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Tables/pivotTable1.xml" ContentType="application/vnd.openxmlformats-officedocument.spreadsheetml.pivotTable+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M:\2025\2025 WA Provisional Capital Review of 2024\"/>
    </mc:Choice>
  </mc:AlternateContent>
  <xr:revisionPtr revIDLastSave="0" documentId="13_ncr:1_{AB66AE0A-A36F-444D-AAFA-48D5FFB54214}" xr6:coauthVersionLast="47" xr6:coauthVersionMax="47" xr10:uidLastSave="{00000000-0000-0000-0000-000000000000}"/>
  <bookViews>
    <workbookView xWindow="28680" yWindow="-120" windowWidth="29040" windowHeight="15990" tabRatio="885" xr2:uid="{658FD099-1282-493B-8370-635ED6DCF480}"/>
  </bookViews>
  <sheets>
    <sheet name="Variance Summary - Attachment A" sheetId="13" r:id="rId1"/>
    <sheet name="Summary Actual vs Auth" sheetId="14" r:id="rId2"/>
    <sheet name="Electric Summary" sheetId="1" r:id="rId3"/>
    <sheet name="Natural Gas Summary" sheetId="12" r:id="rId4"/>
    <sheet name="E-PLT 2024" sheetId="27" r:id="rId5"/>
    <sheet name="G-PLT 2024" sheetId="28" r:id="rId6"/>
    <sheet name="TTP Pivot" sheetId="9" r:id="rId7"/>
    <sheet name="TTP Detail - Attachment B" sheetId="8" r:id="rId8"/>
    <sheet name="Colstrip 2022-2024 Additions" sheetId="29" r:id="rId9"/>
    <sheet name="Tables" sheetId="15"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7" hidden="1">'TTP Detail - Attachment B'!$A$7:$BJ$1262</definedName>
    <definedName name="_xlnm._FilterDatabase" localSheetId="0" hidden="1">'Variance Summary - Attachment A'!$B$13:$M$127</definedName>
    <definedName name="a">#REF!,#REF!</definedName>
    <definedName name="Allocation_Categories">OFFSET('[1]Allocation Factors'!$A$4,0,0,COUNTA('[1]Allocation Factors'!$A:$A)-COUNTA('[1]Allocation Factors'!$A$1:$A$3),1)</definedName>
    <definedName name="Allocators" localSheetId="4">'[2]E-ALL'!$C$7:$J$145</definedName>
    <definedName name="Allocators">'[3]OR-ALL'!$C$8:$J$97</definedName>
    <definedName name="_xlnm.Auto_Open">#REF!</definedName>
    <definedName name="BINFO">'[4]ER.BI.Business Case Link.11.02'!$A$3:$I$2889</definedName>
    <definedName name="BIS">'[5]Paste Values'!$A$3:$T$2968</definedName>
    <definedName name="C_">#REF!,#REF!</definedName>
    <definedName name="C_AAM_Titles" localSheetId="4">#REF!,#REF!</definedName>
    <definedName name="C_AAM_Titles" localSheetId="5">#REF!,#REF!</definedName>
    <definedName name="C_AAM_Titles">#REF!,#REF!</definedName>
    <definedName name="C_ADP_Titles" localSheetId="4">#REF!,#REF!</definedName>
    <definedName name="C_ADP_Titles" localSheetId="5">#REF!,#REF!</definedName>
    <definedName name="C_ADP_Titles">#REF!,#REF!</definedName>
    <definedName name="C_DTX_Titles" localSheetId="4">#REF!,#REF!</definedName>
    <definedName name="C_DTX_Titles" localSheetId="5">#REF!,#REF!</definedName>
    <definedName name="C_DTX_Titles">#REF!,#REF!</definedName>
    <definedName name="C_GPL_Titles" localSheetId="4">#REF!,#REF!</definedName>
    <definedName name="C_GPL_Titles" localSheetId="5">#REF!,#REF!</definedName>
    <definedName name="C_GPL_Titles">#REF!,#REF!</definedName>
    <definedName name="C_IPL_Titles" localSheetId="4">#REF!,#REF!</definedName>
    <definedName name="C_IPL_Titles" localSheetId="5">#REF!,#REF!</definedName>
    <definedName name="C_IPL_Titles">#REF!,#REF!</definedName>
    <definedName name="_xlnm.Database" localSheetId="5">#REF!</definedName>
    <definedName name="_xlnm.Database">[6]!_xlnm.Database</definedName>
    <definedName name="deaiwejor">#REF!</definedName>
    <definedName name="E_903" localSheetId="4">#REF!</definedName>
    <definedName name="E_903">#REF!</definedName>
    <definedName name="E_903_Area" localSheetId="4">#REF!</definedName>
    <definedName name="E_903_Area">#REF!</definedName>
    <definedName name="E_903_Titles" localSheetId="4">#REF!,#REF!</definedName>
    <definedName name="E_903_Titles" localSheetId="5">#REF!,#REF!</definedName>
    <definedName name="E_903_Titles">#REF!,#REF!</definedName>
    <definedName name="E_908_Titles" localSheetId="4">#REF!,#REF!</definedName>
    <definedName name="E_908_Titles" localSheetId="5">#REF!,#REF!</definedName>
    <definedName name="E_908_Titles">#REF!,#REF!</definedName>
    <definedName name="E_928_Titles" localSheetId="4">#REF!,#REF!</definedName>
    <definedName name="E_928_Titles" localSheetId="5">#REF!,#REF!</definedName>
    <definedName name="E_928_Titles">#REF!,#REF!</definedName>
    <definedName name="E_ADP_Titles" localSheetId="4">#REF!,#REF!</definedName>
    <definedName name="E_ADP_Titles" localSheetId="5">#REF!,#REF!</definedName>
    <definedName name="E_ADP_Titles">#REF!,#REF!</definedName>
    <definedName name="E_ALL_Titles" localSheetId="4">#REF!,#REF!</definedName>
    <definedName name="E_ALL_Titles" localSheetId="5">#REF!,#REF!</definedName>
    <definedName name="E_ALL_Titles">#REF!,#REF!</definedName>
    <definedName name="E_APL">#REF!</definedName>
    <definedName name="E_APL_Area">#REF!</definedName>
    <definedName name="E_APL_Titles" localSheetId="4">#REF!,#REF!</definedName>
    <definedName name="E_APL_Titles" localSheetId="5">#REF!,#REF!</definedName>
    <definedName name="E_APL_Titles">#REF!,#REF!</definedName>
    <definedName name="E_CAM_Titles" localSheetId="4">#REF!,#REF!</definedName>
    <definedName name="E_CAM_Titles" localSheetId="5">#REF!,#REF!</definedName>
    <definedName name="E_CAM_Titles">#REF!,#REF!</definedName>
    <definedName name="E_DTE_Titles" localSheetId="4">#REF!,#REF!</definedName>
    <definedName name="E_DTE_Titles" localSheetId="5">#REF!,#REF!</definedName>
    <definedName name="E_DTE_Titles">#REF!,#REF!</definedName>
    <definedName name="E_FIT_Titles" localSheetId="4">#REF!,#REF!</definedName>
    <definedName name="E_FIT_Titles" localSheetId="5">#REF!,#REF!</definedName>
    <definedName name="E_FIT_Titles">#REF!,#REF!</definedName>
    <definedName name="E_OPS_Titles" localSheetId="4">#REF!,#REF!</definedName>
    <definedName name="E_OPS_Titles" localSheetId="5">#REF!,#REF!</definedName>
    <definedName name="E_OPS_Titles">#REF!,#REF!</definedName>
    <definedName name="E_OTX_Titles" localSheetId="4">#REF!,#REF!</definedName>
    <definedName name="E_OTX_Titles" localSheetId="5">#REF!,#REF!</definedName>
    <definedName name="E_OTX_Titles">#REF!,#REF!</definedName>
    <definedName name="E_PLT" localSheetId="4">'E-PLT 2024'!$D$2:$D$78</definedName>
    <definedName name="E_PLT">#REF!</definedName>
    <definedName name="E_PLT_Area" localSheetId="4">'E-PLT 2024'!$I$7:$Q$145</definedName>
    <definedName name="E_PLT_Area">#REF!</definedName>
    <definedName name="E_PLT_Titles" localSheetId="4">#REF!,#REF!</definedName>
    <definedName name="E_PLT_Titles" localSheetId="5">#REF!,#REF!</definedName>
    <definedName name="E_PLT_Titles">#REF!,#REF!</definedName>
    <definedName name="E_ROR_Titles" localSheetId="4">#REF!,#REF!</definedName>
    <definedName name="E_ROR_Titles" localSheetId="5">#REF!,#REF!</definedName>
    <definedName name="E_ROR_Titles">#REF!,#REF!</definedName>
    <definedName name="E_SCM_Titles" localSheetId="4">#REF!,#REF!</definedName>
    <definedName name="E_SCM_Titles" localSheetId="5">#REF!,#REF!</definedName>
    <definedName name="E_SCM_Titles">#REF!,#REF!</definedName>
    <definedName name="e_State_9473" localSheetId="4">#REF!</definedName>
    <definedName name="e_State_9473">#REF!</definedName>
    <definedName name="G_804_Titles" localSheetId="5">#REF!,#REF!</definedName>
    <definedName name="G_804_Titles">#REF!,#REF!</definedName>
    <definedName name="G_807_Titles" localSheetId="5">#REF!,#REF!</definedName>
    <definedName name="G_807_Titles">#REF!,#REF!</definedName>
    <definedName name="G_928_Titles" localSheetId="5">#REF!,#REF!</definedName>
    <definedName name="G_928_Titles">#REF!,#REF!</definedName>
    <definedName name="G_ADP_Titles" localSheetId="5">#REF!,#REF!</definedName>
    <definedName name="G_ADP_Titles">#REF!,#REF!</definedName>
    <definedName name="G_ALL_Titles" localSheetId="5">#REF!,#REF!</definedName>
    <definedName name="G_ALL_Titles">#REF!,#REF!</definedName>
    <definedName name="G_APL">#REF!</definedName>
    <definedName name="G_APL_Area">#REF!</definedName>
    <definedName name="G_APL_Titles" localSheetId="5">#REF!,#REF!</definedName>
    <definedName name="G_APL_Titles">#REF!,#REF!</definedName>
    <definedName name="G_CAM_Titles" localSheetId="5">#REF!,#REF!</definedName>
    <definedName name="G_CAM_Titles">#REF!,#REF!</definedName>
    <definedName name="G_DTE_Titles" localSheetId="5">#REF!,#REF!</definedName>
    <definedName name="G_DTE_Titles">#REF!,#REF!</definedName>
    <definedName name="G_FIT_Titles" localSheetId="5">#REF!,#REF!</definedName>
    <definedName name="G_FIT_Titles">#REF!,#REF!</definedName>
    <definedName name="G_OPS_Titles" localSheetId="5">#REF!,#REF!</definedName>
    <definedName name="G_OPS_Titles">#REF!,#REF!</definedName>
    <definedName name="G_OTX_Titles" localSheetId="5">#REF!,#REF!</definedName>
    <definedName name="G_OTX_Titles">#REF!,#REF!</definedName>
    <definedName name="G_PLT" localSheetId="5">'G-PLT 2024'!$C$3:$C$30</definedName>
    <definedName name="G_PLT">#REF!</definedName>
    <definedName name="G_PLT_Area" localSheetId="5">'G-PLT 2024'!$H$7:$P$84</definedName>
    <definedName name="G_PLT_Area">#REF!</definedName>
    <definedName name="G_PLT_Titles" localSheetId="5">#REF!,#REF!</definedName>
    <definedName name="G_PLT_Titles">#REF!,#REF!</definedName>
    <definedName name="G_ROR_Titles" localSheetId="5">#REF!,#REF!</definedName>
    <definedName name="G_ROR_Titles">#REF!,#REF!</definedName>
    <definedName name="G_SCM_Titles" localSheetId="5">#REF!,#REF!</definedName>
    <definedName name="G_SCM_Titles">#REF!,#REF!</definedName>
    <definedName name="ID_Elec">#REF!</definedName>
    <definedName name="ID_Gas">'[7]DEBT CALC'!#REF!</definedName>
    <definedName name="Macro1">#REF!</definedName>
    <definedName name="Macro10">#REF!</definedName>
    <definedName name="Macro11">#REF!</definedName>
    <definedName name="Macro12">#REF!</definedName>
    <definedName name="Macro2">#REF!</definedName>
    <definedName name="macro20">#REF!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onths" localSheetId="4">[2]Data!$H$2</definedName>
    <definedName name="months" localSheetId="5">[8]DATA!$H$2</definedName>
    <definedName name="months">[3]DATA!$H$2</definedName>
    <definedName name="_xlnm.Print_Area" localSheetId="8">'Colstrip 2022-2024 Additions'!$A$1:$AP$90</definedName>
    <definedName name="_xlnm.Print_Area" localSheetId="4">'E-PLT 2024'!$D$1:$Q$145</definedName>
    <definedName name="_xlnm.Print_Area" localSheetId="5">'G-PLT 2024'!$C$1:$P$85</definedName>
    <definedName name="_xlnm.Print_Area" localSheetId="0">'Variance Summary - Attachment A'!$B$1:$L$135</definedName>
    <definedName name="Print_for_Checking">'[7]ADJ SUMMARY'!#REF!:'[7]ADJ SUMMARY'!#REF!</definedName>
    <definedName name="_xlnm.Print_Titles" localSheetId="8">'Colstrip 2022-2024 Additions'!$A:$D</definedName>
    <definedName name="_xlnm.Print_Titles" localSheetId="4">'E-PLT 2024'!$1:$6</definedName>
    <definedName name="_xlnm.Print_Titles" localSheetId="5">'G-PLT 2024'!$1:$6</definedName>
    <definedName name="_xlnm.Print_Titles" localSheetId="7">'TTP Detail - Attachment B'!$1:$7</definedName>
    <definedName name="_xlnm.Print_Titles" localSheetId="0">'Variance Summary - Attachment A'!$1:$13</definedName>
    <definedName name="rbcalc" localSheetId="4">[2]Data!$H$3</definedName>
    <definedName name="rbcalc" localSheetId="5">[8]DATA!$H$3</definedName>
    <definedName name="rbcalc">[3]DATA!$H$3</definedName>
    <definedName name="rbcalc_heading" localSheetId="4">[2]Data!$H$5</definedName>
    <definedName name="rbcalc_heading" localSheetId="5">[8]DATA!$H$5</definedName>
    <definedName name="rbcalc_heading">[3]DATA!$H$5</definedName>
    <definedName name="Recover">#REF!</definedName>
    <definedName name="RRC_Adjustment_Print">#REF!</definedName>
    <definedName name="RRC_Rate_Print">#REF!</definedName>
    <definedName name="Summary">#REF!</definedName>
    <definedName name="TableName">"Dummy"</definedName>
    <definedName name="tp_heading" localSheetId="4">[2]Data!$H$4</definedName>
    <definedName name="tp_heading" localSheetId="5">[8]DATA!$H$4</definedName>
    <definedName name="tp_heading">[3]DATA!$H$4</definedName>
    <definedName name="TTPData">#REF!</definedName>
    <definedName name="W_804_Titles">#REF!,#REF!</definedName>
    <definedName name="W_805_Titles">#REF!,#REF!</definedName>
    <definedName name="W_807_Titles">#REF!,#REF!</definedName>
    <definedName name="W_808_Titles">#REF!,#REF!</definedName>
    <definedName name="W_903">#REF!</definedName>
    <definedName name="W_903_Area">#REF!</definedName>
    <definedName name="W_903_Titles">#REF!,#REF!</definedName>
    <definedName name="W_928_Titles">#REF!,#REF!</definedName>
    <definedName name="W_ALL_Titles">#REF!,#REF!</definedName>
    <definedName name="W_APL_Titles">#REF!,#REF!</definedName>
    <definedName name="W_ARR_Titles">#REF!,#REF!</definedName>
    <definedName name="W_DTE_Titles">#REF!,#REF!</definedName>
    <definedName name="W_FIT_Titles">#REF!,#REF!</definedName>
    <definedName name="W_OPS">#REF!</definedName>
    <definedName name="W_OPS_Area">#REF!</definedName>
    <definedName name="W_OPS_Titles">#REF!,#REF!</definedName>
    <definedName name="W_OTX_Titles">#REF!,#REF!</definedName>
    <definedName name="W_PLT">#REF!</definedName>
    <definedName name="W_PLT_Titles">#REF!,#REF!</definedName>
    <definedName name="W_ROR_Titles">#REF!,#REF!</definedName>
    <definedName name="W_SCM_Titles">#REF!,#REF!</definedName>
    <definedName name="WA_Elec">#REF!</definedName>
    <definedName name="WA_Gas">'[7]DEBT CALC'!#REF!</definedName>
    <definedName name="Witness">'[5]WA Witness List'!$A$2:$B$153</definedName>
    <definedName name="wrn.All._.Sheets." localSheetId="8" hidden="1">{"IncSt",#N/A,FALSE,"IS";"BalSht",#N/A,FALSE,"BS";"IntCash",#N/A,FALSE,"Int. Cash";"Stats",#N/A,FALSE,"Stats"}</definedName>
    <definedName name="wrn.All._.Sheets." localSheetId="4" hidden="1">{"IncSt",#N/A,FALSE,"IS";"BalSht",#N/A,FALSE,"BS";"IntCash",#N/A,FALSE,"Int. Cash";"Stats",#N/A,FALSE,"Stats"}</definedName>
    <definedName name="wrn.All._.Sheets." localSheetId="5" hidden="1">{"IncSt",#N/A,FALSE,"IS";"BalSht",#N/A,FALSE,"BS";"IntCash",#N/A,FALSE,"Int. Cash";"Stats",#N/A,FALSE,"Stats"}</definedName>
    <definedName name="wrn.All._.Sheets." hidden="1">{"IncSt",#N/A,FALSE,"IS";"BalSht",#N/A,FALSE,"BS";"IntCash",#N/A,FALSE,"Int. Cash";"Stats",#N/A,FALSE,"Stats"}</definedName>
  </definedNames>
  <calcPr calcId="191029"/>
  <pivotCaches>
    <pivotCache cacheId="0"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9" i="1" l="1"/>
  <c r="J40" i="14"/>
  <c r="I40" i="14"/>
  <c r="W40" i="14"/>
  <c r="F130" i="13" l="1"/>
  <c r="AJ9" i="1"/>
  <c r="E66" i="29" l="1"/>
  <c r="E87" i="29" s="1"/>
  <c r="E65" i="29"/>
  <c r="E86" i="29" s="1"/>
  <c r="E64" i="29"/>
  <c r="E61" i="29"/>
  <c r="E82" i="29" s="1"/>
  <c r="E60" i="29"/>
  <c r="E81" i="29" s="1"/>
  <c r="F81" i="29" s="1"/>
  <c r="E59" i="29"/>
  <c r="E80" i="29" s="1"/>
  <c r="E58" i="29"/>
  <c r="E79" i="29" s="1"/>
  <c r="E57" i="29"/>
  <c r="E78" i="29" s="1"/>
  <c r="F78" i="29" s="1"/>
  <c r="E56" i="29"/>
  <c r="E77" i="29" s="1"/>
  <c r="F77" i="29" s="1"/>
  <c r="E55" i="29"/>
  <c r="E76" i="29" s="1"/>
  <c r="E54" i="29"/>
  <c r="E75" i="29" s="1"/>
  <c r="E53" i="29"/>
  <c r="E74" i="29" s="1"/>
  <c r="F52" i="29"/>
  <c r="E52" i="29"/>
  <c r="E73" i="29" s="1"/>
  <c r="F73" i="29" s="1"/>
  <c r="E51" i="29"/>
  <c r="E50" i="29"/>
  <c r="E71" i="29" s="1"/>
  <c r="E45" i="29"/>
  <c r="F66" i="29" s="1"/>
  <c r="E44" i="29"/>
  <c r="F65" i="29" s="1"/>
  <c r="E43" i="29"/>
  <c r="F64" i="29" s="1"/>
  <c r="E40" i="29"/>
  <c r="F61" i="29" s="1"/>
  <c r="E39" i="29"/>
  <c r="F60" i="29" s="1"/>
  <c r="E38" i="29"/>
  <c r="E37" i="29"/>
  <c r="F58" i="29" s="1"/>
  <c r="E36" i="29"/>
  <c r="F57" i="29" s="1"/>
  <c r="E35" i="29"/>
  <c r="F56" i="29" s="1"/>
  <c r="E34" i="29"/>
  <c r="E33" i="29"/>
  <c r="F33" i="29" s="1"/>
  <c r="G54" i="29" s="1"/>
  <c r="E32" i="29"/>
  <c r="F53" i="29" s="1"/>
  <c r="E31" i="29"/>
  <c r="F31" i="29" s="1"/>
  <c r="G31" i="29" s="1"/>
  <c r="E30" i="29"/>
  <c r="F51" i="29" s="1"/>
  <c r="E29" i="29"/>
  <c r="F29" i="29" s="1"/>
  <c r="AH27" i="29"/>
  <c r="AN25" i="29"/>
  <c r="AM25" i="29"/>
  <c r="AL25" i="29"/>
  <c r="AK25" i="29"/>
  <c r="AJ25" i="29"/>
  <c r="AI25" i="29"/>
  <c r="AH25" i="29"/>
  <c r="AH26" i="29" s="1"/>
  <c r="AG25" i="29"/>
  <c r="AF25" i="29"/>
  <c r="AE25" i="29"/>
  <c r="AD25" i="29"/>
  <c r="AC25" i="29"/>
  <c r="AB25" i="29"/>
  <c r="AA25" i="29"/>
  <c r="Z25" i="29"/>
  <c r="Z26" i="29" s="1"/>
  <c r="Z27" i="29" s="1"/>
  <c r="Y25" i="29"/>
  <c r="X25" i="29"/>
  <c r="W25" i="29"/>
  <c r="V25" i="29"/>
  <c r="U25" i="29"/>
  <c r="T25" i="29"/>
  <c r="S25" i="29"/>
  <c r="R25" i="29"/>
  <c r="Q25" i="29"/>
  <c r="P25" i="29"/>
  <c r="O25" i="29"/>
  <c r="N25" i="29"/>
  <c r="M25" i="29"/>
  <c r="M26" i="29" s="1"/>
  <c r="M27" i="29" s="1"/>
  <c r="L25" i="29"/>
  <c r="L26" i="29" s="1"/>
  <c r="L27" i="29" s="1"/>
  <c r="K25" i="29"/>
  <c r="J25" i="29"/>
  <c r="I25" i="29"/>
  <c r="H25" i="29"/>
  <c r="G25" i="29"/>
  <c r="F25" i="29"/>
  <c r="E25" i="29"/>
  <c r="AN20" i="29"/>
  <c r="AN26" i="29" s="1"/>
  <c r="AN27" i="29" s="1"/>
  <c r="AM20" i="29"/>
  <c r="AL20" i="29"/>
  <c r="AK20" i="29"/>
  <c r="AJ20" i="29"/>
  <c r="AI20" i="29"/>
  <c r="AH20" i="29"/>
  <c r="AG20" i="29"/>
  <c r="AF20" i="29"/>
  <c r="AE20" i="29"/>
  <c r="AD20" i="29"/>
  <c r="AC20" i="29"/>
  <c r="AB20" i="29"/>
  <c r="AA20" i="29"/>
  <c r="Z20" i="29"/>
  <c r="Y20" i="29"/>
  <c r="X20" i="29"/>
  <c r="W20" i="29"/>
  <c r="V20" i="29"/>
  <c r="V26" i="29" s="1"/>
  <c r="V27" i="29" s="1"/>
  <c r="U20" i="29"/>
  <c r="U26" i="29" s="1"/>
  <c r="U27" i="29" s="1"/>
  <c r="T20" i="29"/>
  <c r="T26" i="29" s="1"/>
  <c r="T27" i="29" s="1"/>
  <c r="S20" i="29"/>
  <c r="S26" i="29" s="1"/>
  <c r="S27" i="29" s="1"/>
  <c r="R20" i="29"/>
  <c r="R26" i="29" s="1"/>
  <c r="R27" i="29" s="1"/>
  <c r="Q20" i="29"/>
  <c r="P20" i="29"/>
  <c r="O20" i="29"/>
  <c r="N20" i="29"/>
  <c r="N26" i="29" s="1"/>
  <c r="N27" i="29" s="1"/>
  <c r="M20" i="29"/>
  <c r="L20" i="29"/>
  <c r="K20" i="29"/>
  <c r="K26" i="29" s="1"/>
  <c r="K27" i="29" s="1"/>
  <c r="J20" i="29"/>
  <c r="I20" i="29"/>
  <c r="H20" i="29"/>
  <c r="G20" i="29"/>
  <c r="F20" i="29"/>
  <c r="E20" i="29"/>
  <c r="F6" i="29"/>
  <c r="G6" i="29" s="1"/>
  <c r="H6" i="29" s="1"/>
  <c r="I6" i="29" s="1"/>
  <c r="J6" i="29" s="1"/>
  <c r="K6" i="29" s="1"/>
  <c r="L6" i="29" s="1"/>
  <c r="M6" i="29" s="1"/>
  <c r="N6" i="29" s="1"/>
  <c r="O6" i="29" s="1"/>
  <c r="P6" i="29" s="1"/>
  <c r="Q6" i="29" s="1"/>
  <c r="R6" i="29" s="1"/>
  <c r="S6" i="29" s="1"/>
  <c r="T6" i="29" s="1"/>
  <c r="U6" i="29" s="1"/>
  <c r="V6" i="29" s="1"/>
  <c r="W6" i="29" s="1"/>
  <c r="X6" i="29" s="1"/>
  <c r="Y6" i="29" s="1"/>
  <c r="Z6" i="29" s="1"/>
  <c r="AA6" i="29" s="1"/>
  <c r="AB6" i="29" s="1"/>
  <c r="AC6" i="29" s="1"/>
  <c r="AD6" i="29" s="1"/>
  <c r="AE6" i="29" s="1"/>
  <c r="AF6" i="29" s="1"/>
  <c r="AG6" i="29" s="1"/>
  <c r="AH6" i="29" s="1"/>
  <c r="AI6" i="29" s="1"/>
  <c r="AJ6" i="29" s="1"/>
  <c r="AK6" i="29" s="1"/>
  <c r="AL6" i="29" s="1"/>
  <c r="AM6" i="29" s="1"/>
  <c r="AN6" i="29" s="1"/>
  <c r="F74" i="29" l="1"/>
  <c r="AE26" i="29"/>
  <c r="AE27" i="29" s="1"/>
  <c r="AG26" i="29"/>
  <c r="AG27" i="29" s="1"/>
  <c r="F26" i="29"/>
  <c r="F27" i="29" s="1"/>
  <c r="AC26" i="29"/>
  <c r="AC27" i="29" s="1"/>
  <c r="I26" i="29"/>
  <c r="I27" i="29" s="1"/>
  <c r="F87" i="29"/>
  <c r="F36" i="29"/>
  <c r="G57" i="29" s="1"/>
  <c r="G26" i="29"/>
  <c r="G27" i="29" s="1"/>
  <c r="AD26" i="29"/>
  <c r="AD27" i="29" s="1"/>
  <c r="AF26" i="29"/>
  <c r="AF27" i="29" s="1"/>
  <c r="AJ26" i="29"/>
  <c r="AJ27" i="29" s="1"/>
  <c r="J26" i="29"/>
  <c r="J27" i="29" s="1"/>
  <c r="W26" i="29"/>
  <c r="W27" i="29" s="1"/>
  <c r="AA26" i="29"/>
  <c r="AA27" i="29" s="1"/>
  <c r="H26" i="29"/>
  <c r="H27" i="29" s="1"/>
  <c r="P26" i="29"/>
  <c r="P27" i="29" s="1"/>
  <c r="AL26" i="29"/>
  <c r="AL27" i="29" s="1"/>
  <c r="X26" i="29"/>
  <c r="X27" i="29" s="1"/>
  <c r="F43" i="29"/>
  <c r="G43" i="29" s="1"/>
  <c r="Q26" i="29"/>
  <c r="Q27" i="29" s="1"/>
  <c r="AM26" i="29"/>
  <c r="AM27" i="29" s="1"/>
  <c r="Y26" i="29"/>
  <c r="Y27" i="29" s="1"/>
  <c r="F67" i="29"/>
  <c r="F38" i="29"/>
  <c r="F59" i="29"/>
  <c r="H52" i="29"/>
  <c r="H31" i="29"/>
  <c r="F37" i="29"/>
  <c r="F30" i="29"/>
  <c r="G29" i="29"/>
  <c r="G50" i="29"/>
  <c r="F44" i="29"/>
  <c r="F35" i="29"/>
  <c r="F41" i="29" s="1"/>
  <c r="E46" i="29"/>
  <c r="E26" i="29"/>
  <c r="E27" i="29" s="1"/>
  <c r="AB26" i="29"/>
  <c r="AB27" i="29" s="1"/>
  <c r="G78" i="29"/>
  <c r="F55" i="29"/>
  <c r="F76" i="29" s="1"/>
  <c r="F34" i="29"/>
  <c r="F40" i="29"/>
  <c r="G52" i="29"/>
  <c r="G73" i="29" s="1"/>
  <c r="F54" i="29"/>
  <c r="F75" i="29" s="1"/>
  <c r="G75" i="29" s="1"/>
  <c r="F32" i="29"/>
  <c r="G33" i="29"/>
  <c r="AI26" i="29"/>
  <c r="AI27" i="29" s="1"/>
  <c r="O26" i="29"/>
  <c r="O27" i="29" s="1"/>
  <c r="AK26" i="29"/>
  <c r="AK27" i="29" s="1"/>
  <c r="E72" i="29"/>
  <c r="F72" i="29" s="1"/>
  <c r="F79" i="29"/>
  <c r="F86" i="29"/>
  <c r="E67" i="29"/>
  <c r="E85" i="29"/>
  <c r="F39" i="29"/>
  <c r="E62" i="29"/>
  <c r="E68" i="29" s="1"/>
  <c r="F50" i="29"/>
  <c r="E41" i="29"/>
  <c r="E47" i="29" s="1"/>
  <c r="F80" i="29"/>
  <c r="F82" i="29"/>
  <c r="F45" i="29"/>
  <c r="F46" i="29" l="1"/>
  <c r="G64" i="29"/>
  <c r="G36" i="29"/>
  <c r="H57" i="29" s="1"/>
  <c r="H78" i="29" s="1"/>
  <c r="H73" i="29"/>
  <c r="G53" i="29"/>
  <c r="G74" i="29" s="1"/>
  <c r="G32" i="29"/>
  <c r="G65" i="29"/>
  <c r="G44" i="29"/>
  <c r="H64" i="29"/>
  <c r="H43" i="29"/>
  <c r="G38" i="29"/>
  <c r="G59" i="29"/>
  <c r="G80" i="29" s="1"/>
  <c r="H54" i="29"/>
  <c r="H75" i="29" s="1"/>
  <c r="H33" i="29"/>
  <c r="G56" i="29"/>
  <c r="G77" i="29" s="1"/>
  <c r="G35" i="29"/>
  <c r="F62" i="29"/>
  <c r="F68" i="29" s="1"/>
  <c r="F71" i="29"/>
  <c r="H50" i="29"/>
  <c r="H29" i="29"/>
  <c r="G60" i="29"/>
  <c r="G81" i="29" s="1"/>
  <c r="G39" i="29"/>
  <c r="E88" i="29"/>
  <c r="F85" i="29"/>
  <c r="G40" i="29"/>
  <c r="G61" i="29"/>
  <c r="G82" i="29" s="1"/>
  <c r="G86" i="29"/>
  <c r="G55" i="29"/>
  <c r="G76" i="29" s="1"/>
  <c r="G34" i="29"/>
  <c r="G30" i="29"/>
  <c r="G41" i="29" s="1"/>
  <c r="G51" i="29"/>
  <c r="F47" i="29"/>
  <c r="E83" i="29"/>
  <c r="E89" i="29" s="1"/>
  <c r="G58" i="29"/>
  <c r="G79" i="29" s="1"/>
  <c r="G37" i="29"/>
  <c r="G45" i="29"/>
  <c r="G46" i="29" s="1"/>
  <c r="G66" i="29"/>
  <c r="G87" i="29" s="1"/>
  <c r="I52" i="29"/>
  <c r="I73" i="29" s="1"/>
  <c r="I31" i="29"/>
  <c r="G62" i="29" l="1"/>
  <c r="G67" i="29"/>
  <c r="H36" i="29"/>
  <c r="H60" i="29"/>
  <c r="H81" i="29" s="1"/>
  <c r="H39" i="29"/>
  <c r="G72" i="29"/>
  <c r="I64" i="29"/>
  <c r="I43" i="29"/>
  <c r="H30" i="29"/>
  <c r="H51" i="29"/>
  <c r="F83" i="29"/>
  <c r="G71" i="29"/>
  <c r="H58" i="29"/>
  <c r="H79" i="29" s="1"/>
  <c r="H37" i="29"/>
  <c r="I36" i="29"/>
  <c r="I57" i="29"/>
  <c r="I78" i="29" s="1"/>
  <c r="H40" i="29"/>
  <c r="H61" i="29"/>
  <c r="H82" i="29" s="1"/>
  <c r="H38" i="29"/>
  <c r="H59" i="29"/>
  <c r="H80" i="29" s="1"/>
  <c r="H55" i="29"/>
  <c r="H34" i="29"/>
  <c r="H56" i="29"/>
  <c r="H77" i="29" s="1"/>
  <c r="H35" i="29"/>
  <c r="H65" i="29"/>
  <c r="H86" i="29" s="1"/>
  <c r="H44" i="29"/>
  <c r="I54" i="29"/>
  <c r="I75" i="29" s="1"/>
  <c r="I33" i="29"/>
  <c r="H53" i="29"/>
  <c r="H32" i="29"/>
  <c r="H74" i="29"/>
  <c r="J52" i="29"/>
  <c r="J73" i="29" s="1"/>
  <c r="J31" i="29"/>
  <c r="F88" i="29"/>
  <c r="F89" i="29" s="1"/>
  <c r="G85" i="29"/>
  <c r="G47" i="29"/>
  <c r="G68" i="29"/>
  <c r="H66" i="29"/>
  <c r="H67" i="29" s="1"/>
  <c r="H45" i="29"/>
  <c r="I29" i="29"/>
  <c r="I50" i="29"/>
  <c r="H87" i="29" l="1"/>
  <c r="H41" i="29"/>
  <c r="H62" i="29"/>
  <c r="H46" i="29"/>
  <c r="I77" i="29"/>
  <c r="H47" i="29"/>
  <c r="H68" i="29"/>
  <c r="K52" i="29"/>
  <c r="K73" i="29" s="1"/>
  <c r="K31" i="29"/>
  <c r="I37" i="29"/>
  <c r="I58" i="29"/>
  <c r="I79" i="29" s="1"/>
  <c r="H85" i="29"/>
  <c r="G88" i="29"/>
  <c r="I38" i="29"/>
  <c r="I59" i="29"/>
  <c r="H71" i="29"/>
  <c r="G83" i="29"/>
  <c r="G89" i="29" s="1"/>
  <c r="I55" i="29"/>
  <c r="I34" i="29"/>
  <c r="J29" i="29"/>
  <c r="J50" i="29"/>
  <c r="J64" i="29"/>
  <c r="J43" i="29"/>
  <c r="I61" i="29"/>
  <c r="I82" i="29" s="1"/>
  <c r="I40" i="29"/>
  <c r="H76" i="29"/>
  <c r="H72" i="29"/>
  <c r="I51" i="29"/>
  <c r="I30" i="29"/>
  <c r="J54" i="29"/>
  <c r="J75" i="29" s="1"/>
  <c r="J33" i="29"/>
  <c r="I32" i="29"/>
  <c r="I53" i="29"/>
  <c r="J57" i="29"/>
  <c r="J78" i="29" s="1"/>
  <c r="J36" i="29"/>
  <c r="I66" i="29"/>
  <c r="I87" i="29" s="1"/>
  <c r="I45" i="29"/>
  <c r="I80" i="29"/>
  <c r="I65" i="29"/>
  <c r="I86" i="29" s="1"/>
  <c r="I44" i="29"/>
  <c r="I46" i="29" s="1"/>
  <c r="I56" i="29"/>
  <c r="I35" i="29"/>
  <c r="I60" i="29"/>
  <c r="I81" i="29" s="1"/>
  <c r="I39" i="29"/>
  <c r="I41" i="29" l="1"/>
  <c r="I62" i="29"/>
  <c r="I67" i="29"/>
  <c r="I72" i="29"/>
  <c r="J32" i="29"/>
  <c r="J53" i="29"/>
  <c r="J44" i="29"/>
  <c r="J65" i="29"/>
  <c r="J86" i="29" s="1"/>
  <c r="J59" i="29"/>
  <c r="J80" i="29" s="1"/>
  <c r="J38" i="29"/>
  <c r="L52" i="29"/>
  <c r="L31" i="29"/>
  <c r="J58" i="29"/>
  <c r="J79" i="29" s="1"/>
  <c r="J37" i="29"/>
  <c r="L73" i="29"/>
  <c r="J66" i="29"/>
  <c r="J87" i="29" s="1"/>
  <c r="J45" i="29"/>
  <c r="I68" i="29"/>
  <c r="H83" i="29"/>
  <c r="H89" i="29" s="1"/>
  <c r="I71" i="29"/>
  <c r="K54" i="29"/>
  <c r="K75" i="29" s="1"/>
  <c r="K33" i="29"/>
  <c r="I76" i="29"/>
  <c r="K29" i="29"/>
  <c r="K50" i="29"/>
  <c r="I85" i="29"/>
  <c r="H88" i="29"/>
  <c r="I47" i="29"/>
  <c r="I74" i="29"/>
  <c r="J74" i="29" s="1"/>
  <c r="K36" i="29"/>
  <c r="K57" i="29"/>
  <c r="K78" i="29" s="1"/>
  <c r="K43" i="29"/>
  <c r="K64" i="29"/>
  <c r="J61" i="29"/>
  <c r="J82" i="29" s="1"/>
  <c r="J40" i="29"/>
  <c r="J56" i="29"/>
  <c r="J77" i="29" s="1"/>
  <c r="J35" i="29"/>
  <c r="J60" i="29"/>
  <c r="J81" i="29" s="1"/>
  <c r="J39" i="29"/>
  <c r="J30" i="29"/>
  <c r="J41" i="29" s="1"/>
  <c r="J51" i="29"/>
  <c r="J72" i="29" s="1"/>
  <c r="J55" i="29"/>
  <c r="J34" i="29"/>
  <c r="J62" i="29" l="1"/>
  <c r="K65" i="29"/>
  <c r="K86" i="29" s="1"/>
  <c r="K44" i="29"/>
  <c r="K40" i="29"/>
  <c r="K61" i="29"/>
  <c r="K82" i="29" s="1"/>
  <c r="J67" i="29"/>
  <c r="J68" i="29"/>
  <c r="M52" i="29"/>
  <c r="M31" i="29"/>
  <c r="K56" i="29"/>
  <c r="K77" i="29" s="1"/>
  <c r="K35" i="29"/>
  <c r="K34" i="29"/>
  <c r="K55" i="29"/>
  <c r="K81" i="29"/>
  <c r="K59" i="29"/>
  <c r="K80" i="29" s="1"/>
  <c r="K38" i="29"/>
  <c r="M73" i="29"/>
  <c r="J85" i="29"/>
  <c r="I88" i="29"/>
  <c r="J76" i="29"/>
  <c r="K76" i="29" s="1"/>
  <c r="I83" i="29"/>
  <c r="I89" i="29" s="1"/>
  <c r="J71" i="29"/>
  <c r="K45" i="29"/>
  <c r="K66" i="29"/>
  <c r="K87" i="29" s="1"/>
  <c r="L57" i="29"/>
  <c r="L78" i="29" s="1"/>
  <c r="L36" i="29"/>
  <c r="K60" i="29"/>
  <c r="K39" i="29"/>
  <c r="K53" i="29"/>
  <c r="K74" i="29" s="1"/>
  <c r="K32" i="29"/>
  <c r="L29" i="29"/>
  <c r="L50" i="29"/>
  <c r="K58" i="29"/>
  <c r="K79" i="29" s="1"/>
  <c r="K37" i="29"/>
  <c r="K51" i="29"/>
  <c r="K62" i="29" s="1"/>
  <c r="K30" i="29"/>
  <c r="K41" i="29" s="1"/>
  <c r="K67" i="29"/>
  <c r="L43" i="29"/>
  <c r="L64" i="29"/>
  <c r="J46" i="29"/>
  <c r="J47" i="29" s="1"/>
  <c r="L54" i="29"/>
  <c r="L75" i="29" s="1"/>
  <c r="L33" i="29"/>
  <c r="K68" i="29" l="1"/>
  <c r="L51" i="29"/>
  <c r="L30" i="29"/>
  <c r="M50" i="29"/>
  <c r="M29" i="29"/>
  <c r="L59" i="29"/>
  <c r="L80" i="29" s="1"/>
  <c r="L38" i="29"/>
  <c r="L37" i="29"/>
  <c r="L58" i="29"/>
  <c r="L79" i="29" s="1"/>
  <c r="L60" i="29"/>
  <c r="L81" i="29" s="1"/>
  <c r="L39" i="29"/>
  <c r="L65" i="29"/>
  <c r="L86" i="29" s="1"/>
  <c r="L44" i="29"/>
  <c r="L46" i="29" s="1"/>
  <c r="K72" i="29"/>
  <c r="L72" i="29" s="1"/>
  <c r="J83" i="29"/>
  <c r="K71" i="29"/>
  <c r="J89" i="29"/>
  <c r="L56" i="29"/>
  <c r="L77" i="29" s="1"/>
  <c r="L35" i="29"/>
  <c r="M57" i="29"/>
  <c r="M78" i="29" s="1"/>
  <c r="M36" i="29"/>
  <c r="J88" i="29"/>
  <c r="K85" i="29"/>
  <c r="L55" i="29"/>
  <c r="L76" i="29" s="1"/>
  <c r="L34" i="29"/>
  <c r="L66" i="29"/>
  <c r="L87" i="29" s="1"/>
  <c r="L45" i="29"/>
  <c r="M54" i="29"/>
  <c r="M75" i="29" s="1"/>
  <c r="M33" i="29"/>
  <c r="M43" i="29"/>
  <c r="M64" i="29"/>
  <c r="N31" i="29"/>
  <c r="N52" i="29"/>
  <c r="N73" i="29" s="1"/>
  <c r="L61" i="29"/>
  <c r="L82" i="29" s="1"/>
  <c r="L40" i="29"/>
  <c r="L32" i="29"/>
  <c r="L53" i="29"/>
  <c r="L67" i="29"/>
  <c r="K46" i="29"/>
  <c r="K47" i="29" s="1"/>
  <c r="L41" i="29" l="1"/>
  <c r="L47" i="29" s="1"/>
  <c r="L62" i="29"/>
  <c r="L68" i="29" s="1"/>
  <c r="N54" i="29"/>
  <c r="N75" i="29" s="1"/>
  <c r="N33" i="29"/>
  <c r="L85" i="29"/>
  <c r="K88" i="29"/>
  <c r="N50" i="29"/>
  <c r="N29" i="29"/>
  <c r="M38" i="29"/>
  <c r="M59" i="29"/>
  <c r="M80" i="29" s="1"/>
  <c r="M32" i="29"/>
  <c r="M53" i="29"/>
  <c r="M66" i="29"/>
  <c r="M87" i="29" s="1"/>
  <c r="M45" i="29"/>
  <c r="N36" i="29"/>
  <c r="N57" i="29"/>
  <c r="N78" i="29" s="1"/>
  <c r="L71" i="29"/>
  <c r="K83" i="29"/>
  <c r="K89" i="29" s="1"/>
  <c r="M51" i="29"/>
  <c r="M72" i="29" s="1"/>
  <c r="M30" i="29"/>
  <c r="M34" i="29"/>
  <c r="M55" i="29"/>
  <c r="M76" i="29" s="1"/>
  <c r="M56" i="29"/>
  <c r="M77" i="29" s="1"/>
  <c r="M35" i="29"/>
  <c r="M44" i="29"/>
  <c r="M65" i="29"/>
  <c r="M39" i="29"/>
  <c r="M60" i="29"/>
  <c r="M81" i="29" s="1"/>
  <c r="L74" i="29"/>
  <c r="M40" i="29"/>
  <c r="M61" i="29"/>
  <c r="M82" i="29" s="1"/>
  <c r="M46" i="29"/>
  <c r="N43" i="29"/>
  <c r="N64" i="29"/>
  <c r="O31" i="29"/>
  <c r="O52" i="29"/>
  <c r="O73" i="29" s="1"/>
  <c r="M58" i="29"/>
  <c r="M79" i="29" s="1"/>
  <c r="M37" i="29"/>
  <c r="M74" i="29" l="1"/>
  <c r="M67" i="29"/>
  <c r="N55" i="29"/>
  <c r="N76" i="29" s="1"/>
  <c r="N34" i="29"/>
  <c r="O54" i="29"/>
  <c r="O75" i="29" s="1"/>
  <c r="O33" i="29"/>
  <c r="P52" i="29"/>
  <c r="P73" i="29" s="1"/>
  <c r="P31" i="29"/>
  <c r="N38" i="29"/>
  <c r="N59" i="29"/>
  <c r="N80" i="29" s="1"/>
  <c r="N61" i="29"/>
  <c r="N82" i="29" s="1"/>
  <c r="N40" i="29"/>
  <c r="N81" i="29"/>
  <c r="N65" i="29"/>
  <c r="N44" i="29"/>
  <c r="N35" i="29"/>
  <c r="N56" i="29"/>
  <c r="N77" i="29" s="1"/>
  <c r="O50" i="29"/>
  <c r="O29" i="29"/>
  <c r="M41" i="29"/>
  <c r="M47" i="29" s="1"/>
  <c r="M86" i="29"/>
  <c r="N51" i="29"/>
  <c r="N72" i="29" s="1"/>
  <c r="N30" i="29"/>
  <c r="O36" i="29"/>
  <c r="O57" i="29"/>
  <c r="O78" i="29" s="1"/>
  <c r="M85" i="29"/>
  <c r="L88" i="29"/>
  <c r="M71" i="29"/>
  <c r="L83" i="29"/>
  <c r="L89" i="29" s="1"/>
  <c r="N39" i="29"/>
  <c r="N60" i="29"/>
  <c r="N66" i="29"/>
  <c r="N67" i="29" s="1"/>
  <c r="N45" i="29"/>
  <c r="N58" i="29"/>
  <c r="N79" i="29" s="1"/>
  <c r="N37" i="29"/>
  <c r="M62" i="29"/>
  <c r="M68" i="29" s="1"/>
  <c r="N46" i="29"/>
  <c r="O43" i="29"/>
  <c r="O64" i="29"/>
  <c r="N53" i="29"/>
  <c r="N74" i="29" s="1"/>
  <c r="N32" i="29"/>
  <c r="N62" i="29" l="1"/>
  <c r="N68" i="29" s="1"/>
  <c r="N87" i="29"/>
  <c r="N41" i="29"/>
  <c r="N86" i="29"/>
  <c r="Q73" i="29"/>
  <c r="O40" i="29"/>
  <c r="O61" i="29"/>
  <c r="O51" i="29"/>
  <c r="O72" i="29" s="1"/>
  <c r="O30" i="29"/>
  <c r="O41" i="29" s="1"/>
  <c r="O59" i="29"/>
  <c r="O80" i="29" s="1"/>
  <c r="O38" i="29"/>
  <c r="P36" i="29"/>
  <c r="P57" i="29"/>
  <c r="P78" i="29" s="1"/>
  <c r="O39" i="29"/>
  <c r="O60" i="29"/>
  <c r="O81" i="29" s="1"/>
  <c r="O35" i="29"/>
  <c r="O56" i="29"/>
  <c r="O77" i="29" s="1"/>
  <c r="O82" i="29"/>
  <c r="P54" i="29"/>
  <c r="P75" i="29" s="1"/>
  <c r="P33" i="29"/>
  <c r="O53" i="29"/>
  <c r="O74" i="29" s="1"/>
  <c r="O32" i="29"/>
  <c r="P50" i="29"/>
  <c r="P29" i="29"/>
  <c r="P43" i="29"/>
  <c r="P64" i="29"/>
  <c r="O58" i="29"/>
  <c r="O37" i="29"/>
  <c r="O79" i="29"/>
  <c r="N71" i="29"/>
  <c r="M83" i="29"/>
  <c r="M89" i="29" s="1"/>
  <c r="O65" i="29"/>
  <c r="O86" i="29" s="1"/>
  <c r="O44" i="29"/>
  <c r="O55" i="29"/>
  <c r="O76" i="29" s="1"/>
  <c r="O34" i="29"/>
  <c r="N47" i="29"/>
  <c r="O66" i="29"/>
  <c r="O87" i="29" s="1"/>
  <c r="O45" i="29"/>
  <c r="M88" i="29"/>
  <c r="N85" i="29"/>
  <c r="Q31" i="29"/>
  <c r="Q52" i="29"/>
  <c r="O62" i="29" l="1"/>
  <c r="O68" i="29" s="1"/>
  <c r="P34" i="29"/>
  <c r="P55" i="29"/>
  <c r="P76" i="29" s="1"/>
  <c r="O71" i="29"/>
  <c r="N83" i="29"/>
  <c r="O67" i="29"/>
  <c r="P58" i="29"/>
  <c r="P79" i="29" s="1"/>
  <c r="P37" i="29"/>
  <c r="Q33" i="29"/>
  <c r="Q54" i="29"/>
  <c r="Q75" i="29" s="1"/>
  <c r="N88" i="29"/>
  <c r="O85" i="29"/>
  <c r="R31" i="29"/>
  <c r="R52" i="29"/>
  <c r="R73" i="29" s="1"/>
  <c r="P53" i="29"/>
  <c r="P74" i="29" s="1"/>
  <c r="P32" i="29"/>
  <c r="P38" i="29"/>
  <c r="P59" i="29"/>
  <c r="P80" i="29" s="1"/>
  <c r="P56" i="29"/>
  <c r="P77" i="29" s="1"/>
  <c r="P35" i="29"/>
  <c r="Q50" i="29"/>
  <c r="Q29" i="29"/>
  <c r="P30" i="29"/>
  <c r="P41" i="29" s="1"/>
  <c r="P51" i="29"/>
  <c r="P66" i="29"/>
  <c r="P87" i="29" s="1"/>
  <c r="P45" i="29"/>
  <c r="P61" i="29"/>
  <c r="P82" i="29" s="1"/>
  <c r="P40" i="29"/>
  <c r="P39" i="29"/>
  <c r="P60" i="29"/>
  <c r="P81" i="29" s="1"/>
  <c r="P65" i="29"/>
  <c r="P86" i="29" s="1"/>
  <c r="P44" i="29"/>
  <c r="P46" i="29" s="1"/>
  <c r="Q64" i="29"/>
  <c r="Q43" i="29"/>
  <c r="O46" i="29"/>
  <c r="O47" i="29" s="1"/>
  <c r="Q36" i="29"/>
  <c r="Q57" i="29"/>
  <c r="Q78" i="29" s="1"/>
  <c r="N89" i="29" l="1"/>
  <c r="P47" i="29"/>
  <c r="P67" i="29"/>
  <c r="R64" i="29"/>
  <c r="R43" i="29"/>
  <c r="Q60" i="29"/>
  <c r="Q39" i="29"/>
  <c r="P71" i="29"/>
  <c r="O83" i="29"/>
  <c r="Q77" i="29"/>
  <c r="Q40" i="29"/>
  <c r="Q61" i="29"/>
  <c r="Q82" i="29" s="1"/>
  <c r="S52" i="29"/>
  <c r="S31" i="29"/>
  <c r="Q51" i="29"/>
  <c r="Q30" i="29"/>
  <c r="Q65" i="29"/>
  <c r="Q86" i="29" s="1"/>
  <c r="Q44" i="29"/>
  <c r="Q55" i="29"/>
  <c r="Q76" i="29" s="1"/>
  <c r="Q34" i="29"/>
  <c r="Q81" i="29"/>
  <c r="P72" i="29"/>
  <c r="Q56" i="29"/>
  <c r="Q35" i="29"/>
  <c r="P62" i="29"/>
  <c r="P68" i="29" s="1"/>
  <c r="O88" i="29"/>
  <c r="P85" i="29"/>
  <c r="Q58" i="29"/>
  <c r="Q79" i="29" s="1"/>
  <c r="Q37" i="29"/>
  <c r="R33" i="29"/>
  <c r="R54" i="29"/>
  <c r="R75" i="29" s="1"/>
  <c r="Q45" i="29"/>
  <c r="Q66" i="29"/>
  <c r="R50" i="29"/>
  <c r="R29" i="29"/>
  <c r="Q59" i="29"/>
  <c r="Q80" i="29" s="1"/>
  <c r="Q38" i="29"/>
  <c r="Q87" i="29"/>
  <c r="R57" i="29"/>
  <c r="R78" i="29" s="1"/>
  <c r="R36" i="29"/>
  <c r="S73" i="29"/>
  <c r="Q53" i="29"/>
  <c r="Q74" i="29" s="1"/>
  <c r="Q32" i="29"/>
  <c r="O89" i="29" l="1"/>
  <c r="R55" i="29"/>
  <c r="R76" i="29" s="1"/>
  <c r="R34" i="29"/>
  <c r="T52" i="29"/>
  <c r="T73" i="29" s="1"/>
  <c r="T31" i="29"/>
  <c r="S54" i="29"/>
  <c r="S75" i="29" s="1"/>
  <c r="S33" i="29"/>
  <c r="Q62" i="29"/>
  <c r="Q68" i="29" s="1"/>
  <c r="R56" i="29"/>
  <c r="R77" i="29" s="1"/>
  <c r="R35" i="29"/>
  <c r="R59" i="29"/>
  <c r="R80" i="29" s="1"/>
  <c r="R38" i="29"/>
  <c r="R37" i="29"/>
  <c r="R58" i="29"/>
  <c r="R79" i="29" s="1"/>
  <c r="R61" i="29"/>
  <c r="R82" i="29" s="1"/>
  <c r="R40" i="29"/>
  <c r="P88" i="29"/>
  <c r="P89" i="29" s="1"/>
  <c r="Q85" i="29"/>
  <c r="R60" i="29"/>
  <c r="R81" i="29" s="1"/>
  <c r="R39" i="29"/>
  <c r="S50" i="29"/>
  <c r="S29" i="29"/>
  <c r="R65" i="29"/>
  <c r="R67" i="29" s="1"/>
  <c r="R44" i="29"/>
  <c r="S64" i="29"/>
  <c r="S43" i="29"/>
  <c r="Q46" i="29"/>
  <c r="Q67" i="29"/>
  <c r="R30" i="29"/>
  <c r="R51" i="29"/>
  <c r="P83" i="29"/>
  <c r="Q71" i="29"/>
  <c r="S36" i="29"/>
  <c r="S57" i="29"/>
  <c r="S78" i="29" s="1"/>
  <c r="R87" i="29"/>
  <c r="R53" i="29"/>
  <c r="R74" i="29" s="1"/>
  <c r="R32" i="29"/>
  <c r="Q41" i="29"/>
  <c r="Q47" i="29" s="1"/>
  <c r="R45" i="29"/>
  <c r="R66" i="29"/>
  <c r="Q72" i="29"/>
  <c r="R72" i="29" l="1"/>
  <c r="R86" i="29"/>
  <c r="T54" i="29"/>
  <c r="T75" i="29" s="1"/>
  <c r="T33" i="29"/>
  <c r="S38" i="29"/>
  <c r="S59" i="29"/>
  <c r="S80" i="29" s="1"/>
  <c r="R62" i="29"/>
  <c r="R68" i="29" s="1"/>
  <c r="T50" i="29"/>
  <c r="T29" i="29"/>
  <c r="S55" i="29"/>
  <c r="S76" i="29" s="1"/>
  <c r="S34" i="29"/>
  <c r="T36" i="29"/>
  <c r="T57" i="29"/>
  <c r="T78" i="29" s="1"/>
  <c r="S53" i="29"/>
  <c r="S74" i="29" s="1"/>
  <c r="S32" i="29"/>
  <c r="R41" i="29"/>
  <c r="R47" i="29" s="1"/>
  <c r="S37" i="29"/>
  <c r="S58" i="29"/>
  <c r="S62" i="29" s="1"/>
  <c r="S65" i="29"/>
  <c r="S67" i="29" s="1"/>
  <c r="S44" i="29"/>
  <c r="U52" i="29"/>
  <c r="U73" i="29" s="1"/>
  <c r="U31" i="29"/>
  <c r="Q88" i="29"/>
  <c r="R85" i="29"/>
  <c r="S60" i="29"/>
  <c r="S81" i="29" s="1"/>
  <c r="S39" i="29"/>
  <c r="S61" i="29"/>
  <c r="S82" i="29" s="1"/>
  <c r="S40" i="29"/>
  <c r="S30" i="29"/>
  <c r="S51" i="29"/>
  <c r="Q83" i="29"/>
  <c r="Q89" i="29" s="1"/>
  <c r="R71" i="29"/>
  <c r="T64" i="29"/>
  <c r="T43" i="29"/>
  <c r="S72" i="29"/>
  <c r="R46" i="29"/>
  <c r="S56" i="29"/>
  <c r="S77" i="29" s="1"/>
  <c r="S35" i="29"/>
  <c r="S66" i="29"/>
  <c r="S87" i="29" s="1"/>
  <c r="S45" i="29"/>
  <c r="S79" i="29" l="1"/>
  <c r="U57" i="29"/>
  <c r="U78" i="29" s="1"/>
  <c r="U36" i="29"/>
  <c r="S71" i="29"/>
  <c r="R83" i="29"/>
  <c r="T60" i="29"/>
  <c r="T81" i="29" s="1"/>
  <c r="T39" i="29"/>
  <c r="S86" i="29"/>
  <c r="T66" i="29"/>
  <c r="T87" i="29" s="1"/>
  <c r="T45" i="29"/>
  <c r="T37" i="29"/>
  <c r="T58" i="29"/>
  <c r="T79" i="29" s="1"/>
  <c r="T59" i="29"/>
  <c r="T80" i="29" s="1"/>
  <c r="T38" i="29"/>
  <c r="T65" i="29"/>
  <c r="T67" i="29" s="1"/>
  <c r="T44" i="29"/>
  <c r="T46" i="29" s="1"/>
  <c r="U54" i="29"/>
  <c r="U75" i="29" s="1"/>
  <c r="U33" i="29"/>
  <c r="S41" i="29"/>
  <c r="S47" i="29" s="1"/>
  <c r="T55" i="29"/>
  <c r="T76" i="29" s="1"/>
  <c r="T34" i="29"/>
  <c r="T53" i="29"/>
  <c r="T74" i="29" s="1"/>
  <c r="T32" i="29"/>
  <c r="U50" i="29"/>
  <c r="U29" i="29"/>
  <c r="U64" i="29"/>
  <c r="U43" i="29"/>
  <c r="R88" i="29"/>
  <c r="R89" i="29" s="1"/>
  <c r="S85" i="29"/>
  <c r="S68" i="29"/>
  <c r="S46" i="29"/>
  <c r="T30" i="29"/>
  <c r="T51" i="29"/>
  <c r="T56" i="29"/>
  <c r="T77" i="29" s="1"/>
  <c r="T35" i="29"/>
  <c r="T40" i="29"/>
  <c r="T61" i="29"/>
  <c r="T82" i="29" s="1"/>
  <c r="V52" i="29"/>
  <c r="V73" i="29" s="1"/>
  <c r="V31" i="29"/>
  <c r="T62" i="29" l="1"/>
  <c r="T72" i="29"/>
  <c r="V64" i="29"/>
  <c r="V43" i="29"/>
  <c r="U59" i="29"/>
  <c r="U80" i="29" s="1"/>
  <c r="U38" i="29"/>
  <c r="U37" i="29"/>
  <c r="U58" i="29"/>
  <c r="W31" i="29"/>
  <c r="W52" i="29"/>
  <c r="W73" i="29" s="1"/>
  <c r="U39" i="29"/>
  <c r="U60" i="29"/>
  <c r="U81" i="29" s="1"/>
  <c r="U30" i="29"/>
  <c r="U41" i="29" s="1"/>
  <c r="U51" i="29"/>
  <c r="U72" i="29" s="1"/>
  <c r="U32" i="29"/>
  <c r="U53" i="29"/>
  <c r="U74" i="29" s="1"/>
  <c r="U79" i="29"/>
  <c r="T68" i="29"/>
  <c r="T41" i="29"/>
  <c r="T47" i="29" s="1"/>
  <c r="U55" i="29"/>
  <c r="U76" i="29" s="1"/>
  <c r="U34" i="29"/>
  <c r="U66" i="29"/>
  <c r="U87" i="29" s="1"/>
  <c r="U45" i="29"/>
  <c r="V29" i="29"/>
  <c r="V50" i="29"/>
  <c r="T71" i="29"/>
  <c r="S83" i="29"/>
  <c r="T86" i="29"/>
  <c r="V36" i="29"/>
  <c r="V57" i="29"/>
  <c r="V78" i="29" s="1"/>
  <c r="U56" i="29"/>
  <c r="U77" i="29" s="1"/>
  <c r="U35" i="29"/>
  <c r="U44" i="29"/>
  <c r="U46" i="29" s="1"/>
  <c r="U65" i="29"/>
  <c r="U40" i="29"/>
  <c r="U61" i="29"/>
  <c r="U82" i="29" s="1"/>
  <c r="S88" i="29"/>
  <c r="T85" i="29"/>
  <c r="V33" i="29"/>
  <c r="V54" i="29"/>
  <c r="V75" i="29" s="1"/>
  <c r="U86" i="29" l="1"/>
  <c r="S89" i="29"/>
  <c r="V55" i="29"/>
  <c r="V34" i="29"/>
  <c r="X31" i="29"/>
  <c r="X52" i="29"/>
  <c r="X73" i="29" s="1"/>
  <c r="V59" i="29"/>
  <c r="V80" i="29" s="1"/>
  <c r="V38" i="29"/>
  <c r="W43" i="29"/>
  <c r="W64" i="29"/>
  <c r="T88" i="29"/>
  <c r="U85" i="29"/>
  <c r="W36" i="29"/>
  <c r="W57" i="29"/>
  <c r="W78" i="29" s="1"/>
  <c r="W29" i="29"/>
  <c r="W50" i="29"/>
  <c r="V65" i="29"/>
  <c r="V86" i="29" s="1"/>
  <c r="V44" i="29"/>
  <c r="V53" i="29"/>
  <c r="V74" i="29" s="1"/>
  <c r="V32" i="29"/>
  <c r="V37" i="29"/>
  <c r="V58" i="29"/>
  <c r="V79" i="29" s="1"/>
  <c r="V66" i="29"/>
  <c r="V87" i="29" s="1"/>
  <c r="V45" i="29"/>
  <c r="U67" i="29"/>
  <c r="V30" i="29"/>
  <c r="V51" i="29"/>
  <c r="V72" i="29" s="1"/>
  <c r="U47" i="29"/>
  <c r="V40" i="29"/>
  <c r="V61" i="29"/>
  <c r="V82" i="29" s="1"/>
  <c r="U62" i="29"/>
  <c r="U68" i="29" s="1"/>
  <c r="W54" i="29"/>
  <c r="W75" i="29" s="1"/>
  <c r="W33" i="29"/>
  <c r="V39" i="29"/>
  <c r="V60" i="29"/>
  <c r="V81" i="29" s="1"/>
  <c r="V56" i="29"/>
  <c r="V77" i="29" s="1"/>
  <c r="V35" i="29"/>
  <c r="U71" i="29"/>
  <c r="T83" i="29"/>
  <c r="T89" i="29" s="1"/>
  <c r="V67" i="29" l="1"/>
  <c r="V85" i="29"/>
  <c r="U88" i="29"/>
  <c r="U89" i="29" s="1"/>
  <c r="V62" i="29"/>
  <c r="V68" i="29" s="1"/>
  <c r="W66" i="29"/>
  <c r="W87" i="29" s="1"/>
  <c r="W45" i="29"/>
  <c r="Y73" i="29"/>
  <c r="V46" i="29"/>
  <c r="V76" i="29"/>
  <c r="X43" i="29"/>
  <c r="X64" i="29"/>
  <c r="W35" i="29"/>
  <c r="W56" i="29"/>
  <c r="W77" i="29" s="1"/>
  <c r="W59" i="29"/>
  <c r="W80" i="29" s="1"/>
  <c r="W38" i="29"/>
  <c r="W37" i="29"/>
  <c r="W58" i="29"/>
  <c r="W79" i="29" s="1"/>
  <c r="W53" i="29"/>
  <c r="W74" i="29" s="1"/>
  <c r="W32" i="29"/>
  <c r="U83" i="29"/>
  <c r="V71" i="29"/>
  <c r="X36" i="29"/>
  <c r="X57" i="29"/>
  <c r="X78" i="29" s="1"/>
  <c r="W60" i="29"/>
  <c r="W81" i="29" s="1"/>
  <c r="W39" i="29"/>
  <c r="Y52" i="29"/>
  <c r="Y31" i="29"/>
  <c r="W40" i="29"/>
  <c r="W61" i="29"/>
  <c r="W82" i="29" s="1"/>
  <c r="W30" i="29"/>
  <c r="W51" i="29"/>
  <c r="W72" i="29" s="1"/>
  <c r="V41" i="29"/>
  <c r="V47" i="29" s="1"/>
  <c r="X54" i="29"/>
  <c r="X75" i="29" s="1"/>
  <c r="X33" i="29"/>
  <c r="W44" i="29"/>
  <c r="W46" i="29" s="1"/>
  <c r="W65" i="29"/>
  <c r="W86" i="29" s="1"/>
  <c r="X29" i="29"/>
  <c r="X50" i="29"/>
  <c r="W55" i="29"/>
  <c r="W34" i="29"/>
  <c r="W41" i="29" l="1"/>
  <c r="V88" i="29"/>
  <c r="W85" i="29"/>
  <c r="X55" i="29"/>
  <c r="X34" i="29"/>
  <c r="W62" i="29"/>
  <c r="Y36" i="29"/>
  <c r="Y57" i="29"/>
  <c r="Y78" i="29" s="1"/>
  <c r="Y64" i="29"/>
  <c r="Y43" i="29"/>
  <c r="W71" i="29"/>
  <c r="V89" i="29"/>
  <c r="V83" i="29"/>
  <c r="X66" i="29"/>
  <c r="X87" i="29" s="1"/>
  <c r="X45" i="29"/>
  <c r="W76" i="29"/>
  <c r="X76" i="29" s="1"/>
  <c r="X51" i="29"/>
  <c r="X72" i="29" s="1"/>
  <c r="X30" i="29"/>
  <c r="W67" i="29"/>
  <c r="X40" i="29"/>
  <c r="X61" i="29"/>
  <c r="X82" i="29" s="1"/>
  <c r="Z31" i="29"/>
  <c r="Z52" i="29"/>
  <c r="Z73" i="29" s="1"/>
  <c r="X59" i="29"/>
  <c r="X80" i="29" s="1"/>
  <c r="X38" i="29"/>
  <c r="X37" i="29"/>
  <c r="X58" i="29"/>
  <c r="X79" i="29" s="1"/>
  <c r="X65" i="29"/>
  <c r="X86" i="29" s="1"/>
  <c r="X44" i="29"/>
  <c r="X60" i="29"/>
  <c r="X81" i="29" s="1"/>
  <c r="X39" i="29"/>
  <c r="W47" i="29"/>
  <c r="Y33" i="29"/>
  <c r="Y54" i="29"/>
  <c r="Y75" i="29" s="1"/>
  <c r="X53" i="29"/>
  <c r="X74" i="29" s="1"/>
  <c r="X32" i="29"/>
  <c r="X35" i="29"/>
  <c r="X56" i="29"/>
  <c r="X77" i="29" s="1"/>
  <c r="Y50" i="29"/>
  <c r="Y29" i="29"/>
  <c r="X41" i="29" l="1"/>
  <c r="X46" i="29"/>
  <c r="X67" i="29"/>
  <c r="W68" i="29"/>
  <c r="X62" i="29"/>
  <c r="W88" i="29"/>
  <c r="X85" i="29"/>
  <c r="Z54" i="29"/>
  <c r="Z75" i="29" s="1"/>
  <c r="Z33" i="29"/>
  <c r="Y30" i="29"/>
  <c r="Y51" i="29"/>
  <c r="Y72" i="29" s="1"/>
  <c r="X68" i="29"/>
  <c r="Y58" i="29"/>
  <c r="Y37" i="29"/>
  <c r="Y60" i="29"/>
  <c r="Y81" i="29" s="1"/>
  <c r="Y39" i="29"/>
  <c r="Z64" i="29"/>
  <c r="Z43" i="29"/>
  <c r="Y61" i="29"/>
  <c r="Y82" i="29" s="1"/>
  <c r="Y40" i="29"/>
  <c r="AA52" i="29"/>
  <c r="AA73" i="29" s="1"/>
  <c r="AA31" i="29"/>
  <c r="Z50" i="29"/>
  <c r="Z29" i="29"/>
  <c r="W83" i="29"/>
  <c r="X71" i="29"/>
  <c r="Y32" i="29"/>
  <c r="Y53" i="29"/>
  <c r="Y74" i="29" s="1"/>
  <c r="Y45" i="29"/>
  <c r="Y66" i="29"/>
  <c r="Y87" i="29" s="1"/>
  <c r="Y34" i="29"/>
  <c r="Y55" i="29"/>
  <c r="Y76" i="29" s="1"/>
  <c r="Y59" i="29"/>
  <c r="Y80" i="29" s="1"/>
  <c r="Y38" i="29"/>
  <c r="X47" i="29"/>
  <c r="Y65" i="29"/>
  <c r="Y67" i="29" s="1"/>
  <c r="Y44" i="29"/>
  <c r="Y35" i="29"/>
  <c r="Y56" i="29"/>
  <c r="Y77" i="29" s="1"/>
  <c r="Z57" i="29"/>
  <c r="Z78" i="29" s="1"/>
  <c r="Z36" i="29"/>
  <c r="Y62" i="29" l="1"/>
  <c r="Y86" i="29"/>
  <c r="W89" i="29"/>
  <c r="Y46" i="29"/>
  <c r="AA36" i="29"/>
  <c r="AA57" i="29"/>
  <c r="AA78" i="29" s="1"/>
  <c r="Z35" i="29"/>
  <c r="Z56" i="29"/>
  <c r="Z77" i="29" s="1"/>
  <c r="Z61" i="29"/>
  <c r="Z82" i="29" s="1"/>
  <c r="Z40" i="29"/>
  <c r="AB52" i="29"/>
  <c r="AB73" i="29" s="1"/>
  <c r="AB31" i="29"/>
  <c r="Z44" i="29"/>
  <c r="Z65" i="29"/>
  <c r="Z86" i="29" s="1"/>
  <c r="AA64" i="29"/>
  <c r="AA43" i="29"/>
  <c r="Y79" i="29"/>
  <c r="Z67" i="29"/>
  <c r="Z30" i="29"/>
  <c r="Z51" i="29"/>
  <c r="AA54" i="29"/>
  <c r="AA75" i="29" s="1"/>
  <c r="AA33" i="29"/>
  <c r="Z66" i="29"/>
  <c r="Z87" i="29" s="1"/>
  <c r="Z45" i="29"/>
  <c r="Y68" i="29"/>
  <c r="X88" i="29"/>
  <c r="Y85" i="29"/>
  <c r="Z53" i="29"/>
  <c r="Z74" i="29" s="1"/>
  <c r="Z32" i="29"/>
  <c r="Z39" i="29"/>
  <c r="Z60" i="29"/>
  <c r="Z81" i="29" s="1"/>
  <c r="X83" i="29"/>
  <c r="X89" i="29" s="1"/>
  <c r="Y71" i="29"/>
  <c r="AA50" i="29"/>
  <c r="AA29" i="29"/>
  <c r="Z59" i="29"/>
  <c r="Z80" i="29" s="1"/>
  <c r="Z38" i="29"/>
  <c r="Z55" i="29"/>
  <c r="Z76" i="29" s="1"/>
  <c r="Z34" i="29"/>
  <c r="Y41" i="29"/>
  <c r="Y47" i="29" s="1"/>
  <c r="Z58" i="29"/>
  <c r="Z37" i="29"/>
  <c r="Z79" i="29" l="1"/>
  <c r="AA38" i="29"/>
  <c r="AA59" i="29"/>
  <c r="AA80" i="29" s="1"/>
  <c r="Z72" i="29"/>
  <c r="AB50" i="29"/>
  <c r="AB29" i="29"/>
  <c r="Z41" i="29"/>
  <c r="AA55" i="29"/>
  <c r="AA76" i="29" s="1"/>
  <c r="AA34" i="29"/>
  <c r="Z62" i="29"/>
  <c r="Z68" i="29" s="1"/>
  <c r="Y83" i="29"/>
  <c r="Z71" i="29"/>
  <c r="AA30" i="29"/>
  <c r="AA51" i="29"/>
  <c r="AB78" i="29"/>
  <c r="AA35" i="29"/>
  <c r="AA56" i="29"/>
  <c r="AA77" i="29" s="1"/>
  <c r="AA66" i="29"/>
  <c r="AA87" i="29" s="1"/>
  <c r="AA45" i="29"/>
  <c r="AA79" i="29"/>
  <c r="AA60" i="29"/>
  <c r="AA81" i="29" s="1"/>
  <c r="AA39" i="29"/>
  <c r="AB64" i="29"/>
  <c r="AB43" i="29"/>
  <c r="AA61" i="29"/>
  <c r="AA82" i="29" s="1"/>
  <c r="AA40" i="29"/>
  <c r="AA53" i="29"/>
  <c r="AA74" i="29" s="1"/>
  <c r="AA32" i="29"/>
  <c r="AB33" i="29"/>
  <c r="AB54" i="29"/>
  <c r="AB75" i="29" s="1"/>
  <c r="Z46" i="29"/>
  <c r="AB57" i="29"/>
  <c r="AB36" i="29"/>
  <c r="AA65" i="29"/>
  <c r="AA86" i="29" s="1"/>
  <c r="AA44" i="29"/>
  <c r="AC31" i="29"/>
  <c r="AC52" i="29"/>
  <c r="AC73" i="29" s="1"/>
  <c r="AA58" i="29"/>
  <c r="AA37" i="29"/>
  <c r="Y88" i="29"/>
  <c r="Z85" i="29"/>
  <c r="AA41" i="29" l="1"/>
  <c r="AA67" i="29"/>
  <c r="Z47" i="29"/>
  <c r="Y89" i="29"/>
  <c r="AD52" i="29"/>
  <c r="AD73" i="29" s="1"/>
  <c r="AD31" i="29"/>
  <c r="AC64" i="29"/>
  <c r="AC43" i="29"/>
  <c r="AB44" i="29"/>
  <c r="AB46" i="29" s="1"/>
  <c r="AB65" i="29"/>
  <c r="AB86" i="29" s="1"/>
  <c r="AA46" i="29"/>
  <c r="AA47" i="29" s="1"/>
  <c r="AB60" i="29"/>
  <c r="AB81" i="29" s="1"/>
  <c r="AB39" i="29"/>
  <c r="AC50" i="29"/>
  <c r="AC29" i="29"/>
  <c r="AB77" i="29"/>
  <c r="AB30" i="29"/>
  <c r="AB51" i="29"/>
  <c r="AB38" i="29"/>
  <c r="AB59" i="29"/>
  <c r="AB80" i="29" s="1"/>
  <c r="Z83" i="29"/>
  <c r="Z89" i="29" s="1"/>
  <c r="AA71" i="29"/>
  <c r="AC78" i="29"/>
  <c r="AB66" i="29"/>
  <c r="AB45" i="29"/>
  <c r="AC57" i="29"/>
  <c r="AC36" i="29"/>
  <c r="AB35" i="29"/>
  <c r="AB56" i="29"/>
  <c r="AC54" i="29"/>
  <c r="AC75" i="29" s="1"/>
  <c r="AC33" i="29"/>
  <c r="AB58" i="29"/>
  <c r="AB79" i="29" s="1"/>
  <c r="AB37" i="29"/>
  <c r="AA62" i="29"/>
  <c r="AA68" i="29" s="1"/>
  <c r="AA72" i="29"/>
  <c r="AB55" i="29"/>
  <c r="AB76" i="29" s="1"/>
  <c r="AB34" i="29"/>
  <c r="AA85" i="29"/>
  <c r="Z88" i="29"/>
  <c r="AB53" i="29"/>
  <c r="AB74" i="29" s="1"/>
  <c r="AB32" i="29"/>
  <c r="AB61" i="29"/>
  <c r="AB82" i="29" s="1"/>
  <c r="AB40" i="29"/>
  <c r="AB62" i="29" l="1"/>
  <c r="AB67" i="29"/>
  <c r="AC30" i="29"/>
  <c r="AC51" i="29"/>
  <c r="AC66" i="29"/>
  <c r="AC67" i="29" s="1"/>
  <c r="AC45" i="29"/>
  <c r="AC58" i="29"/>
  <c r="AC79" i="29" s="1"/>
  <c r="AC37" i="29"/>
  <c r="AD64" i="29"/>
  <c r="AD43" i="29"/>
  <c r="AB72" i="29"/>
  <c r="AB87" i="29"/>
  <c r="AC55" i="29"/>
  <c r="AC34" i="29"/>
  <c r="AA83" i="29"/>
  <c r="AA89" i="29" s="1"/>
  <c r="AB71" i="29"/>
  <c r="AD33" i="29"/>
  <c r="AD54" i="29"/>
  <c r="AD75" i="29" s="1"/>
  <c r="AC38" i="29"/>
  <c r="AC59" i="29"/>
  <c r="AC80" i="29" s="1"/>
  <c r="AC44" i="29"/>
  <c r="AC65" i="29"/>
  <c r="AC86" i="29" s="1"/>
  <c r="AD29" i="29"/>
  <c r="AD50" i="29"/>
  <c r="AD36" i="29"/>
  <c r="AD57" i="29"/>
  <c r="AD78" i="29" s="1"/>
  <c r="AC61" i="29"/>
  <c r="AC82" i="29" s="1"/>
  <c r="AC40" i="29"/>
  <c r="AC56" i="29"/>
  <c r="AC77" i="29" s="1"/>
  <c r="AC35" i="29"/>
  <c r="AB85" i="29"/>
  <c r="AA88" i="29"/>
  <c r="AB68" i="29"/>
  <c r="AB41" i="29"/>
  <c r="AB47" i="29" s="1"/>
  <c r="AE52" i="29"/>
  <c r="AE73" i="29" s="1"/>
  <c r="AE31" i="29"/>
  <c r="AC53" i="29"/>
  <c r="AC74" i="29" s="1"/>
  <c r="AC32" i="29"/>
  <c r="AC39" i="29"/>
  <c r="AC60" i="29"/>
  <c r="AC81" i="29" s="1"/>
  <c r="AC46" i="29" l="1"/>
  <c r="AC62" i="29"/>
  <c r="AC68" i="29" s="1"/>
  <c r="AC72" i="29"/>
  <c r="AC76" i="29"/>
  <c r="AB88" i="29"/>
  <c r="AC85" i="29"/>
  <c r="AD38" i="29"/>
  <c r="AD59" i="29"/>
  <c r="AD80" i="29" s="1"/>
  <c r="AD60" i="29"/>
  <c r="AD81" i="29" s="1"/>
  <c r="AD39" i="29"/>
  <c r="AD56" i="29"/>
  <c r="AD77" i="29" s="1"/>
  <c r="AD35" i="29"/>
  <c r="AD58" i="29"/>
  <c r="AD79" i="29" s="1"/>
  <c r="AD37" i="29"/>
  <c r="AD51" i="29"/>
  <c r="AD30" i="29"/>
  <c r="AD61" i="29"/>
  <c r="AD82" i="29" s="1"/>
  <c r="AD40" i="29"/>
  <c r="AD55" i="29"/>
  <c r="AD34" i="29"/>
  <c r="AD44" i="29"/>
  <c r="AD65" i="29"/>
  <c r="AD86" i="29" s="1"/>
  <c r="AF52" i="29"/>
  <c r="AF73" i="29" s="1"/>
  <c r="AF31" i="29"/>
  <c r="AE50" i="29"/>
  <c r="AE29" i="29"/>
  <c r="AE64" i="29"/>
  <c r="AE43" i="29"/>
  <c r="AD66" i="29"/>
  <c r="AD45" i="29"/>
  <c r="AC87" i="29"/>
  <c r="AE36" i="29"/>
  <c r="AE57" i="29"/>
  <c r="AE78" i="29" s="1"/>
  <c r="AD53" i="29"/>
  <c r="AD74" i="29" s="1"/>
  <c r="AD32" i="29"/>
  <c r="AE33" i="29"/>
  <c r="AE54" i="29"/>
  <c r="AE75" i="29" s="1"/>
  <c r="AC41" i="29"/>
  <c r="AC47" i="29" s="1"/>
  <c r="AB83" i="29"/>
  <c r="AB89" i="29" s="1"/>
  <c r="AC71" i="29"/>
  <c r="AD46" i="29" l="1"/>
  <c r="AD72" i="29"/>
  <c r="AD62" i="29"/>
  <c r="AE38" i="29"/>
  <c r="AE59" i="29"/>
  <c r="AE80" i="29" s="1"/>
  <c r="AE60" i="29"/>
  <c r="AE81" i="29" s="1"/>
  <c r="AE39" i="29"/>
  <c r="AF43" i="29"/>
  <c r="AF64" i="29"/>
  <c r="AE61" i="29"/>
  <c r="AE82" i="29" s="1"/>
  <c r="AE40" i="29"/>
  <c r="AE56" i="29"/>
  <c r="AE77" i="29" s="1"/>
  <c r="AE35" i="29"/>
  <c r="AD71" i="29"/>
  <c r="AC83" i="29"/>
  <c r="AC89" i="29" s="1"/>
  <c r="AD67" i="29"/>
  <c r="AD76" i="29"/>
  <c r="AG73" i="29"/>
  <c r="AF36" i="29"/>
  <c r="AF57" i="29"/>
  <c r="AF78" i="29" s="1"/>
  <c r="AE65" i="29"/>
  <c r="AE67" i="29" s="1"/>
  <c r="AE44" i="29"/>
  <c r="AE55" i="29"/>
  <c r="AE34" i="29"/>
  <c r="AC88" i="29"/>
  <c r="AD85" i="29"/>
  <c r="AF29" i="29"/>
  <c r="AF50" i="29"/>
  <c r="AD41" i="29"/>
  <c r="AD47" i="29" s="1"/>
  <c r="AE51" i="29"/>
  <c r="AE30" i="29"/>
  <c r="AG52" i="29"/>
  <c r="AG31" i="29"/>
  <c r="AE58" i="29"/>
  <c r="AE79" i="29" s="1"/>
  <c r="AE37" i="29"/>
  <c r="AD87" i="29"/>
  <c r="AF54" i="29"/>
  <c r="AF75" i="29" s="1"/>
  <c r="AF33" i="29"/>
  <c r="AE32" i="29"/>
  <c r="AE53" i="29"/>
  <c r="AE74" i="29" s="1"/>
  <c r="AE45" i="29"/>
  <c r="AE66" i="29"/>
  <c r="AE87" i="29" l="1"/>
  <c r="AD68" i="29"/>
  <c r="AE62" i="29"/>
  <c r="AE68" i="29"/>
  <c r="AF55" i="29"/>
  <c r="AF34" i="29"/>
  <c r="AE72" i="29"/>
  <c r="AF56" i="29"/>
  <c r="AF77" i="29" s="1"/>
  <c r="AF35" i="29"/>
  <c r="AF59" i="29"/>
  <c r="AF80" i="29" s="1"/>
  <c r="AF38" i="29"/>
  <c r="AG33" i="29"/>
  <c r="AG54" i="29"/>
  <c r="AG75" i="29" s="1"/>
  <c r="AF30" i="29"/>
  <c r="AF51" i="29"/>
  <c r="AF61" i="29"/>
  <c r="AF82" i="29" s="1"/>
  <c r="AF40" i="29"/>
  <c r="AF37" i="29"/>
  <c r="AF58" i="29"/>
  <c r="AF79" i="29" s="1"/>
  <c r="AE86" i="29"/>
  <c r="AF86" i="29" s="1"/>
  <c r="AF44" i="29"/>
  <c r="AF65" i="29"/>
  <c r="AF67" i="29" s="1"/>
  <c r="AH31" i="29"/>
  <c r="AH52" i="29"/>
  <c r="AH73" i="29" s="1"/>
  <c r="AE46" i="29"/>
  <c r="AF39" i="29"/>
  <c r="AF60" i="29"/>
  <c r="AF81" i="29" s="1"/>
  <c r="AD83" i="29"/>
  <c r="AE71" i="29"/>
  <c r="AG64" i="29"/>
  <c r="AG43" i="29"/>
  <c r="AF66" i="29"/>
  <c r="AF87" i="29" s="1"/>
  <c r="AF45" i="29"/>
  <c r="AG29" i="29"/>
  <c r="AG50" i="29"/>
  <c r="AG57" i="29"/>
  <c r="AG78" i="29" s="1"/>
  <c r="AG36" i="29"/>
  <c r="AD88" i="29"/>
  <c r="AE85" i="29"/>
  <c r="AE41" i="29"/>
  <c r="AF32" i="29"/>
  <c r="AF53" i="29"/>
  <c r="AF74" i="29" s="1"/>
  <c r="AE76" i="29"/>
  <c r="AE47" i="29" l="1"/>
  <c r="AF72" i="29"/>
  <c r="AD89" i="29"/>
  <c r="AE88" i="29"/>
  <c r="AF85" i="29"/>
  <c r="AG39" i="29"/>
  <c r="AG60" i="29"/>
  <c r="AG81" i="29" s="1"/>
  <c r="AH36" i="29"/>
  <c r="AH57" i="29"/>
  <c r="AH78" i="29" s="1"/>
  <c r="AG66" i="29"/>
  <c r="AG87" i="29" s="1"/>
  <c r="AG45" i="29"/>
  <c r="AG59" i="29"/>
  <c r="AG80" i="29" s="1"/>
  <c r="AG38" i="29"/>
  <c r="AG56" i="29"/>
  <c r="AG77" i="29" s="1"/>
  <c r="AG35" i="29"/>
  <c r="AH54" i="29"/>
  <c r="AH75" i="29" s="1"/>
  <c r="AH33" i="29"/>
  <c r="AF41" i="29"/>
  <c r="AF47" i="29" s="1"/>
  <c r="AF62" i="29"/>
  <c r="AF68" i="29" s="1"/>
  <c r="AF76" i="29"/>
  <c r="AG65" i="29"/>
  <c r="AG86" i="29" s="1"/>
  <c r="AG44" i="29"/>
  <c r="AG34" i="29"/>
  <c r="AG55" i="29"/>
  <c r="AH64" i="29"/>
  <c r="AH43" i="29"/>
  <c r="AF46" i="29"/>
  <c r="AF71" i="29"/>
  <c r="AE83" i="29"/>
  <c r="AE89" i="29" s="1"/>
  <c r="AG40" i="29"/>
  <c r="AG61" i="29"/>
  <c r="AG82" i="29" s="1"/>
  <c r="AI52" i="29"/>
  <c r="AI73" i="29" s="1"/>
  <c r="AI31" i="29"/>
  <c r="AH29" i="29"/>
  <c r="AH50" i="29"/>
  <c r="AG51" i="29"/>
  <c r="AG72" i="29" s="1"/>
  <c r="AG30" i="29"/>
  <c r="AG53" i="29"/>
  <c r="AG74" i="29" s="1"/>
  <c r="AG32" i="29"/>
  <c r="AG58" i="29"/>
  <c r="AG79" i="29" s="1"/>
  <c r="AG37" i="29"/>
  <c r="AH61" i="29" l="1"/>
  <c r="AH82" i="29" s="1"/>
  <c r="AH40" i="29"/>
  <c r="AH39" i="29"/>
  <c r="AH60" i="29"/>
  <c r="AH81" i="29" s="1"/>
  <c r="AF88" i="29"/>
  <c r="AG85" i="29"/>
  <c r="AJ31" i="29"/>
  <c r="AJ52" i="29"/>
  <c r="AJ73" i="29" s="1"/>
  <c r="AH51" i="29"/>
  <c r="AH72" i="29" s="1"/>
  <c r="AH30" i="29"/>
  <c r="AF89" i="29"/>
  <c r="AF83" i="29"/>
  <c r="AG71" i="29"/>
  <c r="AH56" i="29"/>
  <c r="AH35" i="29"/>
  <c r="AH65" i="29"/>
  <c r="AH86" i="29" s="1"/>
  <c r="AH44" i="29"/>
  <c r="AH66" i="29"/>
  <c r="AH87" i="29" s="1"/>
  <c r="AH45" i="29"/>
  <c r="AH46" i="29" s="1"/>
  <c r="AI57" i="29"/>
  <c r="AI78" i="29" s="1"/>
  <c r="AI36" i="29"/>
  <c r="AH55" i="29"/>
  <c r="AH34" i="29"/>
  <c r="AG67" i="29"/>
  <c r="AG76" i="29"/>
  <c r="AH76" i="29" s="1"/>
  <c r="AI54" i="29"/>
  <c r="AI75" i="29" s="1"/>
  <c r="AI33" i="29"/>
  <c r="AG41" i="29"/>
  <c r="AG47" i="29" s="1"/>
  <c r="AH37" i="29"/>
  <c r="AH58" i="29"/>
  <c r="AH79" i="29" s="1"/>
  <c r="AH53" i="29"/>
  <c r="AH74" i="29" s="1"/>
  <c r="AH32" i="29"/>
  <c r="AI43" i="29"/>
  <c r="AI64" i="29"/>
  <c r="AG62" i="29"/>
  <c r="AG68" i="29" s="1"/>
  <c r="AH59" i="29"/>
  <c r="AH80" i="29" s="1"/>
  <c r="AH38" i="29"/>
  <c r="AI50" i="29"/>
  <c r="AI29" i="29"/>
  <c r="AG46" i="29"/>
  <c r="AH62" i="29" l="1"/>
  <c r="AJ54" i="29"/>
  <c r="AJ75" i="29" s="1"/>
  <c r="AJ33" i="29"/>
  <c r="AG83" i="29"/>
  <c r="AG89" i="29" s="1"/>
  <c r="AH71" i="29"/>
  <c r="AI56" i="29"/>
  <c r="AI35" i="29"/>
  <c r="AH41" i="29"/>
  <c r="AH47" i="29" s="1"/>
  <c r="AH67" i="29"/>
  <c r="AI59" i="29"/>
  <c r="AI80" i="29" s="1"/>
  <c r="AI38" i="29"/>
  <c r="AI51" i="29"/>
  <c r="AI72" i="29" s="1"/>
  <c r="AI30" i="29"/>
  <c r="AI41" i="29" s="1"/>
  <c r="AH77" i="29"/>
  <c r="AI77" i="29" s="1"/>
  <c r="AK52" i="29"/>
  <c r="AK73" i="29" s="1"/>
  <c r="AK31" i="29"/>
  <c r="AI39" i="29"/>
  <c r="AI60" i="29"/>
  <c r="AI81" i="29" s="1"/>
  <c r="AI34" i="29"/>
  <c r="AI55" i="29"/>
  <c r="AI76" i="29" s="1"/>
  <c r="AG88" i="29"/>
  <c r="AH85" i="29"/>
  <c r="AJ29" i="29"/>
  <c r="AJ50" i="29"/>
  <c r="AI61" i="29"/>
  <c r="AI82" i="29" s="1"/>
  <c r="AI40" i="29"/>
  <c r="AJ43" i="29"/>
  <c r="AJ64" i="29"/>
  <c r="AI58" i="29"/>
  <c r="AI37" i="29"/>
  <c r="AJ36" i="29"/>
  <c r="AJ57" i="29"/>
  <c r="AJ78" i="29" s="1"/>
  <c r="AI79" i="29"/>
  <c r="AI53" i="29"/>
  <c r="AI32" i="29"/>
  <c r="AI45" i="29"/>
  <c r="AI66" i="29"/>
  <c r="AI87" i="29" s="1"/>
  <c r="AI65" i="29"/>
  <c r="AI86" i="29" s="1"/>
  <c r="AI44" i="29"/>
  <c r="AH68" i="29" l="1"/>
  <c r="AI62" i="29"/>
  <c r="AJ59" i="29"/>
  <c r="AJ80" i="29" s="1"/>
  <c r="AJ38" i="29"/>
  <c r="AJ58" i="29"/>
  <c r="AJ79" i="29" s="1"/>
  <c r="AJ37" i="29"/>
  <c r="AL52" i="29"/>
  <c r="AL73" i="29" s="1"/>
  <c r="AL31" i="29"/>
  <c r="AJ56" i="29"/>
  <c r="AJ77" i="29" s="1"/>
  <c r="AJ35" i="29"/>
  <c r="AK36" i="29"/>
  <c r="AK57" i="29"/>
  <c r="AK78" i="29" s="1"/>
  <c r="AJ39" i="29"/>
  <c r="AJ60" i="29"/>
  <c r="AJ81" i="29" s="1"/>
  <c r="AJ53" i="29"/>
  <c r="AJ32" i="29"/>
  <c r="AI74" i="29"/>
  <c r="AJ74" i="29" s="1"/>
  <c r="AH88" i="29"/>
  <c r="AH89" i="29" s="1"/>
  <c r="AI85" i="29"/>
  <c r="AJ82" i="29"/>
  <c r="AJ34" i="29"/>
  <c r="AJ55" i="29"/>
  <c r="AJ76" i="29" s="1"/>
  <c r="AI67" i="29"/>
  <c r="AH83" i="29"/>
  <c r="AI71" i="29"/>
  <c r="AJ45" i="29"/>
  <c r="AJ66" i="29"/>
  <c r="AJ87" i="29" s="1"/>
  <c r="AI46" i="29"/>
  <c r="AI47" i="29" s="1"/>
  <c r="AI68" i="29"/>
  <c r="AK43" i="29"/>
  <c r="AK64" i="29"/>
  <c r="AJ61" i="29"/>
  <c r="AJ40" i="29"/>
  <c r="AJ65" i="29"/>
  <c r="AJ86" i="29" s="1"/>
  <c r="AJ44" i="29"/>
  <c r="AJ51" i="29"/>
  <c r="AJ62" i="29" s="1"/>
  <c r="AJ30" i="29"/>
  <c r="AK54" i="29"/>
  <c r="AK75" i="29" s="1"/>
  <c r="AK33" i="29"/>
  <c r="AK29" i="29"/>
  <c r="AK50" i="29"/>
  <c r="AJ67" i="29" l="1"/>
  <c r="AJ68" i="29"/>
  <c r="AI88" i="29"/>
  <c r="AJ85" i="29"/>
  <c r="AL54" i="29"/>
  <c r="AL75" i="29" s="1"/>
  <c r="AL33" i="29"/>
  <c r="AK58" i="29"/>
  <c r="AK79" i="29" s="1"/>
  <c r="AK37" i="29"/>
  <c r="AK56" i="29"/>
  <c r="AK77" i="29" s="1"/>
  <c r="AK35" i="29"/>
  <c r="AK51" i="29"/>
  <c r="AK30" i="29"/>
  <c r="AJ41" i="29"/>
  <c r="AK59" i="29"/>
  <c r="AK80" i="29" s="1"/>
  <c r="AK38" i="29"/>
  <c r="AI83" i="29"/>
  <c r="AI89" i="29" s="1"/>
  <c r="AJ71" i="29"/>
  <c r="AK61" i="29"/>
  <c r="AK82" i="29" s="1"/>
  <c r="AK40" i="29"/>
  <c r="AK53" i="29"/>
  <c r="AK74" i="29" s="1"/>
  <c r="AK32" i="29"/>
  <c r="AK81" i="29"/>
  <c r="AK66" i="29"/>
  <c r="AK87" i="29" s="1"/>
  <c r="AK45" i="29"/>
  <c r="AK65" i="29"/>
  <c r="AK86" i="29" s="1"/>
  <c r="AK44" i="29"/>
  <c r="AK39" i="29"/>
  <c r="AK60" i="29"/>
  <c r="AL43" i="29"/>
  <c r="AK46" i="29"/>
  <c r="AL64" i="29"/>
  <c r="AJ46" i="29"/>
  <c r="AM52" i="29"/>
  <c r="AM73" i="29" s="1"/>
  <c r="AM31" i="29"/>
  <c r="AL50" i="29"/>
  <c r="AL29" i="29"/>
  <c r="AK34" i="29"/>
  <c r="AK55" i="29"/>
  <c r="AK76" i="29" s="1"/>
  <c r="AJ72" i="29"/>
  <c r="AK67" i="29"/>
  <c r="AL36" i="29"/>
  <c r="AL57" i="29"/>
  <c r="AL78" i="29" s="1"/>
  <c r="AJ47" i="29" l="1"/>
  <c r="AK62" i="29"/>
  <c r="AK68" i="29" s="1"/>
  <c r="AK85" i="29"/>
  <c r="AJ88" i="29"/>
  <c r="AL32" i="29"/>
  <c r="AL53" i="29"/>
  <c r="AL74" i="29" s="1"/>
  <c r="AK72" i="29"/>
  <c r="AJ83" i="29"/>
  <c r="AK71" i="29"/>
  <c r="AM33" i="29"/>
  <c r="AM54" i="29"/>
  <c r="AM75" i="29" s="1"/>
  <c r="AL30" i="29"/>
  <c r="AL51" i="29"/>
  <c r="AL56" i="29"/>
  <c r="AL77" i="29" s="1"/>
  <c r="AL35" i="29"/>
  <c r="AL34" i="29"/>
  <c r="AL55" i="29"/>
  <c r="AL76" i="29" s="1"/>
  <c r="AK41" i="29"/>
  <c r="AK47" i="29" s="1"/>
  <c r="AL39" i="29"/>
  <c r="AL60" i="29"/>
  <c r="AL81" i="29" s="1"/>
  <c r="AL37" i="29"/>
  <c r="AL58" i="29"/>
  <c r="AL79" i="29" s="1"/>
  <c r="AN31" i="29"/>
  <c r="AP31" i="29" s="1"/>
  <c r="AN52" i="29"/>
  <c r="AN73" i="29" s="1"/>
  <c r="AP73" i="29" s="1"/>
  <c r="AM50" i="29"/>
  <c r="AM29" i="29"/>
  <c r="AL59" i="29"/>
  <c r="AL80" i="29" s="1"/>
  <c r="AL38" i="29"/>
  <c r="AL61" i="29"/>
  <c r="AL82" i="29" s="1"/>
  <c r="AL40" i="29"/>
  <c r="AL65" i="29"/>
  <c r="AL86" i="29" s="1"/>
  <c r="AL44" i="29"/>
  <c r="AM36" i="29"/>
  <c r="AM57" i="29"/>
  <c r="AM78" i="29" s="1"/>
  <c r="AM43" i="29"/>
  <c r="AM64" i="29"/>
  <c r="AL66" i="29"/>
  <c r="AL87" i="29" s="1"/>
  <c r="AL45" i="29"/>
  <c r="AJ89" i="29" l="1"/>
  <c r="AL46" i="29"/>
  <c r="AL67" i="29"/>
  <c r="AL62" i="29"/>
  <c r="AL68" i="29" s="1"/>
  <c r="AM40" i="29"/>
  <c r="AM61" i="29"/>
  <c r="AM82" i="29" s="1"/>
  <c r="AM51" i="29"/>
  <c r="AM30" i="29"/>
  <c r="AN57" i="29"/>
  <c r="AN78" i="29" s="1"/>
  <c r="AP78" i="29" s="1"/>
  <c r="AN36" i="29"/>
  <c r="AP36" i="29" s="1"/>
  <c r="AN33" i="29"/>
  <c r="AP33" i="29" s="1"/>
  <c r="AN54" i="29"/>
  <c r="AN75" i="29" s="1"/>
  <c r="AP75" i="29" s="1"/>
  <c r="AM32" i="29"/>
  <c r="AM53" i="29"/>
  <c r="AM74" i="29" s="1"/>
  <c r="AN50" i="29"/>
  <c r="AN29" i="29"/>
  <c r="AK83" i="29"/>
  <c r="AL71" i="29"/>
  <c r="AM55" i="29"/>
  <c r="AM76" i="29" s="1"/>
  <c r="AM34" i="29"/>
  <c r="AN43" i="29"/>
  <c r="AN64" i="29"/>
  <c r="AM38" i="29"/>
  <c r="AM59" i="29"/>
  <c r="AM80" i="29" s="1"/>
  <c r="AL41" i="29"/>
  <c r="AM58" i="29"/>
  <c r="AM79" i="29" s="1"/>
  <c r="AM37" i="29"/>
  <c r="AL72" i="29"/>
  <c r="AM72" i="29" s="1"/>
  <c r="AM45" i="29"/>
  <c r="AM66" i="29"/>
  <c r="AM87" i="29" s="1"/>
  <c r="AM65" i="29"/>
  <c r="AM86" i="29" s="1"/>
  <c r="AM44" i="29"/>
  <c r="AM46" i="29" s="1"/>
  <c r="AM35" i="29"/>
  <c r="AM56" i="29"/>
  <c r="AM77" i="29" s="1"/>
  <c r="AM60" i="29"/>
  <c r="AM81" i="29" s="1"/>
  <c r="AM39" i="29"/>
  <c r="AK88" i="29"/>
  <c r="AL85" i="29"/>
  <c r="AL47" i="29"/>
  <c r="AK89" i="29" l="1"/>
  <c r="AN61" i="29"/>
  <c r="AN82" i="29" s="1"/>
  <c r="AP82" i="29" s="1"/>
  <c r="AN40" i="29"/>
  <c r="AP40" i="29" s="1"/>
  <c r="AM85" i="29"/>
  <c r="AL88" i="29"/>
  <c r="AM67" i="29"/>
  <c r="AP43" i="29"/>
  <c r="AN59" i="29"/>
  <c r="AN80" i="29" s="1"/>
  <c r="AP80" i="29" s="1"/>
  <c r="AN38" i="29"/>
  <c r="AP38" i="29" s="1"/>
  <c r="AN56" i="29"/>
  <c r="AN77" i="29" s="1"/>
  <c r="AP77" i="29" s="1"/>
  <c r="AN35" i="29"/>
  <c r="AP35" i="29" s="1"/>
  <c r="AL83" i="29"/>
  <c r="AL89" i="29"/>
  <c r="AM71" i="29"/>
  <c r="AM62" i="29"/>
  <c r="AM68" i="29" s="1"/>
  <c r="AN53" i="29"/>
  <c r="AN74" i="29" s="1"/>
  <c r="AP74" i="29" s="1"/>
  <c r="AN32" i="29"/>
  <c r="AP32" i="29" s="1"/>
  <c r="AN45" i="29"/>
  <c r="AP45" i="29" s="1"/>
  <c r="AN66" i="29"/>
  <c r="AN87" i="29" s="1"/>
  <c r="AP87" i="29" s="1"/>
  <c r="AN37" i="29"/>
  <c r="AP37" i="29" s="1"/>
  <c r="AN58" i="29"/>
  <c r="AN79" i="29" s="1"/>
  <c r="AP79" i="29" s="1"/>
  <c r="AP29" i="29"/>
  <c r="AN65" i="29"/>
  <c r="AN44" i="29"/>
  <c r="AP44" i="29" s="1"/>
  <c r="AN30" i="29"/>
  <c r="AP30" i="29" s="1"/>
  <c r="AN51" i="29"/>
  <c r="AN72" i="29" s="1"/>
  <c r="AP72" i="29" s="1"/>
  <c r="AN55" i="29"/>
  <c r="AN76" i="29" s="1"/>
  <c r="AP76" i="29" s="1"/>
  <c r="AN34" i="29"/>
  <c r="AP34" i="29" s="1"/>
  <c r="AN60" i="29"/>
  <c r="AN81" i="29" s="1"/>
  <c r="AP81" i="29" s="1"/>
  <c r="AN39" i="29"/>
  <c r="AP39" i="29" s="1"/>
  <c r="AM41" i="29"/>
  <c r="AM47" i="29"/>
  <c r="AN62" i="29" l="1"/>
  <c r="AN67" i="29"/>
  <c r="AN68" i="29" s="1"/>
  <c r="AP41" i="29"/>
  <c r="AP47" i="29" s="1"/>
  <c r="AN46" i="29"/>
  <c r="AM83" i="29"/>
  <c r="AN71" i="29"/>
  <c r="AN41" i="29"/>
  <c r="AP46" i="29"/>
  <c r="AM88" i="29"/>
  <c r="AM89" i="29" s="1"/>
  <c r="AN85" i="29"/>
  <c r="AN86" i="29"/>
  <c r="AP86" i="29" s="1"/>
  <c r="AN47" i="29" l="1"/>
  <c r="AN83" i="29"/>
  <c r="AP71" i="29"/>
  <c r="AN88" i="29"/>
  <c r="AP85" i="29"/>
  <c r="AP88" i="29" s="1"/>
  <c r="AN89" i="29" l="1"/>
  <c r="AP83" i="29"/>
  <c r="AP89" i="29" s="1"/>
  <c r="BI1262" i="8" l="1"/>
  <c r="BH1262" i="8"/>
  <c r="BG1262" i="8"/>
  <c r="BE1262" i="8"/>
  <c r="BD1262" i="8"/>
  <c r="BC1262" i="8"/>
  <c r="BB1262" i="8"/>
  <c r="BA1262" i="8"/>
  <c r="AZ1262" i="8"/>
  <c r="AY1262" i="8"/>
  <c r="AX1262" i="8"/>
  <c r="AW1262" i="8"/>
  <c r="AV1262" i="8"/>
  <c r="AU1262" i="8"/>
  <c r="AT1262" i="8"/>
  <c r="AR1262" i="8"/>
  <c r="AQ1262" i="8"/>
  <c r="AP1262" i="8"/>
  <c r="AN1262" i="8"/>
  <c r="AM1262" i="8"/>
  <c r="AL1262" i="8"/>
  <c r="AK1262" i="8"/>
  <c r="AJ1262" i="8"/>
  <c r="AI1262" i="8"/>
  <c r="AH1262" i="8"/>
  <c r="AG1262" i="8"/>
  <c r="AF1262" i="8"/>
  <c r="AE1262" i="8"/>
  <c r="AD1262" i="8"/>
  <c r="AC1262" i="8"/>
  <c r="AA1262" i="8"/>
  <c r="Z1262" i="8"/>
  <c r="Y1262" i="8"/>
  <c r="X1262" i="8"/>
  <c r="AB1262" i="8" s="1"/>
  <c r="BI1261" i="8"/>
  <c r="BH1261" i="8"/>
  <c r="BG1261" i="8"/>
  <c r="BE1261" i="8"/>
  <c r="BD1261" i="8"/>
  <c r="BC1261" i="8"/>
  <c r="BB1261" i="8"/>
  <c r="BA1261" i="8"/>
  <c r="AZ1261" i="8"/>
  <c r="AY1261" i="8"/>
  <c r="AX1261" i="8"/>
  <c r="AW1261" i="8"/>
  <c r="AV1261" i="8"/>
  <c r="AU1261" i="8"/>
  <c r="AT1261" i="8"/>
  <c r="AR1261" i="8"/>
  <c r="AQ1261" i="8"/>
  <c r="AP1261" i="8"/>
  <c r="AN1261" i="8"/>
  <c r="AM1261" i="8"/>
  <c r="AL1261" i="8"/>
  <c r="AK1261" i="8"/>
  <c r="AJ1261" i="8"/>
  <c r="AI1261" i="8"/>
  <c r="AH1261" i="8"/>
  <c r="AG1261" i="8"/>
  <c r="AF1261" i="8"/>
  <c r="AE1261" i="8"/>
  <c r="AD1261" i="8"/>
  <c r="AC1261" i="8"/>
  <c r="AA1261" i="8"/>
  <c r="Z1261" i="8"/>
  <c r="Y1261" i="8"/>
  <c r="X1261" i="8"/>
  <c r="AB1261" i="8" s="1"/>
  <c r="BI1260" i="8"/>
  <c r="BH1260" i="8"/>
  <c r="BG1260" i="8"/>
  <c r="BE1260" i="8"/>
  <c r="BD1260" i="8"/>
  <c r="BC1260" i="8"/>
  <c r="BB1260" i="8"/>
  <c r="BA1260" i="8"/>
  <c r="AZ1260" i="8"/>
  <c r="AY1260" i="8"/>
  <c r="AX1260" i="8"/>
  <c r="AW1260" i="8"/>
  <c r="AV1260" i="8"/>
  <c r="AU1260" i="8"/>
  <c r="AT1260" i="8"/>
  <c r="AR1260" i="8"/>
  <c r="AQ1260" i="8"/>
  <c r="AP1260" i="8"/>
  <c r="AN1260" i="8"/>
  <c r="AM1260" i="8"/>
  <c r="AL1260" i="8"/>
  <c r="AK1260" i="8"/>
  <c r="AJ1260" i="8"/>
  <c r="AI1260" i="8"/>
  <c r="AH1260" i="8"/>
  <c r="AG1260" i="8"/>
  <c r="AF1260" i="8"/>
  <c r="AE1260" i="8"/>
  <c r="AD1260" i="8"/>
  <c r="AC1260" i="8"/>
  <c r="AA1260" i="8"/>
  <c r="Z1260" i="8"/>
  <c r="Y1260" i="8"/>
  <c r="X1260" i="8"/>
  <c r="AB1260" i="8" s="1"/>
  <c r="BI1259" i="8"/>
  <c r="BH1259" i="8"/>
  <c r="BG1259" i="8"/>
  <c r="BE1259" i="8"/>
  <c r="BD1259" i="8"/>
  <c r="BC1259" i="8"/>
  <c r="BB1259" i="8"/>
  <c r="BA1259" i="8"/>
  <c r="AZ1259" i="8"/>
  <c r="AY1259" i="8"/>
  <c r="AX1259" i="8"/>
  <c r="AW1259" i="8"/>
  <c r="AV1259" i="8"/>
  <c r="AU1259" i="8"/>
  <c r="AT1259" i="8"/>
  <c r="AR1259" i="8"/>
  <c r="AQ1259" i="8"/>
  <c r="AP1259" i="8"/>
  <c r="AN1259" i="8"/>
  <c r="AM1259" i="8"/>
  <c r="AL1259" i="8"/>
  <c r="AK1259" i="8"/>
  <c r="AJ1259" i="8"/>
  <c r="AI1259" i="8"/>
  <c r="AH1259" i="8"/>
  <c r="AG1259" i="8"/>
  <c r="AF1259" i="8"/>
  <c r="AE1259" i="8"/>
  <c r="AD1259" i="8"/>
  <c r="AC1259" i="8"/>
  <c r="AA1259" i="8"/>
  <c r="Z1259" i="8"/>
  <c r="Y1259" i="8"/>
  <c r="X1259" i="8"/>
  <c r="AB1259" i="8" s="1"/>
  <c r="BI1258" i="8"/>
  <c r="BH1258" i="8"/>
  <c r="BG1258" i="8"/>
  <c r="BE1258" i="8"/>
  <c r="BD1258" i="8"/>
  <c r="BC1258" i="8"/>
  <c r="BB1258" i="8"/>
  <c r="BA1258" i="8"/>
  <c r="AZ1258" i="8"/>
  <c r="AY1258" i="8"/>
  <c r="AX1258" i="8"/>
  <c r="AW1258" i="8"/>
  <c r="AV1258" i="8"/>
  <c r="AU1258" i="8"/>
  <c r="AT1258" i="8"/>
  <c r="AR1258" i="8"/>
  <c r="AQ1258" i="8"/>
  <c r="AP1258" i="8"/>
  <c r="AN1258" i="8"/>
  <c r="AM1258" i="8"/>
  <c r="AL1258" i="8"/>
  <c r="AK1258" i="8"/>
  <c r="AJ1258" i="8"/>
  <c r="AI1258" i="8"/>
  <c r="AH1258" i="8"/>
  <c r="AG1258" i="8"/>
  <c r="AF1258" i="8"/>
  <c r="AE1258" i="8"/>
  <c r="AD1258" i="8"/>
  <c r="AC1258" i="8"/>
  <c r="AA1258" i="8"/>
  <c r="Z1258" i="8"/>
  <c r="Y1258" i="8"/>
  <c r="X1258" i="8"/>
  <c r="AB1258" i="8" s="1"/>
  <c r="BI1257" i="8"/>
  <c r="BH1257" i="8"/>
  <c r="BG1257" i="8"/>
  <c r="BE1257" i="8"/>
  <c r="BD1257" i="8"/>
  <c r="BC1257" i="8"/>
  <c r="BB1257" i="8"/>
  <c r="BA1257" i="8"/>
  <c r="AZ1257" i="8"/>
  <c r="AY1257" i="8"/>
  <c r="AX1257" i="8"/>
  <c r="AW1257" i="8"/>
  <c r="AV1257" i="8"/>
  <c r="AU1257" i="8"/>
  <c r="AT1257" i="8"/>
  <c r="AR1257" i="8"/>
  <c r="AQ1257" i="8"/>
  <c r="AP1257" i="8"/>
  <c r="AN1257" i="8"/>
  <c r="AM1257" i="8"/>
  <c r="AL1257" i="8"/>
  <c r="AK1257" i="8"/>
  <c r="AJ1257" i="8"/>
  <c r="AI1257" i="8"/>
  <c r="AH1257" i="8"/>
  <c r="AG1257" i="8"/>
  <c r="AF1257" i="8"/>
  <c r="AE1257" i="8"/>
  <c r="AD1257" i="8"/>
  <c r="AC1257" i="8"/>
  <c r="AA1257" i="8"/>
  <c r="Z1257" i="8"/>
  <c r="Y1257" i="8"/>
  <c r="X1257" i="8"/>
  <c r="AB1257" i="8" s="1"/>
  <c r="BI1256" i="8"/>
  <c r="BH1256" i="8"/>
  <c r="BG1256" i="8"/>
  <c r="BE1256" i="8"/>
  <c r="BD1256" i="8"/>
  <c r="BC1256" i="8"/>
  <c r="BB1256" i="8"/>
  <c r="BA1256" i="8"/>
  <c r="AZ1256" i="8"/>
  <c r="AY1256" i="8"/>
  <c r="AX1256" i="8"/>
  <c r="AW1256" i="8"/>
  <c r="AV1256" i="8"/>
  <c r="AU1256" i="8"/>
  <c r="AT1256" i="8"/>
  <c r="AR1256" i="8"/>
  <c r="AQ1256" i="8"/>
  <c r="AP1256" i="8"/>
  <c r="AN1256" i="8"/>
  <c r="AM1256" i="8"/>
  <c r="AL1256" i="8"/>
  <c r="AK1256" i="8"/>
  <c r="AJ1256" i="8"/>
  <c r="AI1256" i="8"/>
  <c r="AH1256" i="8"/>
  <c r="AG1256" i="8"/>
  <c r="AF1256" i="8"/>
  <c r="AE1256" i="8"/>
  <c r="AD1256" i="8"/>
  <c r="AC1256" i="8"/>
  <c r="AA1256" i="8"/>
  <c r="Z1256" i="8"/>
  <c r="Y1256" i="8"/>
  <c r="X1256" i="8"/>
  <c r="AB1256" i="8" s="1"/>
  <c r="BI1255" i="8"/>
  <c r="BH1255" i="8"/>
  <c r="BG1255" i="8"/>
  <c r="BE1255" i="8"/>
  <c r="BD1255" i="8"/>
  <c r="BC1255" i="8"/>
  <c r="BB1255" i="8"/>
  <c r="BA1255" i="8"/>
  <c r="AZ1255" i="8"/>
  <c r="AY1255" i="8"/>
  <c r="AX1255" i="8"/>
  <c r="AW1255" i="8"/>
  <c r="AV1255" i="8"/>
  <c r="AU1255" i="8"/>
  <c r="AT1255" i="8"/>
  <c r="AR1255" i="8"/>
  <c r="AQ1255" i="8"/>
  <c r="AP1255" i="8"/>
  <c r="AN1255" i="8"/>
  <c r="AM1255" i="8"/>
  <c r="AL1255" i="8"/>
  <c r="AK1255" i="8"/>
  <c r="AJ1255" i="8"/>
  <c r="AI1255" i="8"/>
  <c r="AH1255" i="8"/>
  <c r="AG1255" i="8"/>
  <c r="AF1255" i="8"/>
  <c r="AE1255" i="8"/>
  <c r="AD1255" i="8"/>
  <c r="AC1255" i="8"/>
  <c r="AA1255" i="8"/>
  <c r="Z1255" i="8"/>
  <c r="Y1255" i="8"/>
  <c r="X1255" i="8"/>
  <c r="AB1255" i="8" s="1"/>
  <c r="BI1254" i="8"/>
  <c r="BH1254" i="8"/>
  <c r="BG1254" i="8"/>
  <c r="BE1254" i="8"/>
  <c r="BD1254" i="8"/>
  <c r="BC1254" i="8"/>
  <c r="BB1254" i="8"/>
  <c r="BA1254" i="8"/>
  <c r="AZ1254" i="8"/>
  <c r="AY1254" i="8"/>
  <c r="AX1254" i="8"/>
  <c r="AW1254" i="8"/>
  <c r="AV1254" i="8"/>
  <c r="AU1254" i="8"/>
  <c r="AT1254" i="8"/>
  <c r="AR1254" i="8"/>
  <c r="AQ1254" i="8"/>
  <c r="AP1254" i="8"/>
  <c r="AN1254" i="8"/>
  <c r="AM1254" i="8"/>
  <c r="AL1254" i="8"/>
  <c r="AK1254" i="8"/>
  <c r="AJ1254" i="8"/>
  <c r="AI1254" i="8"/>
  <c r="AH1254" i="8"/>
  <c r="AG1254" i="8"/>
  <c r="AF1254" i="8"/>
  <c r="AE1254" i="8"/>
  <c r="AD1254" i="8"/>
  <c r="AC1254" i="8"/>
  <c r="AA1254" i="8"/>
  <c r="Z1254" i="8"/>
  <c r="Y1254" i="8"/>
  <c r="X1254" i="8"/>
  <c r="AB1254" i="8" s="1"/>
  <c r="BI1253" i="8"/>
  <c r="BH1253" i="8"/>
  <c r="BG1253" i="8"/>
  <c r="BE1253" i="8"/>
  <c r="BD1253" i="8"/>
  <c r="BC1253" i="8"/>
  <c r="BB1253" i="8"/>
  <c r="BA1253" i="8"/>
  <c r="AZ1253" i="8"/>
  <c r="AY1253" i="8"/>
  <c r="AX1253" i="8"/>
  <c r="AW1253" i="8"/>
  <c r="AV1253" i="8"/>
  <c r="AU1253" i="8"/>
  <c r="AT1253" i="8"/>
  <c r="AR1253" i="8"/>
  <c r="AQ1253" i="8"/>
  <c r="AP1253" i="8"/>
  <c r="AN1253" i="8"/>
  <c r="AM1253" i="8"/>
  <c r="AL1253" i="8"/>
  <c r="AK1253" i="8"/>
  <c r="AJ1253" i="8"/>
  <c r="AI1253" i="8"/>
  <c r="AH1253" i="8"/>
  <c r="AG1253" i="8"/>
  <c r="AF1253" i="8"/>
  <c r="AE1253" i="8"/>
  <c r="AD1253" i="8"/>
  <c r="AC1253" i="8"/>
  <c r="AA1253" i="8"/>
  <c r="Z1253" i="8"/>
  <c r="Y1253" i="8"/>
  <c r="X1253" i="8"/>
  <c r="AB1253" i="8" s="1"/>
  <c r="BI1252" i="8"/>
  <c r="BH1252" i="8"/>
  <c r="BG1252" i="8"/>
  <c r="BE1252" i="8"/>
  <c r="BD1252" i="8"/>
  <c r="BC1252" i="8"/>
  <c r="BB1252" i="8"/>
  <c r="BA1252" i="8"/>
  <c r="AZ1252" i="8"/>
  <c r="AY1252" i="8"/>
  <c r="AX1252" i="8"/>
  <c r="AW1252" i="8"/>
  <c r="AV1252" i="8"/>
  <c r="AU1252" i="8"/>
  <c r="AT1252" i="8"/>
  <c r="AR1252" i="8"/>
  <c r="AQ1252" i="8"/>
  <c r="AP1252" i="8"/>
  <c r="AN1252" i="8"/>
  <c r="AM1252" i="8"/>
  <c r="AL1252" i="8"/>
  <c r="AK1252" i="8"/>
  <c r="AJ1252" i="8"/>
  <c r="AI1252" i="8"/>
  <c r="AH1252" i="8"/>
  <c r="AG1252" i="8"/>
  <c r="AF1252" i="8"/>
  <c r="AE1252" i="8"/>
  <c r="AD1252" i="8"/>
  <c r="AC1252" i="8"/>
  <c r="AA1252" i="8"/>
  <c r="Z1252" i="8"/>
  <c r="Y1252" i="8"/>
  <c r="X1252" i="8"/>
  <c r="AB1252" i="8" s="1"/>
  <c r="BI1251" i="8"/>
  <c r="BH1251" i="8"/>
  <c r="BG1251" i="8"/>
  <c r="BE1251" i="8"/>
  <c r="BD1251" i="8"/>
  <c r="BC1251" i="8"/>
  <c r="BB1251" i="8"/>
  <c r="BA1251" i="8"/>
  <c r="AZ1251" i="8"/>
  <c r="AY1251" i="8"/>
  <c r="AX1251" i="8"/>
  <c r="AW1251" i="8"/>
  <c r="AV1251" i="8"/>
  <c r="AU1251" i="8"/>
  <c r="AT1251" i="8"/>
  <c r="AR1251" i="8"/>
  <c r="AQ1251" i="8"/>
  <c r="AP1251" i="8"/>
  <c r="AN1251" i="8"/>
  <c r="AM1251" i="8"/>
  <c r="AL1251" i="8"/>
  <c r="AK1251" i="8"/>
  <c r="AJ1251" i="8"/>
  <c r="AI1251" i="8"/>
  <c r="AH1251" i="8"/>
  <c r="AG1251" i="8"/>
  <c r="AF1251" i="8"/>
  <c r="AE1251" i="8"/>
  <c r="AD1251" i="8"/>
  <c r="AC1251" i="8"/>
  <c r="AA1251" i="8"/>
  <c r="Z1251" i="8"/>
  <c r="Y1251" i="8"/>
  <c r="X1251" i="8"/>
  <c r="AB1251" i="8" s="1"/>
  <c r="BI1250" i="8"/>
  <c r="BH1250" i="8"/>
  <c r="BG1250" i="8"/>
  <c r="BE1250" i="8"/>
  <c r="BD1250" i="8"/>
  <c r="BC1250" i="8"/>
  <c r="BB1250" i="8"/>
  <c r="BA1250" i="8"/>
  <c r="AZ1250" i="8"/>
  <c r="AY1250" i="8"/>
  <c r="AX1250" i="8"/>
  <c r="AW1250" i="8"/>
  <c r="AV1250" i="8"/>
  <c r="AU1250" i="8"/>
  <c r="AT1250" i="8"/>
  <c r="AR1250" i="8"/>
  <c r="AQ1250" i="8"/>
  <c r="AP1250" i="8"/>
  <c r="AN1250" i="8"/>
  <c r="AM1250" i="8"/>
  <c r="AL1250" i="8"/>
  <c r="AK1250" i="8"/>
  <c r="AJ1250" i="8"/>
  <c r="AI1250" i="8"/>
  <c r="AH1250" i="8"/>
  <c r="AG1250" i="8"/>
  <c r="AF1250" i="8"/>
  <c r="AE1250" i="8"/>
  <c r="AD1250" i="8"/>
  <c r="AC1250" i="8"/>
  <c r="AA1250" i="8"/>
  <c r="Z1250" i="8"/>
  <c r="Y1250" i="8"/>
  <c r="X1250" i="8"/>
  <c r="AB1250" i="8" s="1"/>
  <c r="BI1249" i="8"/>
  <c r="BH1249" i="8"/>
  <c r="BG1249" i="8"/>
  <c r="BE1249" i="8"/>
  <c r="BD1249" i="8"/>
  <c r="BC1249" i="8"/>
  <c r="BB1249" i="8"/>
  <c r="BA1249" i="8"/>
  <c r="AZ1249" i="8"/>
  <c r="AY1249" i="8"/>
  <c r="AX1249" i="8"/>
  <c r="AW1249" i="8"/>
  <c r="AV1249" i="8"/>
  <c r="AU1249" i="8"/>
  <c r="AT1249" i="8"/>
  <c r="AR1249" i="8"/>
  <c r="AQ1249" i="8"/>
  <c r="AP1249" i="8"/>
  <c r="AN1249" i="8"/>
  <c r="AM1249" i="8"/>
  <c r="AL1249" i="8"/>
  <c r="AK1249" i="8"/>
  <c r="AJ1249" i="8"/>
  <c r="AI1249" i="8"/>
  <c r="AH1249" i="8"/>
  <c r="AG1249" i="8"/>
  <c r="AF1249" i="8"/>
  <c r="AE1249" i="8"/>
  <c r="AD1249" i="8"/>
  <c r="AC1249" i="8"/>
  <c r="AA1249" i="8"/>
  <c r="Z1249" i="8"/>
  <c r="Y1249" i="8"/>
  <c r="X1249" i="8"/>
  <c r="AB1249" i="8" s="1"/>
  <c r="BI1248" i="8"/>
  <c r="BH1248" i="8"/>
  <c r="BG1248" i="8"/>
  <c r="BE1248" i="8"/>
  <c r="BD1248" i="8"/>
  <c r="BC1248" i="8"/>
  <c r="BB1248" i="8"/>
  <c r="BA1248" i="8"/>
  <c r="AZ1248" i="8"/>
  <c r="AY1248" i="8"/>
  <c r="AX1248" i="8"/>
  <c r="AW1248" i="8"/>
  <c r="AV1248" i="8"/>
  <c r="AU1248" i="8"/>
  <c r="AT1248" i="8"/>
  <c r="AR1248" i="8"/>
  <c r="AQ1248" i="8"/>
  <c r="AP1248" i="8"/>
  <c r="AN1248" i="8"/>
  <c r="AM1248" i="8"/>
  <c r="AL1248" i="8"/>
  <c r="AK1248" i="8"/>
  <c r="AJ1248" i="8"/>
  <c r="AI1248" i="8"/>
  <c r="AH1248" i="8"/>
  <c r="AG1248" i="8"/>
  <c r="AF1248" i="8"/>
  <c r="AE1248" i="8"/>
  <c r="AD1248" i="8"/>
  <c r="AC1248" i="8"/>
  <c r="AA1248" i="8"/>
  <c r="Z1248" i="8"/>
  <c r="Y1248" i="8"/>
  <c r="X1248" i="8"/>
  <c r="AB1248" i="8" s="1"/>
  <c r="BI1247" i="8"/>
  <c r="BH1247" i="8"/>
  <c r="BG1247" i="8"/>
  <c r="BE1247" i="8"/>
  <c r="BD1247" i="8"/>
  <c r="BC1247" i="8"/>
  <c r="BB1247" i="8"/>
  <c r="BA1247" i="8"/>
  <c r="AZ1247" i="8"/>
  <c r="AY1247" i="8"/>
  <c r="AX1247" i="8"/>
  <c r="AW1247" i="8"/>
  <c r="AV1247" i="8"/>
  <c r="AU1247" i="8"/>
  <c r="AT1247" i="8"/>
  <c r="AR1247" i="8"/>
  <c r="AQ1247" i="8"/>
  <c r="AP1247" i="8"/>
  <c r="AN1247" i="8"/>
  <c r="AM1247" i="8"/>
  <c r="AL1247" i="8"/>
  <c r="AK1247" i="8"/>
  <c r="AJ1247" i="8"/>
  <c r="AI1247" i="8"/>
  <c r="AH1247" i="8"/>
  <c r="AG1247" i="8"/>
  <c r="AF1247" i="8"/>
  <c r="AE1247" i="8"/>
  <c r="AD1247" i="8"/>
  <c r="AC1247" i="8"/>
  <c r="AA1247" i="8"/>
  <c r="Z1247" i="8"/>
  <c r="Y1247" i="8"/>
  <c r="X1247" i="8"/>
  <c r="AB1247" i="8" s="1"/>
  <c r="BI1246" i="8"/>
  <c r="BH1246" i="8"/>
  <c r="BG1246" i="8"/>
  <c r="BE1246" i="8"/>
  <c r="BD1246" i="8"/>
  <c r="BC1246" i="8"/>
  <c r="BB1246" i="8"/>
  <c r="BA1246" i="8"/>
  <c r="AZ1246" i="8"/>
  <c r="AY1246" i="8"/>
  <c r="AX1246" i="8"/>
  <c r="AW1246" i="8"/>
  <c r="AV1246" i="8"/>
  <c r="AU1246" i="8"/>
  <c r="AT1246" i="8"/>
  <c r="AR1246" i="8"/>
  <c r="AQ1246" i="8"/>
  <c r="AP1246" i="8"/>
  <c r="AN1246" i="8"/>
  <c r="AM1246" i="8"/>
  <c r="AL1246" i="8"/>
  <c r="AK1246" i="8"/>
  <c r="AJ1246" i="8"/>
  <c r="AI1246" i="8"/>
  <c r="AH1246" i="8"/>
  <c r="AG1246" i="8"/>
  <c r="AF1246" i="8"/>
  <c r="AE1246" i="8"/>
  <c r="AD1246" i="8"/>
  <c r="AC1246" i="8"/>
  <c r="AA1246" i="8"/>
  <c r="Z1246" i="8"/>
  <c r="Y1246" i="8"/>
  <c r="X1246" i="8"/>
  <c r="AB1246" i="8" s="1"/>
  <c r="BI1245" i="8"/>
  <c r="BH1245" i="8"/>
  <c r="BG1245" i="8"/>
  <c r="BE1245" i="8"/>
  <c r="BD1245" i="8"/>
  <c r="BC1245" i="8"/>
  <c r="BB1245" i="8"/>
  <c r="BA1245" i="8"/>
  <c r="AZ1245" i="8"/>
  <c r="AY1245" i="8"/>
  <c r="AX1245" i="8"/>
  <c r="AW1245" i="8"/>
  <c r="AV1245" i="8"/>
  <c r="AU1245" i="8"/>
  <c r="AT1245" i="8"/>
  <c r="AR1245" i="8"/>
  <c r="AQ1245" i="8"/>
  <c r="AP1245" i="8"/>
  <c r="AN1245" i="8"/>
  <c r="AM1245" i="8"/>
  <c r="AL1245" i="8"/>
  <c r="AK1245" i="8"/>
  <c r="AJ1245" i="8"/>
  <c r="AI1245" i="8"/>
  <c r="AH1245" i="8"/>
  <c r="AG1245" i="8"/>
  <c r="AF1245" i="8"/>
  <c r="AE1245" i="8"/>
  <c r="AD1245" i="8"/>
  <c r="AC1245" i="8"/>
  <c r="AA1245" i="8"/>
  <c r="Z1245" i="8"/>
  <c r="Y1245" i="8"/>
  <c r="X1245" i="8"/>
  <c r="AB1245" i="8" s="1"/>
  <c r="BI1244" i="8"/>
  <c r="BH1244" i="8"/>
  <c r="BG1244" i="8"/>
  <c r="BE1244" i="8"/>
  <c r="BD1244" i="8"/>
  <c r="BC1244" i="8"/>
  <c r="BB1244" i="8"/>
  <c r="BA1244" i="8"/>
  <c r="AZ1244" i="8"/>
  <c r="AY1244" i="8"/>
  <c r="AX1244" i="8"/>
  <c r="AW1244" i="8"/>
  <c r="AV1244" i="8"/>
  <c r="AU1244" i="8"/>
  <c r="AT1244" i="8"/>
  <c r="AR1244" i="8"/>
  <c r="AQ1244" i="8"/>
  <c r="AP1244" i="8"/>
  <c r="AN1244" i="8"/>
  <c r="AM1244" i="8"/>
  <c r="AL1244" i="8"/>
  <c r="AK1244" i="8"/>
  <c r="AJ1244" i="8"/>
  <c r="AI1244" i="8"/>
  <c r="AH1244" i="8"/>
  <c r="AG1244" i="8"/>
  <c r="AF1244" i="8"/>
  <c r="AE1244" i="8"/>
  <c r="AD1244" i="8"/>
  <c r="AC1244" i="8"/>
  <c r="AA1244" i="8"/>
  <c r="Z1244" i="8"/>
  <c r="Y1244" i="8"/>
  <c r="X1244" i="8"/>
  <c r="AB1244" i="8" s="1"/>
  <c r="BI1243" i="8"/>
  <c r="BH1243" i="8"/>
  <c r="BG1243" i="8"/>
  <c r="BE1243" i="8"/>
  <c r="BD1243" i="8"/>
  <c r="BC1243" i="8"/>
  <c r="BB1243" i="8"/>
  <c r="BA1243" i="8"/>
  <c r="AZ1243" i="8"/>
  <c r="AY1243" i="8"/>
  <c r="AX1243" i="8"/>
  <c r="AW1243" i="8"/>
  <c r="AV1243" i="8"/>
  <c r="AU1243" i="8"/>
  <c r="AT1243" i="8"/>
  <c r="AR1243" i="8"/>
  <c r="AQ1243" i="8"/>
  <c r="AP1243" i="8"/>
  <c r="AN1243" i="8"/>
  <c r="AM1243" i="8"/>
  <c r="AL1243" i="8"/>
  <c r="AK1243" i="8"/>
  <c r="AJ1243" i="8"/>
  <c r="AI1243" i="8"/>
  <c r="AH1243" i="8"/>
  <c r="AG1243" i="8"/>
  <c r="AF1243" i="8"/>
  <c r="AE1243" i="8"/>
  <c r="AD1243" i="8"/>
  <c r="AC1243" i="8"/>
  <c r="AA1243" i="8"/>
  <c r="Z1243" i="8"/>
  <c r="Y1243" i="8"/>
  <c r="X1243" i="8"/>
  <c r="AB1243" i="8" s="1"/>
  <c r="BI1242" i="8"/>
  <c r="BH1242" i="8"/>
  <c r="BG1242" i="8"/>
  <c r="BE1242" i="8"/>
  <c r="BD1242" i="8"/>
  <c r="BC1242" i="8"/>
  <c r="BB1242" i="8"/>
  <c r="BA1242" i="8"/>
  <c r="AZ1242" i="8"/>
  <c r="AY1242" i="8"/>
  <c r="AX1242" i="8"/>
  <c r="AW1242" i="8"/>
  <c r="AV1242" i="8"/>
  <c r="AU1242" i="8"/>
  <c r="AT1242" i="8"/>
  <c r="AR1242" i="8"/>
  <c r="AQ1242" i="8"/>
  <c r="AP1242" i="8"/>
  <c r="AN1242" i="8"/>
  <c r="AM1242" i="8"/>
  <c r="AL1242" i="8"/>
  <c r="AK1242" i="8"/>
  <c r="AJ1242" i="8"/>
  <c r="AI1242" i="8"/>
  <c r="AH1242" i="8"/>
  <c r="AG1242" i="8"/>
  <c r="AF1242" i="8"/>
  <c r="AE1242" i="8"/>
  <c r="AD1242" i="8"/>
  <c r="AC1242" i="8"/>
  <c r="AA1242" i="8"/>
  <c r="Z1242" i="8"/>
  <c r="Y1242" i="8"/>
  <c r="X1242" i="8"/>
  <c r="AB1242" i="8" s="1"/>
  <c r="BI1241" i="8"/>
  <c r="BH1241" i="8"/>
  <c r="BG1241" i="8"/>
  <c r="BE1241" i="8"/>
  <c r="BD1241" i="8"/>
  <c r="BC1241" i="8"/>
  <c r="BB1241" i="8"/>
  <c r="BA1241" i="8"/>
  <c r="AZ1241" i="8"/>
  <c r="AY1241" i="8"/>
  <c r="AX1241" i="8"/>
  <c r="AW1241" i="8"/>
  <c r="AV1241" i="8"/>
  <c r="AU1241" i="8"/>
  <c r="AT1241" i="8"/>
  <c r="AR1241" i="8"/>
  <c r="AQ1241" i="8"/>
  <c r="AP1241" i="8"/>
  <c r="AN1241" i="8"/>
  <c r="AM1241" i="8"/>
  <c r="AL1241" i="8"/>
  <c r="AK1241" i="8"/>
  <c r="AJ1241" i="8"/>
  <c r="AI1241" i="8"/>
  <c r="AH1241" i="8"/>
  <c r="AG1241" i="8"/>
  <c r="AF1241" i="8"/>
  <c r="AE1241" i="8"/>
  <c r="AD1241" i="8"/>
  <c r="AC1241" i="8"/>
  <c r="AA1241" i="8"/>
  <c r="Z1241" i="8"/>
  <c r="Y1241" i="8"/>
  <c r="X1241" i="8"/>
  <c r="AB1241" i="8" s="1"/>
  <c r="BI1240" i="8"/>
  <c r="BH1240" i="8"/>
  <c r="BG1240" i="8"/>
  <c r="BE1240" i="8"/>
  <c r="BD1240" i="8"/>
  <c r="BC1240" i="8"/>
  <c r="BB1240" i="8"/>
  <c r="BA1240" i="8"/>
  <c r="AZ1240" i="8"/>
  <c r="AY1240" i="8"/>
  <c r="AX1240" i="8"/>
  <c r="AW1240" i="8"/>
  <c r="AV1240" i="8"/>
  <c r="AU1240" i="8"/>
  <c r="AT1240" i="8"/>
  <c r="AR1240" i="8"/>
  <c r="AQ1240" i="8"/>
  <c r="AP1240" i="8"/>
  <c r="AN1240" i="8"/>
  <c r="AM1240" i="8"/>
  <c r="AL1240" i="8"/>
  <c r="AK1240" i="8"/>
  <c r="AJ1240" i="8"/>
  <c r="AI1240" i="8"/>
  <c r="AH1240" i="8"/>
  <c r="AG1240" i="8"/>
  <c r="AF1240" i="8"/>
  <c r="AE1240" i="8"/>
  <c r="AD1240" i="8"/>
  <c r="AC1240" i="8"/>
  <c r="AA1240" i="8"/>
  <c r="Z1240" i="8"/>
  <c r="Y1240" i="8"/>
  <c r="X1240" i="8"/>
  <c r="AB1240" i="8" s="1"/>
  <c r="BI1239" i="8"/>
  <c r="BH1239" i="8"/>
  <c r="BG1239" i="8"/>
  <c r="BE1239" i="8"/>
  <c r="BD1239" i="8"/>
  <c r="BC1239" i="8"/>
  <c r="BB1239" i="8"/>
  <c r="BA1239" i="8"/>
  <c r="AZ1239" i="8"/>
  <c r="AY1239" i="8"/>
  <c r="AX1239" i="8"/>
  <c r="AW1239" i="8"/>
  <c r="AV1239" i="8"/>
  <c r="AU1239" i="8"/>
  <c r="AT1239" i="8"/>
  <c r="AR1239" i="8"/>
  <c r="AQ1239" i="8"/>
  <c r="AP1239" i="8"/>
  <c r="AN1239" i="8"/>
  <c r="AM1239" i="8"/>
  <c r="AL1239" i="8"/>
  <c r="AK1239" i="8"/>
  <c r="AJ1239" i="8"/>
  <c r="AI1239" i="8"/>
  <c r="AH1239" i="8"/>
  <c r="AG1239" i="8"/>
  <c r="AF1239" i="8"/>
  <c r="AE1239" i="8"/>
  <c r="AD1239" i="8"/>
  <c r="AC1239" i="8"/>
  <c r="AA1239" i="8"/>
  <c r="Z1239" i="8"/>
  <c r="Y1239" i="8"/>
  <c r="X1239" i="8"/>
  <c r="AB1239" i="8" s="1"/>
  <c r="BI1238" i="8"/>
  <c r="BH1238" i="8"/>
  <c r="BG1238" i="8"/>
  <c r="BE1238" i="8"/>
  <c r="BD1238" i="8"/>
  <c r="BC1238" i="8"/>
  <c r="BB1238" i="8"/>
  <c r="BA1238" i="8"/>
  <c r="AZ1238" i="8"/>
  <c r="AY1238" i="8"/>
  <c r="AX1238" i="8"/>
  <c r="AW1238" i="8"/>
  <c r="AV1238" i="8"/>
  <c r="AU1238" i="8"/>
  <c r="AT1238" i="8"/>
  <c r="AR1238" i="8"/>
  <c r="AQ1238" i="8"/>
  <c r="AP1238" i="8"/>
  <c r="AN1238" i="8"/>
  <c r="AM1238" i="8"/>
  <c r="AL1238" i="8"/>
  <c r="AK1238" i="8"/>
  <c r="AJ1238" i="8"/>
  <c r="AI1238" i="8"/>
  <c r="AH1238" i="8"/>
  <c r="AG1238" i="8"/>
  <c r="AF1238" i="8"/>
  <c r="AE1238" i="8"/>
  <c r="AD1238" i="8"/>
  <c r="AC1238" i="8"/>
  <c r="AA1238" i="8"/>
  <c r="Z1238" i="8"/>
  <c r="Y1238" i="8"/>
  <c r="X1238" i="8"/>
  <c r="AB1238" i="8" s="1"/>
  <c r="BI1237" i="8"/>
  <c r="BH1237" i="8"/>
  <c r="BG1237" i="8"/>
  <c r="BE1237" i="8"/>
  <c r="BD1237" i="8"/>
  <c r="BC1237" i="8"/>
  <c r="BB1237" i="8"/>
  <c r="BA1237" i="8"/>
  <c r="AZ1237" i="8"/>
  <c r="AY1237" i="8"/>
  <c r="AX1237" i="8"/>
  <c r="AW1237" i="8"/>
  <c r="AV1237" i="8"/>
  <c r="AU1237" i="8"/>
  <c r="AT1237" i="8"/>
  <c r="AR1237" i="8"/>
  <c r="AQ1237" i="8"/>
  <c r="AP1237" i="8"/>
  <c r="AN1237" i="8"/>
  <c r="AM1237" i="8"/>
  <c r="AL1237" i="8"/>
  <c r="AK1237" i="8"/>
  <c r="AJ1237" i="8"/>
  <c r="AI1237" i="8"/>
  <c r="AH1237" i="8"/>
  <c r="AG1237" i="8"/>
  <c r="AF1237" i="8"/>
  <c r="AE1237" i="8"/>
  <c r="AD1237" i="8"/>
  <c r="AC1237" i="8"/>
  <c r="AA1237" i="8"/>
  <c r="Z1237" i="8"/>
  <c r="Y1237" i="8"/>
  <c r="X1237" i="8"/>
  <c r="AB1237" i="8" s="1"/>
  <c r="BI1236" i="8"/>
  <c r="BH1236" i="8"/>
  <c r="BG1236" i="8"/>
  <c r="BE1236" i="8"/>
  <c r="BD1236" i="8"/>
  <c r="BC1236" i="8"/>
  <c r="BB1236" i="8"/>
  <c r="BA1236" i="8"/>
  <c r="AZ1236" i="8"/>
  <c r="AY1236" i="8"/>
  <c r="AX1236" i="8"/>
  <c r="AW1236" i="8"/>
  <c r="AV1236" i="8"/>
  <c r="AU1236" i="8"/>
  <c r="AT1236" i="8"/>
  <c r="AR1236" i="8"/>
  <c r="AQ1236" i="8"/>
  <c r="AP1236" i="8"/>
  <c r="AN1236" i="8"/>
  <c r="AM1236" i="8"/>
  <c r="AL1236" i="8"/>
  <c r="AK1236" i="8"/>
  <c r="AJ1236" i="8"/>
  <c r="AI1236" i="8"/>
  <c r="AH1236" i="8"/>
  <c r="AG1236" i="8"/>
  <c r="AF1236" i="8"/>
  <c r="AE1236" i="8"/>
  <c r="AD1236" i="8"/>
  <c r="AC1236" i="8"/>
  <c r="AA1236" i="8"/>
  <c r="Z1236" i="8"/>
  <c r="Y1236" i="8"/>
  <c r="X1236" i="8"/>
  <c r="AB1236" i="8" s="1"/>
  <c r="BI1235" i="8"/>
  <c r="BH1235" i="8"/>
  <c r="BG1235" i="8"/>
  <c r="BE1235" i="8"/>
  <c r="BD1235" i="8"/>
  <c r="BC1235" i="8"/>
  <c r="BB1235" i="8"/>
  <c r="BA1235" i="8"/>
  <c r="AZ1235" i="8"/>
  <c r="AY1235" i="8"/>
  <c r="AX1235" i="8"/>
  <c r="AW1235" i="8"/>
  <c r="AV1235" i="8"/>
  <c r="AU1235" i="8"/>
  <c r="AT1235" i="8"/>
  <c r="AR1235" i="8"/>
  <c r="AQ1235" i="8"/>
  <c r="AP1235" i="8"/>
  <c r="AN1235" i="8"/>
  <c r="AM1235" i="8"/>
  <c r="AL1235" i="8"/>
  <c r="AK1235" i="8"/>
  <c r="AJ1235" i="8"/>
  <c r="AI1235" i="8"/>
  <c r="AH1235" i="8"/>
  <c r="AG1235" i="8"/>
  <c r="AF1235" i="8"/>
  <c r="AE1235" i="8"/>
  <c r="AD1235" i="8"/>
  <c r="AC1235" i="8"/>
  <c r="AA1235" i="8"/>
  <c r="Z1235" i="8"/>
  <c r="Y1235" i="8"/>
  <c r="X1235" i="8"/>
  <c r="AB1235" i="8" s="1"/>
  <c r="BI1234" i="8"/>
  <c r="BH1234" i="8"/>
  <c r="BG1234" i="8"/>
  <c r="BE1234" i="8"/>
  <c r="BD1234" i="8"/>
  <c r="BC1234" i="8"/>
  <c r="BB1234" i="8"/>
  <c r="BA1234" i="8"/>
  <c r="AZ1234" i="8"/>
  <c r="AY1234" i="8"/>
  <c r="AX1234" i="8"/>
  <c r="AW1234" i="8"/>
  <c r="AV1234" i="8"/>
  <c r="AU1234" i="8"/>
  <c r="AT1234" i="8"/>
  <c r="AR1234" i="8"/>
  <c r="AQ1234" i="8"/>
  <c r="AP1234" i="8"/>
  <c r="AN1234" i="8"/>
  <c r="AM1234" i="8"/>
  <c r="AL1234" i="8"/>
  <c r="AK1234" i="8"/>
  <c r="AJ1234" i="8"/>
  <c r="AI1234" i="8"/>
  <c r="AH1234" i="8"/>
  <c r="AG1234" i="8"/>
  <c r="AF1234" i="8"/>
  <c r="AE1234" i="8"/>
  <c r="AD1234" i="8"/>
  <c r="AC1234" i="8"/>
  <c r="AA1234" i="8"/>
  <c r="Z1234" i="8"/>
  <c r="Y1234" i="8"/>
  <c r="X1234" i="8"/>
  <c r="AB1234" i="8" s="1"/>
  <c r="BI1233" i="8"/>
  <c r="BH1233" i="8"/>
  <c r="BG1233" i="8"/>
  <c r="BE1233" i="8"/>
  <c r="BD1233" i="8"/>
  <c r="BC1233" i="8"/>
  <c r="BB1233" i="8"/>
  <c r="BA1233" i="8"/>
  <c r="AZ1233" i="8"/>
  <c r="AY1233" i="8"/>
  <c r="AX1233" i="8"/>
  <c r="AW1233" i="8"/>
  <c r="AV1233" i="8"/>
  <c r="AU1233" i="8"/>
  <c r="AT1233" i="8"/>
  <c r="AR1233" i="8"/>
  <c r="AQ1233" i="8"/>
  <c r="AP1233" i="8"/>
  <c r="AN1233" i="8"/>
  <c r="AM1233" i="8"/>
  <c r="AL1233" i="8"/>
  <c r="AK1233" i="8"/>
  <c r="AJ1233" i="8"/>
  <c r="AI1233" i="8"/>
  <c r="AH1233" i="8"/>
  <c r="AG1233" i="8"/>
  <c r="AF1233" i="8"/>
  <c r="AE1233" i="8"/>
  <c r="AD1233" i="8"/>
  <c r="AC1233" i="8"/>
  <c r="AA1233" i="8"/>
  <c r="Z1233" i="8"/>
  <c r="Y1233" i="8"/>
  <c r="X1233" i="8"/>
  <c r="AB1233" i="8" s="1"/>
  <c r="BI1232" i="8"/>
  <c r="BH1232" i="8"/>
  <c r="BG1232" i="8"/>
  <c r="BE1232" i="8"/>
  <c r="BD1232" i="8"/>
  <c r="BC1232" i="8"/>
  <c r="BB1232" i="8"/>
  <c r="BA1232" i="8"/>
  <c r="AZ1232" i="8"/>
  <c r="AY1232" i="8"/>
  <c r="AX1232" i="8"/>
  <c r="AW1232" i="8"/>
  <c r="AV1232" i="8"/>
  <c r="AU1232" i="8"/>
  <c r="AT1232" i="8"/>
  <c r="AR1232" i="8"/>
  <c r="AQ1232" i="8"/>
  <c r="AP1232" i="8"/>
  <c r="AN1232" i="8"/>
  <c r="AM1232" i="8"/>
  <c r="AL1232" i="8"/>
  <c r="AK1232" i="8"/>
  <c r="AJ1232" i="8"/>
  <c r="AI1232" i="8"/>
  <c r="AH1232" i="8"/>
  <c r="AG1232" i="8"/>
  <c r="AF1232" i="8"/>
  <c r="AE1232" i="8"/>
  <c r="AD1232" i="8"/>
  <c r="AC1232" i="8"/>
  <c r="AA1232" i="8"/>
  <c r="Z1232" i="8"/>
  <c r="Y1232" i="8"/>
  <c r="X1232" i="8"/>
  <c r="AB1232" i="8" s="1"/>
  <c r="BI1231" i="8"/>
  <c r="BH1231" i="8"/>
  <c r="BG1231" i="8"/>
  <c r="BE1231" i="8"/>
  <c r="BD1231" i="8"/>
  <c r="BC1231" i="8"/>
  <c r="BB1231" i="8"/>
  <c r="BA1231" i="8"/>
  <c r="AZ1231" i="8"/>
  <c r="AY1231" i="8"/>
  <c r="AX1231" i="8"/>
  <c r="AW1231" i="8"/>
  <c r="AV1231" i="8"/>
  <c r="AU1231" i="8"/>
  <c r="AT1231" i="8"/>
  <c r="AR1231" i="8"/>
  <c r="AQ1231" i="8"/>
  <c r="AP1231" i="8"/>
  <c r="AN1231" i="8"/>
  <c r="AM1231" i="8"/>
  <c r="AL1231" i="8"/>
  <c r="AK1231" i="8"/>
  <c r="AJ1231" i="8"/>
  <c r="AI1231" i="8"/>
  <c r="AH1231" i="8"/>
  <c r="AG1231" i="8"/>
  <c r="AF1231" i="8"/>
  <c r="AE1231" i="8"/>
  <c r="AD1231" i="8"/>
  <c r="AC1231" i="8"/>
  <c r="AA1231" i="8"/>
  <c r="Z1231" i="8"/>
  <c r="Y1231" i="8"/>
  <c r="X1231" i="8"/>
  <c r="AB1231" i="8" s="1"/>
  <c r="BI1230" i="8"/>
  <c r="BH1230" i="8"/>
  <c r="BG1230" i="8"/>
  <c r="BE1230" i="8"/>
  <c r="BD1230" i="8"/>
  <c r="BC1230" i="8"/>
  <c r="BB1230" i="8"/>
  <c r="BA1230" i="8"/>
  <c r="AZ1230" i="8"/>
  <c r="AY1230" i="8"/>
  <c r="AX1230" i="8"/>
  <c r="AW1230" i="8"/>
  <c r="AV1230" i="8"/>
  <c r="AU1230" i="8"/>
  <c r="AT1230" i="8"/>
  <c r="AR1230" i="8"/>
  <c r="AQ1230" i="8"/>
  <c r="AP1230" i="8"/>
  <c r="AN1230" i="8"/>
  <c r="AM1230" i="8"/>
  <c r="AL1230" i="8"/>
  <c r="AK1230" i="8"/>
  <c r="AJ1230" i="8"/>
  <c r="AI1230" i="8"/>
  <c r="AH1230" i="8"/>
  <c r="AG1230" i="8"/>
  <c r="AF1230" i="8"/>
  <c r="AE1230" i="8"/>
  <c r="AD1230" i="8"/>
  <c r="AC1230" i="8"/>
  <c r="AA1230" i="8"/>
  <c r="Z1230" i="8"/>
  <c r="Y1230" i="8"/>
  <c r="X1230" i="8"/>
  <c r="AB1230" i="8" s="1"/>
  <c r="BI1229" i="8"/>
  <c r="BH1229" i="8"/>
  <c r="BG1229" i="8"/>
  <c r="BE1229" i="8"/>
  <c r="BD1229" i="8"/>
  <c r="BC1229" i="8"/>
  <c r="BB1229" i="8"/>
  <c r="BA1229" i="8"/>
  <c r="AZ1229" i="8"/>
  <c r="AY1229" i="8"/>
  <c r="AX1229" i="8"/>
  <c r="AW1229" i="8"/>
  <c r="AV1229" i="8"/>
  <c r="AU1229" i="8"/>
  <c r="AT1229" i="8"/>
  <c r="AR1229" i="8"/>
  <c r="AQ1229" i="8"/>
  <c r="AP1229" i="8"/>
  <c r="AN1229" i="8"/>
  <c r="AM1229" i="8"/>
  <c r="AL1229" i="8"/>
  <c r="AK1229" i="8"/>
  <c r="AJ1229" i="8"/>
  <c r="AI1229" i="8"/>
  <c r="AH1229" i="8"/>
  <c r="AG1229" i="8"/>
  <c r="AF1229" i="8"/>
  <c r="AE1229" i="8"/>
  <c r="AD1229" i="8"/>
  <c r="AC1229" i="8"/>
  <c r="AA1229" i="8"/>
  <c r="Z1229" i="8"/>
  <c r="Y1229" i="8"/>
  <c r="X1229" i="8"/>
  <c r="AB1229" i="8" s="1"/>
  <c r="BI1228" i="8"/>
  <c r="BH1228" i="8"/>
  <c r="BG1228" i="8"/>
  <c r="BE1228" i="8"/>
  <c r="BD1228" i="8"/>
  <c r="BC1228" i="8"/>
  <c r="BB1228" i="8"/>
  <c r="BA1228" i="8"/>
  <c r="AZ1228" i="8"/>
  <c r="AY1228" i="8"/>
  <c r="AX1228" i="8"/>
  <c r="AW1228" i="8"/>
  <c r="AV1228" i="8"/>
  <c r="AU1228" i="8"/>
  <c r="AT1228" i="8"/>
  <c r="AR1228" i="8"/>
  <c r="AQ1228" i="8"/>
  <c r="AP1228" i="8"/>
  <c r="AN1228" i="8"/>
  <c r="AM1228" i="8"/>
  <c r="AL1228" i="8"/>
  <c r="AK1228" i="8"/>
  <c r="AJ1228" i="8"/>
  <c r="AI1228" i="8"/>
  <c r="AH1228" i="8"/>
  <c r="AG1228" i="8"/>
  <c r="AF1228" i="8"/>
  <c r="AE1228" i="8"/>
  <c r="AD1228" i="8"/>
  <c r="AC1228" i="8"/>
  <c r="AA1228" i="8"/>
  <c r="Z1228" i="8"/>
  <c r="Y1228" i="8"/>
  <c r="X1228" i="8"/>
  <c r="AB1228" i="8" s="1"/>
  <c r="BI1227" i="8"/>
  <c r="BH1227" i="8"/>
  <c r="BG1227" i="8"/>
  <c r="BE1227" i="8"/>
  <c r="BD1227" i="8"/>
  <c r="BC1227" i="8"/>
  <c r="BB1227" i="8"/>
  <c r="BA1227" i="8"/>
  <c r="AZ1227" i="8"/>
  <c r="AY1227" i="8"/>
  <c r="AX1227" i="8"/>
  <c r="AW1227" i="8"/>
  <c r="AV1227" i="8"/>
  <c r="AU1227" i="8"/>
  <c r="AT1227" i="8"/>
  <c r="AR1227" i="8"/>
  <c r="AQ1227" i="8"/>
  <c r="AP1227" i="8"/>
  <c r="AN1227" i="8"/>
  <c r="AM1227" i="8"/>
  <c r="AL1227" i="8"/>
  <c r="AK1227" i="8"/>
  <c r="AJ1227" i="8"/>
  <c r="AI1227" i="8"/>
  <c r="AH1227" i="8"/>
  <c r="AG1227" i="8"/>
  <c r="AF1227" i="8"/>
  <c r="AE1227" i="8"/>
  <c r="AD1227" i="8"/>
  <c r="AC1227" i="8"/>
  <c r="AA1227" i="8"/>
  <c r="Z1227" i="8"/>
  <c r="Y1227" i="8"/>
  <c r="X1227" i="8"/>
  <c r="AB1227" i="8" s="1"/>
  <c r="BI1226" i="8"/>
  <c r="BH1226" i="8"/>
  <c r="BG1226" i="8"/>
  <c r="BE1226" i="8"/>
  <c r="BD1226" i="8"/>
  <c r="BC1226" i="8"/>
  <c r="BB1226" i="8"/>
  <c r="BA1226" i="8"/>
  <c r="AZ1226" i="8"/>
  <c r="AY1226" i="8"/>
  <c r="AX1226" i="8"/>
  <c r="AW1226" i="8"/>
  <c r="AV1226" i="8"/>
  <c r="AU1226" i="8"/>
  <c r="AT1226" i="8"/>
  <c r="AR1226" i="8"/>
  <c r="AQ1226" i="8"/>
  <c r="AP1226" i="8"/>
  <c r="AN1226" i="8"/>
  <c r="AM1226" i="8"/>
  <c r="AL1226" i="8"/>
  <c r="AK1226" i="8"/>
  <c r="AJ1226" i="8"/>
  <c r="AI1226" i="8"/>
  <c r="AH1226" i="8"/>
  <c r="AG1226" i="8"/>
  <c r="AF1226" i="8"/>
  <c r="AE1226" i="8"/>
  <c r="AD1226" i="8"/>
  <c r="AC1226" i="8"/>
  <c r="AA1226" i="8"/>
  <c r="Z1226" i="8"/>
  <c r="Y1226" i="8"/>
  <c r="X1226" i="8"/>
  <c r="AB1226" i="8" s="1"/>
  <c r="AO1262" i="8" l="1"/>
  <c r="AS1262" i="8" s="1"/>
  <c r="BF1254" i="8"/>
  <c r="BJ1254" i="8" s="1"/>
  <c r="AO1226" i="8"/>
  <c r="AS1226" i="8" s="1"/>
  <c r="AO1250" i="8"/>
  <c r="AS1250" i="8" s="1"/>
  <c r="AO1261" i="8"/>
  <c r="AS1261" i="8" s="1"/>
  <c r="BF1262" i="8"/>
  <c r="BJ1262" i="8" s="1"/>
  <c r="BF1242" i="8"/>
  <c r="BJ1242" i="8" s="1"/>
  <c r="AO1243" i="8"/>
  <c r="AS1243" i="8" s="1"/>
  <c r="AO1241" i="8"/>
  <c r="AS1241" i="8" s="1"/>
  <c r="BF1243" i="8"/>
  <c r="BJ1243" i="8" s="1"/>
  <c r="AO1248" i="8"/>
  <c r="AS1248" i="8" s="1"/>
  <c r="AO1237" i="8"/>
  <c r="AS1237" i="8" s="1"/>
  <c r="AO1259" i="8"/>
  <c r="AS1259" i="8" s="1"/>
  <c r="BF1261" i="8"/>
  <c r="BJ1261" i="8" s="1"/>
  <c r="BF1230" i="8"/>
  <c r="BJ1230" i="8" s="1"/>
  <c r="BF1252" i="8"/>
  <c r="BJ1252" i="8" s="1"/>
  <c r="AO1257" i="8"/>
  <c r="AS1257" i="8" s="1"/>
  <c r="AO1232" i="8"/>
  <c r="AS1232" i="8" s="1"/>
  <c r="BF1236" i="8"/>
  <c r="BJ1236" i="8" s="1"/>
  <c r="BF1240" i="8"/>
  <c r="BJ1240" i="8" s="1"/>
  <c r="BF1247" i="8"/>
  <c r="BJ1247" i="8" s="1"/>
  <c r="BF1249" i="8"/>
  <c r="BJ1249" i="8" s="1"/>
  <c r="AO1245" i="8"/>
  <c r="AS1245" i="8" s="1"/>
  <c r="AO1252" i="8"/>
  <c r="AS1252" i="8" s="1"/>
  <c r="BF1258" i="8"/>
  <c r="BJ1258" i="8" s="1"/>
  <c r="BF1231" i="8"/>
  <c r="BJ1231" i="8" s="1"/>
  <c r="BF1256" i="8"/>
  <c r="BJ1256" i="8" s="1"/>
  <c r="AO1228" i="8"/>
  <c r="AS1228" i="8" s="1"/>
  <c r="BF1238" i="8"/>
  <c r="BJ1238" i="8" s="1"/>
  <c r="AO1254" i="8"/>
  <c r="AS1254" i="8" s="1"/>
  <c r="AO1229" i="8"/>
  <c r="AS1229" i="8" s="1"/>
  <c r="AO1234" i="8"/>
  <c r="AS1234" i="8" s="1"/>
  <c r="BF1244" i="8"/>
  <c r="BJ1244" i="8" s="1"/>
  <c r="BF1251" i="8"/>
  <c r="BJ1251" i="8" s="1"/>
  <c r="BF1233" i="8"/>
  <c r="BJ1233" i="8" s="1"/>
  <c r="AO1227" i="8"/>
  <c r="AS1227" i="8" s="1"/>
  <c r="BF1228" i="8"/>
  <c r="BJ1228" i="8" s="1"/>
  <c r="AO1235" i="8"/>
  <c r="AS1235" i="8" s="1"/>
  <c r="BF1253" i="8"/>
  <c r="BJ1253" i="8" s="1"/>
  <c r="BF1260" i="8"/>
  <c r="BJ1260" i="8" s="1"/>
  <c r="AO1253" i="8"/>
  <c r="AS1253" i="8" s="1"/>
  <c r="AO1242" i="8"/>
  <c r="AS1242" i="8" s="1"/>
  <c r="AO1249" i="8"/>
  <c r="AS1249" i="8" s="1"/>
  <c r="AO1233" i="8"/>
  <c r="AS1233" i="8" s="1"/>
  <c r="BF1234" i="8"/>
  <c r="BJ1234" i="8" s="1"/>
  <c r="AO1258" i="8"/>
  <c r="AS1258" i="8" s="1"/>
  <c r="BF1226" i="8"/>
  <c r="BJ1226" i="8" s="1"/>
  <c r="AO1230" i="8"/>
  <c r="AS1230" i="8" s="1"/>
  <c r="AO1231" i="8"/>
  <c r="AS1231" i="8" s="1"/>
  <c r="BF1248" i="8"/>
  <c r="BJ1248" i="8" s="1"/>
  <c r="AO1238" i="8"/>
  <c r="AS1238" i="8" s="1"/>
  <c r="BF1241" i="8"/>
  <c r="BJ1241" i="8" s="1"/>
  <c r="AO1251" i="8"/>
  <c r="AS1251" i="8" s="1"/>
  <c r="BF1257" i="8"/>
  <c r="BJ1257" i="8" s="1"/>
  <c r="BF1255" i="8"/>
  <c r="BJ1255" i="8" s="1"/>
  <c r="AO1236" i="8"/>
  <c r="AS1236" i="8" s="1"/>
  <c r="AO1260" i="8"/>
  <c r="AS1260" i="8" s="1"/>
  <c r="BF1229" i="8"/>
  <c r="BJ1229" i="8" s="1"/>
  <c r="AO1240" i="8"/>
  <c r="AS1240" i="8" s="1"/>
  <c r="BF1250" i="8"/>
  <c r="BJ1250" i="8" s="1"/>
  <c r="BF1237" i="8"/>
  <c r="BJ1237" i="8" s="1"/>
  <c r="AO1246" i="8"/>
  <c r="AS1246" i="8" s="1"/>
  <c r="BF1259" i="8"/>
  <c r="BJ1259" i="8" s="1"/>
  <c r="BF1235" i="8"/>
  <c r="BJ1235" i="8" s="1"/>
  <c r="BF1239" i="8"/>
  <c r="BJ1239" i="8" s="1"/>
  <c r="AO1247" i="8"/>
  <c r="AS1247" i="8" s="1"/>
  <c r="AO1255" i="8"/>
  <c r="AS1255" i="8" s="1"/>
  <c r="BF1227" i="8"/>
  <c r="BJ1227" i="8" s="1"/>
  <c r="BF1232" i="8"/>
  <c r="BJ1232" i="8" s="1"/>
  <c r="AO1239" i="8"/>
  <c r="AS1239" i="8" s="1"/>
  <c r="AO1244" i="8"/>
  <c r="AS1244" i="8" s="1"/>
  <c r="BF1245" i="8"/>
  <c r="BJ1245" i="8" s="1"/>
  <c r="BF1246" i="8"/>
  <c r="BJ1246" i="8" s="1"/>
  <c r="AO1256" i="8"/>
  <c r="AS1256" i="8" s="1"/>
  <c r="BI1225" i="8" l="1"/>
  <c r="BH1225" i="8"/>
  <c r="BG1225" i="8"/>
  <c r="BE1225" i="8"/>
  <c r="BD1225" i="8"/>
  <c r="BC1225" i="8"/>
  <c r="BB1225" i="8"/>
  <c r="BA1225" i="8"/>
  <c r="AZ1225" i="8"/>
  <c r="AY1225" i="8"/>
  <c r="AX1225" i="8"/>
  <c r="AW1225" i="8"/>
  <c r="AV1225" i="8"/>
  <c r="AU1225" i="8"/>
  <c r="AT1225" i="8"/>
  <c r="AR1225" i="8"/>
  <c r="AQ1225" i="8"/>
  <c r="AP1225" i="8"/>
  <c r="AN1225" i="8"/>
  <c r="AM1225" i="8"/>
  <c r="AL1225" i="8"/>
  <c r="AK1225" i="8"/>
  <c r="AJ1225" i="8"/>
  <c r="AI1225" i="8"/>
  <c r="AH1225" i="8"/>
  <c r="AG1225" i="8"/>
  <c r="AF1225" i="8"/>
  <c r="AE1225" i="8"/>
  <c r="AD1225" i="8"/>
  <c r="AC1225" i="8"/>
  <c r="AA1225" i="8"/>
  <c r="Z1225" i="8"/>
  <c r="Y1225" i="8"/>
  <c r="X1225" i="8"/>
  <c r="AB1225" i="8" s="1"/>
  <c r="BI1224" i="8"/>
  <c r="BH1224" i="8"/>
  <c r="BG1224" i="8"/>
  <c r="BE1224" i="8"/>
  <c r="BD1224" i="8"/>
  <c r="BC1224" i="8"/>
  <c r="BB1224" i="8"/>
  <c r="BA1224" i="8"/>
  <c r="AZ1224" i="8"/>
  <c r="AY1224" i="8"/>
  <c r="AX1224" i="8"/>
  <c r="AW1224" i="8"/>
  <c r="AV1224" i="8"/>
  <c r="AU1224" i="8"/>
  <c r="AT1224" i="8"/>
  <c r="AR1224" i="8"/>
  <c r="AQ1224" i="8"/>
  <c r="AP1224" i="8"/>
  <c r="AN1224" i="8"/>
  <c r="AM1224" i="8"/>
  <c r="AL1224" i="8"/>
  <c r="AK1224" i="8"/>
  <c r="AJ1224" i="8"/>
  <c r="AI1224" i="8"/>
  <c r="AH1224" i="8"/>
  <c r="AG1224" i="8"/>
  <c r="AF1224" i="8"/>
  <c r="AE1224" i="8"/>
  <c r="AD1224" i="8"/>
  <c r="AC1224" i="8"/>
  <c r="AA1224" i="8"/>
  <c r="Z1224" i="8"/>
  <c r="Y1224" i="8"/>
  <c r="X1224" i="8"/>
  <c r="AB1224" i="8" s="1"/>
  <c r="BI1223" i="8"/>
  <c r="BH1223" i="8"/>
  <c r="BG1223" i="8"/>
  <c r="BE1223" i="8"/>
  <c r="BD1223" i="8"/>
  <c r="BC1223" i="8"/>
  <c r="BB1223" i="8"/>
  <c r="BA1223" i="8"/>
  <c r="AZ1223" i="8"/>
  <c r="AY1223" i="8"/>
  <c r="AX1223" i="8"/>
  <c r="AW1223" i="8"/>
  <c r="AV1223" i="8"/>
  <c r="AU1223" i="8"/>
  <c r="AT1223" i="8"/>
  <c r="AR1223" i="8"/>
  <c r="AQ1223" i="8"/>
  <c r="AP1223" i="8"/>
  <c r="AN1223" i="8"/>
  <c r="AM1223" i="8"/>
  <c r="AL1223" i="8"/>
  <c r="AK1223" i="8"/>
  <c r="AJ1223" i="8"/>
  <c r="AI1223" i="8"/>
  <c r="AH1223" i="8"/>
  <c r="AG1223" i="8"/>
  <c r="AF1223" i="8"/>
  <c r="AE1223" i="8"/>
  <c r="AD1223" i="8"/>
  <c r="AC1223" i="8"/>
  <c r="AA1223" i="8"/>
  <c r="Z1223" i="8"/>
  <c r="Y1223" i="8"/>
  <c r="X1223" i="8"/>
  <c r="AB1223" i="8" s="1"/>
  <c r="BI1222" i="8"/>
  <c r="BH1222" i="8"/>
  <c r="BG1222" i="8"/>
  <c r="BE1222" i="8"/>
  <c r="BD1222" i="8"/>
  <c r="BC1222" i="8"/>
  <c r="BB1222" i="8"/>
  <c r="BA1222" i="8"/>
  <c r="AZ1222" i="8"/>
  <c r="AY1222" i="8"/>
  <c r="AX1222" i="8"/>
  <c r="AW1222" i="8"/>
  <c r="AV1222" i="8"/>
  <c r="AU1222" i="8"/>
  <c r="AT1222" i="8"/>
  <c r="AR1222" i="8"/>
  <c r="AQ1222" i="8"/>
  <c r="AP1222" i="8"/>
  <c r="AN1222" i="8"/>
  <c r="AM1222" i="8"/>
  <c r="AL1222" i="8"/>
  <c r="AK1222" i="8"/>
  <c r="AJ1222" i="8"/>
  <c r="AI1222" i="8"/>
  <c r="AH1222" i="8"/>
  <c r="AG1222" i="8"/>
  <c r="AF1222" i="8"/>
  <c r="AE1222" i="8"/>
  <c r="AD1222" i="8"/>
  <c r="AC1222" i="8"/>
  <c r="AA1222" i="8"/>
  <c r="Z1222" i="8"/>
  <c r="Y1222" i="8"/>
  <c r="X1222" i="8"/>
  <c r="AB1222" i="8" s="1"/>
  <c r="BI1221" i="8"/>
  <c r="BH1221" i="8"/>
  <c r="BG1221" i="8"/>
  <c r="BE1221" i="8"/>
  <c r="BD1221" i="8"/>
  <c r="BC1221" i="8"/>
  <c r="BB1221" i="8"/>
  <c r="BA1221" i="8"/>
  <c r="AZ1221" i="8"/>
  <c r="AY1221" i="8"/>
  <c r="AX1221" i="8"/>
  <c r="AW1221" i="8"/>
  <c r="AV1221" i="8"/>
  <c r="AU1221" i="8"/>
  <c r="AT1221" i="8"/>
  <c r="AR1221" i="8"/>
  <c r="AQ1221" i="8"/>
  <c r="AP1221" i="8"/>
  <c r="AN1221" i="8"/>
  <c r="AM1221" i="8"/>
  <c r="AL1221" i="8"/>
  <c r="AK1221" i="8"/>
  <c r="AJ1221" i="8"/>
  <c r="AI1221" i="8"/>
  <c r="AH1221" i="8"/>
  <c r="AG1221" i="8"/>
  <c r="AF1221" i="8"/>
  <c r="AE1221" i="8"/>
  <c r="AD1221" i="8"/>
  <c r="AC1221" i="8"/>
  <c r="AA1221" i="8"/>
  <c r="Z1221" i="8"/>
  <c r="Y1221" i="8"/>
  <c r="X1221" i="8"/>
  <c r="AB1221" i="8" s="1"/>
  <c r="BI1220" i="8"/>
  <c r="BH1220" i="8"/>
  <c r="BG1220" i="8"/>
  <c r="BE1220" i="8"/>
  <c r="BD1220" i="8"/>
  <c r="BC1220" i="8"/>
  <c r="BB1220" i="8"/>
  <c r="BA1220" i="8"/>
  <c r="AZ1220" i="8"/>
  <c r="AY1220" i="8"/>
  <c r="AX1220" i="8"/>
  <c r="AW1220" i="8"/>
  <c r="AV1220" i="8"/>
  <c r="AU1220" i="8"/>
  <c r="AT1220" i="8"/>
  <c r="AR1220" i="8"/>
  <c r="AQ1220" i="8"/>
  <c r="AP1220" i="8"/>
  <c r="AN1220" i="8"/>
  <c r="AM1220" i="8"/>
  <c r="AL1220" i="8"/>
  <c r="AK1220" i="8"/>
  <c r="AJ1220" i="8"/>
  <c r="AI1220" i="8"/>
  <c r="AH1220" i="8"/>
  <c r="AG1220" i="8"/>
  <c r="AF1220" i="8"/>
  <c r="AE1220" i="8"/>
  <c r="AD1220" i="8"/>
  <c r="AC1220" i="8"/>
  <c r="AA1220" i="8"/>
  <c r="Z1220" i="8"/>
  <c r="Y1220" i="8"/>
  <c r="X1220" i="8"/>
  <c r="AB1220" i="8" s="1"/>
  <c r="BI1219" i="8"/>
  <c r="BH1219" i="8"/>
  <c r="BG1219" i="8"/>
  <c r="BE1219" i="8"/>
  <c r="BD1219" i="8"/>
  <c r="BC1219" i="8"/>
  <c r="BB1219" i="8"/>
  <c r="BA1219" i="8"/>
  <c r="AZ1219" i="8"/>
  <c r="AY1219" i="8"/>
  <c r="AX1219" i="8"/>
  <c r="AW1219" i="8"/>
  <c r="AV1219" i="8"/>
  <c r="AU1219" i="8"/>
  <c r="AT1219" i="8"/>
  <c r="AR1219" i="8"/>
  <c r="AQ1219" i="8"/>
  <c r="AP1219" i="8"/>
  <c r="AN1219" i="8"/>
  <c r="AM1219" i="8"/>
  <c r="AL1219" i="8"/>
  <c r="AK1219" i="8"/>
  <c r="AJ1219" i="8"/>
  <c r="AI1219" i="8"/>
  <c r="AH1219" i="8"/>
  <c r="AG1219" i="8"/>
  <c r="AF1219" i="8"/>
  <c r="AE1219" i="8"/>
  <c r="AD1219" i="8"/>
  <c r="AC1219" i="8"/>
  <c r="AA1219" i="8"/>
  <c r="Z1219" i="8"/>
  <c r="Y1219" i="8"/>
  <c r="X1219" i="8"/>
  <c r="AB1219" i="8" s="1"/>
  <c r="BI1218" i="8"/>
  <c r="BH1218" i="8"/>
  <c r="BG1218" i="8"/>
  <c r="BE1218" i="8"/>
  <c r="BD1218" i="8"/>
  <c r="BC1218" i="8"/>
  <c r="BB1218" i="8"/>
  <c r="BA1218" i="8"/>
  <c r="AZ1218" i="8"/>
  <c r="AY1218" i="8"/>
  <c r="AX1218" i="8"/>
  <c r="AW1218" i="8"/>
  <c r="AV1218" i="8"/>
  <c r="AU1218" i="8"/>
  <c r="AT1218" i="8"/>
  <c r="AR1218" i="8"/>
  <c r="AQ1218" i="8"/>
  <c r="AP1218" i="8"/>
  <c r="AN1218" i="8"/>
  <c r="AM1218" i="8"/>
  <c r="AL1218" i="8"/>
  <c r="AK1218" i="8"/>
  <c r="AJ1218" i="8"/>
  <c r="AI1218" i="8"/>
  <c r="AH1218" i="8"/>
  <c r="AG1218" i="8"/>
  <c r="AF1218" i="8"/>
  <c r="AE1218" i="8"/>
  <c r="AD1218" i="8"/>
  <c r="AC1218" i="8"/>
  <c r="AA1218" i="8"/>
  <c r="Z1218" i="8"/>
  <c r="Y1218" i="8"/>
  <c r="X1218" i="8"/>
  <c r="AB1218" i="8" s="1"/>
  <c r="BI1217" i="8"/>
  <c r="BH1217" i="8"/>
  <c r="BG1217" i="8"/>
  <c r="BE1217" i="8"/>
  <c r="BD1217" i="8"/>
  <c r="BC1217" i="8"/>
  <c r="BB1217" i="8"/>
  <c r="BA1217" i="8"/>
  <c r="AZ1217" i="8"/>
  <c r="AY1217" i="8"/>
  <c r="AX1217" i="8"/>
  <c r="AW1217" i="8"/>
  <c r="AV1217" i="8"/>
  <c r="AU1217" i="8"/>
  <c r="AT1217" i="8"/>
  <c r="AR1217" i="8"/>
  <c r="AQ1217" i="8"/>
  <c r="AP1217" i="8"/>
  <c r="AN1217" i="8"/>
  <c r="AM1217" i="8"/>
  <c r="AL1217" i="8"/>
  <c r="AK1217" i="8"/>
  <c r="AJ1217" i="8"/>
  <c r="AI1217" i="8"/>
  <c r="AH1217" i="8"/>
  <c r="AG1217" i="8"/>
  <c r="AF1217" i="8"/>
  <c r="AE1217" i="8"/>
  <c r="AD1217" i="8"/>
  <c r="AC1217" i="8"/>
  <c r="AA1217" i="8"/>
  <c r="Z1217" i="8"/>
  <c r="Y1217" i="8"/>
  <c r="X1217" i="8"/>
  <c r="AB1217" i="8" s="1"/>
  <c r="BI1216" i="8"/>
  <c r="BH1216" i="8"/>
  <c r="BG1216" i="8"/>
  <c r="BE1216" i="8"/>
  <c r="BD1216" i="8"/>
  <c r="BC1216" i="8"/>
  <c r="BB1216" i="8"/>
  <c r="BA1216" i="8"/>
  <c r="AZ1216" i="8"/>
  <c r="AY1216" i="8"/>
  <c r="AX1216" i="8"/>
  <c r="AW1216" i="8"/>
  <c r="AV1216" i="8"/>
  <c r="AU1216" i="8"/>
  <c r="AT1216" i="8"/>
  <c r="AR1216" i="8"/>
  <c r="AQ1216" i="8"/>
  <c r="AP1216" i="8"/>
  <c r="AN1216" i="8"/>
  <c r="AM1216" i="8"/>
  <c r="AL1216" i="8"/>
  <c r="AK1216" i="8"/>
  <c r="AJ1216" i="8"/>
  <c r="AI1216" i="8"/>
  <c r="AH1216" i="8"/>
  <c r="AG1216" i="8"/>
  <c r="AF1216" i="8"/>
  <c r="AE1216" i="8"/>
  <c r="AD1216" i="8"/>
  <c r="AC1216" i="8"/>
  <c r="AA1216" i="8"/>
  <c r="Z1216" i="8"/>
  <c r="Y1216" i="8"/>
  <c r="X1216" i="8"/>
  <c r="AB1216" i="8" s="1"/>
  <c r="BI1215" i="8"/>
  <c r="BH1215" i="8"/>
  <c r="BG1215" i="8"/>
  <c r="BE1215" i="8"/>
  <c r="BD1215" i="8"/>
  <c r="BC1215" i="8"/>
  <c r="BB1215" i="8"/>
  <c r="BA1215" i="8"/>
  <c r="AZ1215" i="8"/>
  <c r="AY1215" i="8"/>
  <c r="AX1215" i="8"/>
  <c r="AW1215" i="8"/>
  <c r="AV1215" i="8"/>
  <c r="AU1215" i="8"/>
  <c r="AT1215" i="8"/>
  <c r="AR1215" i="8"/>
  <c r="AQ1215" i="8"/>
  <c r="AP1215" i="8"/>
  <c r="AN1215" i="8"/>
  <c r="AM1215" i="8"/>
  <c r="AL1215" i="8"/>
  <c r="AK1215" i="8"/>
  <c r="AJ1215" i="8"/>
  <c r="AI1215" i="8"/>
  <c r="AH1215" i="8"/>
  <c r="AG1215" i="8"/>
  <c r="AF1215" i="8"/>
  <c r="AE1215" i="8"/>
  <c r="AD1215" i="8"/>
  <c r="AC1215" i="8"/>
  <c r="AA1215" i="8"/>
  <c r="Z1215" i="8"/>
  <c r="Y1215" i="8"/>
  <c r="X1215" i="8"/>
  <c r="AB1215" i="8" s="1"/>
  <c r="BI1214" i="8"/>
  <c r="BH1214" i="8"/>
  <c r="BG1214" i="8"/>
  <c r="BE1214" i="8"/>
  <c r="BD1214" i="8"/>
  <c r="BC1214" i="8"/>
  <c r="BB1214" i="8"/>
  <c r="BA1214" i="8"/>
  <c r="AZ1214" i="8"/>
  <c r="AY1214" i="8"/>
  <c r="AX1214" i="8"/>
  <c r="AW1214" i="8"/>
  <c r="AV1214" i="8"/>
  <c r="AU1214" i="8"/>
  <c r="AT1214" i="8"/>
  <c r="AR1214" i="8"/>
  <c r="AQ1214" i="8"/>
  <c r="AP1214" i="8"/>
  <c r="AN1214" i="8"/>
  <c r="AM1214" i="8"/>
  <c r="AL1214" i="8"/>
  <c r="AK1214" i="8"/>
  <c r="AJ1214" i="8"/>
  <c r="AI1214" i="8"/>
  <c r="AH1214" i="8"/>
  <c r="AG1214" i="8"/>
  <c r="AF1214" i="8"/>
  <c r="AE1214" i="8"/>
  <c r="AD1214" i="8"/>
  <c r="AC1214" i="8"/>
  <c r="AA1214" i="8"/>
  <c r="Z1214" i="8"/>
  <c r="Y1214" i="8"/>
  <c r="X1214" i="8"/>
  <c r="AB1214" i="8" s="1"/>
  <c r="BI1213" i="8"/>
  <c r="BH1213" i="8"/>
  <c r="BG1213" i="8"/>
  <c r="BE1213" i="8"/>
  <c r="BD1213" i="8"/>
  <c r="BC1213" i="8"/>
  <c r="BB1213" i="8"/>
  <c r="BA1213" i="8"/>
  <c r="AZ1213" i="8"/>
  <c r="AY1213" i="8"/>
  <c r="AX1213" i="8"/>
  <c r="AW1213" i="8"/>
  <c r="AV1213" i="8"/>
  <c r="AU1213" i="8"/>
  <c r="AT1213" i="8"/>
  <c r="AR1213" i="8"/>
  <c r="AQ1213" i="8"/>
  <c r="AP1213" i="8"/>
  <c r="AN1213" i="8"/>
  <c r="AM1213" i="8"/>
  <c r="AL1213" i="8"/>
  <c r="AK1213" i="8"/>
  <c r="AJ1213" i="8"/>
  <c r="AI1213" i="8"/>
  <c r="AH1213" i="8"/>
  <c r="AG1213" i="8"/>
  <c r="AF1213" i="8"/>
  <c r="AE1213" i="8"/>
  <c r="AD1213" i="8"/>
  <c r="AC1213" i="8"/>
  <c r="AA1213" i="8"/>
  <c r="Z1213" i="8"/>
  <c r="Y1213" i="8"/>
  <c r="X1213" i="8"/>
  <c r="AB1213" i="8" s="1"/>
  <c r="BI1212" i="8"/>
  <c r="BH1212" i="8"/>
  <c r="BG1212" i="8"/>
  <c r="BE1212" i="8"/>
  <c r="BD1212" i="8"/>
  <c r="BC1212" i="8"/>
  <c r="BB1212" i="8"/>
  <c r="BA1212" i="8"/>
  <c r="AZ1212" i="8"/>
  <c r="AY1212" i="8"/>
  <c r="AX1212" i="8"/>
  <c r="AW1212" i="8"/>
  <c r="AV1212" i="8"/>
  <c r="AU1212" i="8"/>
  <c r="AT1212" i="8"/>
  <c r="AR1212" i="8"/>
  <c r="AQ1212" i="8"/>
  <c r="AP1212" i="8"/>
  <c r="AN1212" i="8"/>
  <c r="AM1212" i="8"/>
  <c r="AL1212" i="8"/>
  <c r="AK1212" i="8"/>
  <c r="AJ1212" i="8"/>
  <c r="AI1212" i="8"/>
  <c r="AH1212" i="8"/>
  <c r="AG1212" i="8"/>
  <c r="AF1212" i="8"/>
  <c r="AE1212" i="8"/>
  <c r="AD1212" i="8"/>
  <c r="AC1212" i="8"/>
  <c r="AA1212" i="8"/>
  <c r="Z1212" i="8"/>
  <c r="Y1212" i="8"/>
  <c r="X1212" i="8"/>
  <c r="AB1212" i="8" s="1"/>
  <c r="BI1211" i="8"/>
  <c r="BH1211" i="8"/>
  <c r="BG1211" i="8"/>
  <c r="BE1211" i="8"/>
  <c r="BD1211" i="8"/>
  <c r="BC1211" i="8"/>
  <c r="BB1211" i="8"/>
  <c r="BA1211" i="8"/>
  <c r="AZ1211" i="8"/>
  <c r="AY1211" i="8"/>
  <c r="AX1211" i="8"/>
  <c r="AW1211" i="8"/>
  <c r="AV1211" i="8"/>
  <c r="AU1211" i="8"/>
  <c r="AT1211" i="8"/>
  <c r="AR1211" i="8"/>
  <c r="AQ1211" i="8"/>
  <c r="AP1211" i="8"/>
  <c r="AN1211" i="8"/>
  <c r="AM1211" i="8"/>
  <c r="AL1211" i="8"/>
  <c r="AK1211" i="8"/>
  <c r="AJ1211" i="8"/>
  <c r="AI1211" i="8"/>
  <c r="AH1211" i="8"/>
  <c r="AG1211" i="8"/>
  <c r="AF1211" i="8"/>
  <c r="AE1211" i="8"/>
  <c r="AD1211" i="8"/>
  <c r="AC1211" i="8"/>
  <c r="AA1211" i="8"/>
  <c r="Z1211" i="8"/>
  <c r="Y1211" i="8"/>
  <c r="X1211" i="8"/>
  <c r="AB1211" i="8" s="1"/>
  <c r="BI1210" i="8"/>
  <c r="BH1210" i="8"/>
  <c r="BG1210" i="8"/>
  <c r="BE1210" i="8"/>
  <c r="BD1210" i="8"/>
  <c r="BC1210" i="8"/>
  <c r="BB1210" i="8"/>
  <c r="BA1210" i="8"/>
  <c r="AZ1210" i="8"/>
  <c r="AY1210" i="8"/>
  <c r="AX1210" i="8"/>
  <c r="AW1210" i="8"/>
  <c r="AV1210" i="8"/>
  <c r="AU1210" i="8"/>
  <c r="AT1210" i="8"/>
  <c r="AR1210" i="8"/>
  <c r="AQ1210" i="8"/>
  <c r="AP1210" i="8"/>
  <c r="AN1210" i="8"/>
  <c r="AM1210" i="8"/>
  <c r="AL1210" i="8"/>
  <c r="AK1210" i="8"/>
  <c r="AJ1210" i="8"/>
  <c r="AI1210" i="8"/>
  <c r="AH1210" i="8"/>
  <c r="AG1210" i="8"/>
  <c r="AF1210" i="8"/>
  <c r="AE1210" i="8"/>
  <c r="AD1210" i="8"/>
  <c r="AC1210" i="8"/>
  <c r="AA1210" i="8"/>
  <c r="Z1210" i="8"/>
  <c r="Y1210" i="8"/>
  <c r="X1210" i="8"/>
  <c r="AB1210" i="8" s="1"/>
  <c r="BI1209" i="8"/>
  <c r="BH1209" i="8"/>
  <c r="BG1209" i="8"/>
  <c r="BE1209" i="8"/>
  <c r="BD1209" i="8"/>
  <c r="BC1209" i="8"/>
  <c r="BB1209" i="8"/>
  <c r="BA1209" i="8"/>
  <c r="AZ1209" i="8"/>
  <c r="AY1209" i="8"/>
  <c r="AX1209" i="8"/>
  <c r="AW1209" i="8"/>
  <c r="AV1209" i="8"/>
  <c r="AU1209" i="8"/>
  <c r="AT1209" i="8"/>
  <c r="AR1209" i="8"/>
  <c r="AQ1209" i="8"/>
  <c r="AP1209" i="8"/>
  <c r="AN1209" i="8"/>
  <c r="AM1209" i="8"/>
  <c r="AL1209" i="8"/>
  <c r="AK1209" i="8"/>
  <c r="AJ1209" i="8"/>
  <c r="AI1209" i="8"/>
  <c r="AH1209" i="8"/>
  <c r="AG1209" i="8"/>
  <c r="AF1209" i="8"/>
  <c r="AE1209" i="8"/>
  <c r="AD1209" i="8"/>
  <c r="AC1209" i="8"/>
  <c r="AA1209" i="8"/>
  <c r="Z1209" i="8"/>
  <c r="Y1209" i="8"/>
  <c r="X1209" i="8"/>
  <c r="AB1209" i="8" s="1"/>
  <c r="BI1208" i="8"/>
  <c r="BH1208" i="8"/>
  <c r="BG1208" i="8"/>
  <c r="BE1208" i="8"/>
  <c r="BD1208" i="8"/>
  <c r="BC1208" i="8"/>
  <c r="BB1208" i="8"/>
  <c r="BA1208" i="8"/>
  <c r="AZ1208" i="8"/>
  <c r="AY1208" i="8"/>
  <c r="AX1208" i="8"/>
  <c r="AW1208" i="8"/>
  <c r="AV1208" i="8"/>
  <c r="AU1208" i="8"/>
  <c r="AT1208" i="8"/>
  <c r="AR1208" i="8"/>
  <c r="AQ1208" i="8"/>
  <c r="AP1208" i="8"/>
  <c r="AN1208" i="8"/>
  <c r="AM1208" i="8"/>
  <c r="AL1208" i="8"/>
  <c r="AK1208" i="8"/>
  <c r="AJ1208" i="8"/>
  <c r="AI1208" i="8"/>
  <c r="AH1208" i="8"/>
  <c r="AG1208" i="8"/>
  <c r="AF1208" i="8"/>
  <c r="AE1208" i="8"/>
  <c r="AD1208" i="8"/>
  <c r="AC1208" i="8"/>
  <c r="AA1208" i="8"/>
  <c r="Z1208" i="8"/>
  <c r="Y1208" i="8"/>
  <c r="X1208" i="8"/>
  <c r="AB1208" i="8" s="1"/>
  <c r="BI1207" i="8"/>
  <c r="BH1207" i="8"/>
  <c r="BG1207" i="8"/>
  <c r="BE1207" i="8"/>
  <c r="BD1207" i="8"/>
  <c r="BC1207" i="8"/>
  <c r="BB1207" i="8"/>
  <c r="BA1207" i="8"/>
  <c r="AZ1207" i="8"/>
  <c r="AY1207" i="8"/>
  <c r="AX1207" i="8"/>
  <c r="AW1207" i="8"/>
  <c r="AV1207" i="8"/>
  <c r="AU1207" i="8"/>
  <c r="AT1207" i="8"/>
  <c r="AR1207" i="8"/>
  <c r="AQ1207" i="8"/>
  <c r="AP1207" i="8"/>
  <c r="AN1207" i="8"/>
  <c r="AM1207" i="8"/>
  <c r="AL1207" i="8"/>
  <c r="AK1207" i="8"/>
  <c r="AJ1207" i="8"/>
  <c r="AI1207" i="8"/>
  <c r="AH1207" i="8"/>
  <c r="AG1207" i="8"/>
  <c r="AF1207" i="8"/>
  <c r="AE1207" i="8"/>
  <c r="AD1207" i="8"/>
  <c r="AC1207" i="8"/>
  <c r="AA1207" i="8"/>
  <c r="Z1207" i="8"/>
  <c r="Y1207" i="8"/>
  <c r="X1207" i="8"/>
  <c r="AB1207" i="8" s="1"/>
  <c r="BI1206" i="8"/>
  <c r="BH1206" i="8"/>
  <c r="BG1206" i="8"/>
  <c r="BE1206" i="8"/>
  <c r="BD1206" i="8"/>
  <c r="BC1206" i="8"/>
  <c r="BB1206" i="8"/>
  <c r="BA1206" i="8"/>
  <c r="AZ1206" i="8"/>
  <c r="AY1206" i="8"/>
  <c r="AX1206" i="8"/>
  <c r="AW1206" i="8"/>
  <c r="AV1206" i="8"/>
  <c r="AU1206" i="8"/>
  <c r="AT1206" i="8"/>
  <c r="AR1206" i="8"/>
  <c r="AQ1206" i="8"/>
  <c r="AP1206" i="8"/>
  <c r="AN1206" i="8"/>
  <c r="AM1206" i="8"/>
  <c r="AL1206" i="8"/>
  <c r="AK1206" i="8"/>
  <c r="AJ1206" i="8"/>
  <c r="AI1206" i="8"/>
  <c r="AH1206" i="8"/>
  <c r="AG1206" i="8"/>
  <c r="AF1206" i="8"/>
  <c r="AE1206" i="8"/>
  <c r="AD1206" i="8"/>
  <c r="AC1206" i="8"/>
  <c r="AA1206" i="8"/>
  <c r="Z1206" i="8"/>
  <c r="Y1206" i="8"/>
  <c r="X1206" i="8"/>
  <c r="AB1206" i="8" s="1"/>
  <c r="BI1205" i="8"/>
  <c r="BH1205" i="8"/>
  <c r="BG1205" i="8"/>
  <c r="BE1205" i="8"/>
  <c r="BD1205" i="8"/>
  <c r="BC1205" i="8"/>
  <c r="BB1205" i="8"/>
  <c r="BA1205" i="8"/>
  <c r="AZ1205" i="8"/>
  <c r="AY1205" i="8"/>
  <c r="AX1205" i="8"/>
  <c r="AW1205" i="8"/>
  <c r="AV1205" i="8"/>
  <c r="AU1205" i="8"/>
  <c r="AT1205" i="8"/>
  <c r="AR1205" i="8"/>
  <c r="AQ1205" i="8"/>
  <c r="AP1205" i="8"/>
  <c r="AN1205" i="8"/>
  <c r="AM1205" i="8"/>
  <c r="AL1205" i="8"/>
  <c r="AK1205" i="8"/>
  <c r="AJ1205" i="8"/>
  <c r="AI1205" i="8"/>
  <c r="AH1205" i="8"/>
  <c r="AG1205" i="8"/>
  <c r="AF1205" i="8"/>
  <c r="AE1205" i="8"/>
  <c r="AD1205" i="8"/>
  <c r="AC1205" i="8"/>
  <c r="AA1205" i="8"/>
  <c r="Z1205" i="8"/>
  <c r="Y1205" i="8"/>
  <c r="X1205" i="8"/>
  <c r="AB1205" i="8" s="1"/>
  <c r="BI1204" i="8"/>
  <c r="BH1204" i="8"/>
  <c r="BG1204" i="8"/>
  <c r="BE1204" i="8"/>
  <c r="BD1204" i="8"/>
  <c r="BC1204" i="8"/>
  <c r="BB1204" i="8"/>
  <c r="BA1204" i="8"/>
  <c r="AZ1204" i="8"/>
  <c r="AY1204" i="8"/>
  <c r="AX1204" i="8"/>
  <c r="AW1204" i="8"/>
  <c r="AV1204" i="8"/>
  <c r="AU1204" i="8"/>
  <c r="AT1204" i="8"/>
  <c r="AR1204" i="8"/>
  <c r="AQ1204" i="8"/>
  <c r="AP1204" i="8"/>
  <c r="AN1204" i="8"/>
  <c r="AM1204" i="8"/>
  <c r="AL1204" i="8"/>
  <c r="AK1204" i="8"/>
  <c r="AJ1204" i="8"/>
  <c r="AI1204" i="8"/>
  <c r="AH1204" i="8"/>
  <c r="AG1204" i="8"/>
  <c r="AF1204" i="8"/>
  <c r="AE1204" i="8"/>
  <c r="AD1204" i="8"/>
  <c r="AC1204" i="8"/>
  <c r="AA1204" i="8"/>
  <c r="Z1204" i="8"/>
  <c r="Y1204" i="8"/>
  <c r="X1204" i="8"/>
  <c r="AB1204" i="8" s="1"/>
  <c r="BI1203" i="8"/>
  <c r="BH1203" i="8"/>
  <c r="BG1203" i="8"/>
  <c r="BE1203" i="8"/>
  <c r="BD1203" i="8"/>
  <c r="BC1203" i="8"/>
  <c r="BB1203" i="8"/>
  <c r="BA1203" i="8"/>
  <c r="AZ1203" i="8"/>
  <c r="AY1203" i="8"/>
  <c r="AX1203" i="8"/>
  <c r="AW1203" i="8"/>
  <c r="AV1203" i="8"/>
  <c r="AU1203" i="8"/>
  <c r="AT1203" i="8"/>
  <c r="AR1203" i="8"/>
  <c r="AQ1203" i="8"/>
  <c r="AP1203" i="8"/>
  <c r="AN1203" i="8"/>
  <c r="AM1203" i="8"/>
  <c r="AL1203" i="8"/>
  <c r="AK1203" i="8"/>
  <c r="AJ1203" i="8"/>
  <c r="AI1203" i="8"/>
  <c r="AH1203" i="8"/>
  <c r="AG1203" i="8"/>
  <c r="AF1203" i="8"/>
  <c r="AE1203" i="8"/>
  <c r="AD1203" i="8"/>
  <c r="AC1203" i="8"/>
  <c r="AA1203" i="8"/>
  <c r="Z1203" i="8"/>
  <c r="Y1203" i="8"/>
  <c r="X1203" i="8"/>
  <c r="AB1203" i="8" s="1"/>
  <c r="BI1202" i="8"/>
  <c r="BH1202" i="8"/>
  <c r="BG1202" i="8"/>
  <c r="BE1202" i="8"/>
  <c r="BD1202" i="8"/>
  <c r="BC1202" i="8"/>
  <c r="BB1202" i="8"/>
  <c r="BA1202" i="8"/>
  <c r="AZ1202" i="8"/>
  <c r="AY1202" i="8"/>
  <c r="AX1202" i="8"/>
  <c r="AW1202" i="8"/>
  <c r="AV1202" i="8"/>
  <c r="AU1202" i="8"/>
  <c r="AT1202" i="8"/>
  <c r="AR1202" i="8"/>
  <c r="AQ1202" i="8"/>
  <c r="AP1202" i="8"/>
  <c r="AN1202" i="8"/>
  <c r="AM1202" i="8"/>
  <c r="AL1202" i="8"/>
  <c r="AK1202" i="8"/>
  <c r="AJ1202" i="8"/>
  <c r="AI1202" i="8"/>
  <c r="AH1202" i="8"/>
  <c r="AG1202" i="8"/>
  <c r="AF1202" i="8"/>
  <c r="AE1202" i="8"/>
  <c r="AD1202" i="8"/>
  <c r="AC1202" i="8"/>
  <c r="AA1202" i="8"/>
  <c r="Z1202" i="8"/>
  <c r="Y1202" i="8"/>
  <c r="X1202" i="8"/>
  <c r="AB1202" i="8" s="1"/>
  <c r="BI1201" i="8"/>
  <c r="BH1201" i="8"/>
  <c r="BG1201" i="8"/>
  <c r="BE1201" i="8"/>
  <c r="BD1201" i="8"/>
  <c r="BC1201" i="8"/>
  <c r="BB1201" i="8"/>
  <c r="BA1201" i="8"/>
  <c r="AZ1201" i="8"/>
  <c r="AY1201" i="8"/>
  <c r="AX1201" i="8"/>
  <c r="AW1201" i="8"/>
  <c r="AV1201" i="8"/>
  <c r="AU1201" i="8"/>
  <c r="AT1201" i="8"/>
  <c r="AR1201" i="8"/>
  <c r="AQ1201" i="8"/>
  <c r="AP1201" i="8"/>
  <c r="AN1201" i="8"/>
  <c r="AM1201" i="8"/>
  <c r="AL1201" i="8"/>
  <c r="AK1201" i="8"/>
  <c r="AJ1201" i="8"/>
  <c r="AI1201" i="8"/>
  <c r="AH1201" i="8"/>
  <c r="AG1201" i="8"/>
  <c r="AF1201" i="8"/>
  <c r="AE1201" i="8"/>
  <c r="AD1201" i="8"/>
  <c r="AC1201" i="8"/>
  <c r="AA1201" i="8"/>
  <c r="Z1201" i="8"/>
  <c r="Y1201" i="8"/>
  <c r="X1201" i="8"/>
  <c r="AB1201" i="8" s="1"/>
  <c r="BI1200" i="8"/>
  <c r="BH1200" i="8"/>
  <c r="BG1200" i="8"/>
  <c r="BE1200" i="8"/>
  <c r="BD1200" i="8"/>
  <c r="BC1200" i="8"/>
  <c r="BB1200" i="8"/>
  <c r="BA1200" i="8"/>
  <c r="AZ1200" i="8"/>
  <c r="AY1200" i="8"/>
  <c r="AX1200" i="8"/>
  <c r="AW1200" i="8"/>
  <c r="AV1200" i="8"/>
  <c r="AU1200" i="8"/>
  <c r="AT1200" i="8"/>
  <c r="AR1200" i="8"/>
  <c r="AQ1200" i="8"/>
  <c r="AP1200" i="8"/>
  <c r="AN1200" i="8"/>
  <c r="AM1200" i="8"/>
  <c r="AL1200" i="8"/>
  <c r="AK1200" i="8"/>
  <c r="AJ1200" i="8"/>
  <c r="AI1200" i="8"/>
  <c r="AH1200" i="8"/>
  <c r="AG1200" i="8"/>
  <c r="AF1200" i="8"/>
  <c r="AE1200" i="8"/>
  <c r="AD1200" i="8"/>
  <c r="AC1200" i="8"/>
  <c r="AA1200" i="8"/>
  <c r="Z1200" i="8"/>
  <c r="Y1200" i="8"/>
  <c r="X1200" i="8"/>
  <c r="AB1200" i="8" s="1"/>
  <c r="BI1199" i="8"/>
  <c r="BH1199" i="8"/>
  <c r="BG1199" i="8"/>
  <c r="BE1199" i="8"/>
  <c r="BD1199" i="8"/>
  <c r="BC1199" i="8"/>
  <c r="BB1199" i="8"/>
  <c r="BA1199" i="8"/>
  <c r="AZ1199" i="8"/>
  <c r="AY1199" i="8"/>
  <c r="AX1199" i="8"/>
  <c r="AW1199" i="8"/>
  <c r="AV1199" i="8"/>
  <c r="AU1199" i="8"/>
  <c r="AT1199" i="8"/>
  <c r="AR1199" i="8"/>
  <c r="AQ1199" i="8"/>
  <c r="AP1199" i="8"/>
  <c r="AN1199" i="8"/>
  <c r="AM1199" i="8"/>
  <c r="AL1199" i="8"/>
  <c r="AK1199" i="8"/>
  <c r="AJ1199" i="8"/>
  <c r="AI1199" i="8"/>
  <c r="AH1199" i="8"/>
  <c r="AG1199" i="8"/>
  <c r="AF1199" i="8"/>
  <c r="AE1199" i="8"/>
  <c r="AD1199" i="8"/>
  <c r="AC1199" i="8"/>
  <c r="AA1199" i="8"/>
  <c r="Z1199" i="8"/>
  <c r="Y1199" i="8"/>
  <c r="X1199" i="8"/>
  <c r="AB1199" i="8" s="1"/>
  <c r="BI1198" i="8"/>
  <c r="BH1198" i="8"/>
  <c r="BG1198" i="8"/>
  <c r="BE1198" i="8"/>
  <c r="BD1198" i="8"/>
  <c r="BC1198" i="8"/>
  <c r="BB1198" i="8"/>
  <c r="BA1198" i="8"/>
  <c r="AZ1198" i="8"/>
  <c r="AY1198" i="8"/>
  <c r="AX1198" i="8"/>
  <c r="AW1198" i="8"/>
  <c r="AV1198" i="8"/>
  <c r="AU1198" i="8"/>
  <c r="AT1198" i="8"/>
  <c r="AR1198" i="8"/>
  <c r="AQ1198" i="8"/>
  <c r="AP1198" i="8"/>
  <c r="AN1198" i="8"/>
  <c r="AM1198" i="8"/>
  <c r="AL1198" i="8"/>
  <c r="AK1198" i="8"/>
  <c r="AJ1198" i="8"/>
  <c r="AI1198" i="8"/>
  <c r="AH1198" i="8"/>
  <c r="AG1198" i="8"/>
  <c r="AF1198" i="8"/>
  <c r="AE1198" i="8"/>
  <c r="AD1198" i="8"/>
  <c r="AC1198" i="8"/>
  <c r="AA1198" i="8"/>
  <c r="Z1198" i="8"/>
  <c r="Y1198" i="8"/>
  <c r="X1198" i="8"/>
  <c r="AB1198" i="8" s="1"/>
  <c r="BI1197" i="8"/>
  <c r="BH1197" i="8"/>
  <c r="BG1197" i="8"/>
  <c r="BE1197" i="8"/>
  <c r="BD1197" i="8"/>
  <c r="BC1197" i="8"/>
  <c r="BB1197" i="8"/>
  <c r="BA1197" i="8"/>
  <c r="AZ1197" i="8"/>
  <c r="AY1197" i="8"/>
  <c r="AX1197" i="8"/>
  <c r="AW1197" i="8"/>
  <c r="AV1197" i="8"/>
  <c r="AU1197" i="8"/>
  <c r="AT1197" i="8"/>
  <c r="AR1197" i="8"/>
  <c r="AQ1197" i="8"/>
  <c r="AP1197" i="8"/>
  <c r="AN1197" i="8"/>
  <c r="AM1197" i="8"/>
  <c r="AL1197" i="8"/>
  <c r="AK1197" i="8"/>
  <c r="AJ1197" i="8"/>
  <c r="AI1197" i="8"/>
  <c r="AH1197" i="8"/>
  <c r="AG1197" i="8"/>
  <c r="AF1197" i="8"/>
  <c r="AE1197" i="8"/>
  <c r="AD1197" i="8"/>
  <c r="AC1197" i="8"/>
  <c r="AA1197" i="8"/>
  <c r="Z1197" i="8"/>
  <c r="Y1197" i="8"/>
  <c r="X1197" i="8"/>
  <c r="AB1197" i="8" s="1"/>
  <c r="BI1196" i="8"/>
  <c r="BH1196" i="8"/>
  <c r="BG1196" i="8"/>
  <c r="BE1196" i="8"/>
  <c r="BD1196" i="8"/>
  <c r="BC1196" i="8"/>
  <c r="BB1196" i="8"/>
  <c r="BA1196" i="8"/>
  <c r="AZ1196" i="8"/>
  <c r="AY1196" i="8"/>
  <c r="AX1196" i="8"/>
  <c r="AW1196" i="8"/>
  <c r="AV1196" i="8"/>
  <c r="AU1196" i="8"/>
  <c r="AT1196" i="8"/>
  <c r="AR1196" i="8"/>
  <c r="AQ1196" i="8"/>
  <c r="AP1196" i="8"/>
  <c r="AN1196" i="8"/>
  <c r="AM1196" i="8"/>
  <c r="AL1196" i="8"/>
  <c r="AK1196" i="8"/>
  <c r="AJ1196" i="8"/>
  <c r="AI1196" i="8"/>
  <c r="AH1196" i="8"/>
  <c r="AG1196" i="8"/>
  <c r="AF1196" i="8"/>
  <c r="AE1196" i="8"/>
  <c r="AD1196" i="8"/>
  <c r="AC1196" i="8"/>
  <c r="AA1196" i="8"/>
  <c r="Z1196" i="8"/>
  <c r="Y1196" i="8"/>
  <c r="X1196" i="8"/>
  <c r="AB1196" i="8" s="1"/>
  <c r="BI1195" i="8"/>
  <c r="BH1195" i="8"/>
  <c r="BG1195" i="8"/>
  <c r="BE1195" i="8"/>
  <c r="BD1195" i="8"/>
  <c r="BC1195" i="8"/>
  <c r="BB1195" i="8"/>
  <c r="BA1195" i="8"/>
  <c r="AZ1195" i="8"/>
  <c r="AY1195" i="8"/>
  <c r="AX1195" i="8"/>
  <c r="AW1195" i="8"/>
  <c r="AV1195" i="8"/>
  <c r="AU1195" i="8"/>
  <c r="AT1195" i="8"/>
  <c r="AR1195" i="8"/>
  <c r="AQ1195" i="8"/>
  <c r="AP1195" i="8"/>
  <c r="AN1195" i="8"/>
  <c r="AM1195" i="8"/>
  <c r="AL1195" i="8"/>
  <c r="AK1195" i="8"/>
  <c r="AJ1195" i="8"/>
  <c r="AI1195" i="8"/>
  <c r="AH1195" i="8"/>
  <c r="AG1195" i="8"/>
  <c r="AF1195" i="8"/>
  <c r="AE1195" i="8"/>
  <c r="AD1195" i="8"/>
  <c r="AC1195" i="8"/>
  <c r="AA1195" i="8"/>
  <c r="Z1195" i="8"/>
  <c r="Y1195" i="8"/>
  <c r="X1195" i="8"/>
  <c r="AB1195" i="8" s="1"/>
  <c r="BI1194" i="8"/>
  <c r="BH1194" i="8"/>
  <c r="BG1194" i="8"/>
  <c r="BE1194" i="8"/>
  <c r="BD1194" i="8"/>
  <c r="BC1194" i="8"/>
  <c r="BB1194" i="8"/>
  <c r="BA1194" i="8"/>
  <c r="AZ1194" i="8"/>
  <c r="AY1194" i="8"/>
  <c r="AX1194" i="8"/>
  <c r="AW1194" i="8"/>
  <c r="AV1194" i="8"/>
  <c r="AU1194" i="8"/>
  <c r="AT1194" i="8"/>
  <c r="AR1194" i="8"/>
  <c r="AQ1194" i="8"/>
  <c r="AP1194" i="8"/>
  <c r="AN1194" i="8"/>
  <c r="AM1194" i="8"/>
  <c r="AL1194" i="8"/>
  <c r="AK1194" i="8"/>
  <c r="AJ1194" i="8"/>
  <c r="AI1194" i="8"/>
  <c r="AH1194" i="8"/>
  <c r="AG1194" i="8"/>
  <c r="AF1194" i="8"/>
  <c r="AE1194" i="8"/>
  <c r="AD1194" i="8"/>
  <c r="AC1194" i="8"/>
  <c r="AA1194" i="8"/>
  <c r="Z1194" i="8"/>
  <c r="Y1194" i="8"/>
  <c r="X1194" i="8"/>
  <c r="AB1194" i="8" s="1"/>
  <c r="BI1193" i="8"/>
  <c r="BH1193" i="8"/>
  <c r="BG1193" i="8"/>
  <c r="BE1193" i="8"/>
  <c r="BD1193" i="8"/>
  <c r="BC1193" i="8"/>
  <c r="BB1193" i="8"/>
  <c r="BA1193" i="8"/>
  <c r="AZ1193" i="8"/>
  <c r="AY1193" i="8"/>
  <c r="AX1193" i="8"/>
  <c r="AW1193" i="8"/>
  <c r="AV1193" i="8"/>
  <c r="AU1193" i="8"/>
  <c r="AT1193" i="8"/>
  <c r="AR1193" i="8"/>
  <c r="AQ1193" i="8"/>
  <c r="AP1193" i="8"/>
  <c r="AN1193" i="8"/>
  <c r="AM1193" i="8"/>
  <c r="AL1193" i="8"/>
  <c r="AK1193" i="8"/>
  <c r="AJ1193" i="8"/>
  <c r="AI1193" i="8"/>
  <c r="AH1193" i="8"/>
  <c r="AG1193" i="8"/>
  <c r="AF1193" i="8"/>
  <c r="AE1193" i="8"/>
  <c r="AD1193" i="8"/>
  <c r="AC1193" i="8"/>
  <c r="AA1193" i="8"/>
  <c r="Z1193" i="8"/>
  <c r="Y1193" i="8"/>
  <c r="X1193" i="8"/>
  <c r="AB1193" i="8" s="1"/>
  <c r="X927" i="8"/>
  <c r="X928" i="8"/>
  <c r="X929" i="8"/>
  <c r="X930" i="8"/>
  <c r="X931" i="8"/>
  <c r="X932" i="8"/>
  <c r="X933" i="8"/>
  <c r="X934" i="8"/>
  <c r="X935" i="8"/>
  <c r="X936" i="8"/>
  <c r="X937" i="8"/>
  <c r="X938" i="8"/>
  <c r="X939" i="8"/>
  <c r="X940" i="8"/>
  <c r="X941" i="8"/>
  <c r="X942" i="8"/>
  <c r="X943" i="8"/>
  <c r="X944" i="8"/>
  <c r="X945" i="8"/>
  <c r="X946" i="8"/>
  <c r="X947" i="8"/>
  <c r="X948" i="8"/>
  <c r="X949" i="8"/>
  <c r="X950" i="8"/>
  <c r="X951" i="8"/>
  <c r="X952" i="8"/>
  <c r="X953" i="8"/>
  <c r="X954" i="8"/>
  <c r="X955" i="8"/>
  <c r="X956" i="8"/>
  <c r="X957" i="8"/>
  <c r="X958" i="8"/>
  <c r="X959" i="8"/>
  <c r="X960" i="8"/>
  <c r="X961" i="8"/>
  <c r="X962" i="8"/>
  <c r="X963" i="8"/>
  <c r="X964" i="8"/>
  <c r="X965" i="8"/>
  <c r="X966" i="8"/>
  <c r="X967" i="8"/>
  <c r="X968" i="8"/>
  <c r="X969" i="8"/>
  <c r="X970" i="8"/>
  <c r="X971" i="8"/>
  <c r="X972" i="8"/>
  <c r="X973" i="8"/>
  <c r="X974" i="8"/>
  <c r="X975" i="8"/>
  <c r="X976" i="8"/>
  <c r="X977" i="8"/>
  <c r="X978" i="8"/>
  <c r="X979" i="8"/>
  <c r="X980" i="8"/>
  <c r="X981" i="8"/>
  <c r="X982" i="8"/>
  <c r="X983" i="8"/>
  <c r="X984" i="8"/>
  <c r="X985" i="8"/>
  <c r="X986" i="8"/>
  <c r="X987" i="8"/>
  <c r="X988" i="8"/>
  <c r="X989" i="8"/>
  <c r="X990" i="8"/>
  <c r="X991" i="8"/>
  <c r="X992" i="8"/>
  <c r="X993" i="8"/>
  <c r="X994" i="8"/>
  <c r="X995" i="8"/>
  <c r="X996" i="8"/>
  <c r="X997" i="8"/>
  <c r="X998" i="8"/>
  <c r="X999" i="8"/>
  <c r="X1000" i="8"/>
  <c r="X1001" i="8"/>
  <c r="X1002" i="8"/>
  <c r="X1003" i="8"/>
  <c r="AB1003" i="8" s="1"/>
  <c r="X1004" i="8"/>
  <c r="X1005" i="8"/>
  <c r="X1006" i="8"/>
  <c r="X1007" i="8"/>
  <c r="X1008" i="8"/>
  <c r="X1009" i="8"/>
  <c r="X1010" i="8"/>
  <c r="X1011" i="8"/>
  <c r="X1012" i="8"/>
  <c r="X1013" i="8"/>
  <c r="X1014" i="8"/>
  <c r="X1015" i="8"/>
  <c r="X1016" i="8"/>
  <c r="X1017" i="8"/>
  <c r="X1018" i="8"/>
  <c r="X1019" i="8"/>
  <c r="X1020" i="8"/>
  <c r="X1021" i="8"/>
  <c r="X1022" i="8"/>
  <c r="X1023" i="8"/>
  <c r="X1024" i="8"/>
  <c r="X1025" i="8"/>
  <c r="X1026" i="8"/>
  <c r="X1027" i="8"/>
  <c r="X1028" i="8"/>
  <c r="X1029" i="8"/>
  <c r="X1030" i="8"/>
  <c r="X1031" i="8"/>
  <c r="AB1031" i="8" s="1"/>
  <c r="X1032" i="8"/>
  <c r="X1033" i="8"/>
  <c r="X1034" i="8"/>
  <c r="X1035" i="8"/>
  <c r="X1036" i="8"/>
  <c r="AB1036" i="8" s="1"/>
  <c r="X1037" i="8"/>
  <c r="X1038" i="8"/>
  <c r="X1039" i="8"/>
  <c r="X1040" i="8"/>
  <c r="X1041" i="8"/>
  <c r="X1042" i="8"/>
  <c r="X1043" i="8"/>
  <c r="X1044" i="8"/>
  <c r="X1045" i="8"/>
  <c r="X1046" i="8"/>
  <c r="X1047" i="8"/>
  <c r="X1048" i="8"/>
  <c r="X1049" i="8"/>
  <c r="X1050" i="8"/>
  <c r="X1051" i="8"/>
  <c r="X1052" i="8"/>
  <c r="X1053" i="8"/>
  <c r="X1054" i="8"/>
  <c r="X1055" i="8"/>
  <c r="X1056" i="8"/>
  <c r="X1057" i="8"/>
  <c r="X1058" i="8"/>
  <c r="X1059" i="8"/>
  <c r="X1060" i="8"/>
  <c r="X1061" i="8"/>
  <c r="X1062" i="8"/>
  <c r="X1063" i="8"/>
  <c r="X1064" i="8"/>
  <c r="X1065" i="8"/>
  <c r="X1066" i="8"/>
  <c r="X1067" i="8"/>
  <c r="AB1067" i="8" s="1"/>
  <c r="X1068" i="8"/>
  <c r="X1069" i="8"/>
  <c r="X1070" i="8"/>
  <c r="X1071" i="8"/>
  <c r="X1072" i="8"/>
  <c r="X1073" i="8"/>
  <c r="X1074" i="8"/>
  <c r="X1075" i="8"/>
  <c r="X1076" i="8"/>
  <c r="X1077" i="8"/>
  <c r="X1078" i="8"/>
  <c r="X1079" i="8"/>
  <c r="X1080" i="8"/>
  <c r="X1081" i="8"/>
  <c r="X1082" i="8"/>
  <c r="X1083" i="8"/>
  <c r="X1084" i="8"/>
  <c r="X1085" i="8"/>
  <c r="X1086" i="8"/>
  <c r="X1087" i="8"/>
  <c r="X1088" i="8"/>
  <c r="X1089" i="8"/>
  <c r="X1090" i="8"/>
  <c r="X1091" i="8"/>
  <c r="X1092" i="8"/>
  <c r="X1093" i="8"/>
  <c r="X1094" i="8"/>
  <c r="X1095" i="8"/>
  <c r="X1096" i="8"/>
  <c r="X1097" i="8"/>
  <c r="X1098" i="8"/>
  <c r="X1099" i="8"/>
  <c r="X1100" i="8"/>
  <c r="X1101" i="8"/>
  <c r="X1102" i="8"/>
  <c r="AB1102" i="8" s="1"/>
  <c r="X1103" i="8"/>
  <c r="X1104" i="8"/>
  <c r="X1105" i="8"/>
  <c r="X1106" i="8"/>
  <c r="X1107" i="8"/>
  <c r="X1108" i="8"/>
  <c r="X1109" i="8"/>
  <c r="X1110" i="8"/>
  <c r="X1111" i="8"/>
  <c r="X1112" i="8"/>
  <c r="X1113" i="8"/>
  <c r="X1114" i="8"/>
  <c r="X1115" i="8"/>
  <c r="X1116" i="8"/>
  <c r="X1117" i="8"/>
  <c r="X1118" i="8"/>
  <c r="X1119" i="8"/>
  <c r="X1120" i="8"/>
  <c r="X1121" i="8"/>
  <c r="X1122" i="8"/>
  <c r="X1123" i="8"/>
  <c r="X1124" i="8"/>
  <c r="X1125" i="8"/>
  <c r="X1126" i="8"/>
  <c r="X1127" i="8"/>
  <c r="X1128" i="8"/>
  <c r="X1129" i="8"/>
  <c r="X1130" i="8"/>
  <c r="AB1130" i="8" s="1"/>
  <c r="X1131" i="8"/>
  <c r="AB1131" i="8" s="1"/>
  <c r="X1132" i="8"/>
  <c r="X1133" i="8"/>
  <c r="X1134" i="8"/>
  <c r="X1135" i="8"/>
  <c r="X1136" i="8"/>
  <c r="AB1136" i="8" s="1"/>
  <c r="X1137" i="8"/>
  <c r="X1138" i="8"/>
  <c r="X1139" i="8"/>
  <c r="X1140" i="8"/>
  <c r="X1141" i="8"/>
  <c r="X1142" i="8"/>
  <c r="X1143" i="8"/>
  <c r="AB1143" i="8" s="1"/>
  <c r="X1144" i="8"/>
  <c r="X1145" i="8"/>
  <c r="X1146" i="8"/>
  <c r="X1147" i="8"/>
  <c r="X1148" i="8"/>
  <c r="AB1148" i="8" s="1"/>
  <c r="X1149" i="8"/>
  <c r="X1150" i="8"/>
  <c r="AB1150" i="8" s="1"/>
  <c r="X1151" i="8"/>
  <c r="X1152" i="8"/>
  <c r="X1153" i="8"/>
  <c r="AB1153" i="8" s="1"/>
  <c r="X1154" i="8"/>
  <c r="AB1154" i="8" s="1"/>
  <c r="X1155" i="8"/>
  <c r="X1156" i="8"/>
  <c r="AB1156" i="8" s="1"/>
  <c r="X1157" i="8"/>
  <c r="X1158" i="8"/>
  <c r="X1159" i="8"/>
  <c r="X1160" i="8"/>
  <c r="X1161" i="8"/>
  <c r="X1162" i="8"/>
  <c r="X1163" i="8"/>
  <c r="X1164" i="8"/>
  <c r="X1165" i="8"/>
  <c r="X1166" i="8"/>
  <c r="X1167" i="8"/>
  <c r="X1168" i="8"/>
  <c r="X1169" i="8"/>
  <c r="X1170" i="8"/>
  <c r="X1171" i="8"/>
  <c r="X1172" i="8"/>
  <c r="X1173" i="8"/>
  <c r="X1174" i="8"/>
  <c r="X1175" i="8"/>
  <c r="X1176" i="8"/>
  <c r="X1177" i="8"/>
  <c r="AB1177" i="8" s="1"/>
  <c r="X1178" i="8"/>
  <c r="X1179" i="8"/>
  <c r="X1180" i="8"/>
  <c r="X1181" i="8"/>
  <c r="X1182" i="8"/>
  <c r="AB1182" i="8" s="1"/>
  <c r="X1183" i="8"/>
  <c r="X1184" i="8"/>
  <c r="X1185" i="8"/>
  <c r="X1186" i="8"/>
  <c r="X1187" i="8"/>
  <c r="AB1187" i="8" s="1"/>
  <c r="X1188" i="8"/>
  <c r="X1189" i="8"/>
  <c r="X1190" i="8"/>
  <c r="X1191" i="8"/>
  <c r="X1192" i="8"/>
  <c r="Y1187" i="8"/>
  <c r="Z1187" i="8"/>
  <c r="AA1187" i="8"/>
  <c r="AC1187" i="8"/>
  <c r="AD1187" i="8"/>
  <c r="AE1187" i="8"/>
  <c r="AF1187" i="8"/>
  <c r="AG1187" i="8"/>
  <c r="AH1187" i="8"/>
  <c r="AI1187" i="8"/>
  <c r="AJ1187" i="8"/>
  <c r="AK1187" i="8"/>
  <c r="AL1187" i="8"/>
  <c r="AM1187" i="8"/>
  <c r="AN1187" i="8"/>
  <c r="AP1187" i="8"/>
  <c r="AQ1187" i="8"/>
  <c r="AR1187" i="8"/>
  <c r="AT1187" i="8"/>
  <c r="AU1187" i="8"/>
  <c r="AV1187" i="8"/>
  <c r="AW1187" i="8"/>
  <c r="AX1187" i="8"/>
  <c r="AY1187" i="8"/>
  <c r="AZ1187" i="8"/>
  <c r="BA1187" i="8"/>
  <c r="BB1187" i="8"/>
  <c r="BC1187" i="8"/>
  <c r="BD1187" i="8"/>
  <c r="BE1187" i="8"/>
  <c r="BG1187" i="8"/>
  <c r="BH1187" i="8"/>
  <c r="BI1187" i="8"/>
  <c r="Y1182" i="8"/>
  <c r="Z1182" i="8"/>
  <c r="AA1182" i="8"/>
  <c r="AC1182" i="8"/>
  <c r="AD1182" i="8"/>
  <c r="AE1182" i="8"/>
  <c r="AF1182" i="8"/>
  <c r="AG1182" i="8"/>
  <c r="AH1182" i="8"/>
  <c r="AI1182" i="8"/>
  <c r="AJ1182" i="8"/>
  <c r="AK1182" i="8"/>
  <c r="AL1182" i="8"/>
  <c r="AM1182" i="8"/>
  <c r="AN1182" i="8"/>
  <c r="AP1182" i="8"/>
  <c r="AQ1182" i="8"/>
  <c r="AR1182" i="8"/>
  <c r="AT1182" i="8"/>
  <c r="AU1182" i="8"/>
  <c r="AV1182" i="8"/>
  <c r="AW1182" i="8"/>
  <c r="AX1182" i="8"/>
  <c r="AY1182" i="8"/>
  <c r="AZ1182" i="8"/>
  <c r="BA1182" i="8"/>
  <c r="BB1182" i="8"/>
  <c r="BC1182" i="8"/>
  <c r="BD1182" i="8"/>
  <c r="BE1182" i="8"/>
  <c r="BG1182" i="8"/>
  <c r="BH1182" i="8"/>
  <c r="BI1182" i="8"/>
  <c r="Y1177" i="8"/>
  <c r="Z1177" i="8"/>
  <c r="AA1177" i="8"/>
  <c r="AC1177" i="8"/>
  <c r="AD1177" i="8"/>
  <c r="AE1177" i="8"/>
  <c r="AF1177" i="8"/>
  <c r="AG1177" i="8"/>
  <c r="AH1177" i="8"/>
  <c r="AI1177" i="8"/>
  <c r="AJ1177" i="8"/>
  <c r="AK1177" i="8"/>
  <c r="AL1177" i="8"/>
  <c r="AM1177" i="8"/>
  <c r="AN1177" i="8"/>
  <c r="AP1177" i="8"/>
  <c r="AQ1177" i="8"/>
  <c r="AR1177" i="8"/>
  <c r="AT1177" i="8"/>
  <c r="AU1177" i="8"/>
  <c r="AV1177" i="8"/>
  <c r="AW1177" i="8"/>
  <c r="AX1177" i="8"/>
  <c r="AY1177" i="8"/>
  <c r="AZ1177" i="8"/>
  <c r="BA1177" i="8"/>
  <c r="BB1177" i="8"/>
  <c r="BC1177" i="8"/>
  <c r="BD1177" i="8"/>
  <c r="BE1177" i="8"/>
  <c r="BG1177" i="8"/>
  <c r="BH1177" i="8"/>
  <c r="BI1177" i="8"/>
  <c r="Y1156" i="8"/>
  <c r="Z1156" i="8"/>
  <c r="AA1156" i="8"/>
  <c r="AC1156" i="8"/>
  <c r="AD1156" i="8"/>
  <c r="AE1156" i="8"/>
  <c r="AF1156" i="8"/>
  <c r="AG1156" i="8"/>
  <c r="AH1156" i="8"/>
  <c r="AI1156" i="8"/>
  <c r="AJ1156" i="8"/>
  <c r="AK1156" i="8"/>
  <c r="AL1156" i="8"/>
  <c r="AM1156" i="8"/>
  <c r="AN1156" i="8"/>
  <c r="AP1156" i="8"/>
  <c r="AQ1156" i="8"/>
  <c r="AR1156" i="8"/>
  <c r="AT1156" i="8"/>
  <c r="AU1156" i="8"/>
  <c r="AV1156" i="8"/>
  <c r="AW1156" i="8"/>
  <c r="AX1156" i="8"/>
  <c r="AY1156" i="8"/>
  <c r="AZ1156" i="8"/>
  <c r="BA1156" i="8"/>
  <c r="BB1156" i="8"/>
  <c r="BC1156" i="8"/>
  <c r="BD1156" i="8"/>
  <c r="BE1156" i="8"/>
  <c r="BG1156" i="8"/>
  <c r="BH1156" i="8"/>
  <c r="BI1156" i="8"/>
  <c r="Y1153" i="8"/>
  <c r="Z1153" i="8"/>
  <c r="AA1153" i="8"/>
  <c r="AC1153" i="8"/>
  <c r="AD1153" i="8"/>
  <c r="AE1153" i="8"/>
  <c r="AF1153" i="8"/>
  <c r="AG1153" i="8"/>
  <c r="AH1153" i="8"/>
  <c r="AI1153" i="8"/>
  <c r="AJ1153" i="8"/>
  <c r="AK1153" i="8"/>
  <c r="AL1153" i="8"/>
  <c r="AM1153" i="8"/>
  <c r="AN1153" i="8"/>
  <c r="AP1153" i="8"/>
  <c r="AQ1153" i="8"/>
  <c r="AR1153" i="8"/>
  <c r="AT1153" i="8"/>
  <c r="AU1153" i="8"/>
  <c r="AV1153" i="8"/>
  <c r="AW1153" i="8"/>
  <c r="AX1153" i="8"/>
  <c r="AY1153" i="8"/>
  <c r="AZ1153" i="8"/>
  <c r="BA1153" i="8"/>
  <c r="BB1153" i="8"/>
  <c r="BC1153" i="8"/>
  <c r="BD1153" i="8"/>
  <c r="BE1153" i="8"/>
  <c r="BG1153" i="8"/>
  <c r="BH1153" i="8"/>
  <c r="BI1153" i="8"/>
  <c r="Y1154" i="8"/>
  <c r="Z1154" i="8"/>
  <c r="AA1154" i="8"/>
  <c r="AC1154" i="8"/>
  <c r="AD1154" i="8"/>
  <c r="AE1154" i="8"/>
  <c r="AF1154" i="8"/>
  <c r="AG1154" i="8"/>
  <c r="AH1154" i="8"/>
  <c r="AI1154" i="8"/>
  <c r="AJ1154" i="8"/>
  <c r="AK1154" i="8"/>
  <c r="AL1154" i="8"/>
  <c r="AM1154" i="8"/>
  <c r="AN1154" i="8"/>
  <c r="AP1154" i="8"/>
  <c r="AQ1154" i="8"/>
  <c r="AR1154" i="8"/>
  <c r="AT1154" i="8"/>
  <c r="AU1154" i="8"/>
  <c r="AV1154" i="8"/>
  <c r="AW1154" i="8"/>
  <c r="AX1154" i="8"/>
  <c r="AY1154" i="8"/>
  <c r="AZ1154" i="8"/>
  <c r="BA1154" i="8"/>
  <c r="BB1154" i="8"/>
  <c r="BC1154" i="8"/>
  <c r="BD1154" i="8"/>
  <c r="BE1154" i="8"/>
  <c r="BG1154" i="8"/>
  <c r="BH1154" i="8"/>
  <c r="BI1154" i="8"/>
  <c r="Y1150" i="8"/>
  <c r="Z1150" i="8"/>
  <c r="AA1150" i="8"/>
  <c r="AC1150" i="8"/>
  <c r="AD1150" i="8"/>
  <c r="AE1150" i="8"/>
  <c r="AF1150" i="8"/>
  <c r="AG1150" i="8"/>
  <c r="AH1150" i="8"/>
  <c r="AI1150" i="8"/>
  <c r="AJ1150" i="8"/>
  <c r="AK1150" i="8"/>
  <c r="AL1150" i="8"/>
  <c r="AM1150" i="8"/>
  <c r="AN1150" i="8"/>
  <c r="AP1150" i="8"/>
  <c r="AQ1150" i="8"/>
  <c r="AR1150" i="8"/>
  <c r="AT1150" i="8"/>
  <c r="AU1150" i="8"/>
  <c r="AV1150" i="8"/>
  <c r="AW1150" i="8"/>
  <c r="AX1150" i="8"/>
  <c r="AY1150" i="8"/>
  <c r="AZ1150" i="8"/>
  <c r="BA1150" i="8"/>
  <c r="BB1150" i="8"/>
  <c r="BC1150" i="8"/>
  <c r="BD1150" i="8"/>
  <c r="BE1150" i="8"/>
  <c r="BG1150" i="8"/>
  <c r="BH1150" i="8"/>
  <c r="BI1150" i="8"/>
  <c r="Y1148" i="8"/>
  <c r="Z1148" i="8"/>
  <c r="AA1148" i="8"/>
  <c r="AC1148" i="8"/>
  <c r="AD1148" i="8"/>
  <c r="AE1148" i="8"/>
  <c r="AF1148" i="8"/>
  <c r="AG1148" i="8"/>
  <c r="AH1148" i="8"/>
  <c r="AI1148" i="8"/>
  <c r="AJ1148" i="8"/>
  <c r="AK1148" i="8"/>
  <c r="AL1148" i="8"/>
  <c r="AM1148" i="8"/>
  <c r="AN1148" i="8"/>
  <c r="AP1148" i="8"/>
  <c r="AQ1148" i="8"/>
  <c r="AR1148" i="8"/>
  <c r="AT1148" i="8"/>
  <c r="AU1148" i="8"/>
  <c r="AV1148" i="8"/>
  <c r="AW1148" i="8"/>
  <c r="AX1148" i="8"/>
  <c r="AY1148" i="8"/>
  <c r="AZ1148" i="8"/>
  <c r="BA1148" i="8"/>
  <c r="BB1148" i="8"/>
  <c r="BC1148" i="8"/>
  <c r="BD1148" i="8"/>
  <c r="BE1148" i="8"/>
  <c r="BG1148" i="8"/>
  <c r="BH1148" i="8"/>
  <c r="BI1148" i="8"/>
  <c r="Y1143" i="8"/>
  <c r="Z1143" i="8"/>
  <c r="AA1143" i="8"/>
  <c r="AC1143" i="8"/>
  <c r="AD1143" i="8"/>
  <c r="AE1143" i="8"/>
  <c r="AF1143" i="8"/>
  <c r="AG1143" i="8"/>
  <c r="AH1143" i="8"/>
  <c r="AI1143" i="8"/>
  <c r="AJ1143" i="8"/>
  <c r="AK1143" i="8"/>
  <c r="AL1143" i="8"/>
  <c r="AM1143" i="8"/>
  <c r="AN1143" i="8"/>
  <c r="AP1143" i="8"/>
  <c r="AQ1143" i="8"/>
  <c r="AR1143" i="8"/>
  <c r="AT1143" i="8"/>
  <c r="AU1143" i="8"/>
  <c r="AV1143" i="8"/>
  <c r="AW1143" i="8"/>
  <c r="AX1143" i="8"/>
  <c r="AY1143" i="8"/>
  <c r="AZ1143" i="8"/>
  <c r="BA1143" i="8"/>
  <c r="BB1143" i="8"/>
  <c r="BC1143" i="8"/>
  <c r="BD1143" i="8"/>
  <c r="BE1143" i="8"/>
  <c r="BG1143" i="8"/>
  <c r="BH1143" i="8"/>
  <c r="BI1143" i="8"/>
  <c r="Y1136" i="8"/>
  <c r="Z1136" i="8"/>
  <c r="AA1136" i="8"/>
  <c r="AC1136" i="8"/>
  <c r="AD1136" i="8"/>
  <c r="AE1136" i="8"/>
  <c r="AF1136" i="8"/>
  <c r="AG1136" i="8"/>
  <c r="AH1136" i="8"/>
  <c r="AI1136" i="8"/>
  <c r="AJ1136" i="8"/>
  <c r="AK1136" i="8"/>
  <c r="AL1136" i="8"/>
  <c r="AM1136" i="8"/>
  <c r="AN1136" i="8"/>
  <c r="AP1136" i="8"/>
  <c r="AQ1136" i="8"/>
  <c r="AR1136" i="8"/>
  <c r="AT1136" i="8"/>
  <c r="AU1136" i="8"/>
  <c r="AV1136" i="8"/>
  <c r="AW1136" i="8"/>
  <c r="AX1136" i="8"/>
  <c r="AY1136" i="8"/>
  <c r="AZ1136" i="8"/>
  <c r="BA1136" i="8"/>
  <c r="BB1136" i="8"/>
  <c r="BC1136" i="8"/>
  <c r="BD1136" i="8"/>
  <c r="BE1136" i="8"/>
  <c r="BG1136" i="8"/>
  <c r="BH1136" i="8"/>
  <c r="BI1136" i="8"/>
  <c r="Y1130" i="8"/>
  <c r="Z1130" i="8"/>
  <c r="AA1130" i="8"/>
  <c r="AC1130" i="8"/>
  <c r="AD1130" i="8"/>
  <c r="AE1130" i="8"/>
  <c r="AF1130" i="8"/>
  <c r="AG1130" i="8"/>
  <c r="AH1130" i="8"/>
  <c r="AI1130" i="8"/>
  <c r="AJ1130" i="8"/>
  <c r="AK1130" i="8"/>
  <c r="AL1130" i="8"/>
  <c r="AM1130" i="8"/>
  <c r="AN1130" i="8"/>
  <c r="AP1130" i="8"/>
  <c r="AQ1130" i="8"/>
  <c r="AR1130" i="8"/>
  <c r="AT1130" i="8"/>
  <c r="AU1130" i="8"/>
  <c r="AV1130" i="8"/>
  <c r="AW1130" i="8"/>
  <c r="AX1130" i="8"/>
  <c r="AY1130" i="8"/>
  <c r="AZ1130" i="8"/>
  <c r="BA1130" i="8"/>
  <c r="BB1130" i="8"/>
  <c r="BC1130" i="8"/>
  <c r="BD1130" i="8"/>
  <c r="BE1130" i="8"/>
  <c r="BG1130" i="8"/>
  <c r="BH1130" i="8"/>
  <c r="BI1130" i="8"/>
  <c r="Y1131" i="8"/>
  <c r="Z1131" i="8"/>
  <c r="AA1131" i="8"/>
  <c r="AC1131" i="8"/>
  <c r="AD1131" i="8"/>
  <c r="AE1131" i="8"/>
  <c r="AF1131" i="8"/>
  <c r="AG1131" i="8"/>
  <c r="AH1131" i="8"/>
  <c r="AI1131" i="8"/>
  <c r="AJ1131" i="8"/>
  <c r="AK1131" i="8"/>
  <c r="AL1131" i="8"/>
  <c r="AM1131" i="8"/>
  <c r="AN1131" i="8"/>
  <c r="AP1131" i="8"/>
  <c r="AQ1131" i="8"/>
  <c r="AR1131" i="8"/>
  <c r="AT1131" i="8"/>
  <c r="AU1131" i="8"/>
  <c r="AV1131" i="8"/>
  <c r="AW1131" i="8"/>
  <c r="AX1131" i="8"/>
  <c r="AY1131" i="8"/>
  <c r="AZ1131" i="8"/>
  <c r="BA1131" i="8"/>
  <c r="BB1131" i="8"/>
  <c r="BC1131" i="8"/>
  <c r="BD1131" i="8"/>
  <c r="BE1131" i="8"/>
  <c r="BG1131" i="8"/>
  <c r="BH1131" i="8"/>
  <c r="BI1131" i="8"/>
  <c r="Y1102" i="8"/>
  <c r="Z1102" i="8"/>
  <c r="AA1102" i="8"/>
  <c r="AC1102" i="8"/>
  <c r="AD1102" i="8"/>
  <c r="AE1102" i="8"/>
  <c r="AF1102" i="8"/>
  <c r="AG1102" i="8"/>
  <c r="AH1102" i="8"/>
  <c r="AI1102" i="8"/>
  <c r="AJ1102" i="8"/>
  <c r="AK1102" i="8"/>
  <c r="AL1102" i="8"/>
  <c r="AM1102" i="8"/>
  <c r="AN1102" i="8"/>
  <c r="AP1102" i="8"/>
  <c r="AQ1102" i="8"/>
  <c r="AR1102" i="8"/>
  <c r="AT1102" i="8"/>
  <c r="AU1102" i="8"/>
  <c r="AV1102" i="8"/>
  <c r="AW1102" i="8"/>
  <c r="AX1102" i="8"/>
  <c r="AY1102" i="8"/>
  <c r="AZ1102" i="8"/>
  <c r="BA1102" i="8"/>
  <c r="BB1102" i="8"/>
  <c r="BC1102" i="8"/>
  <c r="BD1102" i="8"/>
  <c r="BE1102" i="8"/>
  <c r="BG1102" i="8"/>
  <c r="BH1102" i="8"/>
  <c r="BI1102" i="8"/>
  <c r="Y1067" i="8"/>
  <c r="Z1067" i="8"/>
  <c r="AA1067" i="8"/>
  <c r="AC1067" i="8"/>
  <c r="AD1067" i="8"/>
  <c r="AE1067" i="8"/>
  <c r="AF1067" i="8"/>
  <c r="AG1067" i="8"/>
  <c r="AH1067" i="8"/>
  <c r="AI1067" i="8"/>
  <c r="AJ1067" i="8"/>
  <c r="AK1067" i="8"/>
  <c r="AL1067" i="8"/>
  <c r="AM1067" i="8"/>
  <c r="AN1067" i="8"/>
  <c r="AP1067" i="8"/>
  <c r="AQ1067" i="8"/>
  <c r="AR1067" i="8"/>
  <c r="AT1067" i="8"/>
  <c r="AU1067" i="8"/>
  <c r="AV1067" i="8"/>
  <c r="AW1067" i="8"/>
  <c r="AX1067" i="8"/>
  <c r="AY1067" i="8"/>
  <c r="AZ1067" i="8"/>
  <c r="BA1067" i="8"/>
  <c r="BB1067" i="8"/>
  <c r="BC1067" i="8"/>
  <c r="BD1067" i="8"/>
  <c r="BE1067" i="8"/>
  <c r="BG1067" i="8"/>
  <c r="BH1067" i="8"/>
  <c r="BI1067" i="8"/>
  <c r="Y1036" i="8"/>
  <c r="Z1036" i="8"/>
  <c r="AA1036" i="8"/>
  <c r="AC1036" i="8"/>
  <c r="AD1036" i="8"/>
  <c r="AE1036" i="8"/>
  <c r="AF1036" i="8"/>
  <c r="AG1036" i="8"/>
  <c r="AH1036" i="8"/>
  <c r="AI1036" i="8"/>
  <c r="AJ1036" i="8"/>
  <c r="AK1036" i="8"/>
  <c r="AL1036" i="8"/>
  <c r="AM1036" i="8"/>
  <c r="AN1036" i="8"/>
  <c r="AP1036" i="8"/>
  <c r="AQ1036" i="8"/>
  <c r="AR1036" i="8"/>
  <c r="AT1036" i="8"/>
  <c r="AU1036" i="8"/>
  <c r="AV1036" i="8"/>
  <c r="AW1036" i="8"/>
  <c r="AX1036" i="8"/>
  <c r="AY1036" i="8"/>
  <c r="AZ1036" i="8"/>
  <c r="BA1036" i="8"/>
  <c r="BB1036" i="8"/>
  <c r="BC1036" i="8"/>
  <c r="BD1036" i="8"/>
  <c r="BE1036" i="8"/>
  <c r="BG1036" i="8"/>
  <c r="BH1036" i="8"/>
  <c r="BI1036" i="8"/>
  <c r="Y1031" i="8"/>
  <c r="Z1031" i="8"/>
  <c r="AA1031" i="8"/>
  <c r="AC1031" i="8"/>
  <c r="AD1031" i="8"/>
  <c r="AE1031" i="8"/>
  <c r="AF1031" i="8"/>
  <c r="AG1031" i="8"/>
  <c r="AH1031" i="8"/>
  <c r="AI1031" i="8"/>
  <c r="AJ1031" i="8"/>
  <c r="AK1031" i="8"/>
  <c r="AL1031" i="8"/>
  <c r="AM1031" i="8"/>
  <c r="AN1031" i="8"/>
  <c r="AP1031" i="8"/>
  <c r="AQ1031" i="8"/>
  <c r="AR1031" i="8"/>
  <c r="AT1031" i="8"/>
  <c r="AU1031" i="8"/>
  <c r="AV1031" i="8"/>
  <c r="AW1031" i="8"/>
  <c r="AX1031" i="8"/>
  <c r="AY1031" i="8"/>
  <c r="AZ1031" i="8"/>
  <c r="BA1031" i="8"/>
  <c r="BB1031" i="8"/>
  <c r="BC1031" i="8"/>
  <c r="BD1031" i="8"/>
  <c r="BE1031" i="8"/>
  <c r="BG1031" i="8"/>
  <c r="BH1031" i="8"/>
  <c r="BI1031" i="8"/>
  <c r="Y1003" i="8"/>
  <c r="Z1003" i="8"/>
  <c r="AA1003" i="8"/>
  <c r="AC1003" i="8"/>
  <c r="AD1003" i="8"/>
  <c r="AE1003" i="8"/>
  <c r="AF1003" i="8"/>
  <c r="AG1003" i="8"/>
  <c r="AH1003" i="8"/>
  <c r="AI1003" i="8"/>
  <c r="AJ1003" i="8"/>
  <c r="AK1003" i="8"/>
  <c r="AL1003" i="8"/>
  <c r="AM1003" i="8"/>
  <c r="AN1003" i="8"/>
  <c r="AP1003" i="8"/>
  <c r="AQ1003" i="8"/>
  <c r="AR1003" i="8"/>
  <c r="AT1003" i="8"/>
  <c r="AU1003" i="8"/>
  <c r="AV1003" i="8"/>
  <c r="AW1003" i="8"/>
  <c r="AX1003" i="8"/>
  <c r="AY1003" i="8"/>
  <c r="AZ1003" i="8"/>
  <c r="BA1003" i="8"/>
  <c r="BB1003" i="8"/>
  <c r="BC1003" i="8"/>
  <c r="BD1003" i="8"/>
  <c r="BE1003" i="8"/>
  <c r="BG1003" i="8"/>
  <c r="BH1003" i="8"/>
  <c r="BI1003" i="8"/>
  <c r="B126" i="13"/>
  <c r="AO1207" i="8" l="1"/>
  <c r="AS1207" i="8" s="1"/>
  <c r="BF1224" i="8"/>
  <c r="BJ1224" i="8" s="1"/>
  <c r="AO1215" i="8"/>
  <c r="AS1215" i="8" s="1"/>
  <c r="AO1218" i="8"/>
  <c r="AS1218" i="8" s="1"/>
  <c r="BF1197" i="8"/>
  <c r="BJ1197" i="8" s="1"/>
  <c r="AO1214" i="8"/>
  <c r="AS1214" i="8" s="1"/>
  <c r="BF1209" i="8"/>
  <c r="BJ1209" i="8" s="1"/>
  <c r="AO1206" i="8"/>
  <c r="AS1206" i="8" s="1"/>
  <c r="BF1198" i="8"/>
  <c r="BJ1198" i="8" s="1"/>
  <c r="AO1200" i="8"/>
  <c r="AS1200" i="8" s="1"/>
  <c r="BF1225" i="8"/>
  <c r="BJ1225" i="8" s="1"/>
  <c r="BF1194" i="8"/>
  <c r="BJ1194" i="8" s="1"/>
  <c r="BF1207" i="8"/>
  <c r="BJ1207" i="8" s="1"/>
  <c r="AO1211" i="8"/>
  <c r="AS1211" i="8" s="1"/>
  <c r="BF1213" i="8"/>
  <c r="BJ1213" i="8" s="1"/>
  <c r="BF1205" i="8"/>
  <c r="BJ1205" i="8" s="1"/>
  <c r="AO1217" i="8"/>
  <c r="AS1217" i="8" s="1"/>
  <c r="BF1222" i="8"/>
  <c r="BJ1222" i="8" s="1"/>
  <c r="AO1197" i="8"/>
  <c r="AS1197" i="8" s="1"/>
  <c r="BF1217" i="8"/>
  <c r="BJ1217" i="8" s="1"/>
  <c r="BF1196" i="8"/>
  <c r="BJ1196" i="8" s="1"/>
  <c r="BF1210" i="8"/>
  <c r="BJ1210" i="8" s="1"/>
  <c r="AO1219" i="8"/>
  <c r="AS1219" i="8" s="1"/>
  <c r="AO1195" i="8"/>
  <c r="AS1195" i="8" s="1"/>
  <c r="AO1203" i="8"/>
  <c r="AS1203" i="8" s="1"/>
  <c r="BF1216" i="8"/>
  <c r="BJ1216" i="8" s="1"/>
  <c r="AO1193" i="8"/>
  <c r="AS1193" i="8" s="1"/>
  <c r="BF1202" i="8"/>
  <c r="BJ1202" i="8" s="1"/>
  <c r="AO1209" i="8"/>
  <c r="AS1209" i="8" s="1"/>
  <c r="BF1218" i="8"/>
  <c r="BJ1218" i="8" s="1"/>
  <c r="BF1223" i="8"/>
  <c r="BJ1223" i="8" s="1"/>
  <c r="AO1198" i="8"/>
  <c r="AS1198" i="8" s="1"/>
  <c r="AO1224" i="8"/>
  <c r="AS1224" i="8" s="1"/>
  <c r="BF1203" i="8"/>
  <c r="BJ1203" i="8" s="1"/>
  <c r="AO1205" i="8"/>
  <c r="AS1205" i="8" s="1"/>
  <c r="BF1208" i="8"/>
  <c r="BJ1208" i="8" s="1"/>
  <c r="AO1222" i="8"/>
  <c r="AS1222" i="8" s="1"/>
  <c r="BF1214" i="8"/>
  <c r="BJ1214" i="8" s="1"/>
  <c r="AO1196" i="8"/>
  <c r="AS1196" i="8" s="1"/>
  <c r="BF1199" i="8"/>
  <c r="BJ1199" i="8" s="1"/>
  <c r="AO1216" i="8"/>
  <c r="AS1216" i="8" s="1"/>
  <c r="BF1221" i="8"/>
  <c r="BJ1221" i="8" s="1"/>
  <c r="AO1201" i="8"/>
  <c r="AS1201" i="8" s="1"/>
  <c r="BF1204" i="8"/>
  <c r="BJ1204" i="8" s="1"/>
  <c r="AO1223" i="8"/>
  <c r="AS1223" i="8" s="1"/>
  <c r="BF1201" i="8"/>
  <c r="BJ1201" i="8" s="1"/>
  <c r="BF1215" i="8"/>
  <c r="BJ1215" i="8" s="1"/>
  <c r="BF1195" i="8"/>
  <c r="BJ1195" i="8" s="1"/>
  <c r="AO1202" i="8"/>
  <c r="AS1202" i="8" s="1"/>
  <c r="AO1212" i="8"/>
  <c r="AS1212" i="8" s="1"/>
  <c r="BF1200" i="8"/>
  <c r="BJ1200" i="8" s="1"/>
  <c r="AO1213" i="8"/>
  <c r="AS1213" i="8" s="1"/>
  <c r="AO1220" i="8"/>
  <c r="AS1220" i="8" s="1"/>
  <c r="BF1211" i="8"/>
  <c r="BJ1211" i="8" s="1"/>
  <c r="AO1194" i="8"/>
  <c r="AS1194" i="8" s="1"/>
  <c r="BF1206" i="8"/>
  <c r="BJ1206" i="8" s="1"/>
  <c r="AO1210" i="8"/>
  <c r="AS1210" i="8" s="1"/>
  <c r="BF1212" i="8"/>
  <c r="BJ1212" i="8" s="1"/>
  <c r="AO1199" i="8"/>
  <c r="AS1199" i="8" s="1"/>
  <c r="AO1208" i="8"/>
  <c r="AS1208" i="8" s="1"/>
  <c r="BF1219" i="8"/>
  <c r="BJ1219" i="8" s="1"/>
  <c r="BF1193" i="8"/>
  <c r="BJ1193" i="8" s="1"/>
  <c r="AO1204" i="8"/>
  <c r="AS1204" i="8" s="1"/>
  <c r="BF1220" i="8"/>
  <c r="BJ1220" i="8" s="1"/>
  <c r="AO1221" i="8"/>
  <c r="AS1221" i="8" s="1"/>
  <c r="AO1225" i="8"/>
  <c r="AS1225" i="8" s="1"/>
  <c r="AO1182" i="8"/>
  <c r="AS1182" i="8" s="1"/>
  <c r="BF1003" i="8"/>
  <c r="BJ1003" i="8" s="1"/>
  <c r="BF1143" i="8"/>
  <c r="BJ1143" i="8" s="1"/>
  <c r="AO1136" i="8"/>
  <c r="AS1136" i="8" s="1"/>
  <c r="BF1031" i="8"/>
  <c r="BJ1031" i="8" s="1"/>
  <c r="BF1187" i="8"/>
  <c r="BJ1187" i="8" s="1"/>
  <c r="BF1153" i="8"/>
  <c r="BJ1153" i="8" s="1"/>
  <c r="BF1182" i="8"/>
  <c r="BJ1182" i="8" s="1"/>
  <c r="BF1131" i="8"/>
  <c r="BJ1131" i="8" s="1"/>
  <c r="BF1148" i="8"/>
  <c r="BJ1148" i="8" s="1"/>
  <c r="AO1102" i="8"/>
  <c r="AS1102" i="8" s="1"/>
  <c r="AO1003" i="8"/>
  <c r="AS1003" i="8" s="1"/>
  <c r="BF1154" i="8"/>
  <c r="BJ1154" i="8" s="1"/>
  <c r="BF1102" i="8"/>
  <c r="BJ1102" i="8" s="1"/>
  <c r="BF1036" i="8"/>
  <c r="BJ1036" i="8" s="1"/>
  <c r="AO1154" i="8"/>
  <c r="AS1154" i="8" s="1"/>
  <c r="AO1031" i="8"/>
  <c r="AS1031" i="8" s="1"/>
  <c r="AO1150" i="8"/>
  <c r="AS1150" i="8" s="1"/>
  <c r="AO1177" i="8"/>
  <c r="AS1177" i="8" s="1"/>
  <c r="AO1067" i="8"/>
  <c r="AS1067" i="8" s="1"/>
  <c r="AO1143" i="8"/>
  <c r="AS1143" i="8" s="1"/>
  <c r="BF1136" i="8"/>
  <c r="BJ1136" i="8" s="1"/>
  <c r="AO1130" i="8"/>
  <c r="AS1130" i="8" s="1"/>
  <c r="AO1156" i="8"/>
  <c r="AS1156" i="8" s="1"/>
  <c r="BF1130" i="8"/>
  <c r="BJ1130" i="8" s="1"/>
  <c r="BF1150" i="8"/>
  <c r="BJ1150" i="8" s="1"/>
  <c r="AO1187" i="8"/>
  <c r="AS1187" i="8" s="1"/>
  <c r="AO1131" i="8"/>
  <c r="AS1131" i="8" s="1"/>
  <c r="BF1177" i="8"/>
  <c r="BJ1177" i="8" s="1"/>
  <c r="AO1153" i="8"/>
  <c r="AS1153" i="8" s="1"/>
  <c r="BF1067" i="8"/>
  <c r="BJ1067" i="8" s="1"/>
  <c r="AO1148" i="8"/>
  <c r="AS1148" i="8" s="1"/>
  <c r="BF1156" i="8"/>
  <c r="BJ1156" i="8" s="1"/>
  <c r="AO1036" i="8"/>
  <c r="AS1036" i="8" s="1"/>
  <c r="E18" i="13" l="1"/>
  <c r="E21" i="13"/>
  <c r="E45" i="13"/>
  <c r="E49" i="13"/>
  <c r="E52" i="13"/>
  <c r="E64" i="13"/>
  <c r="E65" i="13"/>
  <c r="E76" i="13"/>
  <c r="E104" i="13"/>
  <c r="E107" i="13"/>
  <c r="E125" i="13"/>
  <c r="D129" i="13"/>
  <c r="B82" i="13"/>
  <c r="B120" i="13"/>
  <c r="B51" i="13"/>
  <c r="B24" i="13"/>
  <c r="B44" i="13"/>
  <c r="B40" i="13"/>
  <c r="B53" i="13"/>
  <c r="B38" i="13"/>
  <c r="B39" i="13"/>
  <c r="B30" i="13"/>
  <c r="B72" i="13"/>
  <c r="B50" i="13"/>
  <c r="B47" i="13"/>
  <c r="B48" i="13"/>
  <c r="B58" i="13"/>
  <c r="B29" i="13"/>
  <c r="B26" i="13"/>
  <c r="B61" i="13"/>
  <c r="B36" i="13"/>
  <c r="B75" i="13"/>
  <c r="B27" i="13"/>
  <c r="B46" i="13"/>
  <c r="B41" i="13"/>
  <c r="B56" i="13"/>
  <c r="B17" i="13"/>
  <c r="B54" i="13"/>
  <c r="B37" i="13"/>
  <c r="B28" i="13"/>
  <c r="B84" i="13"/>
  <c r="B45" i="13"/>
  <c r="B43" i="13"/>
  <c r="B23" i="13"/>
  <c r="B35" i="13"/>
  <c r="B31" i="13"/>
  <c r="B80" i="13"/>
  <c r="B32" i="13"/>
  <c r="B70" i="13"/>
  <c r="B42" i="13"/>
  <c r="B25" i="13"/>
  <c r="B16" i="13"/>
  <c r="B33" i="13"/>
  <c r="B15" i="13"/>
  <c r="B34" i="13"/>
  <c r="B83" i="13"/>
  <c r="B22" i="13"/>
  <c r="B79" i="13"/>
  <c r="B73" i="13"/>
  <c r="B81" i="13"/>
  <c r="B68" i="13"/>
  <c r="B69" i="13"/>
  <c r="B59" i="13"/>
  <c r="B60" i="13"/>
  <c r="B19" i="13"/>
  <c r="B67" i="13"/>
  <c r="B57" i="13"/>
  <c r="B63" i="13"/>
  <c r="B77" i="13"/>
  <c r="B20" i="13"/>
  <c r="B14" i="13"/>
  <c r="B78" i="13"/>
  <c r="B71" i="13"/>
  <c r="B55" i="13"/>
  <c r="B74" i="13"/>
  <c r="B66" i="13"/>
  <c r="B122" i="13"/>
  <c r="B113" i="13"/>
  <c r="B121" i="13"/>
  <c r="B111" i="13"/>
  <c r="B105" i="13"/>
  <c r="B92" i="13"/>
  <c r="B94" i="13"/>
  <c r="B108" i="13"/>
  <c r="B124" i="13"/>
  <c r="B88" i="13"/>
  <c r="B112" i="13"/>
  <c r="B115" i="13"/>
  <c r="B119" i="13"/>
  <c r="B99" i="13"/>
  <c r="B110" i="13"/>
  <c r="B116" i="13"/>
  <c r="B127" i="13"/>
  <c r="B85" i="13"/>
  <c r="B114" i="13"/>
  <c r="B97" i="13"/>
  <c r="B87" i="13"/>
  <c r="B98" i="13"/>
  <c r="B89" i="13"/>
  <c r="B90" i="13"/>
  <c r="B109" i="13"/>
  <c r="B86" i="13"/>
  <c r="B93" i="13"/>
  <c r="B95" i="13"/>
  <c r="B118" i="13"/>
  <c r="B100" i="13"/>
  <c r="B102" i="13"/>
  <c r="B125" i="13"/>
  <c r="B106" i="13"/>
  <c r="B117" i="13"/>
  <c r="B103" i="13"/>
  <c r="B96" i="13"/>
  <c r="B101" i="13"/>
  <c r="B62" i="13"/>
  <c r="D32" i="15"/>
  <c r="D31" i="15"/>
  <c r="D26" i="15"/>
  <c r="D25" i="15"/>
  <c r="D16" i="15"/>
  <c r="D15" i="15"/>
  <c r="D10" i="15"/>
  <c r="D9" i="15"/>
  <c r="E32" i="15"/>
  <c r="E26" i="15"/>
  <c r="E25" i="15"/>
  <c r="E16" i="15"/>
  <c r="E10" i="15"/>
  <c r="F9" i="15"/>
  <c r="BI1192" i="8" l="1"/>
  <c r="BH1192" i="8"/>
  <c r="BG1192" i="8"/>
  <c r="BE1192" i="8"/>
  <c r="BD1192" i="8"/>
  <c r="BC1192" i="8"/>
  <c r="BB1192" i="8"/>
  <c r="BA1192" i="8"/>
  <c r="AZ1192" i="8"/>
  <c r="AY1192" i="8"/>
  <c r="AX1192" i="8"/>
  <c r="AW1192" i="8"/>
  <c r="AV1192" i="8"/>
  <c r="AU1192" i="8"/>
  <c r="AT1192" i="8"/>
  <c r="AR1192" i="8"/>
  <c r="AQ1192" i="8"/>
  <c r="AP1192" i="8"/>
  <c r="AN1192" i="8"/>
  <c r="AM1192" i="8"/>
  <c r="AL1192" i="8"/>
  <c r="AK1192" i="8"/>
  <c r="AJ1192" i="8"/>
  <c r="AI1192" i="8"/>
  <c r="AH1192" i="8"/>
  <c r="AG1192" i="8"/>
  <c r="AF1192" i="8"/>
  <c r="AE1192" i="8"/>
  <c r="AD1192" i="8"/>
  <c r="AC1192" i="8"/>
  <c r="AA1192" i="8"/>
  <c r="Z1192" i="8"/>
  <c r="Y1192" i="8"/>
  <c r="BI1191" i="8"/>
  <c r="BH1191" i="8"/>
  <c r="BG1191" i="8"/>
  <c r="BE1191" i="8"/>
  <c r="BD1191" i="8"/>
  <c r="BC1191" i="8"/>
  <c r="BB1191" i="8"/>
  <c r="BA1191" i="8"/>
  <c r="AZ1191" i="8"/>
  <c r="AY1191" i="8"/>
  <c r="AX1191" i="8"/>
  <c r="AW1191" i="8"/>
  <c r="AV1191" i="8"/>
  <c r="AU1191" i="8"/>
  <c r="AT1191" i="8"/>
  <c r="AR1191" i="8"/>
  <c r="AQ1191" i="8"/>
  <c r="AP1191" i="8"/>
  <c r="AN1191" i="8"/>
  <c r="AM1191" i="8"/>
  <c r="AL1191" i="8"/>
  <c r="AK1191" i="8"/>
  <c r="AJ1191" i="8"/>
  <c r="AI1191" i="8"/>
  <c r="AH1191" i="8"/>
  <c r="AG1191" i="8"/>
  <c r="AF1191" i="8"/>
  <c r="AE1191" i="8"/>
  <c r="AD1191" i="8"/>
  <c r="AC1191" i="8"/>
  <c r="AA1191" i="8"/>
  <c r="Z1191" i="8"/>
  <c r="Y1191" i="8"/>
  <c r="AB1191" i="8"/>
  <c r="BI1190" i="8"/>
  <c r="BH1190" i="8"/>
  <c r="BG1190" i="8"/>
  <c r="BE1190" i="8"/>
  <c r="BD1190" i="8"/>
  <c r="BC1190" i="8"/>
  <c r="BB1190" i="8"/>
  <c r="BA1190" i="8"/>
  <c r="AZ1190" i="8"/>
  <c r="AY1190" i="8"/>
  <c r="AX1190" i="8"/>
  <c r="AW1190" i="8"/>
  <c r="AV1190" i="8"/>
  <c r="AU1190" i="8"/>
  <c r="AT1190" i="8"/>
  <c r="AR1190" i="8"/>
  <c r="AQ1190" i="8"/>
  <c r="AP1190" i="8"/>
  <c r="AN1190" i="8"/>
  <c r="AM1190" i="8"/>
  <c r="AL1190" i="8"/>
  <c r="AK1190" i="8"/>
  <c r="AJ1190" i="8"/>
  <c r="AI1190" i="8"/>
  <c r="AH1190" i="8"/>
  <c r="AG1190" i="8"/>
  <c r="AF1190" i="8"/>
  <c r="AE1190" i="8"/>
  <c r="AD1190" i="8"/>
  <c r="AC1190" i="8"/>
  <c r="AA1190" i="8"/>
  <c r="Z1190" i="8"/>
  <c r="Y1190" i="8"/>
  <c r="BI1189" i="8"/>
  <c r="BH1189" i="8"/>
  <c r="BG1189" i="8"/>
  <c r="BE1189" i="8"/>
  <c r="BD1189" i="8"/>
  <c r="BC1189" i="8"/>
  <c r="BB1189" i="8"/>
  <c r="BA1189" i="8"/>
  <c r="AZ1189" i="8"/>
  <c r="AY1189" i="8"/>
  <c r="AX1189" i="8"/>
  <c r="AW1189" i="8"/>
  <c r="AV1189" i="8"/>
  <c r="AU1189" i="8"/>
  <c r="AT1189" i="8"/>
  <c r="AR1189" i="8"/>
  <c r="AQ1189" i="8"/>
  <c r="AP1189" i="8"/>
  <c r="AN1189" i="8"/>
  <c r="AM1189" i="8"/>
  <c r="AL1189" i="8"/>
  <c r="AK1189" i="8"/>
  <c r="AJ1189" i="8"/>
  <c r="AI1189" i="8"/>
  <c r="AH1189" i="8"/>
  <c r="AG1189" i="8"/>
  <c r="AF1189" i="8"/>
  <c r="AE1189" i="8"/>
  <c r="AD1189" i="8"/>
  <c r="AC1189" i="8"/>
  <c r="AA1189" i="8"/>
  <c r="Z1189" i="8"/>
  <c r="Y1189" i="8"/>
  <c r="AB1189" i="8"/>
  <c r="BI1188" i="8"/>
  <c r="BH1188" i="8"/>
  <c r="BG1188" i="8"/>
  <c r="BE1188" i="8"/>
  <c r="BD1188" i="8"/>
  <c r="BC1188" i="8"/>
  <c r="BB1188" i="8"/>
  <c r="BA1188" i="8"/>
  <c r="AZ1188" i="8"/>
  <c r="AY1188" i="8"/>
  <c r="AX1188" i="8"/>
  <c r="AW1188" i="8"/>
  <c r="AV1188" i="8"/>
  <c r="AU1188" i="8"/>
  <c r="AT1188" i="8"/>
  <c r="AR1188" i="8"/>
  <c r="AQ1188" i="8"/>
  <c r="AP1188" i="8"/>
  <c r="AN1188" i="8"/>
  <c r="AM1188" i="8"/>
  <c r="AL1188" i="8"/>
  <c r="AK1188" i="8"/>
  <c r="AJ1188" i="8"/>
  <c r="AI1188" i="8"/>
  <c r="AH1188" i="8"/>
  <c r="AG1188" i="8"/>
  <c r="AF1188" i="8"/>
  <c r="AE1188" i="8"/>
  <c r="AD1188" i="8"/>
  <c r="AC1188" i="8"/>
  <c r="AA1188" i="8"/>
  <c r="Z1188" i="8"/>
  <c r="Y1188" i="8"/>
  <c r="BI1186" i="8"/>
  <c r="BH1186" i="8"/>
  <c r="BG1186" i="8"/>
  <c r="BE1186" i="8"/>
  <c r="BD1186" i="8"/>
  <c r="BC1186" i="8"/>
  <c r="BB1186" i="8"/>
  <c r="BA1186" i="8"/>
  <c r="AZ1186" i="8"/>
  <c r="AY1186" i="8"/>
  <c r="AX1186" i="8"/>
  <c r="AW1186" i="8"/>
  <c r="AV1186" i="8"/>
  <c r="AU1186" i="8"/>
  <c r="AT1186" i="8"/>
  <c r="AR1186" i="8"/>
  <c r="AQ1186" i="8"/>
  <c r="AP1186" i="8"/>
  <c r="AN1186" i="8"/>
  <c r="AM1186" i="8"/>
  <c r="AL1186" i="8"/>
  <c r="AK1186" i="8"/>
  <c r="AJ1186" i="8"/>
  <c r="AI1186" i="8"/>
  <c r="AH1186" i="8"/>
  <c r="AG1186" i="8"/>
  <c r="AF1186" i="8"/>
  <c r="AE1186" i="8"/>
  <c r="AD1186" i="8"/>
  <c r="AC1186" i="8"/>
  <c r="AA1186" i="8"/>
  <c r="Z1186" i="8"/>
  <c r="Y1186" i="8"/>
  <c r="AB1186" i="8"/>
  <c r="BI1185" i="8"/>
  <c r="BH1185" i="8"/>
  <c r="BG1185" i="8"/>
  <c r="BE1185" i="8"/>
  <c r="BD1185" i="8"/>
  <c r="BC1185" i="8"/>
  <c r="BB1185" i="8"/>
  <c r="BA1185" i="8"/>
  <c r="AZ1185" i="8"/>
  <c r="AY1185" i="8"/>
  <c r="AX1185" i="8"/>
  <c r="AW1185" i="8"/>
  <c r="AV1185" i="8"/>
  <c r="AU1185" i="8"/>
  <c r="AT1185" i="8"/>
  <c r="AR1185" i="8"/>
  <c r="AQ1185" i="8"/>
  <c r="AP1185" i="8"/>
  <c r="AN1185" i="8"/>
  <c r="AM1185" i="8"/>
  <c r="AL1185" i="8"/>
  <c r="AK1185" i="8"/>
  <c r="AJ1185" i="8"/>
  <c r="AI1185" i="8"/>
  <c r="AH1185" i="8"/>
  <c r="AG1185" i="8"/>
  <c r="AF1185" i="8"/>
  <c r="AE1185" i="8"/>
  <c r="AD1185" i="8"/>
  <c r="AC1185" i="8"/>
  <c r="AA1185" i="8"/>
  <c r="Z1185" i="8"/>
  <c r="Y1185" i="8"/>
  <c r="BI1184" i="8"/>
  <c r="BH1184" i="8"/>
  <c r="BG1184" i="8"/>
  <c r="BE1184" i="8"/>
  <c r="BD1184" i="8"/>
  <c r="BC1184" i="8"/>
  <c r="BB1184" i="8"/>
  <c r="BA1184" i="8"/>
  <c r="AZ1184" i="8"/>
  <c r="AY1184" i="8"/>
  <c r="AX1184" i="8"/>
  <c r="AW1184" i="8"/>
  <c r="AV1184" i="8"/>
  <c r="AU1184" i="8"/>
  <c r="AT1184" i="8"/>
  <c r="AR1184" i="8"/>
  <c r="AQ1184" i="8"/>
  <c r="AP1184" i="8"/>
  <c r="AN1184" i="8"/>
  <c r="AM1184" i="8"/>
  <c r="AL1184" i="8"/>
  <c r="AK1184" i="8"/>
  <c r="AJ1184" i="8"/>
  <c r="AI1184" i="8"/>
  <c r="AH1184" i="8"/>
  <c r="AG1184" i="8"/>
  <c r="AF1184" i="8"/>
  <c r="AE1184" i="8"/>
  <c r="AD1184" i="8"/>
  <c r="AC1184" i="8"/>
  <c r="AA1184" i="8"/>
  <c r="Z1184" i="8"/>
  <c r="Y1184" i="8"/>
  <c r="AB1184" i="8"/>
  <c r="BI1183" i="8"/>
  <c r="BH1183" i="8"/>
  <c r="BG1183" i="8"/>
  <c r="BE1183" i="8"/>
  <c r="BD1183" i="8"/>
  <c r="BC1183" i="8"/>
  <c r="BB1183" i="8"/>
  <c r="BA1183" i="8"/>
  <c r="AZ1183" i="8"/>
  <c r="AY1183" i="8"/>
  <c r="AX1183" i="8"/>
  <c r="AW1183" i="8"/>
  <c r="AV1183" i="8"/>
  <c r="AU1183" i="8"/>
  <c r="AT1183" i="8"/>
  <c r="AR1183" i="8"/>
  <c r="AQ1183" i="8"/>
  <c r="AP1183" i="8"/>
  <c r="AN1183" i="8"/>
  <c r="AM1183" i="8"/>
  <c r="AL1183" i="8"/>
  <c r="AK1183" i="8"/>
  <c r="AJ1183" i="8"/>
  <c r="AI1183" i="8"/>
  <c r="AH1183" i="8"/>
  <c r="AG1183" i="8"/>
  <c r="AF1183" i="8"/>
  <c r="AE1183" i="8"/>
  <c r="AD1183" i="8"/>
  <c r="AC1183" i="8"/>
  <c r="AA1183" i="8"/>
  <c r="Z1183" i="8"/>
  <c r="Y1183" i="8"/>
  <c r="AB1183" i="8"/>
  <c r="BI1181" i="8"/>
  <c r="BH1181" i="8"/>
  <c r="BG1181" i="8"/>
  <c r="BE1181" i="8"/>
  <c r="BD1181" i="8"/>
  <c r="BC1181" i="8"/>
  <c r="BB1181" i="8"/>
  <c r="BA1181" i="8"/>
  <c r="AZ1181" i="8"/>
  <c r="AY1181" i="8"/>
  <c r="AX1181" i="8"/>
  <c r="AW1181" i="8"/>
  <c r="AV1181" i="8"/>
  <c r="AU1181" i="8"/>
  <c r="AT1181" i="8"/>
  <c r="AR1181" i="8"/>
  <c r="AQ1181" i="8"/>
  <c r="AP1181" i="8"/>
  <c r="AN1181" i="8"/>
  <c r="AM1181" i="8"/>
  <c r="AL1181" i="8"/>
  <c r="AK1181" i="8"/>
  <c r="AJ1181" i="8"/>
  <c r="AI1181" i="8"/>
  <c r="AH1181" i="8"/>
  <c r="AG1181" i="8"/>
  <c r="AF1181" i="8"/>
  <c r="AE1181" i="8"/>
  <c r="AD1181" i="8"/>
  <c r="AC1181" i="8"/>
  <c r="AA1181" i="8"/>
  <c r="Z1181" i="8"/>
  <c r="Y1181" i="8"/>
  <c r="AB1181" i="8"/>
  <c r="BI1180" i="8"/>
  <c r="BH1180" i="8"/>
  <c r="BG1180" i="8"/>
  <c r="BE1180" i="8"/>
  <c r="BD1180" i="8"/>
  <c r="BC1180" i="8"/>
  <c r="BB1180" i="8"/>
  <c r="BA1180" i="8"/>
  <c r="AZ1180" i="8"/>
  <c r="AY1180" i="8"/>
  <c r="AX1180" i="8"/>
  <c r="AW1180" i="8"/>
  <c r="AV1180" i="8"/>
  <c r="AU1180" i="8"/>
  <c r="AT1180" i="8"/>
  <c r="AR1180" i="8"/>
  <c r="AQ1180" i="8"/>
  <c r="AP1180" i="8"/>
  <c r="AN1180" i="8"/>
  <c r="AM1180" i="8"/>
  <c r="AL1180" i="8"/>
  <c r="AK1180" i="8"/>
  <c r="AJ1180" i="8"/>
  <c r="AI1180" i="8"/>
  <c r="AH1180" i="8"/>
  <c r="AG1180" i="8"/>
  <c r="AF1180" i="8"/>
  <c r="AE1180" i="8"/>
  <c r="AD1180" i="8"/>
  <c r="AC1180" i="8"/>
  <c r="AA1180" i="8"/>
  <c r="Z1180" i="8"/>
  <c r="Y1180" i="8"/>
  <c r="BI1179" i="8"/>
  <c r="BH1179" i="8"/>
  <c r="BG1179" i="8"/>
  <c r="BE1179" i="8"/>
  <c r="BD1179" i="8"/>
  <c r="BC1179" i="8"/>
  <c r="BB1179" i="8"/>
  <c r="BA1179" i="8"/>
  <c r="AZ1179" i="8"/>
  <c r="AY1179" i="8"/>
  <c r="AX1179" i="8"/>
  <c r="AW1179" i="8"/>
  <c r="AV1179" i="8"/>
  <c r="AU1179" i="8"/>
  <c r="AT1179" i="8"/>
  <c r="AR1179" i="8"/>
  <c r="AQ1179" i="8"/>
  <c r="AP1179" i="8"/>
  <c r="AN1179" i="8"/>
  <c r="AM1179" i="8"/>
  <c r="AL1179" i="8"/>
  <c r="AK1179" i="8"/>
  <c r="AJ1179" i="8"/>
  <c r="AI1179" i="8"/>
  <c r="AH1179" i="8"/>
  <c r="AG1179" i="8"/>
  <c r="AF1179" i="8"/>
  <c r="AE1179" i="8"/>
  <c r="AD1179" i="8"/>
  <c r="AC1179" i="8"/>
  <c r="AA1179" i="8"/>
  <c r="Z1179" i="8"/>
  <c r="Y1179" i="8"/>
  <c r="BI1178" i="8"/>
  <c r="BH1178" i="8"/>
  <c r="BG1178" i="8"/>
  <c r="BE1178" i="8"/>
  <c r="BD1178" i="8"/>
  <c r="BC1178" i="8"/>
  <c r="BB1178" i="8"/>
  <c r="BA1178" i="8"/>
  <c r="AZ1178" i="8"/>
  <c r="AY1178" i="8"/>
  <c r="AX1178" i="8"/>
  <c r="AW1178" i="8"/>
  <c r="AV1178" i="8"/>
  <c r="AU1178" i="8"/>
  <c r="AT1178" i="8"/>
  <c r="AR1178" i="8"/>
  <c r="AQ1178" i="8"/>
  <c r="AP1178" i="8"/>
  <c r="AN1178" i="8"/>
  <c r="AM1178" i="8"/>
  <c r="AL1178" i="8"/>
  <c r="AK1178" i="8"/>
  <c r="AJ1178" i="8"/>
  <c r="AI1178" i="8"/>
  <c r="AH1178" i="8"/>
  <c r="AG1178" i="8"/>
  <c r="AF1178" i="8"/>
  <c r="AE1178" i="8"/>
  <c r="AD1178" i="8"/>
  <c r="AC1178" i="8"/>
  <c r="AA1178" i="8"/>
  <c r="Z1178" i="8"/>
  <c r="Y1178" i="8"/>
  <c r="AB1178" i="8"/>
  <c r="BI1176" i="8"/>
  <c r="BH1176" i="8"/>
  <c r="BG1176" i="8"/>
  <c r="BE1176" i="8"/>
  <c r="BD1176" i="8"/>
  <c r="BC1176" i="8"/>
  <c r="BB1176" i="8"/>
  <c r="BA1176" i="8"/>
  <c r="AZ1176" i="8"/>
  <c r="AY1176" i="8"/>
  <c r="AX1176" i="8"/>
  <c r="AW1176" i="8"/>
  <c r="AV1176" i="8"/>
  <c r="AU1176" i="8"/>
  <c r="AT1176" i="8"/>
  <c r="AR1176" i="8"/>
  <c r="AQ1176" i="8"/>
  <c r="AP1176" i="8"/>
  <c r="AN1176" i="8"/>
  <c r="AM1176" i="8"/>
  <c r="AL1176" i="8"/>
  <c r="AK1176" i="8"/>
  <c r="AJ1176" i="8"/>
  <c r="AI1176" i="8"/>
  <c r="AH1176" i="8"/>
  <c r="AG1176" i="8"/>
  <c r="AF1176" i="8"/>
  <c r="AE1176" i="8"/>
  <c r="AD1176" i="8"/>
  <c r="AC1176" i="8"/>
  <c r="AA1176" i="8"/>
  <c r="Z1176" i="8"/>
  <c r="Y1176" i="8"/>
  <c r="BI1175" i="8"/>
  <c r="BH1175" i="8"/>
  <c r="BG1175" i="8"/>
  <c r="BE1175" i="8"/>
  <c r="BD1175" i="8"/>
  <c r="BC1175" i="8"/>
  <c r="BB1175" i="8"/>
  <c r="BA1175" i="8"/>
  <c r="AZ1175" i="8"/>
  <c r="AY1175" i="8"/>
  <c r="AX1175" i="8"/>
  <c r="AW1175" i="8"/>
  <c r="AV1175" i="8"/>
  <c r="AU1175" i="8"/>
  <c r="AT1175" i="8"/>
  <c r="AR1175" i="8"/>
  <c r="AQ1175" i="8"/>
  <c r="AP1175" i="8"/>
  <c r="AN1175" i="8"/>
  <c r="AM1175" i="8"/>
  <c r="AL1175" i="8"/>
  <c r="AK1175" i="8"/>
  <c r="AJ1175" i="8"/>
  <c r="AI1175" i="8"/>
  <c r="AH1175" i="8"/>
  <c r="AG1175" i="8"/>
  <c r="AF1175" i="8"/>
  <c r="AE1175" i="8"/>
  <c r="AD1175" i="8"/>
  <c r="AC1175" i="8"/>
  <c r="AA1175" i="8"/>
  <c r="Z1175" i="8"/>
  <c r="Y1175" i="8"/>
  <c r="AB1175" i="8"/>
  <c r="BI1174" i="8"/>
  <c r="BH1174" i="8"/>
  <c r="BG1174" i="8"/>
  <c r="BE1174" i="8"/>
  <c r="BD1174" i="8"/>
  <c r="BC1174" i="8"/>
  <c r="BB1174" i="8"/>
  <c r="BA1174" i="8"/>
  <c r="AZ1174" i="8"/>
  <c r="AY1174" i="8"/>
  <c r="AX1174" i="8"/>
  <c r="AW1174" i="8"/>
  <c r="AV1174" i="8"/>
  <c r="AU1174" i="8"/>
  <c r="AT1174" i="8"/>
  <c r="AR1174" i="8"/>
  <c r="AQ1174" i="8"/>
  <c r="AP1174" i="8"/>
  <c r="AN1174" i="8"/>
  <c r="AM1174" i="8"/>
  <c r="AL1174" i="8"/>
  <c r="AK1174" i="8"/>
  <c r="AJ1174" i="8"/>
  <c r="AI1174" i="8"/>
  <c r="AH1174" i="8"/>
  <c r="AG1174" i="8"/>
  <c r="AF1174" i="8"/>
  <c r="AE1174" i="8"/>
  <c r="AD1174" i="8"/>
  <c r="AC1174" i="8"/>
  <c r="AA1174" i="8"/>
  <c r="Z1174" i="8"/>
  <c r="Y1174" i="8"/>
  <c r="BI1173" i="8"/>
  <c r="BH1173" i="8"/>
  <c r="BG1173" i="8"/>
  <c r="BE1173" i="8"/>
  <c r="BD1173" i="8"/>
  <c r="BC1173" i="8"/>
  <c r="BB1173" i="8"/>
  <c r="BA1173" i="8"/>
  <c r="AZ1173" i="8"/>
  <c r="AY1173" i="8"/>
  <c r="AX1173" i="8"/>
  <c r="AW1173" i="8"/>
  <c r="AV1173" i="8"/>
  <c r="AU1173" i="8"/>
  <c r="AT1173" i="8"/>
  <c r="AR1173" i="8"/>
  <c r="AQ1173" i="8"/>
  <c r="AP1173" i="8"/>
  <c r="AN1173" i="8"/>
  <c r="AM1173" i="8"/>
  <c r="AL1173" i="8"/>
  <c r="AK1173" i="8"/>
  <c r="AJ1173" i="8"/>
  <c r="AI1173" i="8"/>
  <c r="AH1173" i="8"/>
  <c r="AG1173" i="8"/>
  <c r="AF1173" i="8"/>
  <c r="AE1173" i="8"/>
  <c r="AD1173" i="8"/>
  <c r="AC1173" i="8"/>
  <c r="AA1173" i="8"/>
  <c r="Z1173" i="8"/>
  <c r="Y1173" i="8"/>
  <c r="AB1173" i="8"/>
  <c r="BI1172" i="8"/>
  <c r="BH1172" i="8"/>
  <c r="BG1172" i="8"/>
  <c r="BE1172" i="8"/>
  <c r="BD1172" i="8"/>
  <c r="BC1172" i="8"/>
  <c r="BB1172" i="8"/>
  <c r="BA1172" i="8"/>
  <c r="AZ1172" i="8"/>
  <c r="AY1172" i="8"/>
  <c r="AX1172" i="8"/>
  <c r="AW1172" i="8"/>
  <c r="AV1172" i="8"/>
  <c r="AU1172" i="8"/>
  <c r="AT1172" i="8"/>
  <c r="AR1172" i="8"/>
  <c r="AQ1172" i="8"/>
  <c r="AP1172" i="8"/>
  <c r="AN1172" i="8"/>
  <c r="AM1172" i="8"/>
  <c r="AL1172" i="8"/>
  <c r="AK1172" i="8"/>
  <c r="AJ1172" i="8"/>
  <c r="AI1172" i="8"/>
  <c r="AH1172" i="8"/>
  <c r="AG1172" i="8"/>
  <c r="AF1172" i="8"/>
  <c r="AE1172" i="8"/>
  <c r="AD1172" i="8"/>
  <c r="AC1172" i="8"/>
  <c r="AA1172" i="8"/>
  <c r="Z1172" i="8"/>
  <c r="Y1172" i="8"/>
  <c r="BI1171" i="8"/>
  <c r="BH1171" i="8"/>
  <c r="BG1171" i="8"/>
  <c r="BE1171" i="8"/>
  <c r="BD1171" i="8"/>
  <c r="BC1171" i="8"/>
  <c r="BB1171" i="8"/>
  <c r="BA1171" i="8"/>
  <c r="AZ1171" i="8"/>
  <c r="AY1171" i="8"/>
  <c r="AX1171" i="8"/>
  <c r="AW1171" i="8"/>
  <c r="AV1171" i="8"/>
  <c r="AU1171" i="8"/>
  <c r="AT1171" i="8"/>
  <c r="AR1171" i="8"/>
  <c r="AQ1171" i="8"/>
  <c r="AP1171" i="8"/>
  <c r="AN1171" i="8"/>
  <c r="AM1171" i="8"/>
  <c r="AL1171" i="8"/>
  <c r="AK1171" i="8"/>
  <c r="AJ1171" i="8"/>
  <c r="AI1171" i="8"/>
  <c r="AH1171" i="8"/>
  <c r="AG1171" i="8"/>
  <c r="AF1171" i="8"/>
  <c r="AE1171" i="8"/>
  <c r="AD1171" i="8"/>
  <c r="AC1171" i="8"/>
  <c r="AA1171" i="8"/>
  <c r="Z1171" i="8"/>
  <c r="Y1171" i="8"/>
  <c r="AB1171" i="8"/>
  <c r="BI1170" i="8"/>
  <c r="BH1170" i="8"/>
  <c r="BG1170" i="8"/>
  <c r="BE1170" i="8"/>
  <c r="BD1170" i="8"/>
  <c r="BC1170" i="8"/>
  <c r="BB1170" i="8"/>
  <c r="BA1170" i="8"/>
  <c r="AZ1170" i="8"/>
  <c r="AY1170" i="8"/>
  <c r="AX1170" i="8"/>
  <c r="AW1170" i="8"/>
  <c r="AV1170" i="8"/>
  <c r="AU1170" i="8"/>
  <c r="AT1170" i="8"/>
  <c r="AR1170" i="8"/>
  <c r="AQ1170" i="8"/>
  <c r="AP1170" i="8"/>
  <c r="AN1170" i="8"/>
  <c r="AM1170" i="8"/>
  <c r="AL1170" i="8"/>
  <c r="AK1170" i="8"/>
  <c r="AJ1170" i="8"/>
  <c r="AI1170" i="8"/>
  <c r="AH1170" i="8"/>
  <c r="AG1170" i="8"/>
  <c r="AF1170" i="8"/>
  <c r="AE1170" i="8"/>
  <c r="AD1170" i="8"/>
  <c r="AC1170" i="8"/>
  <c r="AA1170" i="8"/>
  <c r="Z1170" i="8"/>
  <c r="Y1170" i="8"/>
  <c r="AB1170" i="8"/>
  <c r="BI1169" i="8"/>
  <c r="BH1169" i="8"/>
  <c r="BG1169" i="8"/>
  <c r="BE1169" i="8"/>
  <c r="BD1169" i="8"/>
  <c r="BC1169" i="8"/>
  <c r="BB1169" i="8"/>
  <c r="BA1169" i="8"/>
  <c r="AZ1169" i="8"/>
  <c r="AY1169" i="8"/>
  <c r="AX1169" i="8"/>
  <c r="AW1169" i="8"/>
  <c r="AV1169" i="8"/>
  <c r="AU1169" i="8"/>
  <c r="AT1169" i="8"/>
  <c r="AR1169" i="8"/>
  <c r="AQ1169" i="8"/>
  <c r="AP1169" i="8"/>
  <c r="AN1169" i="8"/>
  <c r="AM1169" i="8"/>
  <c r="AL1169" i="8"/>
  <c r="AK1169" i="8"/>
  <c r="AJ1169" i="8"/>
  <c r="AI1169" i="8"/>
  <c r="AH1169" i="8"/>
  <c r="AG1169" i="8"/>
  <c r="AF1169" i="8"/>
  <c r="AE1169" i="8"/>
  <c r="AD1169" i="8"/>
  <c r="AC1169" i="8"/>
  <c r="AA1169" i="8"/>
  <c r="Z1169" i="8"/>
  <c r="Y1169" i="8"/>
  <c r="AB1169" i="8"/>
  <c r="BI1168" i="8"/>
  <c r="BH1168" i="8"/>
  <c r="BG1168" i="8"/>
  <c r="BE1168" i="8"/>
  <c r="BD1168" i="8"/>
  <c r="BC1168" i="8"/>
  <c r="BB1168" i="8"/>
  <c r="BA1168" i="8"/>
  <c r="AZ1168" i="8"/>
  <c r="AY1168" i="8"/>
  <c r="AX1168" i="8"/>
  <c r="AW1168" i="8"/>
  <c r="AV1168" i="8"/>
  <c r="AU1168" i="8"/>
  <c r="AT1168" i="8"/>
  <c r="AR1168" i="8"/>
  <c r="AQ1168" i="8"/>
  <c r="AP1168" i="8"/>
  <c r="AN1168" i="8"/>
  <c r="AM1168" i="8"/>
  <c r="AL1168" i="8"/>
  <c r="AK1168" i="8"/>
  <c r="AJ1168" i="8"/>
  <c r="AI1168" i="8"/>
  <c r="AH1168" i="8"/>
  <c r="AG1168" i="8"/>
  <c r="AF1168" i="8"/>
  <c r="AE1168" i="8"/>
  <c r="AD1168" i="8"/>
  <c r="AC1168" i="8"/>
  <c r="AA1168" i="8"/>
  <c r="Z1168" i="8"/>
  <c r="Y1168" i="8"/>
  <c r="AB1168" i="8"/>
  <c r="BI1167" i="8"/>
  <c r="BH1167" i="8"/>
  <c r="BG1167" i="8"/>
  <c r="BE1167" i="8"/>
  <c r="BD1167" i="8"/>
  <c r="BC1167" i="8"/>
  <c r="BB1167" i="8"/>
  <c r="BA1167" i="8"/>
  <c r="AZ1167" i="8"/>
  <c r="AY1167" i="8"/>
  <c r="AX1167" i="8"/>
  <c r="AW1167" i="8"/>
  <c r="AV1167" i="8"/>
  <c r="AU1167" i="8"/>
  <c r="AT1167" i="8"/>
  <c r="AR1167" i="8"/>
  <c r="AQ1167" i="8"/>
  <c r="AP1167" i="8"/>
  <c r="AN1167" i="8"/>
  <c r="AM1167" i="8"/>
  <c r="AL1167" i="8"/>
  <c r="AK1167" i="8"/>
  <c r="AJ1167" i="8"/>
  <c r="AI1167" i="8"/>
  <c r="AH1167" i="8"/>
  <c r="AG1167" i="8"/>
  <c r="AF1167" i="8"/>
  <c r="AE1167" i="8"/>
  <c r="AD1167" i="8"/>
  <c r="AC1167" i="8"/>
  <c r="AA1167" i="8"/>
  <c r="Z1167" i="8"/>
  <c r="Y1167" i="8"/>
  <c r="AB1167" i="8"/>
  <c r="BI1166" i="8"/>
  <c r="BH1166" i="8"/>
  <c r="BG1166" i="8"/>
  <c r="BE1166" i="8"/>
  <c r="BD1166" i="8"/>
  <c r="BC1166" i="8"/>
  <c r="BB1166" i="8"/>
  <c r="BA1166" i="8"/>
  <c r="AZ1166" i="8"/>
  <c r="AY1166" i="8"/>
  <c r="AX1166" i="8"/>
  <c r="AW1166" i="8"/>
  <c r="AV1166" i="8"/>
  <c r="AU1166" i="8"/>
  <c r="AT1166" i="8"/>
  <c r="AR1166" i="8"/>
  <c r="AQ1166" i="8"/>
  <c r="AP1166" i="8"/>
  <c r="AN1166" i="8"/>
  <c r="AM1166" i="8"/>
  <c r="AL1166" i="8"/>
  <c r="AK1166" i="8"/>
  <c r="AJ1166" i="8"/>
  <c r="AI1166" i="8"/>
  <c r="AH1166" i="8"/>
  <c r="AG1166" i="8"/>
  <c r="AF1166" i="8"/>
  <c r="AE1166" i="8"/>
  <c r="AD1166" i="8"/>
  <c r="AC1166" i="8"/>
  <c r="AA1166" i="8"/>
  <c r="Z1166" i="8"/>
  <c r="Y1166" i="8"/>
  <c r="AB1166" i="8"/>
  <c r="BI1165" i="8"/>
  <c r="BH1165" i="8"/>
  <c r="BG1165" i="8"/>
  <c r="BE1165" i="8"/>
  <c r="BD1165" i="8"/>
  <c r="BC1165" i="8"/>
  <c r="BB1165" i="8"/>
  <c r="BA1165" i="8"/>
  <c r="AZ1165" i="8"/>
  <c r="AY1165" i="8"/>
  <c r="AX1165" i="8"/>
  <c r="AW1165" i="8"/>
  <c r="AV1165" i="8"/>
  <c r="AU1165" i="8"/>
  <c r="AT1165" i="8"/>
  <c r="AR1165" i="8"/>
  <c r="AQ1165" i="8"/>
  <c r="AP1165" i="8"/>
  <c r="AN1165" i="8"/>
  <c r="AM1165" i="8"/>
  <c r="AL1165" i="8"/>
  <c r="AK1165" i="8"/>
  <c r="AJ1165" i="8"/>
  <c r="AI1165" i="8"/>
  <c r="AH1165" i="8"/>
  <c r="AG1165" i="8"/>
  <c r="AF1165" i="8"/>
  <c r="AE1165" i="8"/>
  <c r="AD1165" i="8"/>
  <c r="AC1165" i="8"/>
  <c r="AA1165" i="8"/>
  <c r="Z1165" i="8"/>
  <c r="Y1165" i="8"/>
  <c r="AB1165" i="8"/>
  <c r="BI1164" i="8"/>
  <c r="BH1164" i="8"/>
  <c r="BG1164" i="8"/>
  <c r="BE1164" i="8"/>
  <c r="BD1164" i="8"/>
  <c r="BC1164" i="8"/>
  <c r="BB1164" i="8"/>
  <c r="BA1164" i="8"/>
  <c r="AZ1164" i="8"/>
  <c r="AY1164" i="8"/>
  <c r="AX1164" i="8"/>
  <c r="AW1164" i="8"/>
  <c r="AV1164" i="8"/>
  <c r="AU1164" i="8"/>
  <c r="AT1164" i="8"/>
  <c r="AR1164" i="8"/>
  <c r="AQ1164" i="8"/>
  <c r="AP1164" i="8"/>
  <c r="AN1164" i="8"/>
  <c r="AM1164" i="8"/>
  <c r="AL1164" i="8"/>
  <c r="AK1164" i="8"/>
  <c r="AJ1164" i="8"/>
  <c r="AI1164" i="8"/>
  <c r="AH1164" i="8"/>
  <c r="AG1164" i="8"/>
  <c r="AF1164" i="8"/>
  <c r="AE1164" i="8"/>
  <c r="AD1164" i="8"/>
  <c r="AC1164" i="8"/>
  <c r="AA1164" i="8"/>
  <c r="Z1164" i="8"/>
  <c r="Y1164" i="8"/>
  <c r="AB1164" i="8"/>
  <c r="BI1163" i="8"/>
  <c r="BH1163" i="8"/>
  <c r="BG1163" i="8"/>
  <c r="BE1163" i="8"/>
  <c r="BD1163" i="8"/>
  <c r="BC1163" i="8"/>
  <c r="BB1163" i="8"/>
  <c r="BA1163" i="8"/>
  <c r="AZ1163" i="8"/>
  <c r="AY1163" i="8"/>
  <c r="AX1163" i="8"/>
  <c r="AW1163" i="8"/>
  <c r="AV1163" i="8"/>
  <c r="AU1163" i="8"/>
  <c r="AT1163" i="8"/>
  <c r="AR1163" i="8"/>
  <c r="AQ1163" i="8"/>
  <c r="AP1163" i="8"/>
  <c r="AN1163" i="8"/>
  <c r="AM1163" i="8"/>
  <c r="AL1163" i="8"/>
  <c r="AK1163" i="8"/>
  <c r="AJ1163" i="8"/>
  <c r="AI1163" i="8"/>
  <c r="AH1163" i="8"/>
  <c r="AG1163" i="8"/>
  <c r="AF1163" i="8"/>
  <c r="AE1163" i="8"/>
  <c r="AD1163" i="8"/>
  <c r="AC1163" i="8"/>
  <c r="AA1163" i="8"/>
  <c r="Z1163" i="8"/>
  <c r="Y1163" i="8"/>
  <c r="AB1163" i="8"/>
  <c r="BI1162" i="8"/>
  <c r="BH1162" i="8"/>
  <c r="BG1162" i="8"/>
  <c r="BE1162" i="8"/>
  <c r="BD1162" i="8"/>
  <c r="BC1162" i="8"/>
  <c r="BB1162" i="8"/>
  <c r="BA1162" i="8"/>
  <c r="AZ1162" i="8"/>
  <c r="AY1162" i="8"/>
  <c r="AX1162" i="8"/>
  <c r="AW1162" i="8"/>
  <c r="AV1162" i="8"/>
  <c r="AU1162" i="8"/>
  <c r="AT1162" i="8"/>
  <c r="AR1162" i="8"/>
  <c r="AQ1162" i="8"/>
  <c r="AP1162" i="8"/>
  <c r="AN1162" i="8"/>
  <c r="AM1162" i="8"/>
  <c r="AL1162" i="8"/>
  <c r="AK1162" i="8"/>
  <c r="AJ1162" i="8"/>
  <c r="AI1162" i="8"/>
  <c r="AH1162" i="8"/>
  <c r="AG1162" i="8"/>
  <c r="AF1162" i="8"/>
  <c r="AE1162" i="8"/>
  <c r="AD1162" i="8"/>
  <c r="AC1162" i="8"/>
  <c r="AA1162" i="8"/>
  <c r="Z1162" i="8"/>
  <c r="Y1162" i="8"/>
  <c r="BI1161" i="8"/>
  <c r="BH1161" i="8"/>
  <c r="BG1161" i="8"/>
  <c r="BE1161" i="8"/>
  <c r="BD1161" i="8"/>
  <c r="BC1161" i="8"/>
  <c r="BB1161" i="8"/>
  <c r="BA1161" i="8"/>
  <c r="AZ1161" i="8"/>
  <c r="AY1161" i="8"/>
  <c r="AX1161" i="8"/>
  <c r="AW1161" i="8"/>
  <c r="AV1161" i="8"/>
  <c r="AU1161" i="8"/>
  <c r="AT1161" i="8"/>
  <c r="AR1161" i="8"/>
  <c r="AQ1161" i="8"/>
  <c r="AP1161" i="8"/>
  <c r="AN1161" i="8"/>
  <c r="AM1161" i="8"/>
  <c r="AL1161" i="8"/>
  <c r="AK1161" i="8"/>
  <c r="AJ1161" i="8"/>
  <c r="AI1161" i="8"/>
  <c r="AH1161" i="8"/>
  <c r="AG1161" i="8"/>
  <c r="AF1161" i="8"/>
  <c r="AE1161" i="8"/>
  <c r="AD1161" i="8"/>
  <c r="AC1161" i="8"/>
  <c r="AA1161" i="8"/>
  <c r="Z1161" i="8"/>
  <c r="Y1161" i="8"/>
  <c r="AB1161" i="8"/>
  <c r="BI1160" i="8"/>
  <c r="BH1160" i="8"/>
  <c r="BG1160" i="8"/>
  <c r="BE1160" i="8"/>
  <c r="BD1160" i="8"/>
  <c r="BC1160" i="8"/>
  <c r="BB1160" i="8"/>
  <c r="BA1160" i="8"/>
  <c r="AZ1160" i="8"/>
  <c r="AY1160" i="8"/>
  <c r="AX1160" i="8"/>
  <c r="AW1160" i="8"/>
  <c r="AV1160" i="8"/>
  <c r="AU1160" i="8"/>
  <c r="AT1160" i="8"/>
  <c r="AR1160" i="8"/>
  <c r="AQ1160" i="8"/>
  <c r="AP1160" i="8"/>
  <c r="AN1160" i="8"/>
  <c r="AM1160" i="8"/>
  <c r="AL1160" i="8"/>
  <c r="AK1160" i="8"/>
  <c r="AJ1160" i="8"/>
  <c r="AI1160" i="8"/>
  <c r="AH1160" i="8"/>
  <c r="AG1160" i="8"/>
  <c r="AF1160" i="8"/>
  <c r="AE1160" i="8"/>
  <c r="AD1160" i="8"/>
  <c r="AC1160" i="8"/>
  <c r="AA1160" i="8"/>
  <c r="Z1160" i="8"/>
  <c r="Y1160" i="8"/>
  <c r="AB1160" i="8"/>
  <c r="BI1159" i="8"/>
  <c r="BH1159" i="8"/>
  <c r="BG1159" i="8"/>
  <c r="BE1159" i="8"/>
  <c r="BD1159" i="8"/>
  <c r="BC1159" i="8"/>
  <c r="BB1159" i="8"/>
  <c r="BA1159" i="8"/>
  <c r="AZ1159" i="8"/>
  <c r="AY1159" i="8"/>
  <c r="AX1159" i="8"/>
  <c r="AW1159" i="8"/>
  <c r="AV1159" i="8"/>
  <c r="AU1159" i="8"/>
  <c r="AT1159" i="8"/>
  <c r="AR1159" i="8"/>
  <c r="AQ1159" i="8"/>
  <c r="AP1159" i="8"/>
  <c r="AN1159" i="8"/>
  <c r="AM1159" i="8"/>
  <c r="AL1159" i="8"/>
  <c r="AK1159" i="8"/>
  <c r="AJ1159" i="8"/>
  <c r="AI1159" i="8"/>
  <c r="AH1159" i="8"/>
  <c r="AG1159" i="8"/>
  <c r="AF1159" i="8"/>
  <c r="AE1159" i="8"/>
  <c r="AD1159" i="8"/>
  <c r="AC1159" i="8"/>
  <c r="AA1159" i="8"/>
  <c r="Z1159" i="8"/>
  <c r="Y1159" i="8"/>
  <c r="BI1158" i="8"/>
  <c r="BH1158" i="8"/>
  <c r="BG1158" i="8"/>
  <c r="BE1158" i="8"/>
  <c r="BD1158" i="8"/>
  <c r="BC1158" i="8"/>
  <c r="BB1158" i="8"/>
  <c r="BA1158" i="8"/>
  <c r="AZ1158" i="8"/>
  <c r="AY1158" i="8"/>
  <c r="AX1158" i="8"/>
  <c r="AW1158" i="8"/>
  <c r="AV1158" i="8"/>
  <c r="AU1158" i="8"/>
  <c r="AT1158" i="8"/>
  <c r="AR1158" i="8"/>
  <c r="AQ1158" i="8"/>
  <c r="AP1158" i="8"/>
  <c r="AN1158" i="8"/>
  <c r="AM1158" i="8"/>
  <c r="AL1158" i="8"/>
  <c r="AK1158" i="8"/>
  <c r="AJ1158" i="8"/>
  <c r="AI1158" i="8"/>
  <c r="AH1158" i="8"/>
  <c r="AG1158" i="8"/>
  <c r="AF1158" i="8"/>
  <c r="AE1158" i="8"/>
  <c r="AD1158" i="8"/>
  <c r="AC1158" i="8"/>
  <c r="AA1158" i="8"/>
  <c r="Z1158" i="8"/>
  <c r="Y1158" i="8"/>
  <c r="AB1158" i="8"/>
  <c r="BI1157" i="8"/>
  <c r="BH1157" i="8"/>
  <c r="BG1157" i="8"/>
  <c r="BE1157" i="8"/>
  <c r="BD1157" i="8"/>
  <c r="BC1157" i="8"/>
  <c r="BB1157" i="8"/>
  <c r="BA1157" i="8"/>
  <c r="AZ1157" i="8"/>
  <c r="AY1157" i="8"/>
  <c r="AX1157" i="8"/>
  <c r="AW1157" i="8"/>
  <c r="AV1157" i="8"/>
  <c r="AU1157" i="8"/>
  <c r="AT1157" i="8"/>
  <c r="AR1157" i="8"/>
  <c r="AQ1157" i="8"/>
  <c r="AP1157" i="8"/>
  <c r="AN1157" i="8"/>
  <c r="AM1157" i="8"/>
  <c r="AL1157" i="8"/>
  <c r="AK1157" i="8"/>
  <c r="AJ1157" i="8"/>
  <c r="AI1157" i="8"/>
  <c r="AH1157" i="8"/>
  <c r="AG1157" i="8"/>
  <c r="AF1157" i="8"/>
  <c r="AE1157" i="8"/>
  <c r="AD1157" i="8"/>
  <c r="AC1157" i="8"/>
  <c r="AA1157" i="8"/>
  <c r="Z1157" i="8"/>
  <c r="Y1157" i="8"/>
  <c r="BI1155" i="8"/>
  <c r="BH1155" i="8"/>
  <c r="BG1155" i="8"/>
  <c r="BE1155" i="8"/>
  <c r="BD1155" i="8"/>
  <c r="BC1155" i="8"/>
  <c r="BB1155" i="8"/>
  <c r="BA1155" i="8"/>
  <c r="AZ1155" i="8"/>
  <c r="AY1155" i="8"/>
  <c r="AX1155" i="8"/>
  <c r="AW1155" i="8"/>
  <c r="AV1155" i="8"/>
  <c r="AU1155" i="8"/>
  <c r="AT1155" i="8"/>
  <c r="AR1155" i="8"/>
  <c r="AQ1155" i="8"/>
  <c r="AP1155" i="8"/>
  <c r="AN1155" i="8"/>
  <c r="AM1155" i="8"/>
  <c r="AL1155" i="8"/>
  <c r="AK1155" i="8"/>
  <c r="AJ1155" i="8"/>
  <c r="AI1155" i="8"/>
  <c r="AH1155" i="8"/>
  <c r="AG1155" i="8"/>
  <c r="AF1155" i="8"/>
  <c r="AE1155" i="8"/>
  <c r="AD1155" i="8"/>
  <c r="AC1155" i="8"/>
  <c r="AA1155" i="8"/>
  <c r="Z1155" i="8"/>
  <c r="Y1155" i="8"/>
  <c r="AB1155" i="8"/>
  <c r="BI1152" i="8"/>
  <c r="BH1152" i="8"/>
  <c r="BG1152" i="8"/>
  <c r="BE1152" i="8"/>
  <c r="BD1152" i="8"/>
  <c r="BC1152" i="8"/>
  <c r="BB1152" i="8"/>
  <c r="BA1152" i="8"/>
  <c r="AZ1152" i="8"/>
  <c r="AY1152" i="8"/>
  <c r="AX1152" i="8"/>
  <c r="AW1152" i="8"/>
  <c r="AV1152" i="8"/>
  <c r="AU1152" i="8"/>
  <c r="AT1152" i="8"/>
  <c r="AR1152" i="8"/>
  <c r="AQ1152" i="8"/>
  <c r="AP1152" i="8"/>
  <c r="AN1152" i="8"/>
  <c r="AM1152" i="8"/>
  <c r="AL1152" i="8"/>
  <c r="AK1152" i="8"/>
  <c r="AJ1152" i="8"/>
  <c r="AI1152" i="8"/>
  <c r="AH1152" i="8"/>
  <c r="AG1152" i="8"/>
  <c r="AF1152" i="8"/>
  <c r="AE1152" i="8"/>
  <c r="AD1152" i="8"/>
  <c r="AC1152" i="8"/>
  <c r="AA1152" i="8"/>
  <c r="Z1152" i="8"/>
  <c r="Y1152" i="8"/>
  <c r="AB1152" i="8"/>
  <c r="BI1151" i="8"/>
  <c r="BH1151" i="8"/>
  <c r="BG1151" i="8"/>
  <c r="BE1151" i="8"/>
  <c r="BD1151" i="8"/>
  <c r="BC1151" i="8"/>
  <c r="BB1151" i="8"/>
  <c r="BA1151" i="8"/>
  <c r="AZ1151" i="8"/>
  <c r="AY1151" i="8"/>
  <c r="AX1151" i="8"/>
  <c r="AW1151" i="8"/>
  <c r="AV1151" i="8"/>
  <c r="AU1151" i="8"/>
  <c r="AT1151" i="8"/>
  <c r="AR1151" i="8"/>
  <c r="AQ1151" i="8"/>
  <c r="AP1151" i="8"/>
  <c r="AN1151" i="8"/>
  <c r="AM1151" i="8"/>
  <c r="AL1151" i="8"/>
  <c r="AK1151" i="8"/>
  <c r="AJ1151" i="8"/>
  <c r="AI1151" i="8"/>
  <c r="AH1151" i="8"/>
  <c r="AG1151" i="8"/>
  <c r="AF1151" i="8"/>
  <c r="AE1151" i="8"/>
  <c r="AD1151" i="8"/>
  <c r="AC1151" i="8"/>
  <c r="AA1151" i="8"/>
  <c r="Z1151" i="8"/>
  <c r="Y1151" i="8"/>
  <c r="AB1151" i="8"/>
  <c r="BI1149" i="8"/>
  <c r="BH1149" i="8"/>
  <c r="BG1149" i="8"/>
  <c r="BE1149" i="8"/>
  <c r="BD1149" i="8"/>
  <c r="BC1149" i="8"/>
  <c r="BB1149" i="8"/>
  <c r="BA1149" i="8"/>
  <c r="AZ1149" i="8"/>
  <c r="AY1149" i="8"/>
  <c r="AX1149" i="8"/>
  <c r="AW1149" i="8"/>
  <c r="AV1149" i="8"/>
  <c r="AU1149" i="8"/>
  <c r="AT1149" i="8"/>
  <c r="AR1149" i="8"/>
  <c r="AQ1149" i="8"/>
  <c r="AP1149" i="8"/>
  <c r="AN1149" i="8"/>
  <c r="AM1149" i="8"/>
  <c r="AL1149" i="8"/>
  <c r="AK1149" i="8"/>
  <c r="AJ1149" i="8"/>
  <c r="AI1149" i="8"/>
  <c r="AH1149" i="8"/>
  <c r="AG1149" i="8"/>
  <c r="AF1149" i="8"/>
  <c r="AE1149" i="8"/>
  <c r="AD1149" i="8"/>
  <c r="AC1149" i="8"/>
  <c r="AA1149" i="8"/>
  <c r="Z1149" i="8"/>
  <c r="Y1149" i="8"/>
  <c r="AB1149" i="8"/>
  <c r="BI1147" i="8"/>
  <c r="BH1147" i="8"/>
  <c r="BG1147" i="8"/>
  <c r="BE1147" i="8"/>
  <c r="BD1147" i="8"/>
  <c r="BC1147" i="8"/>
  <c r="BB1147" i="8"/>
  <c r="BA1147" i="8"/>
  <c r="AZ1147" i="8"/>
  <c r="AY1147" i="8"/>
  <c r="AX1147" i="8"/>
  <c r="AW1147" i="8"/>
  <c r="AV1147" i="8"/>
  <c r="AU1147" i="8"/>
  <c r="AT1147" i="8"/>
  <c r="AR1147" i="8"/>
  <c r="AQ1147" i="8"/>
  <c r="AP1147" i="8"/>
  <c r="AN1147" i="8"/>
  <c r="AM1147" i="8"/>
  <c r="AL1147" i="8"/>
  <c r="AK1147" i="8"/>
  <c r="AJ1147" i="8"/>
  <c r="AI1147" i="8"/>
  <c r="AH1147" i="8"/>
  <c r="AG1147" i="8"/>
  <c r="AF1147" i="8"/>
  <c r="AE1147" i="8"/>
  <c r="AD1147" i="8"/>
  <c r="AC1147" i="8"/>
  <c r="AA1147" i="8"/>
  <c r="Z1147" i="8"/>
  <c r="Y1147" i="8"/>
  <c r="AB1147" i="8"/>
  <c r="BI1146" i="8"/>
  <c r="BH1146" i="8"/>
  <c r="BG1146" i="8"/>
  <c r="BE1146" i="8"/>
  <c r="BD1146" i="8"/>
  <c r="BC1146" i="8"/>
  <c r="BB1146" i="8"/>
  <c r="BA1146" i="8"/>
  <c r="AZ1146" i="8"/>
  <c r="AY1146" i="8"/>
  <c r="AX1146" i="8"/>
  <c r="AW1146" i="8"/>
  <c r="AV1146" i="8"/>
  <c r="AU1146" i="8"/>
  <c r="AT1146" i="8"/>
  <c r="AR1146" i="8"/>
  <c r="AQ1146" i="8"/>
  <c r="AP1146" i="8"/>
  <c r="AN1146" i="8"/>
  <c r="AM1146" i="8"/>
  <c r="AL1146" i="8"/>
  <c r="AK1146" i="8"/>
  <c r="AJ1146" i="8"/>
  <c r="AI1146" i="8"/>
  <c r="AH1146" i="8"/>
  <c r="AG1146" i="8"/>
  <c r="AF1146" i="8"/>
  <c r="AE1146" i="8"/>
  <c r="AD1146" i="8"/>
  <c r="AC1146" i="8"/>
  <c r="AA1146" i="8"/>
  <c r="Z1146" i="8"/>
  <c r="Y1146" i="8"/>
  <c r="BI1145" i="8"/>
  <c r="BH1145" i="8"/>
  <c r="BG1145" i="8"/>
  <c r="BE1145" i="8"/>
  <c r="BD1145" i="8"/>
  <c r="BC1145" i="8"/>
  <c r="BB1145" i="8"/>
  <c r="BA1145" i="8"/>
  <c r="AZ1145" i="8"/>
  <c r="AY1145" i="8"/>
  <c r="AX1145" i="8"/>
  <c r="AW1145" i="8"/>
  <c r="AV1145" i="8"/>
  <c r="AU1145" i="8"/>
  <c r="AT1145" i="8"/>
  <c r="AR1145" i="8"/>
  <c r="AQ1145" i="8"/>
  <c r="AP1145" i="8"/>
  <c r="AN1145" i="8"/>
  <c r="AM1145" i="8"/>
  <c r="AL1145" i="8"/>
  <c r="AK1145" i="8"/>
  <c r="AJ1145" i="8"/>
  <c r="AI1145" i="8"/>
  <c r="AH1145" i="8"/>
  <c r="AG1145" i="8"/>
  <c r="AF1145" i="8"/>
  <c r="AE1145" i="8"/>
  <c r="AD1145" i="8"/>
  <c r="AC1145" i="8"/>
  <c r="AA1145" i="8"/>
  <c r="Z1145" i="8"/>
  <c r="Y1145" i="8"/>
  <c r="AB1145" i="8"/>
  <c r="BI1144" i="8"/>
  <c r="BH1144" i="8"/>
  <c r="BG1144" i="8"/>
  <c r="BE1144" i="8"/>
  <c r="BD1144" i="8"/>
  <c r="BC1144" i="8"/>
  <c r="BB1144" i="8"/>
  <c r="BA1144" i="8"/>
  <c r="AZ1144" i="8"/>
  <c r="AY1144" i="8"/>
  <c r="AX1144" i="8"/>
  <c r="AW1144" i="8"/>
  <c r="AV1144" i="8"/>
  <c r="AU1144" i="8"/>
  <c r="AT1144" i="8"/>
  <c r="AR1144" i="8"/>
  <c r="AQ1144" i="8"/>
  <c r="AP1144" i="8"/>
  <c r="AN1144" i="8"/>
  <c r="AM1144" i="8"/>
  <c r="AL1144" i="8"/>
  <c r="AK1144" i="8"/>
  <c r="AJ1144" i="8"/>
  <c r="AI1144" i="8"/>
  <c r="AH1144" i="8"/>
  <c r="AG1144" i="8"/>
  <c r="AF1144" i="8"/>
  <c r="AE1144" i="8"/>
  <c r="AD1144" i="8"/>
  <c r="AC1144" i="8"/>
  <c r="AA1144" i="8"/>
  <c r="Z1144" i="8"/>
  <c r="Y1144" i="8"/>
  <c r="AB1144" i="8"/>
  <c r="BI1142" i="8"/>
  <c r="BH1142" i="8"/>
  <c r="BG1142" i="8"/>
  <c r="BE1142" i="8"/>
  <c r="BD1142" i="8"/>
  <c r="BC1142" i="8"/>
  <c r="BB1142" i="8"/>
  <c r="BA1142" i="8"/>
  <c r="AZ1142" i="8"/>
  <c r="AY1142" i="8"/>
  <c r="AX1142" i="8"/>
  <c r="AW1142" i="8"/>
  <c r="AV1142" i="8"/>
  <c r="AU1142" i="8"/>
  <c r="AT1142" i="8"/>
  <c r="AR1142" i="8"/>
  <c r="AQ1142" i="8"/>
  <c r="AP1142" i="8"/>
  <c r="AN1142" i="8"/>
  <c r="AM1142" i="8"/>
  <c r="AL1142" i="8"/>
  <c r="AK1142" i="8"/>
  <c r="AJ1142" i="8"/>
  <c r="AI1142" i="8"/>
  <c r="AH1142" i="8"/>
  <c r="AG1142" i="8"/>
  <c r="AF1142" i="8"/>
  <c r="AE1142" i="8"/>
  <c r="AD1142" i="8"/>
  <c r="AC1142" i="8"/>
  <c r="AA1142" i="8"/>
  <c r="Z1142" i="8"/>
  <c r="Y1142" i="8"/>
  <c r="AB1142" i="8"/>
  <c r="BI1141" i="8"/>
  <c r="BH1141" i="8"/>
  <c r="BG1141" i="8"/>
  <c r="BE1141" i="8"/>
  <c r="BD1141" i="8"/>
  <c r="BC1141" i="8"/>
  <c r="BB1141" i="8"/>
  <c r="BA1141" i="8"/>
  <c r="AZ1141" i="8"/>
  <c r="AY1141" i="8"/>
  <c r="AX1141" i="8"/>
  <c r="AW1141" i="8"/>
  <c r="AV1141" i="8"/>
  <c r="AU1141" i="8"/>
  <c r="AT1141" i="8"/>
  <c r="AR1141" i="8"/>
  <c r="AQ1141" i="8"/>
  <c r="AP1141" i="8"/>
  <c r="AN1141" i="8"/>
  <c r="AM1141" i="8"/>
  <c r="AL1141" i="8"/>
  <c r="AK1141" i="8"/>
  <c r="AJ1141" i="8"/>
  <c r="AI1141" i="8"/>
  <c r="AH1141" i="8"/>
  <c r="AG1141" i="8"/>
  <c r="AF1141" i="8"/>
  <c r="AE1141" i="8"/>
  <c r="AD1141" i="8"/>
  <c r="AC1141" i="8"/>
  <c r="AA1141" i="8"/>
  <c r="Z1141" i="8"/>
  <c r="Y1141" i="8"/>
  <c r="AB1141" i="8"/>
  <c r="BI1140" i="8"/>
  <c r="BH1140" i="8"/>
  <c r="BG1140" i="8"/>
  <c r="BE1140" i="8"/>
  <c r="BD1140" i="8"/>
  <c r="BC1140" i="8"/>
  <c r="BB1140" i="8"/>
  <c r="BA1140" i="8"/>
  <c r="AZ1140" i="8"/>
  <c r="AY1140" i="8"/>
  <c r="AX1140" i="8"/>
  <c r="AW1140" i="8"/>
  <c r="AV1140" i="8"/>
  <c r="AU1140" i="8"/>
  <c r="AT1140" i="8"/>
  <c r="AR1140" i="8"/>
  <c r="AQ1140" i="8"/>
  <c r="AP1140" i="8"/>
  <c r="AN1140" i="8"/>
  <c r="AM1140" i="8"/>
  <c r="AL1140" i="8"/>
  <c r="AK1140" i="8"/>
  <c r="AJ1140" i="8"/>
  <c r="AI1140" i="8"/>
  <c r="AH1140" i="8"/>
  <c r="AG1140" i="8"/>
  <c r="AF1140" i="8"/>
  <c r="AE1140" i="8"/>
  <c r="AD1140" i="8"/>
  <c r="AC1140" i="8"/>
  <c r="AA1140" i="8"/>
  <c r="Z1140" i="8"/>
  <c r="Y1140" i="8"/>
  <c r="BI1139" i="8"/>
  <c r="BH1139" i="8"/>
  <c r="BG1139" i="8"/>
  <c r="BE1139" i="8"/>
  <c r="BD1139" i="8"/>
  <c r="BC1139" i="8"/>
  <c r="BB1139" i="8"/>
  <c r="BA1139" i="8"/>
  <c r="AZ1139" i="8"/>
  <c r="AY1139" i="8"/>
  <c r="AX1139" i="8"/>
  <c r="AW1139" i="8"/>
  <c r="AV1139" i="8"/>
  <c r="AU1139" i="8"/>
  <c r="AT1139" i="8"/>
  <c r="AR1139" i="8"/>
  <c r="AQ1139" i="8"/>
  <c r="AP1139" i="8"/>
  <c r="AN1139" i="8"/>
  <c r="AM1139" i="8"/>
  <c r="AL1139" i="8"/>
  <c r="AK1139" i="8"/>
  <c r="AJ1139" i="8"/>
  <c r="AI1139" i="8"/>
  <c r="AH1139" i="8"/>
  <c r="AG1139" i="8"/>
  <c r="AF1139" i="8"/>
  <c r="AE1139" i="8"/>
  <c r="AD1139" i="8"/>
  <c r="AC1139" i="8"/>
  <c r="AA1139" i="8"/>
  <c r="Z1139" i="8"/>
  <c r="Y1139" i="8"/>
  <c r="AB1139" i="8"/>
  <c r="BI1138" i="8"/>
  <c r="BH1138" i="8"/>
  <c r="BG1138" i="8"/>
  <c r="BE1138" i="8"/>
  <c r="BD1138" i="8"/>
  <c r="BC1138" i="8"/>
  <c r="BB1138" i="8"/>
  <c r="BA1138" i="8"/>
  <c r="AZ1138" i="8"/>
  <c r="AY1138" i="8"/>
  <c r="AX1138" i="8"/>
  <c r="AW1138" i="8"/>
  <c r="AV1138" i="8"/>
  <c r="AU1138" i="8"/>
  <c r="AT1138" i="8"/>
  <c r="AR1138" i="8"/>
  <c r="AQ1138" i="8"/>
  <c r="AP1138" i="8"/>
  <c r="AN1138" i="8"/>
  <c r="AM1138" i="8"/>
  <c r="AL1138" i="8"/>
  <c r="AK1138" i="8"/>
  <c r="AJ1138" i="8"/>
  <c r="AI1138" i="8"/>
  <c r="AH1138" i="8"/>
  <c r="AG1138" i="8"/>
  <c r="AF1138" i="8"/>
  <c r="AE1138" i="8"/>
  <c r="AD1138" i="8"/>
  <c r="AC1138" i="8"/>
  <c r="AA1138" i="8"/>
  <c r="Z1138" i="8"/>
  <c r="Y1138" i="8"/>
  <c r="AB1138" i="8"/>
  <c r="BI1137" i="8"/>
  <c r="BH1137" i="8"/>
  <c r="BG1137" i="8"/>
  <c r="BE1137" i="8"/>
  <c r="BD1137" i="8"/>
  <c r="BC1137" i="8"/>
  <c r="BB1137" i="8"/>
  <c r="BA1137" i="8"/>
  <c r="AZ1137" i="8"/>
  <c r="AY1137" i="8"/>
  <c r="AX1137" i="8"/>
  <c r="AW1137" i="8"/>
  <c r="AV1137" i="8"/>
  <c r="AU1137" i="8"/>
  <c r="AT1137" i="8"/>
  <c r="AR1137" i="8"/>
  <c r="AQ1137" i="8"/>
  <c r="AP1137" i="8"/>
  <c r="AN1137" i="8"/>
  <c r="AM1137" i="8"/>
  <c r="AL1137" i="8"/>
  <c r="AK1137" i="8"/>
  <c r="AJ1137" i="8"/>
  <c r="AI1137" i="8"/>
  <c r="AH1137" i="8"/>
  <c r="AG1137" i="8"/>
  <c r="AF1137" i="8"/>
  <c r="AE1137" i="8"/>
  <c r="AD1137" i="8"/>
  <c r="AC1137" i="8"/>
  <c r="AA1137" i="8"/>
  <c r="Z1137" i="8"/>
  <c r="Y1137" i="8"/>
  <c r="AB1137" i="8"/>
  <c r="BI1135" i="8"/>
  <c r="BH1135" i="8"/>
  <c r="BG1135" i="8"/>
  <c r="BE1135" i="8"/>
  <c r="BD1135" i="8"/>
  <c r="BC1135" i="8"/>
  <c r="BB1135" i="8"/>
  <c r="BA1135" i="8"/>
  <c r="AZ1135" i="8"/>
  <c r="AY1135" i="8"/>
  <c r="AX1135" i="8"/>
  <c r="AW1135" i="8"/>
  <c r="AV1135" i="8"/>
  <c r="AU1135" i="8"/>
  <c r="AT1135" i="8"/>
  <c r="AR1135" i="8"/>
  <c r="AQ1135" i="8"/>
  <c r="AP1135" i="8"/>
  <c r="AN1135" i="8"/>
  <c r="AM1135" i="8"/>
  <c r="AL1135" i="8"/>
  <c r="AK1135" i="8"/>
  <c r="AJ1135" i="8"/>
  <c r="AI1135" i="8"/>
  <c r="AH1135" i="8"/>
  <c r="AG1135" i="8"/>
  <c r="AF1135" i="8"/>
  <c r="AE1135" i="8"/>
  <c r="AD1135" i="8"/>
  <c r="AC1135" i="8"/>
  <c r="AA1135" i="8"/>
  <c r="Z1135" i="8"/>
  <c r="Y1135" i="8"/>
  <c r="AB1135" i="8"/>
  <c r="BI1134" i="8"/>
  <c r="BH1134" i="8"/>
  <c r="BG1134" i="8"/>
  <c r="BE1134" i="8"/>
  <c r="BD1134" i="8"/>
  <c r="BC1134" i="8"/>
  <c r="BB1134" i="8"/>
  <c r="BA1134" i="8"/>
  <c r="AZ1134" i="8"/>
  <c r="AY1134" i="8"/>
  <c r="AX1134" i="8"/>
  <c r="AW1134" i="8"/>
  <c r="AV1134" i="8"/>
  <c r="AU1134" i="8"/>
  <c r="AT1134" i="8"/>
  <c r="AR1134" i="8"/>
  <c r="AQ1134" i="8"/>
  <c r="AP1134" i="8"/>
  <c r="AN1134" i="8"/>
  <c r="AM1134" i="8"/>
  <c r="AL1134" i="8"/>
  <c r="AK1134" i="8"/>
  <c r="AJ1134" i="8"/>
  <c r="AI1134" i="8"/>
  <c r="AH1134" i="8"/>
  <c r="AG1134" i="8"/>
  <c r="AF1134" i="8"/>
  <c r="AE1134" i="8"/>
  <c r="AD1134" i="8"/>
  <c r="AC1134" i="8"/>
  <c r="AA1134" i="8"/>
  <c r="Z1134" i="8"/>
  <c r="Y1134" i="8"/>
  <c r="AB1134" i="8"/>
  <c r="BI1133" i="8"/>
  <c r="BH1133" i="8"/>
  <c r="BG1133" i="8"/>
  <c r="BE1133" i="8"/>
  <c r="BD1133" i="8"/>
  <c r="BC1133" i="8"/>
  <c r="BB1133" i="8"/>
  <c r="BA1133" i="8"/>
  <c r="AZ1133" i="8"/>
  <c r="AY1133" i="8"/>
  <c r="AX1133" i="8"/>
  <c r="AW1133" i="8"/>
  <c r="AV1133" i="8"/>
  <c r="AU1133" i="8"/>
  <c r="AT1133" i="8"/>
  <c r="AR1133" i="8"/>
  <c r="AQ1133" i="8"/>
  <c r="AP1133" i="8"/>
  <c r="AN1133" i="8"/>
  <c r="AM1133" i="8"/>
  <c r="AL1133" i="8"/>
  <c r="AK1133" i="8"/>
  <c r="AJ1133" i="8"/>
  <c r="AI1133" i="8"/>
  <c r="AH1133" i="8"/>
  <c r="AG1133" i="8"/>
  <c r="AF1133" i="8"/>
  <c r="AE1133" i="8"/>
  <c r="AD1133" i="8"/>
  <c r="AC1133" i="8"/>
  <c r="AA1133" i="8"/>
  <c r="Z1133" i="8"/>
  <c r="Y1133" i="8"/>
  <c r="AB1133" i="8"/>
  <c r="BI1132" i="8"/>
  <c r="BH1132" i="8"/>
  <c r="BG1132" i="8"/>
  <c r="BE1132" i="8"/>
  <c r="BD1132" i="8"/>
  <c r="BC1132" i="8"/>
  <c r="BB1132" i="8"/>
  <c r="BA1132" i="8"/>
  <c r="AZ1132" i="8"/>
  <c r="AY1132" i="8"/>
  <c r="AX1132" i="8"/>
  <c r="AW1132" i="8"/>
  <c r="AV1132" i="8"/>
  <c r="AU1132" i="8"/>
  <c r="AT1132" i="8"/>
  <c r="AR1132" i="8"/>
  <c r="AQ1132" i="8"/>
  <c r="AP1132" i="8"/>
  <c r="AN1132" i="8"/>
  <c r="AM1132" i="8"/>
  <c r="AL1132" i="8"/>
  <c r="AK1132" i="8"/>
  <c r="AJ1132" i="8"/>
  <c r="AI1132" i="8"/>
  <c r="AH1132" i="8"/>
  <c r="AG1132" i="8"/>
  <c r="AF1132" i="8"/>
  <c r="AE1132" i="8"/>
  <c r="AD1132" i="8"/>
  <c r="AC1132" i="8"/>
  <c r="AA1132" i="8"/>
  <c r="Z1132" i="8"/>
  <c r="Y1132" i="8"/>
  <c r="BI1129" i="8"/>
  <c r="BH1129" i="8"/>
  <c r="BG1129" i="8"/>
  <c r="BE1129" i="8"/>
  <c r="BD1129" i="8"/>
  <c r="BC1129" i="8"/>
  <c r="BB1129" i="8"/>
  <c r="BA1129" i="8"/>
  <c r="AZ1129" i="8"/>
  <c r="AY1129" i="8"/>
  <c r="AX1129" i="8"/>
  <c r="AW1129" i="8"/>
  <c r="AV1129" i="8"/>
  <c r="AU1129" i="8"/>
  <c r="AT1129" i="8"/>
  <c r="AR1129" i="8"/>
  <c r="AQ1129" i="8"/>
  <c r="AP1129" i="8"/>
  <c r="AN1129" i="8"/>
  <c r="AM1129" i="8"/>
  <c r="AL1129" i="8"/>
  <c r="AK1129" i="8"/>
  <c r="AJ1129" i="8"/>
  <c r="AI1129" i="8"/>
  <c r="AH1129" i="8"/>
  <c r="AG1129" i="8"/>
  <c r="AF1129" i="8"/>
  <c r="AE1129" i="8"/>
  <c r="AD1129" i="8"/>
  <c r="AC1129" i="8"/>
  <c r="AA1129" i="8"/>
  <c r="Z1129" i="8"/>
  <c r="Y1129" i="8"/>
  <c r="BI1128" i="8"/>
  <c r="BH1128" i="8"/>
  <c r="BG1128" i="8"/>
  <c r="BE1128" i="8"/>
  <c r="BD1128" i="8"/>
  <c r="BC1128" i="8"/>
  <c r="BB1128" i="8"/>
  <c r="BA1128" i="8"/>
  <c r="AZ1128" i="8"/>
  <c r="AY1128" i="8"/>
  <c r="AX1128" i="8"/>
  <c r="AW1128" i="8"/>
  <c r="AV1128" i="8"/>
  <c r="AU1128" i="8"/>
  <c r="AT1128" i="8"/>
  <c r="AR1128" i="8"/>
  <c r="AQ1128" i="8"/>
  <c r="AP1128" i="8"/>
  <c r="AN1128" i="8"/>
  <c r="AM1128" i="8"/>
  <c r="AL1128" i="8"/>
  <c r="AK1128" i="8"/>
  <c r="AJ1128" i="8"/>
  <c r="AI1128" i="8"/>
  <c r="AH1128" i="8"/>
  <c r="AG1128" i="8"/>
  <c r="AF1128" i="8"/>
  <c r="AE1128" i="8"/>
  <c r="AD1128" i="8"/>
  <c r="AC1128" i="8"/>
  <c r="AA1128" i="8"/>
  <c r="Z1128" i="8"/>
  <c r="Y1128" i="8"/>
  <c r="BI1127" i="8"/>
  <c r="BH1127" i="8"/>
  <c r="BG1127" i="8"/>
  <c r="BE1127" i="8"/>
  <c r="BD1127" i="8"/>
  <c r="BC1127" i="8"/>
  <c r="BB1127" i="8"/>
  <c r="BA1127" i="8"/>
  <c r="AZ1127" i="8"/>
  <c r="AY1127" i="8"/>
  <c r="AX1127" i="8"/>
  <c r="AW1127" i="8"/>
  <c r="AV1127" i="8"/>
  <c r="AU1127" i="8"/>
  <c r="AT1127" i="8"/>
  <c r="AR1127" i="8"/>
  <c r="AQ1127" i="8"/>
  <c r="AP1127" i="8"/>
  <c r="AN1127" i="8"/>
  <c r="AM1127" i="8"/>
  <c r="AL1127" i="8"/>
  <c r="AK1127" i="8"/>
  <c r="AJ1127" i="8"/>
  <c r="AI1127" i="8"/>
  <c r="AH1127" i="8"/>
  <c r="AG1127" i="8"/>
  <c r="AF1127" i="8"/>
  <c r="AE1127" i="8"/>
  <c r="AD1127" i="8"/>
  <c r="AC1127" i="8"/>
  <c r="AA1127" i="8"/>
  <c r="Z1127" i="8"/>
  <c r="Y1127" i="8"/>
  <c r="AB1127" i="8"/>
  <c r="BI1126" i="8"/>
  <c r="BH1126" i="8"/>
  <c r="BG1126" i="8"/>
  <c r="BE1126" i="8"/>
  <c r="BD1126" i="8"/>
  <c r="BC1126" i="8"/>
  <c r="BB1126" i="8"/>
  <c r="BA1126" i="8"/>
  <c r="AZ1126" i="8"/>
  <c r="AY1126" i="8"/>
  <c r="AX1126" i="8"/>
  <c r="AW1126" i="8"/>
  <c r="AV1126" i="8"/>
  <c r="AU1126" i="8"/>
  <c r="AT1126" i="8"/>
  <c r="AR1126" i="8"/>
  <c r="AQ1126" i="8"/>
  <c r="AP1126" i="8"/>
  <c r="AN1126" i="8"/>
  <c r="AM1126" i="8"/>
  <c r="AL1126" i="8"/>
  <c r="AK1126" i="8"/>
  <c r="AJ1126" i="8"/>
  <c r="AI1126" i="8"/>
  <c r="AH1126" i="8"/>
  <c r="AG1126" i="8"/>
  <c r="AF1126" i="8"/>
  <c r="AE1126" i="8"/>
  <c r="AD1126" i="8"/>
  <c r="AC1126" i="8"/>
  <c r="AA1126" i="8"/>
  <c r="Z1126" i="8"/>
  <c r="Y1126" i="8"/>
  <c r="AB1126" i="8"/>
  <c r="BI1125" i="8"/>
  <c r="BH1125" i="8"/>
  <c r="BG1125" i="8"/>
  <c r="BE1125" i="8"/>
  <c r="BD1125" i="8"/>
  <c r="BC1125" i="8"/>
  <c r="BB1125" i="8"/>
  <c r="BA1125" i="8"/>
  <c r="AZ1125" i="8"/>
  <c r="AY1125" i="8"/>
  <c r="AX1125" i="8"/>
  <c r="AW1125" i="8"/>
  <c r="AV1125" i="8"/>
  <c r="AU1125" i="8"/>
  <c r="AT1125" i="8"/>
  <c r="AR1125" i="8"/>
  <c r="AQ1125" i="8"/>
  <c r="AP1125" i="8"/>
  <c r="AN1125" i="8"/>
  <c r="AM1125" i="8"/>
  <c r="AL1125" i="8"/>
  <c r="AK1125" i="8"/>
  <c r="AJ1125" i="8"/>
  <c r="AI1125" i="8"/>
  <c r="AH1125" i="8"/>
  <c r="AG1125" i="8"/>
  <c r="AF1125" i="8"/>
  <c r="AE1125" i="8"/>
  <c r="AD1125" i="8"/>
  <c r="AC1125" i="8"/>
  <c r="AA1125" i="8"/>
  <c r="Z1125" i="8"/>
  <c r="Y1125" i="8"/>
  <c r="BI1124" i="8"/>
  <c r="BH1124" i="8"/>
  <c r="BG1124" i="8"/>
  <c r="BE1124" i="8"/>
  <c r="BD1124" i="8"/>
  <c r="BC1124" i="8"/>
  <c r="BB1124" i="8"/>
  <c r="BA1124" i="8"/>
  <c r="AZ1124" i="8"/>
  <c r="AY1124" i="8"/>
  <c r="AX1124" i="8"/>
  <c r="AW1124" i="8"/>
  <c r="AV1124" i="8"/>
  <c r="AU1124" i="8"/>
  <c r="AT1124" i="8"/>
  <c r="AR1124" i="8"/>
  <c r="AQ1124" i="8"/>
  <c r="AP1124" i="8"/>
  <c r="AN1124" i="8"/>
  <c r="AM1124" i="8"/>
  <c r="AL1124" i="8"/>
  <c r="AK1124" i="8"/>
  <c r="AJ1124" i="8"/>
  <c r="AI1124" i="8"/>
  <c r="AH1124" i="8"/>
  <c r="AG1124" i="8"/>
  <c r="AF1124" i="8"/>
  <c r="AE1124" i="8"/>
  <c r="AD1124" i="8"/>
  <c r="AC1124" i="8"/>
  <c r="AA1124" i="8"/>
  <c r="Z1124" i="8"/>
  <c r="Y1124" i="8"/>
  <c r="AB1124" i="8"/>
  <c r="BI1123" i="8"/>
  <c r="BH1123" i="8"/>
  <c r="BG1123" i="8"/>
  <c r="BE1123" i="8"/>
  <c r="BD1123" i="8"/>
  <c r="BC1123" i="8"/>
  <c r="BB1123" i="8"/>
  <c r="BA1123" i="8"/>
  <c r="AZ1123" i="8"/>
  <c r="AY1123" i="8"/>
  <c r="AX1123" i="8"/>
  <c r="AW1123" i="8"/>
  <c r="AV1123" i="8"/>
  <c r="AU1123" i="8"/>
  <c r="AT1123" i="8"/>
  <c r="AR1123" i="8"/>
  <c r="AQ1123" i="8"/>
  <c r="AP1123" i="8"/>
  <c r="AN1123" i="8"/>
  <c r="AM1123" i="8"/>
  <c r="AL1123" i="8"/>
  <c r="AK1123" i="8"/>
  <c r="AJ1123" i="8"/>
  <c r="AI1123" i="8"/>
  <c r="AH1123" i="8"/>
  <c r="AG1123" i="8"/>
  <c r="AF1123" i="8"/>
  <c r="AE1123" i="8"/>
  <c r="AD1123" i="8"/>
  <c r="AC1123" i="8"/>
  <c r="AA1123" i="8"/>
  <c r="Z1123" i="8"/>
  <c r="Y1123" i="8"/>
  <c r="BI1122" i="8"/>
  <c r="BH1122" i="8"/>
  <c r="BG1122" i="8"/>
  <c r="BE1122" i="8"/>
  <c r="BD1122" i="8"/>
  <c r="BC1122" i="8"/>
  <c r="BB1122" i="8"/>
  <c r="BA1122" i="8"/>
  <c r="AZ1122" i="8"/>
  <c r="AY1122" i="8"/>
  <c r="AX1122" i="8"/>
  <c r="AW1122" i="8"/>
  <c r="AV1122" i="8"/>
  <c r="AU1122" i="8"/>
  <c r="AT1122" i="8"/>
  <c r="AR1122" i="8"/>
  <c r="AQ1122" i="8"/>
  <c r="AP1122" i="8"/>
  <c r="AN1122" i="8"/>
  <c r="AM1122" i="8"/>
  <c r="AL1122" i="8"/>
  <c r="AK1122" i="8"/>
  <c r="AJ1122" i="8"/>
  <c r="AI1122" i="8"/>
  <c r="AH1122" i="8"/>
  <c r="AG1122" i="8"/>
  <c r="AF1122" i="8"/>
  <c r="AE1122" i="8"/>
  <c r="AD1122" i="8"/>
  <c r="AC1122" i="8"/>
  <c r="AA1122" i="8"/>
  <c r="Z1122" i="8"/>
  <c r="Y1122" i="8"/>
  <c r="AB1122" i="8"/>
  <c r="BI1121" i="8"/>
  <c r="BH1121" i="8"/>
  <c r="BG1121" i="8"/>
  <c r="BE1121" i="8"/>
  <c r="BD1121" i="8"/>
  <c r="BC1121" i="8"/>
  <c r="BB1121" i="8"/>
  <c r="BA1121" i="8"/>
  <c r="AZ1121" i="8"/>
  <c r="AY1121" i="8"/>
  <c r="AX1121" i="8"/>
  <c r="AW1121" i="8"/>
  <c r="AV1121" i="8"/>
  <c r="AU1121" i="8"/>
  <c r="AT1121" i="8"/>
  <c r="AR1121" i="8"/>
  <c r="AQ1121" i="8"/>
  <c r="AP1121" i="8"/>
  <c r="AN1121" i="8"/>
  <c r="AM1121" i="8"/>
  <c r="AL1121" i="8"/>
  <c r="AK1121" i="8"/>
  <c r="AJ1121" i="8"/>
  <c r="AI1121" i="8"/>
  <c r="AH1121" i="8"/>
  <c r="AG1121" i="8"/>
  <c r="AF1121" i="8"/>
  <c r="AE1121" i="8"/>
  <c r="AD1121" i="8"/>
  <c r="AC1121" i="8"/>
  <c r="AA1121" i="8"/>
  <c r="Z1121" i="8"/>
  <c r="Y1121" i="8"/>
  <c r="AB1121" i="8"/>
  <c r="BI1120" i="8"/>
  <c r="BH1120" i="8"/>
  <c r="BG1120" i="8"/>
  <c r="BE1120" i="8"/>
  <c r="BD1120" i="8"/>
  <c r="BC1120" i="8"/>
  <c r="BB1120" i="8"/>
  <c r="BA1120" i="8"/>
  <c r="AZ1120" i="8"/>
  <c r="AY1120" i="8"/>
  <c r="AX1120" i="8"/>
  <c r="AW1120" i="8"/>
  <c r="AV1120" i="8"/>
  <c r="AU1120" i="8"/>
  <c r="AT1120" i="8"/>
  <c r="AR1120" i="8"/>
  <c r="AQ1120" i="8"/>
  <c r="AP1120" i="8"/>
  <c r="AN1120" i="8"/>
  <c r="AM1120" i="8"/>
  <c r="AL1120" i="8"/>
  <c r="AK1120" i="8"/>
  <c r="AJ1120" i="8"/>
  <c r="AI1120" i="8"/>
  <c r="AH1120" i="8"/>
  <c r="AG1120" i="8"/>
  <c r="AF1120" i="8"/>
  <c r="AE1120" i="8"/>
  <c r="AD1120" i="8"/>
  <c r="AC1120" i="8"/>
  <c r="AA1120" i="8"/>
  <c r="Z1120" i="8"/>
  <c r="Y1120" i="8"/>
  <c r="AB1120" i="8"/>
  <c r="BI1119" i="8"/>
  <c r="BH1119" i="8"/>
  <c r="BG1119" i="8"/>
  <c r="BE1119" i="8"/>
  <c r="BD1119" i="8"/>
  <c r="BC1119" i="8"/>
  <c r="BB1119" i="8"/>
  <c r="BA1119" i="8"/>
  <c r="AZ1119" i="8"/>
  <c r="AY1119" i="8"/>
  <c r="AX1119" i="8"/>
  <c r="AW1119" i="8"/>
  <c r="AV1119" i="8"/>
  <c r="AU1119" i="8"/>
  <c r="AT1119" i="8"/>
  <c r="AR1119" i="8"/>
  <c r="AQ1119" i="8"/>
  <c r="AP1119" i="8"/>
  <c r="AN1119" i="8"/>
  <c r="AM1119" i="8"/>
  <c r="AL1119" i="8"/>
  <c r="AK1119" i="8"/>
  <c r="AJ1119" i="8"/>
  <c r="AI1119" i="8"/>
  <c r="AH1119" i="8"/>
  <c r="AG1119" i="8"/>
  <c r="AF1119" i="8"/>
  <c r="AE1119" i="8"/>
  <c r="AD1119" i="8"/>
  <c r="AC1119" i="8"/>
  <c r="AA1119" i="8"/>
  <c r="Z1119" i="8"/>
  <c r="Y1119" i="8"/>
  <c r="AB1119" i="8"/>
  <c r="BI1118" i="8"/>
  <c r="BH1118" i="8"/>
  <c r="BG1118" i="8"/>
  <c r="BE1118" i="8"/>
  <c r="BD1118" i="8"/>
  <c r="BC1118" i="8"/>
  <c r="BB1118" i="8"/>
  <c r="BA1118" i="8"/>
  <c r="AZ1118" i="8"/>
  <c r="AY1118" i="8"/>
  <c r="AX1118" i="8"/>
  <c r="AW1118" i="8"/>
  <c r="AV1118" i="8"/>
  <c r="AU1118" i="8"/>
  <c r="AT1118" i="8"/>
  <c r="AR1118" i="8"/>
  <c r="AQ1118" i="8"/>
  <c r="AP1118" i="8"/>
  <c r="AN1118" i="8"/>
  <c r="AM1118" i="8"/>
  <c r="AL1118" i="8"/>
  <c r="AK1118" i="8"/>
  <c r="AJ1118" i="8"/>
  <c r="AI1118" i="8"/>
  <c r="AH1118" i="8"/>
  <c r="AG1118" i="8"/>
  <c r="AF1118" i="8"/>
  <c r="AE1118" i="8"/>
  <c r="AD1118" i="8"/>
  <c r="AC1118" i="8"/>
  <c r="AA1118" i="8"/>
  <c r="Z1118" i="8"/>
  <c r="Y1118" i="8"/>
  <c r="AB1118" i="8"/>
  <c r="BI1117" i="8"/>
  <c r="BH1117" i="8"/>
  <c r="BG1117" i="8"/>
  <c r="BE1117" i="8"/>
  <c r="BD1117" i="8"/>
  <c r="BC1117" i="8"/>
  <c r="BB1117" i="8"/>
  <c r="BA1117" i="8"/>
  <c r="AZ1117" i="8"/>
  <c r="AY1117" i="8"/>
  <c r="AX1117" i="8"/>
  <c r="AW1117" i="8"/>
  <c r="AV1117" i="8"/>
  <c r="AU1117" i="8"/>
  <c r="AT1117" i="8"/>
  <c r="AR1117" i="8"/>
  <c r="AQ1117" i="8"/>
  <c r="AP1117" i="8"/>
  <c r="AN1117" i="8"/>
  <c r="AM1117" i="8"/>
  <c r="AL1117" i="8"/>
  <c r="AK1117" i="8"/>
  <c r="AJ1117" i="8"/>
  <c r="AI1117" i="8"/>
  <c r="AH1117" i="8"/>
  <c r="AG1117" i="8"/>
  <c r="AF1117" i="8"/>
  <c r="AE1117" i="8"/>
  <c r="AD1117" i="8"/>
  <c r="AC1117" i="8"/>
  <c r="AA1117" i="8"/>
  <c r="Z1117" i="8"/>
  <c r="Y1117" i="8"/>
  <c r="BI1116" i="8"/>
  <c r="BH1116" i="8"/>
  <c r="BG1116" i="8"/>
  <c r="BE1116" i="8"/>
  <c r="BD1116" i="8"/>
  <c r="BC1116" i="8"/>
  <c r="BB1116" i="8"/>
  <c r="BA1116" i="8"/>
  <c r="AZ1116" i="8"/>
  <c r="AY1116" i="8"/>
  <c r="AX1116" i="8"/>
  <c r="AW1116" i="8"/>
  <c r="AV1116" i="8"/>
  <c r="AU1116" i="8"/>
  <c r="AT1116" i="8"/>
  <c r="AR1116" i="8"/>
  <c r="AQ1116" i="8"/>
  <c r="AP1116" i="8"/>
  <c r="AN1116" i="8"/>
  <c r="AM1116" i="8"/>
  <c r="AL1116" i="8"/>
  <c r="AK1116" i="8"/>
  <c r="AJ1116" i="8"/>
  <c r="AI1116" i="8"/>
  <c r="AH1116" i="8"/>
  <c r="AG1116" i="8"/>
  <c r="AF1116" i="8"/>
  <c r="AE1116" i="8"/>
  <c r="AD1116" i="8"/>
  <c r="AC1116" i="8"/>
  <c r="AA1116" i="8"/>
  <c r="Z1116" i="8"/>
  <c r="Y1116" i="8"/>
  <c r="AB1116" i="8"/>
  <c r="BI1115" i="8"/>
  <c r="BH1115" i="8"/>
  <c r="BG1115" i="8"/>
  <c r="BE1115" i="8"/>
  <c r="BD1115" i="8"/>
  <c r="BC1115" i="8"/>
  <c r="BB1115" i="8"/>
  <c r="BA1115" i="8"/>
  <c r="AZ1115" i="8"/>
  <c r="AY1115" i="8"/>
  <c r="AX1115" i="8"/>
  <c r="AW1115" i="8"/>
  <c r="AV1115" i="8"/>
  <c r="AU1115" i="8"/>
  <c r="AT1115" i="8"/>
  <c r="AR1115" i="8"/>
  <c r="AQ1115" i="8"/>
  <c r="AP1115" i="8"/>
  <c r="AN1115" i="8"/>
  <c r="AM1115" i="8"/>
  <c r="AL1115" i="8"/>
  <c r="AK1115" i="8"/>
  <c r="AJ1115" i="8"/>
  <c r="AI1115" i="8"/>
  <c r="AH1115" i="8"/>
  <c r="AG1115" i="8"/>
  <c r="AF1115" i="8"/>
  <c r="AE1115" i="8"/>
  <c r="AD1115" i="8"/>
  <c r="AC1115" i="8"/>
  <c r="AA1115" i="8"/>
  <c r="Z1115" i="8"/>
  <c r="Y1115" i="8"/>
  <c r="BI1114" i="8"/>
  <c r="BH1114" i="8"/>
  <c r="BG1114" i="8"/>
  <c r="BE1114" i="8"/>
  <c r="BD1114" i="8"/>
  <c r="BC1114" i="8"/>
  <c r="BB1114" i="8"/>
  <c r="BA1114" i="8"/>
  <c r="AZ1114" i="8"/>
  <c r="AY1114" i="8"/>
  <c r="AX1114" i="8"/>
  <c r="AW1114" i="8"/>
  <c r="AV1114" i="8"/>
  <c r="AU1114" i="8"/>
  <c r="AT1114" i="8"/>
  <c r="AR1114" i="8"/>
  <c r="AQ1114" i="8"/>
  <c r="AP1114" i="8"/>
  <c r="AN1114" i="8"/>
  <c r="AM1114" i="8"/>
  <c r="AL1114" i="8"/>
  <c r="AK1114" i="8"/>
  <c r="AJ1114" i="8"/>
  <c r="AI1114" i="8"/>
  <c r="AH1114" i="8"/>
  <c r="AG1114" i="8"/>
  <c r="AF1114" i="8"/>
  <c r="AE1114" i="8"/>
  <c r="AD1114" i="8"/>
  <c r="AC1114" i="8"/>
  <c r="AA1114" i="8"/>
  <c r="Z1114" i="8"/>
  <c r="Y1114" i="8"/>
  <c r="AB1114" i="8"/>
  <c r="BI1113" i="8"/>
  <c r="BH1113" i="8"/>
  <c r="BG1113" i="8"/>
  <c r="BE1113" i="8"/>
  <c r="BD1113" i="8"/>
  <c r="BC1113" i="8"/>
  <c r="BB1113" i="8"/>
  <c r="BA1113" i="8"/>
  <c r="AZ1113" i="8"/>
  <c r="AY1113" i="8"/>
  <c r="AX1113" i="8"/>
  <c r="AW1113" i="8"/>
  <c r="AV1113" i="8"/>
  <c r="AU1113" i="8"/>
  <c r="AT1113" i="8"/>
  <c r="AR1113" i="8"/>
  <c r="AQ1113" i="8"/>
  <c r="AP1113" i="8"/>
  <c r="AN1113" i="8"/>
  <c r="AM1113" i="8"/>
  <c r="AL1113" i="8"/>
  <c r="AK1113" i="8"/>
  <c r="AJ1113" i="8"/>
  <c r="AI1113" i="8"/>
  <c r="AH1113" i="8"/>
  <c r="AG1113" i="8"/>
  <c r="AF1113" i="8"/>
  <c r="AE1113" i="8"/>
  <c r="AD1113" i="8"/>
  <c r="AC1113" i="8"/>
  <c r="AA1113" i="8"/>
  <c r="Z1113" i="8"/>
  <c r="Y1113" i="8"/>
  <c r="AB1113" i="8"/>
  <c r="BI1112" i="8"/>
  <c r="BH1112" i="8"/>
  <c r="BG1112" i="8"/>
  <c r="BE1112" i="8"/>
  <c r="BD1112" i="8"/>
  <c r="BC1112" i="8"/>
  <c r="BB1112" i="8"/>
  <c r="BA1112" i="8"/>
  <c r="AZ1112" i="8"/>
  <c r="AY1112" i="8"/>
  <c r="AX1112" i="8"/>
  <c r="AW1112" i="8"/>
  <c r="AV1112" i="8"/>
  <c r="AU1112" i="8"/>
  <c r="AT1112" i="8"/>
  <c r="AR1112" i="8"/>
  <c r="AQ1112" i="8"/>
  <c r="AP1112" i="8"/>
  <c r="AN1112" i="8"/>
  <c r="AM1112" i="8"/>
  <c r="AL1112" i="8"/>
  <c r="AK1112" i="8"/>
  <c r="AJ1112" i="8"/>
  <c r="AI1112" i="8"/>
  <c r="AH1112" i="8"/>
  <c r="AG1112" i="8"/>
  <c r="AF1112" i="8"/>
  <c r="AE1112" i="8"/>
  <c r="AD1112" i="8"/>
  <c r="AC1112" i="8"/>
  <c r="AA1112" i="8"/>
  <c r="Z1112" i="8"/>
  <c r="Y1112" i="8"/>
  <c r="BI1111" i="8"/>
  <c r="BH1111" i="8"/>
  <c r="BG1111" i="8"/>
  <c r="BE1111" i="8"/>
  <c r="BD1111" i="8"/>
  <c r="BC1111" i="8"/>
  <c r="BB1111" i="8"/>
  <c r="BA1111" i="8"/>
  <c r="AZ1111" i="8"/>
  <c r="AY1111" i="8"/>
  <c r="AX1111" i="8"/>
  <c r="AW1111" i="8"/>
  <c r="AV1111" i="8"/>
  <c r="AU1111" i="8"/>
  <c r="AT1111" i="8"/>
  <c r="AR1111" i="8"/>
  <c r="AQ1111" i="8"/>
  <c r="AP1111" i="8"/>
  <c r="AN1111" i="8"/>
  <c r="AM1111" i="8"/>
  <c r="AL1111" i="8"/>
  <c r="AK1111" i="8"/>
  <c r="AJ1111" i="8"/>
  <c r="AI1111" i="8"/>
  <c r="AH1111" i="8"/>
  <c r="AG1111" i="8"/>
  <c r="AF1111" i="8"/>
  <c r="AE1111" i="8"/>
  <c r="AD1111" i="8"/>
  <c r="AC1111" i="8"/>
  <c r="AA1111" i="8"/>
  <c r="Z1111" i="8"/>
  <c r="Y1111" i="8"/>
  <c r="AB1111" i="8"/>
  <c r="BI1110" i="8"/>
  <c r="BH1110" i="8"/>
  <c r="BG1110" i="8"/>
  <c r="BE1110" i="8"/>
  <c r="BD1110" i="8"/>
  <c r="BC1110" i="8"/>
  <c r="BB1110" i="8"/>
  <c r="BA1110" i="8"/>
  <c r="AZ1110" i="8"/>
  <c r="AY1110" i="8"/>
  <c r="AX1110" i="8"/>
  <c r="AW1110" i="8"/>
  <c r="AV1110" i="8"/>
  <c r="AU1110" i="8"/>
  <c r="AT1110" i="8"/>
  <c r="AR1110" i="8"/>
  <c r="AQ1110" i="8"/>
  <c r="AP1110" i="8"/>
  <c r="AN1110" i="8"/>
  <c r="AM1110" i="8"/>
  <c r="AL1110" i="8"/>
  <c r="AK1110" i="8"/>
  <c r="AJ1110" i="8"/>
  <c r="AI1110" i="8"/>
  <c r="AH1110" i="8"/>
  <c r="AG1110" i="8"/>
  <c r="AF1110" i="8"/>
  <c r="AE1110" i="8"/>
  <c r="AD1110" i="8"/>
  <c r="AC1110" i="8"/>
  <c r="AA1110" i="8"/>
  <c r="Z1110" i="8"/>
  <c r="Y1110" i="8"/>
  <c r="AB1110" i="8"/>
  <c r="BI1109" i="8"/>
  <c r="BH1109" i="8"/>
  <c r="BG1109" i="8"/>
  <c r="BE1109" i="8"/>
  <c r="BD1109" i="8"/>
  <c r="BC1109" i="8"/>
  <c r="BB1109" i="8"/>
  <c r="BA1109" i="8"/>
  <c r="AZ1109" i="8"/>
  <c r="AY1109" i="8"/>
  <c r="AX1109" i="8"/>
  <c r="AW1109" i="8"/>
  <c r="AV1109" i="8"/>
  <c r="AU1109" i="8"/>
  <c r="AT1109" i="8"/>
  <c r="AR1109" i="8"/>
  <c r="AQ1109" i="8"/>
  <c r="AP1109" i="8"/>
  <c r="AN1109" i="8"/>
  <c r="AM1109" i="8"/>
  <c r="AL1109" i="8"/>
  <c r="AK1109" i="8"/>
  <c r="AJ1109" i="8"/>
  <c r="AI1109" i="8"/>
  <c r="AH1109" i="8"/>
  <c r="AG1109" i="8"/>
  <c r="AF1109" i="8"/>
  <c r="AE1109" i="8"/>
  <c r="AD1109" i="8"/>
  <c r="AC1109" i="8"/>
  <c r="AA1109" i="8"/>
  <c r="Z1109" i="8"/>
  <c r="Y1109" i="8"/>
  <c r="BI1108" i="8"/>
  <c r="BH1108" i="8"/>
  <c r="BG1108" i="8"/>
  <c r="BE1108" i="8"/>
  <c r="BD1108" i="8"/>
  <c r="BC1108" i="8"/>
  <c r="BB1108" i="8"/>
  <c r="BA1108" i="8"/>
  <c r="AZ1108" i="8"/>
  <c r="AY1108" i="8"/>
  <c r="AX1108" i="8"/>
  <c r="AW1108" i="8"/>
  <c r="AV1108" i="8"/>
  <c r="AU1108" i="8"/>
  <c r="AT1108" i="8"/>
  <c r="AR1108" i="8"/>
  <c r="AQ1108" i="8"/>
  <c r="AP1108" i="8"/>
  <c r="AN1108" i="8"/>
  <c r="AM1108" i="8"/>
  <c r="AL1108" i="8"/>
  <c r="AK1108" i="8"/>
  <c r="AJ1108" i="8"/>
  <c r="AI1108" i="8"/>
  <c r="AH1108" i="8"/>
  <c r="AG1108" i="8"/>
  <c r="AF1108" i="8"/>
  <c r="AE1108" i="8"/>
  <c r="AD1108" i="8"/>
  <c r="AC1108" i="8"/>
  <c r="AA1108" i="8"/>
  <c r="Z1108" i="8"/>
  <c r="Y1108" i="8"/>
  <c r="BI1107" i="8"/>
  <c r="BH1107" i="8"/>
  <c r="BG1107" i="8"/>
  <c r="BE1107" i="8"/>
  <c r="BD1107" i="8"/>
  <c r="BC1107" i="8"/>
  <c r="BB1107" i="8"/>
  <c r="BA1107" i="8"/>
  <c r="AZ1107" i="8"/>
  <c r="AY1107" i="8"/>
  <c r="AX1107" i="8"/>
  <c r="AW1107" i="8"/>
  <c r="AV1107" i="8"/>
  <c r="AU1107" i="8"/>
  <c r="AT1107" i="8"/>
  <c r="AR1107" i="8"/>
  <c r="AQ1107" i="8"/>
  <c r="AP1107" i="8"/>
  <c r="AN1107" i="8"/>
  <c r="AM1107" i="8"/>
  <c r="AL1107" i="8"/>
  <c r="AK1107" i="8"/>
  <c r="AJ1107" i="8"/>
  <c r="AI1107" i="8"/>
  <c r="AH1107" i="8"/>
  <c r="AG1107" i="8"/>
  <c r="AF1107" i="8"/>
  <c r="AE1107" i="8"/>
  <c r="AD1107" i="8"/>
  <c r="AC1107" i="8"/>
  <c r="AA1107" i="8"/>
  <c r="Z1107" i="8"/>
  <c r="Y1107" i="8"/>
  <c r="AB1107" i="8"/>
  <c r="BI1106" i="8"/>
  <c r="BH1106" i="8"/>
  <c r="BG1106" i="8"/>
  <c r="BE1106" i="8"/>
  <c r="BD1106" i="8"/>
  <c r="BC1106" i="8"/>
  <c r="BB1106" i="8"/>
  <c r="BA1106" i="8"/>
  <c r="AZ1106" i="8"/>
  <c r="AY1106" i="8"/>
  <c r="AX1106" i="8"/>
  <c r="AW1106" i="8"/>
  <c r="AV1106" i="8"/>
  <c r="AU1106" i="8"/>
  <c r="AT1106" i="8"/>
  <c r="AR1106" i="8"/>
  <c r="AQ1106" i="8"/>
  <c r="AP1106" i="8"/>
  <c r="AN1106" i="8"/>
  <c r="AM1106" i="8"/>
  <c r="AL1106" i="8"/>
  <c r="AK1106" i="8"/>
  <c r="AJ1106" i="8"/>
  <c r="AI1106" i="8"/>
  <c r="AH1106" i="8"/>
  <c r="AG1106" i="8"/>
  <c r="AF1106" i="8"/>
  <c r="AE1106" i="8"/>
  <c r="AD1106" i="8"/>
  <c r="AC1106" i="8"/>
  <c r="AA1106" i="8"/>
  <c r="Z1106" i="8"/>
  <c r="Y1106" i="8"/>
  <c r="AB1106" i="8"/>
  <c r="BI1105" i="8"/>
  <c r="BH1105" i="8"/>
  <c r="BG1105" i="8"/>
  <c r="BE1105" i="8"/>
  <c r="BD1105" i="8"/>
  <c r="BC1105" i="8"/>
  <c r="BB1105" i="8"/>
  <c r="BA1105" i="8"/>
  <c r="AZ1105" i="8"/>
  <c r="AY1105" i="8"/>
  <c r="AX1105" i="8"/>
  <c r="AW1105" i="8"/>
  <c r="AV1105" i="8"/>
  <c r="AU1105" i="8"/>
  <c r="AT1105" i="8"/>
  <c r="AR1105" i="8"/>
  <c r="AQ1105" i="8"/>
  <c r="AP1105" i="8"/>
  <c r="AN1105" i="8"/>
  <c r="AM1105" i="8"/>
  <c r="AL1105" i="8"/>
  <c r="AK1105" i="8"/>
  <c r="AJ1105" i="8"/>
  <c r="AI1105" i="8"/>
  <c r="AH1105" i="8"/>
  <c r="AG1105" i="8"/>
  <c r="AF1105" i="8"/>
  <c r="AE1105" i="8"/>
  <c r="AD1105" i="8"/>
  <c r="AC1105" i="8"/>
  <c r="AA1105" i="8"/>
  <c r="Z1105" i="8"/>
  <c r="Y1105" i="8"/>
  <c r="AB1105" i="8"/>
  <c r="BI1104" i="8"/>
  <c r="BH1104" i="8"/>
  <c r="BG1104" i="8"/>
  <c r="BE1104" i="8"/>
  <c r="BD1104" i="8"/>
  <c r="BC1104" i="8"/>
  <c r="BB1104" i="8"/>
  <c r="BA1104" i="8"/>
  <c r="AZ1104" i="8"/>
  <c r="AY1104" i="8"/>
  <c r="AX1104" i="8"/>
  <c r="AW1104" i="8"/>
  <c r="AV1104" i="8"/>
  <c r="AU1104" i="8"/>
  <c r="AT1104" i="8"/>
  <c r="AR1104" i="8"/>
  <c r="AQ1104" i="8"/>
  <c r="AP1104" i="8"/>
  <c r="AN1104" i="8"/>
  <c r="AM1104" i="8"/>
  <c r="AL1104" i="8"/>
  <c r="AK1104" i="8"/>
  <c r="AJ1104" i="8"/>
  <c r="AI1104" i="8"/>
  <c r="AH1104" i="8"/>
  <c r="AG1104" i="8"/>
  <c r="AF1104" i="8"/>
  <c r="AE1104" i="8"/>
  <c r="AD1104" i="8"/>
  <c r="AC1104" i="8"/>
  <c r="AA1104" i="8"/>
  <c r="Z1104" i="8"/>
  <c r="Y1104" i="8"/>
  <c r="AB1104" i="8"/>
  <c r="BI1103" i="8"/>
  <c r="BH1103" i="8"/>
  <c r="BG1103" i="8"/>
  <c r="BE1103" i="8"/>
  <c r="BD1103" i="8"/>
  <c r="BC1103" i="8"/>
  <c r="BB1103" i="8"/>
  <c r="BA1103" i="8"/>
  <c r="AZ1103" i="8"/>
  <c r="AY1103" i="8"/>
  <c r="AX1103" i="8"/>
  <c r="AW1103" i="8"/>
  <c r="AV1103" i="8"/>
  <c r="AU1103" i="8"/>
  <c r="AT1103" i="8"/>
  <c r="AR1103" i="8"/>
  <c r="AQ1103" i="8"/>
  <c r="AP1103" i="8"/>
  <c r="AN1103" i="8"/>
  <c r="AM1103" i="8"/>
  <c r="AL1103" i="8"/>
  <c r="AK1103" i="8"/>
  <c r="AJ1103" i="8"/>
  <c r="AI1103" i="8"/>
  <c r="AH1103" i="8"/>
  <c r="AG1103" i="8"/>
  <c r="AF1103" i="8"/>
  <c r="AE1103" i="8"/>
  <c r="AD1103" i="8"/>
  <c r="AC1103" i="8"/>
  <c r="AA1103" i="8"/>
  <c r="Z1103" i="8"/>
  <c r="Y1103" i="8"/>
  <c r="AB1103" i="8"/>
  <c r="BI1101" i="8"/>
  <c r="BH1101" i="8"/>
  <c r="BG1101" i="8"/>
  <c r="BE1101" i="8"/>
  <c r="BD1101" i="8"/>
  <c r="BC1101" i="8"/>
  <c r="BB1101" i="8"/>
  <c r="BA1101" i="8"/>
  <c r="AZ1101" i="8"/>
  <c r="AY1101" i="8"/>
  <c r="AX1101" i="8"/>
  <c r="AW1101" i="8"/>
  <c r="AV1101" i="8"/>
  <c r="AU1101" i="8"/>
  <c r="AT1101" i="8"/>
  <c r="AR1101" i="8"/>
  <c r="AQ1101" i="8"/>
  <c r="AP1101" i="8"/>
  <c r="AN1101" i="8"/>
  <c r="AM1101" i="8"/>
  <c r="AL1101" i="8"/>
  <c r="AK1101" i="8"/>
  <c r="AJ1101" i="8"/>
  <c r="AI1101" i="8"/>
  <c r="AH1101" i="8"/>
  <c r="AG1101" i="8"/>
  <c r="AF1101" i="8"/>
  <c r="AE1101" i="8"/>
  <c r="AD1101" i="8"/>
  <c r="AC1101" i="8"/>
  <c r="AA1101" i="8"/>
  <c r="Z1101" i="8"/>
  <c r="Y1101" i="8"/>
  <c r="AB1101" i="8"/>
  <c r="BI1100" i="8"/>
  <c r="BH1100" i="8"/>
  <c r="BG1100" i="8"/>
  <c r="BE1100" i="8"/>
  <c r="BD1100" i="8"/>
  <c r="BC1100" i="8"/>
  <c r="BB1100" i="8"/>
  <c r="BA1100" i="8"/>
  <c r="AZ1100" i="8"/>
  <c r="AY1100" i="8"/>
  <c r="AX1100" i="8"/>
  <c r="AW1100" i="8"/>
  <c r="AV1100" i="8"/>
  <c r="AU1100" i="8"/>
  <c r="AT1100" i="8"/>
  <c r="AR1100" i="8"/>
  <c r="AQ1100" i="8"/>
  <c r="AP1100" i="8"/>
  <c r="AN1100" i="8"/>
  <c r="AM1100" i="8"/>
  <c r="AL1100" i="8"/>
  <c r="AK1100" i="8"/>
  <c r="AJ1100" i="8"/>
  <c r="AI1100" i="8"/>
  <c r="AH1100" i="8"/>
  <c r="AG1100" i="8"/>
  <c r="AF1100" i="8"/>
  <c r="AE1100" i="8"/>
  <c r="AD1100" i="8"/>
  <c r="AC1100" i="8"/>
  <c r="AA1100" i="8"/>
  <c r="Z1100" i="8"/>
  <c r="Y1100" i="8"/>
  <c r="BI1099" i="8"/>
  <c r="BH1099" i="8"/>
  <c r="BG1099" i="8"/>
  <c r="BE1099" i="8"/>
  <c r="BD1099" i="8"/>
  <c r="BC1099" i="8"/>
  <c r="BB1099" i="8"/>
  <c r="BA1099" i="8"/>
  <c r="AZ1099" i="8"/>
  <c r="AY1099" i="8"/>
  <c r="AX1099" i="8"/>
  <c r="AW1099" i="8"/>
  <c r="AV1099" i="8"/>
  <c r="AU1099" i="8"/>
  <c r="AT1099" i="8"/>
  <c r="AR1099" i="8"/>
  <c r="AQ1099" i="8"/>
  <c r="AP1099" i="8"/>
  <c r="AN1099" i="8"/>
  <c r="AM1099" i="8"/>
  <c r="AL1099" i="8"/>
  <c r="AK1099" i="8"/>
  <c r="AJ1099" i="8"/>
  <c r="AI1099" i="8"/>
  <c r="AH1099" i="8"/>
  <c r="AG1099" i="8"/>
  <c r="AF1099" i="8"/>
  <c r="AE1099" i="8"/>
  <c r="AD1099" i="8"/>
  <c r="AC1099" i="8"/>
  <c r="AA1099" i="8"/>
  <c r="Z1099" i="8"/>
  <c r="Y1099" i="8"/>
  <c r="BI1098" i="8"/>
  <c r="BH1098" i="8"/>
  <c r="BG1098" i="8"/>
  <c r="BE1098" i="8"/>
  <c r="BD1098" i="8"/>
  <c r="BC1098" i="8"/>
  <c r="BB1098" i="8"/>
  <c r="BA1098" i="8"/>
  <c r="AZ1098" i="8"/>
  <c r="AY1098" i="8"/>
  <c r="AX1098" i="8"/>
  <c r="AW1098" i="8"/>
  <c r="AV1098" i="8"/>
  <c r="AU1098" i="8"/>
  <c r="AT1098" i="8"/>
  <c r="AR1098" i="8"/>
  <c r="AQ1098" i="8"/>
  <c r="AP1098" i="8"/>
  <c r="AN1098" i="8"/>
  <c r="AM1098" i="8"/>
  <c r="AL1098" i="8"/>
  <c r="AK1098" i="8"/>
  <c r="AJ1098" i="8"/>
  <c r="AI1098" i="8"/>
  <c r="AH1098" i="8"/>
  <c r="AG1098" i="8"/>
  <c r="AF1098" i="8"/>
  <c r="AE1098" i="8"/>
  <c r="AD1098" i="8"/>
  <c r="AC1098" i="8"/>
  <c r="AA1098" i="8"/>
  <c r="Z1098" i="8"/>
  <c r="Y1098" i="8"/>
  <c r="AB1098" i="8"/>
  <c r="BI1097" i="8"/>
  <c r="BH1097" i="8"/>
  <c r="BG1097" i="8"/>
  <c r="BE1097" i="8"/>
  <c r="BD1097" i="8"/>
  <c r="BC1097" i="8"/>
  <c r="BB1097" i="8"/>
  <c r="BA1097" i="8"/>
  <c r="AZ1097" i="8"/>
  <c r="AY1097" i="8"/>
  <c r="AX1097" i="8"/>
  <c r="AW1097" i="8"/>
  <c r="AV1097" i="8"/>
  <c r="AU1097" i="8"/>
  <c r="AT1097" i="8"/>
  <c r="AR1097" i="8"/>
  <c r="AQ1097" i="8"/>
  <c r="AP1097" i="8"/>
  <c r="AN1097" i="8"/>
  <c r="AM1097" i="8"/>
  <c r="AL1097" i="8"/>
  <c r="AK1097" i="8"/>
  <c r="AJ1097" i="8"/>
  <c r="AI1097" i="8"/>
  <c r="AH1097" i="8"/>
  <c r="AG1097" i="8"/>
  <c r="AF1097" i="8"/>
  <c r="AE1097" i="8"/>
  <c r="AD1097" i="8"/>
  <c r="AC1097" i="8"/>
  <c r="AA1097" i="8"/>
  <c r="Z1097" i="8"/>
  <c r="Y1097" i="8"/>
  <c r="BI1096" i="8"/>
  <c r="BH1096" i="8"/>
  <c r="BG1096" i="8"/>
  <c r="BE1096" i="8"/>
  <c r="BD1096" i="8"/>
  <c r="BC1096" i="8"/>
  <c r="BB1096" i="8"/>
  <c r="BA1096" i="8"/>
  <c r="AZ1096" i="8"/>
  <c r="AY1096" i="8"/>
  <c r="AX1096" i="8"/>
  <c r="AW1096" i="8"/>
  <c r="AV1096" i="8"/>
  <c r="AU1096" i="8"/>
  <c r="AT1096" i="8"/>
  <c r="AR1096" i="8"/>
  <c r="AQ1096" i="8"/>
  <c r="AP1096" i="8"/>
  <c r="AN1096" i="8"/>
  <c r="AM1096" i="8"/>
  <c r="AL1096" i="8"/>
  <c r="AK1096" i="8"/>
  <c r="AJ1096" i="8"/>
  <c r="AI1096" i="8"/>
  <c r="AH1096" i="8"/>
  <c r="AG1096" i="8"/>
  <c r="AF1096" i="8"/>
  <c r="AE1096" i="8"/>
  <c r="AD1096" i="8"/>
  <c r="AC1096" i="8"/>
  <c r="AA1096" i="8"/>
  <c r="Z1096" i="8"/>
  <c r="Y1096" i="8"/>
  <c r="AB1096" i="8"/>
  <c r="BI1095" i="8"/>
  <c r="BH1095" i="8"/>
  <c r="BG1095" i="8"/>
  <c r="BE1095" i="8"/>
  <c r="BD1095" i="8"/>
  <c r="BC1095" i="8"/>
  <c r="BB1095" i="8"/>
  <c r="BA1095" i="8"/>
  <c r="AZ1095" i="8"/>
  <c r="AY1095" i="8"/>
  <c r="AX1095" i="8"/>
  <c r="AW1095" i="8"/>
  <c r="AV1095" i="8"/>
  <c r="AU1095" i="8"/>
  <c r="AT1095" i="8"/>
  <c r="AR1095" i="8"/>
  <c r="AQ1095" i="8"/>
  <c r="AP1095" i="8"/>
  <c r="AN1095" i="8"/>
  <c r="AM1095" i="8"/>
  <c r="AL1095" i="8"/>
  <c r="AK1095" i="8"/>
  <c r="AJ1095" i="8"/>
  <c r="AI1095" i="8"/>
  <c r="AH1095" i="8"/>
  <c r="AG1095" i="8"/>
  <c r="AF1095" i="8"/>
  <c r="AE1095" i="8"/>
  <c r="AD1095" i="8"/>
  <c r="AC1095" i="8"/>
  <c r="AA1095" i="8"/>
  <c r="Z1095" i="8"/>
  <c r="Y1095" i="8"/>
  <c r="AB1095" i="8"/>
  <c r="BI1094" i="8"/>
  <c r="BH1094" i="8"/>
  <c r="BG1094" i="8"/>
  <c r="BE1094" i="8"/>
  <c r="BD1094" i="8"/>
  <c r="BC1094" i="8"/>
  <c r="BB1094" i="8"/>
  <c r="BA1094" i="8"/>
  <c r="AZ1094" i="8"/>
  <c r="AY1094" i="8"/>
  <c r="AX1094" i="8"/>
  <c r="AW1094" i="8"/>
  <c r="AV1094" i="8"/>
  <c r="AU1094" i="8"/>
  <c r="AT1094" i="8"/>
  <c r="AR1094" i="8"/>
  <c r="AQ1094" i="8"/>
  <c r="AP1094" i="8"/>
  <c r="AN1094" i="8"/>
  <c r="AM1094" i="8"/>
  <c r="AL1094" i="8"/>
  <c r="AK1094" i="8"/>
  <c r="AJ1094" i="8"/>
  <c r="AI1094" i="8"/>
  <c r="AH1094" i="8"/>
  <c r="AG1094" i="8"/>
  <c r="AF1094" i="8"/>
  <c r="AE1094" i="8"/>
  <c r="AD1094" i="8"/>
  <c r="AC1094" i="8"/>
  <c r="AA1094" i="8"/>
  <c r="Z1094" i="8"/>
  <c r="Y1094" i="8"/>
  <c r="BI1093" i="8"/>
  <c r="BH1093" i="8"/>
  <c r="BG1093" i="8"/>
  <c r="BE1093" i="8"/>
  <c r="BD1093" i="8"/>
  <c r="BC1093" i="8"/>
  <c r="BB1093" i="8"/>
  <c r="BA1093" i="8"/>
  <c r="AZ1093" i="8"/>
  <c r="AY1093" i="8"/>
  <c r="AX1093" i="8"/>
  <c r="AW1093" i="8"/>
  <c r="AV1093" i="8"/>
  <c r="AU1093" i="8"/>
  <c r="AT1093" i="8"/>
  <c r="AR1093" i="8"/>
  <c r="AQ1093" i="8"/>
  <c r="AP1093" i="8"/>
  <c r="AN1093" i="8"/>
  <c r="AM1093" i="8"/>
  <c r="AL1093" i="8"/>
  <c r="AK1093" i="8"/>
  <c r="AJ1093" i="8"/>
  <c r="AI1093" i="8"/>
  <c r="AH1093" i="8"/>
  <c r="AG1093" i="8"/>
  <c r="AF1093" i="8"/>
  <c r="AE1093" i="8"/>
  <c r="AD1093" i="8"/>
  <c r="AC1093" i="8"/>
  <c r="AA1093" i="8"/>
  <c r="Z1093" i="8"/>
  <c r="Y1093" i="8"/>
  <c r="AB1093" i="8"/>
  <c r="BI1092" i="8"/>
  <c r="BH1092" i="8"/>
  <c r="BG1092" i="8"/>
  <c r="BE1092" i="8"/>
  <c r="BD1092" i="8"/>
  <c r="BC1092" i="8"/>
  <c r="BB1092" i="8"/>
  <c r="BA1092" i="8"/>
  <c r="AZ1092" i="8"/>
  <c r="AY1092" i="8"/>
  <c r="AX1092" i="8"/>
  <c r="AW1092" i="8"/>
  <c r="AV1092" i="8"/>
  <c r="AU1092" i="8"/>
  <c r="AT1092" i="8"/>
  <c r="AR1092" i="8"/>
  <c r="AQ1092" i="8"/>
  <c r="AP1092" i="8"/>
  <c r="AN1092" i="8"/>
  <c r="AM1092" i="8"/>
  <c r="AL1092" i="8"/>
  <c r="AK1092" i="8"/>
  <c r="AJ1092" i="8"/>
  <c r="AI1092" i="8"/>
  <c r="AH1092" i="8"/>
  <c r="AG1092" i="8"/>
  <c r="AF1092" i="8"/>
  <c r="AE1092" i="8"/>
  <c r="AD1092" i="8"/>
  <c r="AC1092" i="8"/>
  <c r="AA1092" i="8"/>
  <c r="Z1092" i="8"/>
  <c r="Y1092" i="8"/>
  <c r="AB1092" i="8"/>
  <c r="BI1091" i="8"/>
  <c r="BH1091" i="8"/>
  <c r="BG1091" i="8"/>
  <c r="BE1091" i="8"/>
  <c r="BD1091" i="8"/>
  <c r="BC1091" i="8"/>
  <c r="BB1091" i="8"/>
  <c r="BA1091" i="8"/>
  <c r="AZ1091" i="8"/>
  <c r="AY1091" i="8"/>
  <c r="AX1091" i="8"/>
  <c r="AW1091" i="8"/>
  <c r="AV1091" i="8"/>
  <c r="AU1091" i="8"/>
  <c r="AT1091" i="8"/>
  <c r="AR1091" i="8"/>
  <c r="AQ1091" i="8"/>
  <c r="AP1091" i="8"/>
  <c r="AN1091" i="8"/>
  <c r="AM1091" i="8"/>
  <c r="AL1091" i="8"/>
  <c r="AK1091" i="8"/>
  <c r="AJ1091" i="8"/>
  <c r="AI1091" i="8"/>
  <c r="AH1091" i="8"/>
  <c r="AG1091" i="8"/>
  <c r="AF1091" i="8"/>
  <c r="AE1091" i="8"/>
  <c r="AD1091" i="8"/>
  <c r="AC1091" i="8"/>
  <c r="AA1091" i="8"/>
  <c r="Z1091" i="8"/>
  <c r="Y1091" i="8"/>
  <c r="BI1090" i="8"/>
  <c r="BH1090" i="8"/>
  <c r="BG1090" i="8"/>
  <c r="BE1090" i="8"/>
  <c r="BD1090" i="8"/>
  <c r="BC1090" i="8"/>
  <c r="BB1090" i="8"/>
  <c r="BA1090" i="8"/>
  <c r="AZ1090" i="8"/>
  <c r="AY1090" i="8"/>
  <c r="AX1090" i="8"/>
  <c r="AW1090" i="8"/>
  <c r="AV1090" i="8"/>
  <c r="AU1090" i="8"/>
  <c r="AT1090" i="8"/>
  <c r="AR1090" i="8"/>
  <c r="AQ1090" i="8"/>
  <c r="AP1090" i="8"/>
  <c r="AN1090" i="8"/>
  <c r="AM1090" i="8"/>
  <c r="AL1090" i="8"/>
  <c r="AK1090" i="8"/>
  <c r="AJ1090" i="8"/>
  <c r="AI1090" i="8"/>
  <c r="AH1090" i="8"/>
  <c r="AG1090" i="8"/>
  <c r="AF1090" i="8"/>
  <c r="AE1090" i="8"/>
  <c r="AD1090" i="8"/>
  <c r="AC1090" i="8"/>
  <c r="AA1090" i="8"/>
  <c r="Z1090" i="8"/>
  <c r="Y1090" i="8"/>
  <c r="BI1089" i="8"/>
  <c r="BH1089" i="8"/>
  <c r="BG1089" i="8"/>
  <c r="BE1089" i="8"/>
  <c r="BD1089" i="8"/>
  <c r="BC1089" i="8"/>
  <c r="BB1089" i="8"/>
  <c r="BA1089" i="8"/>
  <c r="AZ1089" i="8"/>
  <c r="AY1089" i="8"/>
  <c r="AX1089" i="8"/>
  <c r="AW1089" i="8"/>
  <c r="AV1089" i="8"/>
  <c r="AU1089" i="8"/>
  <c r="AT1089" i="8"/>
  <c r="AR1089" i="8"/>
  <c r="AQ1089" i="8"/>
  <c r="AP1089" i="8"/>
  <c r="AN1089" i="8"/>
  <c r="AM1089" i="8"/>
  <c r="AL1089" i="8"/>
  <c r="AK1089" i="8"/>
  <c r="AJ1089" i="8"/>
  <c r="AI1089" i="8"/>
  <c r="AH1089" i="8"/>
  <c r="AG1089" i="8"/>
  <c r="AF1089" i="8"/>
  <c r="AE1089" i="8"/>
  <c r="AD1089" i="8"/>
  <c r="AC1089" i="8"/>
  <c r="AA1089" i="8"/>
  <c r="Z1089" i="8"/>
  <c r="Y1089" i="8"/>
  <c r="AB1089" i="8"/>
  <c r="BI1088" i="8"/>
  <c r="BH1088" i="8"/>
  <c r="BG1088" i="8"/>
  <c r="BE1088" i="8"/>
  <c r="BD1088" i="8"/>
  <c r="BC1088" i="8"/>
  <c r="BB1088" i="8"/>
  <c r="BA1088" i="8"/>
  <c r="AZ1088" i="8"/>
  <c r="AY1088" i="8"/>
  <c r="AX1088" i="8"/>
  <c r="AW1088" i="8"/>
  <c r="AV1088" i="8"/>
  <c r="AU1088" i="8"/>
  <c r="AT1088" i="8"/>
  <c r="AR1088" i="8"/>
  <c r="AQ1088" i="8"/>
  <c r="AP1088" i="8"/>
  <c r="AN1088" i="8"/>
  <c r="AM1088" i="8"/>
  <c r="AL1088" i="8"/>
  <c r="AK1088" i="8"/>
  <c r="AJ1088" i="8"/>
  <c r="AI1088" i="8"/>
  <c r="AH1088" i="8"/>
  <c r="AG1088" i="8"/>
  <c r="AF1088" i="8"/>
  <c r="AE1088" i="8"/>
  <c r="AD1088" i="8"/>
  <c r="AC1088" i="8"/>
  <c r="AA1088" i="8"/>
  <c r="Z1088" i="8"/>
  <c r="Y1088" i="8"/>
  <c r="AB1088" i="8"/>
  <c r="BI1087" i="8"/>
  <c r="BH1087" i="8"/>
  <c r="BG1087" i="8"/>
  <c r="BE1087" i="8"/>
  <c r="BD1087" i="8"/>
  <c r="BC1087" i="8"/>
  <c r="BB1087" i="8"/>
  <c r="BA1087" i="8"/>
  <c r="AZ1087" i="8"/>
  <c r="AY1087" i="8"/>
  <c r="AX1087" i="8"/>
  <c r="AW1087" i="8"/>
  <c r="AV1087" i="8"/>
  <c r="AU1087" i="8"/>
  <c r="AT1087" i="8"/>
  <c r="AR1087" i="8"/>
  <c r="AQ1087" i="8"/>
  <c r="AP1087" i="8"/>
  <c r="AN1087" i="8"/>
  <c r="AM1087" i="8"/>
  <c r="AL1087" i="8"/>
  <c r="AK1087" i="8"/>
  <c r="AJ1087" i="8"/>
  <c r="AI1087" i="8"/>
  <c r="AH1087" i="8"/>
  <c r="AG1087" i="8"/>
  <c r="AF1087" i="8"/>
  <c r="AE1087" i="8"/>
  <c r="AD1087" i="8"/>
  <c r="AC1087" i="8"/>
  <c r="AA1087" i="8"/>
  <c r="Z1087" i="8"/>
  <c r="Y1087" i="8"/>
  <c r="AB1087" i="8"/>
  <c r="BI1086" i="8"/>
  <c r="BH1086" i="8"/>
  <c r="BG1086" i="8"/>
  <c r="BE1086" i="8"/>
  <c r="BD1086" i="8"/>
  <c r="BC1086" i="8"/>
  <c r="BB1086" i="8"/>
  <c r="BA1086" i="8"/>
  <c r="AZ1086" i="8"/>
  <c r="AY1086" i="8"/>
  <c r="AX1086" i="8"/>
  <c r="AW1086" i="8"/>
  <c r="AV1086" i="8"/>
  <c r="AU1086" i="8"/>
  <c r="AT1086" i="8"/>
  <c r="AR1086" i="8"/>
  <c r="AQ1086" i="8"/>
  <c r="AP1086" i="8"/>
  <c r="AN1086" i="8"/>
  <c r="AM1086" i="8"/>
  <c r="AL1086" i="8"/>
  <c r="AK1086" i="8"/>
  <c r="AJ1086" i="8"/>
  <c r="AI1086" i="8"/>
  <c r="AH1086" i="8"/>
  <c r="AG1086" i="8"/>
  <c r="AF1086" i="8"/>
  <c r="AE1086" i="8"/>
  <c r="AD1086" i="8"/>
  <c r="AC1086" i="8"/>
  <c r="AA1086" i="8"/>
  <c r="Z1086" i="8"/>
  <c r="Y1086" i="8"/>
  <c r="BI1085" i="8"/>
  <c r="BH1085" i="8"/>
  <c r="BG1085" i="8"/>
  <c r="BE1085" i="8"/>
  <c r="BD1085" i="8"/>
  <c r="BC1085" i="8"/>
  <c r="BB1085" i="8"/>
  <c r="BA1085" i="8"/>
  <c r="AZ1085" i="8"/>
  <c r="AY1085" i="8"/>
  <c r="AX1085" i="8"/>
  <c r="AW1085" i="8"/>
  <c r="AV1085" i="8"/>
  <c r="AU1085" i="8"/>
  <c r="AT1085" i="8"/>
  <c r="AR1085" i="8"/>
  <c r="AQ1085" i="8"/>
  <c r="AP1085" i="8"/>
  <c r="AN1085" i="8"/>
  <c r="AM1085" i="8"/>
  <c r="AL1085" i="8"/>
  <c r="AK1085" i="8"/>
  <c r="AJ1085" i="8"/>
  <c r="AI1085" i="8"/>
  <c r="AH1085" i="8"/>
  <c r="AG1085" i="8"/>
  <c r="AF1085" i="8"/>
  <c r="AE1085" i="8"/>
  <c r="AD1085" i="8"/>
  <c r="AC1085" i="8"/>
  <c r="AA1085" i="8"/>
  <c r="Z1085" i="8"/>
  <c r="Y1085" i="8"/>
  <c r="AB1085" i="8"/>
  <c r="BI1084" i="8"/>
  <c r="BH1084" i="8"/>
  <c r="BG1084" i="8"/>
  <c r="BE1084" i="8"/>
  <c r="BD1084" i="8"/>
  <c r="BC1084" i="8"/>
  <c r="BB1084" i="8"/>
  <c r="BA1084" i="8"/>
  <c r="AZ1084" i="8"/>
  <c r="AY1084" i="8"/>
  <c r="AX1084" i="8"/>
  <c r="AW1084" i="8"/>
  <c r="AV1084" i="8"/>
  <c r="AU1084" i="8"/>
  <c r="AT1084" i="8"/>
  <c r="AR1084" i="8"/>
  <c r="AQ1084" i="8"/>
  <c r="AP1084" i="8"/>
  <c r="AN1084" i="8"/>
  <c r="AM1084" i="8"/>
  <c r="AL1084" i="8"/>
  <c r="AK1084" i="8"/>
  <c r="AJ1084" i="8"/>
  <c r="AI1084" i="8"/>
  <c r="AH1084" i="8"/>
  <c r="AG1084" i="8"/>
  <c r="AF1084" i="8"/>
  <c r="AE1084" i="8"/>
  <c r="AD1084" i="8"/>
  <c r="AC1084" i="8"/>
  <c r="AA1084" i="8"/>
  <c r="Z1084" i="8"/>
  <c r="Y1084" i="8"/>
  <c r="AB1084" i="8"/>
  <c r="BI1083" i="8"/>
  <c r="BH1083" i="8"/>
  <c r="BG1083" i="8"/>
  <c r="BE1083" i="8"/>
  <c r="BD1083" i="8"/>
  <c r="BC1083" i="8"/>
  <c r="BB1083" i="8"/>
  <c r="BA1083" i="8"/>
  <c r="AZ1083" i="8"/>
  <c r="AY1083" i="8"/>
  <c r="AX1083" i="8"/>
  <c r="AW1083" i="8"/>
  <c r="AV1083" i="8"/>
  <c r="AU1083" i="8"/>
  <c r="AT1083" i="8"/>
  <c r="AR1083" i="8"/>
  <c r="AQ1083" i="8"/>
  <c r="AP1083" i="8"/>
  <c r="AN1083" i="8"/>
  <c r="AM1083" i="8"/>
  <c r="AL1083" i="8"/>
  <c r="AK1083" i="8"/>
  <c r="AJ1083" i="8"/>
  <c r="AI1083" i="8"/>
  <c r="AH1083" i="8"/>
  <c r="AG1083" i="8"/>
  <c r="AF1083" i="8"/>
  <c r="AE1083" i="8"/>
  <c r="AD1083" i="8"/>
  <c r="AC1083" i="8"/>
  <c r="AA1083" i="8"/>
  <c r="Z1083" i="8"/>
  <c r="Y1083" i="8"/>
  <c r="BI1082" i="8"/>
  <c r="BH1082" i="8"/>
  <c r="BG1082" i="8"/>
  <c r="BE1082" i="8"/>
  <c r="BD1082" i="8"/>
  <c r="BC1082" i="8"/>
  <c r="BB1082" i="8"/>
  <c r="BA1082" i="8"/>
  <c r="AZ1082" i="8"/>
  <c r="AY1082" i="8"/>
  <c r="AX1082" i="8"/>
  <c r="AW1082" i="8"/>
  <c r="AV1082" i="8"/>
  <c r="AU1082" i="8"/>
  <c r="AT1082" i="8"/>
  <c r="AR1082" i="8"/>
  <c r="AQ1082" i="8"/>
  <c r="AP1082" i="8"/>
  <c r="AN1082" i="8"/>
  <c r="AM1082" i="8"/>
  <c r="AL1082" i="8"/>
  <c r="AK1082" i="8"/>
  <c r="AJ1082" i="8"/>
  <c r="AI1082" i="8"/>
  <c r="AH1082" i="8"/>
  <c r="AG1082" i="8"/>
  <c r="AF1082" i="8"/>
  <c r="AE1082" i="8"/>
  <c r="AD1082" i="8"/>
  <c r="AC1082" i="8"/>
  <c r="AA1082" i="8"/>
  <c r="Z1082" i="8"/>
  <c r="Y1082" i="8"/>
  <c r="AB1082" i="8"/>
  <c r="BI1081" i="8"/>
  <c r="BH1081" i="8"/>
  <c r="BG1081" i="8"/>
  <c r="BE1081" i="8"/>
  <c r="BD1081" i="8"/>
  <c r="BC1081" i="8"/>
  <c r="BB1081" i="8"/>
  <c r="BA1081" i="8"/>
  <c r="AZ1081" i="8"/>
  <c r="AY1081" i="8"/>
  <c r="AX1081" i="8"/>
  <c r="AW1081" i="8"/>
  <c r="AV1081" i="8"/>
  <c r="AU1081" i="8"/>
  <c r="AT1081" i="8"/>
  <c r="AR1081" i="8"/>
  <c r="AQ1081" i="8"/>
  <c r="AP1081" i="8"/>
  <c r="AN1081" i="8"/>
  <c r="AM1081" i="8"/>
  <c r="AL1081" i="8"/>
  <c r="AK1081" i="8"/>
  <c r="AJ1081" i="8"/>
  <c r="AI1081" i="8"/>
  <c r="AH1081" i="8"/>
  <c r="AG1081" i="8"/>
  <c r="AF1081" i="8"/>
  <c r="AE1081" i="8"/>
  <c r="AD1081" i="8"/>
  <c r="AC1081" i="8"/>
  <c r="AA1081" i="8"/>
  <c r="Z1081" i="8"/>
  <c r="Y1081" i="8"/>
  <c r="AB1081" i="8"/>
  <c r="BI1080" i="8"/>
  <c r="BH1080" i="8"/>
  <c r="BG1080" i="8"/>
  <c r="BE1080" i="8"/>
  <c r="BD1080" i="8"/>
  <c r="BC1080" i="8"/>
  <c r="BB1080" i="8"/>
  <c r="BA1080" i="8"/>
  <c r="AZ1080" i="8"/>
  <c r="AY1080" i="8"/>
  <c r="AX1080" i="8"/>
  <c r="AW1080" i="8"/>
  <c r="AV1080" i="8"/>
  <c r="AU1080" i="8"/>
  <c r="AT1080" i="8"/>
  <c r="AR1080" i="8"/>
  <c r="AQ1080" i="8"/>
  <c r="AP1080" i="8"/>
  <c r="AN1080" i="8"/>
  <c r="AM1080" i="8"/>
  <c r="AL1080" i="8"/>
  <c r="AK1080" i="8"/>
  <c r="AJ1080" i="8"/>
  <c r="AI1080" i="8"/>
  <c r="AH1080" i="8"/>
  <c r="AG1080" i="8"/>
  <c r="AF1080" i="8"/>
  <c r="AE1080" i="8"/>
  <c r="AD1080" i="8"/>
  <c r="AC1080" i="8"/>
  <c r="AA1080" i="8"/>
  <c r="Z1080" i="8"/>
  <c r="Y1080" i="8"/>
  <c r="AB1080" i="8"/>
  <c r="BI1079" i="8"/>
  <c r="BH1079" i="8"/>
  <c r="BG1079" i="8"/>
  <c r="BE1079" i="8"/>
  <c r="BD1079" i="8"/>
  <c r="BC1079" i="8"/>
  <c r="BB1079" i="8"/>
  <c r="BA1079" i="8"/>
  <c r="AZ1079" i="8"/>
  <c r="AY1079" i="8"/>
  <c r="AX1079" i="8"/>
  <c r="AW1079" i="8"/>
  <c r="AV1079" i="8"/>
  <c r="AU1079" i="8"/>
  <c r="AT1079" i="8"/>
  <c r="AR1079" i="8"/>
  <c r="AQ1079" i="8"/>
  <c r="AP1079" i="8"/>
  <c r="AN1079" i="8"/>
  <c r="AM1079" i="8"/>
  <c r="AL1079" i="8"/>
  <c r="AK1079" i="8"/>
  <c r="AJ1079" i="8"/>
  <c r="AI1079" i="8"/>
  <c r="AH1079" i="8"/>
  <c r="AG1079" i="8"/>
  <c r="AF1079" i="8"/>
  <c r="AE1079" i="8"/>
  <c r="AD1079" i="8"/>
  <c r="AC1079" i="8"/>
  <c r="AA1079" i="8"/>
  <c r="Z1079" i="8"/>
  <c r="Y1079" i="8"/>
  <c r="AB1079" i="8"/>
  <c r="BI1078" i="8"/>
  <c r="BH1078" i="8"/>
  <c r="BG1078" i="8"/>
  <c r="BE1078" i="8"/>
  <c r="BD1078" i="8"/>
  <c r="BC1078" i="8"/>
  <c r="BB1078" i="8"/>
  <c r="BA1078" i="8"/>
  <c r="AZ1078" i="8"/>
  <c r="AY1078" i="8"/>
  <c r="AX1078" i="8"/>
  <c r="AW1078" i="8"/>
  <c r="AV1078" i="8"/>
  <c r="AU1078" i="8"/>
  <c r="AT1078" i="8"/>
  <c r="AR1078" i="8"/>
  <c r="AQ1078" i="8"/>
  <c r="AP1078" i="8"/>
  <c r="AN1078" i="8"/>
  <c r="AM1078" i="8"/>
  <c r="AL1078" i="8"/>
  <c r="AK1078" i="8"/>
  <c r="AJ1078" i="8"/>
  <c r="AI1078" i="8"/>
  <c r="AH1078" i="8"/>
  <c r="AG1078" i="8"/>
  <c r="AF1078" i="8"/>
  <c r="AE1078" i="8"/>
  <c r="AD1078" i="8"/>
  <c r="AC1078" i="8"/>
  <c r="AA1078" i="8"/>
  <c r="Z1078" i="8"/>
  <c r="Y1078" i="8"/>
  <c r="AB1078" i="8"/>
  <c r="BI1077" i="8"/>
  <c r="BH1077" i="8"/>
  <c r="BG1077" i="8"/>
  <c r="BE1077" i="8"/>
  <c r="BD1077" i="8"/>
  <c r="BC1077" i="8"/>
  <c r="BB1077" i="8"/>
  <c r="BA1077" i="8"/>
  <c r="AZ1077" i="8"/>
  <c r="AY1077" i="8"/>
  <c r="AX1077" i="8"/>
  <c r="AW1077" i="8"/>
  <c r="AV1077" i="8"/>
  <c r="AU1077" i="8"/>
  <c r="AT1077" i="8"/>
  <c r="AR1077" i="8"/>
  <c r="AQ1077" i="8"/>
  <c r="AP1077" i="8"/>
  <c r="AN1077" i="8"/>
  <c r="AM1077" i="8"/>
  <c r="AL1077" i="8"/>
  <c r="AK1077" i="8"/>
  <c r="AJ1077" i="8"/>
  <c r="AI1077" i="8"/>
  <c r="AH1077" i="8"/>
  <c r="AG1077" i="8"/>
  <c r="AF1077" i="8"/>
  <c r="AE1077" i="8"/>
  <c r="AD1077" i="8"/>
  <c r="AC1077" i="8"/>
  <c r="AA1077" i="8"/>
  <c r="Z1077" i="8"/>
  <c r="Y1077" i="8"/>
  <c r="AB1077" i="8"/>
  <c r="BI1076" i="8"/>
  <c r="BH1076" i="8"/>
  <c r="BG1076" i="8"/>
  <c r="BE1076" i="8"/>
  <c r="BD1076" i="8"/>
  <c r="BC1076" i="8"/>
  <c r="BB1076" i="8"/>
  <c r="BA1076" i="8"/>
  <c r="AZ1076" i="8"/>
  <c r="AY1076" i="8"/>
  <c r="AX1076" i="8"/>
  <c r="AW1076" i="8"/>
  <c r="AV1076" i="8"/>
  <c r="AU1076" i="8"/>
  <c r="AT1076" i="8"/>
  <c r="AR1076" i="8"/>
  <c r="AQ1076" i="8"/>
  <c r="AP1076" i="8"/>
  <c r="AN1076" i="8"/>
  <c r="AM1076" i="8"/>
  <c r="AL1076" i="8"/>
  <c r="AK1076" i="8"/>
  <c r="AJ1076" i="8"/>
  <c r="AI1076" i="8"/>
  <c r="AH1076" i="8"/>
  <c r="AG1076" i="8"/>
  <c r="AF1076" i="8"/>
  <c r="AE1076" i="8"/>
  <c r="AD1076" i="8"/>
  <c r="AC1076" i="8"/>
  <c r="AA1076" i="8"/>
  <c r="Z1076" i="8"/>
  <c r="Y1076" i="8"/>
  <c r="AB1076" i="8"/>
  <c r="BI1075" i="8"/>
  <c r="BH1075" i="8"/>
  <c r="BG1075" i="8"/>
  <c r="BE1075" i="8"/>
  <c r="BD1075" i="8"/>
  <c r="BC1075" i="8"/>
  <c r="BB1075" i="8"/>
  <c r="BA1075" i="8"/>
  <c r="AZ1075" i="8"/>
  <c r="AY1075" i="8"/>
  <c r="AX1075" i="8"/>
  <c r="AW1075" i="8"/>
  <c r="AV1075" i="8"/>
  <c r="AU1075" i="8"/>
  <c r="AT1075" i="8"/>
  <c r="AR1075" i="8"/>
  <c r="AQ1075" i="8"/>
  <c r="AP1075" i="8"/>
  <c r="AN1075" i="8"/>
  <c r="AM1075" i="8"/>
  <c r="AL1075" i="8"/>
  <c r="AK1075" i="8"/>
  <c r="AJ1075" i="8"/>
  <c r="AI1075" i="8"/>
  <c r="AH1075" i="8"/>
  <c r="AG1075" i="8"/>
  <c r="AF1075" i="8"/>
  <c r="AE1075" i="8"/>
  <c r="AD1075" i="8"/>
  <c r="AC1075" i="8"/>
  <c r="AA1075" i="8"/>
  <c r="Z1075" i="8"/>
  <c r="Y1075" i="8"/>
  <c r="BI1074" i="8"/>
  <c r="BH1074" i="8"/>
  <c r="BG1074" i="8"/>
  <c r="BE1074" i="8"/>
  <c r="BD1074" i="8"/>
  <c r="BC1074" i="8"/>
  <c r="BB1074" i="8"/>
  <c r="BA1074" i="8"/>
  <c r="AZ1074" i="8"/>
  <c r="AY1074" i="8"/>
  <c r="AX1074" i="8"/>
  <c r="AW1074" i="8"/>
  <c r="AV1074" i="8"/>
  <c r="AU1074" i="8"/>
  <c r="AT1074" i="8"/>
  <c r="AR1074" i="8"/>
  <c r="AQ1074" i="8"/>
  <c r="AP1074" i="8"/>
  <c r="AN1074" i="8"/>
  <c r="AM1074" i="8"/>
  <c r="AL1074" i="8"/>
  <c r="AK1074" i="8"/>
  <c r="AJ1074" i="8"/>
  <c r="AI1074" i="8"/>
  <c r="AH1074" i="8"/>
  <c r="AG1074" i="8"/>
  <c r="AF1074" i="8"/>
  <c r="AE1074" i="8"/>
  <c r="AD1074" i="8"/>
  <c r="AC1074" i="8"/>
  <c r="AA1074" i="8"/>
  <c r="Z1074" i="8"/>
  <c r="Y1074" i="8"/>
  <c r="AB1074" i="8"/>
  <c r="BI1073" i="8"/>
  <c r="BH1073" i="8"/>
  <c r="BG1073" i="8"/>
  <c r="BE1073" i="8"/>
  <c r="BD1073" i="8"/>
  <c r="BC1073" i="8"/>
  <c r="BB1073" i="8"/>
  <c r="BA1073" i="8"/>
  <c r="AZ1073" i="8"/>
  <c r="AY1073" i="8"/>
  <c r="AX1073" i="8"/>
  <c r="AW1073" i="8"/>
  <c r="AV1073" i="8"/>
  <c r="AU1073" i="8"/>
  <c r="AT1073" i="8"/>
  <c r="AR1073" i="8"/>
  <c r="AQ1073" i="8"/>
  <c r="AP1073" i="8"/>
  <c r="AN1073" i="8"/>
  <c r="AM1073" i="8"/>
  <c r="AL1073" i="8"/>
  <c r="AK1073" i="8"/>
  <c r="AJ1073" i="8"/>
  <c r="AI1073" i="8"/>
  <c r="AH1073" i="8"/>
  <c r="AG1073" i="8"/>
  <c r="AF1073" i="8"/>
  <c r="AE1073" i="8"/>
  <c r="AD1073" i="8"/>
  <c r="AC1073" i="8"/>
  <c r="AA1073" i="8"/>
  <c r="Z1073" i="8"/>
  <c r="Y1073" i="8"/>
  <c r="AB1073" i="8"/>
  <c r="BI1072" i="8"/>
  <c r="BH1072" i="8"/>
  <c r="BG1072" i="8"/>
  <c r="BE1072" i="8"/>
  <c r="BD1072" i="8"/>
  <c r="BC1072" i="8"/>
  <c r="BB1072" i="8"/>
  <c r="BA1072" i="8"/>
  <c r="AZ1072" i="8"/>
  <c r="AY1072" i="8"/>
  <c r="AX1072" i="8"/>
  <c r="AW1072" i="8"/>
  <c r="AV1072" i="8"/>
  <c r="AU1072" i="8"/>
  <c r="AT1072" i="8"/>
  <c r="AR1072" i="8"/>
  <c r="AQ1072" i="8"/>
  <c r="AP1072" i="8"/>
  <c r="AN1072" i="8"/>
  <c r="AM1072" i="8"/>
  <c r="AL1072" i="8"/>
  <c r="AK1072" i="8"/>
  <c r="AJ1072" i="8"/>
  <c r="AI1072" i="8"/>
  <c r="AH1072" i="8"/>
  <c r="AG1072" i="8"/>
  <c r="AF1072" i="8"/>
  <c r="AE1072" i="8"/>
  <c r="AD1072" i="8"/>
  <c r="AC1072" i="8"/>
  <c r="AA1072" i="8"/>
  <c r="Z1072" i="8"/>
  <c r="Y1072" i="8"/>
  <c r="BI1071" i="8"/>
  <c r="BH1071" i="8"/>
  <c r="BG1071" i="8"/>
  <c r="BE1071" i="8"/>
  <c r="BD1071" i="8"/>
  <c r="BC1071" i="8"/>
  <c r="BB1071" i="8"/>
  <c r="BA1071" i="8"/>
  <c r="AZ1071" i="8"/>
  <c r="AY1071" i="8"/>
  <c r="AX1071" i="8"/>
  <c r="AW1071" i="8"/>
  <c r="AV1071" i="8"/>
  <c r="AU1071" i="8"/>
  <c r="AT1071" i="8"/>
  <c r="AR1071" i="8"/>
  <c r="AQ1071" i="8"/>
  <c r="AP1071" i="8"/>
  <c r="AN1071" i="8"/>
  <c r="AM1071" i="8"/>
  <c r="AL1071" i="8"/>
  <c r="AK1071" i="8"/>
  <c r="AJ1071" i="8"/>
  <c r="AI1071" i="8"/>
  <c r="AH1071" i="8"/>
  <c r="AG1071" i="8"/>
  <c r="AF1071" i="8"/>
  <c r="AE1071" i="8"/>
  <c r="AD1071" i="8"/>
  <c r="AC1071" i="8"/>
  <c r="AA1071" i="8"/>
  <c r="Z1071" i="8"/>
  <c r="Y1071" i="8"/>
  <c r="AB1071" i="8"/>
  <c r="BI1070" i="8"/>
  <c r="BH1070" i="8"/>
  <c r="BG1070" i="8"/>
  <c r="BE1070" i="8"/>
  <c r="BD1070" i="8"/>
  <c r="BC1070" i="8"/>
  <c r="BB1070" i="8"/>
  <c r="BA1070" i="8"/>
  <c r="AZ1070" i="8"/>
  <c r="AY1070" i="8"/>
  <c r="AX1070" i="8"/>
  <c r="AW1070" i="8"/>
  <c r="AV1070" i="8"/>
  <c r="AU1070" i="8"/>
  <c r="AT1070" i="8"/>
  <c r="AR1070" i="8"/>
  <c r="AQ1070" i="8"/>
  <c r="AP1070" i="8"/>
  <c r="AN1070" i="8"/>
  <c r="AM1070" i="8"/>
  <c r="AL1070" i="8"/>
  <c r="AK1070" i="8"/>
  <c r="AJ1070" i="8"/>
  <c r="AI1070" i="8"/>
  <c r="AH1070" i="8"/>
  <c r="AG1070" i="8"/>
  <c r="AF1070" i="8"/>
  <c r="AE1070" i="8"/>
  <c r="AD1070" i="8"/>
  <c r="AC1070" i="8"/>
  <c r="AA1070" i="8"/>
  <c r="Z1070" i="8"/>
  <c r="Y1070" i="8"/>
  <c r="AB1070" i="8"/>
  <c r="BI1069" i="8"/>
  <c r="BH1069" i="8"/>
  <c r="BG1069" i="8"/>
  <c r="BE1069" i="8"/>
  <c r="BD1069" i="8"/>
  <c r="BC1069" i="8"/>
  <c r="BB1069" i="8"/>
  <c r="BA1069" i="8"/>
  <c r="AZ1069" i="8"/>
  <c r="AY1069" i="8"/>
  <c r="AX1069" i="8"/>
  <c r="AW1069" i="8"/>
  <c r="AV1069" i="8"/>
  <c r="AU1069" i="8"/>
  <c r="AT1069" i="8"/>
  <c r="AR1069" i="8"/>
  <c r="AQ1069" i="8"/>
  <c r="AP1069" i="8"/>
  <c r="AN1069" i="8"/>
  <c r="AM1069" i="8"/>
  <c r="AL1069" i="8"/>
  <c r="AK1069" i="8"/>
  <c r="AJ1069" i="8"/>
  <c r="AI1069" i="8"/>
  <c r="AH1069" i="8"/>
  <c r="AG1069" i="8"/>
  <c r="AF1069" i="8"/>
  <c r="AE1069" i="8"/>
  <c r="AD1069" i="8"/>
  <c r="AC1069" i="8"/>
  <c r="AA1069" i="8"/>
  <c r="Z1069" i="8"/>
  <c r="Y1069" i="8"/>
  <c r="BI1068" i="8"/>
  <c r="BH1068" i="8"/>
  <c r="BG1068" i="8"/>
  <c r="BE1068" i="8"/>
  <c r="BD1068" i="8"/>
  <c r="BC1068" i="8"/>
  <c r="BB1068" i="8"/>
  <c r="BA1068" i="8"/>
  <c r="AZ1068" i="8"/>
  <c r="AY1068" i="8"/>
  <c r="AX1068" i="8"/>
  <c r="AW1068" i="8"/>
  <c r="AV1068" i="8"/>
  <c r="AU1068" i="8"/>
  <c r="AT1068" i="8"/>
  <c r="AR1068" i="8"/>
  <c r="AQ1068" i="8"/>
  <c r="AP1068" i="8"/>
  <c r="AN1068" i="8"/>
  <c r="AM1068" i="8"/>
  <c r="AL1068" i="8"/>
  <c r="AK1068" i="8"/>
  <c r="AJ1068" i="8"/>
  <c r="AI1068" i="8"/>
  <c r="AH1068" i="8"/>
  <c r="AG1068" i="8"/>
  <c r="AF1068" i="8"/>
  <c r="AE1068" i="8"/>
  <c r="AD1068" i="8"/>
  <c r="AC1068" i="8"/>
  <c r="AA1068" i="8"/>
  <c r="Z1068" i="8"/>
  <c r="Y1068" i="8"/>
  <c r="AB1068" i="8"/>
  <c r="BI1066" i="8"/>
  <c r="BH1066" i="8"/>
  <c r="BG1066" i="8"/>
  <c r="BE1066" i="8"/>
  <c r="BD1066" i="8"/>
  <c r="BC1066" i="8"/>
  <c r="BB1066" i="8"/>
  <c r="BA1066" i="8"/>
  <c r="AZ1066" i="8"/>
  <c r="AY1066" i="8"/>
  <c r="AX1066" i="8"/>
  <c r="AW1066" i="8"/>
  <c r="AV1066" i="8"/>
  <c r="AU1066" i="8"/>
  <c r="AT1066" i="8"/>
  <c r="AR1066" i="8"/>
  <c r="AQ1066" i="8"/>
  <c r="AP1066" i="8"/>
  <c r="AN1066" i="8"/>
  <c r="AM1066" i="8"/>
  <c r="AL1066" i="8"/>
  <c r="AK1066" i="8"/>
  <c r="AJ1066" i="8"/>
  <c r="AI1066" i="8"/>
  <c r="AH1066" i="8"/>
  <c r="AG1066" i="8"/>
  <c r="AF1066" i="8"/>
  <c r="AE1066" i="8"/>
  <c r="AD1066" i="8"/>
  <c r="AC1066" i="8"/>
  <c r="AA1066" i="8"/>
  <c r="Z1066" i="8"/>
  <c r="Y1066" i="8"/>
  <c r="AB1066" i="8"/>
  <c r="BI1065" i="8"/>
  <c r="BH1065" i="8"/>
  <c r="BG1065" i="8"/>
  <c r="BE1065" i="8"/>
  <c r="BD1065" i="8"/>
  <c r="BC1065" i="8"/>
  <c r="BB1065" i="8"/>
  <c r="BA1065" i="8"/>
  <c r="AZ1065" i="8"/>
  <c r="AY1065" i="8"/>
  <c r="AX1065" i="8"/>
  <c r="AW1065" i="8"/>
  <c r="AV1065" i="8"/>
  <c r="AU1065" i="8"/>
  <c r="AT1065" i="8"/>
  <c r="AR1065" i="8"/>
  <c r="AQ1065" i="8"/>
  <c r="AP1065" i="8"/>
  <c r="AN1065" i="8"/>
  <c r="AM1065" i="8"/>
  <c r="AL1065" i="8"/>
  <c r="AK1065" i="8"/>
  <c r="AJ1065" i="8"/>
  <c r="AI1065" i="8"/>
  <c r="AH1065" i="8"/>
  <c r="AG1065" i="8"/>
  <c r="AF1065" i="8"/>
  <c r="AE1065" i="8"/>
  <c r="AD1065" i="8"/>
  <c r="AC1065" i="8"/>
  <c r="AA1065" i="8"/>
  <c r="Z1065" i="8"/>
  <c r="Y1065" i="8"/>
  <c r="AB1065" i="8"/>
  <c r="BI1064" i="8"/>
  <c r="BH1064" i="8"/>
  <c r="BG1064" i="8"/>
  <c r="BE1064" i="8"/>
  <c r="BD1064" i="8"/>
  <c r="BC1064" i="8"/>
  <c r="BB1064" i="8"/>
  <c r="BA1064" i="8"/>
  <c r="AZ1064" i="8"/>
  <c r="AY1064" i="8"/>
  <c r="AX1064" i="8"/>
  <c r="AW1064" i="8"/>
  <c r="AV1064" i="8"/>
  <c r="AU1064" i="8"/>
  <c r="AT1064" i="8"/>
  <c r="AR1064" i="8"/>
  <c r="AQ1064" i="8"/>
  <c r="AP1064" i="8"/>
  <c r="AN1064" i="8"/>
  <c r="AM1064" i="8"/>
  <c r="AL1064" i="8"/>
  <c r="AK1064" i="8"/>
  <c r="AJ1064" i="8"/>
  <c r="AI1064" i="8"/>
  <c r="AH1064" i="8"/>
  <c r="AG1064" i="8"/>
  <c r="AF1064" i="8"/>
  <c r="AE1064" i="8"/>
  <c r="AD1064" i="8"/>
  <c r="AC1064" i="8"/>
  <c r="AA1064" i="8"/>
  <c r="Z1064" i="8"/>
  <c r="Y1064" i="8"/>
  <c r="BI1063" i="8"/>
  <c r="BH1063" i="8"/>
  <c r="BG1063" i="8"/>
  <c r="BE1063" i="8"/>
  <c r="BD1063" i="8"/>
  <c r="BC1063" i="8"/>
  <c r="BB1063" i="8"/>
  <c r="BA1063" i="8"/>
  <c r="AZ1063" i="8"/>
  <c r="AY1063" i="8"/>
  <c r="AX1063" i="8"/>
  <c r="AW1063" i="8"/>
  <c r="AV1063" i="8"/>
  <c r="AU1063" i="8"/>
  <c r="AT1063" i="8"/>
  <c r="AR1063" i="8"/>
  <c r="AQ1063" i="8"/>
  <c r="AP1063" i="8"/>
  <c r="AN1063" i="8"/>
  <c r="AM1063" i="8"/>
  <c r="AL1063" i="8"/>
  <c r="AK1063" i="8"/>
  <c r="AJ1063" i="8"/>
  <c r="AI1063" i="8"/>
  <c r="AH1063" i="8"/>
  <c r="AG1063" i="8"/>
  <c r="AF1063" i="8"/>
  <c r="AE1063" i="8"/>
  <c r="AD1063" i="8"/>
  <c r="AC1063" i="8"/>
  <c r="AA1063" i="8"/>
  <c r="Z1063" i="8"/>
  <c r="Y1063" i="8"/>
  <c r="AB1063" i="8"/>
  <c r="BI1062" i="8"/>
  <c r="BH1062" i="8"/>
  <c r="BG1062" i="8"/>
  <c r="BE1062" i="8"/>
  <c r="BD1062" i="8"/>
  <c r="BC1062" i="8"/>
  <c r="BB1062" i="8"/>
  <c r="BA1062" i="8"/>
  <c r="AZ1062" i="8"/>
  <c r="AY1062" i="8"/>
  <c r="AX1062" i="8"/>
  <c r="AW1062" i="8"/>
  <c r="AV1062" i="8"/>
  <c r="AU1062" i="8"/>
  <c r="AT1062" i="8"/>
  <c r="AR1062" i="8"/>
  <c r="AQ1062" i="8"/>
  <c r="AP1062" i="8"/>
  <c r="AN1062" i="8"/>
  <c r="AM1062" i="8"/>
  <c r="AL1062" i="8"/>
  <c r="AK1062" i="8"/>
  <c r="AJ1062" i="8"/>
  <c r="AI1062" i="8"/>
  <c r="AH1062" i="8"/>
  <c r="AG1062" i="8"/>
  <c r="AF1062" i="8"/>
  <c r="AE1062" i="8"/>
  <c r="AD1062" i="8"/>
  <c r="AC1062" i="8"/>
  <c r="AA1062" i="8"/>
  <c r="Z1062" i="8"/>
  <c r="Y1062" i="8"/>
  <c r="BI1061" i="8"/>
  <c r="BH1061" i="8"/>
  <c r="BG1061" i="8"/>
  <c r="BE1061" i="8"/>
  <c r="BD1061" i="8"/>
  <c r="BC1061" i="8"/>
  <c r="BB1061" i="8"/>
  <c r="BA1061" i="8"/>
  <c r="AZ1061" i="8"/>
  <c r="AY1061" i="8"/>
  <c r="AX1061" i="8"/>
  <c r="AW1061" i="8"/>
  <c r="AV1061" i="8"/>
  <c r="AU1061" i="8"/>
  <c r="AT1061" i="8"/>
  <c r="AR1061" i="8"/>
  <c r="AQ1061" i="8"/>
  <c r="AP1061" i="8"/>
  <c r="AN1061" i="8"/>
  <c r="AM1061" i="8"/>
  <c r="AL1061" i="8"/>
  <c r="AK1061" i="8"/>
  <c r="AJ1061" i="8"/>
  <c r="AI1061" i="8"/>
  <c r="AH1061" i="8"/>
  <c r="AG1061" i="8"/>
  <c r="AF1061" i="8"/>
  <c r="AE1061" i="8"/>
  <c r="AD1061" i="8"/>
  <c r="AC1061" i="8"/>
  <c r="AA1061" i="8"/>
  <c r="Z1061" i="8"/>
  <c r="Y1061" i="8"/>
  <c r="BI1060" i="8"/>
  <c r="BH1060" i="8"/>
  <c r="BG1060" i="8"/>
  <c r="BE1060" i="8"/>
  <c r="BD1060" i="8"/>
  <c r="BC1060" i="8"/>
  <c r="BB1060" i="8"/>
  <c r="BA1060" i="8"/>
  <c r="AZ1060" i="8"/>
  <c r="AY1060" i="8"/>
  <c r="AX1060" i="8"/>
  <c r="AW1060" i="8"/>
  <c r="AV1060" i="8"/>
  <c r="AU1060" i="8"/>
  <c r="AT1060" i="8"/>
  <c r="AR1060" i="8"/>
  <c r="AQ1060" i="8"/>
  <c r="AP1060" i="8"/>
  <c r="AN1060" i="8"/>
  <c r="AM1060" i="8"/>
  <c r="AL1060" i="8"/>
  <c r="AK1060" i="8"/>
  <c r="AJ1060" i="8"/>
  <c r="AI1060" i="8"/>
  <c r="AH1060" i="8"/>
  <c r="AG1060" i="8"/>
  <c r="AF1060" i="8"/>
  <c r="AE1060" i="8"/>
  <c r="AD1060" i="8"/>
  <c r="AC1060" i="8"/>
  <c r="AA1060" i="8"/>
  <c r="Z1060" i="8"/>
  <c r="Y1060" i="8"/>
  <c r="AB1060" i="8"/>
  <c r="BI1059" i="8"/>
  <c r="BH1059" i="8"/>
  <c r="BG1059" i="8"/>
  <c r="BE1059" i="8"/>
  <c r="BD1059" i="8"/>
  <c r="BC1059" i="8"/>
  <c r="BB1059" i="8"/>
  <c r="BA1059" i="8"/>
  <c r="AZ1059" i="8"/>
  <c r="AY1059" i="8"/>
  <c r="AX1059" i="8"/>
  <c r="AW1059" i="8"/>
  <c r="AV1059" i="8"/>
  <c r="AU1059" i="8"/>
  <c r="AT1059" i="8"/>
  <c r="AR1059" i="8"/>
  <c r="AQ1059" i="8"/>
  <c r="AP1059" i="8"/>
  <c r="AN1059" i="8"/>
  <c r="AM1059" i="8"/>
  <c r="AL1059" i="8"/>
  <c r="AK1059" i="8"/>
  <c r="AJ1059" i="8"/>
  <c r="AI1059" i="8"/>
  <c r="AH1059" i="8"/>
  <c r="AG1059" i="8"/>
  <c r="AF1059" i="8"/>
  <c r="AE1059" i="8"/>
  <c r="AD1059" i="8"/>
  <c r="AC1059" i="8"/>
  <c r="AA1059" i="8"/>
  <c r="Z1059" i="8"/>
  <c r="Y1059" i="8"/>
  <c r="AB1059" i="8"/>
  <c r="BI1058" i="8"/>
  <c r="BH1058" i="8"/>
  <c r="BG1058" i="8"/>
  <c r="BE1058" i="8"/>
  <c r="BD1058" i="8"/>
  <c r="BC1058" i="8"/>
  <c r="BB1058" i="8"/>
  <c r="BA1058" i="8"/>
  <c r="AZ1058" i="8"/>
  <c r="AY1058" i="8"/>
  <c r="AX1058" i="8"/>
  <c r="AW1058" i="8"/>
  <c r="AV1058" i="8"/>
  <c r="AU1058" i="8"/>
  <c r="AT1058" i="8"/>
  <c r="AR1058" i="8"/>
  <c r="AQ1058" i="8"/>
  <c r="AP1058" i="8"/>
  <c r="AN1058" i="8"/>
  <c r="AM1058" i="8"/>
  <c r="AL1058" i="8"/>
  <c r="AK1058" i="8"/>
  <c r="AJ1058" i="8"/>
  <c r="AI1058" i="8"/>
  <c r="AH1058" i="8"/>
  <c r="AG1058" i="8"/>
  <c r="AF1058" i="8"/>
  <c r="AE1058" i="8"/>
  <c r="AD1058" i="8"/>
  <c r="AC1058" i="8"/>
  <c r="AA1058" i="8"/>
  <c r="Z1058" i="8"/>
  <c r="Y1058" i="8"/>
  <c r="AB1058" i="8"/>
  <c r="BI1057" i="8"/>
  <c r="BH1057" i="8"/>
  <c r="BG1057" i="8"/>
  <c r="BE1057" i="8"/>
  <c r="BD1057" i="8"/>
  <c r="BC1057" i="8"/>
  <c r="BB1057" i="8"/>
  <c r="BA1057" i="8"/>
  <c r="AZ1057" i="8"/>
  <c r="AY1057" i="8"/>
  <c r="AX1057" i="8"/>
  <c r="AW1057" i="8"/>
  <c r="AV1057" i="8"/>
  <c r="AU1057" i="8"/>
  <c r="AT1057" i="8"/>
  <c r="AR1057" i="8"/>
  <c r="AQ1057" i="8"/>
  <c r="AP1057" i="8"/>
  <c r="AN1057" i="8"/>
  <c r="AM1057" i="8"/>
  <c r="AL1057" i="8"/>
  <c r="AK1057" i="8"/>
  <c r="AJ1057" i="8"/>
  <c r="AI1057" i="8"/>
  <c r="AH1057" i="8"/>
  <c r="AG1057" i="8"/>
  <c r="AF1057" i="8"/>
  <c r="AE1057" i="8"/>
  <c r="AD1057" i="8"/>
  <c r="AC1057" i="8"/>
  <c r="AA1057" i="8"/>
  <c r="Z1057" i="8"/>
  <c r="Y1057" i="8"/>
  <c r="AB1057" i="8"/>
  <c r="BI1056" i="8"/>
  <c r="BH1056" i="8"/>
  <c r="BG1056" i="8"/>
  <c r="BE1056" i="8"/>
  <c r="BD1056" i="8"/>
  <c r="BC1056" i="8"/>
  <c r="BB1056" i="8"/>
  <c r="BA1056" i="8"/>
  <c r="AZ1056" i="8"/>
  <c r="AY1056" i="8"/>
  <c r="AX1056" i="8"/>
  <c r="AW1056" i="8"/>
  <c r="AV1056" i="8"/>
  <c r="AU1056" i="8"/>
  <c r="AT1056" i="8"/>
  <c r="AR1056" i="8"/>
  <c r="AQ1056" i="8"/>
  <c r="AP1056" i="8"/>
  <c r="AN1056" i="8"/>
  <c r="AM1056" i="8"/>
  <c r="AL1056" i="8"/>
  <c r="AK1056" i="8"/>
  <c r="AJ1056" i="8"/>
  <c r="AI1056" i="8"/>
  <c r="AH1056" i="8"/>
  <c r="AG1056" i="8"/>
  <c r="AF1056" i="8"/>
  <c r="AE1056" i="8"/>
  <c r="AD1056" i="8"/>
  <c r="AC1056" i="8"/>
  <c r="AA1056" i="8"/>
  <c r="Z1056" i="8"/>
  <c r="Y1056" i="8"/>
  <c r="AB1056" i="8"/>
  <c r="BI1055" i="8"/>
  <c r="BH1055" i="8"/>
  <c r="BG1055" i="8"/>
  <c r="BE1055" i="8"/>
  <c r="BD1055" i="8"/>
  <c r="BC1055" i="8"/>
  <c r="BB1055" i="8"/>
  <c r="BA1055" i="8"/>
  <c r="AZ1055" i="8"/>
  <c r="AY1055" i="8"/>
  <c r="AX1055" i="8"/>
  <c r="AW1055" i="8"/>
  <c r="AV1055" i="8"/>
  <c r="AU1055" i="8"/>
  <c r="AT1055" i="8"/>
  <c r="AR1055" i="8"/>
  <c r="AQ1055" i="8"/>
  <c r="AP1055" i="8"/>
  <c r="AN1055" i="8"/>
  <c r="AM1055" i="8"/>
  <c r="AL1055" i="8"/>
  <c r="AK1055" i="8"/>
  <c r="AJ1055" i="8"/>
  <c r="AI1055" i="8"/>
  <c r="AH1055" i="8"/>
  <c r="AG1055" i="8"/>
  <c r="AF1055" i="8"/>
  <c r="AE1055" i="8"/>
  <c r="AD1055" i="8"/>
  <c r="AC1055" i="8"/>
  <c r="AA1055" i="8"/>
  <c r="Z1055" i="8"/>
  <c r="Y1055" i="8"/>
  <c r="AB1055" i="8"/>
  <c r="BI1054" i="8"/>
  <c r="BH1054" i="8"/>
  <c r="BG1054" i="8"/>
  <c r="BE1054" i="8"/>
  <c r="BD1054" i="8"/>
  <c r="BC1054" i="8"/>
  <c r="BB1054" i="8"/>
  <c r="BA1054" i="8"/>
  <c r="AZ1054" i="8"/>
  <c r="AY1054" i="8"/>
  <c r="AX1054" i="8"/>
  <c r="AW1054" i="8"/>
  <c r="AV1054" i="8"/>
  <c r="AU1054" i="8"/>
  <c r="AT1054" i="8"/>
  <c r="AR1054" i="8"/>
  <c r="AQ1054" i="8"/>
  <c r="AP1054" i="8"/>
  <c r="AN1054" i="8"/>
  <c r="AM1054" i="8"/>
  <c r="AL1054" i="8"/>
  <c r="AK1054" i="8"/>
  <c r="AJ1054" i="8"/>
  <c r="AI1054" i="8"/>
  <c r="AH1054" i="8"/>
  <c r="AG1054" i="8"/>
  <c r="AF1054" i="8"/>
  <c r="AE1054" i="8"/>
  <c r="AD1054" i="8"/>
  <c r="AC1054" i="8"/>
  <c r="AA1054" i="8"/>
  <c r="Z1054" i="8"/>
  <c r="Y1054" i="8"/>
  <c r="AB1054" i="8"/>
  <c r="BI1053" i="8"/>
  <c r="BH1053" i="8"/>
  <c r="BG1053" i="8"/>
  <c r="BE1053" i="8"/>
  <c r="BD1053" i="8"/>
  <c r="BC1053" i="8"/>
  <c r="BB1053" i="8"/>
  <c r="BA1053" i="8"/>
  <c r="AZ1053" i="8"/>
  <c r="AY1053" i="8"/>
  <c r="AX1053" i="8"/>
  <c r="AW1053" i="8"/>
  <c r="AV1053" i="8"/>
  <c r="AU1053" i="8"/>
  <c r="AT1053" i="8"/>
  <c r="AR1053" i="8"/>
  <c r="AQ1053" i="8"/>
  <c r="AP1053" i="8"/>
  <c r="AN1053" i="8"/>
  <c r="AM1053" i="8"/>
  <c r="AL1053" i="8"/>
  <c r="AK1053" i="8"/>
  <c r="AJ1053" i="8"/>
  <c r="AI1053" i="8"/>
  <c r="AH1053" i="8"/>
  <c r="AG1053" i="8"/>
  <c r="AF1053" i="8"/>
  <c r="AE1053" i="8"/>
  <c r="AD1053" i="8"/>
  <c r="AC1053" i="8"/>
  <c r="AA1053" i="8"/>
  <c r="Z1053" i="8"/>
  <c r="Y1053" i="8"/>
  <c r="AB1053" i="8"/>
  <c r="BI1052" i="8"/>
  <c r="BH1052" i="8"/>
  <c r="BG1052" i="8"/>
  <c r="BE1052" i="8"/>
  <c r="BD1052" i="8"/>
  <c r="BC1052" i="8"/>
  <c r="BB1052" i="8"/>
  <c r="BA1052" i="8"/>
  <c r="AZ1052" i="8"/>
  <c r="AY1052" i="8"/>
  <c r="AX1052" i="8"/>
  <c r="AW1052" i="8"/>
  <c r="AV1052" i="8"/>
  <c r="AU1052" i="8"/>
  <c r="AT1052" i="8"/>
  <c r="AR1052" i="8"/>
  <c r="AQ1052" i="8"/>
  <c r="AP1052" i="8"/>
  <c r="AN1052" i="8"/>
  <c r="AM1052" i="8"/>
  <c r="AL1052" i="8"/>
  <c r="AK1052" i="8"/>
  <c r="AJ1052" i="8"/>
  <c r="AI1052" i="8"/>
  <c r="AH1052" i="8"/>
  <c r="AG1052" i="8"/>
  <c r="AF1052" i="8"/>
  <c r="AE1052" i="8"/>
  <c r="AD1052" i="8"/>
  <c r="AC1052" i="8"/>
  <c r="AA1052" i="8"/>
  <c r="Z1052" i="8"/>
  <c r="Y1052" i="8"/>
  <c r="AB1052" i="8"/>
  <c r="BI1051" i="8"/>
  <c r="BH1051" i="8"/>
  <c r="BG1051" i="8"/>
  <c r="BE1051" i="8"/>
  <c r="BD1051" i="8"/>
  <c r="BC1051" i="8"/>
  <c r="BB1051" i="8"/>
  <c r="BA1051" i="8"/>
  <c r="AZ1051" i="8"/>
  <c r="AY1051" i="8"/>
  <c r="AX1051" i="8"/>
  <c r="AW1051" i="8"/>
  <c r="AV1051" i="8"/>
  <c r="AU1051" i="8"/>
  <c r="AT1051" i="8"/>
  <c r="AR1051" i="8"/>
  <c r="AQ1051" i="8"/>
  <c r="AP1051" i="8"/>
  <c r="AN1051" i="8"/>
  <c r="AM1051" i="8"/>
  <c r="AL1051" i="8"/>
  <c r="AK1051" i="8"/>
  <c r="AJ1051" i="8"/>
  <c r="AI1051" i="8"/>
  <c r="AH1051" i="8"/>
  <c r="AG1051" i="8"/>
  <c r="AF1051" i="8"/>
  <c r="AE1051" i="8"/>
  <c r="AD1051" i="8"/>
  <c r="AC1051" i="8"/>
  <c r="AA1051" i="8"/>
  <c r="Z1051" i="8"/>
  <c r="Y1051" i="8"/>
  <c r="AB1051" i="8"/>
  <c r="BI1050" i="8"/>
  <c r="BH1050" i="8"/>
  <c r="BG1050" i="8"/>
  <c r="BE1050" i="8"/>
  <c r="BD1050" i="8"/>
  <c r="BC1050" i="8"/>
  <c r="BB1050" i="8"/>
  <c r="BA1050" i="8"/>
  <c r="AZ1050" i="8"/>
  <c r="AY1050" i="8"/>
  <c r="AX1050" i="8"/>
  <c r="AW1050" i="8"/>
  <c r="AV1050" i="8"/>
  <c r="AU1050" i="8"/>
  <c r="AT1050" i="8"/>
  <c r="AR1050" i="8"/>
  <c r="AQ1050" i="8"/>
  <c r="AP1050" i="8"/>
  <c r="AN1050" i="8"/>
  <c r="AM1050" i="8"/>
  <c r="AL1050" i="8"/>
  <c r="AK1050" i="8"/>
  <c r="AJ1050" i="8"/>
  <c r="AI1050" i="8"/>
  <c r="AH1050" i="8"/>
  <c r="AG1050" i="8"/>
  <c r="AF1050" i="8"/>
  <c r="AE1050" i="8"/>
  <c r="AD1050" i="8"/>
  <c r="AC1050" i="8"/>
  <c r="AA1050" i="8"/>
  <c r="Z1050" i="8"/>
  <c r="Y1050" i="8"/>
  <c r="BI1049" i="8"/>
  <c r="BH1049" i="8"/>
  <c r="BG1049" i="8"/>
  <c r="BE1049" i="8"/>
  <c r="BD1049" i="8"/>
  <c r="BC1049" i="8"/>
  <c r="BB1049" i="8"/>
  <c r="BA1049" i="8"/>
  <c r="AZ1049" i="8"/>
  <c r="AY1049" i="8"/>
  <c r="AX1049" i="8"/>
  <c r="AW1049" i="8"/>
  <c r="AV1049" i="8"/>
  <c r="AU1049" i="8"/>
  <c r="AT1049" i="8"/>
  <c r="AR1049" i="8"/>
  <c r="AQ1049" i="8"/>
  <c r="AP1049" i="8"/>
  <c r="AN1049" i="8"/>
  <c r="AM1049" i="8"/>
  <c r="AL1049" i="8"/>
  <c r="AK1049" i="8"/>
  <c r="AJ1049" i="8"/>
  <c r="AI1049" i="8"/>
  <c r="AH1049" i="8"/>
  <c r="AG1049" i="8"/>
  <c r="AF1049" i="8"/>
  <c r="AE1049" i="8"/>
  <c r="AD1049" i="8"/>
  <c r="AC1049" i="8"/>
  <c r="AA1049" i="8"/>
  <c r="Z1049" i="8"/>
  <c r="Y1049" i="8"/>
  <c r="AB1049" i="8"/>
  <c r="BI1048" i="8"/>
  <c r="BH1048" i="8"/>
  <c r="BG1048" i="8"/>
  <c r="BE1048" i="8"/>
  <c r="BD1048" i="8"/>
  <c r="BC1048" i="8"/>
  <c r="BB1048" i="8"/>
  <c r="BA1048" i="8"/>
  <c r="AZ1048" i="8"/>
  <c r="AY1048" i="8"/>
  <c r="AX1048" i="8"/>
  <c r="AW1048" i="8"/>
  <c r="AV1048" i="8"/>
  <c r="AU1048" i="8"/>
  <c r="AT1048" i="8"/>
  <c r="AR1048" i="8"/>
  <c r="AQ1048" i="8"/>
  <c r="AP1048" i="8"/>
  <c r="AN1048" i="8"/>
  <c r="AM1048" i="8"/>
  <c r="AL1048" i="8"/>
  <c r="AK1048" i="8"/>
  <c r="AJ1048" i="8"/>
  <c r="AI1048" i="8"/>
  <c r="AH1048" i="8"/>
  <c r="AG1048" i="8"/>
  <c r="AF1048" i="8"/>
  <c r="AE1048" i="8"/>
  <c r="AD1048" i="8"/>
  <c r="AC1048" i="8"/>
  <c r="AA1048" i="8"/>
  <c r="Z1048" i="8"/>
  <c r="Y1048" i="8"/>
  <c r="AB1048" i="8"/>
  <c r="BI1047" i="8"/>
  <c r="BH1047" i="8"/>
  <c r="BG1047" i="8"/>
  <c r="BE1047" i="8"/>
  <c r="BD1047" i="8"/>
  <c r="BC1047" i="8"/>
  <c r="BB1047" i="8"/>
  <c r="BA1047" i="8"/>
  <c r="AZ1047" i="8"/>
  <c r="AY1047" i="8"/>
  <c r="AX1047" i="8"/>
  <c r="AW1047" i="8"/>
  <c r="AV1047" i="8"/>
  <c r="AU1047" i="8"/>
  <c r="AT1047" i="8"/>
  <c r="AR1047" i="8"/>
  <c r="AQ1047" i="8"/>
  <c r="AP1047" i="8"/>
  <c r="AN1047" i="8"/>
  <c r="AM1047" i="8"/>
  <c r="AL1047" i="8"/>
  <c r="AK1047" i="8"/>
  <c r="AJ1047" i="8"/>
  <c r="AI1047" i="8"/>
  <c r="AH1047" i="8"/>
  <c r="AG1047" i="8"/>
  <c r="AF1047" i="8"/>
  <c r="AE1047" i="8"/>
  <c r="AD1047" i="8"/>
  <c r="AC1047" i="8"/>
  <c r="AA1047" i="8"/>
  <c r="Z1047" i="8"/>
  <c r="Y1047" i="8"/>
  <c r="AB1047" i="8"/>
  <c r="BI1046" i="8"/>
  <c r="BH1046" i="8"/>
  <c r="BG1046" i="8"/>
  <c r="BE1046" i="8"/>
  <c r="BD1046" i="8"/>
  <c r="BC1046" i="8"/>
  <c r="BB1046" i="8"/>
  <c r="BA1046" i="8"/>
  <c r="AZ1046" i="8"/>
  <c r="AY1046" i="8"/>
  <c r="AX1046" i="8"/>
  <c r="AW1046" i="8"/>
  <c r="AV1046" i="8"/>
  <c r="AU1046" i="8"/>
  <c r="AT1046" i="8"/>
  <c r="AR1046" i="8"/>
  <c r="AQ1046" i="8"/>
  <c r="AP1046" i="8"/>
  <c r="AN1046" i="8"/>
  <c r="AM1046" i="8"/>
  <c r="AL1046" i="8"/>
  <c r="AK1046" i="8"/>
  <c r="AJ1046" i="8"/>
  <c r="AI1046" i="8"/>
  <c r="AH1046" i="8"/>
  <c r="AG1046" i="8"/>
  <c r="AF1046" i="8"/>
  <c r="AE1046" i="8"/>
  <c r="AD1046" i="8"/>
  <c r="AC1046" i="8"/>
  <c r="AA1046" i="8"/>
  <c r="Z1046" i="8"/>
  <c r="Y1046" i="8"/>
  <c r="AB1046" i="8"/>
  <c r="BI1045" i="8"/>
  <c r="BH1045" i="8"/>
  <c r="BG1045" i="8"/>
  <c r="BE1045" i="8"/>
  <c r="BD1045" i="8"/>
  <c r="BC1045" i="8"/>
  <c r="BB1045" i="8"/>
  <c r="BA1045" i="8"/>
  <c r="AZ1045" i="8"/>
  <c r="AY1045" i="8"/>
  <c r="AX1045" i="8"/>
  <c r="AW1045" i="8"/>
  <c r="AV1045" i="8"/>
  <c r="AU1045" i="8"/>
  <c r="AT1045" i="8"/>
  <c r="AR1045" i="8"/>
  <c r="AQ1045" i="8"/>
  <c r="AP1045" i="8"/>
  <c r="AN1045" i="8"/>
  <c r="AM1045" i="8"/>
  <c r="AL1045" i="8"/>
  <c r="AK1045" i="8"/>
  <c r="AJ1045" i="8"/>
  <c r="AI1045" i="8"/>
  <c r="AH1045" i="8"/>
  <c r="AG1045" i="8"/>
  <c r="AF1045" i="8"/>
  <c r="AE1045" i="8"/>
  <c r="AD1045" i="8"/>
  <c r="AC1045" i="8"/>
  <c r="AA1045" i="8"/>
  <c r="Z1045" i="8"/>
  <c r="Y1045" i="8"/>
  <c r="BI1044" i="8"/>
  <c r="BH1044" i="8"/>
  <c r="BG1044" i="8"/>
  <c r="BE1044" i="8"/>
  <c r="BD1044" i="8"/>
  <c r="BC1044" i="8"/>
  <c r="BB1044" i="8"/>
  <c r="BA1044" i="8"/>
  <c r="AZ1044" i="8"/>
  <c r="AY1044" i="8"/>
  <c r="AX1044" i="8"/>
  <c r="AW1044" i="8"/>
  <c r="AV1044" i="8"/>
  <c r="AU1044" i="8"/>
  <c r="AT1044" i="8"/>
  <c r="AR1044" i="8"/>
  <c r="AQ1044" i="8"/>
  <c r="AP1044" i="8"/>
  <c r="AN1044" i="8"/>
  <c r="AM1044" i="8"/>
  <c r="AL1044" i="8"/>
  <c r="AK1044" i="8"/>
  <c r="AJ1044" i="8"/>
  <c r="AI1044" i="8"/>
  <c r="AH1044" i="8"/>
  <c r="AG1044" i="8"/>
  <c r="AF1044" i="8"/>
  <c r="AE1044" i="8"/>
  <c r="AD1044" i="8"/>
  <c r="AC1044" i="8"/>
  <c r="AA1044" i="8"/>
  <c r="Z1044" i="8"/>
  <c r="Y1044" i="8"/>
  <c r="AB1044" i="8"/>
  <c r="BI1043" i="8"/>
  <c r="BH1043" i="8"/>
  <c r="BG1043" i="8"/>
  <c r="BE1043" i="8"/>
  <c r="BD1043" i="8"/>
  <c r="BC1043" i="8"/>
  <c r="BB1043" i="8"/>
  <c r="BA1043" i="8"/>
  <c r="AZ1043" i="8"/>
  <c r="AY1043" i="8"/>
  <c r="AX1043" i="8"/>
  <c r="AW1043" i="8"/>
  <c r="AV1043" i="8"/>
  <c r="AU1043" i="8"/>
  <c r="AT1043" i="8"/>
  <c r="AR1043" i="8"/>
  <c r="AQ1043" i="8"/>
  <c r="AP1043" i="8"/>
  <c r="AN1043" i="8"/>
  <c r="AM1043" i="8"/>
  <c r="AL1043" i="8"/>
  <c r="AK1043" i="8"/>
  <c r="AJ1043" i="8"/>
  <c r="AI1043" i="8"/>
  <c r="AH1043" i="8"/>
  <c r="AG1043" i="8"/>
  <c r="AF1043" i="8"/>
  <c r="AE1043" i="8"/>
  <c r="AD1043" i="8"/>
  <c r="AC1043" i="8"/>
  <c r="AA1043" i="8"/>
  <c r="Z1043" i="8"/>
  <c r="Y1043" i="8"/>
  <c r="AB1043" i="8"/>
  <c r="BI1042" i="8"/>
  <c r="BH1042" i="8"/>
  <c r="BG1042" i="8"/>
  <c r="BE1042" i="8"/>
  <c r="BD1042" i="8"/>
  <c r="BC1042" i="8"/>
  <c r="BB1042" i="8"/>
  <c r="BA1042" i="8"/>
  <c r="AZ1042" i="8"/>
  <c r="AY1042" i="8"/>
  <c r="AX1042" i="8"/>
  <c r="AW1042" i="8"/>
  <c r="AV1042" i="8"/>
  <c r="AU1042" i="8"/>
  <c r="AT1042" i="8"/>
  <c r="AR1042" i="8"/>
  <c r="AQ1042" i="8"/>
  <c r="AP1042" i="8"/>
  <c r="AN1042" i="8"/>
  <c r="AM1042" i="8"/>
  <c r="AL1042" i="8"/>
  <c r="AK1042" i="8"/>
  <c r="AJ1042" i="8"/>
  <c r="AI1042" i="8"/>
  <c r="AH1042" i="8"/>
  <c r="AG1042" i="8"/>
  <c r="AF1042" i="8"/>
  <c r="AE1042" i="8"/>
  <c r="AD1042" i="8"/>
  <c r="AC1042" i="8"/>
  <c r="AA1042" i="8"/>
  <c r="Z1042" i="8"/>
  <c r="Y1042" i="8"/>
  <c r="BI1041" i="8"/>
  <c r="BH1041" i="8"/>
  <c r="BG1041" i="8"/>
  <c r="BE1041" i="8"/>
  <c r="BD1041" i="8"/>
  <c r="BC1041" i="8"/>
  <c r="BB1041" i="8"/>
  <c r="BA1041" i="8"/>
  <c r="AZ1041" i="8"/>
  <c r="AY1041" i="8"/>
  <c r="AX1041" i="8"/>
  <c r="AW1041" i="8"/>
  <c r="AV1041" i="8"/>
  <c r="AU1041" i="8"/>
  <c r="AT1041" i="8"/>
  <c r="AR1041" i="8"/>
  <c r="AQ1041" i="8"/>
  <c r="AP1041" i="8"/>
  <c r="AN1041" i="8"/>
  <c r="AM1041" i="8"/>
  <c r="AL1041" i="8"/>
  <c r="AK1041" i="8"/>
  <c r="AJ1041" i="8"/>
  <c r="AI1041" i="8"/>
  <c r="AH1041" i="8"/>
  <c r="AG1041" i="8"/>
  <c r="AF1041" i="8"/>
  <c r="AE1041" i="8"/>
  <c r="AD1041" i="8"/>
  <c r="AC1041" i="8"/>
  <c r="AA1041" i="8"/>
  <c r="Z1041" i="8"/>
  <c r="Y1041" i="8"/>
  <c r="AB1041" i="8"/>
  <c r="BI1040" i="8"/>
  <c r="BH1040" i="8"/>
  <c r="BG1040" i="8"/>
  <c r="BE1040" i="8"/>
  <c r="BD1040" i="8"/>
  <c r="BC1040" i="8"/>
  <c r="BB1040" i="8"/>
  <c r="BA1040" i="8"/>
  <c r="AZ1040" i="8"/>
  <c r="AY1040" i="8"/>
  <c r="AX1040" i="8"/>
  <c r="AW1040" i="8"/>
  <c r="AV1040" i="8"/>
  <c r="AU1040" i="8"/>
  <c r="AT1040" i="8"/>
  <c r="AR1040" i="8"/>
  <c r="AQ1040" i="8"/>
  <c r="AP1040" i="8"/>
  <c r="AN1040" i="8"/>
  <c r="AM1040" i="8"/>
  <c r="AL1040" i="8"/>
  <c r="AK1040" i="8"/>
  <c r="AJ1040" i="8"/>
  <c r="AI1040" i="8"/>
  <c r="AH1040" i="8"/>
  <c r="AG1040" i="8"/>
  <c r="AF1040" i="8"/>
  <c r="AE1040" i="8"/>
  <c r="AD1040" i="8"/>
  <c r="AC1040" i="8"/>
  <c r="AA1040" i="8"/>
  <c r="Z1040" i="8"/>
  <c r="Y1040" i="8"/>
  <c r="AB1040" i="8"/>
  <c r="BI1039" i="8"/>
  <c r="BH1039" i="8"/>
  <c r="BG1039" i="8"/>
  <c r="BE1039" i="8"/>
  <c r="BD1039" i="8"/>
  <c r="BC1039" i="8"/>
  <c r="BB1039" i="8"/>
  <c r="BA1039" i="8"/>
  <c r="AZ1039" i="8"/>
  <c r="AY1039" i="8"/>
  <c r="AX1039" i="8"/>
  <c r="AW1039" i="8"/>
  <c r="AV1039" i="8"/>
  <c r="AU1039" i="8"/>
  <c r="AT1039" i="8"/>
  <c r="AR1039" i="8"/>
  <c r="AQ1039" i="8"/>
  <c r="AP1039" i="8"/>
  <c r="AN1039" i="8"/>
  <c r="AM1039" i="8"/>
  <c r="AL1039" i="8"/>
  <c r="AK1039" i="8"/>
  <c r="AJ1039" i="8"/>
  <c r="AI1039" i="8"/>
  <c r="AH1039" i="8"/>
  <c r="AG1039" i="8"/>
  <c r="AF1039" i="8"/>
  <c r="AE1039" i="8"/>
  <c r="AD1039" i="8"/>
  <c r="AC1039" i="8"/>
  <c r="AA1039" i="8"/>
  <c r="Z1039" i="8"/>
  <c r="Y1039" i="8"/>
  <c r="AB1039" i="8"/>
  <c r="BI1038" i="8"/>
  <c r="BH1038" i="8"/>
  <c r="BG1038" i="8"/>
  <c r="BE1038" i="8"/>
  <c r="BD1038" i="8"/>
  <c r="BC1038" i="8"/>
  <c r="BB1038" i="8"/>
  <c r="BA1038" i="8"/>
  <c r="AZ1038" i="8"/>
  <c r="AY1038" i="8"/>
  <c r="AX1038" i="8"/>
  <c r="AW1038" i="8"/>
  <c r="AV1038" i="8"/>
  <c r="AU1038" i="8"/>
  <c r="AT1038" i="8"/>
  <c r="AR1038" i="8"/>
  <c r="AQ1038" i="8"/>
  <c r="AP1038" i="8"/>
  <c r="AN1038" i="8"/>
  <c r="AM1038" i="8"/>
  <c r="AL1038" i="8"/>
  <c r="AK1038" i="8"/>
  <c r="AJ1038" i="8"/>
  <c r="AI1038" i="8"/>
  <c r="AH1038" i="8"/>
  <c r="AG1038" i="8"/>
  <c r="AF1038" i="8"/>
  <c r="AE1038" i="8"/>
  <c r="AD1038" i="8"/>
  <c r="AC1038" i="8"/>
  <c r="AA1038" i="8"/>
  <c r="Z1038" i="8"/>
  <c r="Y1038" i="8"/>
  <c r="AB1038" i="8"/>
  <c r="BI1037" i="8"/>
  <c r="BH1037" i="8"/>
  <c r="BG1037" i="8"/>
  <c r="BE1037" i="8"/>
  <c r="BD1037" i="8"/>
  <c r="BC1037" i="8"/>
  <c r="BB1037" i="8"/>
  <c r="BA1037" i="8"/>
  <c r="AZ1037" i="8"/>
  <c r="AY1037" i="8"/>
  <c r="AX1037" i="8"/>
  <c r="AW1037" i="8"/>
  <c r="AV1037" i="8"/>
  <c r="AU1037" i="8"/>
  <c r="AT1037" i="8"/>
  <c r="AR1037" i="8"/>
  <c r="AQ1037" i="8"/>
  <c r="AP1037" i="8"/>
  <c r="AN1037" i="8"/>
  <c r="AM1037" i="8"/>
  <c r="AL1037" i="8"/>
  <c r="AK1037" i="8"/>
  <c r="AJ1037" i="8"/>
  <c r="AI1037" i="8"/>
  <c r="AH1037" i="8"/>
  <c r="AG1037" i="8"/>
  <c r="AF1037" i="8"/>
  <c r="AE1037" i="8"/>
  <c r="AD1037" i="8"/>
  <c r="AC1037" i="8"/>
  <c r="AA1037" i="8"/>
  <c r="Z1037" i="8"/>
  <c r="Y1037" i="8"/>
  <c r="AB1037" i="8"/>
  <c r="BI1035" i="8"/>
  <c r="BH1035" i="8"/>
  <c r="BG1035" i="8"/>
  <c r="BE1035" i="8"/>
  <c r="BD1035" i="8"/>
  <c r="BC1035" i="8"/>
  <c r="BB1035" i="8"/>
  <c r="BA1035" i="8"/>
  <c r="AZ1035" i="8"/>
  <c r="AY1035" i="8"/>
  <c r="AX1035" i="8"/>
  <c r="AW1035" i="8"/>
  <c r="AV1035" i="8"/>
  <c r="AU1035" i="8"/>
  <c r="AT1035" i="8"/>
  <c r="AR1035" i="8"/>
  <c r="AQ1035" i="8"/>
  <c r="AP1035" i="8"/>
  <c r="AN1035" i="8"/>
  <c r="AM1035" i="8"/>
  <c r="AL1035" i="8"/>
  <c r="AK1035" i="8"/>
  <c r="AJ1035" i="8"/>
  <c r="AI1035" i="8"/>
  <c r="AH1035" i="8"/>
  <c r="AG1035" i="8"/>
  <c r="AF1035" i="8"/>
  <c r="AE1035" i="8"/>
  <c r="AD1035" i="8"/>
  <c r="AC1035" i="8"/>
  <c r="AA1035" i="8"/>
  <c r="Z1035" i="8"/>
  <c r="Y1035" i="8"/>
  <c r="AB1035" i="8"/>
  <c r="BI1034" i="8"/>
  <c r="BH1034" i="8"/>
  <c r="BG1034" i="8"/>
  <c r="BE1034" i="8"/>
  <c r="BD1034" i="8"/>
  <c r="BC1034" i="8"/>
  <c r="BB1034" i="8"/>
  <c r="BA1034" i="8"/>
  <c r="AZ1034" i="8"/>
  <c r="AY1034" i="8"/>
  <c r="AX1034" i="8"/>
  <c r="AW1034" i="8"/>
  <c r="AV1034" i="8"/>
  <c r="AU1034" i="8"/>
  <c r="AT1034" i="8"/>
  <c r="AR1034" i="8"/>
  <c r="AQ1034" i="8"/>
  <c r="AP1034" i="8"/>
  <c r="AN1034" i="8"/>
  <c r="AM1034" i="8"/>
  <c r="AL1034" i="8"/>
  <c r="AK1034" i="8"/>
  <c r="AJ1034" i="8"/>
  <c r="AI1034" i="8"/>
  <c r="AH1034" i="8"/>
  <c r="AG1034" i="8"/>
  <c r="AF1034" i="8"/>
  <c r="AE1034" i="8"/>
  <c r="AD1034" i="8"/>
  <c r="AC1034" i="8"/>
  <c r="AA1034" i="8"/>
  <c r="Z1034" i="8"/>
  <c r="Y1034" i="8"/>
  <c r="BI1033" i="8"/>
  <c r="BH1033" i="8"/>
  <c r="BG1033" i="8"/>
  <c r="BE1033" i="8"/>
  <c r="BD1033" i="8"/>
  <c r="BC1033" i="8"/>
  <c r="BB1033" i="8"/>
  <c r="BA1033" i="8"/>
  <c r="AZ1033" i="8"/>
  <c r="AY1033" i="8"/>
  <c r="AX1033" i="8"/>
  <c r="AW1033" i="8"/>
  <c r="AV1033" i="8"/>
  <c r="AU1033" i="8"/>
  <c r="AT1033" i="8"/>
  <c r="AR1033" i="8"/>
  <c r="AQ1033" i="8"/>
  <c r="AP1033" i="8"/>
  <c r="AN1033" i="8"/>
  <c r="AM1033" i="8"/>
  <c r="AL1033" i="8"/>
  <c r="AK1033" i="8"/>
  <c r="AJ1033" i="8"/>
  <c r="AI1033" i="8"/>
  <c r="AH1033" i="8"/>
  <c r="AG1033" i="8"/>
  <c r="AF1033" i="8"/>
  <c r="AE1033" i="8"/>
  <c r="AD1033" i="8"/>
  <c r="AC1033" i="8"/>
  <c r="AA1033" i="8"/>
  <c r="Z1033" i="8"/>
  <c r="Y1033" i="8"/>
  <c r="AB1033" i="8"/>
  <c r="BI1032" i="8"/>
  <c r="BH1032" i="8"/>
  <c r="BG1032" i="8"/>
  <c r="BE1032" i="8"/>
  <c r="BD1032" i="8"/>
  <c r="BC1032" i="8"/>
  <c r="BB1032" i="8"/>
  <c r="BA1032" i="8"/>
  <c r="AZ1032" i="8"/>
  <c r="AY1032" i="8"/>
  <c r="AX1032" i="8"/>
  <c r="AW1032" i="8"/>
  <c r="AV1032" i="8"/>
  <c r="AU1032" i="8"/>
  <c r="AT1032" i="8"/>
  <c r="AR1032" i="8"/>
  <c r="AQ1032" i="8"/>
  <c r="AP1032" i="8"/>
  <c r="AN1032" i="8"/>
  <c r="AM1032" i="8"/>
  <c r="AL1032" i="8"/>
  <c r="AK1032" i="8"/>
  <c r="AJ1032" i="8"/>
  <c r="AI1032" i="8"/>
  <c r="AH1032" i="8"/>
  <c r="AG1032" i="8"/>
  <c r="AF1032" i="8"/>
  <c r="AE1032" i="8"/>
  <c r="AD1032" i="8"/>
  <c r="AC1032" i="8"/>
  <c r="AA1032" i="8"/>
  <c r="Z1032" i="8"/>
  <c r="Y1032" i="8"/>
  <c r="BI1030" i="8"/>
  <c r="BH1030" i="8"/>
  <c r="BG1030" i="8"/>
  <c r="BE1030" i="8"/>
  <c r="BD1030" i="8"/>
  <c r="BC1030" i="8"/>
  <c r="BB1030" i="8"/>
  <c r="BA1030" i="8"/>
  <c r="AZ1030" i="8"/>
  <c r="AY1030" i="8"/>
  <c r="AX1030" i="8"/>
  <c r="AW1030" i="8"/>
  <c r="AV1030" i="8"/>
  <c r="AU1030" i="8"/>
  <c r="AT1030" i="8"/>
  <c r="AR1030" i="8"/>
  <c r="AQ1030" i="8"/>
  <c r="AP1030" i="8"/>
  <c r="AN1030" i="8"/>
  <c r="AM1030" i="8"/>
  <c r="AL1030" i="8"/>
  <c r="AK1030" i="8"/>
  <c r="AJ1030" i="8"/>
  <c r="AI1030" i="8"/>
  <c r="AH1030" i="8"/>
  <c r="AG1030" i="8"/>
  <c r="AF1030" i="8"/>
  <c r="AE1030" i="8"/>
  <c r="AD1030" i="8"/>
  <c r="AC1030" i="8"/>
  <c r="AA1030" i="8"/>
  <c r="Z1030" i="8"/>
  <c r="Y1030" i="8"/>
  <c r="AB1030" i="8"/>
  <c r="BI1029" i="8"/>
  <c r="BH1029" i="8"/>
  <c r="BG1029" i="8"/>
  <c r="BE1029" i="8"/>
  <c r="BD1029" i="8"/>
  <c r="BC1029" i="8"/>
  <c r="BB1029" i="8"/>
  <c r="BA1029" i="8"/>
  <c r="AZ1029" i="8"/>
  <c r="AY1029" i="8"/>
  <c r="AX1029" i="8"/>
  <c r="AW1029" i="8"/>
  <c r="AV1029" i="8"/>
  <c r="AU1029" i="8"/>
  <c r="AT1029" i="8"/>
  <c r="AR1029" i="8"/>
  <c r="AQ1029" i="8"/>
  <c r="AP1029" i="8"/>
  <c r="AN1029" i="8"/>
  <c r="AM1029" i="8"/>
  <c r="AL1029" i="8"/>
  <c r="AK1029" i="8"/>
  <c r="AJ1029" i="8"/>
  <c r="AI1029" i="8"/>
  <c r="AH1029" i="8"/>
  <c r="AG1029" i="8"/>
  <c r="AF1029" i="8"/>
  <c r="AE1029" i="8"/>
  <c r="AD1029" i="8"/>
  <c r="AC1029" i="8"/>
  <c r="AA1029" i="8"/>
  <c r="Z1029" i="8"/>
  <c r="Y1029" i="8"/>
  <c r="AB1029" i="8"/>
  <c r="BI1028" i="8"/>
  <c r="BH1028" i="8"/>
  <c r="BG1028" i="8"/>
  <c r="BE1028" i="8"/>
  <c r="BD1028" i="8"/>
  <c r="BC1028" i="8"/>
  <c r="BB1028" i="8"/>
  <c r="BA1028" i="8"/>
  <c r="AZ1028" i="8"/>
  <c r="AY1028" i="8"/>
  <c r="AX1028" i="8"/>
  <c r="AW1028" i="8"/>
  <c r="AV1028" i="8"/>
  <c r="AU1028" i="8"/>
  <c r="AT1028" i="8"/>
  <c r="AR1028" i="8"/>
  <c r="AQ1028" i="8"/>
  <c r="AP1028" i="8"/>
  <c r="AN1028" i="8"/>
  <c r="AM1028" i="8"/>
  <c r="AL1028" i="8"/>
  <c r="AK1028" i="8"/>
  <c r="AJ1028" i="8"/>
  <c r="AI1028" i="8"/>
  <c r="AH1028" i="8"/>
  <c r="AG1028" i="8"/>
  <c r="AF1028" i="8"/>
  <c r="AE1028" i="8"/>
  <c r="AD1028" i="8"/>
  <c r="AC1028" i="8"/>
  <c r="AA1028" i="8"/>
  <c r="Z1028" i="8"/>
  <c r="Y1028" i="8"/>
  <c r="AB1028" i="8"/>
  <c r="BI1027" i="8"/>
  <c r="BH1027" i="8"/>
  <c r="BG1027" i="8"/>
  <c r="BE1027" i="8"/>
  <c r="BD1027" i="8"/>
  <c r="BC1027" i="8"/>
  <c r="BB1027" i="8"/>
  <c r="BA1027" i="8"/>
  <c r="AZ1027" i="8"/>
  <c r="AY1027" i="8"/>
  <c r="AX1027" i="8"/>
  <c r="AW1027" i="8"/>
  <c r="AV1027" i="8"/>
  <c r="AU1027" i="8"/>
  <c r="AT1027" i="8"/>
  <c r="AR1027" i="8"/>
  <c r="AQ1027" i="8"/>
  <c r="AP1027" i="8"/>
  <c r="AN1027" i="8"/>
  <c r="AM1027" i="8"/>
  <c r="AL1027" i="8"/>
  <c r="AK1027" i="8"/>
  <c r="AJ1027" i="8"/>
  <c r="AI1027" i="8"/>
  <c r="AH1027" i="8"/>
  <c r="AG1027" i="8"/>
  <c r="AF1027" i="8"/>
  <c r="AE1027" i="8"/>
  <c r="AD1027" i="8"/>
  <c r="AC1027" i="8"/>
  <c r="AA1027" i="8"/>
  <c r="Z1027" i="8"/>
  <c r="Y1027" i="8"/>
  <c r="AB1027" i="8"/>
  <c r="BI1026" i="8"/>
  <c r="BH1026" i="8"/>
  <c r="BG1026" i="8"/>
  <c r="BE1026" i="8"/>
  <c r="BD1026" i="8"/>
  <c r="BC1026" i="8"/>
  <c r="BB1026" i="8"/>
  <c r="BA1026" i="8"/>
  <c r="AZ1026" i="8"/>
  <c r="AY1026" i="8"/>
  <c r="AX1026" i="8"/>
  <c r="AW1026" i="8"/>
  <c r="AV1026" i="8"/>
  <c r="AU1026" i="8"/>
  <c r="AT1026" i="8"/>
  <c r="AR1026" i="8"/>
  <c r="AQ1026" i="8"/>
  <c r="AP1026" i="8"/>
  <c r="AN1026" i="8"/>
  <c r="AM1026" i="8"/>
  <c r="AL1026" i="8"/>
  <c r="AK1026" i="8"/>
  <c r="AJ1026" i="8"/>
  <c r="AI1026" i="8"/>
  <c r="AH1026" i="8"/>
  <c r="AG1026" i="8"/>
  <c r="AF1026" i="8"/>
  <c r="AE1026" i="8"/>
  <c r="AD1026" i="8"/>
  <c r="AC1026" i="8"/>
  <c r="AA1026" i="8"/>
  <c r="Z1026" i="8"/>
  <c r="Y1026" i="8"/>
  <c r="AB1026" i="8"/>
  <c r="BI1025" i="8"/>
  <c r="BH1025" i="8"/>
  <c r="BG1025" i="8"/>
  <c r="BE1025" i="8"/>
  <c r="BD1025" i="8"/>
  <c r="BC1025" i="8"/>
  <c r="BB1025" i="8"/>
  <c r="BA1025" i="8"/>
  <c r="AZ1025" i="8"/>
  <c r="AY1025" i="8"/>
  <c r="AX1025" i="8"/>
  <c r="AW1025" i="8"/>
  <c r="AV1025" i="8"/>
  <c r="AU1025" i="8"/>
  <c r="AT1025" i="8"/>
  <c r="AR1025" i="8"/>
  <c r="AQ1025" i="8"/>
  <c r="AP1025" i="8"/>
  <c r="AN1025" i="8"/>
  <c r="AM1025" i="8"/>
  <c r="AL1025" i="8"/>
  <c r="AK1025" i="8"/>
  <c r="AJ1025" i="8"/>
  <c r="AI1025" i="8"/>
  <c r="AH1025" i="8"/>
  <c r="AG1025" i="8"/>
  <c r="AF1025" i="8"/>
  <c r="AE1025" i="8"/>
  <c r="AD1025" i="8"/>
  <c r="AC1025" i="8"/>
  <c r="AA1025" i="8"/>
  <c r="Z1025" i="8"/>
  <c r="Y1025" i="8"/>
  <c r="AB1025" i="8"/>
  <c r="BI1024" i="8"/>
  <c r="BH1024" i="8"/>
  <c r="BG1024" i="8"/>
  <c r="BE1024" i="8"/>
  <c r="BD1024" i="8"/>
  <c r="BC1024" i="8"/>
  <c r="BB1024" i="8"/>
  <c r="BA1024" i="8"/>
  <c r="AZ1024" i="8"/>
  <c r="AY1024" i="8"/>
  <c r="AX1024" i="8"/>
  <c r="AW1024" i="8"/>
  <c r="AV1024" i="8"/>
  <c r="AU1024" i="8"/>
  <c r="AT1024" i="8"/>
  <c r="AR1024" i="8"/>
  <c r="AQ1024" i="8"/>
  <c r="AP1024" i="8"/>
  <c r="AN1024" i="8"/>
  <c r="AM1024" i="8"/>
  <c r="AL1024" i="8"/>
  <c r="AK1024" i="8"/>
  <c r="AJ1024" i="8"/>
  <c r="AI1024" i="8"/>
  <c r="AH1024" i="8"/>
  <c r="AG1024" i="8"/>
  <c r="AF1024" i="8"/>
  <c r="AE1024" i="8"/>
  <c r="AD1024" i="8"/>
  <c r="AC1024" i="8"/>
  <c r="AA1024" i="8"/>
  <c r="Z1024" i="8"/>
  <c r="Y1024" i="8"/>
  <c r="AB1024" i="8"/>
  <c r="BI1023" i="8"/>
  <c r="BH1023" i="8"/>
  <c r="BG1023" i="8"/>
  <c r="BE1023" i="8"/>
  <c r="BD1023" i="8"/>
  <c r="BC1023" i="8"/>
  <c r="BB1023" i="8"/>
  <c r="BA1023" i="8"/>
  <c r="AZ1023" i="8"/>
  <c r="AY1023" i="8"/>
  <c r="AX1023" i="8"/>
  <c r="AW1023" i="8"/>
  <c r="AV1023" i="8"/>
  <c r="AU1023" i="8"/>
  <c r="AT1023" i="8"/>
  <c r="AR1023" i="8"/>
  <c r="AQ1023" i="8"/>
  <c r="AP1023" i="8"/>
  <c r="AN1023" i="8"/>
  <c r="AM1023" i="8"/>
  <c r="AL1023" i="8"/>
  <c r="AK1023" i="8"/>
  <c r="AJ1023" i="8"/>
  <c r="AI1023" i="8"/>
  <c r="AH1023" i="8"/>
  <c r="AG1023" i="8"/>
  <c r="AF1023" i="8"/>
  <c r="AE1023" i="8"/>
  <c r="AD1023" i="8"/>
  <c r="AC1023" i="8"/>
  <c r="AA1023" i="8"/>
  <c r="Z1023" i="8"/>
  <c r="Y1023" i="8"/>
  <c r="AB1023" i="8"/>
  <c r="BI1022" i="8"/>
  <c r="BH1022" i="8"/>
  <c r="BG1022" i="8"/>
  <c r="BE1022" i="8"/>
  <c r="BD1022" i="8"/>
  <c r="BC1022" i="8"/>
  <c r="BB1022" i="8"/>
  <c r="BA1022" i="8"/>
  <c r="AZ1022" i="8"/>
  <c r="AY1022" i="8"/>
  <c r="AX1022" i="8"/>
  <c r="AW1022" i="8"/>
  <c r="AV1022" i="8"/>
  <c r="AU1022" i="8"/>
  <c r="AT1022" i="8"/>
  <c r="AR1022" i="8"/>
  <c r="AQ1022" i="8"/>
  <c r="AP1022" i="8"/>
  <c r="AN1022" i="8"/>
  <c r="AM1022" i="8"/>
  <c r="AL1022" i="8"/>
  <c r="AK1022" i="8"/>
  <c r="AJ1022" i="8"/>
  <c r="AI1022" i="8"/>
  <c r="AH1022" i="8"/>
  <c r="AG1022" i="8"/>
  <c r="AF1022" i="8"/>
  <c r="AE1022" i="8"/>
  <c r="AD1022" i="8"/>
  <c r="AC1022" i="8"/>
  <c r="AA1022" i="8"/>
  <c r="Z1022" i="8"/>
  <c r="Y1022" i="8"/>
  <c r="AB1022" i="8"/>
  <c r="BI1021" i="8"/>
  <c r="BH1021" i="8"/>
  <c r="BG1021" i="8"/>
  <c r="BE1021" i="8"/>
  <c r="BD1021" i="8"/>
  <c r="BC1021" i="8"/>
  <c r="BB1021" i="8"/>
  <c r="BA1021" i="8"/>
  <c r="AZ1021" i="8"/>
  <c r="AY1021" i="8"/>
  <c r="AX1021" i="8"/>
  <c r="AW1021" i="8"/>
  <c r="AV1021" i="8"/>
  <c r="AU1021" i="8"/>
  <c r="AT1021" i="8"/>
  <c r="AR1021" i="8"/>
  <c r="AQ1021" i="8"/>
  <c r="AP1021" i="8"/>
  <c r="AN1021" i="8"/>
  <c r="AM1021" i="8"/>
  <c r="AL1021" i="8"/>
  <c r="AK1021" i="8"/>
  <c r="AJ1021" i="8"/>
  <c r="AI1021" i="8"/>
  <c r="AH1021" i="8"/>
  <c r="AG1021" i="8"/>
  <c r="AF1021" i="8"/>
  <c r="AE1021" i="8"/>
  <c r="AD1021" i="8"/>
  <c r="AC1021" i="8"/>
  <c r="AA1021" i="8"/>
  <c r="Z1021" i="8"/>
  <c r="Y1021" i="8"/>
  <c r="AB1021" i="8"/>
  <c r="BI1020" i="8"/>
  <c r="BH1020" i="8"/>
  <c r="BG1020" i="8"/>
  <c r="BE1020" i="8"/>
  <c r="BD1020" i="8"/>
  <c r="BC1020" i="8"/>
  <c r="BB1020" i="8"/>
  <c r="BA1020" i="8"/>
  <c r="AZ1020" i="8"/>
  <c r="AY1020" i="8"/>
  <c r="AX1020" i="8"/>
  <c r="AW1020" i="8"/>
  <c r="AV1020" i="8"/>
  <c r="AU1020" i="8"/>
  <c r="AT1020" i="8"/>
  <c r="AR1020" i="8"/>
  <c r="AQ1020" i="8"/>
  <c r="AP1020" i="8"/>
  <c r="AN1020" i="8"/>
  <c r="AM1020" i="8"/>
  <c r="AL1020" i="8"/>
  <c r="AK1020" i="8"/>
  <c r="AJ1020" i="8"/>
  <c r="AI1020" i="8"/>
  <c r="AH1020" i="8"/>
  <c r="AG1020" i="8"/>
  <c r="AF1020" i="8"/>
  <c r="AE1020" i="8"/>
  <c r="AD1020" i="8"/>
  <c r="AC1020" i="8"/>
  <c r="AA1020" i="8"/>
  <c r="Z1020" i="8"/>
  <c r="Y1020" i="8"/>
  <c r="BI1019" i="8"/>
  <c r="BH1019" i="8"/>
  <c r="BG1019" i="8"/>
  <c r="BE1019" i="8"/>
  <c r="BD1019" i="8"/>
  <c r="BC1019" i="8"/>
  <c r="BB1019" i="8"/>
  <c r="BA1019" i="8"/>
  <c r="AZ1019" i="8"/>
  <c r="AY1019" i="8"/>
  <c r="AX1019" i="8"/>
  <c r="AW1019" i="8"/>
  <c r="AV1019" i="8"/>
  <c r="AU1019" i="8"/>
  <c r="AT1019" i="8"/>
  <c r="AR1019" i="8"/>
  <c r="AQ1019" i="8"/>
  <c r="AP1019" i="8"/>
  <c r="AN1019" i="8"/>
  <c r="AM1019" i="8"/>
  <c r="AL1019" i="8"/>
  <c r="AK1019" i="8"/>
  <c r="AJ1019" i="8"/>
  <c r="AI1019" i="8"/>
  <c r="AH1019" i="8"/>
  <c r="AG1019" i="8"/>
  <c r="AF1019" i="8"/>
  <c r="AE1019" i="8"/>
  <c r="AD1019" i="8"/>
  <c r="AC1019" i="8"/>
  <c r="AA1019" i="8"/>
  <c r="Z1019" i="8"/>
  <c r="Y1019" i="8"/>
  <c r="BI1018" i="8"/>
  <c r="BH1018" i="8"/>
  <c r="BG1018" i="8"/>
  <c r="BE1018" i="8"/>
  <c r="BD1018" i="8"/>
  <c r="BC1018" i="8"/>
  <c r="BB1018" i="8"/>
  <c r="BA1018" i="8"/>
  <c r="AZ1018" i="8"/>
  <c r="AY1018" i="8"/>
  <c r="AX1018" i="8"/>
  <c r="AW1018" i="8"/>
  <c r="AV1018" i="8"/>
  <c r="AU1018" i="8"/>
  <c r="AT1018" i="8"/>
  <c r="AR1018" i="8"/>
  <c r="AQ1018" i="8"/>
  <c r="AP1018" i="8"/>
  <c r="AN1018" i="8"/>
  <c r="AM1018" i="8"/>
  <c r="AL1018" i="8"/>
  <c r="AK1018" i="8"/>
  <c r="AJ1018" i="8"/>
  <c r="AI1018" i="8"/>
  <c r="AH1018" i="8"/>
  <c r="AG1018" i="8"/>
  <c r="AF1018" i="8"/>
  <c r="AE1018" i="8"/>
  <c r="AD1018" i="8"/>
  <c r="AC1018" i="8"/>
  <c r="AA1018" i="8"/>
  <c r="Z1018" i="8"/>
  <c r="Y1018" i="8"/>
  <c r="AB1018" i="8"/>
  <c r="BI1017" i="8"/>
  <c r="BH1017" i="8"/>
  <c r="BG1017" i="8"/>
  <c r="BE1017" i="8"/>
  <c r="BD1017" i="8"/>
  <c r="BC1017" i="8"/>
  <c r="BB1017" i="8"/>
  <c r="BA1017" i="8"/>
  <c r="AZ1017" i="8"/>
  <c r="AY1017" i="8"/>
  <c r="AX1017" i="8"/>
  <c r="AW1017" i="8"/>
  <c r="AV1017" i="8"/>
  <c r="AU1017" i="8"/>
  <c r="AT1017" i="8"/>
  <c r="AR1017" i="8"/>
  <c r="AQ1017" i="8"/>
  <c r="AP1017" i="8"/>
  <c r="AN1017" i="8"/>
  <c r="AM1017" i="8"/>
  <c r="AL1017" i="8"/>
  <c r="AK1017" i="8"/>
  <c r="AJ1017" i="8"/>
  <c r="AI1017" i="8"/>
  <c r="AH1017" i="8"/>
  <c r="AG1017" i="8"/>
  <c r="AF1017" i="8"/>
  <c r="AE1017" i="8"/>
  <c r="AD1017" i="8"/>
  <c r="AC1017" i="8"/>
  <c r="AA1017" i="8"/>
  <c r="Z1017" i="8"/>
  <c r="Y1017" i="8"/>
  <c r="AB1017" i="8"/>
  <c r="BI1016" i="8"/>
  <c r="BH1016" i="8"/>
  <c r="BG1016" i="8"/>
  <c r="BE1016" i="8"/>
  <c r="BD1016" i="8"/>
  <c r="BC1016" i="8"/>
  <c r="BB1016" i="8"/>
  <c r="BA1016" i="8"/>
  <c r="AZ1016" i="8"/>
  <c r="AY1016" i="8"/>
  <c r="AX1016" i="8"/>
  <c r="AW1016" i="8"/>
  <c r="AV1016" i="8"/>
  <c r="AU1016" i="8"/>
  <c r="AT1016" i="8"/>
  <c r="AR1016" i="8"/>
  <c r="AQ1016" i="8"/>
  <c r="AP1016" i="8"/>
  <c r="AN1016" i="8"/>
  <c r="AM1016" i="8"/>
  <c r="AL1016" i="8"/>
  <c r="AK1016" i="8"/>
  <c r="AJ1016" i="8"/>
  <c r="AI1016" i="8"/>
  <c r="AH1016" i="8"/>
  <c r="AG1016" i="8"/>
  <c r="AF1016" i="8"/>
  <c r="AE1016" i="8"/>
  <c r="AD1016" i="8"/>
  <c r="AC1016" i="8"/>
  <c r="AA1016" i="8"/>
  <c r="Z1016" i="8"/>
  <c r="Y1016" i="8"/>
  <c r="AB1016" i="8"/>
  <c r="BI1015" i="8"/>
  <c r="BH1015" i="8"/>
  <c r="BG1015" i="8"/>
  <c r="BE1015" i="8"/>
  <c r="BD1015" i="8"/>
  <c r="BC1015" i="8"/>
  <c r="BB1015" i="8"/>
  <c r="BA1015" i="8"/>
  <c r="AZ1015" i="8"/>
  <c r="AY1015" i="8"/>
  <c r="AX1015" i="8"/>
  <c r="AW1015" i="8"/>
  <c r="AV1015" i="8"/>
  <c r="AU1015" i="8"/>
  <c r="AT1015" i="8"/>
  <c r="AR1015" i="8"/>
  <c r="AQ1015" i="8"/>
  <c r="AP1015" i="8"/>
  <c r="AN1015" i="8"/>
  <c r="AM1015" i="8"/>
  <c r="AL1015" i="8"/>
  <c r="AK1015" i="8"/>
  <c r="AJ1015" i="8"/>
  <c r="AI1015" i="8"/>
  <c r="AH1015" i="8"/>
  <c r="AG1015" i="8"/>
  <c r="AF1015" i="8"/>
  <c r="AE1015" i="8"/>
  <c r="AD1015" i="8"/>
  <c r="AC1015" i="8"/>
  <c r="AA1015" i="8"/>
  <c r="Z1015" i="8"/>
  <c r="Y1015" i="8"/>
  <c r="AB1015" i="8"/>
  <c r="BI1014" i="8"/>
  <c r="BH1014" i="8"/>
  <c r="BG1014" i="8"/>
  <c r="BE1014" i="8"/>
  <c r="BD1014" i="8"/>
  <c r="BC1014" i="8"/>
  <c r="BB1014" i="8"/>
  <c r="BA1014" i="8"/>
  <c r="AZ1014" i="8"/>
  <c r="AY1014" i="8"/>
  <c r="AX1014" i="8"/>
  <c r="AW1014" i="8"/>
  <c r="AV1014" i="8"/>
  <c r="AU1014" i="8"/>
  <c r="AT1014" i="8"/>
  <c r="AR1014" i="8"/>
  <c r="AQ1014" i="8"/>
  <c r="AP1014" i="8"/>
  <c r="AN1014" i="8"/>
  <c r="AM1014" i="8"/>
  <c r="AL1014" i="8"/>
  <c r="AK1014" i="8"/>
  <c r="AJ1014" i="8"/>
  <c r="AI1014" i="8"/>
  <c r="AH1014" i="8"/>
  <c r="AG1014" i="8"/>
  <c r="AF1014" i="8"/>
  <c r="AE1014" i="8"/>
  <c r="AD1014" i="8"/>
  <c r="AC1014" i="8"/>
  <c r="AA1014" i="8"/>
  <c r="Z1014" i="8"/>
  <c r="Y1014" i="8"/>
  <c r="BI1013" i="8"/>
  <c r="BH1013" i="8"/>
  <c r="BG1013" i="8"/>
  <c r="BE1013" i="8"/>
  <c r="BD1013" i="8"/>
  <c r="BC1013" i="8"/>
  <c r="BB1013" i="8"/>
  <c r="BA1013" i="8"/>
  <c r="AZ1013" i="8"/>
  <c r="AY1013" i="8"/>
  <c r="AX1013" i="8"/>
  <c r="AW1013" i="8"/>
  <c r="AV1013" i="8"/>
  <c r="AU1013" i="8"/>
  <c r="AT1013" i="8"/>
  <c r="AR1013" i="8"/>
  <c r="AQ1013" i="8"/>
  <c r="AP1013" i="8"/>
  <c r="AN1013" i="8"/>
  <c r="AM1013" i="8"/>
  <c r="AL1013" i="8"/>
  <c r="AK1013" i="8"/>
  <c r="AJ1013" i="8"/>
  <c r="AI1013" i="8"/>
  <c r="AH1013" i="8"/>
  <c r="AG1013" i="8"/>
  <c r="AF1013" i="8"/>
  <c r="AE1013" i="8"/>
  <c r="AD1013" i="8"/>
  <c r="AC1013" i="8"/>
  <c r="AA1013" i="8"/>
  <c r="Z1013" i="8"/>
  <c r="Y1013" i="8"/>
  <c r="AB1013" i="8"/>
  <c r="BI1012" i="8"/>
  <c r="BH1012" i="8"/>
  <c r="BG1012" i="8"/>
  <c r="BE1012" i="8"/>
  <c r="BD1012" i="8"/>
  <c r="BC1012" i="8"/>
  <c r="BB1012" i="8"/>
  <c r="BA1012" i="8"/>
  <c r="AZ1012" i="8"/>
  <c r="AY1012" i="8"/>
  <c r="AX1012" i="8"/>
  <c r="AW1012" i="8"/>
  <c r="AV1012" i="8"/>
  <c r="AU1012" i="8"/>
  <c r="AT1012" i="8"/>
  <c r="AR1012" i="8"/>
  <c r="AQ1012" i="8"/>
  <c r="AP1012" i="8"/>
  <c r="AN1012" i="8"/>
  <c r="AM1012" i="8"/>
  <c r="AL1012" i="8"/>
  <c r="AK1012" i="8"/>
  <c r="AJ1012" i="8"/>
  <c r="AI1012" i="8"/>
  <c r="AH1012" i="8"/>
  <c r="AG1012" i="8"/>
  <c r="AF1012" i="8"/>
  <c r="AE1012" i="8"/>
  <c r="AD1012" i="8"/>
  <c r="AC1012" i="8"/>
  <c r="AA1012" i="8"/>
  <c r="Z1012" i="8"/>
  <c r="Y1012" i="8"/>
  <c r="BI1011" i="8"/>
  <c r="BH1011" i="8"/>
  <c r="BG1011" i="8"/>
  <c r="BE1011" i="8"/>
  <c r="BD1011" i="8"/>
  <c r="BC1011" i="8"/>
  <c r="BB1011" i="8"/>
  <c r="BA1011" i="8"/>
  <c r="AZ1011" i="8"/>
  <c r="AY1011" i="8"/>
  <c r="AX1011" i="8"/>
  <c r="AW1011" i="8"/>
  <c r="AV1011" i="8"/>
  <c r="AU1011" i="8"/>
  <c r="AT1011" i="8"/>
  <c r="AR1011" i="8"/>
  <c r="AQ1011" i="8"/>
  <c r="AP1011" i="8"/>
  <c r="AN1011" i="8"/>
  <c r="AM1011" i="8"/>
  <c r="AL1011" i="8"/>
  <c r="AK1011" i="8"/>
  <c r="AJ1011" i="8"/>
  <c r="AI1011" i="8"/>
  <c r="AH1011" i="8"/>
  <c r="AG1011" i="8"/>
  <c r="AF1011" i="8"/>
  <c r="AE1011" i="8"/>
  <c r="AD1011" i="8"/>
  <c r="AC1011" i="8"/>
  <c r="AA1011" i="8"/>
  <c r="Z1011" i="8"/>
  <c r="Y1011" i="8"/>
  <c r="BI1010" i="8"/>
  <c r="BH1010" i="8"/>
  <c r="BG1010" i="8"/>
  <c r="BE1010" i="8"/>
  <c r="BD1010" i="8"/>
  <c r="BC1010" i="8"/>
  <c r="BB1010" i="8"/>
  <c r="BA1010" i="8"/>
  <c r="AZ1010" i="8"/>
  <c r="AY1010" i="8"/>
  <c r="AX1010" i="8"/>
  <c r="AW1010" i="8"/>
  <c r="AV1010" i="8"/>
  <c r="AU1010" i="8"/>
  <c r="AT1010" i="8"/>
  <c r="AR1010" i="8"/>
  <c r="AQ1010" i="8"/>
  <c r="AP1010" i="8"/>
  <c r="AN1010" i="8"/>
  <c r="AM1010" i="8"/>
  <c r="AL1010" i="8"/>
  <c r="AK1010" i="8"/>
  <c r="AJ1010" i="8"/>
  <c r="AI1010" i="8"/>
  <c r="AH1010" i="8"/>
  <c r="AG1010" i="8"/>
  <c r="AF1010" i="8"/>
  <c r="AE1010" i="8"/>
  <c r="AD1010" i="8"/>
  <c r="AC1010" i="8"/>
  <c r="AA1010" i="8"/>
  <c r="Z1010" i="8"/>
  <c r="Y1010" i="8"/>
  <c r="AB1010" i="8"/>
  <c r="BI1009" i="8"/>
  <c r="BH1009" i="8"/>
  <c r="BG1009" i="8"/>
  <c r="BE1009" i="8"/>
  <c r="BD1009" i="8"/>
  <c r="BC1009" i="8"/>
  <c r="BB1009" i="8"/>
  <c r="BA1009" i="8"/>
  <c r="AZ1009" i="8"/>
  <c r="AY1009" i="8"/>
  <c r="AX1009" i="8"/>
  <c r="AW1009" i="8"/>
  <c r="AV1009" i="8"/>
  <c r="AU1009" i="8"/>
  <c r="AT1009" i="8"/>
  <c r="AR1009" i="8"/>
  <c r="AQ1009" i="8"/>
  <c r="AP1009" i="8"/>
  <c r="AN1009" i="8"/>
  <c r="AM1009" i="8"/>
  <c r="AL1009" i="8"/>
  <c r="AK1009" i="8"/>
  <c r="AJ1009" i="8"/>
  <c r="AI1009" i="8"/>
  <c r="AH1009" i="8"/>
  <c r="AG1009" i="8"/>
  <c r="AF1009" i="8"/>
  <c r="AE1009" i="8"/>
  <c r="AD1009" i="8"/>
  <c r="AC1009" i="8"/>
  <c r="AA1009" i="8"/>
  <c r="Z1009" i="8"/>
  <c r="Y1009" i="8"/>
  <c r="AB1009" i="8"/>
  <c r="BI1008" i="8"/>
  <c r="BH1008" i="8"/>
  <c r="BG1008" i="8"/>
  <c r="BE1008" i="8"/>
  <c r="BD1008" i="8"/>
  <c r="BC1008" i="8"/>
  <c r="BB1008" i="8"/>
  <c r="BA1008" i="8"/>
  <c r="AZ1008" i="8"/>
  <c r="AY1008" i="8"/>
  <c r="AX1008" i="8"/>
  <c r="AW1008" i="8"/>
  <c r="AV1008" i="8"/>
  <c r="AU1008" i="8"/>
  <c r="AT1008" i="8"/>
  <c r="AR1008" i="8"/>
  <c r="AQ1008" i="8"/>
  <c r="AP1008" i="8"/>
  <c r="AN1008" i="8"/>
  <c r="AM1008" i="8"/>
  <c r="AL1008" i="8"/>
  <c r="AK1008" i="8"/>
  <c r="AJ1008" i="8"/>
  <c r="AI1008" i="8"/>
  <c r="AH1008" i="8"/>
  <c r="AG1008" i="8"/>
  <c r="AF1008" i="8"/>
  <c r="AE1008" i="8"/>
  <c r="AD1008" i="8"/>
  <c r="AC1008" i="8"/>
  <c r="AA1008" i="8"/>
  <c r="Z1008" i="8"/>
  <c r="Y1008" i="8"/>
  <c r="AB1008" i="8"/>
  <c r="BI1007" i="8"/>
  <c r="BH1007" i="8"/>
  <c r="BG1007" i="8"/>
  <c r="BE1007" i="8"/>
  <c r="BD1007" i="8"/>
  <c r="BC1007" i="8"/>
  <c r="BB1007" i="8"/>
  <c r="BA1007" i="8"/>
  <c r="AZ1007" i="8"/>
  <c r="AY1007" i="8"/>
  <c r="AX1007" i="8"/>
  <c r="AW1007" i="8"/>
  <c r="AV1007" i="8"/>
  <c r="AU1007" i="8"/>
  <c r="AT1007" i="8"/>
  <c r="AR1007" i="8"/>
  <c r="AQ1007" i="8"/>
  <c r="AP1007" i="8"/>
  <c r="AN1007" i="8"/>
  <c r="AM1007" i="8"/>
  <c r="AL1007" i="8"/>
  <c r="AK1007" i="8"/>
  <c r="AJ1007" i="8"/>
  <c r="AI1007" i="8"/>
  <c r="AH1007" i="8"/>
  <c r="AG1007" i="8"/>
  <c r="AF1007" i="8"/>
  <c r="AE1007" i="8"/>
  <c r="AD1007" i="8"/>
  <c r="AC1007" i="8"/>
  <c r="AA1007" i="8"/>
  <c r="Z1007" i="8"/>
  <c r="Y1007" i="8"/>
  <c r="AB1007" i="8"/>
  <c r="BI1006" i="8"/>
  <c r="BH1006" i="8"/>
  <c r="BG1006" i="8"/>
  <c r="BE1006" i="8"/>
  <c r="BD1006" i="8"/>
  <c r="BC1006" i="8"/>
  <c r="BB1006" i="8"/>
  <c r="BA1006" i="8"/>
  <c r="AZ1006" i="8"/>
  <c r="AY1006" i="8"/>
  <c r="AX1006" i="8"/>
  <c r="AW1006" i="8"/>
  <c r="AV1006" i="8"/>
  <c r="AU1006" i="8"/>
  <c r="AT1006" i="8"/>
  <c r="AR1006" i="8"/>
  <c r="AQ1006" i="8"/>
  <c r="AP1006" i="8"/>
  <c r="AN1006" i="8"/>
  <c r="AM1006" i="8"/>
  <c r="AL1006" i="8"/>
  <c r="AK1006" i="8"/>
  <c r="AJ1006" i="8"/>
  <c r="AI1006" i="8"/>
  <c r="AH1006" i="8"/>
  <c r="AG1006" i="8"/>
  <c r="AF1006" i="8"/>
  <c r="AE1006" i="8"/>
  <c r="AD1006" i="8"/>
  <c r="AC1006" i="8"/>
  <c r="AA1006" i="8"/>
  <c r="Z1006" i="8"/>
  <c r="Y1006" i="8"/>
  <c r="AB1006" i="8"/>
  <c r="BI1005" i="8"/>
  <c r="BH1005" i="8"/>
  <c r="BG1005" i="8"/>
  <c r="BE1005" i="8"/>
  <c r="BD1005" i="8"/>
  <c r="BC1005" i="8"/>
  <c r="BB1005" i="8"/>
  <c r="BA1005" i="8"/>
  <c r="AZ1005" i="8"/>
  <c r="AY1005" i="8"/>
  <c r="AX1005" i="8"/>
  <c r="AW1005" i="8"/>
  <c r="AV1005" i="8"/>
  <c r="AU1005" i="8"/>
  <c r="AT1005" i="8"/>
  <c r="AR1005" i="8"/>
  <c r="AQ1005" i="8"/>
  <c r="AP1005" i="8"/>
  <c r="AN1005" i="8"/>
  <c r="AM1005" i="8"/>
  <c r="AL1005" i="8"/>
  <c r="AK1005" i="8"/>
  <c r="AJ1005" i="8"/>
  <c r="AI1005" i="8"/>
  <c r="AH1005" i="8"/>
  <c r="AG1005" i="8"/>
  <c r="AF1005" i="8"/>
  <c r="AE1005" i="8"/>
  <c r="AD1005" i="8"/>
  <c r="AC1005" i="8"/>
  <c r="AA1005" i="8"/>
  <c r="Z1005" i="8"/>
  <c r="Y1005" i="8"/>
  <c r="BI1004" i="8"/>
  <c r="BH1004" i="8"/>
  <c r="BG1004" i="8"/>
  <c r="BE1004" i="8"/>
  <c r="BD1004" i="8"/>
  <c r="BC1004" i="8"/>
  <c r="BB1004" i="8"/>
  <c r="BA1004" i="8"/>
  <c r="AZ1004" i="8"/>
  <c r="AY1004" i="8"/>
  <c r="AX1004" i="8"/>
  <c r="AW1004" i="8"/>
  <c r="AV1004" i="8"/>
  <c r="AU1004" i="8"/>
  <c r="AT1004" i="8"/>
  <c r="AR1004" i="8"/>
  <c r="AQ1004" i="8"/>
  <c r="AP1004" i="8"/>
  <c r="AN1004" i="8"/>
  <c r="AM1004" i="8"/>
  <c r="AL1004" i="8"/>
  <c r="AK1004" i="8"/>
  <c r="AJ1004" i="8"/>
  <c r="AI1004" i="8"/>
  <c r="AH1004" i="8"/>
  <c r="AG1004" i="8"/>
  <c r="AF1004" i="8"/>
  <c r="AE1004" i="8"/>
  <c r="AD1004" i="8"/>
  <c r="AC1004" i="8"/>
  <c r="AA1004" i="8"/>
  <c r="Z1004" i="8"/>
  <c r="Y1004" i="8"/>
  <c r="BI1002" i="8"/>
  <c r="BH1002" i="8"/>
  <c r="BG1002" i="8"/>
  <c r="BE1002" i="8"/>
  <c r="BD1002" i="8"/>
  <c r="BC1002" i="8"/>
  <c r="BB1002" i="8"/>
  <c r="BA1002" i="8"/>
  <c r="AZ1002" i="8"/>
  <c r="AY1002" i="8"/>
  <c r="AX1002" i="8"/>
  <c r="AW1002" i="8"/>
  <c r="AV1002" i="8"/>
  <c r="AU1002" i="8"/>
  <c r="AT1002" i="8"/>
  <c r="AR1002" i="8"/>
  <c r="AQ1002" i="8"/>
  <c r="AP1002" i="8"/>
  <c r="AN1002" i="8"/>
  <c r="AM1002" i="8"/>
  <c r="AL1002" i="8"/>
  <c r="AK1002" i="8"/>
  <c r="AJ1002" i="8"/>
  <c r="AI1002" i="8"/>
  <c r="AH1002" i="8"/>
  <c r="AG1002" i="8"/>
  <c r="AF1002" i="8"/>
  <c r="AE1002" i="8"/>
  <c r="AD1002" i="8"/>
  <c r="AC1002" i="8"/>
  <c r="AA1002" i="8"/>
  <c r="Z1002" i="8"/>
  <c r="Y1002" i="8"/>
  <c r="AB1002" i="8"/>
  <c r="BI1001" i="8"/>
  <c r="BH1001" i="8"/>
  <c r="BG1001" i="8"/>
  <c r="BE1001" i="8"/>
  <c r="BD1001" i="8"/>
  <c r="BC1001" i="8"/>
  <c r="BB1001" i="8"/>
  <c r="BA1001" i="8"/>
  <c r="AZ1001" i="8"/>
  <c r="AY1001" i="8"/>
  <c r="AX1001" i="8"/>
  <c r="AW1001" i="8"/>
  <c r="AV1001" i="8"/>
  <c r="AU1001" i="8"/>
  <c r="AT1001" i="8"/>
  <c r="AR1001" i="8"/>
  <c r="AQ1001" i="8"/>
  <c r="AP1001" i="8"/>
  <c r="AN1001" i="8"/>
  <c r="AM1001" i="8"/>
  <c r="AL1001" i="8"/>
  <c r="AK1001" i="8"/>
  <c r="AJ1001" i="8"/>
  <c r="AI1001" i="8"/>
  <c r="AH1001" i="8"/>
  <c r="AG1001" i="8"/>
  <c r="AF1001" i="8"/>
  <c r="AE1001" i="8"/>
  <c r="AD1001" i="8"/>
  <c r="AC1001" i="8"/>
  <c r="AA1001" i="8"/>
  <c r="Z1001" i="8"/>
  <c r="Y1001" i="8"/>
  <c r="AB1001" i="8"/>
  <c r="BI1000" i="8"/>
  <c r="BH1000" i="8"/>
  <c r="BG1000" i="8"/>
  <c r="BE1000" i="8"/>
  <c r="BD1000" i="8"/>
  <c r="BC1000" i="8"/>
  <c r="BB1000" i="8"/>
  <c r="BA1000" i="8"/>
  <c r="AZ1000" i="8"/>
  <c r="AY1000" i="8"/>
  <c r="AX1000" i="8"/>
  <c r="AW1000" i="8"/>
  <c r="AV1000" i="8"/>
  <c r="AU1000" i="8"/>
  <c r="AT1000" i="8"/>
  <c r="AR1000" i="8"/>
  <c r="AQ1000" i="8"/>
  <c r="AP1000" i="8"/>
  <c r="AN1000" i="8"/>
  <c r="AM1000" i="8"/>
  <c r="AL1000" i="8"/>
  <c r="AK1000" i="8"/>
  <c r="AJ1000" i="8"/>
  <c r="AI1000" i="8"/>
  <c r="AH1000" i="8"/>
  <c r="AG1000" i="8"/>
  <c r="AF1000" i="8"/>
  <c r="AE1000" i="8"/>
  <c r="AD1000" i="8"/>
  <c r="AC1000" i="8"/>
  <c r="AA1000" i="8"/>
  <c r="Z1000" i="8"/>
  <c r="Y1000" i="8"/>
  <c r="BI999" i="8"/>
  <c r="BH999" i="8"/>
  <c r="BG999" i="8"/>
  <c r="BE999" i="8"/>
  <c r="BD999" i="8"/>
  <c r="BC999" i="8"/>
  <c r="BB999" i="8"/>
  <c r="BA999" i="8"/>
  <c r="AZ999" i="8"/>
  <c r="AY999" i="8"/>
  <c r="AX999" i="8"/>
  <c r="AW999" i="8"/>
  <c r="AV999" i="8"/>
  <c r="AU999" i="8"/>
  <c r="AT999" i="8"/>
  <c r="AR999" i="8"/>
  <c r="AQ999" i="8"/>
  <c r="AP999" i="8"/>
  <c r="AN999" i="8"/>
  <c r="AM999" i="8"/>
  <c r="AL999" i="8"/>
  <c r="AK999" i="8"/>
  <c r="AJ999" i="8"/>
  <c r="AI999" i="8"/>
  <c r="AH999" i="8"/>
  <c r="AG999" i="8"/>
  <c r="AF999" i="8"/>
  <c r="AE999" i="8"/>
  <c r="AD999" i="8"/>
  <c r="AC999" i="8"/>
  <c r="AA999" i="8"/>
  <c r="Z999" i="8"/>
  <c r="Y999" i="8"/>
  <c r="AB999" i="8"/>
  <c r="BI998" i="8"/>
  <c r="BH998" i="8"/>
  <c r="BG998" i="8"/>
  <c r="BE998" i="8"/>
  <c r="BD998" i="8"/>
  <c r="BC998" i="8"/>
  <c r="BB998" i="8"/>
  <c r="BA998" i="8"/>
  <c r="AZ998" i="8"/>
  <c r="AY998" i="8"/>
  <c r="AX998" i="8"/>
  <c r="AW998" i="8"/>
  <c r="AV998" i="8"/>
  <c r="AU998" i="8"/>
  <c r="AT998" i="8"/>
  <c r="AR998" i="8"/>
  <c r="AQ998" i="8"/>
  <c r="AP998" i="8"/>
  <c r="AN998" i="8"/>
  <c r="AM998" i="8"/>
  <c r="AL998" i="8"/>
  <c r="AK998" i="8"/>
  <c r="AJ998" i="8"/>
  <c r="AI998" i="8"/>
  <c r="AH998" i="8"/>
  <c r="AG998" i="8"/>
  <c r="AF998" i="8"/>
  <c r="AE998" i="8"/>
  <c r="AD998" i="8"/>
  <c r="AC998" i="8"/>
  <c r="AA998" i="8"/>
  <c r="Z998" i="8"/>
  <c r="Y998" i="8"/>
  <c r="BI997" i="8"/>
  <c r="BH997" i="8"/>
  <c r="BG997" i="8"/>
  <c r="BE997" i="8"/>
  <c r="BD997" i="8"/>
  <c r="BC997" i="8"/>
  <c r="BB997" i="8"/>
  <c r="BA997" i="8"/>
  <c r="AZ997" i="8"/>
  <c r="AY997" i="8"/>
  <c r="AX997" i="8"/>
  <c r="AW997" i="8"/>
  <c r="AV997" i="8"/>
  <c r="AU997" i="8"/>
  <c r="AT997" i="8"/>
  <c r="AR997" i="8"/>
  <c r="AQ997" i="8"/>
  <c r="AP997" i="8"/>
  <c r="AN997" i="8"/>
  <c r="AM997" i="8"/>
  <c r="AL997" i="8"/>
  <c r="AK997" i="8"/>
  <c r="AJ997" i="8"/>
  <c r="AI997" i="8"/>
  <c r="AH997" i="8"/>
  <c r="AG997" i="8"/>
  <c r="AF997" i="8"/>
  <c r="AE997" i="8"/>
  <c r="AD997" i="8"/>
  <c r="AC997" i="8"/>
  <c r="AA997" i="8"/>
  <c r="Z997" i="8"/>
  <c r="Y997" i="8"/>
  <c r="AB997" i="8"/>
  <c r="BI996" i="8"/>
  <c r="BH996" i="8"/>
  <c r="BG996" i="8"/>
  <c r="BE996" i="8"/>
  <c r="BD996" i="8"/>
  <c r="BC996" i="8"/>
  <c r="BB996" i="8"/>
  <c r="BA996" i="8"/>
  <c r="AZ996" i="8"/>
  <c r="AY996" i="8"/>
  <c r="AX996" i="8"/>
  <c r="AW996" i="8"/>
  <c r="AV996" i="8"/>
  <c r="AU996" i="8"/>
  <c r="AT996" i="8"/>
  <c r="AR996" i="8"/>
  <c r="AQ996" i="8"/>
  <c r="AP996" i="8"/>
  <c r="AN996" i="8"/>
  <c r="AM996" i="8"/>
  <c r="AL996" i="8"/>
  <c r="AK996" i="8"/>
  <c r="AJ996" i="8"/>
  <c r="AI996" i="8"/>
  <c r="AH996" i="8"/>
  <c r="AG996" i="8"/>
  <c r="AF996" i="8"/>
  <c r="AE996" i="8"/>
  <c r="AD996" i="8"/>
  <c r="AC996" i="8"/>
  <c r="AA996" i="8"/>
  <c r="Z996" i="8"/>
  <c r="Y996" i="8"/>
  <c r="BI995" i="8"/>
  <c r="BH995" i="8"/>
  <c r="BG995" i="8"/>
  <c r="BE995" i="8"/>
  <c r="BD995" i="8"/>
  <c r="BC995" i="8"/>
  <c r="BB995" i="8"/>
  <c r="BA995" i="8"/>
  <c r="AZ995" i="8"/>
  <c r="AY995" i="8"/>
  <c r="AX995" i="8"/>
  <c r="AW995" i="8"/>
  <c r="AV995" i="8"/>
  <c r="AU995" i="8"/>
  <c r="AT995" i="8"/>
  <c r="AR995" i="8"/>
  <c r="AQ995" i="8"/>
  <c r="AP995" i="8"/>
  <c r="AN995" i="8"/>
  <c r="AM995" i="8"/>
  <c r="AL995" i="8"/>
  <c r="AK995" i="8"/>
  <c r="AJ995" i="8"/>
  <c r="AI995" i="8"/>
  <c r="AH995" i="8"/>
  <c r="AG995" i="8"/>
  <c r="AF995" i="8"/>
  <c r="AE995" i="8"/>
  <c r="AD995" i="8"/>
  <c r="AC995" i="8"/>
  <c r="AA995" i="8"/>
  <c r="Z995" i="8"/>
  <c r="Y995" i="8"/>
  <c r="BI994" i="8"/>
  <c r="BH994" i="8"/>
  <c r="BG994" i="8"/>
  <c r="BE994" i="8"/>
  <c r="BD994" i="8"/>
  <c r="BC994" i="8"/>
  <c r="BB994" i="8"/>
  <c r="BA994" i="8"/>
  <c r="AZ994" i="8"/>
  <c r="AY994" i="8"/>
  <c r="AX994" i="8"/>
  <c r="AW994" i="8"/>
  <c r="AV994" i="8"/>
  <c r="AU994" i="8"/>
  <c r="AT994" i="8"/>
  <c r="AR994" i="8"/>
  <c r="AQ994" i="8"/>
  <c r="AP994" i="8"/>
  <c r="AN994" i="8"/>
  <c r="AM994" i="8"/>
  <c r="AL994" i="8"/>
  <c r="AK994" i="8"/>
  <c r="AJ994" i="8"/>
  <c r="AI994" i="8"/>
  <c r="AH994" i="8"/>
  <c r="AG994" i="8"/>
  <c r="AF994" i="8"/>
  <c r="AE994" i="8"/>
  <c r="AD994" i="8"/>
  <c r="AC994" i="8"/>
  <c r="AA994" i="8"/>
  <c r="Z994" i="8"/>
  <c r="Y994" i="8"/>
  <c r="AB994" i="8"/>
  <c r="BI993" i="8"/>
  <c r="BH993" i="8"/>
  <c r="BG993" i="8"/>
  <c r="BE993" i="8"/>
  <c r="BD993" i="8"/>
  <c r="BC993" i="8"/>
  <c r="BB993" i="8"/>
  <c r="BA993" i="8"/>
  <c r="AZ993" i="8"/>
  <c r="AY993" i="8"/>
  <c r="AX993" i="8"/>
  <c r="AW993" i="8"/>
  <c r="AV993" i="8"/>
  <c r="AU993" i="8"/>
  <c r="AT993" i="8"/>
  <c r="AR993" i="8"/>
  <c r="AQ993" i="8"/>
  <c r="AP993" i="8"/>
  <c r="AN993" i="8"/>
  <c r="AM993" i="8"/>
  <c r="AL993" i="8"/>
  <c r="AK993" i="8"/>
  <c r="AJ993" i="8"/>
  <c r="AI993" i="8"/>
  <c r="AH993" i="8"/>
  <c r="AG993" i="8"/>
  <c r="AF993" i="8"/>
  <c r="AE993" i="8"/>
  <c r="AD993" i="8"/>
  <c r="AC993" i="8"/>
  <c r="AA993" i="8"/>
  <c r="Z993" i="8"/>
  <c r="Y993" i="8"/>
  <c r="AB993" i="8"/>
  <c r="BI992" i="8"/>
  <c r="BH992" i="8"/>
  <c r="BG992" i="8"/>
  <c r="BE992" i="8"/>
  <c r="BD992" i="8"/>
  <c r="BC992" i="8"/>
  <c r="BB992" i="8"/>
  <c r="BA992" i="8"/>
  <c r="AZ992" i="8"/>
  <c r="AY992" i="8"/>
  <c r="AX992" i="8"/>
  <c r="AW992" i="8"/>
  <c r="AV992" i="8"/>
  <c r="AU992" i="8"/>
  <c r="AT992" i="8"/>
  <c r="AR992" i="8"/>
  <c r="AQ992" i="8"/>
  <c r="AP992" i="8"/>
  <c r="AN992" i="8"/>
  <c r="AM992" i="8"/>
  <c r="AL992" i="8"/>
  <c r="AK992" i="8"/>
  <c r="AJ992" i="8"/>
  <c r="AI992" i="8"/>
  <c r="AH992" i="8"/>
  <c r="AG992" i="8"/>
  <c r="AF992" i="8"/>
  <c r="AE992" i="8"/>
  <c r="AD992" i="8"/>
  <c r="AC992" i="8"/>
  <c r="AA992" i="8"/>
  <c r="Z992" i="8"/>
  <c r="Y992" i="8"/>
  <c r="BI991" i="8"/>
  <c r="BH991" i="8"/>
  <c r="BG991" i="8"/>
  <c r="BE991" i="8"/>
  <c r="BD991" i="8"/>
  <c r="BC991" i="8"/>
  <c r="BB991" i="8"/>
  <c r="BA991" i="8"/>
  <c r="AZ991" i="8"/>
  <c r="AY991" i="8"/>
  <c r="AX991" i="8"/>
  <c r="AW991" i="8"/>
  <c r="AV991" i="8"/>
  <c r="AU991" i="8"/>
  <c r="AT991" i="8"/>
  <c r="AR991" i="8"/>
  <c r="AQ991" i="8"/>
  <c r="AP991" i="8"/>
  <c r="AN991" i="8"/>
  <c r="AM991" i="8"/>
  <c r="AL991" i="8"/>
  <c r="AK991" i="8"/>
  <c r="AJ991" i="8"/>
  <c r="AI991" i="8"/>
  <c r="AH991" i="8"/>
  <c r="AG991" i="8"/>
  <c r="AF991" i="8"/>
  <c r="AE991" i="8"/>
  <c r="AD991" i="8"/>
  <c r="AC991" i="8"/>
  <c r="AA991" i="8"/>
  <c r="Z991" i="8"/>
  <c r="Y991" i="8"/>
  <c r="AB991" i="8"/>
  <c r="BI990" i="8"/>
  <c r="BH990" i="8"/>
  <c r="BG990" i="8"/>
  <c r="BE990" i="8"/>
  <c r="BD990" i="8"/>
  <c r="BC990" i="8"/>
  <c r="BB990" i="8"/>
  <c r="BA990" i="8"/>
  <c r="AZ990" i="8"/>
  <c r="AY990" i="8"/>
  <c r="AX990" i="8"/>
  <c r="AW990" i="8"/>
  <c r="AV990" i="8"/>
  <c r="AU990" i="8"/>
  <c r="AT990" i="8"/>
  <c r="AR990" i="8"/>
  <c r="AQ990" i="8"/>
  <c r="AP990" i="8"/>
  <c r="AN990" i="8"/>
  <c r="AM990" i="8"/>
  <c r="AL990" i="8"/>
  <c r="AK990" i="8"/>
  <c r="AJ990" i="8"/>
  <c r="AI990" i="8"/>
  <c r="AH990" i="8"/>
  <c r="AG990" i="8"/>
  <c r="AF990" i="8"/>
  <c r="AE990" i="8"/>
  <c r="AD990" i="8"/>
  <c r="AC990" i="8"/>
  <c r="AA990" i="8"/>
  <c r="Z990" i="8"/>
  <c r="Y990" i="8"/>
  <c r="BI989" i="8"/>
  <c r="BH989" i="8"/>
  <c r="BG989" i="8"/>
  <c r="BE989" i="8"/>
  <c r="BD989" i="8"/>
  <c r="BC989" i="8"/>
  <c r="BB989" i="8"/>
  <c r="BA989" i="8"/>
  <c r="AZ989" i="8"/>
  <c r="AY989" i="8"/>
  <c r="AX989" i="8"/>
  <c r="AW989" i="8"/>
  <c r="AV989" i="8"/>
  <c r="AU989" i="8"/>
  <c r="AT989" i="8"/>
  <c r="AR989" i="8"/>
  <c r="AQ989" i="8"/>
  <c r="AP989" i="8"/>
  <c r="AN989" i="8"/>
  <c r="AM989" i="8"/>
  <c r="AL989" i="8"/>
  <c r="AK989" i="8"/>
  <c r="AJ989" i="8"/>
  <c r="AI989" i="8"/>
  <c r="AH989" i="8"/>
  <c r="AG989" i="8"/>
  <c r="AF989" i="8"/>
  <c r="AE989" i="8"/>
  <c r="AD989" i="8"/>
  <c r="AC989" i="8"/>
  <c r="AA989" i="8"/>
  <c r="Z989" i="8"/>
  <c r="Y989" i="8"/>
  <c r="AB989" i="8"/>
  <c r="BI988" i="8"/>
  <c r="BH988" i="8"/>
  <c r="BG988" i="8"/>
  <c r="BE988" i="8"/>
  <c r="BD988" i="8"/>
  <c r="BC988" i="8"/>
  <c r="BB988" i="8"/>
  <c r="BA988" i="8"/>
  <c r="AZ988" i="8"/>
  <c r="AY988" i="8"/>
  <c r="AX988" i="8"/>
  <c r="AW988" i="8"/>
  <c r="AV988" i="8"/>
  <c r="AU988" i="8"/>
  <c r="AT988" i="8"/>
  <c r="AR988" i="8"/>
  <c r="AQ988" i="8"/>
  <c r="AP988" i="8"/>
  <c r="AN988" i="8"/>
  <c r="AM988" i="8"/>
  <c r="AL988" i="8"/>
  <c r="AK988" i="8"/>
  <c r="AJ988" i="8"/>
  <c r="AI988" i="8"/>
  <c r="AH988" i="8"/>
  <c r="AG988" i="8"/>
  <c r="AF988" i="8"/>
  <c r="AE988" i="8"/>
  <c r="AD988" i="8"/>
  <c r="AC988" i="8"/>
  <c r="AA988" i="8"/>
  <c r="Z988" i="8"/>
  <c r="Y988" i="8"/>
  <c r="AB988" i="8"/>
  <c r="BI987" i="8"/>
  <c r="BH987" i="8"/>
  <c r="BG987" i="8"/>
  <c r="BE987" i="8"/>
  <c r="BD987" i="8"/>
  <c r="BC987" i="8"/>
  <c r="BB987" i="8"/>
  <c r="BA987" i="8"/>
  <c r="AZ987" i="8"/>
  <c r="AY987" i="8"/>
  <c r="AX987" i="8"/>
  <c r="AW987" i="8"/>
  <c r="AV987" i="8"/>
  <c r="AU987" i="8"/>
  <c r="AT987" i="8"/>
  <c r="AR987" i="8"/>
  <c r="AQ987" i="8"/>
  <c r="AP987" i="8"/>
  <c r="AN987" i="8"/>
  <c r="AM987" i="8"/>
  <c r="AL987" i="8"/>
  <c r="AK987" i="8"/>
  <c r="AJ987" i="8"/>
  <c r="AI987" i="8"/>
  <c r="AH987" i="8"/>
  <c r="AG987" i="8"/>
  <c r="AF987" i="8"/>
  <c r="AE987" i="8"/>
  <c r="AD987" i="8"/>
  <c r="AC987" i="8"/>
  <c r="AA987" i="8"/>
  <c r="Z987" i="8"/>
  <c r="Y987" i="8"/>
  <c r="AB987" i="8"/>
  <c r="BI986" i="8"/>
  <c r="BH986" i="8"/>
  <c r="BG986" i="8"/>
  <c r="BE986" i="8"/>
  <c r="BD986" i="8"/>
  <c r="BC986" i="8"/>
  <c r="BB986" i="8"/>
  <c r="BA986" i="8"/>
  <c r="AZ986" i="8"/>
  <c r="AY986" i="8"/>
  <c r="AX986" i="8"/>
  <c r="AW986" i="8"/>
  <c r="AV986" i="8"/>
  <c r="AU986" i="8"/>
  <c r="AT986" i="8"/>
  <c r="AR986" i="8"/>
  <c r="AQ986" i="8"/>
  <c r="AP986" i="8"/>
  <c r="AN986" i="8"/>
  <c r="AM986" i="8"/>
  <c r="AL986" i="8"/>
  <c r="AK986" i="8"/>
  <c r="AJ986" i="8"/>
  <c r="AI986" i="8"/>
  <c r="AH986" i="8"/>
  <c r="AG986" i="8"/>
  <c r="AF986" i="8"/>
  <c r="AE986" i="8"/>
  <c r="AD986" i="8"/>
  <c r="AC986" i="8"/>
  <c r="AA986" i="8"/>
  <c r="Z986" i="8"/>
  <c r="Y986" i="8"/>
  <c r="AB986" i="8"/>
  <c r="BI985" i="8"/>
  <c r="BH985" i="8"/>
  <c r="BG985" i="8"/>
  <c r="BE985" i="8"/>
  <c r="BD985" i="8"/>
  <c r="BC985" i="8"/>
  <c r="BB985" i="8"/>
  <c r="BA985" i="8"/>
  <c r="AZ985" i="8"/>
  <c r="AY985" i="8"/>
  <c r="AX985" i="8"/>
  <c r="AW985" i="8"/>
  <c r="AV985" i="8"/>
  <c r="AU985" i="8"/>
  <c r="AT985" i="8"/>
  <c r="AR985" i="8"/>
  <c r="AQ985" i="8"/>
  <c r="AP985" i="8"/>
  <c r="AN985" i="8"/>
  <c r="AM985" i="8"/>
  <c r="AL985" i="8"/>
  <c r="AK985" i="8"/>
  <c r="AJ985" i="8"/>
  <c r="AI985" i="8"/>
  <c r="AH985" i="8"/>
  <c r="AG985" i="8"/>
  <c r="AF985" i="8"/>
  <c r="AE985" i="8"/>
  <c r="AD985" i="8"/>
  <c r="AC985" i="8"/>
  <c r="AA985" i="8"/>
  <c r="Z985" i="8"/>
  <c r="Y985" i="8"/>
  <c r="AB985" i="8"/>
  <c r="BI984" i="8"/>
  <c r="BH984" i="8"/>
  <c r="BG984" i="8"/>
  <c r="BE984" i="8"/>
  <c r="BD984" i="8"/>
  <c r="BC984" i="8"/>
  <c r="BB984" i="8"/>
  <c r="BA984" i="8"/>
  <c r="AZ984" i="8"/>
  <c r="AY984" i="8"/>
  <c r="AX984" i="8"/>
  <c r="AW984" i="8"/>
  <c r="AV984" i="8"/>
  <c r="AU984" i="8"/>
  <c r="AT984" i="8"/>
  <c r="AR984" i="8"/>
  <c r="AQ984" i="8"/>
  <c r="AP984" i="8"/>
  <c r="AN984" i="8"/>
  <c r="AM984" i="8"/>
  <c r="AL984" i="8"/>
  <c r="AK984" i="8"/>
  <c r="AJ984" i="8"/>
  <c r="AI984" i="8"/>
  <c r="AH984" i="8"/>
  <c r="AG984" i="8"/>
  <c r="AF984" i="8"/>
  <c r="AE984" i="8"/>
  <c r="AD984" i="8"/>
  <c r="AC984" i="8"/>
  <c r="AA984" i="8"/>
  <c r="Z984" i="8"/>
  <c r="Y984" i="8"/>
  <c r="AB984" i="8"/>
  <c r="BI983" i="8"/>
  <c r="BH983" i="8"/>
  <c r="BG983" i="8"/>
  <c r="BE983" i="8"/>
  <c r="BD983" i="8"/>
  <c r="BC983" i="8"/>
  <c r="BB983" i="8"/>
  <c r="BA983" i="8"/>
  <c r="AZ983" i="8"/>
  <c r="AY983" i="8"/>
  <c r="AX983" i="8"/>
  <c r="AW983" i="8"/>
  <c r="AV983" i="8"/>
  <c r="AU983" i="8"/>
  <c r="AT983" i="8"/>
  <c r="AR983" i="8"/>
  <c r="AQ983" i="8"/>
  <c r="AP983" i="8"/>
  <c r="AN983" i="8"/>
  <c r="AM983" i="8"/>
  <c r="AL983" i="8"/>
  <c r="AK983" i="8"/>
  <c r="AJ983" i="8"/>
  <c r="AI983" i="8"/>
  <c r="AH983" i="8"/>
  <c r="AG983" i="8"/>
  <c r="AF983" i="8"/>
  <c r="AE983" i="8"/>
  <c r="AD983" i="8"/>
  <c r="AC983" i="8"/>
  <c r="AA983" i="8"/>
  <c r="Z983" i="8"/>
  <c r="Y983" i="8"/>
  <c r="BI982" i="8"/>
  <c r="BH982" i="8"/>
  <c r="BG982" i="8"/>
  <c r="BE982" i="8"/>
  <c r="BD982" i="8"/>
  <c r="BC982" i="8"/>
  <c r="BB982" i="8"/>
  <c r="BA982" i="8"/>
  <c r="AZ982" i="8"/>
  <c r="AY982" i="8"/>
  <c r="AX982" i="8"/>
  <c r="AW982" i="8"/>
  <c r="AV982" i="8"/>
  <c r="AU982" i="8"/>
  <c r="AT982" i="8"/>
  <c r="AR982" i="8"/>
  <c r="AQ982" i="8"/>
  <c r="AP982" i="8"/>
  <c r="AN982" i="8"/>
  <c r="AM982" i="8"/>
  <c r="AL982" i="8"/>
  <c r="AK982" i="8"/>
  <c r="AJ982" i="8"/>
  <c r="AI982" i="8"/>
  <c r="AH982" i="8"/>
  <c r="AG982" i="8"/>
  <c r="AF982" i="8"/>
  <c r="AE982" i="8"/>
  <c r="AD982" i="8"/>
  <c r="AC982" i="8"/>
  <c r="AA982" i="8"/>
  <c r="Z982" i="8"/>
  <c r="Y982" i="8"/>
  <c r="AB982" i="8"/>
  <c r="BI981" i="8"/>
  <c r="BH981" i="8"/>
  <c r="BG981" i="8"/>
  <c r="BE981" i="8"/>
  <c r="BD981" i="8"/>
  <c r="BC981" i="8"/>
  <c r="BB981" i="8"/>
  <c r="BA981" i="8"/>
  <c r="AZ981" i="8"/>
  <c r="AY981" i="8"/>
  <c r="AX981" i="8"/>
  <c r="AW981" i="8"/>
  <c r="AV981" i="8"/>
  <c r="AU981" i="8"/>
  <c r="AT981" i="8"/>
  <c r="AR981" i="8"/>
  <c r="AQ981" i="8"/>
  <c r="AP981" i="8"/>
  <c r="AN981" i="8"/>
  <c r="AM981" i="8"/>
  <c r="AL981" i="8"/>
  <c r="AK981" i="8"/>
  <c r="AJ981" i="8"/>
  <c r="AI981" i="8"/>
  <c r="AH981" i="8"/>
  <c r="AG981" i="8"/>
  <c r="AF981" i="8"/>
  <c r="AE981" i="8"/>
  <c r="AD981" i="8"/>
  <c r="AC981" i="8"/>
  <c r="AA981" i="8"/>
  <c r="Z981" i="8"/>
  <c r="Y981" i="8"/>
  <c r="AB981" i="8"/>
  <c r="BI980" i="8"/>
  <c r="BH980" i="8"/>
  <c r="BG980" i="8"/>
  <c r="BE980" i="8"/>
  <c r="BD980" i="8"/>
  <c r="BC980" i="8"/>
  <c r="BB980" i="8"/>
  <c r="BA980" i="8"/>
  <c r="AZ980" i="8"/>
  <c r="AY980" i="8"/>
  <c r="AX980" i="8"/>
  <c r="AW980" i="8"/>
  <c r="AV980" i="8"/>
  <c r="AU980" i="8"/>
  <c r="AT980" i="8"/>
  <c r="AR980" i="8"/>
  <c r="AQ980" i="8"/>
  <c r="AP980" i="8"/>
  <c r="AN980" i="8"/>
  <c r="AM980" i="8"/>
  <c r="AL980" i="8"/>
  <c r="AK980" i="8"/>
  <c r="AJ980" i="8"/>
  <c r="AI980" i="8"/>
  <c r="AH980" i="8"/>
  <c r="AG980" i="8"/>
  <c r="AF980" i="8"/>
  <c r="AE980" i="8"/>
  <c r="AD980" i="8"/>
  <c r="AC980" i="8"/>
  <c r="AA980" i="8"/>
  <c r="Z980" i="8"/>
  <c r="Y980" i="8"/>
  <c r="AB980" i="8"/>
  <c r="BI979" i="8"/>
  <c r="BH979" i="8"/>
  <c r="BG979" i="8"/>
  <c r="BE979" i="8"/>
  <c r="BD979" i="8"/>
  <c r="BC979" i="8"/>
  <c r="BB979" i="8"/>
  <c r="BA979" i="8"/>
  <c r="AZ979" i="8"/>
  <c r="AY979" i="8"/>
  <c r="AX979" i="8"/>
  <c r="AW979" i="8"/>
  <c r="AV979" i="8"/>
  <c r="AU979" i="8"/>
  <c r="AT979" i="8"/>
  <c r="AR979" i="8"/>
  <c r="AQ979" i="8"/>
  <c r="AP979" i="8"/>
  <c r="AN979" i="8"/>
  <c r="AM979" i="8"/>
  <c r="AL979" i="8"/>
  <c r="AK979" i="8"/>
  <c r="AJ979" i="8"/>
  <c r="AI979" i="8"/>
  <c r="AH979" i="8"/>
  <c r="AG979" i="8"/>
  <c r="AF979" i="8"/>
  <c r="AE979" i="8"/>
  <c r="AD979" i="8"/>
  <c r="AC979" i="8"/>
  <c r="AA979" i="8"/>
  <c r="Z979" i="8"/>
  <c r="Y979" i="8"/>
  <c r="AB979" i="8"/>
  <c r="BI978" i="8"/>
  <c r="BH978" i="8"/>
  <c r="BG978" i="8"/>
  <c r="BE978" i="8"/>
  <c r="BD978" i="8"/>
  <c r="BC978" i="8"/>
  <c r="BB978" i="8"/>
  <c r="BA978" i="8"/>
  <c r="AZ978" i="8"/>
  <c r="AY978" i="8"/>
  <c r="AX978" i="8"/>
  <c r="AW978" i="8"/>
  <c r="AV978" i="8"/>
  <c r="AU978" i="8"/>
  <c r="AT978" i="8"/>
  <c r="AR978" i="8"/>
  <c r="AQ978" i="8"/>
  <c r="AP978" i="8"/>
  <c r="AN978" i="8"/>
  <c r="AM978" i="8"/>
  <c r="AL978" i="8"/>
  <c r="AK978" i="8"/>
  <c r="AJ978" i="8"/>
  <c r="AI978" i="8"/>
  <c r="AH978" i="8"/>
  <c r="AG978" i="8"/>
  <c r="AF978" i="8"/>
  <c r="AE978" i="8"/>
  <c r="AD978" i="8"/>
  <c r="AC978" i="8"/>
  <c r="AA978" i="8"/>
  <c r="Z978" i="8"/>
  <c r="Y978" i="8"/>
  <c r="AB978" i="8"/>
  <c r="BI977" i="8"/>
  <c r="BH977" i="8"/>
  <c r="BG977" i="8"/>
  <c r="BE977" i="8"/>
  <c r="BD977" i="8"/>
  <c r="BC977" i="8"/>
  <c r="BB977" i="8"/>
  <c r="BA977" i="8"/>
  <c r="AZ977" i="8"/>
  <c r="AY977" i="8"/>
  <c r="AX977" i="8"/>
  <c r="AW977" i="8"/>
  <c r="AV977" i="8"/>
  <c r="AU977" i="8"/>
  <c r="AT977" i="8"/>
  <c r="AR977" i="8"/>
  <c r="AQ977" i="8"/>
  <c r="AP977" i="8"/>
  <c r="AN977" i="8"/>
  <c r="AM977" i="8"/>
  <c r="AL977" i="8"/>
  <c r="AK977" i="8"/>
  <c r="AJ977" i="8"/>
  <c r="AI977" i="8"/>
  <c r="AH977" i="8"/>
  <c r="AG977" i="8"/>
  <c r="AF977" i="8"/>
  <c r="AE977" i="8"/>
  <c r="AD977" i="8"/>
  <c r="AC977" i="8"/>
  <c r="AA977" i="8"/>
  <c r="Z977" i="8"/>
  <c r="Y977" i="8"/>
  <c r="BI976" i="8"/>
  <c r="BH976" i="8"/>
  <c r="BG976" i="8"/>
  <c r="BE976" i="8"/>
  <c r="BD976" i="8"/>
  <c r="BC976" i="8"/>
  <c r="BB976" i="8"/>
  <c r="BA976" i="8"/>
  <c r="AZ976" i="8"/>
  <c r="AY976" i="8"/>
  <c r="AX976" i="8"/>
  <c r="AW976" i="8"/>
  <c r="AV976" i="8"/>
  <c r="AU976" i="8"/>
  <c r="AT976" i="8"/>
  <c r="AR976" i="8"/>
  <c r="AQ976" i="8"/>
  <c r="AP976" i="8"/>
  <c r="AN976" i="8"/>
  <c r="AM976" i="8"/>
  <c r="AL976" i="8"/>
  <c r="AK976" i="8"/>
  <c r="AJ976" i="8"/>
  <c r="AI976" i="8"/>
  <c r="AH976" i="8"/>
  <c r="AG976" i="8"/>
  <c r="AF976" i="8"/>
  <c r="AE976" i="8"/>
  <c r="AD976" i="8"/>
  <c r="AC976" i="8"/>
  <c r="AA976" i="8"/>
  <c r="Z976" i="8"/>
  <c r="Y976" i="8"/>
  <c r="AB976" i="8"/>
  <c r="BI975" i="8"/>
  <c r="BH975" i="8"/>
  <c r="BG975" i="8"/>
  <c r="BE975" i="8"/>
  <c r="BD975" i="8"/>
  <c r="BC975" i="8"/>
  <c r="BB975" i="8"/>
  <c r="BA975" i="8"/>
  <c r="AZ975" i="8"/>
  <c r="AY975" i="8"/>
  <c r="AX975" i="8"/>
  <c r="AW975" i="8"/>
  <c r="AV975" i="8"/>
  <c r="AU975" i="8"/>
  <c r="AT975" i="8"/>
  <c r="AR975" i="8"/>
  <c r="AQ975" i="8"/>
  <c r="AP975" i="8"/>
  <c r="AN975" i="8"/>
  <c r="AM975" i="8"/>
  <c r="AL975" i="8"/>
  <c r="AK975" i="8"/>
  <c r="AJ975" i="8"/>
  <c r="AI975" i="8"/>
  <c r="AH975" i="8"/>
  <c r="AG975" i="8"/>
  <c r="AF975" i="8"/>
  <c r="AE975" i="8"/>
  <c r="AD975" i="8"/>
  <c r="AC975" i="8"/>
  <c r="AA975" i="8"/>
  <c r="Z975" i="8"/>
  <c r="Y975" i="8"/>
  <c r="BI974" i="8"/>
  <c r="BH974" i="8"/>
  <c r="BG974" i="8"/>
  <c r="BE974" i="8"/>
  <c r="BD974" i="8"/>
  <c r="BC974" i="8"/>
  <c r="BB974" i="8"/>
  <c r="BA974" i="8"/>
  <c r="AZ974" i="8"/>
  <c r="AY974" i="8"/>
  <c r="AX974" i="8"/>
  <c r="AW974" i="8"/>
  <c r="AV974" i="8"/>
  <c r="AU974" i="8"/>
  <c r="AT974" i="8"/>
  <c r="AR974" i="8"/>
  <c r="AQ974" i="8"/>
  <c r="AP974" i="8"/>
  <c r="AN974" i="8"/>
  <c r="AM974" i="8"/>
  <c r="AL974" i="8"/>
  <c r="AK974" i="8"/>
  <c r="AJ974" i="8"/>
  <c r="AI974" i="8"/>
  <c r="AH974" i="8"/>
  <c r="AG974" i="8"/>
  <c r="AF974" i="8"/>
  <c r="AE974" i="8"/>
  <c r="AD974" i="8"/>
  <c r="AC974" i="8"/>
  <c r="AA974" i="8"/>
  <c r="Z974" i="8"/>
  <c r="Y974" i="8"/>
  <c r="AB974" i="8"/>
  <c r="BI973" i="8"/>
  <c r="BH973" i="8"/>
  <c r="BG973" i="8"/>
  <c r="BE973" i="8"/>
  <c r="BD973" i="8"/>
  <c r="BC973" i="8"/>
  <c r="BB973" i="8"/>
  <c r="BA973" i="8"/>
  <c r="AZ973" i="8"/>
  <c r="AY973" i="8"/>
  <c r="AX973" i="8"/>
  <c r="AW973" i="8"/>
  <c r="AV973" i="8"/>
  <c r="AU973" i="8"/>
  <c r="AT973" i="8"/>
  <c r="AR973" i="8"/>
  <c r="AQ973" i="8"/>
  <c r="AP973" i="8"/>
  <c r="AN973" i="8"/>
  <c r="AM973" i="8"/>
  <c r="AL973" i="8"/>
  <c r="AK973" i="8"/>
  <c r="AJ973" i="8"/>
  <c r="AI973" i="8"/>
  <c r="AH973" i="8"/>
  <c r="AG973" i="8"/>
  <c r="AF973" i="8"/>
  <c r="AE973" i="8"/>
  <c r="AD973" i="8"/>
  <c r="AC973" i="8"/>
  <c r="AA973" i="8"/>
  <c r="Z973" i="8"/>
  <c r="Y973" i="8"/>
  <c r="AB973" i="8"/>
  <c r="BI972" i="8"/>
  <c r="BH972" i="8"/>
  <c r="BG972" i="8"/>
  <c r="BE972" i="8"/>
  <c r="BD972" i="8"/>
  <c r="BC972" i="8"/>
  <c r="BB972" i="8"/>
  <c r="BA972" i="8"/>
  <c r="AZ972" i="8"/>
  <c r="AY972" i="8"/>
  <c r="AX972" i="8"/>
  <c r="AW972" i="8"/>
  <c r="AV972" i="8"/>
  <c r="AU972" i="8"/>
  <c r="AT972" i="8"/>
  <c r="AR972" i="8"/>
  <c r="AQ972" i="8"/>
  <c r="AP972" i="8"/>
  <c r="AN972" i="8"/>
  <c r="AM972" i="8"/>
  <c r="AL972" i="8"/>
  <c r="AK972" i="8"/>
  <c r="AJ972" i="8"/>
  <c r="AI972" i="8"/>
  <c r="AH972" i="8"/>
  <c r="AG972" i="8"/>
  <c r="AF972" i="8"/>
  <c r="AE972" i="8"/>
  <c r="AD972" i="8"/>
  <c r="AC972" i="8"/>
  <c r="AA972" i="8"/>
  <c r="Z972" i="8"/>
  <c r="Y972" i="8"/>
  <c r="BI971" i="8"/>
  <c r="BH971" i="8"/>
  <c r="BG971" i="8"/>
  <c r="BE971" i="8"/>
  <c r="BD971" i="8"/>
  <c r="BC971" i="8"/>
  <c r="BB971" i="8"/>
  <c r="BA971" i="8"/>
  <c r="AZ971" i="8"/>
  <c r="AY971" i="8"/>
  <c r="AX971" i="8"/>
  <c r="AW971" i="8"/>
  <c r="AV971" i="8"/>
  <c r="AU971" i="8"/>
  <c r="AT971" i="8"/>
  <c r="AR971" i="8"/>
  <c r="AQ971" i="8"/>
  <c r="AP971" i="8"/>
  <c r="AN971" i="8"/>
  <c r="AM971" i="8"/>
  <c r="AL971" i="8"/>
  <c r="AK971" i="8"/>
  <c r="AJ971" i="8"/>
  <c r="AI971" i="8"/>
  <c r="AH971" i="8"/>
  <c r="AG971" i="8"/>
  <c r="AF971" i="8"/>
  <c r="AE971" i="8"/>
  <c r="AD971" i="8"/>
  <c r="AC971" i="8"/>
  <c r="AA971" i="8"/>
  <c r="Z971" i="8"/>
  <c r="Y971" i="8"/>
  <c r="AB971" i="8"/>
  <c r="BI970" i="8"/>
  <c r="BH970" i="8"/>
  <c r="BG970" i="8"/>
  <c r="BE970" i="8"/>
  <c r="BD970" i="8"/>
  <c r="BC970" i="8"/>
  <c r="BB970" i="8"/>
  <c r="BA970" i="8"/>
  <c r="AZ970" i="8"/>
  <c r="AY970" i="8"/>
  <c r="AX970" i="8"/>
  <c r="AW970" i="8"/>
  <c r="AV970" i="8"/>
  <c r="AU970" i="8"/>
  <c r="AT970" i="8"/>
  <c r="AR970" i="8"/>
  <c r="AQ970" i="8"/>
  <c r="AP970" i="8"/>
  <c r="AN970" i="8"/>
  <c r="AM970" i="8"/>
  <c r="AL970" i="8"/>
  <c r="AK970" i="8"/>
  <c r="AJ970" i="8"/>
  <c r="AI970" i="8"/>
  <c r="AH970" i="8"/>
  <c r="AG970" i="8"/>
  <c r="AF970" i="8"/>
  <c r="AE970" i="8"/>
  <c r="AD970" i="8"/>
  <c r="AC970" i="8"/>
  <c r="AA970" i="8"/>
  <c r="Z970" i="8"/>
  <c r="Y970" i="8"/>
  <c r="AB970" i="8"/>
  <c r="BI969" i="8"/>
  <c r="BH969" i="8"/>
  <c r="BG969" i="8"/>
  <c r="BE969" i="8"/>
  <c r="BD969" i="8"/>
  <c r="BC969" i="8"/>
  <c r="BB969" i="8"/>
  <c r="BA969" i="8"/>
  <c r="AZ969" i="8"/>
  <c r="AY969" i="8"/>
  <c r="AX969" i="8"/>
  <c r="AW969" i="8"/>
  <c r="AV969" i="8"/>
  <c r="AU969" i="8"/>
  <c r="AT969" i="8"/>
  <c r="AR969" i="8"/>
  <c r="AQ969" i="8"/>
  <c r="AP969" i="8"/>
  <c r="AN969" i="8"/>
  <c r="AM969" i="8"/>
  <c r="AL969" i="8"/>
  <c r="AK969" i="8"/>
  <c r="AJ969" i="8"/>
  <c r="AI969" i="8"/>
  <c r="AH969" i="8"/>
  <c r="AG969" i="8"/>
  <c r="AF969" i="8"/>
  <c r="AE969" i="8"/>
  <c r="AD969" i="8"/>
  <c r="AC969" i="8"/>
  <c r="AA969" i="8"/>
  <c r="Z969" i="8"/>
  <c r="Y969" i="8"/>
  <c r="BI968" i="8"/>
  <c r="BH968" i="8"/>
  <c r="BG968" i="8"/>
  <c r="BE968" i="8"/>
  <c r="BD968" i="8"/>
  <c r="BC968" i="8"/>
  <c r="BB968" i="8"/>
  <c r="BA968" i="8"/>
  <c r="AZ968" i="8"/>
  <c r="AY968" i="8"/>
  <c r="AX968" i="8"/>
  <c r="AW968" i="8"/>
  <c r="AV968" i="8"/>
  <c r="AU968" i="8"/>
  <c r="AT968" i="8"/>
  <c r="AR968" i="8"/>
  <c r="AQ968" i="8"/>
  <c r="AP968" i="8"/>
  <c r="AN968" i="8"/>
  <c r="AM968" i="8"/>
  <c r="AL968" i="8"/>
  <c r="AK968" i="8"/>
  <c r="AJ968" i="8"/>
  <c r="AI968" i="8"/>
  <c r="AH968" i="8"/>
  <c r="AG968" i="8"/>
  <c r="AF968" i="8"/>
  <c r="AE968" i="8"/>
  <c r="AD968" i="8"/>
  <c r="AC968" i="8"/>
  <c r="AA968" i="8"/>
  <c r="Z968" i="8"/>
  <c r="Y968" i="8"/>
  <c r="AB968" i="8"/>
  <c r="BI967" i="8"/>
  <c r="BH967" i="8"/>
  <c r="BG967" i="8"/>
  <c r="BE967" i="8"/>
  <c r="BD967" i="8"/>
  <c r="BC967" i="8"/>
  <c r="BB967" i="8"/>
  <c r="BA967" i="8"/>
  <c r="AZ967" i="8"/>
  <c r="AY967" i="8"/>
  <c r="AX967" i="8"/>
  <c r="AW967" i="8"/>
  <c r="AV967" i="8"/>
  <c r="AU967" i="8"/>
  <c r="AT967" i="8"/>
  <c r="AR967" i="8"/>
  <c r="AQ967" i="8"/>
  <c r="AP967" i="8"/>
  <c r="AN967" i="8"/>
  <c r="AM967" i="8"/>
  <c r="AL967" i="8"/>
  <c r="AK967" i="8"/>
  <c r="AJ967" i="8"/>
  <c r="AI967" i="8"/>
  <c r="AH967" i="8"/>
  <c r="AG967" i="8"/>
  <c r="AF967" i="8"/>
  <c r="AE967" i="8"/>
  <c r="AD967" i="8"/>
  <c r="AC967" i="8"/>
  <c r="AA967" i="8"/>
  <c r="Z967" i="8"/>
  <c r="Y967" i="8"/>
  <c r="AB967" i="8"/>
  <c r="BI966" i="8"/>
  <c r="BH966" i="8"/>
  <c r="BG966" i="8"/>
  <c r="BE966" i="8"/>
  <c r="BD966" i="8"/>
  <c r="BC966" i="8"/>
  <c r="BB966" i="8"/>
  <c r="BA966" i="8"/>
  <c r="AZ966" i="8"/>
  <c r="AY966" i="8"/>
  <c r="AX966" i="8"/>
  <c r="AW966" i="8"/>
  <c r="AV966" i="8"/>
  <c r="AU966" i="8"/>
  <c r="AT966" i="8"/>
  <c r="AR966" i="8"/>
  <c r="AQ966" i="8"/>
  <c r="AP966" i="8"/>
  <c r="AN966" i="8"/>
  <c r="AM966" i="8"/>
  <c r="AL966" i="8"/>
  <c r="AK966" i="8"/>
  <c r="AJ966" i="8"/>
  <c r="AI966" i="8"/>
  <c r="AH966" i="8"/>
  <c r="AG966" i="8"/>
  <c r="AF966" i="8"/>
  <c r="AE966" i="8"/>
  <c r="AD966" i="8"/>
  <c r="AC966" i="8"/>
  <c r="AA966" i="8"/>
  <c r="Z966" i="8"/>
  <c r="Y966" i="8"/>
  <c r="AB966" i="8"/>
  <c r="BI965" i="8"/>
  <c r="BH965" i="8"/>
  <c r="BG965" i="8"/>
  <c r="BE965" i="8"/>
  <c r="BD965" i="8"/>
  <c r="BC965" i="8"/>
  <c r="BB965" i="8"/>
  <c r="BA965" i="8"/>
  <c r="AZ965" i="8"/>
  <c r="AY965" i="8"/>
  <c r="AX965" i="8"/>
  <c r="AW965" i="8"/>
  <c r="AV965" i="8"/>
  <c r="AU965" i="8"/>
  <c r="AT965" i="8"/>
  <c r="AR965" i="8"/>
  <c r="AQ965" i="8"/>
  <c r="AP965" i="8"/>
  <c r="AN965" i="8"/>
  <c r="AM965" i="8"/>
  <c r="AL965" i="8"/>
  <c r="AK965" i="8"/>
  <c r="AJ965" i="8"/>
  <c r="AI965" i="8"/>
  <c r="AH965" i="8"/>
  <c r="AG965" i="8"/>
  <c r="AF965" i="8"/>
  <c r="AE965" i="8"/>
  <c r="AD965" i="8"/>
  <c r="AC965" i="8"/>
  <c r="AA965" i="8"/>
  <c r="Z965" i="8"/>
  <c r="Y965" i="8"/>
  <c r="AB965" i="8"/>
  <c r="BI964" i="8"/>
  <c r="BH964" i="8"/>
  <c r="BG964" i="8"/>
  <c r="BE964" i="8"/>
  <c r="BD964" i="8"/>
  <c r="BC964" i="8"/>
  <c r="BB964" i="8"/>
  <c r="BA964" i="8"/>
  <c r="AZ964" i="8"/>
  <c r="AY964" i="8"/>
  <c r="AX964" i="8"/>
  <c r="AW964" i="8"/>
  <c r="AV964" i="8"/>
  <c r="AU964" i="8"/>
  <c r="AT964" i="8"/>
  <c r="AR964" i="8"/>
  <c r="AQ964" i="8"/>
  <c r="AP964" i="8"/>
  <c r="AN964" i="8"/>
  <c r="AM964" i="8"/>
  <c r="AL964" i="8"/>
  <c r="AK964" i="8"/>
  <c r="AJ964" i="8"/>
  <c r="AI964" i="8"/>
  <c r="AH964" i="8"/>
  <c r="AG964" i="8"/>
  <c r="AF964" i="8"/>
  <c r="AE964" i="8"/>
  <c r="AD964" i="8"/>
  <c r="AC964" i="8"/>
  <c r="AA964" i="8"/>
  <c r="Z964" i="8"/>
  <c r="Y964" i="8"/>
  <c r="AB964" i="8"/>
  <c r="BI963" i="8"/>
  <c r="BH963" i="8"/>
  <c r="BG963" i="8"/>
  <c r="BE963" i="8"/>
  <c r="BD963" i="8"/>
  <c r="BC963" i="8"/>
  <c r="BB963" i="8"/>
  <c r="BA963" i="8"/>
  <c r="AZ963" i="8"/>
  <c r="AY963" i="8"/>
  <c r="AX963" i="8"/>
  <c r="AW963" i="8"/>
  <c r="AV963" i="8"/>
  <c r="AU963" i="8"/>
  <c r="AT963" i="8"/>
  <c r="AR963" i="8"/>
  <c r="AQ963" i="8"/>
  <c r="AP963" i="8"/>
  <c r="AN963" i="8"/>
  <c r="AM963" i="8"/>
  <c r="AL963" i="8"/>
  <c r="AK963" i="8"/>
  <c r="AJ963" i="8"/>
  <c r="AI963" i="8"/>
  <c r="AH963" i="8"/>
  <c r="AG963" i="8"/>
  <c r="AF963" i="8"/>
  <c r="AE963" i="8"/>
  <c r="AD963" i="8"/>
  <c r="AC963" i="8"/>
  <c r="AA963" i="8"/>
  <c r="Z963" i="8"/>
  <c r="Y963" i="8"/>
  <c r="AB963" i="8"/>
  <c r="BI962" i="8"/>
  <c r="BH962" i="8"/>
  <c r="BG962" i="8"/>
  <c r="BE962" i="8"/>
  <c r="BD962" i="8"/>
  <c r="BC962" i="8"/>
  <c r="BB962" i="8"/>
  <c r="BA962" i="8"/>
  <c r="AZ962" i="8"/>
  <c r="AY962" i="8"/>
  <c r="AX962" i="8"/>
  <c r="AW962" i="8"/>
  <c r="AV962" i="8"/>
  <c r="AU962" i="8"/>
  <c r="AT962" i="8"/>
  <c r="AR962" i="8"/>
  <c r="AQ962" i="8"/>
  <c r="AP962" i="8"/>
  <c r="AN962" i="8"/>
  <c r="AM962" i="8"/>
  <c r="AL962" i="8"/>
  <c r="AK962" i="8"/>
  <c r="AJ962" i="8"/>
  <c r="AI962" i="8"/>
  <c r="AH962" i="8"/>
  <c r="AG962" i="8"/>
  <c r="AF962" i="8"/>
  <c r="AE962" i="8"/>
  <c r="AD962" i="8"/>
  <c r="AC962" i="8"/>
  <c r="AA962" i="8"/>
  <c r="Z962" i="8"/>
  <c r="Y962" i="8"/>
  <c r="AB962" i="8"/>
  <c r="BI961" i="8"/>
  <c r="BH961" i="8"/>
  <c r="BG961" i="8"/>
  <c r="BE961" i="8"/>
  <c r="BD961" i="8"/>
  <c r="BC961" i="8"/>
  <c r="BB961" i="8"/>
  <c r="BA961" i="8"/>
  <c r="AZ961" i="8"/>
  <c r="AY961" i="8"/>
  <c r="AX961" i="8"/>
  <c r="AW961" i="8"/>
  <c r="AV961" i="8"/>
  <c r="AU961" i="8"/>
  <c r="AT961" i="8"/>
  <c r="AR961" i="8"/>
  <c r="AQ961" i="8"/>
  <c r="AP961" i="8"/>
  <c r="AN961" i="8"/>
  <c r="AM961" i="8"/>
  <c r="AL961" i="8"/>
  <c r="AK961" i="8"/>
  <c r="AJ961" i="8"/>
  <c r="AI961" i="8"/>
  <c r="AH961" i="8"/>
  <c r="AG961" i="8"/>
  <c r="AF961" i="8"/>
  <c r="AE961" i="8"/>
  <c r="AD961" i="8"/>
  <c r="AC961" i="8"/>
  <c r="AA961" i="8"/>
  <c r="Z961" i="8"/>
  <c r="Y961" i="8"/>
  <c r="AB961" i="8"/>
  <c r="BI960" i="8"/>
  <c r="BH960" i="8"/>
  <c r="BG960" i="8"/>
  <c r="BE960" i="8"/>
  <c r="BD960" i="8"/>
  <c r="BC960" i="8"/>
  <c r="BB960" i="8"/>
  <c r="BA960" i="8"/>
  <c r="AZ960" i="8"/>
  <c r="AY960" i="8"/>
  <c r="AX960" i="8"/>
  <c r="AW960" i="8"/>
  <c r="AV960" i="8"/>
  <c r="AU960" i="8"/>
  <c r="AT960" i="8"/>
  <c r="AR960" i="8"/>
  <c r="AQ960" i="8"/>
  <c r="AP960" i="8"/>
  <c r="AN960" i="8"/>
  <c r="AM960" i="8"/>
  <c r="AL960" i="8"/>
  <c r="AK960" i="8"/>
  <c r="AJ960" i="8"/>
  <c r="AI960" i="8"/>
  <c r="AH960" i="8"/>
  <c r="AG960" i="8"/>
  <c r="AF960" i="8"/>
  <c r="AE960" i="8"/>
  <c r="AD960" i="8"/>
  <c r="AC960" i="8"/>
  <c r="AA960" i="8"/>
  <c r="Z960" i="8"/>
  <c r="Y960" i="8"/>
  <c r="BI959" i="8"/>
  <c r="BH959" i="8"/>
  <c r="BG959" i="8"/>
  <c r="BE959" i="8"/>
  <c r="BD959" i="8"/>
  <c r="BC959" i="8"/>
  <c r="BB959" i="8"/>
  <c r="BA959" i="8"/>
  <c r="AZ959" i="8"/>
  <c r="AY959" i="8"/>
  <c r="AX959" i="8"/>
  <c r="AW959" i="8"/>
  <c r="AV959" i="8"/>
  <c r="AU959" i="8"/>
  <c r="AT959" i="8"/>
  <c r="AR959" i="8"/>
  <c r="AQ959" i="8"/>
  <c r="AP959" i="8"/>
  <c r="AN959" i="8"/>
  <c r="AM959" i="8"/>
  <c r="AL959" i="8"/>
  <c r="AK959" i="8"/>
  <c r="AJ959" i="8"/>
  <c r="AI959" i="8"/>
  <c r="AH959" i="8"/>
  <c r="AG959" i="8"/>
  <c r="AF959" i="8"/>
  <c r="AE959" i="8"/>
  <c r="AD959" i="8"/>
  <c r="AC959" i="8"/>
  <c r="AA959" i="8"/>
  <c r="Z959" i="8"/>
  <c r="Y959" i="8"/>
  <c r="AB959" i="8"/>
  <c r="BI958" i="8"/>
  <c r="BH958" i="8"/>
  <c r="BG958" i="8"/>
  <c r="BE958" i="8"/>
  <c r="BD958" i="8"/>
  <c r="BC958" i="8"/>
  <c r="BB958" i="8"/>
  <c r="BA958" i="8"/>
  <c r="AZ958" i="8"/>
  <c r="AY958" i="8"/>
  <c r="AX958" i="8"/>
  <c r="AW958" i="8"/>
  <c r="AV958" i="8"/>
  <c r="AU958" i="8"/>
  <c r="AT958" i="8"/>
  <c r="AR958" i="8"/>
  <c r="AQ958" i="8"/>
  <c r="AP958" i="8"/>
  <c r="AN958" i="8"/>
  <c r="AM958" i="8"/>
  <c r="AL958" i="8"/>
  <c r="AK958" i="8"/>
  <c r="AJ958" i="8"/>
  <c r="AI958" i="8"/>
  <c r="AH958" i="8"/>
  <c r="AG958" i="8"/>
  <c r="AF958" i="8"/>
  <c r="AE958" i="8"/>
  <c r="AD958" i="8"/>
  <c r="AC958" i="8"/>
  <c r="AA958" i="8"/>
  <c r="Z958" i="8"/>
  <c r="Y958" i="8"/>
  <c r="AB958" i="8"/>
  <c r="BI957" i="8"/>
  <c r="BH957" i="8"/>
  <c r="BG957" i="8"/>
  <c r="BE957" i="8"/>
  <c r="BD957" i="8"/>
  <c r="BC957" i="8"/>
  <c r="BB957" i="8"/>
  <c r="BA957" i="8"/>
  <c r="AZ957" i="8"/>
  <c r="AY957" i="8"/>
  <c r="AX957" i="8"/>
  <c r="AW957" i="8"/>
  <c r="AV957" i="8"/>
  <c r="AU957" i="8"/>
  <c r="AT957" i="8"/>
  <c r="AR957" i="8"/>
  <c r="AQ957" i="8"/>
  <c r="AP957" i="8"/>
  <c r="AN957" i="8"/>
  <c r="AM957" i="8"/>
  <c r="AL957" i="8"/>
  <c r="AK957" i="8"/>
  <c r="AJ957" i="8"/>
  <c r="AI957" i="8"/>
  <c r="AH957" i="8"/>
  <c r="AG957" i="8"/>
  <c r="AF957" i="8"/>
  <c r="AE957" i="8"/>
  <c r="AD957" i="8"/>
  <c r="AC957" i="8"/>
  <c r="AA957" i="8"/>
  <c r="Z957" i="8"/>
  <c r="Y957" i="8"/>
  <c r="AB957" i="8"/>
  <c r="BI956" i="8"/>
  <c r="BH956" i="8"/>
  <c r="BG956" i="8"/>
  <c r="BE956" i="8"/>
  <c r="BD956" i="8"/>
  <c r="BC956" i="8"/>
  <c r="BB956" i="8"/>
  <c r="BA956" i="8"/>
  <c r="AZ956" i="8"/>
  <c r="AY956" i="8"/>
  <c r="AX956" i="8"/>
  <c r="AW956" i="8"/>
  <c r="AV956" i="8"/>
  <c r="AU956" i="8"/>
  <c r="AT956" i="8"/>
  <c r="AR956" i="8"/>
  <c r="AQ956" i="8"/>
  <c r="AP956" i="8"/>
  <c r="AN956" i="8"/>
  <c r="AM956" i="8"/>
  <c r="AL956" i="8"/>
  <c r="AK956" i="8"/>
  <c r="AJ956" i="8"/>
  <c r="AI956" i="8"/>
  <c r="AH956" i="8"/>
  <c r="AG956" i="8"/>
  <c r="AF956" i="8"/>
  <c r="AE956" i="8"/>
  <c r="AD956" i="8"/>
  <c r="AC956" i="8"/>
  <c r="AA956" i="8"/>
  <c r="Z956" i="8"/>
  <c r="Y956" i="8"/>
  <c r="BI955" i="8"/>
  <c r="BH955" i="8"/>
  <c r="BG955" i="8"/>
  <c r="BE955" i="8"/>
  <c r="BD955" i="8"/>
  <c r="BC955" i="8"/>
  <c r="BB955" i="8"/>
  <c r="BA955" i="8"/>
  <c r="AZ955" i="8"/>
  <c r="AY955" i="8"/>
  <c r="AX955" i="8"/>
  <c r="AW955" i="8"/>
  <c r="AV955" i="8"/>
  <c r="AU955" i="8"/>
  <c r="AT955" i="8"/>
  <c r="AR955" i="8"/>
  <c r="AQ955" i="8"/>
  <c r="AP955" i="8"/>
  <c r="AN955" i="8"/>
  <c r="AM955" i="8"/>
  <c r="AL955" i="8"/>
  <c r="AK955" i="8"/>
  <c r="AJ955" i="8"/>
  <c r="AI955" i="8"/>
  <c r="AH955" i="8"/>
  <c r="AG955" i="8"/>
  <c r="AF955" i="8"/>
  <c r="AE955" i="8"/>
  <c r="AD955" i="8"/>
  <c r="AC955" i="8"/>
  <c r="AA955" i="8"/>
  <c r="Z955" i="8"/>
  <c r="Y955" i="8"/>
  <c r="AB955" i="8"/>
  <c r="BI954" i="8"/>
  <c r="BH954" i="8"/>
  <c r="BG954" i="8"/>
  <c r="BE954" i="8"/>
  <c r="BD954" i="8"/>
  <c r="BC954" i="8"/>
  <c r="BB954" i="8"/>
  <c r="BA954" i="8"/>
  <c r="AZ954" i="8"/>
  <c r="AY954" i="8"/>
  <c r="AX954" i="8"/>
  <c r="AW954" i="8"/>
  <c r="AV954" i="8"/>
  <c r="AU954" i="8"/>
  <c r="AT954" i="8"/>
  <c r="AR954" i="8"/>
  <c r="AQ954" i="8"/>
  <c r="AP954" i="8"/>
  <c r="AN954" i="8"/>
  <c r="AM954" i="8"/>
  <c r="AL954" i="8"/>
  <c r="AK954" i="8"/>
  <c r="AJ954" i="8"/>
  <c r="AI954" i="8"/>
  <c r="AH954" i="8"/>
  <c r="AG954" i="8"/>
  <c r="AF954" i="8"/>
  <c r="AE954" i="8"/>
  <c r="AD954" i="8"/>
  <c r="AC954" i="8"/>
  <c r="AA954" i="8"/>
  <c r="Z954" i="8"/>
  <c r="Y954" i="8"/>
  <c r="BI953" i="8"/>
  <c r="BH953" i="8"/>
  <c r="BG953" i="8"/>
  <c r="BE953" i="8"/>
  <c r="BD953" i="8"/>
  <c r="BC953" i="8"/>
  <c r="BB953" i="8"/>
  <c r="BA953" i="8"/>
  <c r="AZ953" i="8"/>
  <c r="AY953" i="8"/>
  <c r="AX953" i="8"/>
  <c r="AW953" i="8"/>
  <c r="AV953" i="8"/>
  <c r="AU953" i="8"/>
  <c r="AT953" i="8"/>
  <c r="AR953" i="8"/>
  <c r="AQ953" i="8"/>
  <c r="AP953" i="8"/>
  <c r="AN953" i="8"/>
  <c r="AM953" i="8"/>
  <c r="AL953" i="8"/>
  <c r="AK953" i="8"/>
  <c r="AJ953" i="8"/>
  <c r="AI953" i="8"/>
  <c r="AH953" i="8"/>
  <c r="AG953" i="8"/>
  <c r="AF953" i="8"/>
  <c r="AE953" i="8"/>
  <c r="AD953" i="8"/>
  <c r="AC953" i="8"/>
  <c r="AA953" i="8"/>
  <c r="Z953" i="8"/>
  <c r="Y953" i="8"/>
  <c r="BI952" i="8"/>
  <c r="BH952" i="8"/>
  <c r="BG952" i="8"/>
  <c r="BE952" i="8"/>
  <c r="BD952" i="8"/>
  <c r="BC952" i="8"/>
  <c r="BB952" i="8"/>
  <c r="BA952" i="8"/>
  <c r="AZ952" i="8"/>
  <c r="AY952" i="8"/>
  <c r="AX952" i="8"/>
  <c r="AW952" i="8"/>
  <c r="AV952" i="8"/>
  <c r="AU952" i="8"/>
  <c r="AT952" i="8"/>
  <c r="AR952" i="8"/>
  <c r="AQ952" i="8"/>
  <c r="AP952" i="8"/>
  <c r="AN952" i="8"/>
  <c r="AM952" i="8"/>
  <c r="AL952" i="8"/>
  <c r="AK952" i="8"/>
  <c r="AJ952" i="8"/>
  <c r="AI952" i="8"/>
  <c r="AH952" i="8"/>
  <c r="AG952" i="8"/>
  <c r="AF952" i="8"/>
  <c r="AE952" i="8"/>
  <c r="AD952" i="8"/>
  <c r="AC952" i="8"/>
  <c r="AA952" i="8"/>
  <c r="Z952" i="8"/>
  <c r="Y952" i="8"/>
  <c r="AB952" i="8"/>
  <c r="BI951" i="8"/>
  <c r="BH951" i="8"/>
  <c r="BG951" i="8"/>
  <c r="BE951" i="8"/>
  <c r="BD951" i="8"/>
  <c r="BC951" i="8"/>
  <c r="BB951" i="8"/>
  <c r="BA951" i="8"/>
  <c r="AZ951" i="8"/>
  <c r="AY951" i="8"/>
  <c r="AX951" i="8"/>
  <c r="AW951" i="8"/>
  <c r="AV951" i="8"/>
  <c r="AU951" i="8"/>
  <c r="AT951" i="8"/>
  <c r="AR951" i="8"/>
  <c r="AQ951" i="8"/>
  <c r="AP951" i="8"/>
  <c r="AN951" i="8"/>
  <c r="AM951" i="8"/>
  <c r="AL951" i="8"/>
  <c r="AK951" i="8"/>
  <c r="AJ951" i="8"/>
  <c r="AI951" i="8"/>
  <c r="AH951" i="8"/>
  <c r="AG951" i="8"/>
  <c r="AF951" i="8"/>
  <c r="AE951" i="8"/>
  <c r="AD951" i="8"/>
  <c r="AC951" i="8"/>
  <c r="AA951" i="8"/>
  <c r="Z951" i="8"/>
  <c r="Y951" i="8"/>
  <c r="AB951" i="8"/>
  <c r="BI950" i="8"/>
  <c r="BH950" i="8"/>
  <c r="BG950" i="8"/>
  <c r="BE950" i="8"/>
  <c r="BD950" i="8"/>
  <c r="BC950" i="8"/>
  <c r="BB950" i="8"/>
  <c r="BA950" i="8"/>
  <c r="AZ950" i="8"/>
  <c r="AY950" i="8"/>
  <c r="AX950" i="8"/>
  <c r="AW950" i="8"/>
  <c r="AV950" i="8"/>
  <c r="AU950" i="8"/>
  <c r="AT950" i="8"/>
  <c r="AR950" i="8"/>
  <c r="AQ950" i="8"/>
  <c r="AP950" i="8"/>
  <c r="AN950" i="8"/>
  <c r="AM950" i="8"/>
  <c r="AL950" i="8"/>
  <c r="AK950" i="8"/>
  <c r="AJ950" i="8"/>
  <c r="AI950" i="8"/>
  <c r="AH950" i="8"/>
  <c r="AG950" i="8"/>
  <c r="AF950" i="8"/>
  <c r="AE950" i="8"/>
  <c r="AD950" i="8"/>
  <c r="AC950" i="8"/>
  <c r="AA950" i="8"/>
  <c r="Z950" i="8"/>
  <c r="Y950" i="8"/>
  <c r="AB950" i="8"/>
  <c r="BI949" i="8"/>
  <c r="BH949" i="8"/>
  <c r="BG949" i="8"/>
  <c r="BE949" i="8"/>
  <c r="BD949" i="8"/>
  <c r="BC949" i="8"/>
  <c r="BB949" i="8"/>
  <c r="BA949" i="8"/>
  <c r="AZ949" i="8"/>
  <c r="AY949" i="8"/>
  <c r="AX949" i="8"/>
  <c r="AW949" i="8"/>
  <c r="AV949" i="8"/>
  <c r="AU949" i="8"/>
  <c r="AT949" i="8"/>
  <c r="AR949" i="8"/>
  <c r="AQ949" i="8"/>
  <c r="AP949" i="8"/>
  <c r="AN949" i="8"/>
  <c r="AM949" i="8"/>
  <c r="AL949" i="8"/>
  <c r="AK949" i="8"/>
  <c r="AJ949" i="8"/>
  <c r="AI949" i="8"/>
  <c r="AH949" i="8"/>
  <c r="AG949" i="8"/>
  <c r="AF949" i="8"/>
  <c r="AE949" i="8"/>
  <c r="AD949" i="8"/>
  <c r="AC949" i="8"/>
  <c r="AA949" i="8"/>
  <c r="Z949" i="8"/>
  <c r="Y949" i="8"/>
  <c r="AB949" i="8"/>
  <c r="BI948" i="8"/>
  <c r="BH948" i="8"/>
  <c r="BG948" i="8"/>
  <c r="BE948" i="8"/>
  <c r="BD948" i="8"/>
  <c r="BC948" i="8"/>
  <c r="BB948" i="8"/>
  <c r="BA948" i="8"/>
  <c r="AZ948" i="8"/>
  <c r="AY948" i="8"/>
  <c r="AX948" i="8"/>
  <c r="AW948" i="8"/>
  <c r="AV948" i="8"/>
  <c r="AU948" i="8"/>
  <c r="AT948" i="8"/>
  <c r="AR948" i="8"/>
  <c r="AQ948" i="8"/>
  <c r="AP948" i="8"/>
  <c r="AN948" i="8"/>
  <c r="AM948" i="8"/>
  <c r="AL948" i="8"/>
  <c r="AK948" i="8"/>
  <c r="AJ948" i="8"/>
  <c r="AI948" i="8"/>
  <c r="AH948" i="8"/>
  <c r="AG948" i="8"/>
  <c r="AF948" i="8"/>
  <c r="AE948" i="8"/>
  <c r="AD948" i="8"/>
  <c r="AC948" i="8"/>
  <c r="AA948" i="8"/>
  <c r="Z948" i="8"/>
  <c r="Y948" i="8"/>
  <c r="AB948" i="8"/>
  <c r="BI947" i="8"/>
  <c r="BH947" i="8"/>
  <c r="BG947" i="8"/>
  <c r="BE947" i="8"/>
  <c r="BD947" i="8"/>
  <c r="BC947" i="8"/>
  <c r="BB947" i="8"/>
  <c r="BA947" i="8"/>
  <c r="AZ947" i="8"/>
  <c r="AY947" i="8"/>
  <c r="AX947" i="8"/>
  <c r="AW947" i="8"/>
  <c r="AV947" i="8"/>
  <c r="AU947" i="8"/>
  <c r="AT947" i="8"/>
  <c r="AR947" i="8"/>
  <c r="AQ947" i="8"/>
  <c r="AP947" i="8"/>
  <c r="AN947" i="8"/>
  <c r="AM947" i="8"/>
  <c r="AL947" i="8"/>
  <c r="AK947" i="8"/>
  <c r="AJ947" i="8"/>
  <c r="AI947" i="8"/>
  <c r="AH947" i="8"/>
  <c r="AG947" i="8"/>
  <c r="AF947" i="8"/>
  <c r="AE947" i="8"/>
  <c r="AD947" i="8"/>
  <c r="AC947" i="8"/>
  <c r="AA947" i="8"/>
  <c r="Z947" i="8"/>
  <c r="Y947" i="8"/>
  <c r="AB947" i="8"/>
  <c r="BI946" i="8"/>
  <c r="BH946" i="8"/>
  <c r="BG946" i="8"/>
  <c r="BE946" i="8"/>
  <c r="BD946" i="8"/>
  <c r="BC946" i="8"/>
  <c r="BB946" i="8"/>
  <c r="BA946" i="8"/>
  <c r="AZ946" i="8"/>
  <c r="AY946" i="8"/>
  <c r="AX946" i="8"/>
  <c r="AW946" i="8"/>
  <c r="AV946" i="8"/>
  <c r="AU946" i="8"/>
  <c r="AT946" i="8"/>
  <c r="AR946" i="8"/>
  <c r="AQ946" i="8"/>
  <c r="AP946" i="8"/>
  <c r="AN946" i="8"/>
  <c r="AM946" i="8"/>
  <c r="AL946" i="8"/>
  <c r="AK946" i="8"/>
  <c r="AJ946" i="8"/>
  <c r="AI946" i="8"/>
  <c r="AH946" i="8"/>
  <c r="AG946" i="8"/>
  <c r="AF946" i="8"/>
  <c r="AE946" i="8"/>
  <c r="AD946" i="8"/>
  <c r="AC946" i="8"/>
  <c r="AA946" i="8"/>
  <c r="Z946" i="8"/>
  <c r="Y946" i="8"/>
  <c r="BI945" i="8"/>
  <c r="BH945" i="8"/>
  <c r="BG945" i="8"/>
  <c r="BE945" i="8"/>
  <c r="BD945" i="8"/>
  <c r="BC945" i="8"/>
  <c r="BB945" i="8"/>
  <c r="BA945" i="8"/>
  <c r="AZ945" i="8"/>
  <c r="AY945" i="8"/>
  <c r="AX945" i="8"/>
  <c r="AW945" i="8"/>
  <c r="AV945" i="8"/>
  <c r="AU945" i="8"/>
  <c r="AT945" i="8"/>
  <c r="AR945" i="8"/>
  <c r="AQ945" i="8"/>
  <c r="AP945" i="8"/>
  <c r="AN945" i="8"/>
  <c r="AM945" i="8"/>
  <c r="AL945" i="8"/>
  <c r="AK945" i="8"/>
  <c r="AJ945" i="8"/>
  <c r="AI945" i="8"/>
  <c r="AH945" i="8"/>
  <c r="AG945" i="8"/>
  <c r="AF945" i="8"/>
  <c r="AE945" i="8"/>
  <c r="AD945" i="8"/>
  <c r="AC945" i="8"/>
  <c r="AA945" i="8"/>
  <c r="Z945" i="8"/>
  <c r="Y945" i="8"/>
  <c r="AB945" i="8"/>
  <c r="BI944" i="8"/>
  <c r="BH944" i="8"/>
  <c r="BG944" i="8"/>
  <c r="BE944" i="8"/>
  <c r="BD944" i="8"/>
  <c r="BC944" i="8"/>
  <c r="BB944" i="8"/>
  <c r="BA944" i="8"/>
  <c r="AZ944" i="8"/>
  <c r="AY944" i="8"/>
  <c r="AX944" i="8"/>
  <c r="AW944" i="8"/>
  <c r="AV944" i="8"/>
  <c r="AU944" i="8"/>
  <c r="AT944" i="8"/>
  <c r="AR944" i="8"/>
  <c r="AQ944" i="8"/>
  <c r="AP944" i="8"/>
  <c r="AN944" i="8"/>
  <c r="AM944" i="8"/>
  <c r="AL944" i="8"/>
  <c r="AK944" i="8"/>
  <c r="AJ944" i="8"/>
  <c r="AI944" i="8"/>
  <c r="AH944" i="8"/>
  <c r="AG944" i="8"/>
  <c r="AF944" i="8"/>
  <c r="AE944" i="8"/>
  <c r="AD944" i="8"/>
  <c r="AC944" i="8"/>
  <c r="AA944" i="8"/>
  <c r="Z944" i="8"/>
  <c r="Y944" i="8"/>
  <c r="AB944" i="8"/>
  <c r="BI943" i="8"/>
  <c r="BH943" i="8"/>
  <c r="BG943" i="8"/>
  <c r="BE943" i="8"/>
  <c r="BD943" i="8"/>
  <c r="BC943" i="8"/>
  <c r="BB943" i="8"/>
  <c r="BA943" i="8"/>
  <c r="AZ943" i="8"/>
  <c r="AY943" i="8"/>
  <c r="AX943" i="8"/>
  <c r="AW943" i="8"/>
  <c r="AV943" i="8"/>
  <c r="AU943" i="8"/>
  <c r="AT943" i="8"/>
  <c r="AR943" i="8"/>
  <c r="AQ943" i="8"/>
  <c r="AP943" i="8"/>
  <c r="AN943" i="8"/>
  <c r="AM943" i="8"/>
  <c r="AL943" i="8"/>
  <c r="AK943" i="8"/>
  <c r="AJ943" i="8"/>
  <c r="AI943" i="8"/>
  <c r="AH943" i="8"/>
  <c r="AG943" i="8"/>
  <c r="AF943" i="8"/>
  <c r="AE943" i="8"/>
  <c r="AD943" i="8"/>
  <c r="AC943" i="8"/>
  <c r="AA943" i="8"/>
  <c r="Z943" i="8"/>
  <c r="Y943" i="8"/>
  <c r="AB943" i="8"/>
  <c r="BI942" i="8"/>
  <c r="BH942" i="8"/>
  <c r="BG942" i="8"/>
  <c r="BE942" i="8"/>
  <c r="BD942" i="8"/>
  <c r="BC942" i="8"/>
  <c r="BB942" i="8"/>
  <c r="BA942" i="8"/>
  <c r="AZ942" i="8"/>
  <c r="AY942" i="8"/>
  <c r="AX942" i="8"/>
  <c r="AW942" i="8"/>
  <c r="AV942" i="8"/>
  <c r="AU942" i="8"/>
  <c r="AT942" i="8"/>
  <c r="AR942" i="8"/>
  <c r="AQ942" i="8"/>
  <c r="AP942" i="8"/>
  <c r="AN942" i="8"/>
  <c r="AM942" i="8"/>
  <c r="AL942" i="8"/>
  <c r="AK942" i="8"/>
  <c r="AJ942" i="8"/>
  <c r="AI942" i="8"/>
  <c r="AH942" i="8"/>
  <c r="AG942" i="8"/>
  <c r="AF942" i="8"/>
  <c r="AE942" i="8"/>
  <c r="AD942" i="8"/>
  <c r="AC942" i="8"/>
  <c r="AA942" i="8"/>
  <c r="Z942" i="8"/>
  <c r="Y942" i="8"/>
  <c r="AB942" i="8"/>
  <c r="BI941" i="8"/>
  <c r="BH941" i="8"/>
  <c r="BG941" i="8"/>
  <c r="BE941" i="8"/>
  <c r="BD941" i="8"/>
  <c r="BC941" i="8"/>
  <c r="BB941" i="8"/>
  <c r="BA941" i="8"/>
  <c r="AZ941" i="8"/>
  <c r="AY941" i="8"/>
  <c r="AX941" i="8"/>
  <c r="AW941" i="8"/>
  <c r="AV941" i="8"/>
  <c r="AU941" i="8"/>
  <c r="AT941" i="8"/>
  <c r="AR941" i="8"/>
  <c r="AQ941" i="8"/>
  <c r="AP941" i="8"/>
  <c r="AN941" i="8"/>
  <c r="AM941" i="8"/>
  <c r="AL941" i="8"/>
  <c r="AK941" i="8"/>
  <c r="AJ941" i="8"/>
  <c r="AI941" i="8"/>
  <c r="AH941" i="8"/>
  <c r="AG941" i="8"/>
  <c r="AF941" i="8"/>
  <c r="AE941" i="8"/>
  <c r="AD941" i="8"/>
  <c r="AC941" i="8"/>
  <c r="AA941" i="8"/>
  <c r="Z941" i="8"/>
  <c r="Y941" i="8"/>
  <c r="AB941" i="8"/>
  <c r="BI940" i="8"/>
  <c r="BH940" i="8"/>
  <c r="BG940" i="8"/>
  <c r="BE940" i="8"/>
  <c r="BD940" i="8"/>
  <c r="BC940" i="8"/>
  <c r="BB940" i="8"/>
  <c r="BA940" i="8"/>
  <c r="AZ940" i="8"/>
  <c r="AY940" i="8"/>
  <c r="AX940" i="8"/>
  <c r="AW940" i="8"/>
  <c r="AV940" i="8"/>
  <c r="AU940" i="8"/>
  <c r="AT940" i="8"/>
  <c r="AR940" i="8"/>
  <c r="AQ940" i="8"/>
  <c r="AP940" i="8"/>
  <c r="AN940" i="8"/>
  <c r="AM940" i="8"/>
  <c r="AL940" i="8"/>
  <c r="AK940" i="8"/>
  <c r="AJ940" i="8"/>
  <c r="AI940" i="8"/>
  <c r="AH940" i="8"/>
  <c r="AG940" i="8"/>
  <c r="AF940" i="8"/>
  <c r="AE940" i="8"/>
  <c r="AD940" i="8"/>
  <c r="AC940" i="8"/>
  <c r="AA940" i="8"/>
  <c r="Z940" i="8"/>
  <c r="Y940" i="8"/>
  <c r="AB940" i="8"/>
  <c r="BI939" i="8"/>
  <c r="BH939" i="8"/>
  <c r="BG939" i="8"/>
  <c r="BE939" i="8"/>
  <c r="BD939" i="8"/>
  <c r="BC939" i="8"/>
  <c r="BB939" i="8"/>
  <c r="BA939" i="8"/>
  <c r="AZ939" i="8"/>
  <c r="AY939" i="8"/>
  <c r="AX939" i="8"/>
  <c r="AW939" i="8"/>
  <c r="AV939" i="8"/>
  <c r="AU939" i="8"/>
  <c r="AT939" i="8"/>
  <c r="AR939" i="8"/>
  <c r="AQ939" i="8"/>
  <c r="AP939" i="8"/>
  <c r="AN939" i="8"/>
  <c r="AM939" i="8"/>
  <c r="AL939" i="8"/>
  <c r="AK939" i="8"/>
  <c r="AJ939" i="8"/>
  <c r="AI939" i="8"/>
  <c r="AH939" i="8"/>
  <c r="AG939" i="8"/>
  <c r="AF939" i="8"/>
  <c r="AE939" i="8"/>
  <c r="AD939" i="8"/>
  <c r="AC939" i="8"/>
  <c r="AA939" i="8"/>
  <c r="Z939" i="8"/>
  <c r="Y939" i="8"/>
  <c r="AB939" i="8"/>
  <c r="BI938" i="8"/>
  <c r="BH938" i="8"/>
  <c r="BG938" i="8"/>
  <c r="BE938" i="8"/>
  <c r="BD938" i="8"/>
  <c r="BC938" i="8"/>
  <c r="BB938" i="8"/>
  <c r="BA938" i="8"/>
  <c r="AZ938" i="8"/>
  <c r="AY938" i="8"/>
  <c r="AX938" i="8"/>
  <c r="AW938" i="8"/>
  <c r="AV938" i="8"/>
  <c r="AU938" i="8"/>
  <c r="AT938" i="8"/>
  <c r="AR938" i="8"/>
  <c r="AQ938" i="8"/>
  <c r="AP938" i="8"/>
  <c r="AN938" i="8"/>
  <c r="AM938" i="8"/>
  <c r="AL938" i="8"/>
  <c r="AK938" i="8"/>
  <c r="AJ938" i="8"/>
  <c r="AI938" i="8"/>
  <c r="AH938" i="8"/>
  <c r="AG938" i="8"/>
  <c r="AF938" i="8"/>
  <c r="AE938" i="8"/>
  <c r="AD938" i="8"/>
  <c r="AC938" i="8"/>
  <c r="AA938" i="8"/>
  <c r="Z938" i="8"/>
  <c r="Y938" i="8"/>
  <c r="AB938" i="8"/>
  <c r="BI937" i="8"/>
  <c r="BH937" i="8"/>
  <c r="BG937" i="8"/>
  <c r="BE937" i="8"/>
  <c r="BD937" i="8"/>
  <c r="BC937" i="8"/>
  <c r="BB937" i="8"/>
  <c r="BA937" i="8"/>
  <c r="AZ937" i="8"/>
  <c r="AY937" i="8"/>
  <c r="AX937" i="8"/>
  <c r="AW937" i="8"/>
  <c r="AV937" i="8"/>
  <c r="AU937" i="8"/>
  <c r="AT937" i="8"/>
  <c r="AR937" i="8"/>
  <c r="AQ937" i="8"/>
  <c r="AP937" i="8"/>
  <c r="AN937" i="8"/>
  <c r="AM937" i="8"/>
  <c r="AL937" i="8"/>
  <c r="AK937" i="8"/>
  <c r="AJ937" i="8"/>
  <c r="AI937" i="8"/>
  <c r="AH937" i="8"/>
  <c r="AG937" i="8"/>
  <c r="AF937" i="8"/>
  <c r="AE937" i="8"/>
  <c r="AD937" i="8"/>
  <c r="AC937" i="8"/>
  <c r="AA937" i="8"/>
  <c r="Z937" i="8"/>
  <c r="Y937" i="8"/>
  <c r="BI936" i="8"/>
  <c r="BH936" i="8"/>
  <c r="BG936" i="8"/>
  <c r="BE936" i="8"/>
  <c r="BD936" i="8"/>
  <c r="BC936" i="8"/>
  <c r="BB936" i="8"/>
  <c r="BA936" i="8"/>
  <c r="AZ936" i="8"/>
  <c r="AY936" i="8"/>
  <c r="AX936" i="8"/>
  <c r="AW936" i="8"/>
  <c r="AV936" i="8"/>
  <c r="AU936" i="8"/>
  <c r="AT936" i="8"/>
  <c r="AR936" i="8"/>
  <c r="AQ936" i="8"/>
  <c r="AP936" i="8"/>
  <c r="AN936" i="8"/>
  <c r="AM936" i="8"/>
  <c r="AL936" i="8"/>
  <c r="AK936" i="8"/>
  <c r="AJ936" i="8"/>
  <c r="AI936" i="8"/>
  <c r="AH936" i="8"/>
  <c r="AG936" i="8"/>
  <c r="AF936" i="8"/>
  <c r="AE936" i="8"/>
  <c r="AD936" i="8"/>
  <c r="AC936" i="8"/>
  <c r="AA936" i="8"/>
  <c r="Z936" i="8"/>
  <c r="Y936" i="8"/>
  <c r="AB936" i="8"/>
  <c r="BI935" i="8"/>
  <c r="BH935" i="8"/>
  <c r="BG935" i="8"/>
  <c r="BE935" i="8"/>
  <c r="BD935" i="8"/>
  <c r="BC935" i="8"/>
  <c r="BB935" i="8"/>
  <c r="BA935" i="8"/>
  <c r="AZ935" i="8"/>
  <c r="AY935" i="8"/>
  <c r="AX935" i="8"/>
  <c r="AW935" i="8"/>
  <c r="AV935" i="8"/>
  <c r="AU935" i="8"/>
  <c r="AT935" i="8"/>
  <c r="AR935" i="8"/>
  <c r="AQ935" i="8"/>
  <c r="AP935" i="8"/>
  <c r="AN935" i="8"/>
  <c r="AM935" i="8"/>
  <c r="AL935" i="8"/>
  <c r="AK935" i="8"/>
  <c r="AJ935" i="8"/>
  <c r="AI935" i="8"/>
  <c r="AH935" i="8"/>
  <c r="AG935" i="8"/>
  <c r="AF935" i="8"/>
  <c r="AE935" i="8"/>
  <c r="AD935" i="8"/>
  <c r="AC935" i="8"/>
  <c r="AA935" i="8"/>
  <c r="Z935" i="8"/>
  <c r="Y935" i="8"/>
  <c r="AB935" i="8"/>
  <c r="BI934" i="8"/>
  <c r="BH934" i="8"/>
  <c r="BG934" i="8"/>
  <c r="BE934" i="8"/>
  <c r="BD934" i="8"/>
  <c r="BC934" i="8"/>
  <c r="BB934" i="8"/>
  <c r="BA934" i="8"/>
  <c r="AZ934" i="8"/>
  <c r="AY934" i="8"/>
  <c r="AX934" i="8"/>
  <c r="AW934" i="8"/>
  <c r="AV934" i="8"/>
  <c r="AU934" i="8"/>
  <c r="AT934" i="8"/>
  <c r="AR934" i="8"/>
  <c r="AQ934" i="8"/>
  <c r="AP934" i="8"/>
  <c r="AN934" i="8"/>
  <c r="AM934" i="8"/>
  <c r="AL934" i="8"/>
  <c r="AK934" i="8"/>
  <c r="AJ934" i="8"/>
  <c r="AI934" i="8"/>
  <c r="AH934" i="8"/>
  <c r="AG934" i="8"/>
  <c r="AF934" i="8"/>
  <c r="AE934" i="8"/>
  <c r="AD934" i="8"/>
  <c r="AC934" i="8"/>
  <c r="AA934" i="8"/>
  <c r="Z934" i="8"/>
  <c r="Y934" i="8"/>
  <c r="AB934" i="8"/>
  <c r="BI933" i="8"/>
  <c r="BH933" i="8"/>
  <c r="BG933" i="8"/>
  <c r="BE933" i="8"/>
  <c r="BD933" i="8"/>
  <c r="BC933" i="8"/>
  <c r="BB933" i="8"/>
  <c r="BA933" i="8"/>
  <c r="AZ933" i="8"/>
  <c r="AY933" i="8"/>
  <c r="AX933" i="8"/>
  <c r="AW933" i="8"/>
  <c r="AV933" i="8"/>
  <c r="AU933" i="8"/>
  <c r="AT933" i="8"/>
  <c r="AR933" i="8"/>
  <c r="AQ933" i="8"/>
  <c r="AP933" i="8"/>
  <c r="AN933" i="8"/>
  <c r="AM933" i="8"/>
  <c r="AL933" i="8"/>
  <c r="AK933" i="8"/>
  <c r="AJ933" i="8"/>
  <c r="AI933" i="8"/>
  <c r="AH933" i="8"/>
  <c r="AG933" i="8"/>
  <c r="AF933" i="8"/>
  <c r="AE933" i="8"/>
  <c r="AD933" i="8"/>
  <c r="AC933" i="8"/>
  <c r="AA933" i="8"/>
  <c r="Z933" i="8"/>
  <c r="Y933" i="8"/>
  <c r="BI932" i="8"/>
  <c r="BH932" i="8"/>
  <c r="BG932" i="8"/>
  <c r="BE932" i="8"/>
  <c r="BD932" i="8"/>
  <c r="BC932" i="8"/>
  <c r="BB932" i="8"/>
  <c r="BA932" i="8"/>
  <c r="AZ932" i="8"/>
  <c r="AY932" i="8"/>
  <c r="AX932" i="8"/>
  <c r="AW932" i="8"/>
  <c r="AV932" i="8"/>
  <c r="AU932" i="8"/>
  <c r="AT932" i="8"/>
  <c r="AR932" i="8"/>
  <c r="AQ932" i="8"/>
  <c r="AP932" i="8"/>
  <c r="AN932" i="8"/>
  <c r="AM932" i="8"/>
  <c r="AL932" i="8"/>
  <c r="AK932" i="8"/>
  <c r="AJ932" i="8"/>
  <c r="AI932" i="8"/>
  <c r="AH932" i="8"/>
  <c r="AG932" i="8"/>
  <c r="AF932" i="8"/>
  <c r="AE932" i="8"/>
  <c r="AD932" i="8"/>
  <c r="AC932" i="8"/>
  <c r="AA932" i="8"/>
  <c r="Z932" i="8"/>
  <c r="Y932" i="8"/>
  <c r="BI931" i="8"/>
  <c r="BH931" i="8"/>
  <c r="BG931" i="8"/>
  <c r="BE931" i="8"/>
  <c r="BD931" i="8"/>
  <c r="BC931" i="8"/>
  <c r="BB931" i="8"/>
  <c r="BA931" i="8"/>
  <c r="AZ931" i="8"/>
  <c r="AY931" i="8"/>
  <c r="AX931" i="8"/>
  <c r="AW931" i="8"/>
  <c r="AV931" i="8"/>
  <c r="AU931" i="8"/>
  <c r="AT931" i="8"/>
  <c r="AR931" i="8"/>
  <c r="AQ931" i="8"/>
  <c r="AP931" i="8"/>
  <c r="AN931" i="8"/>
  <c r="AM931" i="8"/>
  <c r="AL931" i="8"/>
  <c r="AK931" i="8"/>
  <c r="AJ931" i="8"/>
  <c r="AI931" i="8"/>
  <c r="AH931" i="8"/>
  <c r="AG931" i="8"/>
  <c r="AF931" i="8"/>
  <c r="AE931" i="8"/>
  <c r="AD931" i="8"/>
  <c r="AC931" i="8"/>
  <c r="AA931" i="8"/>
  <c r="Z931" i="8"/>
  <c r="Y931" i="8"/>
  <c r="AB931" i="8"/>
  <c r="BI930" i="8"/>
  <c r="BH930" i="8"/>
  <c r="BG930" i="8"/>
  <c r="BE930" i="8"/>
  <c r="BD930" i="8"/>
  <c r="BC930" i="8"/>
  <c r="BB930" i="8"/>
  <c r="BA930" i="8"/>
  <c r="AZ930" i="8"/>
  <c r="AY930" i="8"/>
  <c r="AX930" i="8"/>
  <c r="AW930" i="8"/>
  <c r="AV930" i="8"/>
  <c r="AU930" i="8"/>
  <c r="AT930" i="8"/>
  <c r="AR930" i="8"/>
  <c r="AQ930" i="8"/>
  <c r="AP930" i="8"/>
  <c r="AN930" i="8"/>
  <c r="AM930" i="8"/>
  <c r="AL930" i="8"/>
  <c r="AK930" i="8"/>
  <c r="AJ930" i="8"/>
  <c r="AI930" i="8"/>
  <c r="AH930" i="8"/>
  <c r="AG930" i="8"/>
  <c r="AF930" i="8"/>
  <c r="AE930" i="8"/>
  <c r="AD930" i="8"/>
  <c r="AC930" i="8"/>
  <c r="AA930" i="8"/>
  <c r="Z930" i="8"/>
  <c r="Y930" i="8"/>
  <c r="AB930" i="8"/>
  <c r="BI929" i="8"/>
  <c r="BH929" i="8"/>
  <c r="BG929" i="8"/>
  <c r="BE929" i="8"/>
  <c r="BD929" i="8"/>
  <c r="BC929" i="8"/>
  <c r="BB929" i="8"/>
  <c r="BA929" i="8"/>
  <c r="AZ929" i="8"/>
  <c r="AY929" i="8"/>
  <c r="AX929" i="8"/>
  <c r="AW929" i="8"/>
  <c r="AV929" i="8"/>
  <c r="AU929" i="8"/>
  <c r="AT929" i="8"/>
  <c r="AR929" i="8"/>
  <c r="AQ929" i="8"/>
  <c r="AP929" i="8"/>
  <c r="AN929" i="8"/>
  <c r="AM929" i="8"/>
  <c r="AL929" i="8"/>
  <c r="AK929" i="8"/>
  <c r="AJ929" i="8"/>
  <c r="AI929" i="8"/>
  <c r="AH929" i="8"/>
  <c r="AG929" i="8"/>
  <c r="AF929" i="8"/>
  <c r="AE929" i="8"/>
  <c r="AD929" i="8"/>
  <c r="AC929" i="8"/>
  <c r="AA929" i="8"/>
  <c r="Z929" i="8"/>
  <c r="Y929" i="8"/>
  <c r="AB929" i="8"/>
  <c r="BI928" i="8"/>
  <c r="BH928" i="8"/>
  <c r="BG928" i="8"/>
  <c r="BE928" i="8"/>
  <c r="BD928" i="8"/>
  <c r="BC928" i="8"/>
  <c r="BB928" i="8"/>
  <c r="BA928" i="8"/>
  <c r="AZ928" i="8"/>
  <c r="AY928" i="8"/>
  <c r="AX928" i="8"/>
  <c r="AW928" i="8"/>
  <c r="AV928" i="8"/>
  <c r="AU928" i="8"/>
  <c r="AT928" i="8"/>
  <c r="AR928" i="8"/>
  <c r="AQ928" i="8"/>
  <c r="AP928" i="8"/>
  <c r="AN928" i="8"/>
  <c r="AM928" i="8"/>
  <c r="AL928" i="8"/>
  <c r="AK928" i="8"/>
  <c r="AJ928" i="8"/>
  <c r="AI928" i="8"/>
  <c r="AH928" i="8"/>
  <c r="AG928" i="8"/>
  <c r="AF928" i="8"/>
  <c r="AE928" i="8"/>
  <c r="AD928" i="8"/>
  <c r="AC928" i="8"/>
  <c r="AA928" i="8"/>
  <c r="Z928" i="8"/>
  <c r="Y928" i="8"/>
  <c r="AB928" i="8"/>
  <c r="BI927" i="8"/>
  <c r="BH927" i="8"/>
  <c r="BG927" i="8"/>
  <c r="BE927" i="8"/>
  <c r="BD927" i="8"/>
  <c r="BC927" i="8"/>
  <c r="BB927" i="8"/>
  <c r="BA927" i="8"/>
  <c r="AZ927" i="8"/>
  <c r="AY927" i="8"/>
  <c r="AX927" i="8"/>
  <c r="AW927" i="8"/>
  <c r="AV927" i="8"/>
  <c r="AU927" i="8"/>
  <c r="AT927" i="8"/>
  <c r="AR927" i="8"/>
  <c r="AQ927" i="8"/>
  <c r="AP927" i="8"/>
  <c r="AN927" i="8"/>
  <c r="AM927" i="8"/>
  <c r="AL927" i="8"/>
  <c r="AK927" i="8"/>
  <c r="AJ927" i="8"/>
  <c r="AI927" i="8"/>
  <c r="AH927" i="8"/>
  <c r="AG927" i="8"/>
  <c r="AF927" i="8"/>
  <c r="AE927" i="8"/>
  <c r="AD927" i="8"/>
  <c r="AC927" i="8"/>
  <c r="AA927" i="8"/>
  <c r="Z927" i="8"/>
  <c r="Y927" i="8"/>
  <c r="AB927" i="8"/>
  <c r="E102" i="13" l="1"/>
  <c r="E118" i="13"/>
  <c r="AB1069" i="8"/>
  <c r="AB1050" i="8"/>
  <c r="AB932" i="8"/>
  <c r="AB983" i="8"/>
  <c r="AB1000" i="8"/>
  <c r="AB1042" i="8"/>
  <c r="AB1083" i="8"/>
  <c r="AB1094" i="8"/>
  <c r="AB1115" i="8"/>
  <c r="E119" i="13"/>
  <c r="AB1159" i="8"/>
  <c r="AB1172" i="8"/>
  <c r="AB1045" i="8"/>
  <c r="AB1086" i="8"/>
  <c r="AB1129" i="8"/>
  <c r="AB990" i="8"/>
  <c r="E38" i="13" s="1"/>
  <c r="AB1090" i="8"/>
  <c r="E31" i="13" s="1"/>
  <c r="AB1146" i="8"/>
  <c r="AB1061" i="8"/>
  <c r="AB995" i="8"/>
  <c r="E114" i="13"/>
  <c r="AB1099" i="8"/>
  <c r="E84" i="13" s="1"/>
  <c r="AB972" i="8"/>
  <c r="AB975" i="8"/>
  <c r="AB1075" i="8"/>
  <c r="E111" i="13" s="1"/>
  <c r="E20" i="13"/>
  <c r="E26" i="13"/>
  <c r="AB996" i="8"/>
  <c r="AB1019" i="8"/>
  <c r="E77" i="13"/>
  <c r="E19" i="13"/>
  <c r="AB1097" i="8"/>
  <c r="AB1179" i="8"/>
  <c r="E63" i="13" s="1"/>
  <c r="E57" i="13"/>
  <c r="AB937" i="8"/>
  <c r="AB1140" i="8"/>
  <c r="AB956" i="8"/>
  <c r="E37" i="13" s="1"/>
  <c r="E58" i="13"/>
  <c r="AB1108" i="8"/>
  <c r="AB1128" i="8"/>
  <c r="E81" i="13" s="1"/>
  <c r="E80" i="13"/>
  <c r="AB1180" i="8"/>
  <c r="AB1188" i="8"/>
  <c r="E113" i="13" s="1"/>
  <c r="AB1192" i="8"/>
  <c r="E95" i="13" s="1"/>
  <c r="AB969" i="8"/>
  <c r="AB1005" i="8"/>
  <c r="E55" i="13" s="1"/>
  <c r="AB1100" i="8"/>
  <c r="E14" i="13"/>
  <c r="E78" i="13"/>
  <c r="E115" i="13"/>
  <c r="AB960" i="8"/>
  <c r="AB998" i="8"/>
  <c r="AB1012" i="8"/>
  <c r="AB1020" i="8"/>
  <c r="E83" i="13"/>
  <c r="AB1091" i="8"/>
  <c r="AB1112" i="8"/>
  <c r="AB1132" i="8"/>
  <c r="E66" i="13" s="1"/>
  <c r="AB1174" i="8"/>
  <c r="E91" i="13" s="1"/>
  <c r="AB1190" i="8"/>
  <c r="E121" i="13" s="1"/>
  <c r="AB992" i="8"/>
  <c r="AB1014" i="8"/>
  <c r="AB1032" i="8"/>
  <c r="E109" i="13" s="1"/>
  <c r="AB1062" i="8"/>
  <c r="AB1072" i="8"/>
  <c r="AB1123" i="8"/>
  <c r="E71" i="13" s="1"/>
  <c r="E86" i="13"/>
  <c r="E22" i="13"/>
  <c r="AB1176" i="8"/>
  <c r="E112" i="13" s="1"/>
  <c r="AB1185" i="8"/>
  <c r="E94" i="13" s="1"/>
  <c r="AB1034" i="8"/>
  <c r="AB1064" i="8"/>
  <c r="AB1125" i="8"/>
  <c r="E85" i="13" s="1"/>
  <c r="E60" i="13"/>
  <c r="AB946" i="8"/>
  <c r="AB1117" i="8"/>
  <c r="AB977" i="8"/>
  <c r="E36" i="13" s="1"/>
  <c r="AB1004" i="8"/>
  <c r="E54" i="13" s="1"/>
  <c r="AB1109" i="8"/>
  <c r="AB1162" i="8"/>
  <c r="AB1011" i="8"/>
  <c r="AB1157" i="8"/>
  <c r="AB953" i="8"/>
  <c r="E96" i="13" s="1"/>
  <c r="AB933" i="8"/>
  <c r="AB954" i="8"/>
  <c r="BF1174" i="8"/>
  <c r="BJ1174" i="8" s="1"/>
  <c r="BF1115" i="8"/>
  <c r="BJ1115" i="8" s="1"/>
  <c r="AO1169" i="8"/>
  <c r="AS1169" i="8" s="1"/>
  <c r="BF977" i="8"/>
  <c r="BJ977" i="8" s="1"/>
  <c r="BF979" i="8"/>
  <c r="BJ979" i="8" s="1"/>
  <c r="BF1075" i="8"/>
  <c r="BJ1075" i="8" s="1"/>
  <c r="AO1160" i="8"/>
  <c r="AS1160" i="8" s="1"/>
  <c r="BF1009" i="8"/>
  <c r="BJ1009" i="8" s="1"/>
  <c r="BF1068" i="8"/>
  <c r="BJ1068" i="8" s="1"/>
  <c r="BF1159" i="8"/>
  <c r="BJ1159" i="8" s="1"/>
  <c r="BF1141" i="8"/>
  <c r="BJ1141" i="8" s="1"/>
  <c r="AO935" i="8"/>
  <c r="AS935" i="8" s="1"/>
  <c r="BF958" i="8"/>
  <c r="BJ958" i="8" s="1"/>
  <c r="BF1065" i="8"/>
  <c r="BJ1065" i="8" s="1"/>
  <c r="AO1029" i="8"/>
  <c r="AS1029" i="8" s="1"/>
  <c r="BF975" i="8"/>
  <c r="BJ975" i="8" s="1"/>
  <c r="BF997" i="8"/>
  <c r="BJ997" i="8" s="1"/>
  <c r="BF954" i="8"/>
  <c r="BJ954" i="8" s="1"/>
  <c r="AO972" i="8"/>
  <c r="AS972" i="8" s="1"/>
  <c r="BF996" i="8"/>
  <c r="BJ996" i="8" s="1"/>
  <c r="BF1028" i="8"/>
  <c r="BJ1028" i="8" s="1"/>
  <c r="AO1061" i="8"/>
  <c r="AS1061" i="8" s="1"/>
  <c r="AO1151" i="8"/>
  <c r="AS1151" i="8" s="1"/>
  <c r="AO998" i="8"/>
  <c r="AS998" i="8" s="1"/>
  <c r="AO1158" i="8"/>
  <c r="AS1158" i="8" s="1"/>
  <c r="AO1066" i="8"/>
  <c r="AS1066" i="8" s="1"/>
  <c r="BF1190" i="8"/>
  <c r="BJ1190" i="8" s="1"/>
  <c r="BF1093" i="8"/>
  <c r="BJ1093" i="8" s="1"/>
  <c r="AO1014" i="8"/>
  <c r="AS1014" i="8" s="1"/>
  <c r="BF1052" i="8"/>
  <c r="BJ1052" i="8" s="1"/>
  <c r="BF1060" i="8"/>
  <c r="BJ1060" i="8" s="1"/>
  <c r="BF1084" i="8"/>
  <c r="BJ1084" i="8" s="1"/>
  <c r="BF1123" i="8"/>
  <c r="BJ1123" i="8" s="1"/>
  <c r="BF1142" i="8"/>
  <c r="BJ1142" i="8" s="1"/>
  <c r="BF1145" i="8"/>
  <c r="BJ1145" i="8" s="1"/>
  <c r="AO944" i="8"/>
  <c r="AS944" i="8" s="1"/>
  <c r="AO951" i="8"/>
  <c r="AS951" i="8" s="1"/>
  <c r="AO1056" i="8"/>
  <c r="AS1056" i="8" s="1"/>
  <c r="AO1081" i="8"/>
  <c r="AS1081" i="8" s="1"/>
  <c r="AO1087" i="8"/>
  <c r="AS1087" i="8" s="1"/>
  <c r="BF1164" i="8"/>
  <c r="BJ1164" i="8" s="1"/>
  <c r="AO953" i="8"/>
  <c r="AS953" i="8" s="1"/>
  <c r="BF957" i="8"/>
  <c r="BJ957" i="8" s="1"/>
  <c r="BF968" i="8"/>
  <c r="BJ968" i="8" s="1"/>
  <c r="AO1095" i="8"/>
  <c r="AS1095" i="8" s="1"/>
  <c r="AO1125" i="8"/>
  <c r="AS1125" i="8" s="1"/>
  <c r="BF1012" i="8"/>
  <c r="BJ1012" i="8" s="1"/>
  <c r="BF1086" i="8"/>
  <c r="BJ1086" i="8" s="1"/>
  <c r="AO1088" i="8"/>
  <c r="AS1088" i="8" s="1"/>
  <c r="BF1160" i="8"/>
  <c r="BJ1160" i="8" s="1"/>
  <c r="BF952" i="8"/>
  <c r="BJ952" i="8" s="1"/>
  <c r="AO954" i="8"/>
  <c r="AS954" i="8" s="1"/>
  <c r="BF1055" i="8"/>
  <c r="BJ1055" i="8" s="1"/>
  <c r="AO1179" i="8"/>
  <c r="AS1179" i="8" s="1"/>
  <c r="BF1014" i="8"/>
  <c r="BJ1014" i="8" s="1"/>
  <c r="BF1117" i="8"/>
  <c r="BJ1117" i="8" s="1"/>
  <c r="BF1124" i="8"/>
  <c r="BJ1124" i="8" s="1"/>
  <c r="BF1178" i="8"/>
  <c r="BJ1178" i="8" s="1"/>
  <c r="AO1103" i="8"/>
  <c r="AS1103" i="8" s="1"/>
  <c r="AO1076" i="8"/>
  <c r="AS1076" i="8" s="1"/>
  <c r="AO1142" i="8"/>
  <c r="AS1142" i="8" s="1"/>
  <c r="BF1192" i="8"/>
  <c r="BJ1192" i="8" s="1"/>
  <c r="AO1051" i="8"/>
  <c r="AS1051" i="8" s="1"/>
  <c r="BF1107" i="8"/>
  <c r="BJ1107" i="8" s="1"/>
  <c r="AO1108" i="8"/>
  <c r="AS1108" i="8" s="1"/>
  <c r="AO1180" i="8"/>
  <c r="AS1180" i="8" s="1"/>
  <c r="BF989" i="8"/>
  <c r="BJ989" i="8" s="1"/>
  <c r="AO993" i="8"/>
  <c r="AS993" i="8" s="1"/>
  <c r="BF1172" i="8"/>
  <c r="BJ1172" i="8" s="1"/>
  <c r="AO1054" i="8"/>
  <c r="AS1054" i="8" s="1"/>
  <c r="AO1060" i="8"/>
  <c r="AS1060" i="8" s="1"/>
  <c r="AO962" i="8"/>
  <c r="AS962" i="8" s="1"/>
  <c r="AO1188" i="8"/>
  <c r="AS1188" i="8" s="1"/>
  <c r="BF937" i="8"/>
  <c r="BJ937" i="8" s="1"/>
  <c r="BF950" i="8"/>
  <c r="BJ950" i="8" s="1"/>
  <c r="BF985" i="8"/>
  <c r="BJ985" i="8" s="1"/>
  <c r="AO1123" i="8"/>
  <c r="AS1123" i="8" s="1"/>
  <c r="AO927" i="8"/>
  <c r="AS927" i="8" s="1"/>
  <c r="AO978" i="8"/>
  <c r="AS978" i="8" s="1"/>
  <c r="AO1163" i="8"/>
  <c r="AS1163" i="8" s="1"/>
  <c r="AO1040" i="8"/>
  <c r="AS1040" i="8" s="1"/>
  <c r="BF1111" i="8"/>
  <c r="BJ1111" i="8" s="1"/>
  <c r="AO1025" i="8"/>
  <c r="AS1025" i="8" s="1"/>
  <c r="AO957" i="8"/>
  <c r="AS957" i="8" s="1"/>
  <c r="AO997" i="8"/>
  <c r="AS997" i="8" s="1"/>
  <c r="BF1024" i="8"/>
  <c r="BJ1024" i="8" s="1"/>
  <c r="AO1028" i="8"/>
  <c r="AS1028" i="8" s="1"/>
  <c r="AO1011" i="8"/>
  <c r="AS1011" i="8" s="1"/>
  <c r="BF1155" i="8"/>
  <c r="BJ1155" i="8" s="1"/>
  <c r="BF1162" i="8"/>
  <c r="BJ1162" i="8" s="1"/>
  <c r="AO983" i="8"/>
  <c r="AS983" i="8" s="1"/>
  <c r="AO1034" i="8"/>
  <c r="AS1034" i="8" s="1"/>
  <c r="BF1049" i="8"/>
  <c r="BJ1049" i="8" s="1"/>
  <c r="AO940" i="8"/>
  <c r="AS940" i="8" s="1"/>
  <c r="BF993" i="8"/>
  <c r="BJ993" i="8" s="1"/>
  <c r="AO1035" i="8"/>
  <c r="AS1035" i="8" s="1"/>
  <c r="AO933" i="8"/>
  <c r="AS933" i="8" s="1"/>
  <c r="AO948" i="8"/>
  <c r="AS948" i="8" s="1"/>
  <c r="BF961" i="8"/>
  <c r="BJ961" i="8" s="1"/>
  <c r="BF969" i="8"/>
  <c r="BJ969" i="8" s="1"/>
  <c r="AO990" i="8"/>
  <c r="AS990" i="8" s="1"/>
  <c r="AO1005" i="8"/>
  <c r="AS1005" i="8" s="1"/>
  <c r="AO1027" i="8"/>
  <c r="AS1027" i="8" s="1"/>
  <c r="BF1038" i="8"/>
  <c r="BJ1038" i="8" s="1"/>
  <c r="BF1050" i="8"/>
  <c r="BJ1050" i="8" s="1"/>
  <c r="AO1093" i="8"/>
  <c r="AS1093" i="8" s="1"/>
  <c r="BF1094" i="8"/>
  <c r="BJ1094" i="8" s="1"/>
  <c r="BF1167" i="8"/>
  <c r="BJ1167" i="8" s="1"/>
  <c r="AO1178" i="8"/>
  <c r="AS1178" i="8" s="1"/>
  <c r="BF1166" i="8"/>
  <c r="BJ1166" i="8" s="1"/>
  <c r="AO969" i="8"/>
  <c r="AS969" i="8" s="1"/>
  <c r="BF1103" i="8"/>
  <c r="BJ1103" i="8" s="1"/>
  <c r="BF956" i="8"/>
  <c r="BJ956" i="8" s="1"/>
  <c r="AO966" i="8"/>
  <c r="AS966" i="8" s="1"/>
  <c r="BF1080" i="8"/>
  <c r="BJ1080" i="8" s="1"/>
  <c r="BF1140" i="8"/>
  <c r="BJ1140" i="8" s="1"/>
  <c r="AO970" i="8"/>
  <c r="AS970" i="8" s="1"/>
  <c r="BF1027" i="8"/>
  <c r="BJ1027" i="8" s="1"/>
  <c r="BF1059" i="8"/>
  <c r="BJ1059" i="8" s="1"/>
  <c r="BF1087" i="8"/>
  <c r="BJ1087" i="8" s="1"/>
  <c r="AO1166" i="8"/>
  <c r="AS1166" i="8" s="1"/>
  <c r="BF1175" i="8"/>
  <c r="BJ1175" i="8" s="1"/>
  <c r="BF1010" i="8"/>
  <c r="BJ1010" i="8" s="1"/>
  <c r="AO929" i="8"/>
  <c r="AS929" i="8" s="1"/>
  <c r="BF939" i="8"/>
  <c r="BJ939" i="8" s="1"/>
  <c r="AO963" i="8"/>
  <c r="AS963" i="8" s="1"/>
  <c r="AO967" i="8"/>
  <c r="AS967" i="8" s="1"/>
  <c r="BF1042" i="8"/>
  <c r="BJ1042" i="8" s="1"/>
  <c r="BF1058" i="8"/>
  <c r="BJ1058" i="8" s="1"/>
  <c r="AO1073" i="8"/>
  <c r="AS1073" i="8" s="1"/>
  <c r="AO1079" i="8"/>
  <c r="AS1079" i="8" s="1"/>
  <c r="AO1106" i="8"/>
  <c r="AS1106" i="8" s="1"/>
  <c r="AO1114" i="8"/>
  <c r="AS1114" i="8" s="1"/>
  <c r="BF1039" i="8"/>
  <c r="BJ1039" i="8" s="1"/>
  <c r="AO991" i="8"/>
  <c r="AS991" i="8" s="1"/>
  <c r="AO1008" i="8"/>
  <c r="AS1008" i="8" s="1"/>
  <c r="AO1016" i="8"/>
  <c r="AS1016" i="8" s="1"/>
  <c r="BF1066" i="8"/>
  <c r="BJ1066" i="8" s="1"/>
  <c r="AO1069" i="8"/>
  <c r="AS1069" i="8" s="1"/>
  <c r="BF1108" i="8"/>
  <c r="BJ1108" i="8" s="1"/>
  <c r="AO1122" i="8"/>
  <c r="AS1122" i="8" s="1"/>
  <c r="BF1163" i="8"/>
  <c r="BJ1163" i="8" s="1"/>
  <c r="BF1181" i="8"/>
  <c r="BJ1181" i="8" s="1"/>
  <c r="BF1191" i="8"/>
  <c r="BJ1191" i="8" s="1"/>
  <c r="AO1173" i="8"/>
  <c r="AS1173" i="8" s="1"/>
  <c r="AO1046" i="8"/>
  <c r="AS1046" i="8" s="1"/>
  <c r="BF982" i="8"/>
  <c r="BJ982" i="8" s="1"/>
  <c r="BF1033" i="8"/>
  <c r="BJ1033" i="8" s="1"/>
  <c r="BF1045" i="8"/>
  <c r="BJ1045" i="8" s="1"/>
  <c r="AO1116" i="8"/>
  <c r="AS1116" i="8" s="1"/>
  <c r="BF934" i="8"/>
  <c r="BJ934" i="8" s="1"/>
  <c r="AO1192" i="8"/>
  <c r="AS1192" i="8" s="1"/>
  <c r="AO1000" i="8"/>
  <c r="AS1000" i="8" s="1"/>
  <c r="AO1109" i="8"/>
  <c r="AS1109" i="8" s="1"/>
  <c r="BF932" i="8"/>
  <c r="BJ932" i="8" s="1"/>
  <c r="AO945" i="8"/>
  <c r="AS945" i="8" s="1"/>
  <c r="BF947" i="8"/>
  <c r="BJ947" i="8" s="1"/>
  <c r="AO955" i="8"/>
  <c r="AS955" i="8" s="1"/>
  <c r="BF962" i="8"/>
  <c r="BJ962" i="8" s="1"/>
  <c r="BF966" i="8"/>
  <c r="BJ966" i="8" s="1"/>
  <c r="AO1015" i="8"/>
  <c r="AS1015" i="8" s="1"/>
  <c r="AO1020" i="8"/>
  <c r="AS1020" i="8" s="1"/>
  <c r="AO1026" i="8"/>
  <c r="AS1026" i="8" s="1"/>
  <c r="BF1072" i="8"/>
  <c r="BJ1072" i="8" s="1"/>
  <c r="BF1113" i="8"/>
  <c r="BJ1113" i="8" s="1"/>
  <c r="AO1176" i="8"/>
  <c r="AS1176" i="8" s="1"/>
  <c r="AO1141" i="8"/>
  <c r="AS1141" i="8" s="1"/>
  <c r="BF965" i="8"/>
  <c r="BJ965" i="8" s="1"/>
  <c r="AO1039" i="8"/>
  <c r="AS1039" i="8" s="1"/>
  <c r="BF1139" i="8"/>
  <c r="BJ1139" i="8" s="1"/>
  <c r="AO1043" i="8"/>
  <c r="AS1043" i="8" s="1"/>
  <c r="AO1059" i="8"/>
  <c r="AS1059" i="8" s="1"/>
  <c r="BF1165" i="8"/>
  <c r="BJ1165" i="8" s="1"/>
  <c r="AO939" i="8"/>
  <c r="AS939" i="8" s="1"/>
  <c r="BF943" i="8"/>
  <c r="BJ943" i="8" s="1"/>
  <c r="BF928" i="8"/>
  <c r="BJ928" i="8" s="1"/>
  <c r="AO989" i="8"/>
  <c r="AS989" i="8" s="1"/>
  <c r="BF990" i="8"/>
  <c r="BJ990" i="8" s="1"/>
  <c r="BF995" i="8"/>
  <c r="BJ995" i="8" s="1"/>
  <c r="BF1078" i="8"/>
  <c r="BJ1078" i="8" s="1"/>
  <c r="AO1100" i="8"/>
  <c r="AS1100" i="8" s="1"/>
  <c r="BF1105" i="8"/>
  <c r="BJ1105" i="8" s="1"/>
  <c r="BF1121" i="8"/>
  <c r="BJ1121" i="8" s="1"/>
  <c r="BF1158" i="8"/>
  <c r="BJ1158" i="8" s="1"/>
  <c r="BF1169" i="8"/>
  <c r="BJ1169" i="8" s="1"/>
  <c r="AO960" i="8"/>
  <c r="AS960" i="8" s="1"/>
  <c r="AO982" i="8"/>
  <c r="AS982" i="8" s="1"/>
  <c r="BF1007" i="8"/>
  <c r="BJ1007" i="8" s="1"/>
  <c r="BF1025" i="8"/>
  <c r="BJ1025" i="8" s="1"/>
  <c r="AO1049" i="8"/>
  <c r="AS1049" i="8" s="1"/>
  <c r="BF1079" i="8"/>
  <c r="BJ1079" i="8" s="1"/>
  <c r="AO1115" i="8"/>
  <c r="AS1115" i="8" s="1"/>
  <c r="AO1120" i="8"/>
  <c r="AS1120" i="8" s="1"/>
  <c r="AO1137" i="8"/>
  <c r="AS1137" i="8" s="1"/>
  <c r="AO1162" i="8"/>
  <c r="AS1162" i="8" s="1"/>
  <c r="AO1174" i="8"/>
  <c r="AS1174" i="8" s="1"/>
  <c r="AO965" i="8"/>
  <c r="AS965" i="8" s="1"/>
  <c r="AO1024" i="8"/>
  <c r="AS1024" i="8" s="1"/>
  <c r="BF1048" i="8"/>
  <c r="BJ1048" i="8" s="1"/>
  <c r="AO1078" i="8"/>
  <c r="AS1078" i="8" s="1"/>
  <c r="BF1099" i="8"/>
  <c r="BJ1099" i="8" s="1"/>
  <c r="BF1119" i="8"/>
  <c r="BJ1119" i="8" s="1"/>
  <c r="BF1128" i="8"/>
  <c r="BJ1128" i="8" s="1"/>
  <c r="AO1146" i="8"/>
  <c r="AS1146" i="8" s="1"/>
  <c r="BF1161" i="8"/>
  <c r="BJ1161" i="8" s="1"/>
  <c r="AO1168" i="8"/>
  <c r="AS1168" i="8" s="1"/>
  <c r="AO1172" i="8"/>
  <c r="AS1172" i="8" s="1"/>
  <c r="BF959" i="8"/>
  <c r="BJ959" i="8" s="1"/>
  <c r="AO973" i="8"/>
  <c r="AS973" i="8" s="1"/>
  <c r="AO976" i="8"/>
  <c r="AS976" i="8" s="1"/>
  <c r="BF981" i="8"/>
  <c r="BJ981" i="8" s="1"/>
  <c r="AO1007" i="8"/>
  <c r="AS1007" i="8" s="1"/>
  <c r="BF1030" i="8"/>
  <c r="BJ1030" i="8" s="1"/>
  <c r="AO1044" i="8"/>
  <c r="AS1044" i="8" s="1"/>
  <c r="BF1114" i="8"/>
  <c r="BJ1114" i="8" s="1"/>
  <c r="AO1117" i="8"/>
  <c r="AS1117" i="8" s="1"/>
  <c r="AO1138" i="8"/>
  <c r="AS1138" i="8" s="1"/>
  <c r="AO1147" i="8"/>
  <c r="AS1147" i="8" s="1"/>
  <c r="AO1185" i="8"/>
  <c r="AS1185" i="8" s="1"/>
  <c r="BF971" i="8"/>
  <c r="BJ971" i="8" s="1"/>
  <c r="AO988" i="8"/>
  <c r="AS988" i="8" s="1"/>
  <c r="BF1000" i="8"/>
  <c r="BJ1000" i="8" s="1"/>
  <c r="AO1012" i="8"/>
  <c r="AS1012" i="8" s="1"/>
  <c r="BF1023" i="8"/>
  <c r="BJ1023" i="8" s="1"/>
  <c r="BF1046" i="8"/>
  <c r="BJ1046" i="8" s="1"/>
  <c r="BF1077" i="8"/>
  <c r="BJ1077" i="8" s="1"/>
  <c r="AO1099" i="8"/>
  <c r="AS1099" i="8" s="1"/>
  <c r="BF1135" i="8"/>
  <c r="BJ1135" i="8" s="1"/>
  <c r="BF1171" i="8"/>
  <c r="BJ1171" i="8" s="1"/>
  <c r="AO1183" i="8"/>
  <c r="AS1183" i="8" s="1"/>
  <c r="BF1185" i="8"/>
  <c r="BJ1185" i="8" s="1"/>
  <c r="AO1189" i="8"/>
  <c r="AS1189" i="8" s="1"/>
  <c r="AO952" i="8"/>
  <c r="AS952" i="8" s="1"/>
  <c r="BF972" i="8"/>
  <c r="BJ972" i="8" s="1"/>
  <c r="AO1004" i="8"/>
  <c r="AS1004" i="8" s="1"/>
  <c r="BF1017" i="8"/>
  <c r="BJ1017" i="8" s="1"/>
  <c r="AO1019" i="8"/>
  <c r="AS1019" i="8" s="1"/>
  <c r="AO1053" i="8"/>
  <c r="AS1053" i="8" s="1"/>
  <c r="AO1077" i="8"/>
  <c r="AS1077" i="8" s="1"/>
  <c r="AO1083" i="8"/>
  <c r="AS1083" i="8" s="1"/>
  <c r="BF1116" i="8"/>
  <c r="BJ1116" i="8" s="1"/>
  <c r="BF1137" i="8"/>
  <c r="BJ1137" i="8" s="1"/>
  <c r="AO1152" i="8"/>
  <c r="AS1152" i="8" s="1"/>
  <c r="BF1173" i="8"/>
  <c r="BJ1173" i="8" s="1"/>
  <c r="BF1184" i="8"/>
  <c r="BJ1184" i="8" s="1"/>
  <c r="AO941" i="8"/>
  <c r="AS941" i="8" s="1"/>
  <c r="BF987" i="8"/>
  <c r="BJ987" i="8" s="1"/>
  <c r="BF992" i="8"/>
  <c r="BJ992" i="8" s="1"/>
  <c r="BF1011" i="8"/>
  <c r="BJ1011" i="8" s="1"/>
  <c r="AO1070" i="8"/>
  <c r="AS1070" i="8" s="1"/>
  <c r="AO1075" i="8"/>
  <c r="AS1075" i="8" s="1"/>
  <c r="BF1088" i="8"/>
  <c r="BJ1088" i="8" s="1"/>
  <c r="AO1126" i="8"/>
  <c r="AS1126" i="8" s="1"/>
  <c r="AO1139" i="8"/>
  <c r="AS1139" i="8" s="1"/>
  <c r="BF1146" i="8"/>
  <c r="BJ1146" i="8" s="1"/>
  <c r="BF1151" i="8"/>
  <c r="BJ1151" i="8" s="1"/>
  <c r="AO943" i="8"/>
  <c r="AS943" i="8" s="1"/>
  <c r="BF1034" i="8"/>
  <c r="BJ1034" i="8" s="1"/>
  <c r="AO1063" i="8"/>
  <c r="AS1063" i="8" s="1"/>
  <c r="BF1076" i="8"/>
  <c r="BJ1076" i="8" s="1"/>
  <c r="BF1082" i="8"/>
  <c r="BJ1082" i="8" s="1"/>
  <c r="AO1091" i="8"/>
  <c r="AS1091" i="8" s="1"/>
  <c r="AO1105" i="8"/>
  <c r="AS1105" i="8" s="1"/>
  <c r="AO1124" i="8"/>
  <c r="AS1124" i="8" s="1"/>
  <c r="BF1188" i="8"/>
  <c r="BJ1188" i="8" s="1"/>
  <c r="BF1018" i="8"/>
  <c r="BJ1018" i="8" s="1"/>
  <c r="BF1125" i="8"/>
  <c r="BJ1125" i="8" s="1"/>
  <c r="BF1189" i="8"/>
  <c r="BJ1189" i="8" s="1"/>
  <c r="AO994" i="8"/>
  <c r="AS994" i="8" s="1"/>
  <c r="AO1050" i="8"/>
  <c r="AS1050" i="8" s="1"/>
  <c r="BF944" i="8"/>
  <c r="BJ944" i="8" s="1"/>
  <c r="AO930" i="8"/>
  <c r="AS930" i="8" s="1"/>
  <c r="BF927" i="8"/>
  <c r="BJ927" i="8" s="1"/>
  <c r="BF929" i="8"/>
  <c r="BJ929" i="8" s="1"/>
  <c r="AO979" i="8"/>
  <c r="AS979" i="8" s="1"/>
  <c r="AO932" i="8"/>
  <c r="AS932" i="8" s="1"/>
  <c r="AO936" i="8"/>
  <c r="AS936" i="8" s="1"/>
  <c r="AO958" i="8"/>
  <c r="AS958" i="8" s="1"/>
  <c r="BF978" i="8"/>
  <c r="BJ978" i="8" s="1"/>
  <c r="AO928" i="8"/>
  <c r="AS928" i="8" s="1"/>
  <c r="AO938" i="8"/>
  <c r="AS938" i="8" s="1"/>
  <c r="BF951" i="8"/>
  <c r="BJ951" i="8" s="1"/>
  <c r="AO995" i="8"/>
  <c r="AS995" i="8" s="1"/>
  <c r="AO1002" i="8"/>
  <c r="AS1002" i="8" s="1"/>
  <c r="BF1074" i="8"/>
  <c r="BJ1074" i="8" s="1"/>
  <c r="AO1085" i="8"/>
  <c r="AS1085" i="8" s="1"/>
  <c r="BF935" i="8"/>
  <c r="BJ935" i="8" s="1"/>
  <c r="BF940" i="8"/>
  <c r="BJ940" i="8" s="1"/>
  <c r="AO959" i="8"/>
  <c r="AS959" i="8" s="1"/>
  <c r="AO980" i="8"/>
  <c r="AS980" i="8" s="1"/>
  <c r="AO986" i="8"/>
  <c r="AS986" i="8" s="1"/>
  <c r="BF999" i="8"/>
  <c r="BJ999" i="8" s="1"/>
  <c r="BF1016" i="8"/>
  <c r="BJ1016" i="8" s="1"/>
  <c r="BF1035" i="8"/>
  <c r="BJ1035" i="8" s="1"/>
  <c r="BF1056" i="8"/>
  <c r="BJ1056" i="8" s="1"/>
  <c r="BF1069" i="8"/>
  <c r="BJ1069" i="8" s="1"/>
  <c r="BF1090" i="8"/>
  <c r="BJ1090" i="8" s="1"/>
  <c r="AO1094" i="8"/>
  <c r="AS1094" i="8" s="1"/>
  <c r="BF964" i="8"/>
  <c r="BJ964" i="8" s="1"/>
  <c r="AO1058" i="8"/>
  <c r="AS1058" i="8" s="1"/>
  <c r="BF942" i="8"/>
  <c r="BJ942" i="8" s="1"/>
  <c r="AO950" i="8"/>
  <c r="AS950" i="8" s="1"/>
  <c r="BF973" i="8"/>
  <c r="BJ973" i="8" s="1"/>
  <c r="AO977" i="8"/>
  <c r="AS977" i="8" s="1"/>
  <c r="BF994" i="8"/>
  <c r="BJ994" i="8" s="1"/>
  <c r="BF1002" i="8"/>
  <c r="BJ1002" i="8" s="1"/>
  <c r="BF1006" i="8"/>
  <c r="BJ1006" i="8" s="1"/>
  <c r="AO1017" i="8"/>
  <c r="AS1017" i="8" s="1"/>
  <c r="BF1020" i="8"/>
  <c r="BJ1020" i="8" s="1"/>
  <c r="BF1043" i="8"/>
  <c r="BJ1043" i="8" s="1"/>
  <c r="AO1065" i="8"/>
  <c r="AS1065" i="8" s="1"/>
  <c r="AO1074" i="8"/>
  <c r="AS1074" i="8" s="1"/>
  <c r="BF1098" i="8"/>
  <c r="BJ1098" i="8" s="1"/>
  <c r="AO1113" i="8"/>
  <c r="AS1113" i="8" s="1"/>
  <c r="BF1122" i="8"/>
  <c r="BJ1122" i="8" s="1"/>
  <c r="AO985" i="8"/>
  <c r="AS985" i="8" s="1"/>
  <c r="AO996" i="8"/>
  <c r="AS996" i="8" s="1"/>
  <c r="AO947" i="8"/>
  <c r="AS947" i="8" s="1"/>
  <c r="BF984" i="8"/>
  <c r="BJ984" i="8" s="1"/>
  <c r="AO992" i="8"/>
  <c r="AS992" i="8" s="1"/>
  <c r="AO1055" i="8"/>
  <c r="AS1055" i="8" s="1"/>
  <c r="BF1057" i="8"/>
  <c r="BJ1057" i="8" s="1"/>
  <c r="BF949" i="8"/>
  <c r="BJ949" i="8" s="1"/>
  <c r="BF976" i="8"/>
  <c r="BJ976" i="8" s="1"/>
  <c r="BF1064" i="8"/>
  <c r="BJ1064" i="8" s="1"/>
  <c r="BF1095" i="8"/>
  <c r="BJ1095" i="8" s="1"/>
  <c r="AO1098" i="8"/>
  <c r="AS1098" i="8" s="1"/>
  <c r="AO1149" i="8"/>
  <c r="AS1149" i="8" s="1"/>
  <c r="BF946" i="8"/>
  <c r="BJ946" i="8" s="1"/>
  <c r="AO956" i="8"/>
  <c r="AS956" i="8" s="1"/>
  <c r="AO1022" i="8"/>
  <c r="AS1022" i="8" s="1"/>
  <c r="BF1041" i="8"/>
  <c r="BJ1041" i="8" s="1"/>
  <c r="BF1054" i="8"/>
  <c r="BJ1054" i="8" s="1"/>
  <c r="BF1073" i="8"/>
  <c r="BJ1073" i="8" s="1"/>
  <c r="AO1086" i="8"/>
  <c r="AS1086" i="8" s="1"/>
  <c r="AO1096" i="8"/>
  <c r="AS1096" i="8" s="1"/>
  <c r="AO1110" i="8"/>
  <c r="AS1110" i="8" s="1"/>
  <c r="BF1112" i="8"/>
  <c r="BJ1112" i="8" s="1"/>
  <c r="BF1133" i="8"/>
  <c r="BJ1133" i="8" s="1"/>
  <c r="AO934" i="8"/>
  <c r="AS934" i="8" s="1"/>
  <c r="AO1006" i="8"/>
  <c r="AS1006" i="8" s="1"/>
  <c r="BF1092" i="8"/>
  <c r="BJ1092" i="8" s="1"/>
  <c r="BF1097" i="8"/>
  <c r="BJ1097" i="8" s="1"/>
  <c r="AO971" i="8"/>
  <c r="AS971" i="8" s="1"/>
  <c r="BF1021" i="8"/>
  <c r="BJ1021" i="8" s="1"/>
  <c r="AO1071" i="8"/>
  <c r="AS1071" i="8" s="1"/>
  <c r="BF1109" i="8"/>
  <c r="BJ1109" i="8" s="1"/>
  <c r="BF931" i="8"/>
  <c r="BJ931" i="8" s="1"/>
  <c r="BF933" i="8"/>
  <c r="BJ933" i="8" s="1"/>
  <c r="BF955" i="8"/>
  <c r="BJ955" i="8" s="1"/>
  <c r="AO964" i="8"/>
  <c r="AS964" i="8" s="1"/>
  <c r="AO1032" i="8"/>
  <c r="AS1032" i="8" s="1"/>
  <c r="AO1047" i="8"/>
  <c r="AS1047" i="8" s="1"/>
  <c r="BF1085" i="8"/>
  <c r="BJ1085" i="8" s="1"/>
  <c r="BF1104" i="8"/>
  <c r="BJ1104" i="8" s="1"/>
  <c r="AO942" i="8"/>
  <c r="AS942" i="8" s="1"/>
  <c r="BF1013" i="8"/>
  <c r="BJ1013" i="8" s="1"/>
  <c r="BF1070" i="8"/>
  <c r="BJ1070" i="8" s="1"/>
  <c r="AO937" i="8"/>
  <c r="AS937" i="8" s="1"/>
  <c r="BF970" i="8"/>
  <c r="BJ970" i="8" s="1"/>
  <c r="AO981" i="8"/>
  <c r="AS981" i="8" s="1"/>
  <c r="AO984" i="8"/>
  <c r="AS984" i="8" s="1"/>
  <c r="AO1030" i="8"/>
  <c r="AS1030" i="8" s="1"/>
  <c r="AO1057" i="8"/>
  <c r="AS1057" i="8" s="1"/>
  <c r="AO1104" i="8"/>
  <c r="AS1104" i="8" s="1"/>
  <c r="AO1112" i="8"/>
  <c r="AS1112" i="8" s="1"/>
  <c r="AO1127" i="8"/>
  <c r="AS1127" i="8" s="1"/>
  <c r="BF941" i="8"/>
  <c r="BJ941" i="8" s="1"/>
  <c r="AO946" i="8"/>
  <c r="AS946" i="8" s="1"/>
  <c r="AO949" i="8"/>
  <c r="AS949" i="8" s="1"/>
  <c r="AO961" i="8"/>
  <c r="AS961" i="8" s="1"/>
  <c r="BF963" i="8"/>
  <c r="BJ963" i="8" s="1"/>
  <c r="AO1001" i="8"/>
  <c r="AS1001" i="8" s="1"/>
  <c r="AO1045" i="8"/>
  <c r="AS1045" i="8" s="1"/>
  <c r="BF936" i="8"/>
  <c r="BJ936" i="8" s="1"/>
  <c r="BF938" i="8"/>
  <c r="BJ938" i="8" s="1"/>
  <c r="BF980" i="8"/>
  <c r="BJ980" i="8" s="1"/>
  <c r="BF983" i="8"/>
  <c r="BJ983" i="8" s="1"/>
  <c r="BF1004" i="8"/>
  <c r="BJ1004" i="8" s="1"/>
  <c r="AO1064" i="8"/>
  <c r="AS1064" i="8" s="1"/>
  <c r="BF1126" i="8"/>
  <c r="BJ1126" i="8" s="1"/>
  <c r="BF945" i="8"/>
  <c r="BJ945" i="8" s="1"/>
  <c r="BF960" i="8"/>
  <c r="BJ960" i="8" s="1"/>
  <c r="AO974" i="8"/>
  <c r="AS974" i="8" s="1"/>
  <c r="AO999" i="8"/>
  <c r="AS999" i="8" s="1"/>
  <c r="BF1026" i="8"/>
  <c r="BJ1026" i="8" s="1"/>
  <c r="BF1029" i="8"/>
  <c r="BJ1029" i="8" s="1"/>
  <c r="AO1080" i="8"/>
  <c r="AS1080" i="8" s="1"/>
  <c r="AO1092" i="8"/>
  <c r="AS1092" i="8" s="1"/>
  <c r="BF991" i="8"/>
  <c r="BJ991" i="8" s="1"/>
  <c r="AO1038" i="8"/>
  <c r="AS1038" i="8" s="1"/>
  <c r="BF1044" i="8"/>
  <c r="BJ1044" i="8" s="1"/>
  <c r="AO1062" i="8"/>
  <c r="AS1062" i="8" s="1"/>
  <c r="BF1063" i="8"/>
  <c r="BJ1063" i="8" s="1"/>
  <c r="AO1157" i="8"/>
  <c r="AS1157" i="8" s="1"/>
  <c r="AO931" i="8"/>
  <c r="AS931" i="8" s="1"/>
  <c r="BF988" i="8"/>
  <c r="BJ988" i="8" s="1"/>
  <c r="BF998" i="8"/>
  <c r="BJ998" i="8" s="1"/>
  <c r="BF1091" i="8"/>
  <c r="BJ1091" i="8" s="1"/>
  <c r="AO1129" i="8"/>
  <c r="AS1129" i="8" s="1"/>
  <c r="BF1180" i="8"/>
  <c r="BJ1180" i="8" s="1"/>
  <c r="BF930" i="8"/>
  <c r="BJ930" i="8" s="1"/>
  <c r="BF953" i="8"/>
  <c r="BJ953" i="8" s="1"/>
  <c r="AO1010" i="8"/>
  <c r="AS1010" i="8" s="1"/>
  <c r="AO1013" i="8"/>
  <c r="AS1013" i="8" s="1"/>
  <c r="BF1015" i="8"/>
  <c r="BJ1015" i="8" s="1"/>
  <c r="BF1019" i="8"/>
  <c r="BJ1019" i="8" s="1"/>
  <c r="BF1037" i="8"/>
  <c r="BJ1037" i="8" s="1"/>
  <c r="BF1053" i="8"/>
  <c r="BJ1053" i="8" s="1"/>
  <c r="BF1061" i="8"/>
  <c r="BJ1061" i="8" s="1"/>
  <c r="AO1089" i="8"/>
  <c r="AS1089" i="8" s="1"/>
  <c r="BF1101" i="8"/>
  <c r="BJ1101" i="8" s="1"/>
  <c r="AO1118" i="8"/>
  <c r="AS1118" i="8" s="1"/>
  <c r="BF1157" i="8"/>
  <c r="BJ1157" i="8" s="1"/>
  <c r="BF948" i="8"/>
  <c r="BJ948" i="8" s="1"/>
  <c r="AO1082" i="8"/>
  <c r="AS1082" i="8" s="1"/>
  <c r="BF1120" i="8"/>
  <c r="BJ1120" i="8" s="1"/>
  <c r="AO1133" i="8"/>
  <c r="AS1133" i="8" s="1"/>
  <c r="AO1041" i="8"/>
  <c r="AS1041" i="8" s="1"/>
  <c r="AO987" i="8"/>
  <c r="AS987" i="8" s="1"/>
  <c r="AO1037" i="8"/>
  <c r="AS1037" i="8" s="1"/>
  <c r="BF986" i="8"/>
  <c r="BJ986" i="8" s="1"/>
  <c r="BF1040" i="8"/>
  <c r="BJ1040" i="8" s="1"/>
  <c r="BF1081" i="8"/>
  <c r="BJ1081" i="8" s="1"/>
  <c r="BF1179" i="8"/>
  <c r="BJ1179" i="8" s="1"/>
  <c r="AO1181" i="8"/>
  <c r="AS1181" i="8" s="1"/>
  <c r="BF1005" i="8"/>
  <c r="BJ1005" i="8" s="1"/>
  <c r="BF1008" i="8"/>
  <c r="BJ1008" i="8" s="1"/>
  <c r="AO1101" i="8"/>
  <c r="AS1101" i="8" s="1"/>
  <c r="BF1132" i="8"/>
  <c r="BJ1132" i="8" s="1"/>
  <c r="AO1145" i="8"/>
  <c r="AS1145" i="8" s="1"/>
  <c r="AO1184" i="8"/>
  <c r="AS1184" i="8" s="1"/>
  <c r="AO1018" i="8"/>
  <c r="AS1018" i="8" s="1"/>
  <c r="AO1021" i="8"/>
  <c r="AS1021" i="8" s="1"/>
  <c r="AO1097" i="8"/>
  <c r="AS1097" i="8" s="1"/>
  <c r="BF1100" i="8"/>
  <c r="BJ1100" i="8" s="1"/>
  <c r="AO1111" i="8"/>
  <c r="AS1111" i="8" s="1"/>
  <c r="AO1159" i="8"/>
  <c r="AS1159" i="8" s="1"/>
  <c r="AO975" i="8"/>
  <c r="AS975" i="8" s="1"/>
  <c r="BF1110" i="8"/>
  <c r="BJ1110" i="8" s="1"/>
  <c r="AO1135" i="8"/>
  <c r="AS1135" i="8" s="1"/>
  <c r="BF1144" i="8"/>
  <c r="BJ1144" i="8" s="1"/>
  <c r="AO1171" i="8"/>
  <c r="AS1171" i="8" s="1"/>
  <c r="BF1183" i="8"/>
  <c r="BJ1183" i="8" s="1"/>
  <c r="AO1072" i="8"/>
  <c r="AS1072" i="8" s="1"/>
  <c r="BF1096" i="8"/>
  <c r="BJ1096" i="8" s="1"/>
  <c r="AO1121" i="8"/>
  <c r="AS1121" i="8" s="1"/>
  <c r="BF974" i="8"/>
  <c r="BJ974" i="8" s="1"/>
  <c r="BF1062" i="8"/>
  <c r="BJ1062" i="8" s="1"/>
  <c r="BF1071" i="8"/>
  <c r="BJ1071" i="8" s="1"/>
  <c r="AO1128" i="8"/>
  <c r="AS1128" i="8" s="1"/>
  <c r="BF1134" i="8"/>
  <c r="BJ1134" i="8" s="1"/>
  <c r="AO1161" i="8"/>
  <c r="AS1161" i="8" s="1"/>
  <c r="BF1170" i="8"/>
  <c r="BJ1170" i="8" s="1"/>
  <c r="AO1191" i="8"/>
  <c r="AS1191" i="8" s="1"/>
  <c r="AO1042" i="8"/>
  <c r="AS1042" i="8" s="1"/>
  <c r="AO1084" i="8"/>
  <c r="AS1084" i="8" s="1"/>
  <c r="AO1140" i="8"/>
  <c r="AS1140" i="8" s="1"/>
  <c r="BF1147" i="8"/>
  <c r="BJ1147" i="8" s="1"/>
  <c r="AO1164" i="8"/>
  <c r="AS1164" i="8" s="1"/>
  <c r="BF1186" i="8"/>
  <c r="BJ1186" i="8" s="1"/>
  <c r="AO1009" i="8"/>
  <c r="AS1009" i="8" s="1"/>
  <c r="AO1052" i="8"/>
  <c r="AS1052" i="8" s="1"/>
  <c r="AO1068" i="8"/>
  <c r="AS1068" i="8" s="1"/>
  <c r="AO1090" i="8"/>
  <c r="AS1090" i="8" s="1"/>
  <c r="AO1107" i="8"/>
  <c r="AS1107" i="8" s="1"/>
  <c r="BF1127" i="8"/>
  <c r="BJ1127" i="8" s="1"/>
  <c r="BF1149" i="8"/>
  <c r="BJ1149" i="8" s="1"/>
  <c r="AO1190" i="8"/>
  <c r="AS1190" i="8" s="1"/>
  <c r="BF1051" i="8"/>
  <c r="BJ1051" i="8" s="1"/>
  <c r="BF1083" i="8"/>
  <c r="BJ1083" i="8" s="1"/>
  <c r="BF1106" i="8"/>
  <c r="BJ1106" i="8" s="1"/>
  <c r="AO1132" i="8"/>
  <c r="AS1132" i="8" s="1"/>
  <c r="BF1138" i="8"/>
  <c r="BJ1138" i="8" s="1"/>
  <c r="AO1165" i="8"/>
  <c r="AS1165" i="8" s="1"/>
  <c r="AO968" i="8"/>
  <c r="AS968" i="8" s="1"/>
  <c r="AO1023" i="8"/>
  <c r="AS1023" i="8" s="1"/>
  <c r="BF1089" i="8"/>
  <c r="BJ1089" i="8" s="1"/>
  <c r="BF967" i="8"/>
  <c r="BJ967" i="8" s="1"/>
  <c r="AO1033" i="8"/>
  <c r="AS1033" i="8" s="1"/>
  <c r="AO1048" i="8"/>
  <c r="AS1048" i="8" s="1"/>
  <c r="AO1144" i="8"/>
  <c r="AS1144" i="8" s="1"/>
  <c r="BF1152" i="8"/>
  <c r="BJ1152" i="8" s="1"/>
  <c r="AO1155" i="8"/>
  <c r="AS1155" i="8" s="1"/>
  <c r="AO1175" i="8"/>
  <c r="AS1175" i="8" s="1"/>
  <c r="BF1176" i="8"/>
  <c r="BJ1176" i="8" s="1"/>
  <c r="BF1022" i="8"/>
  <c r="BJ1022" i="8" s="1"/>
  <c r="BF1032" i="8"/>
  <c r="BJ1032" i="8" s="1"/>
  <c r="BF1047" i="8"/>
  <c r="BJ1047" i="8" s="1"/>
  <c r="AO1119" i="8"/>
  <c r="AS1119" i="8" s="1"/>
  <c r="BF1129" i="8"/>
  <c r="BJ1129" i="8" s="1"/>
  <c r="BF1001" i="8"/>
  <c r="BJ1001" i="8" s="1"/>
  <c r="BF1118" i="8"/>
  <c r="BJ1118" i="8" s="1"/>
  <c r="AO1134" i="8"/>
  <c r="AS1134" i="8" s="1"/>
  <c r="AO1167" i="8"/>
  <c r="AS1167" i="8" s="1"/>
  <c r="BF1168" i="8"/>
  <c r="BJ1168" i="8" s="1"/>
  <c r="AO1170" i="8"/>
  <c r="AS1170" i="8" s="1"/>
  <c r="AO1186" i="8"/>
  <c r="AS1186" i="8" s="1"/>
  <c r="E88" i="13" l="1"/>
  <c r="E117" i="13"/>
  <c r="E74" i="13"/>
  <c r="E62" i="13"/>
  <c r="E75" i="13"/>
  <c r="E16" i="13"/>
  <c r="E50" i="13"/>
  <c r="E23" i="13"/>
  <c r="E34" i="13"/>
  <c r="E33" i="13"/>
  <c r="E92" i="13"/>
  <c r="E124" i="13"/>
  <c r="E79" i="13"/>
  <c r="E67" i="13"/>
  <c r="E126" i="13"/>
  <c r="F126" i="13" s="1"/>
  <c r="G126" i="13" s="1"/>
  <c r="H126" i="13" s="1"/>
  <c r="E98" i="13"/>
  <c r="E73" i="13"/>
  <c r="E122" i="13"/>
  <c r="E46" i="13"/>
  <c r="E87" i="13"/>
  <c r="E100" i="13"/>
  <c r="E39" i="13"/>
  <c r="E72" i="13"/>
  <c r="E120" i="13"/>
  <c r="E35" i="13"/>
  <c r="E93" i="13"/>
  <c r="E17" i="13"/>
  <c r="E28" i="13"/>
  <c r="E99" i="13"/>
  <c r="E32" i="13"/>
  <c r="E42" i="13"/>
  <c r="E25" i="13"/>
  <c r="E90" i="13"/>
  <c r="E128" i="13"/>
  <c r="E27" i="13"/>
  <c r="E40" i="13"/>
  <c r="E41" i="13"/>
  <c r="E47" i="13"/>
  <c r="E105" i="13"/>
  <c r="E48" i="13"/>
  <c r="E56" i="13"/>
  <c r="E101" i="13"/>
  <c r="E51" i="13"/>
  <c r="E59" i="13"/>
  <c r="E97" i="13"/>
  <c r="E24" i="13"/>
  <c r="E123" i="13"/>
  <c r="E69" i="13"/>
  <c r="E82" i="13"/>
  <c r="E61" i="13"/>
  <c r="E106" i="13"/>
  <c r="E103" i="13"/>
  <c r="E43" i="13"/>
  <c r="E15" i="13"/>
  <c r="E30" i="13"/>
  <c r="E68" i="13"/>
  <c r="E89" i="13"/>
  <c r="E127" i="13"/>
  <c r="E110" i="13"/>
  <c r="E44" i="13"/>
  <c r="E108" i="13"/>
  <c r="E116" i="13"/>
  <c r="E29" i="13"/>
  <c r="E53" i="13"/>
  <c r="E70" i="13"/>
  <c r="D38" i="9"/>
  <c r="E38" i="9"/>
  <c r="F38" i="9"/>
  <c r="D39" i="9"/>
  <c r="E39" i="9"/>
  <c r="F39" i="9"/>
  <c r="D40" i="9"/>
  <c r="E40" i="9"/>
  <c r="F40" i="9"/>
  <c r="F28" i="9"/>
  <c r="E28" i="9"/>
  <c r="E29" i="9"/>
  <c r="F29" i="9"/>
  <c r="E30" i="9"/>
  <c r="F30" i="9"/>
  <c r="E31" i="9"/>
  <c r="F31" i="9"/>
  <c r="E32" i="9"/>
  <c r="F32" i="9"/>
  <c r="D28" i="9"/>
  <c r="E129" i="13" l="1"/>
  <c r="E131" i="13" s="1"/>
  <c r="E41" i="9"/>
  <c r="D41" i="9"/>
  <c r="F41" i="9"/>
  <c r="E33" i="9"/>
  <c r="F33" i="9"/>
  <c r="L15" i="12" l="1"/>
  <c r="U24" i="1" l="1"/>
  <c r="C29" i="9" l="1"/>
  <c r="BJ8" i="8"/>
  <c r="BJ926" i="8"/>
  <c r="BJ925" i="8"/>
  <c r="BJ924" i="8"/>
  <c r="BJ923" i="8"/>
  <c r="BJ922" i="8"/>
  <c r="BJ921" i="8"/>
  <c r="BJ920" i="8"/>
  <c r="BJ919" i="8"/>
  <c r="BJ918" i="8"/>
  <c r="BJ917" i="8"/>
  <c r="BJ916" i="8"/>
  <c r="BJ915" i="8"/>
  <c r="BJ914" i="8"/>
  <c r="BJ913" i="8"/>
  <c r="BJ912" i="8"/>
  <c r="BJ911" i="8"/>
  <c r="BJ910" i="8"/>
  <c r="BJ909" i="8"/>
  <c r="BJ908" i="8"/>
  <c r="BJ907" i="8"/>
  <c r="BJ906" i="8"/>
  <c r="BJ905" i="8"/>
  <c r="BJ904" i="8"/>
  <c r="BJ903" i="8"/>
  <c r="BJ902" i="8"/>
  <c r="BJ901" i="8"/>
  <c r="BJ900" i="8"/>
  <c r="BJ899" i="8"/>
  <c r="BJ898" i="8"/>
  <c r="BJ897" i="8"/>
  <c r="BJ896" i="8"/>
  <c r="BJ895" i="8"/>
  <c r="BJ894" i="8"/>
  <c r="BJ893" i="8"/>
  <c r="BJ892" i="8"/>
  <c r="BJ891" i="8"/>
  <c r="BJ890" i="8"/>
  <c r="BJ889" i="8"/>
  <c r="BJ888" i="8"/>
  <c r="BJ887" i="8"/>
  <c r="BJ886" i="8"/>
  <c r="BJ885" i="8"/>
  <c r="BJ884" i="8"/>
  <c r="BJ883" i="8"/>
  <c r="BJ882" i="8"/>
  <c r="BJ881" i="8"/>
  <c r="BJ880" i="8"/>
  <c r="BJ879" i="8"/>
  <c r="BJ878" i="8"/>
  <c r="BJ877" i="8"/>
  <c r="BJ876" i="8"/>
  <c r="BJ875" i="8"/>
  <c r="BJ874" i="8"/>
  <c r="BJ873" i="8"/>
  <c r="BJ872" i="8"/>
  <c r="BJ871" i="8"/>
  <c r="BJ870" i="8"/>
  <c r="BJ869" i="8"/>
  <c r="BJ868" i="8"/>
  <c r="BJ867" i="8"/>
  <c r="BJ866" i="8"/>
  <c r="BJ865" i="8"/>
  <c r="BJ864" i="8"/>
  <c r="BJ863" i="8"/>
  <c r="BJ862" i="8"/>
  <c r="BJ861" i="8"/>
  <c r="BJ860" i="8"/>
  <c r="BJ859" i="8"/>
  <c r="BJ858" i="8"/>
  <c r="BJ857" i="8"/>
  <c r="BJ856" i="8"/>
  <c r="BJ855" i="8"/>
  <c r="BJ854" i="8"/>
  <c r="BJ853" i="8"/>
  <c r="BJ852" i="8"/>
  <c r="BJ851" i="8"/>
  <c r="BJ850" i="8"/>
  <c r="BJ849" i="8"/>
  <c r="BJ848" i="8"/>
  <c r="BJ847" i="8"/>
  <c r="BJ846" i="8"/>
  <c r="BJ845" i="8"/>
  <c r="BJ844" i="8"/>
  <c r="BJ843" i="8"/>
  <c r="BJ842" i="8"/>
  <c r="BJ841" i="8"/>
  <c r="BJ840" i="8"/>
  <c r="BJ839" i="8"/>
  <c r="BJ838" i="8"/>
  <c r="BJ837" i="8"/>
  <c r="BJ836" i="8"/>
  <c r="BJ835" i="8"/>
  <c r="BJ834" i="8"/>
  <c r="BJ833" i="8"/>
  <c r="BJ832" i="8"/>
  <c r="BJ831" i="8"/>
  <c r="BJ830" i="8"/>
  <c r="BJ829" i="8"/>
  <c r="BJ828" i="8"/>
  <c r="BJ827" i="8"/>
  <c r="BJ826" i="8"/>
  <c r="BJ825" i="8"/>
  <c r="BJ824" i="8"/>
  <c r="BJ823" i="8"/>
  <c r="BJ822" i="8"/>
  <c r="BJ821" i="8"/>
  <c r="BJ820" i="8"/>
  <c r="BJ819" i="8"/>
  <c r="BJ818" i="8"/>
  <c r="BJ817" i="8"/>
  <c r="BJ816" i="8"/>
  <c r="BJ815" i="8"/>
  <c r="BJ814" i="8"/>
  <c r="BJ813" i="8"/>
  <c r="BJ812" i="8"/>
  <c r="BJ811" i="8"/>
  <c r="BJ810" i="8"/>
  <c r="BJ809" i="8"/>
  <c r="BJ808" i="8"/>
  <c r="BJ807" i="8"/>
  <c r="BJ806" i="8"/>
  <c r="BJ805" i="8"/>
  <c r="BJ804" i="8"/>
  <c r="BJ803" i="8"/>
  <c r="BJ802" i="8"/>
  <c r="BJ801" i="8"/>
  <c r="BJ800" i="8"/>
  <c r="BJ799" i="8"/>
  <c r="BJ798" i="8"/>
  <c r="BJ797" i="8"/>
  <c r="BJ796" i="8"/>
  <c r="BJ795" i="8"/>
  <c r="BJ794" i="8"/>
  <c r="BJ793" i="8"/>
  <c r="BJ792" i="8"/>
  <c r="BJ791" i="8"/>
  <c r="BJ790" i="8"/>
  <c r="BJ789" i="8"/>
  <c r="BJ788" i="8"/>
  <c r="BJ787" i="8"/>
  <c r="BJ786" i="8"/>
  <c r="BJ785" i="8"/>
  <c r="BJ784" i="8"/>
  <c r="BJ783" i="8"/>
  <c r="BJ782" i="8"/>
  <c r="BJ781" i="8"/>
  <c r="BJ780" i="8"/>
  <c r="BJ779" i="8"/>
  <c r="BJ778" i="8"/>
  <c r="BJ777" i="8"/>
  <c r="BJ776" i="8"/>
  <c r="BJ775" i="8"/>
  <c r="BJ774" i="8"/>
  <c r="BJ773" i="8"/>
  <c r="BJ772" i="8"/>
  <c r="BJ771" i="8"/>
  <c r="BJ770" i="8"/>
  <c r="BJ769" i="8"/>
  <c r="BJ768" i="8"/>
  <c r="BJ767" i="8"/>
  <c r="BJ766" i="8"/>
  <c r="BJ765" i="8"/>
  <c r="BJ764" i="8"/>
  <c r="BJ763" i="8"/>
  <c r="BJ762" i="8"/>
  <c r="BJ761" i="8"/>
  <c r="BJ760" i="8"/>
  <c r="BJ759" i="8"/>
  <c r="BJ758" i="8"/>
  <c r="BJ757" i="8"/>
  <c r="BJ756" i="8"/>
  <c r="BJ755" i="8"/>
  <c r="BJ754" i="8"/>
  <c r="BJ753" i="8"/>
  <c r="BJ752" i="8"/>
  <c r="BJ751" i="8"/>
  <c r="BJ750" i="8"/>
  <c r="BJ749" i="8"/>
  <c r="BJ748" i="8"/>
  <c r="BJ747" i="8"/>
  <c r="BJ746" i="8"/>
  <c r="BJ745" i="8"/>
  <c r="BJ744" i="8"/>
  <c r="BJ743" i="8"/>
  <c r="BJ742" i="8"/>
  <c r="BJ741" i="8"/>
  <c r="BJ740" i="8"/>
  <c r="BJ739" i="8"/>
  <c r="BJ738" i="8"/>
  <c r="BJ737" i="8"/>
  <c r="BJ736" i="8"/>
  <c r="BJ735" i="8"/>
  <c r="BJ734" i="8"/>
  <c r="BJ733" i="8"/>
  <c r="BJ732" i="8"/>
  <c r="BJ731" i="8"/>
  <c r="BJ730" i="8"/>
  <c r="BJ729" i="8"/>
  <c r="BJ728" i="8"/>
  <c r="BJ727" i="8"/>
  <c r="BJ726" i="8"/>
  <c r="BJ725" i="8"/>
  <c r="BJ724" i="8"/>
  <c r="BJ723" i="8"/>
  <c r="BJ722" i="8"/>
  <c r="BJ721" i="8"/>
  <c r="BJ720" i="8"/>
  <c r="BJ719" i="8"/>
  <c r="BJ718" i="8"/>
  <c r="BJ717" i="8"/>
  <c r="BJ716" i="8"/>
  <c r="BJ715" i="8"/>
  <c r="BJ714" i="8"/>
  <c r="BJ713" i="8"/>
  <c r="BJ712" i="8"/>
  <c r="BJ711" i="8"/>
  <c r="BJ710" i="8"/>
  <c r="BJ709" i="8"/>
  <c r="BJ708" i="8"/>
  <c r="BJ707" i="8"/>
  <c r="BJ706" i="8"/>
  <c r="BJ705" i="8"/>
  <c r="BJ704" i="8"/>
  <c r="BJ703" i="8"/>
  <c r="BJ702" i="8"/>
  <c r="BJ701" i="8"/>
  <c r="BJ700" i="8"/>
  <c r="BJ699" i="8"/>
  <c r="BJ698" i="8"/>
  <c r="BJ697" i="8"/>
  <c r="BJ696" i="8"/>
  <c r="BJ695" i="8"/>
  <c r="BJ694" i="8"/>
  <c r="BJ693" i="8"/>
  <c r="BJ692" i="8"/>
  <c r="BJ691" i="8"/>
  <c r="BJ690" i="8"/>
  <c r="BJ689" i="8"/>
  <c r="BJ688" i="8"/>
  <c r="BJ687" i="8"/>
  <c r="BJ686" i="8"/>
  <c r="BJ685" i="8"/>
  <c r="BJ684" i="8"/>
  <c r="BJ683" i="8"/>
  <c r="BJ682" i="8"/>
  <c r="BJ681" i="8"/>
  <c r="BJ680" i="8"/>
  <c r="BJ679" i="8"/>
  <c r="BJ678" i="8"/>
  <c r="BJ677" i="8"/>
  <c r="BJ676" i="8"/>
  <c r="BJ675" i="8"/>
  <c r="BJ674" i="8"/>
  <c r="BJ673" i="8"/>
  <c r="BJ672" i="8"/>
  <c r="BJ671" i="8"/>
  <c r="BJ670" i="8"/>
  <c r="BJ669" i="8"/>
  <c r="BJ668" i="8"/>
  <c r="BJ667" i="8"/>
  <c r="BJ666" i="8"/>
  <c r="BJ665" i="8"/>
  <c r="BJ664" i="8"/>
  <c r="BJ663" i="8"/>
  <c r="BJ662" i="8"/>
  <c r="BJ661" i="8"/>
  <c r="BJ660" i="8"/>
  <c r="BJ659" i="8"/>
  <c r="BJ658" i="8"/>
  <c r="BJ657" i="8"/>
  <c r="BJ656" i="8"/>
  <c r="BJ655" i="8"/>
  <c r="BJ654" i="8"/>
  <c r="BJ653" i="8"/>
  <c r="BJ652" i="8"/>
  <c r="BJ651" i="8"/>
  <c r="BJ650" i="8"/>
  <c r="BJ649" i="8"/>
  <c r="BJ648" i="8"/>
  <c r="BJ647" i="8"/>
  <c r="BJ646" i="8"/>
  <c r="BJ645" i="8"/>
  <c r="BJ644" i="8"/>
  <c r="BJ643" i="8"/>
  <c r="BJ642" i="8"/>
  <c r="BJ641" i="8"/>
  <c r="BJ640" i="8"/>
  <c r="BJ639" i="8"/>
  <c r="BJ638" i="8"/>
  <c r="BJ637" i="8"/>
  <c r="BJ636" i="8"/>
  <c r="BJ635" i="8"/>
  <c r="BJ634" i="8"/>
  <c r="BJ633" i="8"/>
  <c r="BJ632" i="8"/>
  <c r="BJ631" i="8"/>
  <c r="BJ630" i="8"/>
  <c r="BJ629" i="8"/>
  <c r="BJ628" i="8"/>
  <c r="BJ627" i="8"/>
  <c r="BJ626" i="8"/>
  <c r="BJ625" i="8"/>
  <c r="BJ624" i="8"/>
  <c r="BJ623" i="8"/>
  <c r="BJ622" i="8"/>
  <c r="BJ621" i="8"/>
  <c r="BJ620" i="8"/>
  <c r="BJ619" i="8"/>
  <c r="BJ618" i="8"/>
  <c r="BJ617" i="8"/>
  <c r="BJ616" i="8"/>
  <c r="BJ615" i="8"/>
  <c r="BJ614" i="8"/>
  <c r="BJ613" i="8"/>
  <c r="BJ612" i="8"/>
  <c r="BJ611" i="8"/>
  <c r="BJ610" i="8"/>
  <c r="BJ609" i="8"/>
  <c r="BJ608" i="8"/>
  <c r="BJ607" i="8"/>
  <c r="BJ606" i="8"/>
  <c r="BJ605" i="8"/>
  <c r="BJ604" i="8"/>
  <c r="BJ603" i="8"/>
  <c r="BJ602" i="8"/>
  <c r="BJ601" i="8"/>
  <c r="BJ600" i="8"/>
  <c r="BJ599" i="8"/>
  <c r="BJ598" i="8"/>
  <c r="BJ597" i="8"/>
  <c r="BJ596" i="8"/>
  <c r="BJ595" i="8"/>
  <c r="BJ594" i="8"/>
  <c r="BJ593" i="8"/>
  <c r="BJ592" i="8"/>
  <c r="BJ591" i="8"/>
  <c r="BJ590" i="8"/>
  <c r="BJ589" i="8"/>
  <c r="BJ588" i="8"/>
  <c r="BJ587" i="8"/>
  <c r="BJ586" i="8"/>
  <c r="BJ585" i="8"/>
  <c r="BJ584" i="8"/>
  <c r="BJ583" i="8"/>
  <c r="BJ582" i="8"/>
  <c r="BJ581" i="8"/>
  <c r="BJ580" i="8"/>
  <c r="BJ579" i="8"/>
  <c r="BJ578" i="8"/>
  <c r="BJ577" i="8"/>
  <c r="BJ576" i="8"/>
  <c r="BJ575" i="8"/>
  <c r="BJ574" i="8"/>
  <c r="BJ573" i="8"/>
  <c r="BJ572" i="8"/>
  <c r="BJ571" i="8"/>
  <c r="BJ570" i="8"/>
  <c r="BJ569" i="8"/>
  <c r="BJ568" i="8"/>
  <c r="BJ567" i="8"/>
  <c r="BJ566" i="8"/>
  <c r="BJ565" i="8"/>
  <c r="BJ564" i="8"/>
  <c r="BJ563" i="8"/>
  <c r="BJ562" i="8"/>
  <c r="BJ561" i="8"/>
  <c r="BJ560" i="8"/>
  <c r="BJ559" i="8"/>
  <c r="BJ558" i="8"/>
  <c r="BJ557" i="8"/>
  <c r="BJ556" i="8"/>
  <c r="BJ555" i="8"/>
  <c r="BJ554" i="8"/>
  <c r="BJ553" i="8"/>
  <c r="BJ552" i="8"/>
  <c r="BJ551" i="8"/>
  <c r="BJ550" i="8"/>
  <c r="BJ549" i="8"/>
  <c r="BJ548" i="8"/>
  <c r="BJ547" i="8"/>
  <c r="BJ546" i="8"/>
  <c r="BJ545" i="8"/>
  <c r="BJ544" i="8"/>
  <c r="BJ543" i="8"/>
  <c r="BJ542" i="8"/>
  <c r="BJ541" i="8"/>
  <c r="BJ540" i="8"/>
  <c r="BJ539" i="8"/>
  <c r="BJ538" i="8"/>
  <c r="BJ537" i="8"/>
  <c r="BJ536" i="8"/>
  <c r="BJ535" i="8"/>
  <c r="BJ534" i="8"/>
  <c r="BJ533" i="8"/>
  <c r="BJ532" i="8"/>
  <c r="BJ531" i="8"/>
  <c r="BJ530" i="8"/>
  <c r="BJ529" i="8"/>
  <c r="BJ528" i="8"/>
  <c r="BJ527" i="8"/>
  <c r="BJ526" i="8"/>
  <c r="BJ525" i="8"/>
  <c r="BJ524" i="8"/>
  <c r="BJ523" i="8"/>
  <c r="BJ522" i="8"/>
  <c r="BJ521" i="8"/>
  <c r="BJ520" i="8"/>
  <c r="BJ519" i="8"/>
  <c r="BJ518" i="8"/>
  <c r="BJ517" i="8"/>
  <c r="BJ516" i="8"/>
  <c r="BJ515" i="8"/>
  <c r="BJ514" i="8"/>
  <c r="BJ513" i="8"/>
  <c r="BJ512" i="8"/>
  <c r="BJ511" i="8"/>
  <c r="BJ510" i="8"/>
  <c r="BJ509" i="8"/>
  <c r="BJ508" i="8"/>
  <c r="BJ507" i="8"/>
  <c r="BJ506" i="8"/>
  <c r="BJ505" i="8"/>
  <c r="BJ504" i="8"/>
  <c r="BJ503" i="8"/>
  <c r="BJ502" i="8"/>
  <c r="BJ501" i="8"/>
  <c r="BJ500" i="8"/>
  <c r="BJ499" i="8"/>
  <c r="BJ498" i="8"/>
  <c r="BJ497" i="8"/>
  <c r="BJ496" i="8"/>
  <c r="BJ495" i="8"/>
  <c r="BJ494" i="8"/>
  <c r="BJ493" i="8"/>
  <c r="BJ492" i="8"/>
  <c r="BJ491" i="8"/>
  <c r="BJ490" i="8"/>
  <c r="BJ489" i="8"/>
  <c r="BJ488" i="8"/>
  <c r="BJ487" i="8"/>
  <c r="BJ486" i="8"/>
  <c r="BJ485" i="8"/>
  <c r="BJ484" i="8"/>
  <c r="BJ483" i="8"/>
  <c r="BJ482" i="8"/>
  <c r="BJ481" i="8"/>
  <c r="BJ480" i="8"/>
  <c r="BJ479" i="8"/>
  <c r="BJ478" i="8"/>
  <c r="BJ477" i="8"/>
  <c r="BJ476" i="8"/>
  <c r="BJ475" i="8"/>
  <c r="BJ474" i="8"/>
  <c r="BJ473" i="8"/>
  <c r="BJ472" i="8"/>
  <c r="BJ471" i="8"/>
  <c r="BJ470" i="8"/>
  <c r="BJ469" i="8"/>
  <c r="BJ468" i="8"/>
  <c r="BJ467" i="8"/>
  <c r="BJ466" i="8"/>
  <c r="BJ465" i="8"/>
  <c r="BJ464" i="8"/>
  <c r="BJ463" i="8"/>
  <c r="BJ462" i="8"/>
  <c r="BJ461" i="8"/>
  <c r="BJ460" i="8"/>
  <c r="BJ459" i="8"/>
  <c r="BJ458" i="8"/>
  <c r="BJ457" i="8"/>
  <c r="BJ456" i="8"/>
  <c r="BJ455" i="8"/>
  <c r="BJ454" i="8"/>
  <c r="BJ453" i="8"/>
  <c r="BJ452" i="8"/>
  <c r="BJ451" i="8"/>
  <c r="BJ450" i="8"/>
  <c r="BJ449" i="8"/>
  <c r="BJ448" i="8"/>
  <c r="BJ447" i="8"/>
  <c r="BJ446" i="8"/>
  <c r="BJ445" i="8"/>
  <c r="BJ444" i="8"/>
  <c r="BJ443" i="8"/>
  <c r="BJ442" i="8"/>
  <c r="BJ441" i="8"/>
  <c r="BJ440" i="8"/>
  <c r="BJ439" i="8"/>
  <c r="BJ438" i="8"/>
  <c r="BJ437" i="8"/>
  <c r="BJ436" i="8"/>
  <c r="BJ435" i="8"/>
  <c r="BJ434" i="8"/>
  <c r="BJ433" i="8"/>
  <c r="BJ432" i="8"/>
  <c r="BJ431" i="8"/>
  <c r="BJ430" i="8"/>
  <c r="BJ429" i="8"/>
  <c r="BJ428" i="8"/>
  <c r="BJ427" i="8"/>
  <c r="BJ426" i="8"/>
  <c r="BJ425" i="8"/>
  <c r="BJ424" i="8"/>
  <c r="BJ423" i="8"/>
  <c r="BJ422" i="8"/>
  <c r="BJ421" i="8"/>
  <c r="BJ420" i="8"/>
  <c r="BJ419" i="8"/>
  <c r="BJ418" i="8"/>
  <c r="BJ417" i="8"/>
  <c r="BJ416" i="8"/>
  <c r="BJ415" i="8"/>
  <c r="BJ414" i="8"/>
  <c r="BJ413" i="8"/>
  <c r="BJ412" i="8"/>
  <c r="BJ411" i="8"/>
  <c r="BJ410" i="8"/>
  <c r="BJ409" i="8"/>
  <c r="BJ408" i="8"/>
  <c r="BJ407" i="8"/>
  <c r="BJ406" i="8"/>
  <c r="BJ405" i="8"/>
  <c r="BJ404" i="8"/>
  <c r="BJ403" i="8"/>
  <c r="BJ402" i="8"/>
  <c r="BJ401" i="8"/>
  <c r="BJ400" i="8"/>
  <c r="BJ399" i="8"/>
  <c r="BJ398" i="8"/>
  <c r="BJ397" i="8"/>
  <c r="BJ396" i="8"/>
  <c r="BJ395" i="8"/>
  <c r="BJ394" i="8"/>
  <c r="BJ393" i="8"/>
  <c r="BJ392" i="8"/>
  <c r="BJ391" i="8"/>
  <c r="BJ390" i="8"/>
  <c r="BJ389" i="8"/>
  <c r="BJ388" i="8"/>
  <c r="BJ387" i="8"/>
  <c r="BJ386" i="8"/>
  <c r="BJ385" i="8"/>
  <c r="BJ384" i="8"/>
  <c r="BJ383" i="8"/>
  <c r="BJ382" i="8"/>
  <c r="BJ381" i="8"/>
  <c r="BJ380" i="8"/>
  <c r="BJ379" i="8"/>
  <c r="BJ378" i="8"/>
  <c r="BJ377" i="8"/>
  <c r="BJ376" i="8"/>
  <c r="BJ375" i="8"/>
  <c r="BJ374" i="8"/>
  <c r="BJ373" i="8"/>
  <c r="BJ372" i="8"/>
  <c r="BJ371" i="8"/>
  <c r="BJ370" i="8"/>
  <c r="BJ369" i="8"/>
  <c r="BJ368" i="8"/>
  <c r="BJ367" i="8"/>
  <c r="BJ366" i="8"/>
  <c r="BJ365" i="8"/>
  <c r="BJ364" i="8"/>
  <c r="BJ363" i="8"/>
  <c r="BJ362" i="8"/>
  <c r="BJ361" i="8"/>
  <c r="BJ360" i="8"/>
  <c r="BJ359" i="8"/>
  <c r="BJ358" i="8"/>
  <c r="BJ357" i="8"/>
  <c r="BJ356" i="8"/>
  <c r="BJ355" i="8"/>
  <c r="BJ354" i="8"/>
  <c r="BJ353" i="8"/>
  <c r="BJ352" i="8"/>
  <c r="BJ351" i="8"/>
  <c r="BJ350" i="8"/>
  <c r="BJ349" i="8"/>
  <c r="BJ348" i="8"/>
  <c r="BJ347" i="8"/>
  <c r="BJ346" i="8"/>
  <c r="BJ345" i="8"/>
  <c r="BJ344" i="8"/>
  <c r="BJ343" i="8"/>
  <c r="BJ342" i="8"/>
  <c r="BJ341" i="8"/>
  <c r="BJ340" i="8"/>
  <c r="BJ339" i="8"/>
  <c r="BJ338" i="8"/>
  <c r="BJ337" i="8"/>
  <c r="BJ336" i="8"/>
  <c r="BJ335" i="8"/>
  <c r="BJ334" i="8"/>
  <c r="BJ333" i="8"/>
  <c r="BJ332" i="8"/>
  <c r="BJ331" i="8"/>
  <c r="BJ330" i="8"/>
  <c r="BJ329" i="8"/>
  <c r="BJ328" i="8"/>
  <c r="BJ327" i="8"/>
  <c r="BJ326" i="8"/>
  <c r="BJ325" i="8"/>
  <c r="BJ324" i="8"/>
  <c r="BJ323" i="8"/>
  <c r="BJ322" i="8"/>
  <c r="BJ321" i="8"/>
  <c r="BJ320" i="8"/>
  <c r="BJ319" i="8"/>
  <c r="BJ318" i="8"/>
  <c r="BJ317" i="8"/>
  <c r="BJ316" i="8"/>
  <c r="BJ315" i="8"/>
  <c r="BJ314" i="8"/>
  <c r="BJ313" i="8"/>
  <c r="BJ312" i="8"/>
  <c r="BJ311" i="8"/>
  <c r="BJ310" i="8"/>
  <c r="BJ309" i="8"/>
  <c r="BJ308" i="8"/>
  <c r="BJ307" i="8"/>
  <c r="BJ306" i="8"/>
  <c r="BJ305" i="8"/>
  <c r="BJ304" i="8"/>
  <c r="BJ303" i="8"/>
  <c r="BJ302" i="8"/>
  <c r="BJ301" i="8"/>
  <c r="BJ300" i="8"/>
  <c r="BJ299" i="8"/>
  <c r="BJ298" i="8"/>
  <c r="BJ297" i="8"/>
  <c r="BJ296" i="8"/>
  <c r="BJ295" i="8"/>
  <c r="BJ294" i="8"/>
  <c r="BJ293" i="8"/>
  <c r="BJ292" i="8"/>
  <c r="BJ291" i="8"/>
  <c r="BJ290" i="8"/>
  <c r="BJ289" i="8"/>
  <c r="BJ288" i="8"/>
  <c r="BJ287" i="8"/>
  <c r="BJ286" i="8"/>
  <c r="BJ285" i="8"/>
  <c r="BJ284" i="8"/>
  <c r="BJ283" i="8"/>
  <c r="BJ282" i="8"/>
  <c r="BJ281" i="8"/>
  <c r="BJ280" i="8"/>
  <c r="BJ279" i="8"/>
  <c r="BJ278" i="8"/>
  <c r="BJ277" i="8"/>
  <c r="BJ276" i="8"/>
  <c r="BJ275" i="8"/>
  <c r="BJ274" i="8"/>
  <c r="BJ273" i="8"/>
  <c r="BJ272" i="8"/>
  <c r="BJ271" i="8"/>
  <c r="BJ270" i="8"/>
  <c r="BJ269" i="8"/>
  <c r="BJ268" i="8"/>
  <c r="BJ267" i="8"/>
  <c r="BJ266" i="8"/>
  <c r="BJ265" i="8"/>
  <c r="BJ264" i="8"/>
  <c r="BJ263" i="8"/>
  <c r="BJ262" i="8"/>
  <c r="BJ261" i="8"/>
  <c r="BJ260" i="8"/>
  <c r="BJ259" i="8"/>
  <c r="BJ258" i="8"/>
  <c r="BJ257" i="8"/>
  <c r="BJ256" i="8"/>
  <c r="BJ255" i="8"/>
  <c r="BJ254" i="8"/>
  <c r="BJ253" i="8"/>
  <c r="BJ252" i="8"/>
  <c r="BJ251" i="8"/>
  <c r="BJ250" i="8"/>
  <c r="BJ249" i="8"/>
  <c r="BJ248" i="8"/>
  <c r="BJ247" i="8"/>
  <c r="BJ246" i="8"/>
  <c r="BJ245" i="8"/>
  <c r="BJ244" i="8"/>
  <c r="BJ243" i="8"/>
  <c r="BJ242" i="8"/>
  <c r="BJ241" i="8"/>
  <c r="BJ240" i="8"/>
  <c r="BJ239" i="8"/>
  <c r="BJ238" i="8"/>
  <c r="BJ237" i="8"/>
  <c r="BJ236" i="8"/>
  <c r="BJ235" i="8"/>
  <c r="BJ234" i="8"/>
  <c r="BJ233" i="8"/>
  <c r="BJ232" i="8"/>
  <c r="BJ231" i="8"/>
  <c r="BJ230" i="8"/>
  <c r="BJ229" i="8"/>
  <c r="BJ228" i="8"/>
  <c r="BJ227" i="8"/>
  <c r="BJ226" i="8"/>
  <c r="BJ225" i="8"/>
  <c r="BJ224" i="8"/>
  <c r="BJ223" i="8"/>
  <c r="BJ222" i="8"/>
  <c r="BJ221" i="8"/>
  <c r="BJ220" i="8"/>
  <c r="BJ219" i="8"/>
  <c r="BJ218" i="8"/>
  <c r="BJ217" i="8"/>
  <c r="BJ216" i="8"/>
  <c r="BJ215" i="8"/>
  <c r="BJ214" i="8"/>
  <c r="BJ213" i="8"/>
  <c r="BJ212" i="8"/>
  <c r="BJ211" i="8"/>
  <c r="BJ210" i="8"/>
  <c r="BJ209" i="8"/>
  <c r="BJ208" i="8"/>
  <c r="BJ207" i="8"/>
  <c r="BJ206" i="8"/>
  <c r="BJ205" i="8"/>
  <c r="BJ204" i="8"/>
  <c r="BJ203" i="8"/>
  <c r="BJ202" i="8"/>
  <c r="BJ201" i="8"/>
  <c r="BJ200" i="8"/>
  <c r="BJ199" i="8"/>
  <c r="BJ198" i="8"/>
  <c r="BJ197" i="8"/>
  <c r="BJ196" i="8"/>
  <c r="BJ195" i="8"/>
  <c r="BJ194" i="8"/>
  <c r="BJ193" i="8"/>
  <c r="BJ192" i="8"/>
  <c r="BJ191" i="8"/>
  <c r="BJ190" i="8"/>
  <c r="BJ189" i="8"/>
  <c r="BJ188" i="8"/>
  <c r="BJ187" i="8"/>
  <c r="BJ186" i="8"/>
  <c r="BJ185" i="8"/>
  <c r="BJ184" i="8"/>
  <c r="BJ183" i="8"/>
  <c r="BJ182" i="8"/>
  <c r="BJ181" i="8"/>
  <c r="BJ180" i="8"/>
  <c r="BJ179" i="8"/>
  <c r="BJ178" i="8"/>
  <c r="BJ177" i="8"/>
  <c r="BJ176" i="8"/>
  <c r="BJ175" i="8"/>
  <c r="BJ174" i="8"/>
  <c r="BJ173" i="8"/>
  <c r="BJ172" i="8"/>
  <c r="BJ171" i="8"/>
  <c r="BJ170" i="8"/>
  <c r="BJ169" i="8"/>
  <c r="BJ168" i="8"/>
  <c r="BJ167" i="8"/>
  <c r="BJ166" i="8"/>
  <c r="BJ165" i="8"/>
  <c r="BJ164" i="8"/>
  <c r="BJ163" i="8"/>
  <c r="BJ162" i="8"/>
  <c r="BJ161" i="8"/>
  <c r="BJ160" i="8"/>
  <c r="BJ159" i="8"/>
  <c r="BJ158" i="8"/>
  <c r="BJ157" i="8"/>
  <c r="BJ156" i="8"/>
  <c r="BJ155" i="8"/>
  <c r="BJ154" i="8"/>
  <c r="BJ153" i="8"/>
  <c r="BJ152" i="8"/>
  <c r="BJ151" i="8"/>
  <c r="BJ150" i="8"/>
  <c r="BJ149" i="8"/>
  <c r="BJ148" i="8"/>
  <c r="BJ147" i="8"/>
  <c r="BJ146" i="8"/>
  <c r="BJ145" i="8"/>
  <c r="BJ144" i="8"/>
  <c r="BJ143" i="8"/>
  <c r="BJ142" i="8"/>
  <c r="BJ141" i="8"/>
  <c r="BJ140" i="8"/>
  <c r="BJ139" i="8"/>
  <c r="BJ138" i="8"/>
  <c r="BJ137" i="8"/>
  <c r="BJ136" i="8"/>
  <c r="BJ135" i="8"/>
  <c r="BJ134" i="8"/>
  <c r="BJ133" i="8"/>
  <c r="BJ132" i="8"/>
  <c r="BJ131" i="8"/>
  <c r="BJ130" i="8"/>
  <c r="BJ129" i="8"/>
  <c r="BJ128" i="8"/>
  <c r="BJ127" i="8"/>
  <c r="BJ126" i="8"/>
  <c r="BJ125" i="8"/>
  <c r="BJ124" i="8"/>
  <c r="BJ123" i="8"/>
  <c r="BJ122" i="8"/>
  <c r="BJ121" i="8"/>
  <c r="BJ120" i="8"/>
  <c r="BJ119" i="8"/>
  <c r="BJ118" i="8"/>
  <c r="BJ117" i="8"/>
  <c r="BJ116" i="8"/>
  <c r="BJ115" i="8"/>
  <c r="BJ114" i="8"/>
  <c r="BJ113" i="8"/>
  <c r="BJ112" i="8"/>
  <c r="BJ111" i="8"/>
  <c r="BJ110" i="8"/>
  <c r="BJ109" i="8"/>
  <c r="BJ108" i="8"/>
  <c r="BJ107" i="8"/>
  <c r="BJ106" i="8"/>
  <c r="BJ105" i="8"/>
  <c r="BJ104" i="8"/>
  <c r="BJ103" i="8"/>
  <c r="BJ102" i="8"/>
  <c r="BJ101" i="8"/>
  <c r="BJ100" i="8"/>
  <c r="BJ99" i="8"/>
  <c r="BJ98" i="8"/>
  <c r="BJ97" i="8"/>
  <c r="BJ96" i="8"/>
  <c r="BJ95" i="8"/>
  <c r="BJ94" i="8"/>
  <c r="BJ93" i="8"/>
  <c r="BJ92" i="8"/>
  <c r="BJ91" i="8"/>
  <c r="BJ90" i="8"/>
  <c r="BJ89" i="8"/>
  <c r="BJ88" i="8"/>
  <c r="BJ87" i="8"/>
  <c r="BJ86" i="8"/>
  <c r="BJ85" i="8"/>
  <c r="BJ84" i="8"/>
  <c r="BJ83" i="8"/>
  <c r="BJ82" i="8"/>
  <c r="BJ81" i="8"/>
  <c r="BJ80" i="8"/>
  <c r="BJ79" i="8"/>
  <c r="BJ78" i="8"/>
  <c r="BJ77" i="8"/>
  <c r="BJ76" i="8"/>
  <c r="BJ75" i="8"/>
  <c r="BJ74" i="8"/>
  <c r="BJ73" i="8"/>
  <c r="BJ72" i="8"/>
  <c r="BJ71" i="8"/>
  <c r="BJ70" i="8"/>
  <c r="BJ69" i="8"/>
  <c r="BJ68" i="8"/>
  <c r="BJ67" i="8"/>
  <c r="BJ66" i="8"/>
  <c r="BJ65" i="8"/>
  <c r="BJ64" i="8"/>
  <c r="BJ63" i="8"/>
  <c r="BJ62" i="8"/>
  <c r="BJ61" i="8"/>
  <c r="BJ60" i="8"/>
  <c r="BJ59" i="8"/>
  <c r="BJ58" i="8"/>
  <c r="BJ57" i="8"/>
  <c r="BJ56" i="8"/>
  <c r="BJ55" i="8"/>
  <c r="BJ54" i="8"/>
  <c r="BJ53" i="8"/>
  <c r="BJ52" i="8"/>
  <c r="BJ51" i="8"/>
  <c r="BJ50" i="8"/>
  <c r="BJ49" i="8"/>
  <c r="BJ48" i="8"/>
  <c r="BJ47" i="8"/>
  <c r="BJ46" i="8"/>
  <c r="BJ45" i="8"/>
  <c r="BJ44" i="8"/>
  <c r="BJ43" i="8"/>
  <c r="BJ42" i="8"/>
  <c r="BJ41" i="8"/>
  <c r="BJ40" i="8"/>
  <c r="BJ39" i="8"/>
  <c r="BJ38" i="8"/>
  <c r="BJ37" i="8"/>
  <c r="BJ36" i="8"/>
  <c r="BJ35" i="8"/>
  <c r="BJ34" i="8"/>
  <c r="BJ33" i="8"/>
  <c r="BJ32" i="8"/>
  <c r="BJ31" i="8"/>
  <c r="BJ30" i="8"/>
  <c r="BJ29" i="8"/>
  <c r="BJ28" i="8"/>
  <c r="BJ27" i="8"/>
  <c r="BJ26" i="8"/>
  <c r="BJ25" i="8"/>
  <c r="BJ24" i="8"/>
  <c r="BJ23" i="8"/>
  <c r="BJ22" i="8"/>
  <c r="BJ21" i="8"/>
  <c r="BJ20" i="8"/>
  <c r="BJ19" i="8"/>
  <c r="BJ18" i="8"/>
  <c r="BJ17" i="8"/>
  <c r="BJ16" i="8"/>
  <c r="BJ15" i="8"/>
  <c r="BJ14" i="8"/>
  <c r="BJ13" i="8"/>
  <c r="BJ12" i="8"/>
  <c r="BJ11" i="8"/>
  <c r="BJ10" i="8"/>
  <c r="BJ9" i="8"/>
  <c r="BJ6" i="8" l="1"/>
  <c r="AS926" i="8" l="1"/>
  <c r="AS925" i="8"/>
  <c r="AS924" i="8"/>
  <c r="AS923" i="8"/>
  <c r="AS922" i="8"/>
  <c r="AS921" i="8"/>
  <c r="AS920" i="8"/>
  <c r="AS919" i="8"/>
  <c r="AS918" i="8"/>
  <c r="AS917" i="8"/>
  <c r="AS916" i="8"/>
  <c r="AS915" i="8"/>
  <c r="AS914" i="8"/>
  <c r="AS913" i="8"/>
  <c r="AS912" i="8"/>
  <c r="AS911" i="8"/>
  <c r="AS910" i="8"/>
  <c r="AS909" i="8"/>
  <c r="AS908" i="8"/>
  <c r="AS907" i="8"/>
  <c r="AS906" i="8"/>
  <c r="AS905" i="8"/>
  <c r="AS904" i="8"/>
  <c r="AS903" i="8"/>
  <c r="AS902" i="8"/>
  <c r="AS901" i="8"/>
  <c r="AS900" i="8"/>
  <c r="AS899" i="8"/>
  <c r="AS898" i="8"/>
  <c r="AS897" i="8"/>
  <c r="AS896" i="8"/>
  <c r="AS895" i="8"/>
  <c r="AS894" i="8"/>
  <c r="AS893" i="8"/>
  <c r="AS892" i="8"/>
  <c r="AS891" i="8"/>
  <c r="AS890" i="8"/>
  <c r="AS889" i="8"/>
  <c r="AS888" i="8"/>
  <c r="AS887" i="8"/>
  <c r="AS886" i="8"/>
  <c r="AS885" i="8"/>
  <c r="AS884" i="8"/>
  <c r="AS883" i="8"/>
  <c r="AS882" i="8"/>
  <c r="AS881" i="8"/>
  <c r="AS880" i="8"/>
  <c r="AS879" i="8"/>
  <c r="AS878" i="8"/>
  <c r="AS877" i="8"/>
  <c r="AS876" i="8"/>
  <c r="AS875" i="8"/>
  <c r="AS874" i="8"/>
  <c r="AS873" i="8"/>
  <c r="AS872" i="8"/>
  <c r="AS871" i="8"/>
  <c r="AS870" i="8"/>
  <c r="AS869" i="8"/>
  <c r="AS868" i="8"/>
  <c r="AS867" i="8"/>
  <c r="AS866" i="8"/>
  <c r="AS865" i="8"/>
  <c r="AS864" i="8"/>
  <c r="AS863" i="8"/>
  <c r="AS862" i="8"/>
  <c r="AS861" i="8"/>
  <c r="AS860" i="8"/>
  <c r="AS859" i="8"/>
  <c r="AS858" i="8"/>
  <c r="AS857" i="8"/>
  <c r="AS856" i="8"/>
  <c r="AS855" i="8"/>
  <c r="AS854" i="8"/>
  <c r="AS853" i="8"/>
  <c r="AS852" i="8"/>
  <c r="AS851" i="8"/>
  <c r="AS850" i="8"/>
  <c r="AS849" i="8"/>
  <c r="AS848" i="8"/>
  <c r="AS847" i="8"/>
  <c r="AS846" i="8"/>
  <c r="AS845" i="8"/>
  <c r="AS844" i="8"/>
  <c r="AS843" i="8"/>
  <c r="AS842" i="8"/>
  <c r="AS841" i="8"/>
  <c r="AS840" i="8"/>
  <c r="AS839" i="8"/>
  <c r="AS838" i="8"/>
  <c r="AS837" i="8"/>
  <c r="AS836" i="8"/>
  <c r="AS835" i="8"/>
  <c r="AS834" i="8"/>
  <c r="AS833" i="8"/>
  <c r="AS832" i="8"/>
  <c r="AS831" i="8"/>
  <c r="AS830" i="8"/>
  <c r="AS829" i="8"/>
  <c r="AS828" i="8"/>
  <c r="AS827" i="8"/>
  <c r="AS826" i="8"/>
  <c r="AS825" i="8"/>
  <c r="AS824" i="8"/>
  <c r="AS823" i="8"/>
  <c r="AS822" i="8"/>
  <c r="AS821" i="8"/>
  <c r="AS820" i="8"/>
  <c r="AS819" i="8"/>
  <c r="AS818" i="8"/>
  <c r="AS817" i="8"/>
  <c r="AS816" i="8"/>
  <c r="AS815" i="8"/>
  <c r="AS814" i="8"/>
  <c r="AS813" i="8"/>
  <c r="AS812" i="8"/>
  <c r="AS811" i="8"/>
  <c r="AS810" i="8"/>
  <c r="AS809" i="8"/>
  <c r="AS808" i="8"/>
  <c r="AS807" i="8"/>
  <c r="AS806" i="8"/>
  <c r="AS805" i="8"/>
  <c r="AS804" i="8"/>
  <c r="AS803" i="8"/>
  <c r="AS802" i="8"/>
  <c r="AS801" i="8"/>
  <c r="AS800" i="8"/>
  <c r="AS799" i="8"/>
  <c r="AS798" i="8"/>
  <c r="AS797" i="8"/>
  <c r="AS796" i="8"/>
  <c r="AS795" i="8"/>
  <c r="AS794" i="8"/>
  <c r="AS793" i="8"/>
  <c r="AS792" i="8"/>
  <c r="AS791" i="8"/>
  <c r="AS790" i="8"/>
  <c r="AS789" i="8"/>
  <c r="AS788" i="8"/>
  <c r="AS787" i="8"/>
  <c r="AS786" i="8"/>
  <c r="AS785" i="8"/>
  <c r="AS784" i="8"/>
  <c r="AS783" i="8"/>
  <c r="AS782" i="8"/>
  <c r="AS781" i="8"/>
  <c r="AS780" i="8"/>
  <c r="AS779" i="8"/>
  <c r="AS778" i="8"/>
  <c r="AS777" i="8"/>
  <c r="AS776" i="8"/>
  <c r="AS775" i="8"/>
  <c r="AS774" i="8"/>
  <c r="AS773" i="8"/>
  <c r="AS772" i="8"/>
  <c r="AS771" i="8"/>
  <c r="AS770" i="8"/>
  <c r="AS769" i="8"/>
  <c r="AS768" i="8"/>
  <c r="AS767" i="8"/>
  <c r="AS766" i="8"/>
  <c r="AS765" i="8"/>
  <c r="AS764" i="8"/>
  <c r="AS763" i="8"/>
  <c r="AS762" i="8"/>
  <c r="AS761" i="8"/>
  <c r="AS760" i="8"/>
  <c r="AS759" i="8"/>
  <c r="AS758" i="8"/>
  <c r="AS757" i="8"/>
  <c r="AS756" i="8"/>
  <c r="AS755" i="8"/>
  <c r="AS754" i="8"/>
  <c r="AS753" i="8"/>
  <c r="AS752" i="8"/>
  <c r="AS751" i="8"/>
  <c r="AS750" i="8"/>
  <c r="AS749" i="8"/>
  <c r="AS748" i="8"/>
  <c r="AS747" i="8"/>
  <c r="AS746" i="8"/>
  <c r="AS745" i="8"/>
  <c r="AS744" i="8"/>
  <c r="AS743" i="8"/>
  <c r="AS742" i="8"/>
  <c r="AS741" i="8"/>
  <c r="AS740" i="8"/>
  <c r="AS739" i="8"/>
  <c r="AS738" i="8"/>
  <c r="AS737" i="8"/>
  <c r="AS736" i="8"/>
  <c r="AS735" i="8"/>
  <c r="AS734" i="8"/>
  <c r="AS733" i="8"/>
  <c r="AS732" i="8"/>
  <c r="AS731" i="8"/>
  <c r="AS730" i="8"/>
  <c r="AS729" i="8"/>
  <c r="AS728" i="8"/>
  <c r="AS727" i="8"/>
  <c r="AS726" i="8"/>
  <c r="AS725" i="8"/>
  <c r="AS724" i="8"/>
  <c r="AS723" i="8"/>
  <c r="AS722" i="8"/>
  <c r="AS721" i="8"/>
  <c r="AS720" i="8"/>
  <c r="AS719" i="8"/>
  <c r="AS718" i="8"/>
  <c r="AS717" i="8"/>
  <c r="AS716" i="8"/>
  <c r="AS715" i="8"/>
  <c r="AS714" i="8"/>
  <c r="AS713" i="8"/>
  <c r="AS712" i="8"/>
  <c r="AS711" i="8"/>
  <c r="AS710" i="8"/>
  <c r="AS709" i="8"/>
  <c r="AS708" i="8"/>
  <c r="AS707" i="8"/>
  <c r="AS706" i="8"/>
  <c r="AS705" i="8"/>
  <c r="AS704" i="8"/>
  <c r="AS703" i="8"/>
  <c r="AS702" i="8"/>
  <c r="AS701" i="8"/>
  <c r="AS700" i="8"/>
  <c r="AS699" i="8"/>
  <c r="AS698" i="8"/>
  <c r="AS697" i="8"/>
  <c r="AS696" i="8"/>
  <c r="AS695" i="8"/>
  <c r="AS694" i="8"/>
  <c r="AS693" i="8"/>
  <c r="AS692" i="8"/>
  <c r="AS691" i="8"/>
  <c r="AS690" i="8"/>
  <c r="AS689" i="8"/>
  <c r="AS688" i="8"/>
  <c r="AS687" i="8"/>
  <c r="AS686" i="8"/>
  <c r="AS685" i="8"/>
  <c r="AS684" i="8"/>
  <c r="AS683" i="8"/>
  <c r="AS682" i="8"/>
  <c r="AS681" i="8"/>
  <c r="AS680" i="8"/>
  <c r="AS679" i="8"/>
  <c r="AS678" i="8"/>
  <c r="AS677" i="8"/>
  <c r="AS676" i="8"/>
  <c r="AS675" i="8"/>
  <c r="AS674" i="8"/>
  <c r="AS673" i="8"/>
  <c r="AS672" i="8"/>
  <c r="AS671" i="8"/>
  <c r="AS670" i="8"/>
  <c r="AS669" i="8"/>
  <c r="AS668" i="8"/>
  <c r="AS667" i="8"/>
  <c r="AS666" i="8"/>
  <c r="AS665" i="8"/>
  <c r="AS664" i="8"/>
  <c r="AS663" i="8"/>
  <c r="AS662" i="8"/>
  <c r="AS661" i="8"/>
  <c r="AS660" i="8"/>
  <c r="AS659" i="8"/>
  <c r="AS658" i="8"/>
  <c r="AS657" i="8"/>
  <c r="AS656" i="8"/>
  <c r="AS655" i="8"/>
  <c r="AS654" i="8"/>
  <c r="AS653" i="8"/>
  <c r="AS652" i="8"/>
  <c r="AS651" i="8"/>
  <c r="AS650" i="8"/>
  <c r="AS649" i="8"/>
  <c r="AS648" i="8"/>
  <c r="AS647" i="8"/>
  <c r="AS646" i="8"/>
  <c r="AS645" i="8"/>
  <c r="AS644" i="8"/>
  <c r="AS643" i="8"/>
  <c r="AS642" i="8"/>
  <c r="AS641" i="8"/>
  <c r="AS640" i="8"/>
  <c r="AS639" i="8"/>
  <c r="AS638" i="8"/>
  <c r="AS637" i="8"/>
  <c r="AS636" i="8"/>
  <c r="AS635" i="8"/>
  <c r="AS634" i="8"/>
  <c r="AS633" i="8"/>
  <c r="AS632" i="8"/>
  <c r="AS631" i="8"/>
  <c r="AS630" i="8"/>
  <c r="AS629" i="8"/>
  <c r="AS628" i="8"/>
  <c r="AS627" i="8"/>
  <c r="AS626" i="8"/>
  <c r="AS625" i="8"/>
  <c r="AS624" i="8"/>
  <c r="AS623" i="8"/>
  <c r="AS622" i="8"/>
  <c r="AS621" i="8"/>
  <c r="AS620" i="8"/>
  <c r="AS619" i="8"/>
  <c r="AS618" i="8"/>
  <c r="AS617" i="8"/>
  <c r="AS616" i="8"/>
  <c r="AS615" i="8"/>
  <c r="AS614" i="8"/>
  <c r="AS613" i="8"/>
  <c r="AS612" i="8"/>
  <c r="AS611" i="8"/>
  <c r="AS610" i="8"/>
  <c r="AS609" i="8"/>
  <c r="AS608" i="8"/>
  <c r="AS607" i="8"/>
  <c r="AS606" i="8"/>
  <c r="AS605" i="8"/>
  <c r="AS604" i="8"/>
  <c r="AS603" i="8"/>
  <c r="AS602" i="8"/>
  <c r="AS601" i="8"/>
  <c r="AS600" i="8"/>
  <c r="AS599" i="8"/>
  <c r="AS598" i="8"/>
  <c r="AS597" i="8"/>
  <c r="AS596" i="8"/>
  <c r="AS595" i="8"/>
  <c r="AS594" i="8"/>
  <c r="AS593" i="8"/>
  <c r="AS592" i="8"/>
  <c r="AS591" i="8"/>
  <c r="AS590" i="8"/>
  <c r="AS589" i="8"/>
  <c r="AS588" i="8"/>
  <c r="AS587" i="8"/>
  <c r="AS586" i="8"/>
  <c r="AS585" i="8"/>
  <c r="AS584" i="8"/>
  <c r="AS583" i="8"/>
  <c r="AS582" i="8"/>
  <c r="AS581" i="8"/>
  <c r="AS580" i="8"/>
  <c r="AS579" i="8"/>
  <c r="AS578" i="8"/>
  <c r="AS577" i="8"/>
  <c r="AS576" i="8"/>
  <c r="AS575" i="8"/>
  <c r="AS574" i="8"/>
  <c r="AS573" i="8"/>
  <c r="AS572" i="8"/>
  <c r="AS571" i="8"/>
  <c r="AS570" i="8"/>
  <c r="AS569" i="8"/>
  <c r="AS568" i="8"/>
  <c r="AS567" i="8"/>
  <c r="AS566" i="8"/>
  <c r="AS565" i="8"/>
  <c r="AS564" i="8"/>
  <c r="AS563" i="8"/>
  <c r="AS562" i="8"/>
  <c r="AS561" i="8"/>
  <c r="AS560" i="8"/>
  <c r="AS559" i="8"/>
  <c r="AS558" i="8"/>
  <c r="AS557" i="8"/>
  <c r="AS556" i="8"/>
  <c r="AS555" i="8"/>
  <c r="AS554" i="8"/>
  <c r="AS553" i="8"/>
  <c r="AS552" i="8"/>
  <c r="AS551" i="8"/>
  <c r="AS550" i="8"/>
  <c r="AS549" i="8"/>
  <c r="AS548" i="8"/>
  <c r="AS547" i="8"/>
  <c r="AS546" i="8"/>
  <c r="AS545" i="8"/>
  <c r="AS544" i="8"/>
  <c r="AS543" i="8"/>
  <c r="AS542" i="8"/>
  <c r="AS541" i="8"/>
  <c r="AS540" i="8"/>
  <c r="AS539" i="8"/>
  <c r="AS538" i="8"/>
  <c r="AS537" i="8"/>
  <c r="AS536" i="8"/>
  <c r="AS535" i="8"/>
  <c r="AS534" i="8"/>
  <c r="AS533" i="8"/>
  <c r="AS532" i="8"/>
  <c r="AS531" i="8"/>
  <c r="AS530" i="8"/>
  <c r="AS529" i="8"/>
  <c r="AS528" i="8"/>
  <c r="AS527" i="8"/>
  <c r="AS526" i="8"/>
  <c r="AS525" i="8"/>
  <c r="AS524" i="8"/>
  <c r="AS523" i="8"/>
  <c r="AS522" i="8"/>
  <c r="AS521" i="8"/>
  <c r="AS520" i="8"/>
  <c r="AS519" i="8"/>
  <c r="AS518" i="8"/>
  <c r="AS517" i="8"/>
  <c r="AS516" i="8"/>
  <c r="AS515" i="8"/>
  <c r="AS514" i="8"/>
  <c r="AS513" i="8"/>
  <c r="AS512" i="8"/>
  <c r="AS511" i="8"/>
  <c r="AS510" i="8"/>
  <c r="AS509" i="8"/>
  <c r="AS508" i="8"/>
  <c r="AS507" i="8"/>
  <c r="AS506" i="8"/>
  <c r="AS505" i="8"/>
  <c r="AS504" i="8"/>
  <c r="AS503" i="8"/>
  <c r="AS502" i="8"/>
  <c r="AS501" i="8"/>
  <c r="AS500" i="8"/>
  <c r="AS499" i="8"/>
  <c r="AS498" i="8"/>
  <c r="AS497" i="8"/>
  <c r="AS496" i="8"/>
  <c r="AS495" i="8"/>
  <c r="AS494" i="8"/>
  <c r="AS493" i="8"/>
  <c r="AS492" i="8"/>
  <c r="AS491" i="8"/>
  <c r="AS490" i="8"/>
  <c r="AS489" i="8"/>
  <c r="AS488" i="8"/>
  <c r="AS487" i="8"/>
  <c r="AS486" i="8"/>
  <c r="AS485" i="8"/>
  <c r="AS484" i="8"/>
  <c r="AS483" i="8"/>
  <c r="AS482" i="8"/>
  <c r="AS481" i="8"/>
  <c r="AS480" i="8"/>
  <c r="AS479" i="8"/>
  <c r="AS478" i="8"/>
  <c r="AS477" i="8"/>
  <c r="AS476" i="8"/>
  <c r="AS475" i="8"/>
  <c r="AS474" i="8"/>
  <c r="AS473" i="8"/>
  <c r="AS472" i="8"/>
  <c r="AS471" i="8"/>
  <c r="AS470" i="8"/>
  <c r="AS469" i="8"/>
  <c r="AS468" i="8"/>
  <c r="AS467" i="8"/>
  <c r="AS466" i="8"/>
  <c r="AS465" i="8"/>
  <c r="AS464" i="8"/>
  <c r="AS463" i="8"/>
  <c r="AS462" i="8"/>
  <c r="AS461" i="8"/>
  <c r="AS460" i="8"/>
  <c r="AS459" i="8"/>
  <c r="AS458" i="8"/>
  <c r="AS457" i="8"/>
  <c r="AS456" i="8"/>
  <c r="AS455" i="8"/>
  <c r="AS454" i="8"/>
  <c r="AS453" i="8"/>
  <c r="AS452" i="8"/>
  <c r="AS451" i="8"/>
  <c r="AS450" i="8"/>
  <c r="AS449" i="8"/>
  <c r="AS448" i="8"/>
  <c r="AS447" i="8"/>
  <c r="AS446" i="8"/>
  <c r="AS445" i="8"/>
  <c r="AS444" i="8"/>
  <c r="AS443" i="8"/>
  <c r="AS442" i="8"/>
  <c r="AS441" i="8"/>
  <c r="AS440" i="8"/>
  <c r="AS439" i="8"/>
  <c r="AS438" i="8"/>
  <c r="AS437" i="8"/>
  <c r="AS436" i="8"/>
  <c r="AS435" i="8"/>
  <c r="AS434" i="8"/>
  <c r="AS433" i="8"/>
  <c r="AS432" i="8"/>
  <c r="AS431" i="8"/>
  <c r="AS430" i="8"/>
  <c r="AS429" i="8"/>
  <c r="AS428" i="8"/>
  <c r="AS427" i="8"/>
  <c r="AS426" i="8"/>
  <c r="AS425" i="8"/>
  <c r="AS424" i="8"/>
  <c r="AS423" i="8"/>
  <c r="AS422" i="8"/>
  <c r="AS421" i="8"/>
  <c r="AS420" i="8"/>
  <c r="AS419" i="8"/>
  <c r="AS418" i="8"/>
  <c r="AS417" i="8"/>
  <c r="AS416" i="8"/>
  <c r="AS415" i="8"/>
  <c r="AS414" i="8"/>
  <c r="AS413" i="8"/>
  <c r="AS412" i="8"/>
  <c r="AS411" i="8"/>
  <c r="AS410" i="8"/>
  <c r="AS409" i="8"/>
  <c r="AS408" i="8"/>
  <c r="AS407" i="8"/>
  <c r="AS406" i="8"/>
  <c r="AS405" i="8"/>
  <c r="AS404" i="8"/>
  <c r="AS403" i="8"/>
  <c r="AS402" i="8"/>
  <c r="AS401" i="8"/>
  <c r="AS400" i="8"/>
  <c r="AS399" i="8"/>
  <c r="AS398" i="8"/>
  <c r="AS397" i="8"/>
  <c r="AS396" i="8"/>
  <c r="AS395" i="8"/>
  <c r="AS394" i="8"/>
  <c r="AS393" i="8"/>
  <c r="AS392" i="8"/>
  <c r="AS391" i="8"/>
  <c r="AS390" i="8"/>
  <c r="AS389" i="8"/>
  <c r="AS388" i="8"/>
  <c r="AS387" i="8"/>
  <c r="AS386" i="8"/>
  <c r="AS385" i="8"/>
  <c r="AS384" i="8"/>
  <c r="AS383" i="8"/>
  <c r="AS382" i="8"/>
  <c r="AS381" i="8"/>
  <c r="AS380" i="8"/>
  <c r="AS379" i="8"/>
  <c r="AS378" i="8"/>
  <c r="AS377" i="8"/>
  <c r="AS376" i="8"/>
  <c r="AS375" i="8"/>
  <c r="AS374" i="8"/>
  <c r="AS373" i="8"/>
  <c r="AS372" i="8"/>
  <c r="AS371" i="8"/>
  <c r="AS370" i="8"/>
  <c r="AS369" i="8"/>
  <c r="AS368" i="8"/>
  <c r="AS367" i="8"/>
  <c r="AS366" i="8"/>
  <c r="AS365" i="8"/>
  <c r="AS364" i="8"/>
  <c r="AS363" i="8"/>
  <c r="AS362" i="8"/>
  <c r="AS361" i="8"/>
  <c r="AS360" i="8"/>
  <c r="AS359" i="8"/>
  <c r="AS358" i="8"/>
  <c r="AS357" i="8"/>
  <c r="AS356" i="8"/>
  <c r="AS355" i="8"/>
  <c r="AS354" i="8"/>
  <c r="AS353" i="8"/>
  <c r="AS352" i="8"/>
  <c r="AS351" i="8"/>
  <c r="AS350" i="8"/>
  <c r="AS349" i="8"/>
  <c r="AS348" i="8"/>
  <c r="AS347" i="8"/>
  <c r="AS346" i="8"/>
  <c r="AS345" i="8"/>
  <c r="AS344" i="8"/>
  <c r="AS343" i="8"/>
  <c r="AS342" i="8"/>
  <c r="AS341" i="8"/>
  <c r="AS340" i="8"/>
  <c r="AS339" i="8"/>
  <c r="AS338" i="8"/>
  <c r="AS337" i="8"/>
  <c r="AS336" i="8"/>
  <c r="AS335" i="8"/>
  <c r="AS334" i="8"/>
  <c r="AS333" i="8"/>
  <c r="AS332" i="8"/>
  <c r="AS331" i="8"/>
  <c r="AS330" i="8"/>
  <c r="AS329" i="8"/>
  <c r="AS328" i="8"/>
  <c r="AS327" i="8"/>
  <c r="AS326" i="8"/>
  <c r="AS325" i="8"/>
  <c r="AS324" i="8"/>
  <c r="AS323" i="8"/>
  <c r="AS322" i="8"/>
  <c r="AS321" i="8"/>
  <c r="AS320" i="8"/>
  <c r="AS319" i="8"/>
  <c r="AS318" i="8"/>
  <c r="AS317" i="8"/>
  <c r="AS316" i="8"/>
  <c r="AS315" i="8"/>
  <c r="AS314" i="8"/>
  <c r="AS313" i="8"/>
  <c r="AS312" i="8"/>
  <c r="AS311" i="8"/>
  <c r="AS310" i="8"/>
  <c r="AS309" i="8"/>
  <c r="AS308" i="8"/>
  <c r="AS307" i="8"/>
  <c r="AS306" i="8"/>
  <c r="AS305" i="8"/>
  <c r="AS304" i="8"/>
  <c r="AS303" i="8"/>
  <c r="AS302" i="8"/>
  <c r="AS301" i="8"/>
  <c r="AS300" i="8"/>
  <c r="AS299" i="8"/>
  <c r="AS298" i="8"/>
  <c r="AS297" i="8"/>
  <c r="AS296" i="8"/>
  <c r="AS295" i="8"/>
  <c r="AS294" i="8"/>
  <c r="AS293" i="8"/>
  <c r="AS292" i="8"/>
  <c r="AS291" i="8"/>
  <c r="AS290" i="8"/>
  <c r="AS289" i="8"/>
  <c r="AS288" i="8"/>
  <c r="AS287" i="8"/>
  <c r="AS286" i="8"/>
  <c r="AS285" i="8"/>
  <c r="AS284" i="8"/>
  <c r="AS283" i="8"/>
  <c r="AS282" i="8"/>
  <c r="AS281" i="8"/>
  <c r="AS280" i="8"/>
  <c r="AS279" i="8"/>
  <c r="AS278" i="8"/>
  <c r="AS277" i="8"/>
  <c r="AS276" i="8"/>
  <c r="AS275" i="8"/>
  <c r="AS274" i="8"/>
  <c r="AS273" i="8"/>
  <c r="AS272" i="8"/>
  <c r="AS271" i="8"/>
  <c r="AS270" i="8"/>
  <c r="AS269" i="8"/>
  <c r="AS268" i="8"/>
  <c r="AS267" i="8"/>
  <c r="AS266" i="8"/>
  <c r="AS265" i="8"/>
  <c r="AS264" i="8"/>
  <c r="AS263" i="8"/>
  <c r="AS262" i="8"/>
  <c r="AS261" i="8"/>
  <c r="AS260" i="8"/>
  <c r="AS259" i="8"/>
  <c r="AS258" i="8"/>
  <c r="AS257" i="8"/>
  <c r="AS256" i="8"/>
  <c r="AS255" i="8"/>
  <c r="AS254" i="8"/>
  <c r="AS253" i="8"/>
  <c r="AS252" i="8"/>
  <c r="AS251" i="8"/>
  <c r="AS250" i="8"/>
  <c r="AS249" i="8"/>
  <c r="AS248" i="8"/>
  <c r="AS247" i="8"/>
  <c r="AS246" i="8"/>
  <c r="AS245" i="8"/>
  <c r="AS244" i="8"/>
  <c r="AS243" i="8"/>
  <c r="AS242" i="8"/>
  <c r="AS241" i="8"/>
  <c r="AS240" i="8"/>
  <c r="AS239" i="8"/>
  <c r="AS238" i="8"/>
  <c r="AS237" i="8"/>
  <c r="AS236" i="8"/>
  <c r="AS235" i="8"/>
  <c r="AS234" i="8"/>
  <c r="AS233" i="8"/>
  <c r="AS232" i="8"/>
  <c r="AS231" i="8"/>
  <c r="AS230" i="8"/>
  <c r="AS229" i="8"/>
  <c r="AS228" i="8"/>
  <c r="AS227" i="8"/>
  <c r="AS226" i="8"/>
  <c r="AS225" i="8"/>
  <c r="AS224" i="8"/>
  <c r="AS223" i="8"/>
  <c r="AS222" i="8"/>
  <c r="AS221" i="8"/>
  <c r="AS220" i="8"/>
  <c r="AS219" i="8"/>
  <c r="AS218" i="8"/>
  <c r="AS217" i="8"/>
  <c r="AS216" i="8"/>
  <c r="AS215" i="8"/>
  <c r="AS214" i="8"/>
  <c r="AS213" i="8"/>
  <c r="AS212" i="8"/>
  <c r="AS211" i="8"/>
  <c r="AS210" i="8"/>
  <c r="AS209" i="8"/>
  <c r="AS208" i="8"/>
  <c r="AS207" i="8"/>
  <c r="AS206" i="8"/>
  <c r="AS205" i="8"/>
  <c r="AS204" i="8"/>
  <c r="AS203" i="8"/>
  <c r="AS202" i="8"/>
  <c r="AS201" i="8"/>
  <c r="AS200" i="8"/>
  <c r="AS199" i="8"/>
  <c r="AS198" i="8"/>
  <c r="AS197" i="8"/>
  <c r="AS196" i="8"/>
  <c r="AS195" i="8"/>
  <c r="AS194" i="8"/>
  <c r="AS193" i="8"/>
  <c r="AS192" i="8"/>
  <c r="AS191" i="8"/>
  <c r="AS190" i="8"/>
  <c r="AS189" i="8"/>
  <c r="AS188" i="8"/>
  <c r="AS187" i="8"/>
  <c r="AS186" i="8"/>
  <c r="AS185" i="8"/>
  <c r="AS184" i="8"/>
  <c r="AS183" i="8"/>
  <c r="AS182" i="8"/>
  <c r="AS181" i="8"/>
  <c r="AS180" i="8"/>
  <c r="AS179" i="8"/>
  <c r="AS178" i="8"/>
  <c r="AS177" i="8"/>
  <c r="AS176" i="8"/>
  <c r="AS175" i="8"/>
  <c r="AS174" i="8"/>
  <c r="AS173" i="8"/>
  <c r="AS172" i="8"/>
  <c r="AS171" i="8"/>
  <c r="AS170" i="8"/>
  <c r="AS169" i="8"/>
  <c r="AS168" i="8"/>
  <c r="AS167" i="8"/>
  <c r="AS166" i="8"/>
  <c r="AS165" i="8"/>
  <c r="AS164" i="8"/>
  <c r="AS163" i="8"/>
  <c r="AS162" i="8"/>
  <c r="AS161" i="8"/>
  <c r="AS160" i="8"/>
  <c r="AS159" i="8"/>
  <c r="AS158" i="8"/>
  <c r="AS157" i="8"/>
  <c r="AS156" i="8"/>
  <c r="AS155" i="8"/>
  <c r="AS154" i="8"/>
  <c r="AS153" i="8"/>
  <c r="AS152" i="8"/>
  <c r="AS151" i="8"/>
  <c r="AS150" i="8"/>
  <c r="AS149" i="8"/>
  <c r="AS148" i="8"/>
  <c r="AS147" i="8"/>
  <c r="AS146" i="8"/>
  <c r="AS145" i="8"/>
  <c r="AS144" i="8"/>
  <c r="AS143" i="8"/>
  <c r="AS142" i="8"/>
  <c r="AS141" i="8"/>
  <c r="AS140" i="8"/>
  <c r="AS139" i="8"/>
  <c r="AS138" i="8"/>
  <c r="AS137" i="8"/>
  <c r="AS136" i="8"/>
  <c r="AS135" i="8"/>
  <c r="AS134" i="8"/>
  <c r="AS133" i="8"/>
  <c r="AS132" i="8"/>
  <c r="AS131" i="8"/>
  <c r="AS130" i="8"/>
  <c r="AS129" i="8"/>
  <c r="AS128" i="8"/>
  <c r="AS127" i="8"/>
  <c r="AS126" i="8"/>
  <c r="AS125" i="8"/>
  <c r="AS124" i="8"/>
  <c r="AS123" i="8"/>
  <c r="AS122" i="8"/>
  <c r="AS121" i="8"/>
  <c r="AS120" i="8"/>
  <c r="AS119" i="8"/>
  <c r="AS118" i="8"/>
  <c r="AS117" i="8"/>
  <c r="AS116" i="8"/>
  <c r="AS115" i="8"/>
  <c r="AS114" i="8"/>
  <c r="AS113" i="8"/>
  <c r="AS112" i="8"/>
  <c r="AS111" i="8"/>
  <c r="AS110" i="8"/>
  <c r="AS109" i="8"/>
  <c r="AS108" i="8"/>
  <c r="AS107" i="8"/>
  <c r="AS106" i="8"/>
  <c r="AS105" i="8"/>
  <c r="AS104" i="8"/>
  <c r="AS103" i="8"/>
  <c r="AS102" i="8"/>
  <c r="AS101" i="8"/>
  <c r="AS100" i="8"/>
  <c r="AS99" i="8"/>
  <c r="AS98" i="8"/>
  <c r="AS97" i="8"/>
  <c r="AS96" i="8"/>
  <c r="AS95" i="8"/>
  <c r="AS94" i="8"/>
  <c r="AS93" i="8"/>
  <c r="AS92" i="8"/>
  <c r="AS91" i="8"/>
  <c r="AS90" i="8"/>
  <c r="AS89" i="8"/>
  <c r="AS88" i="8"/>
  <c r="AS87" i="8"/>
  <c r="AS86" i="8"/>
  <c r="AS85" i="8"/>
  <c r="AS84" i="8"/>
  <c r="AS83" i="8"/>
  <c r="AS82" i="8"/>
  <c r="AS81" i="8"/>
  <c r="AS80" i="8"/>
  <c r="AS79" i="8"/>
  <c r="AS78" i="8"/>
  <c r="AS77" i="8"/>
  <c r="AS76" i="8"/>
  <c r="AS75" i="8"/>
  <c r="AS74" i="8"/>
  <c r="AS73" i="8"/>
  <c r="AS72" i="8"/>
  <c r="AS71" i="8"/>
  <c r="AS70" i="8"/>
  <c r="AS69" i="8"/>
  <c r="AS68" i="8"/>
  <c r="AS67" i="8"/>
  <c r="AS66" i="8"/>
  <c r="AS65" i="8"/>
  <c r="AS64" i="8"/>
  <c r="AS63" i="8"/>
  <c r="AS62" i="8"/>
  <c r="AS61" i="8"/>
  <c r="AS60" i="8"/>
  <c r="AS59" i="8"/>
  <c r="AS58" i="8"/>
  <c r="AS57" i="8"/>
  <c r="AS56" i="8"/>
  <c r="AS55" i="8"/>
  <c r="AS54" i="8"/>
  <c r="AS53" i="8"/>
  <c r="AS52" i="8"/>
  <c r="AS51" i="8"/>
  <c r="AS50" i="8"/>
  <c r="AS49" i="8"/>
  <c r="AS48" i="8"/>
  <c r="AS47" i="8"/>
  <c r="AS46" i="8"/>
  <c r="AS45" i="8"/>
  <c r="AS44" i="8"/>
  <c r="AS43" i="8"/>
  <c r="AS42" i="8"/>
  <c r="AS41" i="8"/>
  <c r="AS40" i="8"/>
  <c r="AS39" i="8"/>
  <c r="AS38" i="8"/>
  <c r="AS37" i="8"/>
  <c r="AS36" i="8"/>
  <c r="AS35" i="8"/>
  <c r="AS34" i="8"/>
  <c r="AS33" i="8"/>
  <c r="AS32" i="8"/>
  <c r="AS31" i="8"/>
  <c r="AS30" i="8"/>
  <c r="AS29" i="8"/>
  <c r="AS28" i="8"/>
  <c r="AS27" i="8"/>
  <c r="AS26" i="8"/>
  <c r="AS25" i="8"/>
  <c r="AS24" i="8"/>
  <c r="AS23" i="8"/>
  <c r="AS22" i="8"/>
  <c r="AS21" i="8"/>
  <c r="AS20" i="8"/>
  <c r="AS19" i="8"/>
  <c r="AS18" i="8"/>
  <c r="AS17" i="8"/>
  <c r="AS16" i="8"/>
  <c r="AS15" i="8"/>
  <c r="AS14" i="8"/>
  <c r="AS13" i="8"/>
  <c r="AS12" i="8"/>
  <c r="AS11" i="8"/>
  <c r="AS10" i="8"/>
  <c r="AS9" i="8"/>
  <c r="AS8" i="8"/>
  <c r="AB926" i="8"/>
  <c r="AB925" i="8"/>
  <c r="AB924" i="8"/>
  <c r="AB923" i="8"/>
  <c r="AB922" i="8"/>
  <c r="AB921" i="8"/>
  <c r="AB920" i="8"/>
  <c r="AB919" i="8"/>
  <c r="AB918" i="8"/>
  <c r="AB917" i="8"/>
  <c r="AB916" i="8"/>
  <c r="AB915" i="8"/>
  <c r="AB914" i="8"/>
  <c r="AB913" i="8"/>
  <c r="AB912" i="8"/>
  <c r="AB911" i="8"/>
  <c r="AB910" i="8"/>
  <c r="AB909" i="8"/>
  <c r="AB908" i="8"/>
  <c r="AB907" i="8"/>
  <c r="AB906" i="8"/>
  <c r="AB905" i="8"/>
  <c r="AB904" i="8"/>
  <c r="AB903" i="8"/>
  <c r="AB902" i="8"/>
  <c r="AB901" i="8"/>
  <c r="AB900" i="8"/>
  <c r="AB899" i="8"/>
  <c r="AB898" i="8"/>
  <c r="AB897" i="8"/>
  <c r="AB896" i="8"/>
  <c r="AB895" i="8"/>
  <c r="AB894" i="8"/>
  <c r="AB893" i="8"/>
  <c r="AB892" i="8"/>
  <c r="AB891" i="8"/>
  <c r="AB890" i="8"/>
  <c r="AB889" i="8"/>
  <c r="AB888" i="8"/>
  <c r="AB887" i="8"/>
  <c r="AB886" i="8"/>
  <c r="AB885" i="8"/>
  <c r="AB884" i="8"/>
  <c r="AB883" i="8"/>
  <c r="AB882" i="8"/>
  <c r="AB881" i="8"/>
  <c r="AB880" i="8"/>
  <c r="AB879" i="8"/>
  <c r="AB878" i="8"/>
  <c r="AB877" i="8"/>
  <c r="AB876" i="8"/>
  <c r="AB875" i="8"/>
  <c r="AB874" i="8"/>
  <c r="AB873" i="8"/>
  <c r="AB872" i="8"/>
  <c r="AB871" i="8"/>
  <c r="AB870" i="8"/>
  <c r="AB869" i="8"/>
  <c r="AB868" i="8"/>
  <c r="AB867" i="8"/>
  <c r="AB866" i="8"/>
  <c r="AB865" i="8"/>
  <c r="AB864" i="8"/>
  <c r="AB863" i="8"/>
  <c r="AB862" i="8"/>
  <c r="AB861" i="8"/>
  <c r="AB860" i="8"/>
  <c r="AB859" i="8"/>
  <c r="AB858" i="8"/>
  <c r="AB857" i="8"/>
  <c r="AB856" i="8"/>
  <c r="AB855" i="8"/>
  <c r="AB854" i="8"/>
  <c r="AB853" i="8"/>
  <c r="AB852" i="8"/>
  <c r="AB851" i="8"/>
  <c r="AB850" i="8"/>
  <c r="AB849" i="8"/>
  <c r="AB848" i="8"/>
  <c r="AB847" i="8"/>
  <c r="AB846" i="8"/>
  <c r="AB845" i="8"/>
  <c r="AB844" i="8"/>
  <c r="AB843" i="8"/>
  <c r="AB842" i="8"/>
  <c r="AB841" i="8"/>
  <c r="AB840" i="8"/>
  <c r="AB839" i="8"/>
  <c r="AB838" i="8"/>
  <c r="AB837" i="8"/>
  <c r="AB836" i="8"/>
  <c r="AB835" i="8"/>
  <c r="AB834" i="8"/>
  <c r="AB833" i="8"/>
  <c r="AB832" i="8"/>
  <c r="AB831" i="8"/>
  <c r="AB830" i="8"/>
  <c r="AB829" i="8"/>
  <c r="AB828" i="8"/>
  <c r="AB827" i="8"/>
  <c r="AB826" i="8"/>
  <c r="AB825" i="8"/>
  <c r="AB824" i="8"/>
  <c r="AB823" i="8"/>
  <c r="AB822" i="8"/>
  <c r="AB821" i="8"/>
  <c r="AB820" i="8"/>
  <c r="AB819" i="8"/>
  <c r="AB818" i="8"/>
  <c r="AB817" i="8"/>
  <c r="AB816" i="8"/>
  <c r="AB815" i="8"/>
  <c r="AB814" i="8"/>
  <c r="AB813" i="8"/>
  <c r="AB812" i="8"/>
  <c r="AB811" i="8"/>
  <c r="AB810" i="8"/>
  <c r="AB809" i="8"/>
  <c r="AB808" i="8"/>
  <c r="AB807" i="8"/>
  <c r="AB806" i="8"/>
  <c r="AB805" i="8"/>
  <c r="AB804" i="8"/>
  <c r="AB803" i="8"/>
  <c r="AB802" i="8"/>
  <c r="AB801" i="8"/>
  <c r="AB800" i="8"/>
  <c r="AB799" i="8"/>
  <c r="AB798" i="8"/>
  <c r="AB797" i="8"/>
  <c r="AB796" i="8"/>
  <c r="AB795" i="8"/>
  <c r="AB794" i="8"/>
  <c r="AB793" i="8"/>
  <c r="AB792" i="8"/>
  <c r="AB791" i="8"/>
  <c r="AB790" i="8"/>
  <c r="AB789" i="8"/>
  <c r="AB788" i="8"/>
  <c r="AB787" i="8"/>
  <c r="AB786" i="8"/>
  <c r="AB785" i="8"/>
  <c r="AB784" i="8"/>
  <c r="AB783" i="8"/>
  <c r="AB782" i="8"/>
  <c r="AB781" i="8"/>
  <c r="AB780" i="8"/>
  <c r="AB779" i="8"/>
  <c r="AB778" i="8"/>
  <c r="AB777" i="8"/>
  <c r="AB776" i="8"/>
  <c r="AB775" i="8"/>
  <c r="AB774" i="8"/>
  <c r="AB773" i="8"/>
  <c r="AB772" i="8"/>
  <c r="AB771" i="8"/>
  <c r="AB770" i="8"/>
  <c r="AB769" i="8"/>
  <c r="AB768" i="8"/>
  <c r="AB767" i="8"/>
  <c r="AB766" i="8"/>
  <c r="AB765" i="8"/>
  <c r="AB764" i="8"/>
  <c r="AB763" i="8"/>
  <c r="AB762" i="8"/>
  <c r="AB761" i="8"/>
  <c r="AB760" i="8"/>
  <c r="AB759" i="8"/>
  <c r="AB758" i="8"/>
  <c r="AB757" i="8"/>
  <c r="AB756" i="8"/>
  <c r="AB755" i="8"/>
  <c r="AB754" i="8"/>
  <c r="AB753" i="8"/>
  <c r="AB752" i="8"/>
  <c r="AB751" i="8"/>
  <c r="AB750" i="8"/>
  <c r="AB749" i="8"/>
  <c r="AB748" i="8"/>
  <c r="AB747" i="8"/>
  <c r="AB746" i="8"/>
  <c r="AB745" i="8"/>
  <c r="AB744" i="8"/>
  <c r="AB743" i="8"/>
  <c r="AB742" i="8"/>
  <c r="AB741" i="8"/>
  <c r="AB740" i="8"/>
  <c r="AB739" i="8"/>
  <c r="AB738" i="8"/>
  <c r="AB737" i="8"/>
  <c r="AB736" i="8"/>
  <c r="AB735" i="8"/>
  <c r="AB734" i="8"/>
  <c r="AB733" i="8"/>
  <c r="AB732" i="8"/>
  <c r="AB731" i="8"/>
  <c r="AB730" i="8"/>
  <c r="AB729" i="8"/>
  <c r="AB728" i="8"/>
  <c r="AB727" i="8"/>
  <c r="AB726" i="8"/>
  <c r="AB725" i="8"/>
  <c r="AB724" i="8"/>
  <c r="AB723" i="8"/>
  <c r="AB722" i="8"/>
  <c r="AB721" i="8"/>
  <c r="AB720" i="8"/>
  <c r="AB719" i="8"/>
  <c r="AB718" i="8"/>
  <c r="AB717" i="8"/>
  <c r="AB716" i="8"/>
  <c r="AB715" i="8"/>
  <c r="AB714" i="8"/>
  <c r="AB713" i="8"/>
  <c r="AB712" i="8"/>
  <c r="AB711" i="8"/>
  <c r="AB710" i="8"/>
  <c r="AB709" i="8"/>
  <c r="AB708" i="8"/>
  <c r="AB707" i="8"/>
  <c r="AB706" i="8"/>
  <c r="AB705" i="8"/>
  <c r="AB704" i="8"/>
  <c r="AB703" i="8"/>
  <c r="AB702" i="8"/>
  <c r="AB701" i="8"/>
  <c r="AB700" i="8"/>
  <c r="AB699" i="8"/>
  <c r="AB698" i="8"/>
  <c r="AB697" i="8"/>
  <c r="AB696" i="8"/>
  <c r="AB695" i="8"/>
  <c r="AB694" i="8"/>
  <c r="AB693" i="8"/>
  <c r="AB692" i="8"/>
  <c r="AB691" i="8"/>
  <c r="AB690" i="8"/>
  <c r="AB689" i="8"/>
  <c r="AB688" i="8"/>
  <c r="AB687" i="8"/>
  <c r="AB686" i="8"/>
  <c r="AB685" i="8"/>
  <c r="AB684" i="8"/>
  <c r="AB683" i="8"/>
  <c r="AB682" i="8"/>
  <c r="AB681" i="8"/>
  <c r="AB680" i="8"/>
  <c r="AB679" i="8"/>
  <c r="AB678" i="8"/>
  <c r="AB677" i="8"/>
  <c r="AB676" i="8"/>
  <c r="AB675" i="8"/>
  <c r="AB674" i="8"/>
  <c r="AB673" i="8"/>
  <c r="AB672" i="8"/>
  <c r="AB671" i="8"/>
  <c r="AB670" i="8"/>
  <c r="AB669" i="8"/>
  <c r="AB668" i="8"/>
  <c r="AB667" i="8"/>
  <c r="AB666" i="8"/>
  <c r="AB665" i="8"/>
  <c r="AB664" i="8"/>
  <c r="AB663" i="8"/>
  <c r="AB662" i="8"/>
  <c r="AB661" i="8"/>
  <c r="AB660" i="8"/>
  <c r="AB659" i="8"/>
  <c r="AB658" i="8"/>
  <c r="AB657" i="8"/>
  <c r="AB656" i="8"/>
  <c r="AB655" i="8"/>
  <c r="AB654" i="8"/>
  <c r="AB653" i="8"/>
  <c r="AB652" i="8"/>
  <c r="AB651" i="8"/>
  <c r="AB650" i="8"/>
  <c r="AB649" i="8"/>
  <c r="AB648" i="8"/>
  <c r="AB647" i="8"/>
  <c r="AB646" i="8"/>
  <c r="AB645" i="8"/>
  <c r="AB644" i="8"/>
  <c r="AB643" i="8"/>
  <c r="AB642" i="8"/>
  <c r="AB641" i="8"/>
  <c r="AB640" i="8"/>
  <c r="AB639" i="8"/>
  <c r="AB638" i="8"/>
  <c r="AB637" i="8"/>
  <c r="AB636" i="8"/>
  <c r="AB635" i="8"/>
  <c r="AB634" i="8"/>
  <c r="AB633" i="8"/>
  <c r="AB632" i="8"/>
  <c r="AB631" i="8"/>
  <c r="AB630" i="8"/>
  <c r="AB629" i="8"/>
  <c r="AB628" i="8"/>
  <c r="AB627" i="8"/>
  <c r="AB626" i="8"/>
  <c r="AB625" i="8"/>
  <c r="AB624" i="8"/>
  <c r="AB623" i="8"/>
  <c r="AB622" i="8"/>
  <c r="AB621" i="8"/>
  <c r="AB620" i="8"/>
  <c r="AB619" i="8"/>
  <c r="AB618" i="8"/>
  <c r="AB617" i="8"/>
  <c r="AB616" i="8"/>
  <c r="AB615" i="8"/>
  <c r="AB614" i="8"/>
  <c r="AB613" i="8"/>
  <c r="AB612" i="8"/>
  <c r="AB611" i="8"/>
  <c r="AB610" i="8"/>
  <c r="AB609" i="8"/>
  <c r="AB608" i="8"/>
  <c r="AB607" i="8"/>
  <c r="AB606" i="8"/>
  <c r="AB605" i="8"/>
  <c r="AB604" i="8"/>
  <c r="AB603" i="8"/>
  <c r="AB602" i="8"/>
  <c r="AB601" i="8"/>
  <c r="AB600" i="8"/>
  <c r="AB599" i="8"/>
  <c r="AB598" i="8"/>
  <c r="AB597" i="8"/>
  <c r="AB596" i="8"/>
  <c r="AB595" i="8"/>
  <c r="AB594" i="8"/>
  <c r="AB593" i="8"/>
  <c r="AB592" i="8"/>
  <c r="AB591" i="8"/>
  <c r="AB590" i="8"/>
  <c r="AB589" i="8"/>
  <c r="AB588" i="8"/>
  <c r="AB587" i="8"/>
  <c r="AB586" i="8"/>
  <c r="AB585" i="8"/>
  <c r="AB584" i="8"/>
  <c r="AB583" i="8"/>
  <c r="AB582" i="8"/>
  <c r="AB581" i="8"/>
  <c r="AB580" i="8"/>
  <c r="AB579" i="8"/>
  <c r="AB578" i="8"/>
  <c r="AB577" i="8"/>
  <c r="AB576" i="8"/>
  <c r="AB575" i="8"/>
  <c r="AB574" i="8"/>
  <c r="AB573" i="8"/>
  <c r="AB572" i="8"/>
  <c r="AB571" i="8"/>
  <c r="AB570" i="8"/>
  <c r="AB569" i="8"/>
  <c r="AB568" i="8"/>
  <c r="AB567" i="8"/>
  <c r="AB566" i="8"/>
  <c r="AB565" i="8"/>
  <c r="AB564" i="8"/>
  <c r="AB563" i="8"/>
  <c r="AB562" i="8"/>
  <c r="AB561" i="8"/>
  <c r="AB560" i="8"/>
  <c r="AB559" i="8"/>
  <c r="AB558" i="8"/>
  <c r="AB557" i="8"/>
  <c r="AB556" i="8"/>
  <c r="AB555" i="8"/>
  <c r="AB554" i="8"/>
  <c r="AB553" i="8"/>
  <c r="AB552" i="8"/>
  <c r="AB551" i="8"/>
  <c r="AB550" i="8"/>
  <c r="AB549" i="8"/>
  <c r="AB548" i="8"/>
  <c r="AB547" i="8"/>
  <c r="AB546" i="8"/>
  <c r="AB545" i="8"/>
  <c r="AB544" i="8"/>
  <c r="AB543" i="8"/>
  <c r="AB542" i="8"/>
  <c r="AB541" i="8"/>
  <c r="AB540" i="8"/>
  <c r="AB539" i="8"/>
  <c r="AB538" i="8"/>
  <c r="AB537" i="8"/>
  <c r="AB536" i="8"/>
  <c r="AB535" i="8"/>
  <c r="AB534" i="8"/>
  <c r="AB533" i="8"/>
  <c r="AB532" i="8"/>
  <c r="AB531" i="8"/>
  <c r="AB530" i="8"/>
  <c r="AB529" i="8"/>
  <c r="AB528" i="8"/>
  <c r="AB527" i="8"/>
  <c r="AB526" i="8"/>
  <c r="AB525" i="8"/>
  <c r="AB524" i="8"/>
  <c r="AB523" i="8"/>
  <c r="AB522" i="8"/>
  <c r="AB521" i="8"/>
  <c r="AB520" i="8"/>
  <c r="AB519" i="8"/>
  <c r="AB518" i="8"/>
  <c r="AB517" i="8"/>
  <c r="AB516" i="8"/>
  <c r="AB515" i="8"/>
  <c r="AB514" i="8"/>
  <c r="AB513" i="8"/>
  <c r="AB512" i="8"/>
  <c r="AB511" i="8"/>
  <c r="AB510" i="8"/>
  <c r="AB509" i="8"/>
  <c r="AB508" i="8"/>
  <c r="AB507" i="8"/>
  <c r="AB506" i="8"/>
  <c r="AB505" i="8"/>
  <c r="AB504" i="8"/>
  <c r="AB503" i="8"/>
  <c r="AB502" i="8"/>
  <c r="AB501" i="8"/>
  <c r="AB500" i="8"/>
  <c r="AB499" i="8"/>
  <c r="AB498" i="8"/>
  <c r="AB497" i="8"/>
  <c r="AB496" i="8"/>
  <c r="AB495" i="8"/>
  <c r="AB494" i="8"/>
  <c r="AB493" i="8"/>
  <c r="AB492" i="8"/>
  <c r="AB491" i="8"/>
  <c r="AB490" i="8"/>
  <c r="AB489" i="8"/>
  <c r="AB488" i="8"/>
  <c r="AB487" i="8"/>
  <c r="AB486" i="8"/>
  <c r="AB485" i="8"/>
  <c r="AB484" i="8"/>
  <c r="AB483" i="8"/>
  <c r="AB482" i="8"/>
  <c r="AB481" i="8"/>
  <c r="AB480" i="8"/>
  <c r="AB479" i="8"/>
  <c r="AB478" i="8"/>
  <c r="AB477" i="8"/>
  <c r="AB476" i="8"/>
  <c r="AB475" i="8"/>
  <c r="AB474" i="8"/>
  <c r="AB473" i="8"/>
  <c r="AB472" i="8"/>
  <c r="AB471" i="8"/>
  <c r="AB470" i="8"/>
  <c r="AB469" i="8"/>
  <c r="AB468" i="8"/>
  <c r="AB467" i="8"/>
  <c r="AB466" i="8"/>
  <c r="AB465" i="8"/>
  <c r="AB464" i="8"/>
  <c r="AB463" i="8"/>
  <c r="AB462" i="8"/>
  <c r="AB461" i="8"/>
  <c r="AB460" i="8"/>
  <c r="AB459" i="8"/>
  <c r="AB458" i="8"/>
  <c r="AB457" i="8"/>
  <c r="AB456" i="8"/>
  <c r="AB455" i="8"/>
  <c r="AB454" i="8"/>
  <c r="AB453" i="8"/>
  <c r="AB452" i="8"/>
  <c r="AB451" i="8"/>
  <c r="AB450" i="8"/>
  <c r="AB449" i="8"/>
  <c r="AB448" i="8"/>
  <c r="AB447" i="8"/>
  <c r="AB446" i="8"/>
  <c r="AB445" i="8"/>
  <c r="AB444" i="8"/>
  <c r="AB443" i="8"/>
  <c r="AB442" i="8"/>
  <c r="AB441" i="8"/>
  <c r="AB440" i="8"/>
  <c r="AB439" i="8"/>
  <c r="AB438" i="8"/>
  <c r="AB437" i="8"/>
  <c r="AB436" i="8"/>
  <c r="AB435" i="8"/>
  <c r="AB434" i="8"/>
  <c r="AB433" i="8"/>
  <c r="AB432" i="8"/>
  <c r="AB431" i="8"/>
  <c r="AB430" i="8"/>
  <c r="AB429" i="8"/>
  <c r="AB428" i="8"/>
  <c r="AB427" i="8"/>
  <c r="AB426" i="8"/>
  <c r="AB425" i="8"/>
  <c r="AB424" i="8"/>
  <c r="AB423" i="8"/>
  <c r="AB422" i="8"/>
  <c r="AB421" i="8"/>
  <c r="AB420" i="8"/>
  <c r="AB419" i="8"/>
  <c r="AB418" i="8"/>
  <c r="AB417" i="8"/>
  <c r="AB416" i="8"/>
  <c r="AB415" i="8"/>
  <c r="AB414" i="8"/>
  <c r="AB413" i="8"/>
  <c r="AB412" i="8"/>
  <c r="AB411" i="8"/>
  <c r="AB410" i="8"/>
  <c r="AB409" i="8"/>
  <c r="AB408" i="8"/>
  <c r="AB407" i="8"/>
  <c r="AB406" i="8"/>
  <c r="AB405" i="8"/>
  <c r="AB404" i="8"/>
  <c r="AB403" i="8"/>
  <c r="AB402" i="8"/>
  <c r="AB401" i="8"/>
  <c r="AB400" i="8"/>
  <c r="AB399" i="8"/>
  <c r="AB398" i="8"/>
  <c r="AB397" i="8"/>
  <c r="AB396" i="8"/>
  <c r="AB395" i="8"/>
  <c r="AB394" i="8"/>
  <c r="AB393" i="8"/>
  <c r="AB392" i="8"/>
  <c r="AB391" i="8"/>
  <c r="AB390" i="8"/>
  <c r="AB389" i="8"/>
  <c r="AB388" i="8"/>
  <c r="AB387" i="8"/>
  <c r="AB386" i="8"/>
  <c r="AB385" i="8"/>
  <c r="AB384" i="8"/>
  <c r="AB383" i="8"/>
  <c r="AB382" i="8"/>
  <c r="AB381" i="8"/>
  <c r="AB380" i="8"/>
  <c r="AB379" i="8"/>
  <c r="AB378" i="8"/>
  <c r="AB377" i="8"/>
  <c r="AB376" i="8"/>
  <c r="AB375" i="8"/>
  <c r="AB374" i="8"/>
  <c r="AB373" i="8"/>
  <c r="AB372" i="8"/>
  <c r="AB371" i="8"/>
  <c r="AB370" i="8"/>
  <c r="AB369" i="8"/>
  <c r="AB368" i="8"/>
  <c r="AB367" i="8"/>
  <c r="AB366" i="8"/>
  <c r="AB365" i="8"/>
  <c r="AB364" i="8"/>
  <c r="AB363" i="8"/>
  <c r="AB362" i="8"/>
  <c r="AB361" i="8"/>
  <c r="AB360" i="8"/>
  <c r="AB359" i="8"/>
  <c r="AB358" i="8"/>
  <c r="AB357" i="8"/>
  <c r="AB356" i="8"/>
  <c r="AB355" i="8"/>
  <c r="AB354" i="8"/>
  <c r="AB353" i="8"/>
  <c r="AB352" i="8"/>
  <c r="AB351" i="8"/>
  <c r="AB350" i="8"/>
  <c r="AB349" i="8"/>
  <c r="AB348" i="8"/>
  <c r="AB347" i="8"/>
  <c r="AB346" i="8"/>
  <c r="AB345" i="8"/>
  <c r="AB344" i="8"/>
  <c r="AB343" i="8"/>
  <c r="AB342" i="8"/>
  <c r="AB341" i="8"/>
  <c r="AB340" i="8"/>
  <c r="AB339" i="8"/>
  <c r="AB338" i="8"/>
  <c r="AB337" i="8"/>
  <c r="AB336" i="8"/>
  <c r="AB335" i="8"/>
  <c r="AB334" i="8"/>
  <c r="AB333" i="8"/>
  <c r="AB332" i="8"/>
  <c r="AB331" i="8"/>
  <c r="AB330" i="8"/>
  <c r="AB329" i="8"/>
  <c r="AB328" i="8"/>
  <c r="AB327" i="8"/>
  <c r="AB326" i="8"/>
  <c r="AB325" i="8"/>
  <c r="AB324" i="8"/>
  <c r="AB323" i="8"/>
  <c r="AB322" i="8"/>
  <c r="AB321" i="8"/>
  <c r="AB320" i="8"/>
  <c r="AB319" i="8"/>
  <c r="AB318" i="8"/>
  <c r="AB317" i="8"/>
  <c r="AB316" i="8"/>
  <c r="AB315" i="8"/>
  <c r="AB314" i="8"/>
  <c r="AB313" i="8"/>
  <c r="AB312" i="8"/>
  <c r="AB311" i="8"/>
  <c r="AB310" i="8"/>
  <c r="AB309" i="8"/>
  <c r="AB308" i="8"/>
  <c r="AB307" i="8"/>
  <c r="AB306" i="8"/>
  <c r="AB305" i="8"/>
  <c r="AB304" i="8"/>
  <c r="AB303" i="8"/>
  <c r="AB302" i="8"/>
  <c r="AB301" i="8"/>
  <c r="AB300" i="8"/>
  <c r="AB299" i="8"/>
  <c r="AB298" i="8"/>
  <c r="AB297" i="8"/>
  <c r="AB296" i="8"/>
  <c r="AB295" i="8"/>
  <c r="AB294" i="8"/>
  <c r="AB293" i="8"/>
  <c r="AB292" i="8"/>
  <c r="AB291" i="8"/>
  <c r="AB290" i="8"/>
  <c r="AB289" i="8"/>
  <c r="AB288" i="8"/>
  <c r="AB287" i="8"/>
  <c r="AB286" i="8"/>
  <c r="AB285" i="8"/>
  <c r="AB284" i="8"/>
  <c r="AB283" i="8"/>
  <c r="AB282" i="8"/>
  <c r="AB281" i="8"/>
  <c r="AB280" i="8"/>
  <c r="AB279" i="8"/>
  <c r="AB278" i="8"/>
  <c r="AB277" i="8"/>
  <c r="AB276" i="8"/>
  <c r="AB275" i="8"/>
  <c r="AB274" i="8"/>
  <c r="AB273" i="8"/>
  <c r="AB272" i="8"/>
  <c r="AB271" i="8"/>
  <c r="AB270" i="8"/>
  <c r="AB269" i="8"/>
  <c r="AB268" i="8"/>
  <c r="AB267" i="8"/>
  <c r="AB266" i="8"/>
  <c r="AB265" i="8"/>
  <c r="AB264" i="8"/>
  <c r="AB263" i="8"/>
  <c r="AB262" i="8"/>
  <c r="AB261" i="8"/>
  <c r="AB260" i="8"/>
  <c r="AB259" i="8"/>
  <c r="AB258" i="8"/>
  <c r="AB257" i="8"/>
  <c r="AB256" i="8"/>
  <c r="AB255" i="8"/>
  <c r="AB254" i="8"/>
  <c r="AB253" i="8"/>
  <c r="AB252" i="8"/>
  <c r="AB251" i="8"/>
  <c r="AB250" i="8"/>
  <c r="AB249" i="8"/>
  <c r="AB248" i="8"/>
  <c r="AB247" i="8"/>
  <c r="AB246" i="8"/>
  <c r="AB245" i="8"/>
  <c r="AB244" i="8"/>
  <c r="AB243" i="8"/>
  <c r="AB242" i="8"/>
  <c r="AB241" i="8"/>
  <c r="AB240" i="8"/>
  <c r="AB239" i="8"/>
  <c r="AB238" i="8"/>
  <c r="AB237" i="8"/>
  <c r="AB236" i="8"/>
  <c r="AB235" i="8"/>
  <c r="AB234" i="8"/>
  <c r="AB233" i="8"/>
  <c r="AB232" i="8"/>
  <c r="AB231" i="8"/>
  <c r="AB230" i="8"/>
  <c r="AB229" i="8"/>
  <c r="AB228" i="8"/>
  <c r="AB227" i="8"/>
  <c r="AB226" i="8"/>
  <c r="AB225" i="8"/>
  <c r="AB224" i="8"/>
  <c r="AB223" i="8"/>
  <c r="AB222" i="8"/>
  <c r="AB221" i="8"/>
  <c r="AB220" i="8"/>
  <c r="AB219" i="8"/>
  <c r="AB218" i="8"/>
  <c r="AB217" i="8"/>
  <c r="AB216" i="8"/>
  <c r="AB215" i="8"/>
  <c r="AB214" i="8"/>
  <c r="AB213" i="8"/>
  <c r="AB212" i="8"/>
  <c r="AB211" i="8"/>
  <c r="AB210" i="8"/>
  <c r="AB209" i="8"/>
  <c r="AB208" i="8"/>
  <c r="AB207" i="8"/>
  <c r="AB206" i="8"/>
  <c r="AB205" i="8"/>
  <c r="AB204" i="8"/>
  <c r="AB203" i="8"/>
  <c r="AB202" i="8"/>
  <c r="AB201" i="8"/>
  <c r="AB200" i="8"/>
  <c r="AB199" i="8"/>
  <c r="AB198" i="8"/>
  <c r="AB197" i="8"/>
  <c r="AB196" i="8"/>
  <c r="AB195" i="8"/>
  <c r="AB194" i="8"/>
  <c r="AB193" i="8"/>
  <c r="AB192" i="8"/>
  <c r="AB191" i="8"/>
  <c r="AB190" i="8"/>
  <c r="AB189" i="8"/>
  <c r="AB188" i="8"/>
  <c r="AB187" i="8"/>
  <c r="AB186" i="8"/>
  <c r="AB185" i="8"/>
  <c r="AB184" i="8"/>
  <c r="AB183" i="8"/>
  <c r="AB182" i="8"/>
  <c r="AB181" i="8"/>
  <c r="AB180" i="8"/>
  <c r="AB179" i="8"/>
  <c r="AB178" i="8"/>
  <c r="AB177" i="8"/>
  <c r="AB176" i="8"/>
  <c r="AB175" i="8"/>
  <c r="AB174" i="8"/>
  <c r="AB173" i="8"/>
  <c r="AB172" i="8"/>
  <c r="AB171" i="8"/>
  <c r="AB170" i="8"/>
  <c r="AB169" i="8"/>
  <c r="AB168" i="8"/>
  <c r="AB167" i="8"/>
  <c r="AB166" i="8"/>
  <c r="AB165" i="8"/>
  <c r="AB164" i="8"/>
  <c r="AB163" i="8"/>
  <c r="AB162" i="8"/>
  <c r="AB161" i="8"/>
  <c r="AB160" i="8"/>
  <c r="AB159" i="8"/>
  <c r="AB158" i="8"/>
  <c r="AB157" i="8"/>
  <c r="AB156" i="8"/>
  <c r="AB155" i="8"/>
  <c r="AB154" i="8"/>
  <c r="AB153" i="8"/>
  <c r="AB152" i="8"/>
  <c r="AB151" i="8"/>
  <c r="AB150" i="8"/>
  <c r="AB149" i="8"/>
  <c r="AB148" i="8"/>
  <c r="AB147" i="8"/>
  <c r="AB146" i="8"/>
  <c r="AB145" i="8"/>
  <c r="AB144" i="8"/>
  <c r="AB143" i="8"/>
  <c r="AB142" i="8"/>
  <c r="AB141" i="8"/>
  <c r="AB140" i="8"/>
  <c r="AB139" i="8"/>
  <c r="AB138" i="8"/>
  <c r="AB137" i="8"/>
  <c r="AB136" i="8"/>
  <c r="AB135" i="8"/>
  <c r="AB134" i="8"/>
  <c r="AB133" i="8"/>
  <c r="AB132" i="8"/>
  <c r="AB131" i="8"/>
  <c r="AB130" i="8"/>
  <c r="AB129" i="8"/>
  <c r="AB128" i="8"/>
  <c r="AB127" i="8"/>
  <c r="AB126" i="8"/>
  <c r="AB125" i="8"/>
  <c r="AB124" i="8"/>
  <c r="AB123" i="8"/>
  <c r="AB122" i="8"/>
  <c r="AB121" i="8"/>
  <c r="AB120" i="8"/>
  <c r="AB119" i="8"/>
  <c r="AB118" i="8"/>
  <c r="AB117" i="8"/>
  <c r="AB116" i="8"/>
  <c r="AB115" i="8"/>
  <c r="AB114" i="8"/>
  <c r="AB113" i="8"/>
  <c r="AB112" i="8"/>
  <c r="AB111" i="8"/>
  <c r="AB110" i="8"/>
  <c r="AB109" i="8"/>
  <c r="AB108" i="8"/>
  <c r="AB107" i="8"/>
  <c r="AB106" i="8"/>
  <c r="AB105" i="8"/>
  <c r="AB104" i="8"/>
  <c r="AB103" i="8"/>
  <c r="AB102" i="8"/>
  <c r="AB101" i="8"/>
  <c r="AB100" i="8"/>
  <c r="AB99" i="8"/>
  <c r="AB98" i="8"/>
  <c r="AB97" i="8"/>
  <c r="AB96" i="8"/>
  <c r="AB95" i="8"/>
  <c r="AB94" i="8"/>
  <c r="AB93" i="8"/>
  <c r="AB92" i="8"/>
  <c r="AB91" i="8"/>
  <c r="AB90" i="8"/>
  <c r="AB89" i="8"/>
  <c r="AB88" i="8"/>
  <c r="AB87" i="8"/>
  <c r="AB86" i="8"/>
  <c r="AB85" i="8"/>
  <c r="AB84" i="8"/>
  <c r="AB83" i="8"/>
  <c r="AB82" i="8"/>
  <c r="AB81" i="8"/>
  <c r="AB80" i="8"/>
  <c r="AB79" i="8"/>
  <c r="AB78" i="8"/>
  <c r="AB77" i="8"/>
  <c r="AB76" i="8"/>
  <c r="AB75" i="8"/>
  <c r="AB74" i="8"/>
  <c r="AB73" i="8"/>
  <c r="AB72" i="8"/>
  <c r="AB71" i="8"/>
  <c r="AB70" i="8"/>
  <c r="AB69" i="8"/>
  <c r="AB68" i="8"/>
  <c r="AB67" i="8"/>
  <c r="AB66" i="8"/>
  <c r="AB65" i="8"/>
  <c r="AB64" i="8"/>
  <c r="AB63" i="8"/>
  <c r="AB62" i="8"/>
  <c r="AB61" i="8"/>
  <c r="AB60" i="8"/>
  <c r="AB59" i="8"/>
  <c r="AB58" i="8"/>
  <c r="AB57" i="8"/>
  <c r="AB56" i="8"/>
  <c r="AB55" i="8"/>
  <c r="AB54" i="8"/>
  <c r="AB53" i="8"/>
  <c r="AB52" i="8"/>
  <c r="AB51" i="8"/>
  <c r="AB50" i="8"/>
  <c r="AB49" i="8"/>
  <c r="AB48" i="8"/>
  <c r="AB47" i="8"/>
  <c r="AB46" i="8"/>
  <c r="AB45" i="8"/>
  <c r="AB44" i="8"/>
  <c r="AB43" i="8"/>
  <c r="AB42" i="8"/>
  <c r="AB41" i="8"/>
  <c r="AB40" i="8"/>
  <c r="AB39" i="8"/>
  <c r="AB38" i="8"/>
  <c r="AB37" i="8"/>
  <c r="AB36" i="8"/>
  <c r="AB35" i="8"/>
  <c r="AB34" i="8"/>
  <c r="AB33" i="8"/>
  <c r="AB32" i="8"/>
  <c r="AB31" i="8"/>
  <c r="AB30" i="8"/>
  <c r="AB29" i="8"/>
  <c r="AB28" i="8"/>
  <c r="AB27" i="8"/>
  <c r="AB26" i="8"/>
  <c r="AB25" i="8"/>
  <c r="AB24" i="8"/>
  <c r="AB23" i="8"/>
  <c r="AB22" i="8"/>
  <c r="AB21" i="8"/>
  <c r="AB20" i="8"/>
  <c r="AB19" i="8"/>
  <c r="AB18" i="8"/>
  <c r="AB17" i="8"/>
  <c r="AB16" i="8"/>
  <c r="AB15" i="8"/>
  <c r="AB14" i="8"/>
  <c r="AB13" i="8"/>
  <c r="AB12" i="8"/>
  <c r="AB11" i="8"/>
  <c r="AB10" i="8"/>
  <c r="AB9" i="8"/>
  <c r="AB8" i="8"/>
  <c r="AA8" i="8"/>
  <c r="Y926" i="8"/>
  <c r="AS6" i="8" l="1"/>
  <c r="AB6" i="8"/>
  <c r="AJ23" i="1" l="1"/>
  <c r="T31" i="14"/>
  <c r="V38" i="14"/>
  <c r="S36" i="14"/>
  <c r="S37" i="14"/>
  <c r="S38" i="14"/>
  <c r="F36" i="14"/>
  <c r="F37" i="14"/>
  <c r="F38" i="14"/>
  <c r="U36" i="14"/>
  <c r="U37" i="14"/>
  <c r="U38" i="14"/>
  <c r="H36" i="14"/>
  <c r="H37" i="14"/>
  <c r="H38" i="14"/>
  <c r="V36" i="14"/>
  <c r="V30" i="14"/>
  <c r="U31" i="14"/>
  <c r="U30" i="14"/>
  <c r="G16" i="15" l="1"/>
  <c r="F16" i="15"/>
  <c r="F15" i="15"/>
  <c r="V31" i="14"/>
  <c r="I30" i="14"/>
  <c r="C27" i="15"/>
  <c r="F27" i="15" l="1"/>
  <c r="F32" i="15"/>
  <c r="F31" i="15"/>
  <c r="F33" i="15" s="1"/>
  <c r="F26" i="15"/>
  <c r="F25" i="15"/>
  <c r="C33" i="15"/>
  <c r="F10" i="15"/>
  <c r="F11" i="15" s="1"/>
  <c r="C17" i="15"/>
  <c r="C11" i="15"/>
  <c r="F17" i="15" l="1"/>
  <c r="G32" i="15" l="1"/>
  <c r="G26" i="15"/>
  <c r="G25" i="15"/>
  <c r="G10" i="15"/>
  <c r="G27" i="15" l="1"/>
  <c r="E27" i="15"/>
  <c r="T32" i="14"/>
  <c r="V32" i="14" s="1"/>
  <c r="T38" i="14"/>
  <c r="T36" i="14"/>
  <c r="G38" i="14"/>
  <c r="I38" i="14" s="1"/>
  <c r="Y19" i="12"/>
  <c r="Y10" i="12"/>
  <c r="Y9" i="12"/>
  <c r="Y8" i="12"/>
  <c r="AI23" i="1" l="1"/>
  <c r="AJ12" i="1"/>
  <c r="AI12" i="1" s="1"/>
  <c r="AJ11" i="1"/>
  <c r="AJ10" i="1"/>
  <c r="X19" i="12"/>
  <c r="X10" i="12"/>
  <c r="X9" i="12"/>
  <c r="X8" i="12"/>
  <c r="N11" i="12"/>
  <c r="AI11" i="1"/>
  <c r="AI10" i="1"/>
  <c r="AG8" i="1"/>
  <c r="Y24" i="1"/>
  <c r="X24" i="1"/>
  <c r="W24" i="1"/>
  <c r="Z23" i="1"/>
  <c r="Y20" i="1"/>
  <c r="X20" i="1"/>
  <c r="W20" i="1"/>
  <c r="V20" i="1"/>
  <c r="V21" i="1" s="1"/>
  <c r="V24" i="1" s="1"/>
  <c r="Y21" i="1"/>
  <c r="X21" i="1"/>
  <c r="W21" i="1"/>
  <c r="Z19" i="1"/>
  <c r="Z18" i="1"/>
  <c r="Z17" i="1"/>
  <c r="Z16" i="1"/>
  <c r="Z15" i="1"/>
  <c r="Z12" i="1"/>
  <c r="Z11" i="1"/>
  <c r="Z10" i="1"/>
  <c r="Z9" i="1"/>
  <c r="Y13" i="1"/>
  <c r="Z8" i="1"/>
  <c r="Z13" i="1"/>
  <c r="W13" i="1"/>
  <c r="X13" i="1"/>
  <c r="V13" i="1"/>
  <c r="X11" i="12" l="1"/>
  <c r="Y11" i="12"/>
  <c r="N16" i="12"/>
  <c r="N17" i="12" s="1"/>
  <c r="N20" i="12" s="1"/>
  <c r="Z20" i="1"/>
  <c r="Z21" i="1" s="1"/>
  <c r="Z24" i="1" s="1"/>
  <c r="O85" i="28" l="1"/>
  <c r="L85" i="28"/>
  <c r="I85" i="28"/>
  <c r="E85" i="28"/>
  <c r="O84" i="28"/>
  <c r="L84" i="28"/>
  <c r="I84" i="28"/>
  <c r="E84" i="28"/>
  <c r="O83" i="28"/>
  <c r="L83" i="28"/>
  <c r="I83" i="28"/>
  <c r="E83" i="28"/>
  <c r="O82" i="28"/>
  <c r="L82" i="28"/>
  <c r="I82" i="28"/>
  <c r="E82" i="28"/>
  <c r="O77" i="28"/>
  <c r="N77" i="28"/>
  <c r="M77" i="28"/>
  <c r="L77" i="28"/>
  <c r="K77" i="28"/>
  <c r="P76" i="28"/>
  <c r="M76" i="28"/>
  <c r="I76" i="28"/>
  <c r="H76" i="28"/>
  <c r="J76" i="28" s="1"/>
  <c r="P75" i="28"/>
  <c r="P77" i="28" s="1"/>
  <c r="M75" i="28"/>
  <c r="I75" i="28"/>
  <c r="H75" i="28"/>
  <c r="J75" i="28" s="1"/>
  <c r="P74" i="28"/>
  <c r="M74" i="28"/>
  <c r="I74" i="28"/>
  <c r="I77" i="28" s="1"/>
  <c r="H74" i="28"/>
  <c r="J74" i="28" s="1"/>
  <c r="O66" i="28"/>
  <c r="N66" i="28"/>
  <c r="L66" i="28"/>
  <c r="K66" i="28"/>
  <c r="O65" i="28"/>
  <c r="N65" i="28"/>
  <c r="L65" i="28"/>
  <c r="K65" i="28"/>
  <c r="O64" i="28"/>
  <c r="N64" i="28"/>
  <c r="H64" i="28" s="1"/>
  <c r="L64" i="28"/>
  <c r="K64" i="28"/>
  <c r="O63" i="28"/>
  <c r="N63" i="28"/>
  <c r="L63" i="28"/>
  <c r="K63" i="28"/>
  <c r="O59" i="28"/>
  <c r="N59" i="28"/>
  <c r="L59" i="28"/>
  <c r="K59" i="28"/>
  <c r="O58" i="28"/>
  <c r="N58" i="28"/>
  <c r="L58" i="28"/>
  <c r="K58" i="28"/>
  <c r="O57" i="28"/>
  <c r="N57" i="28"/>
  <c r="L57" i="28"/>
  <c r="K57" i="28"/>
  <c r="K53" i="28"/>
  <c r="O51" i="28"/>
  <c r="N51" i="28"/>
  <c r="L51" i="28"/>
  <c r="L53" i="28" s="1"/>
  <c r="K51" i="28"/>
  <c r="P50" i="28"/>
  <c r="M50" i="28"/>
  <c r="I50" i="28"/>
  <c r="H50" i="28"/>
  <c r="J50" i="28" s="1"/>
  <c r="P49" i="28"/>
  <c r="M49" i="28"/>
  <c r="I49" i="28"/>
  <c r="H49" i="28"/>
  <c r="J49" i="28" s="1"/>
  <c r="P48" i="28"/>
  <c r="M48" i="28"/>
  <c r="I48" i="28"/>
  <c r="H48" i="28"/>
  <c r="J48" i="28" s="1"/>
  <c r="P47" i="28"/>
  <c r="M47" i="28"/>
  <c r="M51" i="28" s="1"/>
  <c r="J47" i="28"/>
  <c r="I47" i="28"/>
  <c r="H47" i="28"/>
  <c r="P46" i="28"/>
  <c r="M46" i="28"/>
  <c r="I46" i="28"/>
  <c r="H46" i="28"/>
  <c r="J46" i="28" s="1"/>
  <c r="P45" i="28"/>
  <c r="M45" i="28"/>
  <c r="I45" i="28"/>
  <c r="H45" i="28"/>
  <c r="J45" i="28" s="1"/>
  <c r="P44" i="28"/>
  <c r="M44" i="28"/>
  <c r="I44" i="28"/>
  <c r="H44" i="28"/>
  <c r="J44" i="28" s="1"/>
  <c r="P43" i="28"/>
  <c r="P51" i="28" s="1"/>
  <c r="M43" i="28"/>
  <c r="I43" i="28"/>
  <c r="H43" i="28"/>
  <c r="J43" i="28" s="1"/>
  <c r="P42" i="28"/>
  <c r="M42" i="28"/>
  <c r="I42" i="28"/>
  <c r="H42" i="28"/>
  <c r="J42" i="28" s="1"/>
  <c r="P41" i="28"/>
  <c r="M41" i="28"/>
  <c r="I41" i="28"/>
  <c r="I51" i="28" s="1"/>
  <c r="H41" i="28"/>
  <c r="J41" i="28" s="1"/>
  <c r="O38" i="28"/>
  <c r="N38" i="28"/>
  <c r="L38" i="28"/>
  <c r="K38" i="28"/>
  <c r="P37" i="28"/>
  <c r="M37" i="28"/>
  <c r="J37" i="28"/>
  <c r="I37" i="28"/>
  <c r="H37" i="28"/>
  <c r="P36" i="28"/>
  <c r="M36" i="28"/>
  <c r="I36" i="28"/>
  <c r="H36" i="28"/>
  <c r="J36" i="28" s="1"/>
  <c r="P35" i="28"/>
  <c r="M35" i="28"/>
  <c r="I35" i="28"/>
  <c r="H35" i="28"/>
  <c r="J35" i="28" s="1"/>
  <c r="P34" i="28"/>
  <c r="M34" i="28"/>
  <c r="I34" i="28"/>
  <c r="H34" i="28"/>
  <c r="J34" i="28" s="1"/>
  <c r="P33" i="28"/>
  <c r="M33" i="28"/>
  <c r="I33" i="28"/>
  <c r="H33" i="28"/>
  <c r="J33" i="28" s="1"/>
  <c r="P32" i="28"/>
  <c r="M32" i="28"/>
  <c r="I32" i="28"/>
  <c r="H32" i="28"/>
  <c r="J32" i="28" s="1"/>
  <c r="P31" i="28"/>
  <c r="M31" i="28"/>
  <c r="I31" i="28"/>
  <c r="H31" i="28"/>
  <c r="J31" i="28" s="1"/>
  <c r="P30" i="28"/>
  <c r="M30" i="28"/>
  <c r="I30" i="28"/>
  <c r="J30" i="28" s="1"/>
  <c r="H30" i="28"/>
  <c r="P29" i="28"/>
  <c r="M29" i="28"/>
  <c r="I29" i="28"/>
  <c r="H29" i="28"/>
  <c r="J29" i="28" s="1"/>
  <c r="P28" i="28"/>
  <c r="M28" i="28"/>
  <c r="M38" i="28" s="1"/>
  <c r="J28" i="28"/>
  <c r="I28" i="28"/>
  <c r="H28" i="28"/>
  <c r="P27" i="28"/>
  <c r="M27" i="28"/>
  <c r="I27" i="28"/>
  <c r="H27" i="28"/>
  <c r="J27" i="28" s="1"/>
  <c r="P26" i="28"/>
  <c r="M26" i="28"/>
  <c r="I26" i="28"/>
  <c r="I38" i="28" s="1"/>
  <c r="H26" i="28"/>
  <c r="H38" i="28" s="1"/>
  <c r="P25" i="28"/>
  <c r="P38" i="28" s="1"/>
  <c r="M25" i="28"/>
  <c r="I25" i="28"/>
  <c r="H25" i="28"/>
  <c r="J25" i="28" s="1"/>
  <c r="O22" i="28"/>
  <c r="O53" i="28" s="1"/>
  <c r="N22" i="28"/>
  <c r="N53" i="28" s="1"/>
  <c r="L22" i="28"/>
  <c r="K22" i="28"/>
  <c r="P21" i="28"/>
  <c r="M21" i="28"/>
  <c r="I21" i="28"/>
  <c r="H21" i="28"/>
  <c r="J21" i="28" s="1"/>
  <c r="P20" i="28"/>
  <c r="M20" i="28"/>
  <c r="I20" i="28"/>
  <c r="J20" i="28" s="1"/>
  <c r="H20" i="28"/>
  <c r="P19" i="28"/>
  <c r="M19" i="28"/>
  <c r="I19" i="28"/>
  <c r="H19" i="28"/>
  <c r="J19" i="28" s="1"/>
  <c r="P18" i="28"/>
  <c r="M18" i="28"/>
  <c r="M22" i="28" s="1"/>
  <c r="J18" i="28"/>
  <c r="I18" i="28"/>
  <c r="H18" i="28"/>
  <c r="P17" i="28"/>
  <c r="M17" i="28"/>
  <c r="I17" i="28"/>
  <c r="H17" i="28"/>
  <c r="J17" i="28" s="1"/>
  <c r="P16" i="28"/>
  <c r="M16" i="28"/>
  <c r="I16" i="28"/>
  <c r="H16" i="28"/>
  <c r="J16" i="28" s="1"/>
  <c r="P15" i="28"/>
  <c r="M15" i="28"/>
  <c r="I15" i="28"/>
  <c r="H15" i="28"/>
  <c r="J15" i="28" s="1"/>
  <c r="P14" i="28"/>
  <c r="P22" i="28" s="1"/>
  <c r="M14" i="28"/>
  <c r="I14" i="28"/>
  <c r="J14" i="28" s="1"/>
  <c r="H14" i="28"/>
  <c r="H22" i="28" s="1"/>
  <c r="O11" i="28"/>
  <c r="N11" i="28"/>
  <c r="L11" i="28"/>
  <c r="K11" i="28"/>
  <c r="P10" i="28"/>
  <c r="M10" i="28"/>
  <c r="I10" i="28"/>
  <c r="J10" i="28" s="1"/>
  <c r="H10" i="28"/>
  <c r="P9" i="28"/>
  <c r="P11" i="28" s="1"/>
  <c r="M9" i="28"/>
  <c r="M11" i="28" s="1"/>
  <c r="I9" i="28"/>
  <c r="I11" i="28" s="1"/>
  <c r="H9" i="28"/>
  <c r="J9" i="28" s="1"/>
  <c r="J11" i="28" s="1"/>
  <c r="C5" i="28"/>
  <c r="C4" i="28"/>
  <c r="H3" i="28"/>
  <c r="G3" i="28"/>
  <c r="F145" i="27"/>
  <c r="P144" i="27"/>
  <c r="M144" i="27"/>
  <c r="J144" i="27"/>
  <c r="F144" i="27"/>
  <c r="P143" i="27"/>
  <c r="M143" i="27"/>
  <c r="J143" i="27"/>
  <c r="F143" i="27"/>
  <c r="P142" i="27"/>
  <c r="M142" i="27"/>
  <c r="J142" i="27"/>
  <c r="F142" i="27"/>
  <c r="P141" i="27"/>
  <c r="M141" i="27"/>
  <c r="J141" i="27"/>
  <c r="F141" i="27"/>
  <c r="P136" i="27"/>
  <c r="O136" i="27"/>
  <c r="M136" i="27"/>
  <c r="L136" i="27"/>
  <c r="Q135" i="27"/>
  <c r="N135" i="27"/>
  <c r="J135" i="27"/>
  <c r="I135" i="27"/>
  <c r="K135" i="27" s="1"/>
  <c r="Q134" i="27"/>
  <c r="N134" i="27"/>
  <c r="J134" i="27"/>
  <c r="K134" i="27" s="1"/>
  <c r="I134" i="27"/>
  <c r="Q133" i="27"/>
  <c r="N133" i="27"/>
  <c r="J133" i="27"/>
  <c r="K133" i="27" s="1"/>
  <c r="I133" i="27"/>
  <c r="Q132" i="27"/>
  <c r="N132" i="27"/>
  <c r="K132" i="27"/>
  <c r="J132" i="27"/>
  <c r="I132" i="27"/>
  <c r="Q131" i="27"/>
  <c r="N131" i="27"/>
  <c r="J131" i="27"/>
  <c r="I131" i="27"/>
  <c r="K131" i="27" s="1"/>
  <c r="Q130" i="27"/>
  <c r="N130" i="27"/>
  <c r="J130" i="27"/>
  <c r="K130" i="27" s="1"/>
  <c r="Q129" i="27"/>
  <c r="Q136" i="27" s="1"/>
  <c r="N129" i="27"/>
  <c r="K129" i="27"/>
  <c r="J129" i="27"/>
  <c r="I129" i="27"/>
  <c r="Q128" i="27"/>
  <c r="N128" i="27"/>
  <c r="J128" i="27"/>
  <c r="K128" i="27" s="1"/>
  <c r="I128" i="27"/>
  <c r="Q127" i="27"/>
  <c r="N127" i="27"/>
  <c r="N136" i="27" s="1"/>
  <c r="J127" i="27"/>
  <c r="J136" i="27" s="1"/>
  <c r="I127" i="27"/>
  <c r="K127" i="27" s="1"/>
  <c r="P119" i="27"/>
  <c r="O119" i="27"/>
  <c r="M119" i="27"/>
  <c r="L119" i="27"/>
  <c r="P118" i="27"/>
  <c r="O118" i="27"/>
  <c r="M118" i="27"/>
  <c r="J118" i="27" s="1"/>
  <c r="L118" i="27"/>
  <c r="P117" i="27"/>
  <c r="O117" i="27"/>
  <c r="M117" i="27"/>
  <c r="L117" i="27"/>
  <c r="P116" i="27"/>
  <c r="O116" i="27"/>
  <c r="M116" i="27"/>
  <c r="L116" i="27"/>
  <c r="P115" i="27"/>
  <c r="O115" i="27"/>
  <c r="M115" i="27"/>
  <c r="L115" i="27"/>
  <c r="P111" i="27"/>
  <c r="O111" i="27"/>
  <c r="M111" i="27"/>
  <c r="L111" i="27"/>
  <c r="P110" i="27"/>
  <c r="O110" i="27"/>
  <c r="M110" i="27"/>
  <c r="L110" i="27"/>
  <c r="P109" i="27"/>
  <c r="O109" i="27"/>
  <c r="M109" i="27"/>
  <c r="L109" i="27"/>
  <c r="P108" i="27"/>
  <c r="O108" i="27"/>
  <c r="M108" i="27"/>
  <c r="J108" i="27" s="1"/>
  <c r="L108" i="27"/>
  <c r="P107" i="27"/>
  <c r="O107" i="27"/>
  <c r="M107" i="27"/>
  <c r="L107" i="27"/>
  <c r="P106" i="27"/>
  <c r="O106" i="27"/>
  <c r="M106" i="27"/>
  <c r="L106" i="27"/>
  <c r="P100" i="27"/>
  <c r="O100" i="27"/>
  <c r="M100" i="27"/>
  <c r="L100" i="27"/>
  <c r="Q99" i="27"/>
  <c r="N99" i="27"/>
  <c r="J99" i="27"/>
  <c r="I99" i="27"/>
  <c r="K99" i="27" s="1"/>
  <c r="Q98" i="27"/>
  <c r="N98" i="27"/>
  <c r="J98" i="27"/>
  <c r="K98" i="27" s="1"/>
  <c r="I98" i="27"/>
  <c r="Q97" i="27"/>
  <c r="N97" i="27"/>
  <c r="J97" i="27"/>
  <c r="K97" i="27" s="1"/>
  <c r="I97" i="27"/>
  <c r="Q96" i="27"/>
  <c r="N96" i="27"/>
  <c r="K96" i="27"/>
  <c r="J96" i="27"/>
  <c r="I96" i="27"/>
  <c r="Q95" i="27"/>
  <c r="N95" i="27"/>
  <c r="J95" i="27"/>
  <c r="I95" i="27"/>
  <c r="K95" i="27" s="1"/>
  <c r="Q94" i="27"/>
  <c r="N94" i="27"/>
  <c r="J94" i="27"/>
  <c r="I94" i="27"/>
  <c r="K94" i="27" s="1"/>
  <c r="Q93" i="27"/>
  <c r="N93" i="27"/>
  <c r="J93" i="27"/>
  <c r="I93" i="27"/>
  <c r="K93" i="27" s="1"/>
  <c r="Q92" i="27"/>
  <c r="N92" i="27"/>
  <c r="K92" i="27"/>
  <c r="J92" i="27"/>
  <c r="I92" i="27"/>
  <c r="Q91" i="27"/>
  <c r="N91" i="27"/>
  <c r="J91" i="27"/>
  <c r="I91" i="27"/>
  <c r="K91" i="27" s="1"/>
  <c r="Q90" i="27"/>
  <c r="N90" i="27"/>
  <c r="J90" i="27"/>
  <c r="I90" i="27"/>
  <c r="K90" i="27" s="1"/>
  <c r="Q89" i="27"/>
  <c r="Q100" i="27" s="1"/>
  <c r="N89" i="27"/>
  <c r="N100" i="27" s="1"/>
  <c r="K89" i="27"/>
  <c r="J89" i="27"/>
  <c r="J100" i="27" s="1"/>
  <c r="I89" i="27"/>
  <c r="I100" i="27" s="1"/>
  <c r="P86" i="27"/>
  <c r="O86" i="27"/>
  <c r="M86" i="27"/>
  <c r="L86" i="27"/>
  <c r="Q85" i="27"/>
  <c r="N85" i="27"/>
  <c r="J85" i="27"/>
  <c r="I85" i="27"/>
  <c r="K85" i="27" s="1"/>
  <c r="Q84" i="27"/>
  <c r="N84" i="27"/>
  <c r="J84" i="27"/>
  <c r="I84" i="27"/>
  <c r="K84" i="27" s="1"/>
  <c r="Q83" i="27"/>
  <c r="N83" i="27"/>
  <c r="J83" i="27"/>
  <c r="I83" i="27"/>
  <c r="K83" i="27" s="1"/>
  <c r="Q82" i="27"/>
  <c r="N82" i="27"/>
  <c r="K82" i="27"/>
  <c r="J82" i="27"/>
  <c r="I82" i="27"/>
  <c r="Q81" i="27"/>
  <c r="N81" i="27"/>
  <c r="J81" i="27"/>
  <c r="I81" i="27"/>
  <c r="K81" i="27" s="1"/>
  <c r="Q80" i="27"/>
  <c r="N80" i="27"/>
  <c r="J80" i="27"/>
  <c r="I80" i="27"/>
  <c r="K80" i="27" s="1"/>
  <c r="Q79" i="27"/>
  <c r="N79" i="27"/>
  <c r="K79" i="27"/>
  <c r="J79" i="27"/>
  <c r="I79" i="27"/>
  <c r="Q78" i="27"/>
  <c r="N78" i="27"/>
  <c r="K78" i="27"/>
  <c r="J78" i="27"/>
  <c r="I78" i="27"/>
  <c r="Q77" i="27"/>
  <c r="N77" i="27"/>
  <c r="J77" i="27"/>
  <c r="I77" i="27"/>
  <c r="K77" i="27" s="1"/>
  <c r="Q76" i="27"/>
  <c r="N76" i="27"/>
  <c r="J76" i="27"/>
  <c r="I76" i="27"/>
  <c r="K76" i="27" s="1"/>
  <c r="Q75" i="27"/>
  <c r="N75" i="27"/>
  <c r="J75" i="27"/>
  <c r="I75" i="27"/>
  <c r="K75" i="27" s="1"/>
  <c r="Q74" i="27"/>
  <c r="N74" i="27"/>
  <c r="J74" i="27"/>
  <c r="I74" i="27"/>
  <c r="K74" i="27" s="1"/>
  <c r="Q73" i="27"/>
  <c r="N73" i="27"/>
  <c r="J73" i="27"/>
  <c r="K73" i="27" s="1"/>
  <c r="I73" i="27"/>
  <c r="Q72" i="27"/>
  <c r="N72" i="27"/>
  <c r="J72" i="27"/>
  <c r="I72" i="27"/>
  <c r="K72" i="27" s="1"/>
  <c r="Q71" i="27"/>
  <c r="Q86" i="27" s="1"/>
  <c r="N71" i="27"/>
  <c r="N86" i="27" s="1"/>
  <c r="J71" i="27"/>
  <c r="J86" i="27" s="1"/>
  <c r="I71" i="27"/>
  <c r="I86" i="27" s="1"/>
  <c r="P68" i="27"/>
  <c r="P102" i="27" s="1"/>
  <c r="O68" i="27"/>
  <c r="M68" i="27"/>
  <c r="L68" i="27"/>
  <c r="Q67" i="27"/>
  <c r="N67" i="27"/>
  <c r="J67" i="27"/>
  <c r="I67" i="27"/>
  <c r="K67" i="27" s="1"/>
  <c r="Q66" i="27"/>
  <c r="N66" i="27"/>
  <c r="J66" i="27"/>
  <c r="I66" i="27"/>
  <c r="K66" i="27" s="1"/>
  <c r="Q65" i="27"/>
  <c r="N65" i="27"/>
  <c r="J65" i="27"/>
  <c r="I65" i="27"/>
  <c r="K65" i="27" s="1"/>
  <c r="Q64" i="27"/>
  <c r="N64" i="27"/>
  <c r="J64" i="27"/>
  <c r="I64" i="27"/>
  <c r="K64" i="27" s="1"/>
  <c r="Q63" i="27"/>
  <c r="N63" i="27"/>
  <c r="J63" i="27"/>
  <c r="K63" i="27" s="1"/>
  <c r="I63" i="27"/>
  <c r="Q62" i="27"/>
  <c r="N62" i="27"/>
  <c r="J62" i="27"/>
  <c r="I62" i="27"/>
  <c r="K62" i="27" s="1"/>
  <c r="Q61" i="27"/>
  <c r="N61" i="27"/>
  <c r="J61" i="27"/>
  <c r="I61" i="27"/>
  <c r="I68" i="27" s="1"/>
  <c r="Q60" i="27"/>
  <c r="Q68" i="27" s="1"/>
  <c r="N60" i="27"/>
  <c r="K60" i="27"/>
  <c r="J60" i="27"/>
  <c r="I60" i="27"/>
  <c r="Q59" i="27"/>
  <c r="N59" i="27"/>
  <c r="N68" i="27" s="1"/>
  <c r="J59" i="27"/>
  <c r="J68" i="27" s="1"/>
  <c r="I59" i="27"/>
  <c r="Q58" i="27"/>
  <c r="N58" i="27"/>
  <c r="J58" i="27"/>
  <c r="I58" i="27"/>
  <c r="K58" i="27" s="1"/>
  <c r="P55" i="27"/>
  <c r="O55" i="27"/>
  <c r="L55" i="27"/>
  <c r="P54" i="27"/>
  <c r="O54" i="27"/>
  <c r="M54" i="27"/>
  <c r="M55" i="27" s="1"/>
  <c r="M102" i="27" s="1"/>
  <c r="L54" i="27"/>
  <c r="Q53" i="27"/>
  <c r="N53" i="27"/>
  <c r="J53" i="27"/>
  <c r="I53" i="27"/>
  <c r="K53" i="27" s="1"/>
  <c r="Q52" i="27"/>
  <c r="N52" i="27"/>
  <c r="J52" i="27"/>
  <c r="I52" i="27"/>
  <c r="K52" i="27" s="1"/>
  <c r="Q51" i="27"/>
  <c r="N51" i="27"/>
  <c r="K51" i="27"/>
  <c r="J51" i="27"/>
  <c r="I51" i="27"/>
  <c r="Q50" i="27"/>
  <c r="N50" i="27"/>
  <c r="K50" i="27"/>
  <c r="J50" i="27"/>
  <c r="I50" i="27"/>
  <c r="Q49" i="27"/>
  <c r="N49" i="27"/>
  <c r="J49" i="27"/>
  <c r="I49" i="27"/>
  <c r="K49" i="27" s="1"/>
  <c r="Q48" i="27"/>
  <c r="N48" i="27"/>
  <c r="J48" i="27"/>
  <c r="I48" i="27"/>
  <c r="K48" i="27" s="1"/>
  <c r="Q47" i="27"/>
  <c r="N47" i="27"/>
  <c r="J47" i="27"/>
  <c r="I47" i="27"/>
  <c r="K47" i="27" s="1"/>
  <c r="Q46" i="27"/>
  <c r="Q54" i="27" s="1"/>
  <c r="N46" i="27"/>
  <c r="J46" i="27"/>
  <c r="I46" i="27"/>
  <c r="K46" i="27" s="1"/>
  <c r="Q45" i="27"/>
  <c r="N45" i="27"/>
  <c r="N54" i="27" s="1"/>
  <c r="J45" i="27"/>
  <c r="J54" i="27" s="1"/>
  <c r="I45" i="27"/>
  <c r="P42" i="27"/>
  <c r="O42" i="27"/>
  <c r="M42" i="27"/>
  <c r="L42" i="27"/>
  <c r="Q41" i="27"/>
  <c r="N41" i="27"/>
  <c r="K41" i="27"/>
  <c r="J41" i="27"/>
  <c r="I41" i="27"/>
  <c r="Q40" i="27"/>
  <c r="N40" i="27"/>
  <c r="K40" i="27"/>
  <c r="J40" i="27"/>
  <c r="I40" i="27"/>
  <c r="Q39" i="27"/>
  <c r="N39" i="27"/>
  <c r="J39" i="27"/>
  <c r="I39" i="27"/>
  <c r="K39" i="27" s="1"/>
  <c r="Q38" i="27"/>
  <c r="N38" i="27"/>
  <c r="J38" i="27"/>
  <c r="I38" i="27"/>
  <c r="K38" i="27" s="1"/>
  <c r="Q37" i="27"/>
  <c r="N37" i="27"/>
  <c r="J37" i="27"/>
  <c r="J42" i="27" s="1"/>
  <c r="I37" i="27"/>
  <c r="K37" i="27" s="1"/>
  <c r="Q36" i="27"/>
  <c r="N36" i="27"/>
  <c r="J36" i="27"/>
  <c r="I36" i="27"/>
  <c r="K36" i="27" s="1"/>
  <c r="Q35" i="27"/>
  <c r="Q42" i="27" s="1"/>
  <c r="N35" i="27"/>
  <c r="N42" i="27" s="1"/>
  <c r="J35" i="27"/>
  <c r="K35" i="27" s="1"/>
  <c r="K42" i="27" s="1"/>
  <c r="I35" i="27"/>
  <c r="P32" i="27"/>
  <c r="O32" i="27"/>
  <c r="M32" i="27"/>
  <c r="L32" i="27"/>
  <c r="Q31" i="27"/>
  <c r="N31" i="27"/>
  <c r="K31" i="27"/>
  <c r="J31" i="27"/>
  <c r="I31" i="27"/>
  <c r="Q30" i="27"/>
  <c r="N30" i="27"/>
  <c r="K30" i="27"/>
  <c r="J30" i="27"/>
  <c r="I30" i="27"/>
  <c r="Q29" i="27"/>
  <c r="N29" i="27"/>
  <c r="J29" i="27"/>
  <c r="I29" i="27"/>
  <c r="K29" i="27" s="1"/>
  <c r="Q28" i="27"/>
  <c r="N28" i="27"/>
  <c r="J28" i="27"/>
  <c r="I28" i="27"/>
  <c r="K28" i="27" s="1"/>
  <c r="Q27" i="27"/>
  <c r="N27" i="27"/>
  <c r="J27" i="27"/>
  <c r="J32" i="27" s="1"/>
  <c r="I27" i="27"/>
  <c r="K27" i="27" s="1"/>
  <c r="Q26" i="27"/>
  <c r="N26" i="27"/>
  <c r="J26" i="27"/>
  <c r="I26" i="27"/>
  <c r="K26" i="27" s="1"/>
  <c r="Q25" i="27"/>
  <c r="Q32" i="27" s="1"/>
  <c r="N25" i="27"/>
  <c r="N32" i="27" s="1"/>
  <c r="J25" i="27"/>
  <c r="K25" i="27" s="1"/>
  <c r="K32" i="27" s="1"/>
  <c r="I25" i="27"/>
  <c r="P22" i="27"/>
  <c r="M22" i="27"/>
  <c r="O21" i="27"/>
  <c r="L21" i="27"/>
  <c r="N21" i="27" s="1"/>
  <c r="J21" i="27"/>
  <c r="Q20" i="27"/>
  <c r="N20" i="27"/>
  <c r="K20" i="27"/>
  <c r="J20" i="27"/>
  <c r="I20" i="27"/>
  <c r="O19" i="27"/>
  <c r="Q19" i="27" s="1"/>
  <c r="L19" i="27"/>
  <c r="N19" i="27" s="1"/>
  <c r="J19" i="27"/>
  <c r="O18" i="27"/>
  <c r="Q18" i="27" s="1"/>
  <c r="L18" i="27"/>
  <c r="J18" i="27"/>
  <c r="O17" i="27"/>
  <c r="Q17" i="27" s="1"/>
  <c r="L17" i="27"/>
  <c r="N17" i="27" s="1"/>
  <c r="J17" i="27"/>
  <c r="O16" i="27"/>
  <c r="Q16" i="27" s="1"/>
  <c r="L16" i="27"/>
  <c r="N16" i="27" s="1"/>
  <c r="J16" i="27"/>
  <c r="Q15" i="27"/>
  <c r="N15" i="27"/>
  <c r="J15" i="27"/>
  <c r="I15" i="27"/>
  <c r="K15" i="27" s="1"/>
  <c r="O14" i="27"/>
  <c r="L14" i="27"/>
  <c r="N14" i="27" s="1"/>
  <c r="J14" i="27"/>
  <c r="Q13" i="27"/>
  <c r="N13" i="27"/>
  <c r="J13" i="27"/>
  <c r="I13" i="27"/>
  <c r="K13" i="27" s="1"/>
  <c r="Q12" i="27"/>
  <c r="N12" i="27"/>
  <c r="J12" i="27"/>
  <c r="I12" i="27"/>
  <c r="K12" i="27" s="1"/>
  <c r="Q11" i="27"/>
  <c r="N11" i="27"/>
  <c r="J11" i="27"/>
  <c r="J22" i="27" s="1"/>
  <c r="I11" i="27"/>
  <c r="K11" i="27" s="1"/>
  <c r="Q10" i="27"/>
  <c r="N10" i="27"/>
  <c r="K10" i="27"/>
  <c r="J10" i="27"/>
  <c r="I10" i="27"/>
  <c r="O9" i="27"/>
  <c r="Q9" i="27" s="1"/>
  <c r="L9" i="27"/>
  <c r="N9" i="27" s="1"/>
  <c r="J9" i="27"/>
  <c r="D5" i="27"/>
  <c r="D4" i="27"/>
  <c r="I3" i="27"/>
  <c r="H3" i="27"/>
  <c r="D33" i="15"/>
  <c r="D27" i="15"/>
  <c r="D17" i="15"/>
  <c r="D11" i="15"/>
  <c r="Q106" i="27" l="1"/>
  <c r="M65" i="28"/>
  <c r="J110" i="27"/>
  <c r="N106" i="27"/>
  <c r="N107" i="27"/>
  <c r="I59" i="28"/>
  <c r="I106" i="27"/>
  <c r="I66" i="28"/>
  <c r="N115" i="27"/>
  <c r="J106" i="27"/>
  <c r="P59" i="28"/>
  <c r="I117" i="27"/>
  <c r="M64" i="28"/>
  <c r="I19" i="27"/>
  <c r="K19" i="27" s="1"/>
  <c r="I57" i="28"/>
  <c r="P57" i="28"/>
  <c r="I111" i="27"/>
  <c r="P66" i="28"/>
  <c r="J115" i="27"/>
  <c r="H63" i="28"/>
  <c r="N108" i="27"/>
  <c r="I63" i="28"/>
  <c r="J117" i="27"/>
  <c r="I21" i="27"/>
  <c r="K21" i="27" s="1"/>
  <c r="Q117" i="27"/>
  <c r="N119" i="27"/>
  <c r="M57" i="28"/>
  <c r="Y13" i="12" s="1"/>
  <c r="I115" i="27"/>
  <c r="M58" i="28"/>
  <c r="Y14" i="12" s="1"/>
  <c r="X14" i="12" s="1"/>
  <c r="I108" i="27"/>
  <c r="K108" i="27" s="1"/>
  <c r="H59" i="28"/>
  <c r="J59" i="28" s="1"/>
  <c r="N116" i="27"/>
  <c r="I18" i="27"/>
  <c r="K18" i="27" s="1"/>
  <c r="I110" i="27"/>
  <c r="K110" i="27" s="1"/>
  <c r="I65" i="28"/>
  <c r="Q115" i="27"/>
  <c r="Q111" i="27"/>
  <c r="I116" i="27"/>
  <c r="L60" i="28"/>
  <c r="Q107" i="27"/>
  <c r="O112" i="27"/>
  <c r="H65" i="28"/>
  <c r="N111" i="27"/>
  <c r="N67" i="28"/>
  <c r="O67" i="28"/>
  <c r="I14" i="27"/>
  <c r="K14" i="27" s="1"/>
  <c r="I118" i="27"/>
  <c r="K118" i="27" s="1"/>
  <c r="J111" i="27"/>
  <c r="Q118" i="27"/>
  <c r="H57" i="28"/>
  <c r="P112" i="27"/>
  <c r="I119" i="27"/>
  <c r="J119" i="27"/>
  <c r="M112" i="27"/>
  <c r="Q110" i="27"/>
  <c r="M59" i="28"/>
  <c r="M66" i="28"/>
  <c r="H66" i="28"/>
  <c r="I16" i="27"/>
  <c r="K16" i="27" s="1"/>
  <c r="J107" i="27"/>
  <c r="N118" i="27"/>
  <c r="K60" i="28"/>
  <c r="K67" i="28"/>
  <c r="M120" i="27"/>
  <c r="O60" i="28"/>
  <c r="L67" i="28"/>
  <c r="Q109" i="27"/>
  <c r="N60" i="28"/>
  <c r="P120" i="27"/>
  <c r="I109" i="27"/>
  <c r="H58" i="28"/>
  <c r="I64" i="28"/>
  <c r="J64" i="28" s="1"/>
  <c r="J109" i="27"/>
  <c r="N109" i="27"/>
  <c r="AJ17" i="1" s="1"/>
  <c r="AI17" i="1" s="1"/>
  <c r="Q116" i="27"/>
  <c r="J22" i="28"/>
  <c r="J77" i="28"/>
  <c r="J51" i="28"/>
  <c r="M53" i="28"/>
  <c r="P53" i="28"/>
  <c r="J38" i="28"/>
  <c r="J53" i="28" s="1"/>
  <c r="P64" i="28"/>
  <c r="P65" i="28"/>
  <c r="P58" i="28"/>
  <c r="J26" i="28"/>
  <c r="M63" i="28"/>
  <c r="H11" i="28"/>
  <c r="P63" i="28"/>
  <c r="I22" i="28"/>
  <c r="I53" i="28" s="1"/>
  <c r="H51" i="28"/>
  <c r="H77" i="28"/>
  <c r="I58" i="28"/>
  <c r="K136" i="27"/>
  <c r="Q55" i="27"/>
  <c r="K100" i="27"/>
  <c r="J55" i="27"/>
  <c r="N55" i="27"/>
  <c r="J102" i="27"/>
  <c r="Q14" i="27"/>
  <c r="N110" i="27"/>
  <c r="AJ18" i="1" s="1"/>
  <c r="AI18" i="1" s="1"/>
  <c r="Q119" i="27"/>
  <c r="I42" i="27"/>
  <c r="L120" i="27"/>
  <c r="O22" i="27"/>
  <c r="O102" i="27" s="1"/>
  <c r="Q108" i="27"/>
  <c r="O120" i="27"/>
  <c r="I136" i="27"/>
  <c r="I32" i="27"/>
  <c r="Q21" i="27"/>
  <c r="N18" i="27"/>
  <c r="N22" i="27" s="1"/>
  <c r="N102" i="27" s="1"/>
  <c r="K71" i="27"/>
  <c r="K86" i="27" s="1"/>
  <c r="L22" i="27"/>
  <c r="L102" i="27" s="1"/>
  <c r="K61" i="27"/>
  <c r="K68" i="27" s="1"/>
  <c r="I9" i="27"/>
  <c r="J116" i="27"/>
  <c r="I54" i="27"/>
  <c r="I17" i="27"/>
  <c r="K17" i="27" s="1"/>
  <c r="K45" i="27"/>
  <c r="K54" i="27" s="1"/>
  <c r="K55" i="27" s="1"/>
  <c r="I107" i="27"/>
  <c r="N117" i="27"/>
  <c r="K59" i="27"/>
  <c r="L112" i="27"/>
  <c r="F44" i="13"/>
  <c r="AJ19" i="1" l="1"/>
  <c r="AI19" i="1" s="1"/>
  <c r="J66" i="28"/>
  <c r="K106" i="27"/>
  <c r="K117" i="27"/>
  <c r="P60" i="28"/>
  <c r="I60" i="28"/>
  <c r="AJ16" i="1"/>
  <c r="AI16" i="1" s="1"/>
  <c r="AJ15" i="1"/>
  <c r="AI15" i="1" s="1"/>
  <c r="K111" i="27"/>
  <c r="N69" i="28"/>
  <c r="N71" i="28" s="1"/>
  <c r="N79" i="28" s="1"/>
  <c r="J63" i="28"/>
  <c r="O122" i="27"/>
  <c r="O124" i="27" s="1"/>
  <c r="O138" i="27" s="1"/>
  <c r="K115" i="27"/>
  <c r="H60" i="28"/>
  <c r="O69" i="28"/>
  <c r="O71" i="28" s="1"/>
  <c r="O79" i="28" s="1"/>
  <c r="I120" i="27"/>
  <c r="N120" i="27"/>
  <c r="J65" i="28"/>
  <c r="K107" i="27"/>
  <c r="Q22" i="27"/>
  <c r="Q102" i="27" s="1"/>
  <c r="M60" i="28"/>
  <c r="Y15" i="12"/>
  <c r="X15" i="12" s="1"/>
  <c r="K116" i="27"/>
  <c r="Q120" i="27"/>
  <c r="M122" i="27"/>
  <c r="M124" i="27" s="1"/>
  <c r="M138" i="27" s="1"/>
  <c r="J112" i="27"/>
  <c r="X13" i="12"/>
  <c r="J57" i="28"/>
  <c r="L69" i="28"/>
  <c r="L71" i="28" s="1"/>
  <c r="L79" i="28" s="1"/>
  <c r="AJ8" i="1"/>
  <c r="Q112" i="27"/>
  <c r="N112" i="27"/>
  <c r="K119" i="27"/>
  <c r="J58" i="28"/>
  <c r="I112" i="27"/>
  <c r="I67" i="28"/>
  <c r="I69" i="28" s="1"/>
  <c r="I71" i="28" s="1"/>
  <c r="I79" i="28" s="1"/>
  <c r="H67" i="28"/>
  <c r="H69" i="28" s="1"/>
  <c r="K69" i="28"/>
  <c r="K71" i="28" s="1"/>
  <c r="K79" i="28" s="1"/>
  <c r="M67" i="28"/>
  <c r="K109" i="27"/>
  <c r="P122" i="27"/>
  <c r="P124" i="27" s="1"/>
  <c r="P138" i="27" s="1"/>
  <c r="P67" i="28"/>
  <c r="P69" i="28" s="1"/>
  <c r="P71" i="28" s="1"/>
  <c r="P79" i="28" s="1"/>
  <c r="H53" i="28"/>
  <c r="J120" i="27"/>
  <c r="K9" i="27"/>
  <c r="K22" i="27" s="1"/>
  <c r="K102" i="27" s="1"/>
  <c r="I22" i="27"/>
  <c r="I55" i="27"/>
  <c r="L122" i="27"/>
  <c r="L124" i="27" s="1"/>
  <c r="L138" i="27" s="1"/>
  <c r="C38" i="9"/>
  <c r="BE926" i="8"/>
  <c r="BH9" i="8"/>
  <c r="BI9" i="8"/>
  <c r="BH10" i="8"/>
  <c r="BI10" i="8"/>
  <c r="BH11" i="8"/>
  <c r="BI11" i="8"/>
  <c r="BH12" i="8"/>
  <c r="BI12" i="8"/>
  <c r="BH13" i="8"/>
  <c r="BI13" i="8"/>
  <c r="BH14" i="8"/>
  <c r="BI14" i="8"/>
  <c r="BH15" i="8"/>
  <c r="BI15" i="8"/>
  <c r="BH16" i="8"/>
  <c r="BI16" i="8"/>
  <c r="BH17" i="8"/>
  <c r="BI17" i="8"/>
  <c r="BH18" i="8"/>
  <c r="BI18" i="8"/>
  <c r="BH19" i="8"/>
  <c r="BI19" i="8"/>
  <c r="BH20" i="8"/>
  <c r="BI20" i="8"/>
  <c r="BH21" i="8"/>
  <c r="BI21" i="8"/>
  <c r="BH22" i="8"/>
  <c r="BI22" i="8"/>
  <c r="BH23" i="8"/>
  <c r="BI23" i="8"/>
  <c r="BH24" i="8"/>
  <c r="BI24" i="8"/>
  <c r="BH25" i="8"/>
  <c r="BI25" i="8"/>
  <c r="BH26" i="8"/>
  <c r="BI26" i="8"/>
  <c r="BH27" i="8"/>
  <c r="BI27" i="8"/>
  <c r="BH28" i="8"/>
  <c r="BI28" i="8"/>
  <c r="BH29" i="8"/>
  <c r="BI29" i="8"/>
  <c r="BH30" i="8"/>
  <c r="BI30" i="8"/>
  <c r="BH31" i="8"/>
  <c r="BI31" i="8"/>
  <c r="BH32" i="8"/>
  <c r="BI32" i="8"/>
  <c r="BH33" i="8"/>
  <c r="BI33" i="8"/>
  <c r="BH34" i="8"/>
  <c r="BI34" i="8"/>
  <c r="BH35" i="8"/>
  <c r="BI35" i="8"/>
  <c r="BH36" i="8"/>
  <c r="BI36" i="8"/>
  <c r="BH37" i="8"/>
  <c r="BI37" i="8"/>
  <c r="BH38" i="8"/>
  <c r="BI38" i="8"/>
  <c r="BH39" i="8"/>
  <c r="BI39" i="8"/>
  <c r="BH40" i="8"/>
  <c r="BI40" i="8"/>
  <c r="BH41" i="8"/>
  <c r="BI41" i="8"/>
  <c r="BH42" i="8"/>
  <c r="BI42" i="8"/>
  <c r="BH43" i="8"/>
  <c r="BI43" i="8"/>
  <c r="BH44" i="8"/>
  <c r="BI44" i="8"/>
  <c r="BH45" i="8"/>
  <c r="BI45" i="8"/>
  <c r="BH46" i="8"/>
  <c r="BI46" i="8"/>
  <c r="BH47" i="8"/>
  <c r="BI47" i="8"/>
  <c r="BH48" i="8"/>
  <c r="BI48" i="8"/>
  <c r="BH49" i="8"/>
  <c r="BI49" i="8"/>
  <c r="BH50" i="8"/>
  <c r="BI50" i="8"/>
  <c r="BH51" i="8"/>
  <c r="BI51" i="8"/>
  <c r="BH52" i="8"/>
  <c r="BI52" i="8"/>
  <c r="BH53" i="8"/>
  <c r="BI53" i="8"/>
  <c r="BH54" i="8"/>
  <c r="BI54" i="8"/>
  <c r="BH55" i="8"/>
  <c r="BI55" i="8"/>
  <c r="BH56" i="8"/>
  <c r="BI56" i="8"/>
  <c r="BH57" i="8"/>
  <c r="BI57" i="8"/>
  <c r="BH58" i="8"/>
  <c r="BI58" i="8"/>
  <c r="BH59" i="8"/>
  <c r="BI59" i="8"/>
  <c r="BH60" i="8"/>
  <c r="BI60" i="8"/>
  <c r="BH61" i="8"/>
  <c r="BI61" i="8"/>
  <c r="BH62" i="8"/>
  <c r="BI62" i="8"/>
  <c r="BH63" i="8"/>
  <c r="BI63" i="8"/>
  <c r="BH64" i="8"/>
  <c r="BI64" i="8"/>
  <c r="BH65" i="8"/>
  <c r="BI65" i="8"/>
  <c r="BH66" i="8"/>
  <c r="BI66" i="8"/>
  <c r="BH67" i="8"/>
  <c r="BI67" i="8"/>
  <c r="BH68" i="8"/>
  <c r="BI68" i="8"/>
  <c r="BH69" i="8"/>
  <c r="BI69" i="8"/>
  <c r="BH70" i="8"/>
  <c r="BI70" i="8"/>
  <c r="BH71" i="8"/>
  <c r="BI71" i="8"/>
  <c r="BH72" i="8"/>
  <c r="BI72" i="8"/>
  <c r="BH73" i="8"/>
  <c r="BI73" i="8"/>
  <c r="BH74" i="8"/>
  <c r="BI74" i="8"/>
  <c r="BH75" i="8"/>
  <c r="BI75" i="8"/>
  <c r="BH76" i="8"/>
  <c r="BI76" i="8"/>
  <c r="BH77" i="8"/>
  <c r="BI77" i="8"/>
  <c r="BH78" i="8"/>
  <c r="BI78" i="8"/>
  <c r="BH79" i="8"/>
  <c r="BI79" i="8"/>
  <c r="BH80" i="8"/>
  <c r="BI80" i="8"/>
  <c r="BH81" i="8"/>
  <c r="BI81" i="8"/>
  <c r="BH82" i="8"/>
  <c r="BI82" i="8"/>
  <c r="BH83" i="8"/>
  <c r="BI83" i="8"/>
  <c r="BH84" i="8"/>
  <c r="BI84" i="8"/>
  <c r="BH85" i="8"/>
  <c r="BI85" i="8"/>
  <c r="BH86" i="8"/>
  <c r="BI86" i="8"/>
  <c r="BH87" i="8"/>
  <c r="BI87" i="8"/>
  <c r="BH88" i="8"/>
  <c r="BI88" i="8"/>
  <c r="BH89" i="8"/>
  <c r="BI89" i="8"/>
  <c r="BH90" i="8"/>
  <c r="BI90" i="8"/>
  <c r="BH91" i="8"/>
  <c r="BI91" i="8"/>
  <c r="BH92" i="8"/>
  <c r="BI92" i="8"/>
  <c r="BH93" i="8"/>
  <c r="BI93" i="8"/>
  <c r="BH94" i="8"/>
  <c r="BI94" i="8"/>
  <c r="BH95" i="8"/>
  <c r="BI95" i="8"/>
  <c r="BH96" i="8"/>
  <c r="BI96" i="8"/>
  <c r="BH97" i="8"/>
  <c r="BI97" i="8"/>
  <c r="BH98" i="8"/>
  <c r="BI98" i="8"/>
  <c r="BH99" i="8"/>
  <c r="BI99" i="8"/>
  <c r="BH100" i="8"/>
  <c r="BI100" i="8"/>
  <c r="BH101" i="8"/>
  <c r="BI101" i="8"/>
  <c r="BH102" i="8"/>
  <c r="BI102" i="8"/>
  <c r="BH103" i="8"/>
  <c r="BI103" i="8"/>
  <c r="BH104" i="8"/>
  <c r="BI104" i="8"/>
  <c r="BH105" i="8"/>
  <c r="BI105" i="8"/>
  <c r="BH106" i="8"/>
  <c r="BI106" i="8"/>
  <c r="BH107" i="8"/>
  <c r="BI107" i="8"/>
  <c r="BH108" i="8"/>
  <c r="BI108" i="8"/>
  <c r="BH109" i="8"/>
  <c r="BI109" i="8"/>
  <c r="BH110" i="8"/>
  <c r="BI110" i="8"/>
  <c r="BH111" i="8"/>
  <c r="BI111" i="8"/>
  <c r="BH112" i="8"/>
  <c r="BI112" i="8"/>
  <c r="BH113" i="8"/>
  <c r="BI113" i="8"/>
  <c r="BH114" i="8"/>
  <c r="BI114" i="8"/>
  <c r="BH115" i="8"/>
  <c r="BI115" i="8"/>
  <c r="BH116" i="8"/>
  <c r="BI116" i="8"/>
  <c r="BH117" i="8"/>
  <c r="BI117" i="8"/>
  <c r="BH118" i="8"/>
  <c r="BI118" i="8"/>
  <c r="BH119" i="8"/>
  <c r="BI119" i="8"/>
  <c r="BH120" i="8"/>
  <c r="BI120" i="8"/>
  <c r="BH121" i="8"/>
  <c r="BI121" i="8"/>
  <c r="BH122" i="8"/>
  <c r="BI122" i="8"/>
  <c r="BH123" i="8"/>
  <c r="BI123" i="8"/>
  <c r="BH124" i="8"/>
  <c r="BI124" i="8"/>
  <c r="BH125" i="8"/>
  <c r="BI125" i="8"/>
  <c r="BH126" i="8"/>
  <c r="BI126" i="8"/>
  <c r="BH127" i="8"/>
  <c r="BI127" i="8"/>
  <c r="BH128" i="8"/>
  <c r="BI128" i="8"/>
  <c r="BH129" i="8"/>
  <c r="BI129" i="8"/>
  <c r="BH130" i="8"/>
  <c r="BI130" i="8"/>
  <c r="BH131" i="8"/>
  <c r="BI131" i="8"/>
  <c r="BH132" i="8"/>
  <c r="BI132" i="8"/>
  <c r="BH133" i="8"/>
  <c r="BI133" i="8"/>
  <c r="BH134" i="8"/>
  <c r="BI134" i="8"/>
  <c r="BH135" i="8"/>
  <c r="BI135" i="8"/>
  <c r="BH136" i="8"/>
  <c r="BI136" i="8"/>
  <c r="BH137" i="8"/>
  <c r="BI137" i="8"/>
  <c r="BH138" i="8"/>
  <c r="BI138" i="8"/>
  <c r="BH139" i="8"/>
  <c r="BI139" i="8"/>
  <c r="BH140" i="8"/>
  <c r="BI140" i="8"/>
  <c r="BH141" i="8"/>
  <c r="BI141" i="8"/>
  <c r="BH142" i="8"/>
  <c r="BI142" i="8"/>
  <c r="BH143" i="8"/>
  <c r="BI143" i="8"/>
  <c r="BH144" i="8"/>
  <c r="BI144" i="8"/>
  <c r="BH145" i="8"/>
  <c r="BI145" i="8"/>
  <c r="BH146" i="8"/>
  <c r="BI146" i="8"/>
  <c r="BH147" i="8"/>
  <c r="BI147" i="8"/>
  <c r="BH148" i="8"/>
  <c r="BI148" i="8"/>
  <c r="BH149" i="8"/>
  <c r="BI149" i="8"/>
  <c r="BH150" i="8"/>
  <c r="BI150" i="8"/>
  <c r="BH151" i="8"/>
  <c r="BI151" i="8"/>
  <c r="BH152" i="8"/>
  <c r="BI152" i="8"/>
  <c r="BH153" i="8"/>
  <c r="BI153" i="8"/>
  <c r="BH154" i="8"/>
  <c r="BI154" i="8"/>
  <c r="BH155" i="8"/>
  <c r="BI155" i="8"/>
  <c r="BH156" i="8"/>
  <c r="BI156" i="8"/>
  <c r="BH157" i="8"/>
  <c r="BI157" i="8"/>
  <c r="BH158" i="8"/>
  <c r="BI158" i="8"/>
  <c r="BH159" i="8"/>
  <c r="BI159" i="8"/>
  <c r="BH160" i="8"/>
  <c r="BI160" i="8"/>
  <c r="BH161" i="8"/>
  <c r="BI161" i="8"/>
  <c r="BH162" i="8"/>
  <c r="BI162" i="8"/>
  <c r="BH163" i="8"/>
  <c r="BI163" i="8"/>
  <c r="BH164" i="8"/>
  <c r="BI164" i="8"/>
  <c r="BH165" i="8"/>
  <c r="BI165" i="8"/>
  <c r="BH166" i="8"/>
  <c r="BI166" i="8"/>
  <c r="BH167" i="8"/>
  <c r="BI167" i="8"/>
  <c r="BH168" i="8"/>
  <c r="BI168" i="8"/>
  <c r="BH169" i="8"/>
  <c r="BI169" i="8"/>
  <c r="BH170" i="8"/>
  <c r="BI170" i="8"/>
  <c r="BH171" i="8"/>
  <c r="BI171" i="8"/>
  <c r="BH172" i="8"/>
  <c r="BI172" i="8"/>
  <c r="BH173" i="8"/>
  <c r="BI173" i="8"/>
  <c r="BH174" i="8"/>
  <c r="BI174" i="8"/>
  <c r="BH175" i="8"/>
  <c r="BI175" i="8"/>
  <c r="BH176" i="8"/>
  <c r="BI176" i="8"/>
  <c r="BH177" i="8"/>
  <c r="BI177" i="8"/>
  <c r="BH178" i="8"/>
  <c r="BI178" i="8"/>
  <c r="BH179" i="8"/>
  <c r="BI179" i="8"/>
  <c r="BH180" i="8"/>
  <c r="BI180" i="8"/>
  <c r="BH181" i="8"/>
  <c r="BI181" i="8"/>
  <c r="BH182" i="8"/>
  <c r="BI182" i="8"/>
  <c r="BH183" i="8"/>
  <c r="BI183" i="8"/>
  <c r="BH184" i="8"/>
  <c r="BI184" i="8"/>
  <c r="BH185" i="8"/>
  <c r="BI185" i="8"/>
  <c r="BH186" i="8"/>
  <c r="BI186" i="8"/>
  <c r="BH187" i="8"/>
  <c r="BI187" i="8"/>
  <c r="BH188" i="8"/>
  <c r="BI188" i="8"/>
  <c r="BH189" i="8"/>
  <c r="BI189" i="8"/>
  <c r="BH190" i="8"/>
  <c r="BI190" i="8"/>
  <c r="BH191" i="8"/>
  <c r="BI191" i="8"/>
  <c r="BH192" i="8"/>
  <c r="BI192" i="8"/>
  <c r="BH193" i="8"/>
  <c r="BI193" i="8"/>
  <c r="BH194" i="8"/>
  <c r="BI194" i="8"/>
  <c r="BH195" i="8"/>
  <c r="BI195" i="8"/>
  <c r="BH196" i="8"/>
  <c r="BI196" i="8"/>
  <c r="BH197" i="8"/>
  <c r="BI197" i="8"/>
  <c r="BH198" i="8"/>
  <c r="BI198" i="8"/>
  <c r="BH199" i="8"/>
  <c r="BI199" i="8"/>
  <c r="BH200" i="8"/>
  <c r="BI200" i="8"/>
  <c r="BH201" i="8"/>
  <c r="BI201" i="8"/>
  <c r="BH202" i="8"/>
  <c r="BI202" i="8"/>
  <c r="BH203" i="8"/>
  <c r="BI203" i="8"/>
  <c r="BH204" i="8"/>
  <c r="BI204" i="8"/>
  <c r="BH205" i="8"/>
  <c r="BI205" i="8"/>
  <c r="BH206" i="8"/>
  <c r="BI206" i="8"/>
  <c r="BH207" i="8"/>
  <c r="BI207" i="8"/>
  <c r="BH208" i="8"/>
  <c r="BI208" i="8"/>
  <c r="BH209" i="8"/>
  <c r="BI209" i="8"/>
  <c r="BH210" i="8"/>
  <c r="BI210" i="8"/>
  <c r="BH211" i="8"/>
  <c r="BI211" i="8"/>
  <c r="BH212" i="8"/>
  <c r="BI212" i="8"/>
  <c r="BH213" i="8"/>
  <c r="BI213" i="8"/>
  <c r="BH214" i="8"/>
  <c r="BI214" i="8"/>
  <c r="BH215" i="8"/>
  <c r="BI215" i="8"/>
  <c r="BH216" i="8"/>
  <c r="BI216" i="8"/>
  <c r="BH217" i="8"/>
  <c r="BI217" i="8"/>
  <c r="BH218" i="8"/>
  <c r="BI218" i="8"/>
  <c r="BH219" i="8"/>
  <c r="BI219" i="8"/>
  <c r="BH220" i="8"/>
  <c r="BI220" i="8"/>
  <c r="BH221" i="8"/>
  <c r="BI221" i="8"/>
  <c r="BH222" i="8"/>
  <c r="BI222" i="8"/>
  <c r="BH223" i="8"/>
  <c r="BI223" i="8"/>
  <c r="BH224" i="8"/>
  <c r="BI224" i="8"/>
  <c r="BH225" i="8"/>
  <c r="BI225" i="8"/>
  <c r="BH226" i="8"/>
  <c r="BI226" i="8"/>
  <c r="BH227" i="8"/>
  <c r="BI227" i="8"/>
  <c r="BH228" i="8"/>
  <c r="BI228" i="8"/>
  <c r="BH229" i="8"/>
  <c r="BI229" i="8"/>
  <c r="BH230" i="8"/>
  <c r="BI230" i="8"/>
  <c r="BH231" i="8"/>
  <c r="BI231" i="8"/>
  <c r="BH232" i="8"/>
  <c r="BI232" i="8"/>
  <c r="BH233" i="8"/>
  <c r="BI233" i="8"/>
  <c r="BH234" i="8"/>
  <c r="BI234" i="8"/>
  <c r="BH235" i="8"/>
  <c r="BI235" i="8"/>
  <c r="BH236" i="8"/>
  <c r="BI236" i="8"/>
  <c r="BH237" i="8"/>
  <c r="BI237" i="8"/>
  <c r="BH238" i="8"/>
  <c r="BI238" i="8"/>
  <c r="BH239" i="8"/>
  <c r="BI239" i="8"/>
  <c r="BH240" i="8"/>
  <c r="BI240" i="8"/>
  <c r="BH241" i="8"/>
  <c r="BI241" i="8"/>
  <c r="BH242" i="8"/>
  <c r="BI242" i="8"/>
  <c r="BH243" i="8"/>
  <c r="BI243" i="8"/>
  <c r="BH244" i="8"/>
  <c r="BI244" i="8"/>
  <c r="BH245" i="8"/>
  <c r="BI245" i="8"/>
  <c r="BH246" i="8"/>
  <c r="BI246" i="8"/>
  <c r="BH247" i="8"/>
  <c r="BI247" i="8"/>
  <c r="BH248" i="8"/>
  <c r="BI248" i="8"/>
  <c r="BH249" i="8"/>
  <c r="BI249" i="8"/>
  <c r="BH250" i="8"/>
  <c r="BI250" i="8"/>
  <c r="BH251" i="8"/>
  <c r="BI251" i="8"/>
  <c r="BH252" i="8"/>
  <c r="BI252" i="8"/>
  <c r="BH253" i="8"/>
  <c r="BI253" i="8"/>
  <c r="BH254" i="8"/>
  <c r="BI254" i="8"/>
  <c r="BH255" i="8"/>
  <c r="BI255" i="8"/>
  <c r="BH256" i="8"/>
  <c r="BI256" i="8"/>
  <c r="BH257" i="8"/>
  <c r="BI257" i="8"/>
  <c r="BH258" i="8"/>
  <c r="BI258" i="8"/>
  <c r="BG259" i="8"/>
  <c r="BI259" i="8"/>
  <c r="BG260" i="8"/>
  <c r="BI260" i="8"/>
  <c r="BG261" i="8"/>
  <c r="BI261" i="8"/>
  <c r="BG262" i="8"/>
  <c r="BI262" i="8"/>
  <c r="BG263" i="8"/>
  <c r="BI263" i="8"/>
  <c r="BG264" i="8"/>
  <c r="BI264" i="8"/>
  <c r="BG265" i="8"/>
  <c r="BI265" i="8"/>
  <c r="BG266" i="8"/>
  <c r="BI266" i="8"/>
  <c r="BG267" i="8"/>
  <c r="BI267" i="8"/>
  <c r="BG268" i="8"/>
  <c r="BI268" i="8"/>
  <c r="BG269" i="8"/>
  <c r="BI269" i="8"/>
  <c r="BG270" i="8"/>
  <c r="BI270" i="8"/>
  <c r="BG271" i="8"/>
  <c r="BI271" i="8"/>
  <c r="BG272" i="8"/>
  <c r="BI272" i="8"/>
  <c r="BG273" i="8"/>
  <c r="BI273" i="8"/>
  <c r="BG274" i="8"/>
  <c r="BI274" i="8"/>
  <c r="BG275" i="8"/>
  <c r="BI275" i="8"/>
  <c r="BG276" i="8"/>
  <c r="BI276" i="8"/>
  <c r="BG277" i="8"/>
  <c r="BI277" i="8"/>
  <c r="BG278" i="8"/>
  <c r="BI278" i="8"/>
  <c r="BG279" i="8"/>
  <c r="BI279" i="8"/>
  <c r="BG280" i="8"/>
  <c r="BI280" i="8"/>
  <c r="BG281" i="8"/>
  <c r="BI281" i="8"/>
  <c r="BG282" i="8"/>
  <c r="BI282" i="8"/>
  <c r="BG283" i="8"/>
  <c r="BI283" i="8"/>
  <c r="BG284" i="8"/>
  <c r="BI284" i="8"/>
  <c r="BG285" i="8"/>
  <c r="BI285" i="8"/>
  <c r="BG286" i="8"/>
  <c r="BI286" i="8"/>
  <c r="BG287" i="8"/>
  <c r="BI287" i="8"/>
  <c r="BG288" i="8"/>
  <c r="BI288" i="8"/>
  <c r="BG289" i="8"/>
  <c r="BI289" i="8"/>
  <c r="BG290" i="8"/>
  <c r="BI290" i="8"/>
  <c r="BG291" i="8"/>
  <c r="BI291" i="8"/>
  <c r="BG292" i="8"/>
  <c r="BI292" i="8"/>
  <c r="BG293" i="8"/>
  <c r="BI293" i="8"/>
  <c r="BG294" i="8"/>
  <c r="BI294" i="8"/>
  <c r="BG295" i="8"/>
  <c r="BI295" i="8"/>
  <c r="BG296" i="8"/>
  <c r="BI296" i="8"/>
  <c r="BG297" i="8"/>
  <c r="BI297" i="8"/>
  <c r="BG298" i="8"/>
  <c r="BI298" i="8"/>
  <c r="BG299" i="8"/>
  <c r="BI299" i="8"/>
  <c r="BG300" i="8"/>
  <c r="BI300" i="8"/>
  <c r="BG301" i="8"/>
  <c r="BI301" i="8"/>
  <c r="BG302" i="8"/>
  <c r="BI302" i="8"/>
  <c r="BG303" i="8"/>
  <c r="BI303" i="8"/>
  <c r="BG304" i="8"/>
  <c r="BI304" i="8"/>
  <c r="BG305" i="8"/>
  <c r="BI305" i="8"/>
  <c r="BG306" i="8"/>
  <c r="BI306" i="8"/>
  <c r="BG307" i="8"/>
  <c r="BI307" i="8"/>
  <c r="BG308" i="8"/>
  <c r="BI308" i="8"/>
  <c r="BG309" i="8"/>
  <c r="BI309" i="8"/>
  <c r="BG310" i="8"/>
  <c r="BI310" i="8"/>
  <c r="BG311" i="8"/>
  <c r="BI311" i="8"/>
  <c r="BG312" i="8"/>
  <c r="BI312" i="8"/>
  <c r="BG313" i="8"/>
  <c r="BI313" i="8"/>
  <c r="BG314" i="8"/>
  <c r="BI314" i="8"/>
  <c r="BG315" i="8"/>
  <c r="BI315" i="8"/>
  <c r="BG316" i="8"/>
  <c r="BI316" i="8"/>
  <c r="BG317" i="8"/>
  <c r="BI317" i="8"/>
  <c r="BG318" i="8"/>
  <c r="BI318" i="8"/>
  <c r="BG319" i="8"/>
  <c r="BI319" i="8"/>
  <c r="BG320" i="8"/>
  <c r="BI320" i="8"/>
  <c r="BG321" i="8"/>
  <c r="BI321" i="8"/>
  <c r="BG322" i="8"/>
  <c r="BI322" i="8"/>
  <c r="BG323" i="8"/>
  <c r="BI323" i="8"/>
  <c r="BG324" i="8"/>
  <c r="BI324" i="8"/>
  <c r="BG325" i="8"/>
  <c r="BI325" i="8"/>
  <c r="BG326" i="8"/>
  <c r="BI326" i="8"/>
  <c r="BG327" i="8"/>
  <c r="BI327" i="8"/>
  <c r="BG328" i="8"/>
  <c r="BI328" i="8"/>
  <c r="BG329" i="8"/>
  <c r="BI329" i="8"/>
  <c r="BG330" i="8"/>
  <c r="BI330" i="8"/>
  <c r="BG331" i="8"/>
  <c r="BI331" i="8"/>
  <c r="BG332" i="8"/>
  <c r="BI332" i="8"/>
  <c r="BG333" i="8"/>
  <c r="BI333" i="8"/>
  <c r="BG334" i="8"/>
  <c r="BI334" i="8"/>
  <c r="BG335" i="8"/>
  <c r="BI335" i="8"/>
  <c r="BG336" i="8"/>
  <c r="BI336" i="8"/>
  <c r="BG337" i="8"/>
  <c r="BI337" i="8"/>
  <c r="BG338" i="8"/>
  <c r="BI338" i="8"/>
  <c r="BG339" i="8"/>
  <c r="BI339" i="8"/>
  <c r="BG340" i="8"/>
  <c r="BI340" i="8"/>
  <c r="BG341" i="8"/>
  <c r="BI341" i="8"/>
  <c r="BG342" i="8"/>
  <c r="BI342" i="8"/>
  <c r="BG343" i="8"/>
  <c r="BI343" i="8"/>
  <c r="BG344" i="8"/>
  <c r="BI344" i="8"/>
  <c r="BG345" i="8"/>
  <c r="BI345" i="8"/>
  <c r="BG346" i="8"/>
  <c r="BI346" i="8"/>
  <c r="BG347" i="8"/>
  <c r="BI347" i="8"/>
  <c r="BG348" i="8"/>
  <c r="BI348" i="8"/>
  <c r="BG349" i="8"/>
  <c r="BI349" i="8"/>
  <c r="BG350" i="8"/>
  <c r="BI350" i="8"/>
  <c r="BG351" i="8"/>
  <c r="BI351" i="8"/>
  <c r="BG352" i="8"/>
  <c r="BI352" i="8"/>
  <c r="BG353" i="8"/>
  <c r="BI353" i="8"/>
  <c r="BG354" i="8"/>
  <c r="BI354" i="8"/>
  <c r="BG355" i="8"/>
  <c r="BI355" i="8"/>
  <c r="BG356" i="8"/>
  <c r="BI356" i="8"/>
  <c r="BG357" i="8"/>
  <c r="BI357" i="8"/>
  <c r="BG358" i="8"/>
  <c r="BI358" i="8"/>
  <c r="BG359" i="8"/>
  <c r="BI359" i="8"/>
  <c r="BG360" i="8"/>
  <c r="BI360" i="8"/>
  <c r="BG361" i="8"/>
  <c r="BI361" i="8"/>
  <c r="BG362" i="8"/>
  <c r="BI362" i="8"/>
  <c r="BG363" i="8"/>
  <c r="BI363" i="8"/>
  <c r="BG364" i="8"/>
  <c r="BI364" i="8"/>
  <c r="BG365" i="8"/>
  <c r="BI365" i="8"/>
  <c r="BG366" i="8"/>
  <c r="BI366" i="8"/>
  <c r="BG367" i="8"/>
  <c r="BI367" i="8"/>
  <c r="BG368" i="8"/>
  <c r="BI368" i="8"/>
  <c r="BG369" i="8"/>
  <c r="BI369" i="8"/>
  <c r="BG370" i="8"/>
  <c r="BI370" i="8"/>
  <c r="BG371" i="8"/>
  <c r="BI371" i="8"/>
  <c r="BG372" i="8"/>
  <c r="BI372" i="8"/>
  <c r="BG373" i="8"/>
  <c r="BI373" i="8"/>
  <c r="BG374" i="8"/>
  <c r="BI374" i="8"/>
  <c r="BG375" i="8"/>
  <c r="BI375" i="8"/>
  <c r="BG376" i="8"/>
  <c r="BI376" i="8"/>
  <c r="BG377" i="8"/>
  <c r="BI377" i="8"/>
  <c r="BG378" i="8"/>
  <c r="BI378" i="8"/>
  <c r="BG379" i="8"/>
  <c r="BI379" i="8"/>
  <c r="BG380" i="8"/>
  <c r="BI380" i="8"/>
  <c r="BG381" i="8"/>
  <c r="BI381" i="8"/>
  <c r="BG382" i="8"/>
  <c r="BI382" i="8"/>
  <c r="BG383" i="8"/>
  <c r="BI383" i="8"/>
  <c r="BG384" i="8"/>
  <c r="BI384" i="8"/>
  <c r="BG385" i="8"/>
  <c r="BI385" i="8"/>
  <c r="BG386" i="8"/>
  <c r="BI386" i="8"/>
  <c r="BG387" i="8"/>
  <c r="BI387" i="8"/>
  <c r="BG388" i="8"/>
  <c r="BI388" i="8"/>
  <c r="BG389" i="8"/>
  <c r="BI389" i="8"/>
  <c r="BG390" i="8"/>
  <c r="BI390" i="8"/>
  <c r="BG391" i="8"/>
  <c r="BI391" i="8"/>
  <c r="BG392" i="8"/>
  <c r="BI392" i="8"/>
  <c r="BG393" i="8"/>
  <c r="BI393" i="8"/>
  <c r="BG394" i="8"/>
  <c r="BI394" i="8"/>
  <c r="BG395" i="8"/>
  <c r="BI395" i="8"/>
  <c r="BG396" i="8"/>
  <c r="BI396" i="8"/>
  <c r="BG397" i="8"/>
  <c r="BI397" i="8"/>
  <c r="BG398" i="8"/>
  <c r="BI398" i="8"/>
  <c r="BG399" i="8"/>
  <c r="BI399" i="8"/>
  <c r="BG400" i="8"/>
  <c r="BI400" i="8"/>
  <c r="BG401" i="8"/>
  <c r="BI401" i="8"/>
  <c r="BG402" i="8"/>
  <c r="BI402" i="8"/>
  <c r="BG403" i="8"/>
  <c r="BI403" i="8"/>
  <c r="BG404" i="8"/>
  <c r="BI404" i="8"/>
  <c r="BG405" i="8"/>
  <c r="BI405" i="8"/>
  <c r="BG406" i="8"/>
  <c r="BI406" i="8"/>
  <c r="BG407" i="8"/>
  <c r="BI407" i="8"/>
  <c r="BG408" i="8"/>
  <c r="BI408" i="8"/>
  <c r="BG409" i="8"/>
  <c r="BI409" i="8"/>
  <c r="BG410" i="8"/>
  <c r="BI410" i="8"/>
  <c r="BG411" i="8"/>
  <c r="BI411" i="8"/>
  <c r="BG412" i="8"/>
  <c r="BI412" i="8"/>
  <c r="BG413" i="8"/>
  <c r="BI413" i="8"/>
  <c r="BG414" i="8"/>
  <c r="BI414" i="8"/>
  <c r="BG415" i="8"/>
  <c r="BI415" i="8"/>
  <c r="BG416" i="8"/>
  <c r="BI416" i="8"/>
  <c r="BG417" i="8"/>
  <c r="BI417" i="8"/>
  <c r="BG418" i="8"/>
  <c r="BI418" i="8"/>
  <c r="BG419" i="8"/>
  <c r="BI419" i="8"/>
  <c r="BG420" i="8"/>
  <c r="BI420" i="8"/>
  <c r="BG421" i="8"/>
  <c r="BI421" i="8"/>
  <c r="BG422" i="8"/>
  <c r="BI422" i="8"/>
  <c r="BG423" i="8"/>
  <c r="BI423" i="8"/>
  <c r="BG424" i="8"/>
  <c r="BI424" i="8"/>
  <c r="BG425" i="8"/>
  <c r="BI425" i="8"/>
  <c r="BG426" i="8"/>
  <c r="BI426" i="8"/>
  <c r="BG427" i="8"/>
  <c r="BI427" i="8"/>
  <c r="BG428" i="8"/>
  <c r="BI428" i="8"/>
  <c r="BG429" i="8"/>
  <c r="BI429" i="8"/>
  <c r="BG430" i="8"/>
  <c r="BI430" i="8"/>
  <c r="BG431" i="8"/>
  <c r="BI431" i="8"/>
  <c r="BG432" i="8"/>
  <c r="BI432" i="8"/>
  <c r="BG433" i="8"/>
  <c r="BI433" i="8"/>
  <c r="BG434" i="8"/>
  <c r="BI434" i="8"/>
  <c r="BG435" i="8"/>
  <c r="BI435" i="8"/>
  <c r="BG436" i="8"/>
  <c r="BI436" i="8"/>
  <c r="BG437" i="8"/>
  <c r="BI437" i="8"/>
  <c r="BG438" i="8"/>
  <c r="BI438" i="8"/>
  <c r="BG439" i="8"/>
  <c r="BI439" i="8"/>
  <c r="BG440" i="8"/>
  <c r="BI440" i="8"/>
  <c r="BG441" i="8"/>
  <c r="BI441" i="8"/>
  <c r="BG442" i="8"/>
  <c r="BI442" i="8"/>
  <c r="BG443" i="8"/>
  <c r="BI443" i="8"/>
  <c r="BG444" i="8"/>
  <c r="BI444" i="8"/>
  <c r="BG445" i="8"/>
  <c r="BI445" i="8"/>
  <c r="BG446" i="8"/>
  <c r="BI446" i="8"/>
  <c r="BG447" i="8"/>
  <c r="BI447" i="8"/>
  <c r="BG448" i="8"/>
  <c r="BI448" i="8"/>
  <c r="BG449" i="8"/>
  <c r="BI449" i="8"/>
  <c r="BG450" i="8"/>
  <c r="BI450" i="8"/>
  <c r="BG451" i="8"/>
  <c r="BI451" i="8"/>
  <c r="BG452" i="8"/>
  <c r="BI452" i="8"/>
  <c r="BG453" i="8"/>
  <c r="BI453" i="8"/>
  <c r="BG454" i="8"/>
  <c r="BI454" i="8"/>
  <c r="BG455" i="8"/>
  <c r="BI455" i="8"/>
  <c r="BG456" i="8"/>
  <c r="BI456" i="8"/>
  <c r="BG457" i="8"/>
  <c r="BI457" i="8"/>
  <c r="BG458" i="8"/>
  <c r="BI458" i="8"/>
  <c r="BG459" i="8"/>
  <c r="BI459" i="8"/>
  <c r="BG460" i="8"/>
  <c r="BI460" i="8"/>
  <c r="BG461" i="8"/>
  <c r="BI461" i="8"/>
  <c r="BG462" i="8"/>
  <c r="BI462" i="8"/>
  <c r="BG463" i="8"/>
  <c r="BI463" i="8"/>
  <c r="BG464" i="8"/>
  <c r="BI464" i="8"/>
  <c r="BG465" i="8"/>
  <c r="BI465" i="8"/>
  <c r="BG466" i="8"/>
  <c r="BI466" i="8"/>
  <c r="BG467" i="8"/>
  <c r="BI467" i="8"/>
  <c r="BG468" i="8"/>
  <c r="BI468" i="8"/>
  <c r="BG469" i="8"/>
  <c r="BI469" i="8"/>
  <c r="BG470" i="8"/>
  <c r="BI470" i="8"/>
  <c r="BG471" i="8"/>
  <c r="BI471" i="8"/>
  <c r="BG472" i="8"/>
  <c r="BI472" i="8"/>
  <c r="BG473" i="8"/>
  <c r="BI473" i="8"/>
  <c r="BG474" i="8"/>
  <c r="BI474" i="8"/>
  <c r="BG475" i="8"/>
  <c r="BI475" i="8"/>
  <c r="BG476" i="8"/>
  <c r="BI476" i="8"/>
  <c r="BG477" i="8"/>
  <c r="BI477" i="8"/>
  <c r="BG478" i="8"/>
  <c r="BI478" i="8"/>
  <c r="BG479" i="8"/>
  <c r="BI479" i="8"/>
  <c r="BG480" i="8"/>
  <c r="BI480" i="8"/>
  <c r="BG481" i="8"/>
  <c r="BI481" i="8"/>
  <c r="BG482" i="8"/>
  <c r="BI482" i="8"/>
  <c r="BG483" i="8"/>
  <c r="BI483" i="8"/>
  <c r="BG484" i="8"/>
  <c r="BI484" i="8"/>
  <c r="BG485" i="8"/>
  <c r="BI485" i="8"/>
  <c r="BG486" i="8"/>
  <c r="BI486" i="8"/>
  <c r="BG487" i="8"/>
  <c r="BI487" i="8"/>
  <c r="BG488" i="8"/>
  <c r="BI488" i="8"/>
  <c r="BG489" i="8"/>
  <c r="BI489" i="8"/>
  <c r="BG490" i="8"/>
  <c r="BI490" i="8"/>
  <c r="BG491" i="8"/>
  <c r="BI491" i="8"/>
  <c r="BG492" i="8"/>
  <c r="BI492" i="8"/>
  <c r="BG493" i="8"/>
  <c r="BI493" i="8"/>
  <c r="BG494" i="8"/>
  <c r="BI494" i="8"/>
  <c r="BG495" i="8"/>
  <c r="BI495" i="8"/>
  <c r="BG496" i="8"/>
  <c r="BI496" i="8"/>
  <c r="BG497" i="8"/>
  <c r="BI497" i="8"/>
  <c r="BG498" i="8"/>
  <c r="BI498" i="8"/>
  <c r="BG499" i="8"/>
  <c r="BI499" i="8"/>
  <c r="BG500" i="8"/>
  <c r="BI500" i="8"/>
  <c r="BG501" i="8"/>
  <c r="BI501" i="8"/>
  <c r="BG502" i="8"/>
  <c r="BI502" i="8"/>
  <c r="BG503" i="8"/>
  <c r="BI503" i="8"/>
  <c r="BG504" i="8"/>
  <c r="BI504" i="8"/>
  <c r="BG505" i="8"/>
  <c r="BI505" i="8"/>
  <c r="BG506" i="8"/>
  <c r="BI506" i="8"/>
  <c r="BG507" i="8"/>
  <c r="BI507" i="8"/>
  <c r="BG508" i="8"/>
  <c r="BI508" i="8"/>
  <c r="BG509" i="8"/>
  <c r="BI509" i="8"/>
  <c r="BG510" i="8"/>
  <c r="BI510" i="8"/>
  <c r="BG511" i="8"/>
  <c r="BI511" i="8"/>
  <c r="BG512" i="8"/>
  <c r="BI512" i="8"/>
  <c r="BG513" i="8"/>
  <c r="BI513" i="8"/>
  <c r="BG514" i="8"/>
  <c r="BI514" i="8"/>
  <c r="BG515" i="8"/>
  <c r="BI515" i="8"/>
  <c r="BG516" i="8"/>
  <c r="BI516" i="8"/>
  <c r="BG517" i="8"/>
  <c r="BI517" i="8"/>
  <c r="BG518" i="8"/>
  <c r="BI518" i="8"/>
  <c r="BG519" i="8"/>
  <c r="BI519" i="8"/>
  <c r="BG520" i="8"/>
  <c r="BI520" i="8"/>
  <c r="BG521" i="8"/>
  <c r="BI521" i="8"/>
  <c r="BG522" i="8"/>
  <c r="BI522" i="8"/>
  <c r="BG523" i="8"/>
  <c r="BI523" i="8"/>
  <c r="BG524" i="8"/>
  <c r="BI524" i="8"/>
  <c r="BG525" i="8"/>
  <c r="BI525" i="8"/>
  <c r="BG526" i="8"/>
  <c r="BI526" i="8"/>
  <c r="BG527" i="8"/>
  <c r="BI527" i="8"/>
  <c r="BG528" i="8"/>
  <c r="BI528" i="8"/>
  <c r="BG529" i="8"/>
  <c r="BI529" i="8"/>
  <c r="BG530" i="8"/>
  <c r="BI530" i="8"/>
  <c r="BG531" i="8"/>
  <c r="BI531" i="8"/>
  <c r="BG532" i="8"/>
  <c r="BI532" i="8"/>
  <c r="BG533" i="8"/>
  <c r="BI533" i="8"/>
  <c r="BG534" i="8"/>
  <c r="BI534" i="8"/>
  <c r="BG535" i="8"/>
  <c r="BI535" i="8"/>
  <c r="BG536" i="8"/>
  <c r="BI536" i="8"/>
  <c r="BG537" i="8"/>
  <c r="BI537" i="8"/>
  <c r="BG538" i="8"/>
  <c r="BI538" i="8"/>
  <c r="BG539" i="8"/>
  <c r="BI539" i="8"/>
  <c r="BG540" i="8"/>
  <c r="BI540" i="8"/>
  <c r="BG541" i="8"/>
  <c r="BI541" i="8"/>
  <c r="BG542" i="8"/>
  <c r="BI542" i="8"/>
  <c r="BG543" i="8"/>
  <c r="BI543" i="8"/>
  <c r="BG544" i="8"/>
  <c r="BI544" i="8"/>
  <c r="BG545" i="8"/>
  <c r="BI545" i="8"/>
  <c r="BG546" i="8"/>
  <c r="BI546" i="8"/>
  <c r="BG547" i="8"/>
  <c r="BI547" i="8"/>
  <c r="BG548" i="8"/>
  <c r="BI548" i="8"/>
  <c r="BG549" i="8"/>
  <c r="BI549" i="8"/>
  <c r="BG550" i="8"/>
  <c r="BI550" i="8"/>
  <c r="BG551" i="8"/>
  <c r="BI551" i="8"/>
  <c r="BG552" i="8"/>
  <c r="BI552" i="8"/>
  <c r="BG553" i="8"/>
  <c r="BI553" i="8"/>
  <c r="BG554" i="8"/>
  <c r="BI554" i="8"/>
  <c r="BG555" i="8"/>
  <c r="BI555" i="8"/>
  <c r="BG556" i="8"/>
  <c r="BI556" i="8"/>
  <c r="BG557" i="8"/>
  <c r="BI557" i="8"/>
  <c r="BG558" i="8"/>
  <c r="BI558" i="8"/>
  <c r="BG559" i="8"/>
  <c r="BI559" i="8"/>
  <c r="BG560" i="8"/>
  <c r="BI560" i="8"/>
  <c r="BG561" i="8"/>
  <c r="BI561" i="8"/>
  <c r="BG562" i="8"/>
  <c r="BI562" i="8"/>
  <c r="BG563" i="8"/>
  <c r="BI563" i="8"/>
  <c r="BG564" i="8"/>
  <c r="BI564" i="8"/>
  <c r="BG565" i="8"/>
  <c r="BI565" i="8"/>
  <c r="BG566" i="8"/>
  <c r="BI566" i="8"/>
  <c r="BG567" i="8"/>
  <c r="BI567" i="8"/>
  <c r="BG568" i="8"/>
  <c r="BI568" i="8"/>
  <c r="BG569" i="8"/>
  <c r="BI569" i="8"/>
  <c r="BG570" i="8"/>
  <c r="BI570" i="8"/>
  <c r="BG571" i="8"/>
  <c r="BI571" i="8"/>
  <c r="BG572" i="8"/>
  <c r="BI572" i="8"/>
  <c r="BG573" i="8"/>
  <c r="BI573" i="8"/>
  <c r="BG574" i="8"/>
  <c r="BI574" i="8"/>
  <c r="BG575" i="8"/>
  <c r="BI575" i="8"/>
  <c r="BG576" i="8"/>
  <c r="BI576" i="8"/>
  <c r="BG577" i="8"/>
  <c r="BI577" i="8"/>
  <c r="BG578" i="8"/>
  <c r="BI578" i="8"/>
  <c r="BG579" i="8"/>
  <c r="BI579" i="8"/>
  <c r="BG580" i="8"/>
  <c r="BI580" i="8"/>
  <c r="BG581" i="8"/>
  <c r="BI581" i="8"/>
  <c r="BG582" i="8"/>
  <c r="BI582" i="8"/>
  <c r="BG583" i="8"/>
  <c r="BI583" i="8"/>
  <c r="BG584" i="8"/>
  <c r="BI584" i="8"/>
  <c r="BG585" i="8"/>
  <c r="BH585" i="8"/>
  <c r="BG586" i="8"/>
  <c r="BH586" i="8"/>
  <c r="BG587" i="8"/>
  <c r="BH587" i="8"/>
  <c r="BG588" i="8"/>
  <c r="BH588" i="8"/>
  <c r="BG589" i="8"/>
  <c r="BH589" i="8"/>
  <c r="BG590" i="8"/>
  <c r="BH590" i="8"/>
  <c r="BG591" i="8"/>
  <c r="BH591" i="8"/>
  <c r="BG592" i="8"/>
  <c r="BH592" i="8"/>
  <c r="BG593" i="8"/>
  <c r="BH593" i="8"/>
  <c r="BG594" i="8"/>
  <c r="BH594" i="8"/>
  <c r="BG595" i="8"/>
  <c r="BH595" i="8"/>
  <c r="BG596" i="8"/>
  <c r="BH596" i="8"/>
  <c r="BG597" i="8"/>
  <c r="BH597" i="8"/>
  <c r="BG598" i="8"/>
  <c r="BH598" i="8"/>
  <c r="BG599" i="8"/>
  <c r="BH599" i="8"/>
  <c r="BG600" i="8"/>
  <c r="BH600" i="8"/>
  <c r="BG601" i="8"/>
  <c r="BH601" i="8"/>
  <c r="BG602" i="8"/>
  <c r="BH602" i="8"/>
  <c r="BG603" i="8"/>
  <c r="BH603" i="8"/>
  <c r="BG604" i="8"/>
  <c r="BH604" i="8"/>
  <c r="BG605" i="8"/>
  <c r="BH605" i="8"/>
  <c r="BG606" i="8"/>
  <c r="BH606" i="8"/>
  <c r="BG607" i="8"/>
  <c r="BH607" i="8"/>
  <c r="BG608" i="8"/>
  <c r="BH608" i="8"/>
  <c r="BG609" i="8"/>
  <c r="BH609" i="8"/>
  <c r="BG610" i="8"/>
  <c r="BH610" i="8"/>
  <c r="BG611" i="8"/>
  <c r="BH611" i="8"/>
  <c r="BG612" i="8"/>
  <c r="BH612" i="8"/>
  <c r="BG613" i="8"/>
  <c r="BH613" i="8"/>
  <c r="BG614" i="8"/>
  <c r="BH614" i="8"/>
  <c r="BG615" i="8"/>
  <c r="BH615" i="8"/>
  <c r="BG616" i="8"/>
  <c r="BH616" i="8"/>
  <c r="BG617" i="8"/>
  <c r="BH617" i="8"/>
  <c r="BG618" i="8"/>
  <c r="BH618" i="8"/>
  <c r="BG619" i="8"/>
  <c r="BH619" i="8"/>
  <c r="BG620" i="8"/>
  <c r="BH620" i="8"/>
  <c r="BG621" i="8"/>
  <c r="BH621" i="8"/>
  <c r="BG622" i="8"/>
  <c r="BH622" i="8"/>
  <c r="BG623" i="8"/>
  <c r="BH623" i="8"/>
  <c r="BG624" i="8"/>
  <c r="BH624" i="8"/>
  <c r="BG625" i="8"/>
  <c r="BH625" i="8"/>
  <c r="BG626" i="8"/>
  <c r="BH626" i="8"/>
  <c r="BG627" i="8"/>
  <c r="BH627" i="8"/>
  <c r="BG628" i="8"/>
  <c r="BH628" i="8"/>
  <c r="BG629" i="8"/>
  <c r="BH629" i="8"/>
  <c r="BG630" i="8"/>
  <c r="BH630" i="8"/>
  <c r="BG631" i="8"/>
  <c r="BH631" i="8"/>
  <c r="BG632" i="8"/>
  <c r="BH632" i="8"/>
  <c r="BG633" i="8"/>
  <c r="BH633" i="8"/>
  <c r="BG634" i="8"/>
  <c r="BH634" i="8"/>
  <c r="BG635" i="8"/>
  <c r="BH635" i="8"/>
  <c r="BG636" i="8"/>
  <c r="BH636" i="8"/>
  <c r="BG637" i="8"/>
  <c r="BH637" i="8"/>
  <c r="BG638" i="8"/>
  <c r="BH638" i="8"/>
  <c r="BG639" i="8"/>
  <c r="BH639" i="8"/>
  <c r="BG640" i="8"/>
  <c r="BH640" i="8"/>
  <c r="BG641" i="8"/>
  <c r="BH641" i="8"/>
  <c r="BG642" i="8"/>
  <c r="BH642" i="8"/>
  <c r="BG643" i="8"/>
  <c r="BH643" i="8"/>
  <c r="BG644" i="8"/>
  <c r="BH644" i="8"/>
  <c r="BG645" i="8"/>
  <c r="BH645" i="8"/>
  <c r="BG646" i="8"/>
  <c r="BH646" i="8"/>
  <c r="BG647" i="8"/>
  <c r="BH647" i="8"/>
  <c r="BG648" i="8"/>
  <c r="BH648" i="8"/>
  <c r="BG649" i="8"/>
  <c r="BH649" i="8"/>
  <c r="BG650" i="8"/>
  <c r="BH650" i="8"/>
  <c r="BG651" i="8"/>
  <c r="BH651" i="8"/>
  <c r="BG652" i="8"/>
  <c r="BH652" i="8"/>
  <c r="BG653" i="8"/>
  <c r="BH653" i="8"/>
  <c r="BG654" i="8"/>
  <c r="BH654" i="8"/>
  <c r="BG655" i="8"/>
  <c r="BH655" i="8"/>
  <c r="BG656" i="8"/>
  <c r="BH656" i="8"/>
  <c r="BG657" i="8"/>
  <c r="BH657" i="8"/>
  <c r="BG658" i="8"/>
  <c r="BH658" i="8"/>
  <c r="BG659" i="8"/>
  <c r="BH659" i="8"/>
  <c r="BG660" i="8"/>
  <c r="BH660" i="8"/>
  <c r="BG661" i="8"/>
  <c r="BH661" i="8"/>
  <c r="BG662" i="8"/>
  <c r="BH662" i="8"/>
  <c r="BG663" i="8"/>
  <c r="BH663" i="8"/>
  <c r="BG664" i="8"/>
  <c r="BH664" i="8"/>
  <c r="BG665" i="8"/>
  <c r="BH665" i="8"/>
  <c r="BG666" i="8"/>
  <c r="BH666" i="8"/>
  <c r="BG667" i="8"/>
  <c r="BH667" i="8"/>
  <c r="BG668" i="8"/>
  <c r="BH668" i="8"/>
  <c r="BG669" i="8"/>
  <c r="BH669" i="8"/>
  <c r="BG670" i="8"/>
  <c r="BH670" i="8"/>
  <c r="BG671" i="8"/>
  <c r="BH671" i="8"/>
  <c r="BG672" i="8"/>
  <c r="BH672" i="8"/>
  <c r="BG673" i="8"/>
  <c r="BH673" i="8"/>
  <c r="BG674" i="8"/>
  <c r="BH674" i="8"/>
  <c r="BG675" i="8"/>
  <c r="BH675" i="8"/>
  <c r="BG676" i="8"/>
  <c r="BH676" i="8"/>
  <c r="BG677" i="8"/>
  <c r="BH677" i="8"/>
  <c r="BG678" i="8"/>
  <c r="BH678" i="8"/>
  <c r="BG679" i="8"/>
  <c r="BH679" i="8"/>
  <c r="BG680" i="8"/>
  <c r="BH680" i="8"/>
  <c r="BG681" i="8"/>
  <c r="BH681" i="8"/>
  <c r="BG682" i="8"/>
  <c r="BH682" i="8"/>
  <c r="BG683" i="8"/>
  <c r="BH683" i="8"/>
  <c r="BG684" i="8"/>
  <c r="BH684" i="8"/>
  <c r="BG685" i="8"/>
  <c r="BH685" i="8"/>
  <c r="BG686" i="8"/>
  <c r="BH686" i="8"/>
  <c r="BG687" i="8"/>
  <c r="BH687" i="8"/>
  <c r="BG688" i="8"/>
  <c r="BH688" i="8"/>
  <c r="BG689" i="8"/>
  <c r="BH689" i="8"/>
  <c r="BG690" i="8"/>
  <c r="BH690" i="8"/>
  <c r="BG691" i="8"/>
  <c r="BH691" i="8"/>
  <c r="BG692" i="8"/>
  <c r="BH692" i="8"/>
  <c r="BG693" i="8"/>
  <c r="BH693" i="8"/>
  <c r="BG694" i="8"/>
  <c r="BH694" i="8"/>
  <c r="BG695" i="8"/>
  <c r="BH695" i="8"/>
  <c r="BG696" i="8"/>
  <c r="BH696" i="8"/>
  <c r="BG697" i="8"/>
  <c r="BH697" i="8"/>
  <c r="BG698" i="8"/>
  <c r="BH698" i="8"/>
  <c r="BG699" i="8"/>
  <c r="BH699" i="8"/>
  <c r="BG700" i="8"/>
  <c r="BH700" i="8"/>
  <c r="BG701" i="8"/>
  <c r="BH701" i="8"/>
  <c r="BG702" i="8"/>
  <c r="BH702" i="8"/>
  <c r="BG703" i="8"/>
  <c r="BH703" i="8"/>
  <c r="BG704" i="8"/>
  <c r="BH704" i="8"/>
  <c r="BG705" i="8"/>
  <c r="BH705" i="8"/>
  <c r="BG706" i="8"/>
  <c r="BH706" i="8"/>
  <c r="BG707" i="8"/>
  <c r="BH707" i="8"/>
  <c r="BG708" i="8"/>
  <c r="BH708" i="8"/>
  <c r="BG709" i="8"/>
  <c r="BH709" i="8"/>
  <c r="BG710" i="8"/>
  <c r="BH710" i="8"/>
  <c r="BG711" i="8"/>
  <c r="BH711" i="8"/>
  <c r="BG712" i="8"/>
  <c r="BH712" i="8"/>
  <c r="BG713" i="8"/>
  <c r="BH713" i="8"/>
  <c r="BG714" i="8"/>
  <c r="BH714" i="8"/>
  <c r="BG715" i="8"/>
  <c r="BH715" i="8"/>
  <c r="BG716" i="8"/>
  <c r="BH716" i="8"/>
  <c r="BG717" i="8"/>
  <c r="BH717" i="8"/>
  <c r="BG718" i="8"/>
  <c r="BH718" i="8"/>
  <c r="BG719" i="8"/>
  <c r="BH719" i="8"/>
  <c r="BG720" i="8"/>
  <c r="BH720" i="8"/>
  <c r="BG721" i="8"/>
  <c r="BH721" i="8"/>
  <c r="BG722" i="8"/>
  <c r="BH722" i="8"/>
  <c r="BG723" i="8"/>
  <c r="BH723" i="8"/>
  <c r="BG724" i="8"/>
  <c r="BH724" i="8"/>
  <c r="BG725" i="8"/>
  <c r="BH725" i="8"/>
  <c r="BG726" i="8"/>
  <c r="BH726" i="8"/>
  <c r="BG727" i="8"/>
  <c r="BH727" i="8"/>
  <c r="BG728" i="8"/>
  <c r="BH728" i="8"/>
  <c r="BG729" i="8"/>
  <c r="BH729" i="8"/>
  <c r="BG730" i="8"/>
  <c r="BH730" i="8"/>
  <c r="BG731" i="8"/>
  <c r="BH731" i="8"/>
  <c r="BG732" i="8"/>
  <c r="BH732" i="8"/>
  <c r="BG733" i="8"/>
  <c r="BH733" i="8"/>
  <c r="BG734" i="8"/>
  <c r="BH734" i="8"/>
  <c r="BG735" i="8"/>
  <c r="BH735" i="8"/>
  <c r="BG736" i="8"/>
  <c r="BH736" i="8"/>
  <c r="BG737" i="8"/>
  <c r="BH737" i="8"/>
  <c r="BG738" i="8"/>
  <c r="BH738" i="8"/>
  <c r="BG739" i="8"/>
  <c r="BH739" i="8"/>
  <c r="BG740" i="8"/>
  <c r="BH740" i="8"/>
  <c r="BG741" i="8"/>
  <c r="BH741" i="8"/>
  <c r="BG742" i="8"/>
  <c r="BH742" i="8"/>
  <c r="BG743" i="8"/>
  <c r="BH743" i="8"/>
  <c r="BG744" i="8"/>
  <c r="BH744" i="8"/>
  <c r="BG745" i="8"/>
  <c r="BH745" i="8"/>
  <c r="BG746" i="8"/>
  <c r="BH746" i="8"/>
  <c r="BG747" i="8"/>
  <c r="BH747" i="8"/>
  <c r="BG748" i="8"/>
  <c r="BH748" i="8"/>
  <c r="BG749" i="8"/>
  <c r="BH749" i="8"/>
  <c r="BG750" i="8"/>
  <c r="BH750" i="8"/>
  <c r="BG751" i="8"/>
  <c r="BH751" i="8"/>
  <c r="BG752" i="8"/>
  <c r="BH752" i="8"/>
  <c r="BG753" i="8"/>
  <c r="BH753" i="8"/>
  <c r="BG754" i="8"/>
  <c r="BH754" i="8"/>
  <c r="BG755" i="8"/>
  <c r="BH755" i="8"/>
  <c r="BG756" i="8"/>
  <c r="BH756" i="8"/>
  <c r="BG757" i="8"/>
  <c r="BH757" i="8"/>
  <c r="BG758" i="8"/>
  <c r="BH758" i="8"/>
  <c r="BG759" i="8"/>
  <c r="BH759" i="8"/>
  <c r="BG760" i="8"/>
  <c r="BH760" i="8"/>
  <c r="BG761" i="8"/>
  <c r="BH761" i="8"/>
  <c r="BG762" i="8"/>
  <c r="BH762" i="8"/>
  <c r="BG763" i="8"/>
  <c r="BH763" i="8"/>
  <c r="BG764" i="8"/>
  <c r="BH764" i="8"/>
  <c r="BG765" i="8"/>
  <c r="BH765" i="8"/>
  <c r="BG766" i="8"/>
  <c r="BH766" i="8"/>
  <c r="BG767" i="8"/>
  <c r="BH767" i="8"/>
  <c r="BG768" i="8"/>
  <c r="BH768" i="8"/>
  <c r="BG769" i="8"/>
  <c r="BH769" i="8"/>
  <c r="BG770" i="8"/>
  <c r="BH770" i="8"/>
  <c r="BG771" i="8"/>
  <c r="BH771" i="8"/>
  <c r="BG772" i="8"/>
  <c r="BH772" i="8"/>
  <c r="BG773" i="8"/>
  <c r="BH773" i="8"/>
  <c r="BG774" i="8"/>
  <c r="BH774" i="8"/>
  <c r="BG775" i="8"/>
  <c r="BH775" i="8"/>
  <c r="BG776" i="8"/>
  <c r="BH776" i="8"/>
  <c r="BG777" i="8"/>
  <c r="BH777" i="8"/>
  <c r="BG778" i="8"/>
  <c r="BH778" i="8"/>
  <c r="BG779" i="8"/>
  <c r="BH779" i="8"/>
  <c r="BG780" i="8"/>
  <c r="BH780" i="8"/>
  <c r="BG781" i="8"/>
  <c r="BH781" i="8"/>
  <c r="BG782" i="8"/>
  <c r="BH782" i="8"/>
  <c r="BG783" i="8"/>
  <c r="BH783" i="8"/>
  <c r="BG784" i="8"/>
  <c r="BH784" i="8"/>
  <c r="BG785" i="8"/>
  <c r="BH785" i="8"/>
  <c r="BG786" i="8"/>
  <c r="BH786" i="8"/>
  <c r="BG787" i="8"/>
  <c r="BH787" i="8"/>
  <c r="BG788" i="8"/>
  <c r="BH788" i="8"/>
  <c r="BG789" i="8"/>
  <c r="BH789" i="8"/>
  <c r="BG790" i="8"/>
  <c r="BH790" i="8"/>
  <c r="BG791" i="8"/>
  <c r="BH791" i="8"/>
  <c r="BG792" i="8"/>
  <c r="BH792" i="8"/>
  <c r="BG793" i="8"/>
  <c r="BH793" i="8"/>
  <c r="BG794" i="8"/>
  <c r="BH794" i="8"/>
  <c r="BG795" i="8"/>
  <c r="BH795" i="8"/>
  <c r="BG796" i="8"/>
  <c r="BH796" i="8"/>
  <c r="BG797" i="8"/>
  <c r="BH797" i="8"/>
  <c r="BG798" i="8"/>
  <c r="BH798" i="8"/>
  <c r="BG799" i="8"/>
  <c r="BH799" i="8"/>
  <c r="BG800" i="8"/>
  <c r="BH800" i="8"/>
  <c r="BG801" i="8"/>
  <c r="BH801" i="8"/>
  <c r="BG802" i="8"/>
  <c r="BH802" i="8"/>
  <c r="BG803" i="8"/>
  <c r="BH803" i="8"/>
  <c r="BG804" i="8"/>
  <c r="BH804" i="8"/>
  <c r="BG805" i="8"/>
  <c r="BH805" i="8"/>
  <c r="BG806" i="8"/>
  <c r="BH806" i="8"/>
  <c r="BG807" i="8"/>
  <c r="BH807" i="8"/>
  <c r="BG808" i="8"/>
  <c r="BH808" i="8"/>
  <c r="BG809" i="8"/>
  <c r="BH809" i="8"/>
  <c r="BG810" i="8"/>
  <c r="BH810" i="8"/>
  <c r="BG811" i="8"/>
  <c r="BH811" i="8"/>
  <c r="BG812" i="8"/>
  <c r="BH812" i="8"/>
  <c r="BG813" i="8"/>
  <c r="BH813" i="8"/>
  <c r="BG814" i="8"/>
  <c r="BH814" i="8"/>
  <c r="BG815" i="8"/>
  <c r="BH815" i="8"/>
  <c r="BG816" i="8"/>
  <c r="BH816" i="8"/>
  <c r="BG817" i="8"/>
  <c r="BH817" i="8"/>
  <c r="BG818" i="8"/>
  <c r="BH818" i="8"/>
  <c r="BG819" i="8"/>
  <c r="BH819" i="8"/>
  <c r="BG820" i="8"/>
  <c r="BH820" i="8"/>
  <c r="BG821" i="8"/>
  <c r="BH821" i="8"/>
  <c r="BG822" i="8"/>
  <c r="BH822" i="8"/>
  <c r="BG823" i="8"/>
  <c r="BH823" i="8"/>
  <c r="BG824" i="8"/>
  <c r="BH824" i="8"/>
  <c r="BG825" i="8"/>
  <c r="BH825" i="8"/>
  <c r="BG826" i="8"/>
  <c r="BH826" i="8"/>
  <c r="BG827" i="8"/>
  <c r="BH827" i="8"/>
  <c r="BG828" i="8"/>
  <c r="BH828" i="8"/>
  <c r="BG829" i="8"/>
  <c r="BH829" i="8"/>
  <c r="BG830" i="8"/>
  <c r="BH830" i="8"/>
  <c r="BG831" i="8"/>
  <c r="BH831" i="8"/>
  <c r="BG832" i="8"/>
  <c r="BH832" i="8"/>
  <c r="BG833" i="8"/>
  <c r="BH833" i="8"/>
  <c r="BG834" i="8"/>
  <c r="BH834" i="8"/>
  <c r="BG835" i="8"/>
  <c r="BH835" i="8"/>
  <c r="BG836" i="8"/>
  <c r="BH836" i="8"/>
  <c r="BG837" i="8"/>
  <c r="BH837" i="8"/>
  <c r="BG838" i="8"/>
  <c r="BH838" i="8"/>
  <c r="BG839" i="8"/>
  <c r="BH839" i="8"/>
  <c r="BG840" i="8"/>
  <c r="BH840" i="8"/>
  <c r="BG841" i="8"/>
  <c r="BH841" i="8"/>
  <c r="BG842" i="8"/>
  <c r="BH842" i="8"/>
  <c r="BG843" i="8"/>
  <c r="BH843" i="8"/>
  <c r="BG844" i="8"/>
  <c r="BH844" i="8"/>
  <c r="BG845" i="8"/>
  <c r="BH845" i="8"/>
  <c r="BG846" i="8"/>
  <c r="BH846" i="8"/>
  <c r="BG847" i="8"/>
  <c r="BH847" i="8"/>
  <c r="BG848" i="8"/>
  <c r="BH848" i="8"/>
  <c r="BG849" i="8"/>
  <c r="BH849" i="8"/>
  <c r="BG850" i="8"/>
  <c r="BH850" i="8"/>
  <c r="BG851" i="8"/>
  <c r="BH851" i="8"/>
  <c r="BG852" i="8"/>
  <c r="BH852" i="8"/>
  <c r="BG853" i="8"/>
  <c r="BH853" i="8"/>
  <c r="BG854" i="8"/>
  <c r="BH854" i="8"/>
  <c r="BG855" i="8"/>
  <c r="BH855" i="8"/>
  <c r="BG856" i="8"/>
  <c r="BH856" i="8"/>
  <c r="BG857" i="8"/>
  <c r="BH857" i="8"/>
  <c r="BG858" i="8"/>
  <c r="BH858" i="8"/>
  <c r="BG859" i="8"/>
  <c r="BH859" i="8"/>
  <c r="BG860" i="8"/>
  <c r="BH860" i="8"/>
  <c r="BG861" i="8"/>
  <c r="BH861" i="8"/>
  <c r="BG862" i="8"/>
  <c r="BH862" i="8"/>
  <c r="BG863" i="8"/>
  <c r="BH863" i="8"/>
  <c r="BG864" i="8"/>
  <c r="BH864" i="8"/>
  <c r="BG865" i="8"/>
  <c r="BH865" i="8"/>
  <c r="BG866" i="8"/>
  <c r="BH866" i="8"/>
  <c r="BG867" i="8"/>
  <c r="BH867" i="8"/>
  <c r="BG868" i="8"/>
  <c r="BH868" i="8"/>
  <c r="BG869" i="8"/>
  <c r="BH869" i="8"/>
  <c r="BG870" i="8"/>
  <c r="BH870" i="8"/>
  <c r="BG871" i="8"/>
  <c r="BH871" i="8"/>
  <c r="BG872" i="8"/>
  <c r="BH872" i="8"/>
  <c r="BG873" i="8"/>
  <c r="BH873" i="8"/>
  <c r="BG874" i="8"/>
  <c r="BH874" i="8"/>
  <c r="BG875" i="8"/>
  <c r="BH875" i="8"/>
  <c r="BG876" i="8"/>
  <c r="BH876" i="8"/>
  <c r="BG877" i="8"/>
  <c r="BH877" i="8"/>
  <c r="BG878" i="8"/>
  <c r="BH878" i="8"/>
  <c r="BG879" i="8"/>
  <c r="BH879" i="8"/>
  <c r="BG880" i="8"/>
  <c r="BH880" i="8"/>
  <c r="BG881" i="8"/>
  <c r="BH881" i="8"/>
  <c r="BG882" i="8"/>
  <c r="BH882" i="8"/>
  <c r="BG883" i="8"/>
  <c r="BH883" i="8"/>
  <c r="BG884" i="8"/>
  <c r="BH884" i="8"/>
  <c r="BG885" i="8"/>
  <c r="BH885" i="8"/>
  <c r="BG886" i="8"/>
  <c r="BH886" i="8"/>
  <c r="BG887" i="8"/>
  <c r="BH887" i="8"/>
  <c r="BG888" i="8"/>
  <c r="BH888" i="8"/>
  <c r="BG889" i="8"/>
  <c r="BH889" i="8"/>
  <c r="BG890" i="8"/>
  <c r="BH890" i="8"/>
  <c r="BG891" i="8"/>
  <c r="BH891" i="8"/>
  <c r="BG892" i="8"/>
  <c r="BH892" i="8"/>
  <c r="BG893" i="8"/>
  <c r="BH893" i="8"/>
  <c r="BG894" i="8"/>
  <c r="BH894" i="8"/>
  <c r="BG895" i="8"/>
  <c r="BH895" i="8"/>
  <c r="BG896" i="8"/>
  <c r="BH896" i="8"/>
  <c r="BG897" i="8"/>
  <c r="BH897" i="8"/>
  <c r="BG898" i="8"/>
  <c r="BH898" i="8"/>
  <c r="BG899" i="8"/>
  <c r="BH899" i="8"/>
  <c r="BG900" i="8"/>
  <c r="BH900" i="8"/>
  <c r="BG901" i="8"/>
  <c r="BH901" i="8"/>
  <c r="BG902" i="8"/>
  <c r="BH902" i="8"/>
  <c r="BG903" i="8"/>
  <c r="BH903" i="8"/>
  <c r="BG904" i="8"/>
  <c r="BH904" i="8"/>
  <c r="BG905" i="8"/>
  <c r="BH905" i="8"/>
  <c r="BG906" i="8"/>
  <c r="BH906" i="8"/>
  <c r="BG907" i="8"/>
  <c r="BH907" i="8"/>
  <c r="BG908" i="8"/>
  <c r="BH908" i="8"/>
  <c r="BG909" i="8"/>
  <c r="BH909" i="8"/>
  <c r="BG910" i="8"/>
  <c r="BH910" i="8"/>
  <c r="BG911" i="8"/>
  <c r="BH911" i="8"/>
  <c r="BG912" i="8"/>
  <c r="BH912" i="8"/>
  <c r="BG913" i="8"/>
  <c r="BH913" i="8"/>
  <c r="BG914" i="8"/>
  <c r="BH914" i="8"/>
  <c r="BG915" i="8"/>
  <c r="BH915" i="8"/>
  <c r="BG916" i="8"/>
  <c r="BH916" i="8"/>
  <c r="BG917" i="8"/>
  <c r="BH917" i="8"/>
  <c r="BG918" i="8"/>
  <c r="BH918" i="8"/>
  <c r="BG919" i="8"/>
  <c r="BH919" i="8"/>
  <c r="BG920" i="8"/>
  <c r="BH920" i="8"/>
  <c r="BG921" i="8"/>
  <c r="BH921" i="8"/>
  <c r="BG922" i="8"/>
  <c r="BH922" i="8"/>
  <c r="BG923" i="8"/>
  <c r="BH923" i="8"/>
  <c r="BG924" i="8"/>
  <c r="BH924" i="8"/>
  <c r="BG925" i="8"/>
  <c r="BH925" i="8"/>
  <c r="BG926" i="8"/>
  <c r="BH926" i="8"/>
  <c r="BI8" i="8"/>
  <c r="BH8" i="8"/>
  <c r="AQ9" i="8"/>
  <c r="AR9" i="8"/>
  <c r="AQ10" i="8"/>
  <c r="AR10" i="8"/>
  <c r="AQ11" i="8"/>
  <c r="AR11" i="8"/>
  <c r="AQ12" i="8"/>
  <c r="AR12" i="8"/>
  <c r="AQ13" i="8"/>
  <c r="AR13" i="8"/>
  <c r="AQ14" i="8"/>
  <c r="AR14" i="8"/>
  <c r="AQ15" i="8"/>
  <c r="AR15" i="8"/>
  <c r="AQ16" i="8"/>
  <c r="AR16" i="8"/>
  <c r="AQ17" i="8"/>
  <c r="AR17" i="8"/>
  <c r="AQ18" i="8"/>
  <c r="AR18" i="8"/>
  <c r="AQ19" i="8"/>
  <c r="AR19" i="8"/>
  <c r="AQ20" i="8"/>
  <c r="AR20" i="8"/>
  <c r="AQ21" i="8"/>
  <c r="AR21" i="8"/>
  <c r="AQ22" i="8"/>
  <c r="AR22" i="8"/>
  <c r="AQ23" i="8"/>
  <c r="AR23" i="8"/>
  <c r="AQ24" i="8"/>
  <c r="AR24" i="8"/>
  <c r="AQ25" i="8"/>
  <c r="AR25" i="8"/>
  <c r="AQ26" i="8"/>
  <c r="AR26" i="8"/>
  <c r="AQ27" i="8"/>
  <c r="AR27" i="8"/>
  <c r="AQ28" i="8"/>
  <c r="AR28" i="8"/>
  <c r="AQ29" i="8"/>
  <c r="AR29" i="8"/>
  <c r="AQ30" i="8"/>
  <c r="AR30" i="8"/>
  <c r="AQ31" i="8"/>
  <c r="AR31" i="8"/>
  <c r="AQ32" i="8"/>
  <c r="AR32" i="8"/>
  <c r="AQ33" i="8"/>
  <c r="AR33" i="8"/>
  <c r="AQ34" i="8"/>
  <c r="AR34" i="8"/>
  <c r="AQ35" i="8"/>
  <c r="AR35" i="8"/>
  <c r="AQ36" i="8"/>
  <c r="AR36" i="8"/>
  <c r="AQ37" i="8"/>
  <c r="AR37" i="8"/>
  <c r="AQ38" i="8"/>
  <c r="AR38" i="8"/>
  <c r="AQ39" i="8"/>
  <c r="AR39" i="8"/>
  <c r="AQ40" i="8"/>
  <c r="AR40" i="8"/>
  <c r="AQ41" i="8"/>
  <c r="AR41" i="8"/>
  <c r="AQ42" i="8"/>
  <c r="AR42" i="8"/>
  <c r="AQ43" i="8"/>
  <c r="AR43" i="8"/>
  <c r="AQ44" i="8"/>
  <c r="AR44" i="8"/>
  <c r="AQ45" i="8"/>
  <c r="AR45" i="8"/>
  <c r="AQ46" i="8"/>
  <c r="AR46" i="8"/>
  <c r="AQ47" i="8"/>
  <c r="AR47" i="8"/>
  <c r="AQ48" i="8"/>
  <c r="AR48" i="8"/>
  <c r="AQ49" i="8"/>
  <c r="AR49" i="8"/>
  <c r="AQ50" i="8"/>
  <c r="AR50" i="8"/>
  <c r="AQ51" i="8"/>
  <c r="AR51" i="8"/>
  <c r="AQ52" i="8"/>
  <c r="AR52" i="8"/>
  <c r="AQ53" i="8"/>
  <c r="AR53" i="8"/>
  <c r="AQ54" i="8"/>
  <c r="AR54" i="8"/>
  <c r="AQ55" i="8"/>
  <c r="AR55" i="8"/>
  <c r="AQ56" i="8"/>
  <c r="AR56" i="8"/>
  <c r="AQ57" i="8"/>
  <c r="AR57" i="8"/>
  <c r="AQ58" i="8"/>
  <c r="AR58" i="8"/>
  <c r="AQ59" i="8"/>
  <c r="AR59" i="8"/>
  <c r="AQ60" i="8"/>
  <c r="AR60" i="8"/>
  <c r="AQ61" i="8"/>
  <c r="AR61" i="8"/>
  <c r="AQ62" i="8"/>
  <c r="AR62" i="8"/>
  <c r="AQ63" i="8"/>
  <c r="AR63" i="8"/>
  <c r="AQ64" i="8"/>
  <c r="AR64" i="8"/>
  <c r="AQ65" i="8"/>
  <c r="AR65" i="8"/>
  <c r="AQ66" i="8"/>
  <c r="AR66" i="8"/>
  <c r="AQ67" i="8"/>
  <c r="AR67" i="8"/>
  <c r="AQ68" i="8"/>
  <c r="AR68" i="8"/>
  <c r="AQ69" i="8"/>
  <c r="AR69" i="8"/>
  <c r="AQ70" i="8"/>
  <c r="AR70" i="8"/>
  <c r="AQ71" i="8"/>
  <c r="AR71" i="8"/>
  <c r="AQ72" i="8"/>
  <c r="AR72" i="8"/>
  <c r="AQ73" i="8"/>
  <c r="AR73" i="8"/>
  <c r="AQ74" i="8"/>
  <c r="AR74" i="8"/>
  <c r="AQ75" i="8"/>
  <c r="AR75" i="8"/>
  <c r="AQ76" i="8"/>
  <c r="AR76" i="8"/>
  <c r="AQ77" i="8"/>
  <c r="AR77" i="8"/>
  <c r="AQ78" i="8"/>
  <c r="AR78" i="8"/>
  <c r="AQ79" i="8"/>
  <c r="AR79" i="8"/>
  <c r="AQ80" i="8"/>
  <c r="AR80" i="8"/>
  <c r="AQ81" i="8"/>
  <c r="AR81" i="8"/>
  <c r="AQ82" i="8"/>
  <c r="AR82" i="8"/>
  <c r="AQ83" i="8"/>
  <c r="AR83" i="8"/>
  <c r="AQ84" i="8"/>
  <c r="AR84" i="8"/>
  <c r="AQ85" i="8"/>
  <c r="AR85" i="8"/>
  <c r="AQ86" i="8"/>
  <c r="AR86" i="8"/>
  <c r="AQ87" i="8"/>
  <c r="AR87" i="8"/>
  <c r="AQ88" i="8"/>
  <c r="AR88" i="8"/>
  <c r="AQ89" i="8"/>
  <c r="AR89" i="8"/>
  <c r="AQ90" i="8"/>
  <c r="AR90" i="8"/>
  <c r="AQ91" i="8"/>
  <c r="AR91" i="8"/>
  <c r="AQ92" i="8"/>
  <c r="AR92" i="8"/>
  <c r="AQ93" i="8"/>
  <c r="AR93" i="8"/>
  <c r="AQ94" i="8"/>
  <c r="AR94" i="8"/>
  <c r="AQ95" i="8"/>
  <c r="AR95" i="8"/>
  <c r="AQ96" i="8"/>
  <c r="AR96" i="8"/>
  <c r="AQ97" i="8"/>
  <c r="AR97" i="8"/>
  <c r="AQ98" i="8"/>
  <c r="AR98" i="8"/>
  <c r="AQ99" i="8"/>
  <c r="AR99" i="8"/>
  <c r="AQ100" i="8"/>
  <c r="AR100" i="8"/>
  <c r="AQ101" i="8"/>
  <c r="AR101" i="8"/>
  <c r="AQ102" i="8"/>
  <c r="AR102" i="8"/>
  <c r="AQ103" i="8"/>
  <c r="AR103" i="8"/>
  <c r="AQ104" i="8"/>
  <c r="AR104" i="8"/>
  <c r="AQ105" i="8"/>
  <c r="AR105" i="8"/>
  <c r="AQ106" i="8"/>
  <c r="AR106" i="8"/>
  <c r="AQ107" i="8"/>
  <c r="AR107" i="8"/>
  <c r="AQ108" i="8"/>
  <c r="AR108" i="8"/>
  <c r="AQ109" i="8"/>
  <c r="AR109" i="8"/>
  <c r="AQ110" i="8"/>
  <c r="AR110" i="8"/>
  <c r="AQ111" i="8"/>
  <c r="AR111" i="8"/>
  <c r="AQ112" i="8"/>
  <c r="AR112" i="8"/>
  <c r="AQ113" i="8"/>
  <c r="AR113" i="8"/>
  <c r="AQ114" i="8"/>
  <c r="AR114" i="8"/>
  <c r="AQ115" i="8"/>
  <c r="AR115" i="8"/>
  <c r="AQ116" i="8"/>
  <c r="AR116" i="8"/>
  <c r="AQ117" i="8"/>
  <c r="AR117" i="8"/>
  <c r="AQ118" i="8"/>
  <c r="AR118" i="8"/>
  <c r="AQ119" i="8"/>
  <c r="AR119" i="8"/>
  <c r="AQ120" i="8"/>
  <c r="AR120" i="8"/>
  <c r="AQ121" i="8"/>
  <c r="AR121" i="8"/>
  <c r="AQ122" i="8"/>
  <c r="AR122" i="8"/>
  <c r="AQ123" i="8"/>
  <c r="AR123" i="8"/>
  <c r="AQ124" i="8"/>
  <c r="AR124" i="8"/>
  <c r="AQ125" i="8"/>
  <c r="AR125" i="8"/>
  <c r="AQ126" i="8"/>
  <c r="AR126" i="8"/>
  <c r="AQ127" i="8"/>
  <c r="AR127" i="8"/>
  <c r="AQ128" i="8"/>
  <c r="AR128" i="8"/>
  <c r="AQ129" i="8"/>
  <c r="AR129" i="8"/>
  <c r="AQ130" i="8"/>
  <c r="AR130" i="8"/>
  <c r="AQ131" i="8"/>
  <c r="AR131" i="8"/>
  <c r="AQ132" i="8"/>
  <c r="AR132" i="8"/>
  <c r="AQ133" i="8"/>
  <c r="AR133" i="8"/>
  <c r="AQ134" i="8"/>
  <c r="AR134" i="8"/>
  <c r="AQ135" i="8"/>
  <c r="AR135" i="8"/>
  <c r="AQ136" i="8"/>
  <c r="AR136" i="8"/>
  <c r="AQ137" i="8"/>
  <c r="AR137" i="8"/>
  <c r="AQ138" i="8"/>
  <c r="AR138" i="8"/>
  <c r="AQ139" i="8"/>
  <c r="AR139" i="8"/>
  <c r="AQ140" i="8"/>
  <c r="AR140" i="8"/>
  <c r="AQ141" i="8"/>
  <c r="AR141" i="8"/>
  <c r="AQ142" i="8"/>
  <c r="AR142" i="8"/>
  <c r="AQ143" i="8"/>
  <c r="AR143" i="8"/>
  <c r="AQ144" i="8"/>
  <c r="AR144" i="8"/>
  <c r="AQ145" i="8"/>
  <c r="AR145" i="8"/>
  <c r="AQ146" i="8"/>
  <c r="AR146" i="8"/>
  <c r="AQ147" i="8"/>
  <c r="AR147" i="8"/>
  <c r="AQ148" i="8"/>
  <c r="AR148" i="8"/>
  <c r="AQ149" i="8"/>
  <c r="AR149" i="8"/>
  <c r="AQ150" i="8"/>
  <c r="AR150" i="8"/>
  <c r="AQ151" i="8"/>
  <c r="AR151" i="8"/>
  <c r="AQ152" i="8"/>
  <c r="AR152" i="8"/>
  <c r="AQ153" i="8"/>
  <c r="AR153" i="8"/>
  <c r="AQ154" i="8"/>
  <c r="AR154" i="8"/>
  <c r="AQ155" i="8"/>
  <c r="AR155" i="8"/>
  <c r="AQ156" i="8"/>
  <c r="AR156" i="8"/>
  <c r="AQ157" i="8"/>
  <c r="AR157" i="8"/>
  <c r="AQ158" i="8"/>
  <c r="AR158" i="8"/>
  <c r="AQ159" i="8"/>
  <c r="AR159" i="8"/>
  <c r="AQ160" i="8"/>
  <c r="AR160" i="8"/>
  <c r="AQ161" i="8"/>
  <c r="AR161" i="8"/>
  <c r="AQ162" i="8"/>
  <c r="AR162" i="8"/>
  <c r="AQ163" i="8"/>
  <c r="AR163" i="8"/>
  <c r="AQ164" i="8"/>
  <c r="AR164" i="8"/>
  <c r="AQ165" i="8"/>
  <c r="AR165" i="8"/>
  <c r="AQ166" i="8"/>
  <c r="AR166" i="8"/>
  <c r="AQ167" i="8"/>
  <c r="AR167" i="8"/>
  <c r="AQ168" i="8"/>
  <c r="AR168" i="8"/>
  <c r="AQ169" i="8"/>
  <c r="AR169" i="8"/>
  <c r="AQ170" i="8"/>
  <c r="AR170" i="8"/>
  <c r="AQ171" i="8"/>
  <c r="AR171" i="8"/>
  <c r="AQ172" i="8"/>
  <c r="AR172" i="8"/>
  <c r="AQ173" i="8"/>
  <c r="AR173" i="8"/>
  <c r="AQ174" i="8"/>
  <c r="AR174" i="8"/>
  <c r="AQ175" i="8"/>
  <c r="AR175" i="8"/>
  <c r="AQ176" i="8"/>
  <c r="AR176" i="8"/>
  <c r="AQ177" i="8"/>
  <c r="AR177" i="8"/>
  <c r="AQ178" i="8"/>
  <c r="AR178" i="8"/>
  <c r="AQ179" i="8"/>
  <c r="AR179" i="8"/>
  <c r="AQ180" i="8"/>
  <c r="AR180" i="8"/>
  <c r="AQ181" i="8"/>
  <c r="AR181" i="8"/>
  <c r="AQ182" i="8"/>
  <c r="AR182" i="8"/>
  <c r="AQ183" i="8"/>
  <c r="AR183" i="8"/>
  <c r="AQ184" i="8"/>
  <c r="AR184" i="8"/>
  <c r="AQ185" i="8"/>
  <c r="AR185" i="8"/>
  <c r="AQ186" i="8"/>
  <c r="AR186" i="8"/>
  <c r="AQ187" i="8"/>
  <c r="AR187" i="8"/>
  <c r="AQ188" i="8"/>
  <c r="AR188" i="8"/>
  <c r="AQ189" i="8"/>
  <c r="AR189" i="8"/>
  <c r="AQ190" i="8"/>
  <c r="AR190" i="8"/>
  <c r="AQ191" i="8"/>
  <c r="AR191" i="8"/>
  <c r="AQ192" i="8"/>
  <c r="AR192" i="8"/>
  <c r="AQ193" i="8"/>
  <c r="AR193" i="8"/>
  <c r="AQ194" i="8"/>
  <c r="AR194" i="8"/>
  <c r="AQ195" i="8"/>
  <c r="AR195" i="8"/>
  <c r="AQ196" i="8"/>
  <c r="AR196" i="8"/>
  <c r="AQ197" i="8"/>
  <c r="AR197" i="8"/>
  <c r="AQ198" i="8"/>
  <c r="AR198" i="8"/>
  <c r="AQ199" i="8"/>
  <c r="AR199" i="8"/>
  <c r="AQ200" i="8"/>
  <c r="AR200" i="8"/>
  <c r="AQ201" i="8"/>
  <c r="AR201" i="8"/>
  <c r="AQ202" i="8"/>
  <c r="AR202" i="8"/>
  <c r="AQ203" i="8"/>
  <c r="AR203" i="8"/>
  <c r="AQ204" i="8"/>
  <c r="AR204" i="8"/>
  <c r="AQ205" i="8"/>
  <c r="AR205" i="8"/>
  <c r="AQ206" i="8"/>
  <c r="AR206" i="8"/>
  <c r="AQ207" i="8"/>
  <c r="AR207" i="8"/>
  <c r="AQ208" i="8"/>
  <c r="AR208" i="8"/>
  <c r="AQ209" i="8"/>
  <c r="AR209" i="8"/>
  <c r="AQ210" i="8"/>
  <c r="AR210" i="8"/>
  <c r="AQ211" i="8"/>
  <c r="AR211" i="8"/>
  <c r="AQ212" i="8"/>
  <c r="AR212" i="8"/>
  <c r="AQ213" i="8"/>
  <c r="AR213" i="8"/>
  <c r="AQ214" i="8"/>
  <c r="AR214" i="8"/>
  <c r="AQ215" i="8"/>
  <c r="AR215" i="8"/>
  <c r="AQ216" i="8"/>
  <c r="AR216" i="8"/>
  <c r="AQ217" i="8"/>
  <c r="AR217" i="8"/>
  <c r="AQ218" i="8"/>
  <c r="AR218" i="8"/>
  <c r="AQ219" i="8"/>
  <c r="AR219" i="8"/>
  <c r="AQ220" i="8"/>
  <c r="AR220" i="8"/>
  <c r="AQ221" i="8"/>
  <c r="AR221" i="8"/>
  <c r="AQ222" i="8"/>
  <c r="AR222" i="8"/>
  <c r="AQ223" i="8"/>
  <c r="AR223" i="8"/>
  <c r="AQ224" i="8"/>
  <c r="AR224" i="8"/>
  <c r="AQ225" i="8"/>
  <c r="AR225" i="8"/>
  <c r="AQ226" i="8"/>
  <c r="AR226" i="8"/>
  <c r="AQ227" i="8"/>
  <c r="AR227" i="8"/>
  <c r="AQ228" i="8"/>
  <c r="AR228" i="8"/>
  <c r="AQ229" i="8"/>
  <c r="AR229" i="8"/>
  <c r="AQ230" i="8"/>
  <c r="AR230" i="8"/>
  <c r="AQ231" i="8"/>
  <c r="AR231" i="8"/>
  <c r="AQ232" i="8"/>
  <c r="AR232" i="8"/>
  <c r="AQ233" i="8"/>
  <c r="AR233" i="8"/>
  <c r="AQ234" i="8"/>
  <c r="AR234" i="8"/>
  <c r="AQ235" i="8"/>
  <c r="AR235" i="8"/>
  <c r="AQ236" i="8"/>
  <c r="AR236" i="8"/>
  <c r="AQ237" i="8"/>
  <c r="AR237" i="8"/>
  <c r="AQ238" i="8"/>
  <c r="AR238" i="8"/>
  <c r="AQ239" i="8"/>
  <c r="AR239" i="8"/>
  <c r="AQ240" i="8"/>
  <c r="AR240" i="8"/>
  <c r="AQ241" i="8"/>
  <c r="AR241" i="8"/>
  <c r="AQ242" i="8"/>
  <c r="AR242" i="8"/>
  <c r="AQ243" i="8"/>
  <c r="AR243" i="8"/>
  <c r="AQ244" i="8"/>
  <c r="AR244" i="8"/>
  <c r="AQ245" i="8"/>
  <c r="AR245" i="8"/>
  <c r="AQ246" i="8"/>
  <c r="AR246" i="8"/>
  <c r="AQ247" i="8"/>
  <c r="AR247" i="8"/>
  <c r="AQ248" i="8"/>
  <c r="AR248" i="8"/>
  <c r="AQ249" i="8"/>
  <c r="AR249" i="8"/>
  <c r="AQ250" i="8"/>
  <c r="AR250" i="8"/>
  <c r="AQ251" i="8"/>
  <c r="AR251" i="8"/>
  <c r="AQ252" i="8"/>
  <c r="AR252" i="8"/>
  <c r="AQ253" i="8"/>
  <c r="AR253" i="8"/>
  <c r="AQ254" i="8"/>
  <c r="AR254" i="8"/>
  <c r="AQ255" i="8"/>
  <c r="AR255" i="8"/>
  <c r="AQ256" i="8"/>
  <c r="AR256" i="8"/>
  <c r="AQ257" i="8"/>
  <c r="AR257" i="8"/>
  <c r="AQ258" i="8"/>
  <c r="AR258" i="8"/>
  <c r="AP259" i="8"/>
  <c r="AR259" i="8"/>
  <c r="AP260" i="8"/>
  <c r="AR260" i="8"/>
  <c r="AP261" i="8"/>
  <c r="AR261" i="8"/>
  <c r="AP262" i="8"/>
  <c r="AR262" i="8"/>
  <c r="AP263" i="8"/>
  <c r="AR263" i="8"/>
  <c r="AP264" i="8"/>
  <c r="AR264" i="8"/>
  <c r="AP265" i="8"/>
  <c r="AR265" i="8"/>
  <c r="AP266" i="8"/>
  <c r="AR266" i="8"/>
  <c r="AP267" i="8"/>
  <c r="AR267" i="8"/>
  <c r="AP268" i="8"/>
  <c r="AR268" i="8"/>
  <c r="AP269" i="8"/>
  <c r="AR269" i="8"/>
  <c r="AP270" i="8"/>
  <c r="AR270" i="8"/>
  <c r="AP271" i="8"/>
  <c r="AR271" i="8"/>
  <c r="AP272" i="8"/>
  <c r="AR272" i="8"/>
  <c r="AP273" i="8"/>
  <c r="AR273" i="8"/>
  <c r="AP274" i="8"/>
  <c r="AR274" i="8"/>
  <c r="AP275" i="8"/>
  <c r="AR275" i="8"/>
  <c r="AP276" i="8"/>
  <c r="AR276" i="8"/>
  <c r="AP277" i="8"/>
  <c r="AR277" i="8"/>
  <c r="AP278" i="8"/>
  <c r="AR278" i="8"/>
  <c r="AP279" i="8"/>
  <c r="AR279" i="8"/>
  <c r="AP280" i="8"/>
  <c r="AR280" i="8"/>
  <c r="AP281" i="8"/>
  <c r="AR281" i="8"/>
  <c r="AP282" i="8"/>
  <c r="AR282" i="8"/>
  <c r="AP283" i="8"/>
  <c r="AR283" i="8"/>
  <c r="AP284" i="8"/>
  <c r="AR284" i="8"/>
  <c r="AP285" i="8"/>
  <c r="AR285" i="8"/>
  <c r="AP286" i="8"/>
  <c r="AR286" i="8"/>
  <c r="AP287" i="8"/>
  <c r="AR287" i="8"/>
  <c r="AP288" i="8"/>
  <c r="AR288" i="8"/>
  <c r="AP289" i="8"/>
  <c r="AR289" i="8"/>
  <c r="AP290" i="8"/>
  <c r="AR290" i="8"/>
  <c r="AP291" i="8"/>
  <c r="AR291" i="8"/>
  <c r="AP292" i="8"/>
  <c r="AR292" i="8"/>
  <c r="AP293" i="8"/>
  <c r="AR293" i="8"/>
  <c r="AP294" i="8"/>
  <c r="AR294" i="8"/>
  <c r="AP295" i="8"/>
  <c r="AR295" i="8"/>
  <c r="AP296" i="8"/>
  <c r="AR296" i="8"/>
  <c r="AP297" i="8"/>
  <c r="AR297" i="8"/>
  <c r="AP298" i="8"/>
  <c r="AR298" i="8"/>
  <c r="AP299" i="8"/>
  <c r="AR299" i="8"/>
  <c r="AP300" i="8"/>
  <c r="AR300" i="8"/>
  <c r="AP301" i="8"/>
  <c r="AR301" i="8"/>
  <c r="AP302" i="8"/>
  <c r="AR302" i="8"/>
  <c r="AP303" i="8"/>
  <c r="AR303" i="8"/>
  <c r="AP304" i="8"/>
  <c r="AR304" i="8"/>
  <c r="AP305" i="8"/>
  <c r="AR305" i="8"/>
  <c r="AP306" i="8"/>
  <c r="AR306" i="8"/>
  <c r="AP307" i="8"/>
  <c r="AR307" i="8"/>
  <c r="AP308" i="8"/>
  <c r="AR308" i="8"/>
  <c r="AP309" i="8"/>
  <c r="AR309" i="8"/>
  <c r="AP310" i="8"/>
  <c r="AR310" i="8"/>
  <c r="AP311" i="8"/>
  <c r="AR311" i="8"/>
  <c r="AP312" i="8"/>
  <c r="AR312" i="8"/>
  <c r="AP313" i="8"/>
  <c r="AR313" i="8"/>
  <c r="AP314" i="8"/>
  <c r="AR314" i="8"/>
  <c r="AP315" i="8"/>
  <c r="AR315" i="8"/>
  <c r="AP316" i="8"/>
  <c r="AR316" i="8"/>
  <c r="AP317" i="8"/>
  <c r="AR317" i="8"/>
  <c r="AP318" i="8"/>
  <c r="AR318" i="8"/>
  <c r="AP319" i="8"/>
  <c r="AR319" i="8"/>
  <c r="AP320" i="8"/>
  <c r="AR320" i="8"/>
  <c r="AP321" i="8"/>
  <c r="AR321" i="8"/>
  <c r="AP322" i="8"/>
  <c r="AR322" i="8"/>
  <c r="AP323" i="8"/>
  <c r="AR323" i="8"/>
  <c r="AP324" i="8"/>
  <c r="AR324" i="8"/>
  <c r="AP325" i="8"/>
  <c r="AR325" i="8"/>
  <c r="AP326" i="8"/>
  <c r="AR326" i="8"/>
  <c r="AP327" i="8"/>
  <c r="AR327" i="8"/>
  <c r="AP328" i="8"/>
  <c r="AR328" i="8"/>
  <c r="AP329" i="8"/>
  <c r="AR329" i="8"/>
  <c r="AP330" i="8"/>
  <c r="AR330" i="8"/>
  <c r="AP331" i="8"/>
  <c r="AR331" i="8"/>
  <c r="AP332" i="8"/>
  <c r="AR332" i="8"/>
  <c r="AP333" i="8"/>
  <c r="AR333" i="8"/>
  <c r="AP334" i="8"/>
  <c r="AR334" i="8"/>
  <c r="AP335" i="8"/>
  <c r="AR335" i="8"/>
  <c r="AP336" i="8"/>
  <c r="AR336" i="8"/>
  <c r="AP337" i="8"/>
  <c r="AR337" i="8"/>
  <c r="AP338" i="8"/>
  <c r="AR338" i="8"/>
  <c r="AP339" i="8"/>
  <c r="AR339" i="8"/>
  <c r="AP340" i="8"/>
  <c r="AR340" i="8"/>
  <c r="AP341" i="8"/>
  <c r="AR341" i="8"/>
  <c r="AP342" i="8"/>
  <c r="AR342" i="8"/>
  <c r="AP343" i="8"/>
  <c r="AR343" i="8"/>
  <c r="AP344" i="8"/>
  <c r="AR344" i="8"/>
  <c r="AP345" i="8"/>
  <c r="AR345" i="8"/>
  <c r="AP346" i="8"/>
  <c r="AR346" i="8"/>
  <c r="AP347" i="8"/>
  <c r="AR347" i="8"/>
  <c r="AP348" i="8"/>
  <c r="AR348" i="8"/>
  <c r="AP349" i="8"/>
  <c r="AR349" i="8"/>
  <c r="AP350" i="8"/>
  <c r="AR350" i="8"/>
  <c r="AP351" i="8"/>
  <c r="AR351" i="8"/>
  <c r="AP352" i="8"/>
  <c r="AR352" i="8"/>
  <c r="AP353" i="8"/>
  <c r="AR353" i="8"/>
  <c r="AP354" i="8"/>
  <c r="AR354" i="8"/>
  <c r="AP355" i="8"/>
  <c r="AR355" i="8"/>
  <c r="AP356" i="8"/>
  <c r="AR356" i="8"/>
  <c r="AP357" i="8"/>
  <c r="AR357" i="8"/>
  <c r="AP358" i="8"/>
  <c r="AR358" i="8"/>
  <c r="AP359" i="8"/>
  <c r="AR359" i="8"/>
  <c r="AP360" i="8"/>
  <c r="AR360" i="8"/>
  <c r="AP361" i="8"/>
  <c r="AR361" i="8"/>
  <c r="AP362" i="8"/>
  <c r="AR362" i="8"/>
  <c r="AP363" i="8"/>
  <c r="AR363" i="8"/>
  <c r="AP364" i="8"/>
  <c r="AR364" i="8"/>
  <c r="AP365" i="8"/>
  <c r="AR365" i="8"/>
  <c r="AP366" i="8"/>
  <c r="AR366" i="8"/>
  <c r="AP367" i="8"/>
  <c r="AR367" i="8"/>
  <c r="AP368" i="8"/>
  <c r="AR368" i="8"/>
  <c r="AP369" i="8"/>
  <c r="AR369" i="8"/>
  <c r="AP370" i="8"/>
  <c r="AR370" i="8"/>
  <c r="AP371" i="8"/>
  <c r="AR371" i="8"/>
  <c r="AP372" i="8"/>
  <c r="AR372" i="8"/>
  <c r="AP373" i="8"/>
  <c r="AR373" i="8"/>
  <c r="AP374" i="8"/>
  <c r="AR374" i="8"/>
  <c r="AP375" i="8"/>
  <c r="AR375" i="8"/>
  <c r="AP376" i="8"/>
  <c r="AR376" i="8"/>
  <c r="AP377" i="8"/>
  <c r="AR377" i="8"/>
  <c r="AP378" i="8"/>
  <c r="AR378" i="8"/>
  <c r="AP379" i="8"/>
  <c r="AR379" i="8"/>
  <c r="AP380" i="8"/>
  <c r="AR380" i="8"/>
  <c r="AP381" i="8"/>
  <c r="AR381" i="8"/>
  <c r="AP382" i="8"/>
  <c r="AR382" i="8"/>
  <c r="AP383" i="8"/>
  <c r="AR383" i="8"/>
  <c r="AP384" i="8"/>
  <c r="AR384" i="8"/>
  <c r="AP385" i="8"/>
  <c r="AR385" i="8"/>
  <c r="AP386" i="8"/>
  <c r="AR386" i="8"/>
  <c r="AP387" i="8"/>
  <c r="AR387" i="8"/>
  <c r="AP388" i="8"/>
  <c r="AR388" i="8"/>
  <c r="AP389" i="8"/>
  <c r="AR389" i="8"/>
  <c r="AP390" i="8"/>
  <c r="AR390" i="8"/>
  <c r="AP391" i="8"/>
  <c r="AR391" i="8"/>
  <c r="AP392" i="8"/>
  <c r="AR392" i="8"/>
  <c r="AP393" i="8"/>
  <c r="AR393" i="8"/>
  <c r="AP394" i="8"/>
  <c r="AR394" i="8"/>
  <c r="AP395" i="8"/>
  <c r="AR395" i="8"/>
  <c r="AP396" i="8"/>
  <c r="AR396" i="8"/>
  <c r="AP397" i="8"/>
  <c r="AR397" i="8"/>
  <c r="AP398" i="8"/>
  <c r="AR398" i="8"/>
  <c r="AP399" i="8"/>
  <c r="AR399" i="8"/>
  <c r="AP400" i="8"/>
  <c r="AR400" i="8"/>
  <c r="AP401" i="8"/>
  <c r="AR401" i="8"/>
  <c r="AP402" i="8"/>
  <c r="AR402" i="8"/>
  <c r="AP403" i="8"/>
  <c r="AR403" i="8"/>
  <c r="AP404" i="8"/>
  <c r="AR404" i="8"/>
  <c r="AP405" i="8"/>
  <c r="AR405" i="8"/>
  <c r="AP406" i="8"/>
  <c r="AR406" i="8"/>
  <c r="AP407" i="8"/>
  <c r="AR407" i="8"/>
  <c r="AP408" i="8"/>
  <c r="AR408" i="8"/>
  <c r="AP409" i="8"/>
  <c r="AR409" i="8"/>
  <c r="AP410" i="8"/>
  <c r="AR410" i="8"/>
  <c r="AP411" i="8"/>
  <c r="AR411" i="8"/>
  <c r="AP412" i="8"/>
  <c r="AR412" i="8"/>
  <c r="AP413" i="8"/>
  <c r="AR413" i="8"/>
  <c r="AP414" i="8"/>
  <c r="AR414" i="8"/>
  <c r="AP415" i="8"/>
  <c r="AR415" i="8"/>
  <c r="AP416" i="8"/>
  <c r="AR416" i="8"/>
  <c r="AP417" i="8"/>
  <c r="AR417" i="8"/>
  <c r="AP418" i="8"/>
  <c r="AR418" i="8"/>
  <c r="AP419" i="8"/>
  <c r="AR419" i="8"/>
  <c r="AP420" i="8"/>
  <c r="AR420" i="8"/>
  <c r="AP421" i="8"/>
  <c r="AR421" i="8"/>
  <c r="AP422" i="8"/>
  <c r="AR422" i="8"/>
  <c r="AP423" i="8"/>
  <c r="AR423" i="8"/>
  <c r="AP424" i="8"/>
  <c r="AR424" i="8"/>
  <c r="AP425" i="8"/>
  <c r="AR425" i="8"/>
  <c r="AP426" i="8"/>
  <c r="AR426" i="8"/>
  <c r="AP427" i="8"/>
  <c r="AR427" i="8"/>
  <c r="AP428" i="8"/>
  <c r="AR428" i="8"/>
  <c r="AP429" i="8"/>
  <c r="AR429" i="8"/>
  <c r="AP430" i="8"/>
  <c r="AR430" i="8"/>
  <c r="AP431" i="8"/>
  <c r="AR431" i="8"/>
  <c r="AP432" i="8"/>
  <c r="AR432" i="8"/>
  <c r="AP433" i="8"/>
  <c r="AR433" i="8"/>
  <c r="AP434" i="8"/>
  <c r="AR434" i="8"/>
  <c r="AP435" i="8"/>
  <c r="AR435" i="8"/>
  <c r="AP436" i="8"/>
  <c r="AR436" i="8"/>
  <c r="AP437" i="8"/>
  <c r="AR437" i="8"/>
  <c r="AP438" i="8"/>
  <c r="AR438" i="8"/>
  <c r="AP439" i="8"/>
  <c r="AR439" i="8"/>
  <c r="AP440" i="8"/>
  <c r="AR440" i="8"/>
  <c r="AP441" i="8"/>
  <c r="AR441" i="8"/>
  <c r="AP442" i="8"/>
  <c r="AR442" i="8"/>
  <c r="AP443" i="8"/>
  <c r="AR443" i="8"/>
  <c r="AP444" i="8"/>
  <c r="AR444" i="8"/>
  <c r="AP445" i="8"/>
  <c r="AR445" i="8"/>
  <c r="AP446" i="8"/>
  <c r="AR446" i="8"/>
  <c r="AP447" i="8"/>
  <c r="AR447" i="8"/>
  <c r="AP448" i="8"/>
  <c r="AR448" i="8"/>
  <c r="AP449" i="8"/>
  <c r="AR449" i="8"/>
  <c r="AP450" i="8"/>
  <c r="AR450" i="8"/>
  <c r="AP451" i="8"/>
  <c r="AR451" i="8"/>
  <c r="AP452" i="8"/>
  <c r="AR452" i="8"/>
  <c r="AP453" i="8"/>
  <c r="AR453" i="8"/>
  <c r="AP454" i="8"/>
  <c r="AR454" i="8"/>
  <c r="AP455" i="8"/>
  <c r="AR455" i="8"/>
  <c r="AP456" i="8"/>
  <c r="AR456" i="8"/>
  <c r="AP457" i="8"/>
  <c r="AR457" i="8"/>
  <c r="AP458" i="8"/>
  <c r="AR458" i="8"/>
  <c r="AP459" i="8"/>
  <c r="AR459" i="8"/>
  <c r="AP460" i="8"/>
  <c r="AR460" i="8"/>
  <c r="AP461" i="8"/>
  <c r="AR461" i="8"/>
  <c r="AP462" i="8"/>
  <c r="AR462" i="8"/>
  <c r="AP463" i="8"/>
  <c r="AR463" i="8"/>
  <c r="AP464" i="8"/>
  <c r="AR464" i="8"/>
  <c r="AP465" i="8"/>
  <c r="AR465" i="8"/>
  <c r="AP466" i="8"/>
  <c r="AR466" i="8"/>
  <c r="AP467" i="8"/>
  <c r="AR467" i="8"/>
  <c r="AP468" i="8"/>
  <c r="AR468" i="8"/>
  <c r="AP469" i="8"/>
  <c r="AR469" i="8"/>
  <c r="AP470" i="8"/>
  <c r="AR470" i="8"/>
  <c r="AP471" i="8"/>
  <c r="AR471" i="8"/>
  <c r="AP472" i="8"/>
  <c r="AR472" i="8"/>
  <c r="AP473" i="8"/>
  <c r="AR473" i="8"/>
  <c r="AP474" i="8"/>
  <c r="AR474" i="8"/>
  <c r="AP475" i="8"/>
  <c r="AR475" i="8"/>
  <c r="AP476" i="8"/>
  <c r="AR476" i="8"/>
  <c r="AP477" i="8"/>
  <c r="AR477" i="8"/>
  <c r="AP478" i="8"/>
  <c r="AR478" i="8"/>
  <c r="AP479" i="8"/>
  <c r="AR479" i="8"/>
  <c r="AP480" i="8"/>
  <c r="AR480" i="8"/>
  <c r="AP481" i="8"/>
  <c r="AR481" i="8"/>
  <c r="AP482" i="8"/>
  <c r="AR482" i="8"/>
  <c r="AP483" i="8"/>
  <c r="AR483" i="8"/>
  <c r="AP484" i="8"/>
  <c r="AR484" i="8"/>
  <c r="AP485" i="8"/>
  <c r="AR485" i="8"/>
  <c r="AP486" i="8"/>
  <c r="AR486" i="8"/>
  <c r="AP487" i="8"/>
  <c r="AR487" i="8"/>
  <c r="AP488" i="8"/>
  <c r="AR488" i="8"/>
  <c r="AP489" i="8"/>
  <c r="AR489" i="8"/>
  <c r="AP490" i="8"/>
  <c r="AR490" i="8"/>
  <c r="AP491" i="8"/>
  <c r="AR491" i="8"/>
  <c r="AP492" i="8"/>
  <c r="AR492" i="8"/>
  <c r="AP493" i="8"/>
  <c r="AR493" i="8"/>
  <c r="AP494" i="8"/>
  <c r="AR494" i="8"/>
  <c r="AP495" i="8"/>
  <c r="AR495" i="8"/>
  <c r="AP496" i="8"/>
  <c r="AR496" i="8"/>
  <c r="AP497" i="8"/>
  <c r="AR497" i="8"/>
  <c r="AP498" i="8"/>
  <c r="AR498" i="8"/>
  <c r="AP499" i="8"/>
  <c r="AR499" i="8"/>
  <c r="AP500" i="8"/>
  <c r="AR500" i="8"/>
  <c r="AP501" i="8"/>
  <c r="AR501" i="8"/>
  <c r="AP502" i="8"/>
  <c r="AR502" i="8"/>
  <c r="AP503" i="8"/>
  <c r="AR503" i="8"/>
  <c r="AP504" i="8"/>
  <c r="AR504" i="8"/>
  <c r="AP505" i="8"/>
  <c r="AR505" i="8"/>
  <c r="AP506" i="8"/>
  <c r="AR506" i="8"/>
  <c r="AP507" i="8"/>
  <c r="AR507" i="8"/>
  <c r="AP508" i="8"/>
  <c r="AR508" i="8"/>
  <c r="AP509" i="8"/>
  <c r="AR509" i="8"/>
  <c r="AP510" i="8"/>
  <c r="AR510" i="8"/>
  <c r="AP511" i="8"/>
  <c r="AR511" i="8"/>
  <c r="AP512" i="8"/>
  <c r="AR512" i="8"/>
  <c r="AP513" i="8"/>
  <c r="AR513" i="8"/>
  <c r="AP514" i="8"/>
  <c r="AR514" i="8"/>
  <c r="AP515" i="8"/>
  <c r="AR515" i="8"/>
  <c r="AP516" i="8"/>
  <c r="AR516" i="8"/>
  <c r="AP517" i="8"/>
  <c r="AR517" i="8"/>
  <c r="AP518" i="8"/>
  <c r="AR518" i="8"/>
  <c r="AP519" i="8"/>
  <c r="AR519" i="8"/>
  <c r="AP520" i="8"/>
  <c r="AR520" i="8"/>
  <c r="AP521" i="8"/>
  <c r="AR521" i="8"/>
  <c r="AP522" i="8"/>
  <c r="AR522" i="8"/>
  <c r="AP523" i="8"/>
  <c r="AR523" i="8"/>
  <c r="AP524" i="8"/>
  <c r="AR524" i="8"/>
  <c r="AP525" i="8"/>
  <c r="AR525" i="8"/>
  <c r="AP526" i="8"/>
  <c r="AR526" i="8"/>
  <c r="AP527" i="8"/>
  <c r="AR527" i="8"/>
  <c r="AP528" i="8"/>
  <c r="AR528" i="8"/>
  <c r="AP529" i="8"/>
  <c r="AR529" i="8"/>
  <c r="AP530" i="8"/>
  <c r="AR530" i="8"/>
  <c r="AP531" i="8"/>
  <c r="AR531" i="8"/>
  <c r="AP532" i="8"/>
  <c r="AR532" i="8"/>
  <c r="AP533" i="8"/>
  <c r="AR533" i="8"/>
  <c r="AP534" i="8"/>
  <c r="AR534" i="8"/>
  <c r="AP535" i="8"/>
  <c r="AR535" i="8"/>
  <c r="AP536" i="8"/>
  <c r="AR536" i="8"/>
  <c r="AP537" i="8"/>
  <c r="AR537" i="8"/>
  <c r="AP538" i="8"/>
  <c r="AR538" i="8"/>
  <c r="AP539" i="8"/>
  <c r="AR539" i="8"/>
  <c r="AP540" i="8"/>
  <c r="AR540" i="8"/>
  <c r="AP541" i="8"/>
  <c r="AR541" i="8"/>
  <c r="AP542" i="8"/>
  <c r="AR542" i="8"/>
  <c r="AP543" i="8"/>
  <c r="AR543" i="8"/>
  <c r="AP544" i="8"/>
  <c r="AR544" i="8"/>
  <c r="AP545" i="8"/>
  <c r="AR545" i="8"/>
  <c r="AP546" i="8"/>
  <c r="AR546" i="8"/>
  <c r="AP547" i="8"/>
  <c r="AR547" i="8"/>
  <c r="AP548" i="8"/>
  <c r="AR548" i="8"/>
  <c r="AP549" i="8"/>
  <c r="AR549" i="8"/>
  <c r="AP550" i="8"/>
  <c r="AR550" i="8"/>
  <c r="AP551" i="8"/>
  <c r="AR551" i="8"/>
  <c r="AP552" i="8"/>
  <c r="AR552" i="8"/>
  <c r="AP553" i="8"/>
  <c r="AR553" i="8"/>
  <c r="AP554" i="8"/>
  <c r="AR554" i="8"/>
  <c r="AP555" i="8"/>
  <c r="AR555" i="8"/>
  <c r="AP556" i="8"/>
  <c r="AR556" i="8"/>
  <c r="AP557" i="8"/>
  <c r="AR557" i="8"/>
  <c r="AP558" i="8"/>
  <c r="AR558" i="8"/>
  <c r="AP559" i="8"/>
  <c r="AR559" i="8"/>
  <c r="AP560" i="8"/>
  <c r="AR560" i="8"/>
  <c r="AP561" i="8"/>
  <c r="AR561" i="8"/>
  <c r="AP562" i="8"/>
  <c r="AR562" i="8"/>
  <c r="AP563" i="8"/>
  <c r="AR563" i="8"/>
  <c r="AP564" i="8"/>
  <c r="AR564" i="8"/>
  <c r="AP565" i="8"/>
  <c r="AR565" i="8"/>
  <c r="AP566" i="8"/>
  <c r="AR566" i="8"/>
  <c r="AP567" i="8"/>
  <c r="AR567" i="8"/>
  <c r="AP568" i="8"/>
  <c r="AR568" i="8"/>
  <c r="AP569" i="8"/>
  <c r="AR569" i="8"/>
  <c r="AP570" i="8"/>
  <c r="AR570" i="8"/>
  <c r="AP571" i="8"/>
  <c r="AR571" i="8"/>
  <c r="AP572" i="8"/>
  <c r="AR572" i="8"/>
  <c r="AP573" i="8"/>
  <c r="AR573" i="8"/>
  <c r="AP574" i="8"/>
  <c r="AR574" i="8"/>
  <c r="AP575" i="8"/>
  <c r="AR575" i="8"/>
  <c r="AP576" i="8"/>
  <c r="AR576" i="8"/>
  <c r="AP577" i="8"/>
  <c r="AR577" i="8"/>
  <c r="AP578" i="8"/>
  <c r="AR578" i="8"/>
  <c r="AP579" i="8"/>
  <c r="AR579" i="8"/>
  <c r="AP580" i="8"/>
  <c r="AR580" i="8"/>
  <c r="AP581" i="8"/>
  <c r="AR581" i="8"/>
  <c r="AP582" i="8"/>
  <c r="AR582" i="8"/>
  <c r="AP583" i="8"/>
  <c r="AR583" i="8"/>
  <c r="AP584" i="8"/>
  <c r="AR584" i="8"/>
  <c r="AP585" i="8"/>
  <c r="AQ585" i="8"/>
  <c r="AP586" i="8"/>
  <c r="AQ586" i="8"/>
  <c r="AP587" i="8"/>
  <c r="AQ587" i="8"/>
  <c r="AP588" i="8"/>
  <c r="AQ588" i="8"/>
  <c r="AP589" i="8"/>
  <c r="AQ589" i="8"/>
  <c r="AP590" i="8"/>
  <c r="AQ590" i="8"/>
  <c r="AP591" i="8"/>
  <c r="AQ591" i="8"/>
  <c r="AP592" i="8"/>
  <c r="AQ592" i="8"/>
  <c r="AP593" i="8"/>
  <c r="AQ593" i="8"/>
  <c r="AP594" i="8"/>
  <c r="AQ594" i="8"/>
  <c r="AP595" i="8"/>
  <c r="AQ595" i="8"/>
  <c r="AP596" i="8"/>
  <c r="AQ596" i="8"/>
  <c r="AP597" i="8"/>
  <c r="AQ597" i="8"/>
  <c r="AP598" i="8"/>
  <c r="AQ598" i="8"/>
  <c r="AP599" i="8"/>
  <c r="AQ599" i="8"/>
  <c r="AP600" i="8"/>
  <c r="AQ600" i="8"/>
  <c r="AP601" i="8"/>
  <c r="AQ601" i="8"/>
  <c r="AP602" i="8"/>
  <c r="AQ602" i="8"/>
  <c r="AP603" i="8"/>
  <c r="AQ603" i="8"/>
  <c r="AP604" i="8"/>
  <c r="AQ604" i="8"/>
  <c r="AP605" i="8"/>
  <c r="AQ605" i="8"/>
  <c r="AP606" i="8"/>
  <c r="AQ606" i="8"/>
  <c r="AP607" i="8"/>
  <c r="AQ607" i="8"/>
  <c r="AP608" i="8"/>
  <c r="AQ608" i="8"/>
  <c r="AP609" i="8"/>
  <c r="AQ609" i="8"/>
  <c r="AP610" i="8"/>
  <c r="AQ610" i="8"/>
  <c r="AP611" i="8"/>
  <c r="AQ611" i="8"/>
  <c r="AP612" i="8"/>
  <c r="AQ612" i="8"/>
  <c r="AP613" i="8"/>
  <c r="AQ613" i="8"/>
  <c r="AP614" i="8"/>
  <c r="AQ614" i="8"/>
  <c r="AP615" i="8"/>
  <c r="AQ615" i="8"/>
  <c r="AP616" i="8"/>
  <c r="AQ616" i="8"/>
  <c r="AP617" i="8"/>
  <c r="AQ617" i="8"/>
  <c r="AP618" i="8"/>
  <c r="AQ618" i="8"/>
  <c r="AP619" i="8"/>
  <c r="AQ619" i="8"/>
  <c r="AP620" i="8"/>
  <c r="AQ620" i="8"/>
  <c r="AP621" i="8"/>
  <c r="AQ621" i="8"/>
  <c r="AP622" i="8"/>
  <c r="AQ622" i="8"/>
  <c r="AP623" i="8"/>
  <c r="AQ623" i="8"/>
  <c r="AP624" i="8"/>
  <c r="AQ624" i="8"/>
  <c r="AP625" i="8"/>
  <c r="AQ625" i="8"/>
  <c r="AP626" i="8"/>
  <c r="AQ626" i="8"/>
  <c r="AP627" i="8"/>
  <c r="AQ627" i="8"/>
  <c r="AP628" i="8"/>
  <c r="AQ628" i="8"/>
  <c r="AP629" i="8"/>
  <c r="AQ629" i="8"/>
  <c r="AP630" i="8"/>
  <c r="AQ630" i="8"/>
  <c r="AP631" i="8"/>
  <c r="AQ631" i="8"/>
  <c r="AP632" i="8"/>
  <c r="AQ632" i="8"/>
  <c r="AP633" i="8"/>
  <c r="AQ633" i="8"/>
  <c r="AP634" i="8"/>
  <c r="AQ634" i="8"/>
  <c r="AP635" i="8"/>
  <c r="AQ635" i="8"/>
  <c r="AP636" i="8"/>
  <c r="AQ636" i="8"/>
  <c r="AP637" i="8"/>
  <c r="AQ637" i="8"/>
  <c r="AP638" i="8"/>
  <c r="AQ638" i="8"/>
  <c r="AP639" i="8"/>
  <c r="AQ639" i="8"/>
  <c r="AP640" i="8"/>
  <c r="AQ640" i="8"/>
  <c r="AP641" i="8"/>
  <c r="AQ641" i="8"/>
  <c r="AP642" i="8"/>
  <c r="AQ642" i="8"/>
  <c r="AP643" i="8"/>
  <c r="AQ643" i="8"/>
  <c r="AP644" i="8"/>
  <c r="AQ644" i="8"/>
  <c r="AP645" i="8"/>
  <c r="AQ645" i="8"/>
  <c r="AP646" i="8"/>
  <c r="AQ646" i="8"/>
  <c r="AP647" i="8"/>
  <c r="AQ647" i="8"/>
  <c r="AP648" i="8"/>
  <c r="AQ648" i="8"/>
  <c r="AP649" i="8"/>
  <c r="AQ649" i="8"/>
  <c r="AP650" i="8"/>
  <c r="AQ650" i="8"/>
  <c r="AP651" i="8"/>
  <c r="AQ651" i="8"/>
  <c r="AP652" i="8"/>
  <c r="AQ652" i="8"/>
  <c r="AP653" i="8"/>
  <c r="AQ653" i="8"/>
  <c r="AP654" i="8"/>
  <c r="AQ654" i="8"/>
  <c r="AP655" i="8"/>
  <c r="AQ655" i="8"/>
  <c r="AP656" i="8"/>
  <c r="AQ656" i="8"/>
  <c r="AP657" i="8"/>
  <c r="AQ657" i="8"/>
  <c r="AP658" i="8"/>
  <c r="AQ658" i="8"/>
  <c r="AP659" i="8"/>
  <c r="AQ659" i="8"/>
  <c r="AP660" i="8"/>
  <c r="AQ660" i="8"/>
  <c r="AP661" i="8"/>
  <c r="AQ661" i="8"/>
  <c r="AP662" i="8"/>
  <c r="AQ662" i="8"/>
  <c r="AP663" i="8"/>
  <c r="AQ663" i="8"/>
  <c r="AP664" i="8"/>
  <c r="AQ664" i="8"/>
  <c r="AP665" i="8"/>
  <c r="AQ665" i="8"/>
  <c r="AP666" i="8"/>
  <c r="AQ666" i="8"/>
  <c r="AP667" i="8"/>
  <c r="AQ667" i="8"/>
  <c r="AP668" i="8"/>
  <c r="AQ668" i="8"/>
  <c r="AP669" i="8"/>
  <c r="AQ669" i="8"/>
  <c r="AP670" i="8"/>
  <c r="AQ670" i="8"/>
  <c r="AP671" i="8"/>
  <c r="AQ671" i="8"/>
  <c r="AP672" i="8"/>
  <c r="AQ672" i="8"/>
  <c r="AP673" i="8"/>
  <c r="AQ673" i="8"/>
  <c r="AP674" i="8"/>
  <c r="AQ674" i="8"/>
  <c r="AP675" i="8"/>
  <c r="AQ675" i="8"/>
  <c r="AP676" i="8"/>
  <c r="AQ676" i="8"/>
  <c r="AP677" i="8"/>
  <c r="AQ677" i="8"/>
  <c r="AP678" i="8"/>
  <c r="AQ678" i="8"/>
  <c r="AP679" i="8"/>
  <c r="AQ679" i="8"/>
  <c r="AP680" i="8"/>
  <c r="AQ680" i="8"/>
  <c r="AP681" i="8"/>
  <c r="AQ681" i="8"/>
  <c r="AP682" i="8"/>
  <c r="AQ682" i="8"/>
  <c r="AP683" i="8"/>
  <c r="AQ683" i="8"/>
  <c r="AP684" i="8"/>
  <c r="AQ684" i="8"/>
  <c r="AP685" i="8"/>
  <c r="AQ685" i="8"/>
  <c r="AP686" i="8"/>
  <c r="AQ686" i="8"/>
  <c r="AP687" i="8"/>
  <c r="AQ687" i="8"/>
  <c r="AP688" i="8"/>
  <c r="AQ688" i="8"/>
  <c r="AP689" i="8"/>
  <c r="AQ689" i="8"/>
  <c r="AP690" i="8"/>
  <c r="AQ690" i="8"/>
  <c r="AP691" i="8"/>
  <c r="AQ691" i="8"/>
  <c r="AP692" i="8"/>
  <c r="AQ692" i="8"/>
  <c r="AP693" i="8"/>
  <c r="AQ693" i="8"/>
  <c r="AP694" i="8"/>
  <c r="AQ694" i="8"/>
  <c r="AP695" i="8"/>
  <c r="AQ695" i="8"/>
  <c r="AP696" i="8"/>
  <c r="AQ696" i="8"/>
  <c r="AP697" i="8"/>
  <c r="AQ697" i="8"/>
  <c r="AP698" i="8"/>
  <c r="AQ698" i="8"/>
  <c r="AP699" i="8"/>
  <c r="AQ699" i="8"/>
  <c r="AP700" i="8"/>
  <c r="AQ700" i="8"/>
  <c r="AP701" i="8"/>
  <c r="AQ701" i="8"/>
  <c r="AP702" i="8"/>
  <c r="AQ702" i="8"/>
  <c r="AP703" i="8"/>
  <c r="AQ703" i="8"/>
  <c r="AP704" i="8"/>
  <c r="AQ704" i="8"/>
  <c r="AP705" i="8"/>
  <c r="AQ705" i="8"/>
  <c r="AP706" i="8"/>
  <c r="AQ706" i="8"/>
  <c r="AP707" i="8"/>
  <c r="AQ707" i="8"/>
  <c r="AP708" i="8"/>
  <c r="AQ708" i="8"/>
  <c r="AP709" i="8"/>
  <c r="AQ709" i="8"/>
  <c r="AP710" i="8"/>
  <c r="AQ710" i="8"/>
  <c r="AP711" i="8"/>
  <c r="AQ711" i="8"/>
  <c r="AP712" i="8"/>
  <c r="AQ712" i="8"/>
  <c r="AP713" i="8"/>
  <c r="AQ713" i="8"/>
  <c r="AP714" i="8"/>
  <c r="AQ714" i="8"/>
  <c r="AP715" i="8"/>
  <c r="AQ715" i="8"/>
  <c r="AP716" i="8"/>
  <c r="AQ716" i="8"/>
  <c r="AP717" i="8"/>
  <c r="AQ717" i="8"/>
  <c r="AP718" i="8"/>
  <c r="AQ718" i="8"/>
  <c r="AP719" i="8"/>
  <c r="AQ719" i="8"/>
  <c r="AP720" i="8"/>
  <c r="AQ720" i="8"/>
  <c r="AP721" i="8"/>
  <c r="AQ721" i="8"/>
  <c r="AP722" i="8"/>
  <c r="AQ722" i="8"/>
  <c r="AP723" i="8"/>
  <c r="AQ723" i="8"/>
  <c r="AP724" i="8"/>
  <c r="AQ724" i="8"/>
  <c r="AP725" i="8"/>
  <c r="AQ725" i="8"/>
  <c r="AP726" i="8"/>
  <c r="AQ726" i="8"/>
  <c r="AP727" i="8"/>
  <c r="AQ727" i="8"/>
  <c r="AP728" i="8"/>
  <c r="AQ728" i="8"/>
  <c r="AP729" i="8"/>
  <c r="AQ729" i="8"/>
  <c r="AP730" i="8"/>
  <c r="AQ730" i="8"/>
  <c r="AP731" i="8"/>
  <c r="AQ731" i="8"/>
  <c r="AP732" i="8"/>
  <c r="AQ732" i="8"/>
  <c r="AP733" i="8"/>
  <c r="AQ733" i="8"/>
  <c r="AP734" i="8"/>
  <c r="AQ734" i="8"/>
  <c r="AP735" i="8"/>
  <c r="AQ735" i="8"/>
  <c r="AP736" i="8"/>
  <c r="AQ736" i="8"/>
  <c r="AP737" i="8"/>
  <c r="AQ737" i="8"/>
  <c r="AP738" i="8"/>
  <c r="AQ738" i="8"/>
  <c r="AP739" i="8"/>
  <c r="AQ739" i="8"/>
  <c r="AP740" i="8"/>
  <c r="AQ740" i="8"/>
  <c r="AP741" i="8"/>
  <c r="AQ741" i="8"/>
  <c r="AP742" i="8"/>
  <c r="AQ742" i="8"/>
  <c r="AP743" i="8"/>
  <c r="AQ743" i="8"/>
  <c r="AP744" i="8"/>
  <c r="AQ744" i="8"/>
  <c r="AP745" i="8"/>
  <c r="AQ745" i="8"/>
  <c r="AP746" i="8"/>
  <c r="AQ746" i="8"/>
  <c r="AP747" i="8"/>
  <c r="AQ747" i="8"/>
  <c r="AP748" i="8"/>
  <c r="AQ748" i="8"/>
  <c r="AP749" i="8"/>
  <c r="AQ749" i="8"/>
  <c r="AP750" i="8"/>
  <c r="AQ750" i="8"/>
  <c r="AP751" i="8"/>
  <c r="AQ751" i="8"/>
  <c r="AP752" i="8"/>
  <c r="AQ752" i="8"/>
  <c r="AP753" i="8"/>
  <c r="AQ753" i="8"/>
  <c r="AP754" i="8"/>
  <c r="AQ754" i="8"/>
  <c r="AP755" i="8"/>
  <c r="AQ755" i="8"/>
  <c r="AP756" i="8"/>
  <c r="AQ756" i="8"/>
  <c r="AP757" i="8"/>
  <c r="AQ757" i="8"/>
  <c r="AP758" i="8"/>
  <c r="AQ758" i="8"/>
  <c r="AP759" i="8"/>
  <c r="AQ759" i="8"/>
  <c r="AP760" i="8"/>
  <c r="AQ760" i="8"/>
  <c r="AP761" i="8"/>
  <c r="AQ761" i="8"/>
  <c r="AP762" i="8"/>
  <c r="AQ762" i="8"/>
  <c r="AP763" i="8"/>
  <c r="AQ763" i="8"/>
  <c r="AP764" i="8"/>
  <c r="AQ764" i="8"/>
  <c r="AP765" i="8"/>
  <c r="AQ765" i="8"/>
  <c r="AP766" i="8"/>
  <c r="AQ766" i="8"/>
  <c r="AP767" i="8"/>
  <c r="AQ767" i="8"/>
  <c r="AP768" i="8"/>
  <c r="AQ768" i="8"/>
  <c r="AP769" i="8"/>
  <c r="AQ769" i="8"/>
  <c r="AP770" i="8"/>
  <c r="AQ770" i="8"/>
  <c r="AP771" i="8"/>
  <c r="AQ771" i="8"/>
  <c r="AP772" i="8"/>
  <c r="AQ772" i="8"/>
  <c r="AP773" i="8"/>
  <c r="AQ773" i="8"/>
  <c r="AP774" i="8"/>
  <c r="AQ774" i="8"/>
  <c r="AP775" i="8"/>
  <c r="AQ775" i="8"/>
  <c r="AP776" i="8"/>
  <c r="AQ776" i="8"/>
  <c r="AP777" i="8"/>
  <c r="AQ777" i="8"/>
  <c r="AP778" i="8"/>
  <c r="AQ778" i="8"/>
  <c r="AP779" i="8"/>
  <c r="AQ779" i="8"/>
  <c r="AP780" i="8"/>
  <c r="AQ780" i="8"/>
  <c r="AP781" i="8"/>
  <c r="AQ781" i="8"/>
  <c r="AP782" i="8"/>
  <c r="AQ782" i="8"/>
  <c r="AP783" i="8"/>
  <c r="AQ783" i="8"/>
  <c r="AP784" i="8"/>
  <c r="AQ784" i="8"/>
  <c r="AP785" i="8"/>
  <c r="AQ785" i="8"/>
  <c r="AP786" i="8"/>
  <c r="AQ786" i="8"/>
  <c r="AP787" i="8"/>
  <c r="AQ787" i="8"/>
  <c r="AP788" i="8"/>
  <c r="AQ788" i="8"/>
  <c r="AP789" i="8"/>
  <c r="AQ789" i="8"/>
  <c r="AP790" i="8"/>
  <c r="AQ790" i="8"/>
  <c r="AP791" i="8"/>
  <c r="AQ791" i="8"/>
  <c r="AP792" i="8"/>
  <c r="AQ792" i="8"/>
  <c r="AP793" i="8"/>
  <c r="AQ793" i="8"/>
  <c r="AP794" i="8"/>
  <c r="AQ794" i="8"/>
  <c r="AP795" i="8"/>
  <c r="AQ795" i="8"/>
  <c r="AP796" i="8"/>
  <c r="AQ796" i="8"/>
  <c r="AP797" i="8"/>
  <c r="AQ797" i="8"/>
  <c r="AP798" i="8"/>
  <c r="AQ798" i="8"/>
  <c r="AP799" i="8"/>
  <c r="AQ799" i="8"/>
  <c r="AP800" i="8"/>
  <c r="AQ800" i="8"/>
  <c r="AP801" i="8"/>
  <c r="AQ801" i="8"/>
  <c r="AP802" i="8"/>
  <c r="AQ802" i="8"/>
  <c r="AP803" i="8"/>
  <c r="AQ803" i="8"/>
  <c r="AP804" i="8"/>
  <c r="AQ804" i="8"/>
  <c r="AP805" i="8"/>
  <c r="AQ805" i="8"/>
  <c r="AP806" i="8"/>
  <c r="AQ806" i="8"/>
  <c r="AP807" i="8"/>
  <c r="AQ807" i="8"/>
  <c r="AP808" i="8"/>
  <c r="AQ808" i="8"/>
  <c r="AP809" i="8"/>
  <c r="AQ809" i="8"/>
  <c r="AP810" i="8"/>
  <c r="AQ810" i="8"/>
  <c r="AP811" i="8"/>
  <c r="AQ811" i="8"/>
  <c r="AP812" i="8"/>
  <c r="AQ812" i="8"/>
  <c r="AP813" i="8"/>
  <c r="AQ813" i="8"/>
  <c r="AP814" i="8"/>
  <c r="AQ814" i="8"/>
  <c r="AP815" i="8"/>
  <c r="AQ815" i="8"/>
  <c r="AP816" i="8"/>
  <c r="AQ816" i="8"/>
  <c r="AP817" i="8"/>
  <c r="AQ817" i="8"/>
  <c r="AP818" i="8"/>
  <c r="AQ818" i="8"/>
  <c r="AP819" i="8"/>
  <c r="AQ819" i="8"/>
  <c r="AP820" i="8"/>
  <c r="AQ820" i="8"/>
  <c r="AP821" i="8"/>
  <c r="AQ821" i="8"/>
  <c r="AP822" i="8"/>
  <c r="AQ822" i="8"/>
  <c r="AP823" i="8"/>
  <c r="AQ823" i="8"/>
  <c r="AP824" i="8"/>
  <c r="AQ824" i="8"/>
  <c r="AP825" i="8"/>
  <c r="AQ825" i="8"/>
  <c r="AP826" i="8"/>
  <c r="AQ826" i="8"/>
  <c r="AP827" i="8"/>
  <c r="AQ827" i="8"/>
  <c r="AP828" i="8"/>
  <c r="AQ828" i="8"/>
  <c r="AP829" i="8"/>
  <c r="AQ829" i="8"/>
  <c r="AP830" i="8"/>
  <c r="AQ830" i="8"/>
  <c r="AP831" i="8"/>
  <c r="AQ831" i="8"/>
  <c r="AP832" i="8"/>
  <c r="AQ832" i="8"/>
  <c r="AP833" i="8"/>
  <c r="AQ833" i="8"/>
  <c r="AP834" i="8"/>
  <c r="AQ834" i="8"/>
  <c r="AP835" i="8"/>
  <c r="AQ835" i="8"/>
  <c r="AP836" i="8"/>
  <c r="AQ836" i="8"/>
  <c r="AP837" i="8"/>
  <c r="AQ837" i="8"/>
  <c r="AP838" i="8"/>
  <c r="AQ838" i="8"/>
  <c r="AP839" i="8"/>
  <c r="AQ839" i="8"/>
  <c r="AP840" i="8"/>
  <c r="AQ840" i="8"/>
  <c r="AP841" i="8"/>
  <c r="AQ841" i="8"/>
  <c r="AP842" i="8"/>
  <c r="AQ842" i="8"/>
  <c r="AP843" i="8"/>
  <c r="AQ843" i="8"/>
  <c r="AP844" i="8"/>
  <c r="AQ844" i="8"/>
  <c r="AP845" i="8"/>
  <c r="AQ845" i="8"/>
  <c r="AP846" i="8"/>
  <c r="AQ846" i="8"/>
  <c r="AP847" i="8"/>
  <c r="AQ847" i="8"/>
  <c r="AP848" i="8"/>
  <c r="AQ848" i="8"/>
  <c r="AP849" i="8"/>
  <c r="AQ849" i="8"/>
  <c r="AP850" i="8"/>
  <c r="AQ850" i="8"/>
  <c r="AP851" i="8"/>
  <c r="AQ851" i="8"/>
  <c r="AP852" i="8"/>
  <c r="AQ852" i="8"/>
  <c r="AP853" i="8"/>
  <c r="AQ853" i="8"/>
  <c r="AP854" i="8"/>
  <c r="AQ854" i="8"/>
  <c r="AP855" i="8"/>
  <c r="AQ855" i="8"/>
  <c r="AP856" i="8"/>
  <c r="AQ856" i="8"/>
  <c r="AP857" i="8"/>
  <c r="AQ857" i="8"/>
  <c r="AP858" i="8"/>
  <c r="AQ858" i="8"/>
  <c r="AP859" i="8"/>
  <c r="AQ859" i="8"/>
  <c r="AP860" i="8"/>
  <c r="AQ860" i="8"/>
  <c r="AP861" i="8"/>
  <c r="AQ861" i="8"/>
  <c r="AP862" i="8"/>
  <c r="AQ862" i="8"/>
  <c r="AP863" i="8"/>
  <c r="AQ863" i="8"/>
  <c r="AP864" i="8"/>
  <c r="AQ864" i="8"/>
  <c r="AP865" i="8"/>
  <c r="AQ865" i="8"/>
  <c r="AP866" i="8"/>
  <c r="AQ866" i="8"/>
  <c r="AP867" i="8"/>
  <c r="AQ867" i="8"/>
  <c r="AP868" i="8"/>
  <c r="AQ868" i="8"/>
  <c r="AP869" i="8"/>
  <c r="AQ869" i="8"/>
  <c r="AP870" i="8"/>
  <c r="AQ870" i="8"/>
  <c r="AP871" i="8"/>
  <c r="AQ871" i="8"/>
  <c r="AP872" i="8"/>
  <c r="AQ872" i="8"/>
  <c r="AP873" i="8"/>
  <c r="AQ873" i="8"/>
  <c r="AP874" i="8"/>
  <c r="AQ874" i="8"/>
  <c r="AP875" i="8"/>
  <c r="AQ875" i="8"/>
  <c r="AP876" i="8"/>
  <c r="AQ876" i="8"/>
  <c r="AP877" i="8"/>
  <c r="AQ877" i="8"/>
  <c r="AP878" i="8"/>
  <c r="AQ878" i="8"/>
  <c r="AP879" i="8"/>
  <c r="AQ879" i="8"/>
  <c r="AP880" i="8"/>
  <c r="AQ880" i="8"/>
  <c r="AP881" i="8"/>
  <c r="AQ881" i="8"/>
  <c r="AP882" i="8"/>
  <c r="AQ882" i="8"/>
  <c r="AP883" i="8"/>
  <c r="AQ883" i="8"/>
  <c r="AP884" i="8"/>
  <c r="AQ884" i="8"/>
  <c r="AP885" i="8"/>
  <c r="AQ885" i="8"/>
  <c r="AP886" i="8"/>
  <c r="AQ886" i="8"/>
  <c r="AP887" i="8"/>
  <c r="AQ887" i="8"/>
  <c r="AP888" i="8"/>
  <c r="AQ888" i="8"/>
  <c r="AP889" i="8"/>
  <c r="AQ889" i="8"/>
  <c r="AP890" i="8"/>
  <c r="AQ890" i="8"/>
  <c r="AP891" i="8"/>
  <c r="AQ891" i="8"/>
  <c r="AP892" i="8"/>
  <c r="AQ892" i="8"/>
  <c r="AP893" i="8"/>
  <c r="AQ893" i="8"/>
  <c r="AP894" i="8"/>
  <c r="AQ894" i="8"/>
  <c r="AP895" i="8"/>
  <c r="AQ895" i="8"/>
  <c r="AP896" i="8"/>
  <c r="AQ896" i="8"/>
  <c r="AP897" i="8"/>
  <c r="AQ897" i="8"/>
  <c r="AP898" i="8"/>
  <c r="AQ898" i="8"/>
  <c r="AP899" i="8"/>
  <c r="AQ899" i="8"/>
  <c r="AP900" i="8"/>
  <c r="AQ900" i="8"/>
  <c r="AP901" i="8"/>
  <c r="AQ901" i="8"/>
  <c r="AP902" i="8"/>
  <c r="AQ902" i="8"/>
  <c r="AP903" i="8"/>
  <c r="AQ903" i="8"/>
  <c r="AP904" i="8"/>
  <c r="AQ904" i="8"/>
  <c r="AP905" i="8"/>
  <c r="AQ905" i="8"/>
  <c r="AP906" i="8"/>
  <c r="AQ906" i="8"/>
  <c r="AP907" i="8"/>
  <c r="AQ907" i="8"/>
  <c r="AP908" i="8"/>
  <c r="AQ908" i="8"/>
  <c r="AP909" i="8"/>
  <c r="AQ909" i="8"/>
  <c r="AP910" i="8"/>
  <c r="AQ910" i="8"/>
  <c r="AP911" i="8"/>
  <c r="AQ911" i="8"/>
  <c r="AP912" i="8"/>
  <c r="AQ912" i="8"/>
  <c r="AP913" i="8"/>
  <c r="AQ913" i="8"/>
  <c r="AP914" i="8"/>
  <c r="AQ914" i="8"/>
  <c r="AP915" i="8"/>
  <c r="AQ915" i="8"/>
  <c r="AP916" i="8"/>
  <c r="AQ916" i="8"/>
  <c r="AP917" i="8"/>
  <c r="AQ917" i="8"/>
  <c r="AP918" i="8"/>
  <c r="AQ918" i="8"/>
  <c r="AP919" i="8"/>
  <c r="AQ919" i="8"/>
  <c r="AP920" i="8"/>
  <c r="AQ920" i="8"/>
  <c r="AP921" i="8"/>
  <c r="AQ921" i="8"/>
  <c r="AP922" i="8"/>
  <c r="AQ922" i="8"/>
  <c r="AP923" i="8"/>
  <c r="AQ923" i="8"/>
  <c r="AP924" i="8"/>
  <c r="AQ924" i="8"/>
  <c r="AP925" i="8"/>
  <c r="AQ925" i="8"/>
  <c r="AP926" i="8"/>
  <c r="AQ926" i="8"/>
  <c r="AR8" i="8"/>
  <c r="AQ8" i="8"/>
  <c r="X8" i="8"/>
  <c r="I122" i="27" l="1"/>
  <c r="J67" i="28"/>
  <c r="AJ20" i="1"/>
  <c r="G37" i="14" s="1"/>
  <c r="I37" i="14" s="1"/>
  <c r="AI20" i="1"/>
  <c r="J122" i="27"/>
  <c r="J124" i="27" s="1"/>
  <c r="J138" i="27" s="1"/>
  <c r="K112" i="27"/>
  <c r="N122" i="27"/>
  <c r="N124" i="27" s="1"/>
  <c r="N138" i="27" s="1"/>
  <c r="Q122" i="27"/>
  <c r="Q124" i="27" s="1"/>
  <c r="Q138" i="27" s="1"/>
  <c r="Y16" i="12"/>
  <c r="M69" i="28"/>
  <c r="M71" i="28" s="1"/>
  <c r="M79" i="28" s="1"/>
  <c r="J60" i="28"/>
  <c r="K120" i="27"/>
  <c r="K122" i="27" s="1"/>
  <c r="AI8" i="1"/>
  <c r="AI13" i="1" s="1"/>
  <c r="AJ13" i="1"/>
  <c r="X16" i="12"/>
  <c r="X17" i="12" s="1"/>
  <c r="X20" i="12" s="1"/>
  <c r="T37" i="14"/>
  <c r="V37" i="14" s="1"/>
  <c r="V39" i="14" s="1"/>
  <c r="V40" i="14" s="1"/>
  <c r="Y17" i="12"/>
  <c r="Y20" i="12" s="1"/>
  <c r="Y22" i="12" s="1"/>
  <c r="H71" i="28"/>
  <c r="H79" i="28" s="1"/>
  <c r="J69" i="28"/>
  <c r="J71" i="28" s="1"/>
  <c r="J79" i="28" s="1"/>
  <c r="I102" i="27"/>
  <c r="I124" i="27" s="1"/>
  <c r="I138" i="27" s="1"/>
  <c r="K124" i="27"/>
  <c r="K138" i="27" s="1"/>
  <c r="Z9" i="8"/>
  <c r="AA9" i="8"/>
  <c r="Z10" i="8"/>
  <c r="AA10" i="8"/>
  <c r="Z11" i="8"/>
  <c r="AA11" i="8"/>
  <c r="Z12" i="8"/>
  <c r="AA12" i="8"/>
  <c r="Z13" i="8"/>
  <c r="AA13" i="8"/>
  <c r="Z14" i="8"/>
  <c r="AA14" i="8"/>
  <c r="Z15" i="8"/>
  <c r="AA15" i="8"/>
  <c r="Z16" i="8"/>
  <c r="AA16" i="8"/>
  <c r="Z17" i="8"/>
  <c r="AA17" i="8"/>
  <c r="Z18" i="8"/>
  <c r="AA18" i="8"/>
  <c r="Z19" i="8"/>
  <c r="AA19" i="8"/>
  <c r="Z20" i="8"/>
  <c r="AA20" i="8"/>
  <c r="Z21" i="8"/>
  <c r="AA21" i="8"/>
  <c r="Z22" i="8"/>
  <c r="AA22" i="8"/>
  <c r="Z23" i="8"/>
  <c r="AA23" i="8"/>
  <c r="Z24" i="8"/>
  <c r="AA24" i="8"/>
  <c r="Z25" i="8"/>
  <c r="AA25" i="8"/>
  <c r="Z26" i="8"/>
  <c r="AA26" i="8"/>
  <c r="Z27" i="8"/>
  <c r="AA27" i="8"/>
  <c r="Z28" i="8"/>
  <c r="AA28" i="8"/>
  <c r="Z29" i="8"/>
  <c r="AA29" i="8"/>
  <c r="Z30" i="8"/>
  <c r="AA30" i="8"/>
  <c r="Z31" i="8"/>
  <c r="AA31" i="8"/>
  <c r="Z32" i="8"/>
  <c r="AA32" i="8"/>
  <c r="Z33" i="8"/>
  <c r="AA33" i="8"/>
  <c r="Z34" i="8"/>
  <c r="AA34" i="8"/>
  <c r="Z35" i="8"/>
  <c r="AA35" i="8"/>
  <c r="Z36" i="8"/>
  <c r="AA36" i="8"/>
  <c r="Z37" i="8"/>
  <c r="AA37" i="8"/>
  <c r="Z38" i="8"/>
  <c r="AA38" i="8"/>
  <c r="Z39" i="8"/>
  <c r="AA39" i="8"/>
  <c r="Z40" i="8"/>
  <c r="AA40" i="8"/>
  <c r="Z41" i="8"/>
  <c r="AA41" i="8"/>
  <c r="Z42" i="8"/>
  <c r="AA42" i="8"/>
  <c r="Z43" i="8"/>
  <c r="AA43" i="8"/>
  <c r="Z44" i="8"/>
  <c r="AA44" i="8"/>
  <c r="Z45" i="8"/>
  <c r="AA45" i="8"/>
  <c r="Z46" i="8"/>
  <c r="AA46" i="8"/>
  <c r="Z47" i="8"/>
  <c r="AA47" i="8"/>
  <c r="Z48" i="8"/>
  <c r="AA48" i="8"/>
  <c r="Z49" i="8"/>
  <c r="AA49" i="8"/>
  <c r="Z50" i="8"/>
  <c r="AA50" i="8"/>
  <c r="Z51" i="8"/>
  <c r="AA51" i="8"/>
  <c r="Z52" i="8"/>
  <c r="AA52" i="8"/>
  <c r="Z53" i="8"/>
  <c r="AA53" i="8"/>
  <c r="Z54" i="8"/>
  <c r="AA54" i="8"/>
  <c r="Z55" i="8"/>
  <c r="AA55" i="8"/>
  <c r="Z56" i="8"/>
  <c r="AA56" i="8"/>
  <c r="Z57" i="8"/>
  <c r="AA57" i="8"/>
  <c r="Z58" i="8"/>
  <c r="AA58" i="8"/>
  <c r="Z59" i="8"/>
  <c r="AA59" i="8"/>
  <c r="Z60" i="8"/>
  <c r="AA60" i="8"/>
  <c r="Z61" i="8"/>
  <c r="AA61" i="8"/>
  <c r="Z62" i="8"/>
  <c r="AA62" i="8"/>
  <c r="Z63" i="8"/>
  <c r="AA63" i="8"/>
  <c r="Z64" i="8"/>
  <c r="AA64" i="8"/>
  <c r="Z65" i="8"/>
  <c r="AA65" i="8"/>
  <c r="Z66" i="8"/>
  <c r="AA66" i="8"/>
  <c r="Z67" i="8"/>
  <c r="AA67" i="8"/>
  <c r="Z68" i="8"/>
  <c r="AA68" i="8"/>
  <c r="Z69" i="8"/>
  <c r="AA69" i="8"/>
  <c r="Z70" i="8"/>
  <c r="AA70" i="8"/>
  <c r="Z71" i="8"/>
  <c r="AA71" i="8"/>
  <c r="Z72" i="8"/>
  <c r="AA72" i="8"/>
  <c r="Z73" i="8"/>
  <c r="AA73" i="8"/>
  <c r="Z74" i="8"/>
  <c r="AA74" i="8"/>
  <c r="Z75" i="8"/>
  <c r="AA75" i="8"/>
  <c r="Z76" i="8"/>
  <c r="AA76" i="8"/>
  <c r="Z77" i="8"/>
  <c r="AA77" i="8"/>
  <c r="Z78" i="8"/>
  <c r="AA78" i="8"/>
  <c r="Z79" i="8"/>
  <c r="AA79" i="8"/>
  <c r="Z80" i="8"/>
  <c r="AA80" i="8"/>
  <c r="Z81" i="8"/>
  <c r="AA81" i="8"/>
  <c r="Z82" i="8"/>
  <c r="AA82" i="8"/>
  <c r="Z83" i="8"/>
  <c r="AA83" i="8"/>
  <c r="Z84" i="8"/>
  <c r="AA84" i="8"/>
  <c r="Z85" i="8"/>
  <c r="AA85" i="8"/>
  <c r="Z86" i="8"/>
  <c r="AA86" i="8"/>
  <c r="Z87" i="8"/>
  <c r="AA87" i="8"/>
  <c r="Z88" i="8"/>
  <c r="AA88" i="8"/>
  <c r="Z89" i="8"/>
  <c r="AA89" i="8"/>
  <c r="Z90" i="8"/>
  <c r="AA90" i="8"/>
  <c r="Z91" i="8"/>
  <c r="AA91" i="8"/>
  <c r="Z92" i="8"/>
  <c r="AA92" i="8"/>
  <c r="Z93" i="8"/>
  <c r="AA93" i="8"/>
  <c r="Z94" i="8"/>
  <c r="AA94" i="8"/>
  <c r="Z95" i="8"/>
  <c r="AA95" i="8"/>
  <c r="Z96" i="8"/>
  <c r="AA96" i="8"/>
  <c r="Z97" i="8"/>
  <c r="AA97" i="8"/>
  <c r="Z98" i="8"/>
  <c r="AA98" i="8"/>
  <c r="Z99" i="8"/>
  <c r="AA99" i="8"/>
  <c r="Z100" i="8"/>
  <c r="AA100" i="8"/>
  <c r="Z101" i="8"/>
  <c r="AA101" i="8"/>
  <c r="Z102" i="8"/>
  <c r="AA102" i="8"/>
  <c r="Z103" i="8"/>
  <c r="AA103" i="8"/>
  <c r="Z104" i="8"/>
  <c r="AA104" i="8"/>
  <c r="Z105" i="8"/>
  <c r="AA105" i="8"/>
  <c r="Z106" i="8"/>
  <c r="AA106" i="8"/>
  <c r="Z107" i="8"/>
  <c r="AA107" i="8"/>
  <c r="Z108" i="8"/>
  <c r="AA108" i="8"/>
  <c r="Z109" i="8"/>
  <c r="AA109" i="8"/>
  <c r="Z110" i="8"/>
  <c r="AA110" i="8"/>
  <c r="Z111" i="8"/>
  <c r="AA111" i="8"/>
  <c r="Z112" i="8"/>
  <c r="AA112" i="8"/>
  <c r="Z113" i="8"/>
  <c r="AA113" i="8"/>
  <c r="Z114" i="8"/>
  <c r="AA114" i="8"/>
  <c r="Z115" i="8"/>
  <c r="AA115" i="8"/>
  <c r="Z116" i="8"/>
  <c r="AA116" i="8"/>
  <c r="Z117" i="8"/>
  <c r="AA117" i="8"/>
  <c r="Z118" i="8"/>
  <c r="AA118" i="8"/>
  <c r="Z119" i="8"/>
  <c r="AA119" i="8"/>
  <c r="Z120" i="8"/>
  <c r="AA120" i="8"/>
  <c r="Z121" i="8"/>
  <c r="AA121" i="8"/>
  <c r="Z122" i="8"/>
  <c r="AA122" i="8"/>
  <c r="Z123" i="8"/>
  <c r="AA123" i="8"/>
  <c r="Z124" i="8"/>
  <c r="AA124" i="8"/>
  <c r="Z125" i="8"/>
  <c r="AA125" i="8"/>
  <c r="Z126" i="8"/>
  <c r="AA126" i="8"/>
  <c r="Z127" i="8"/>
  <c r="AA127" i="8"/>
  <c r="Z128" i="8"/>
  <c r="AA128" i="8"/>
  <c r="Z129" i="8"/>
  <c r="AA129" i="8"/>
  <c r="Z130" i="8"/>
  <c r="AA130" i="8"/>
  <c r="Z131" i="8"/>
  <c r="AA131" i="8"/>
  <c r="Z132" i="8"/>
  <c r="AA132" i="8"/>
  <c r="Z133" i="8"/>
  <c r="AA133" i="8"/>
  <c r="Z134" i="8"/>
  <c r="AA134" i="8"/>
  <c r="Z135" i="8"/>
  <c r="AA135" i="8"/>
  <c r="Z136" i="8"/>
  <c r="AA136" i="8"/>
  <c r="Z137" i="8"/>
  <c r="AA137" i="8"/>
  <c r="Z138" i="8"/>
  <c r="AA138" i="8"/>
  <c r="Z139" i="8"/>
  <c r="AA139" i="8"/>
  <c r="Z140" i="8"/>
  <c r="AA140" i="8"/>
  <c r="Z141" i="8"/>
  <c r="AA141" i="8"/>
  <c r="Z142" i="8"/>
  <c r="AA142" i="8"/>
  <c r="Z143" i="8"/>
  <c r="AA143" i="8"/>
  <c r="Z144" i="8"/>
  <c r="AA144" i="8"/>
  <c r="Z145" i="8"/>
  <c r="AA145" i="8"/>
  <c r="Z146" i="8"/>
  <c r="AA146" i="8"/>
  <c r="Z147" i="8"/>
  <c r="AA147" i="8"/>
  <c r="Z148" i="8"/>
  <c r="AA148" i="8"/>
  <c r="Z149" i="8"/>
  <c r="AA149" i="8"/>
  <c r="Z150" i="8"/>
  <c r="AA150" i="8"/>
  <c r="Z151" i="8"/>
  <c r="AA151" i="8"/>
  <c r="Z152" i="8"/>
  <c r="AA152" i="8"/>
  <c r="Z153" i="8"/>
  <c r="AA153" i="8"/>
  <c r="Z154" i="8"/>
  <c r="AA154" i="8"/>
  <c r="Z155" i="8"/>
  <c r="AA155" i="8"/>
  <c r="Z156" i="8"/>
  <c r="AA156" i="8"/>
  <c r="Z157" i="8"/>
  <c r="AA157" i="8"/>
  <c r="Z158" i="8"/>
  <c r="AA158" i="8"/>
  <c r="Z159" i="8"/>
  <c r="AA159" i="8"/>
  <c r="Z160" i="8"/>
  <c r="AA160" i="8"/>
  <c r="Z161" i="8"/>
  <c r="AA161" i="8"/>
  <c r="Z162" i="8"/>
  <c r="AA162" i="8"/>
  <c r="Z163" i="8"/>
  <c r="AA163" i="8"/>
  <c r="Z164" i="8"/>
  <c r="AA164" i="8"/>
  <c r="Z165" i="8"/>
  <c r="AA165" i="8"/>
  <c r="Z166" i="8"/>
  <c r="AA166" i="8"/>
  <c r="Z167" i="8"/>
  <c r="AA167" i="8"/>
  <c r="Z168" i="8"/>
  <c r="AA168" i="8"/>
  <c r="Z169" i="8"/>
  <c r="AA169" i="8"/>
  <c r="Z170" i="8"/>
  <c r="AA170" i="8"/>
  <c r="Z171" i="8"/>
  <c r="AA171" i="8"/>
  <c r="Z172" i="8"/>
  <c r="AA172" i="8"/>
  <c r="Z173" i="8"/>
  <c r="AA173" i="8"/>
  <c r="Z174" i="8"/>
  <c r="AA174" i="8"/>
  <c r="Z175" i="8"/>
  <c r="AA175" i="8"/>
  <c r="Z176" i="8"/>
  <c r="AA176" i="8"/>
  <c r="Z177" i="8"/>
  <c r="AA177" i="8"/>
  <c r="Z178" i="8"/>
  <c r="AA178" i="8"/>
  <c r="Z179" i="8"/>
  <c r="AA179" i="8"/>
  <c r="Z180" i="8"/>
  <c r="AA180" i="8"/>
  <c r="Z181" i="8"/>
  <c r="AA181" i="8"/>
  <c r="Z182" i="8"/>
  <c r="AA182" i="8"/>
  <c r="Z183" i="8"/>
  <c r="AA183" i="8"/>
  <c r="Z184" i="8"/>
  <c r="AA184" i="8"/>
  <c r="Z185" i="8"/>
  <c r="AA185" i="8"/>
  <c r="Z186" i="8"/>
  <c r="AA186" i="8"/>
  <c r="Z187" i="8"/>
  <c r="AA187" i="8"/>
  <c r="Z188" i="8"/>
  <c r="AA188" i="8"/>
  <c r="Z189" i="8"/>
  <c r="AA189" i="8"/>
  <c r="Z190" i="8"/>
  <c r="AA190" i="8"/>
  <c r="Z191" i="8"/>
  <c r="AA191" i="8"/>
  <c r="Z192" i="8"/>
  <c r="AA192" i="8"/>
  <c r="Z193" i="8"/>
  <c r="AA193" i="8"/>
  <c r="Z194" i="8"/>
  <c r="AA194" i="8"/>
  <c r="Z195" i="8"/>
  <c r="AA195" i="8"/>
  <c r="Z196" i="8"/>
  <c r="AA196" i="8"/>
  <c r="Z197" i="8"/>
  <c r="AA197" i="8"/>
  <c r="Z198" i="8"/>
  <c r="AA198" i="8"/>
  <c r="Z199" i="8"/>
  <c r="AA199" i="8"/>
  <c r="Z200" i="8"/>
  <c r="AA200" i="8"/>
  <c r="Z201" i="8"/>
  <c r="AA201" i="8"/>
  <c r="Z202" i="8"/>
  <c r="AA202" i="8"/>
  <c r="Z203" i="8"/>
  <c r="AA203" i="8"/>
  <c r="Z204" i="8"/>
  <c r="AA204" i="8"/>
  <c r="Z205" i="8"/>
  <c r="AA205" i="8"/>
  <c r="Z206" i="8"/>
  <c r="AA206" i="8"/>
  <c r="Z207" i="8"/>
  <c r="AA207" i="8"/>
  <c r="Z208" i="8"/>
  <c r="AA208" i="8"/>
  <c r="Z209" i="8"/>
  <c r="AA209" i="8"/>
  <c r="Z210" i="8"/>
  <c r="AA210" i="8"/>
  <c r="Z211" i="8"/>
  <c r="AA211" i="8"/>
  <c r="Z212" i="8"/>
  <c r="AA212" i="8"/>
  <c r="Z213" i="8"/>
  <c r="AA213" i="8"/>
  <c r="Z214" i="8"/>
  <c r="AA214" i="8"/>
  <c r="Z215" i="8"/>
  <c r="AA215" i="8"/>
  <c r="Z216" i="8"/>
  <c r="AA216" i="8"/>
  <c r="Z217" i="8"/>
  <c r="AA217" i="8"/>
  <c r="Z218" i="8"/>
  <c r="AA218" i="8"/>
  <c r="Z219" i="8"/>
  <c r="AA219" i="8"/>
  <c r="Z220" i="8"/>
  <c r="AA220" i="8"/>
  <c r="Z221" i="8"/>
  <c r="AA221" i="8"/>
  <c r="Z222" i="8"/>
  <c r="AA222" i="8"/>
  <c r="Z223" i="8"/>
  <c r="AA223" i="8"/>
  <c r="Z224" i="8"/>
  <c r="AA224" i="8"/>
  <c r="Z225" i="8"/>
  <c r="AA225" i="8"/>
  <c r="Z226" i="8"/>
  <c r="AA226" i="8"/>
  <c r="Z227" i="8"/>
  <c r="AA227" i="8"/>
  <c r="Z228" i="8"/>
  <c r="AA228" i="8"/>
  <c r="Z229" i="8"/>
  <c r="AA229" i="8"/>
  <c r="Z230" i="8"/>
  <c r="AA230" i="8"/>
  <c r="Z231" i="8"/>
  <c r="AA231" i="8"/>
  <c r="Z232" i="8"/>
  <c r="AA232" i="8"/>
  <c r="Z233" i="8"/>
  <c r="AA233" i="8"/>
  <c r="Z234" i="8"/>
  <c r="AA234" i="8"/>
  <c r="Z235" i="8"/>
  <c r="AA235" i="8"/>
  <c r="Z236" i="8"/>
  <c r="AA236" i="8"/>
  <c r="Z237" i="8"/>
  <c r="AA237" i="8"/>
  <c r="Z238" i="8"/>
  <c r="AA238" i="8"/>
  <c r="Z239" i="8"/>
  <c r="AA239" i="8"/>
  <c r="Z240" i="8"/>
  <c r="AA240" i="8"/>
  <c r="Z241" i="8"/>
  <c r="AA241" i="8"/>
  <c r="Z242" i="8"/>
  <c r="AA242" i="8"/>
  <c r="Z243" i="8"/>
  <c r="AA243" i="8"/>
  <c r="Z244" i="8"/>
  <c r="AA244" i="8"/>
  <c r="Z245" i="8"/>
  <c r="AA245" i="8"/>
  <c r="Z246" i="8"/>
  <c r="AA246" i="8"/>
  <c r="Z247" i="8"/>
  <c r="AA247" i="8"/>
  <c r="Z248" i="8"/>
  <c r="AA248" i="8"/>
  <c r="Z249" i="8"/>
  <c r="AA249" i="8"/>
  <c r="Z250" i="8"/>
  <c r="AA250" i="8"/>
  <c r="Z251" i="8"/>
  <c r="AA251" i="8"/>
  <c r="Z252" i="8"/>
  <c r="AA252" i="8"/>
  <c r="Z253" i="8"/>
  <c r="AA253" i="8"/>
  <c r="Z254" i="8"/>
  <c r="AA254" i="8"/>
  <c r="Z255" i="8"/>
  <c r="AA255" i="8"/>
  <c r="Z256" i="8"/>
  <c r="AA256" i="8"/>
  <c r="Z257" i="8"/>
  <c r="AA257" i="8"/>
  <c r="Z258" i="8"/>
  <c r="AA258" i="8"/>
  <c r="AA259" i="8"/>
  <c r="AA260" i="8"/>
  <c r="AA261" i="8"/>
  <c r="AA262" i="8"/>
  <c r="AA263" i="8"/>
  <c r="AA264" i="8"/>
  <c r="AA265" i="8"/>
  <c r="AA266" i="8"/>
  <c r="AA267" i="8"/>
  <c r="AA268" i="8"/>
  <c r="AA269" i="8"/>
  <c r="AA270" i="8"/>
  <c r="AA271" i="8"/>
  <c r="AA272" i="8"/>
  <c r="AA273" i="8"/>
  <c r="AA274" i="8"/>
  <c r="AA275" i="8"/>
  <c r="AA276" i="8"/>
  <c r="AA277" i="8"/>
  <c r="AA278" i="8"/>
  <c r="AA279" i="8"/>
  <c r="AA280" i="8"/>
  <c r="AA281" i="8"/>
  <c r="AA282" i="8"/>
  <c r="AA283" i="8"/>
  <c r="AA284" i="8"/>
  <c r="AA285" i="8"/>
  <c r="AA286" i="8"/>
  <c r="AA287" i="8"/>
  <c r="AA288" i="8"/>
  <c r="AA289" i="8"/>
  <c r="AA290" i="8"/>
  <c r="AA291" i="8"/>
  <c r="AA292" i="8"/>
  <c r="AA293" i="8"/>
  <c r="AA294" i="8"/>
  <c r="AA295" i="8"/>
  <c r="AA296" i="8"/>
  <c r="AA297" i="8"/>
  <c r="AA298" i="8"/>
  <c r="AA299" i="8"/>
  <c r="AA300" i="8"/>
  <c r="AA301" i="8"/>
  <c r="AA302" i="8"/>
  <c r="AA303" i="8"/>
  <c r="AA304" i="8"/>
  <c r="AA305" i="8"/>
  <c r="AA306" i="8"/>
  <c r="AA307" i="8"/>
  <c r="AA308" i="8"/>
  <c r="AA309" i="8"/>
  <c r="AA310" i="8"/>
  <c r="AA311" i="8"/>
  <c r="AA312" i="8"/>
  <c r="AA313" i="8"/>
  <c r="AA314" i="8"/>
  <c r="AA315" i="8"/>
  <c r="AA316" i="8"/>
  <c r="AA317" i="8"/>
  <c r="AA318" i="8"/>
  <c r="AA319" i="8"/>
  <c r="AA320" i="8"/>
  <c r="AA321" i="8"/>
  <c r="AA322" i="8"/>
  <c r="AA323" i="8"/>
  <c r="AA324" i="8"/>
  <c r="AA325" i="8"/>
  <c r="AA326" i="8"/>
  <c r="AA327" i="8"/>
  <c r="AA328" i="8"/>
  <c r="AA329" i="8"/>
  <c r="AA330" i="8"/>
  <c r="AA331" i="8"/>
  <c r="AA332" i="8"/>
  <c r="AA333" i="8"/>
  <c r="AA334" i="8"/>
  <c r="AA335" i="8"/>
  <c r="AA336" i="8"/>
  <c r="AA337" i="8"/>
  <c r="AA338" i="8"/>
  <c r="AA339" i="8"/>
  <c r="AA340" i="8"/>
  <c r="AA341" i="8"/>
  <c r="AA342" i="8"/>
  <c r="AA343" i="8"/>
  <c r="AA344" i="8"/>
  <c r="AA345" i="8"/>
  <c r="AA346" i="8"/>
  <c r="AA347" i="8"/>
  <c r="AA348" i="8"/>
  <c r="AA349" i="8"/>
  <c r="AA350" i="8"/>
  <c r="AA351" i="8"/>
  <c r="AA352" i="8"/>
  <c r="AA353" i="8"/>
  <c r="AA354" i="8"/>
  <c r="AA355" i="8"/>
  <c r="AA356" i="8"/>
  <c r="AA357" i="8"/>
  <c r="AA358" i="8"/>
  <c r="AA359" i="8"/>
  <c r="AA360" i="8"/>
  <c r="AA361" i="8"/>
  <c r="AA362" i="8"/>
  <c r="AA363" i="8"/>
  <c r="AA364" i="8"/>
  <c r="AA365" i="8"/>
  <c r="AA366" i="8"/>
  <c r="AA367" i="8"/>
  <c r="AA368" i="8"/>
  <c r="AA369" i="8"/>
  <c r="AA370" i="8"/>
  <c r="AA371" i="8"/>
  <c r="AA372" i="8"/>
  <c r="AA373" i="8"/>
  <c r="AA374" i="8"/>
  <c r="AA375" i="8"/>
  <c r="AA376" i="8"/>
  <c r="AA377" i="8"/>
  <c r="AA378" i="8"/>
  <c r="AA379" i="8"/>
  <c r="AA380" i="8"/>
  <c r="AA381" i="8"/>
  <c r="AA382" i="8"/>
  <c r="AA383" i="8"/>
  <c r="AA384" i="8"/>
  <c r="AA385" i="8"/>
  <c r="AA386" i="8"/>
  <c r="AA387" i="8"/>
  <c r="AA388" i="8"/>
  <c r="AA389" i="8"/>
  <c r="AA390" i="8"/>
  <c r="AA391" i="8"/>
  <c r="AA392" i="8"/>
  <c r="AA393" i="8"/>
  <c r="AA394" i="8"/>
  <c r="AA395" i="8"/>
  <c r="AA396" i="8"/>
  <c r="AA397" i="8"/>
  <c r="AA398" i="8"/>
  <c r="AA399" i="8"/>
  <c r="AA400" i="8"/>
  <c r="AA401" i="8"/>
  <c r="AA402" i="8"/>
  <c r="AA403" i="8"/>
  <c r="AA404" i="8"/>
  <c r="AA405" i="8"/>
  <c r="AA406" i="8"/>
  <c r="AA407" i="8"/>
  <c r="AA408" i="8"/>
  <c r="AA409" i="8"/>
  <c r="AA410" i="8"/>
  <c r="AA411" i="8"/>
  <c r="AA412" i="8"/>
  <c r="AA413" i="8"/>
  <c r="AA414" i="8"/>
  <c r="AA415" i="8"/>
  <c r="AA416" i="8"/>
  <c r="AA417" i="8"/>
  <c r="AA418" i="8"/>
  <c r="AA419" i="8"/>
  <c r="AA420" i="8"/>
  <c r="AA421" i="8"/>
  <c r="AA422" i="8"/>
  <c r="AA423" i="8"/>
  <c r="AA424" i="8"/>
  <c r="AA425" i="8"/>
  <c r="AA426" i="8"/>
  <c r="AA427" i="8"/>
  <c r="AA428" i="8"/>
  <c r="AA429" i="8"/>
  <c r="AA430" i="8"/>
  <c r="AA431" i="8"/>
  <c r="AA432" i="8"/>
  <c r="AA433" i="8"/>
  <c r="AA434" i="8"/>
  <c r="AA435" i="8"/>
  <c r="AA436" i="8"/>
  <c r="AA437" i="8"/>
  <c r="AA438" i="8"/>
  <c r="AA439" i="8"/>
  <c r="AA440" i="8"/>
  <c r="AA441" i="8"/>
  <c r="AA442" i="8"/>
  <c r="AA443" i="8"/>
  <c r="AA444" i="8"/>
  <c r="AA445" i="8"/>
  <c r="AA446" i="8"/>
  <c r="AA447" i="8"/>
  <c r="AA448" i="8"/>
  <c r="AA449" i="8"/>
  <c r="AA450" i="8"/>
  <c r="AA451" i="8"/>
  <c r="AA452" i="8"/>
  <c r="AA453" i="8"/>
  <c r="AA454" i="8"/>
  <c r="AA455" i="8"/>
  <c r="AA456" i="8"/>
  <c r="AA457" i="8"/>
  <c r="AA458" i="8"/>
  <c r="AA459" i="8"/>
  <c r="AA460" i="8"/>
  <c r="AA461" i="8"/>
  <c r="AA462" i="8"/>
  <c r="AA463" i="8"/>
  <c r="AA464" i="8"/>
  <c r="AA465" i="8"/>
  <c r="AA466" i="8"/>
  <c r="AA467" i="8"/>
  <c r="AA468" i="8"/>
  <c r="AA469" i="8"/>
  <c r="AA470" i="8"/>
  <c r="AA471" i="8"/>
  <c r="AA472" i="8"/>
  <c r="AA473" i="8"/>
  <c r="AA474" i="8"/>
  <c r="AA475" i="8"/>
  <c r="AA476" i="8"/>
  <c r="AA477" i="8"/>
  <c r="AA478" i="8"/>
  <c r="AA479" i="8"/>
  <c r="AA480" i="8"/>
  <c r="AA481" i="8"/>
  <c r="AA482" i="8"/>
  <c r="AA483" i="8"/>
  <c r="AA484" i="8"/>
  <c r="AA485" i="8"/>
  <c r="AA486" i="8"/>
  <c r="AA487" i="8"/>
  <c r="AA488" i="8"/>
  <c r="AA489" i="8"/>
  <c r="AA490" i="8"/>
  <c r="AA491" i="8"/>
  <c r="AA492" i="8"/>
  <c r="AA493" i="8"/>
  <c r="AA494" i="8"/>
  <c r="AA495" i="8"/>
  <c r="AA496" i="8"/>
  <c r="AA497" i="8"/>
  <c r="AA498" i="8"/>
  <c r="AA499" i="8"/>
  <c r="AA500" i="8"/>
  <c r="AA501" i="8"/>
  <c r="AA502" i="8"/>
  <c r="AA503" i="8"/>
  <c r="AA504" i="8"/>
  <c r="AA505" i="8"/>
  <c r="AA506" i="8"/>
  <c r="AA507" i="8"/>
  <c r="AA508" i="8"/>
  <c r="AA509" i="8"/>
  <c r="AA510" i="8"/>
  <c r="AA511" i="8"/>
  <c r="AA512" i="8"/>
  <c r="AA513" i="8"/>
  <c r="AA514" i="8"/>
  <c r="AA515" i="8"/>
  <c r="AA516" i="8"/>
  <c r="AA517" i="8"/>
  <c r="AA518" i="8"/>
  <c r="AA519" i="8"/>
  <c r="AA520" i="8"/>
  <c r="AA521" i="8"/>
  <c r="AA522" i="8"/>
  <c r="AA523" i="8"/>
  <c r="AA524" i="8"/>
  <c r="AA525" i="8"/>
  <c r="AA526" i="8"/>
  <c r="AA527" i="8"/>
  <c r="AA528" i="8"/>
  <c r="AA529" i="8"/>
  <c r="AA530" i="8"/>
  <c r="AA531" i="8"/>
  <c r="AA532" i="8"/>
  <c r="AA533" i="8"/>
  <c r="AA534" i="8"/>
  <c r="AA535" i="8"/>
  <c r="AA536" i="8"/>
  <c r="AA537" i="8"/>
  <c r="AA538" i="8"/>
  <c r="AA539" i="8"/>
  <c r="AA540" i="8"/>
  <c r="AA541" i="8"/>
  <c r="AA542" i="8"/>
  <c r="AA543" i="8"/>
  <c r="AA544" i="8"/>
  <c r="AA545" i="8"/>
  <c r="AA546" i="8"/>
  <c r="AA547" i="8"/>
  <c r="AA548" i="8"/>
  <c r="AA549" i="8"/>
  <c r="AA550" i="8"/>
  <c r="AA551" i="8"/>
  <c r="AA552" i="8"/>
  <c r="AA553" i="8"/>
  <c r="AA554" i="8"/>
  <c r="AA555" i="8"/>
  <c r="AA556" i="8"/>
  <c r="AA557" i="8"/>
  <c r="AA558" i="8"/>
  <c r="AA559" i="8"/>
  <c r="AA560" i="8"/>
  <c r="AA561" i="8"/>
  <c r="AA562" i="8"/>
  <c r="AA563" i="8"/>
  <c r="AA564" i="8"/>
  <c r="AA565" i="8"/>
  <c r="AA566" i="8"/>
  <c r="AA567" i="8"/>
  <c r="AA568" i="8"/>
  <c r="AA569" i="8"/>
  <c r="AA570" i="8"/>
  <c r="AA571" i="8"/>
  <c r="AA572" i="8"/>
  <c r="AA573" i="8"/>
  <c r="AA574" i="8"/>
  <c r="AA575" i="8"/>
  <c r="AA576" i="8"/>
  <c r="AA577" i="8"/>
  <c r="AA578" i="8"/>
  <c r="AA579" i="8"/>
  <c r="AA580" i="8"/>
  <c r="AA581" i="8"/>
  <c r="AA582" i="8"/>
  <c r="AA583" i="8"/>
  <c r="AA584" i="8"/>
  <c r="Z585" i="8"/>
  <c r="Z586" i="8"/>
  <c r="Z587" i="8"/>
  <c r="Z588" i="8"/>
  <c r="Z589" i="8"/>
  <c r="Z590" i="8"/>
  <c r="Z591" i="8"/>
  <c r="Z592" i="8"/>
  <c r="Z593" i="8"/>
  <c r="Z594" i="8"/>
  <c r="Z595" i="8"/>
  <c r="Z596" i="8"/>
  <c r="Z597" i="8"/>
  <c r="Z598" i="8"/>
  <c r="Z599" i="8"/>
  <c r="Z600" i="8"/>
  <c r="Z601" i="8"/>
  <c r="Z602" i="8"/>
  <c r="Z603" i="8"/>
  <c r="Z604" i="8"/>
  <c r="Z605" i="8"/>
  <c r="Z606" i="8"/>
  <c r="Z607" i="8"/>
  <c r="Z608" i="8"/>
  <c r="Z609" i="8"/>
  <c r="Z610" i="8"/>
  <c r="Z611" i="8"/>
  <c r="Z612" i="8"/>
  <c r="Z613" i="8"/>
  <c r="Z614" i="8"/>
  <c r="Z615" i="8"/>
  <c r="Z616" i="8"/>
  <c r="Z617" i="8"/>
  <c r="Z618" i="8"/>
  <c r="Z619" i="8"/>
  <c r="Z620" i="8"/>
  <c r="Z621" i="8"/>
  <c r="Z622" i="8"/>
  <c r="Z623" i="8"/>
  <c r="Z624" i="8"/>
  <c r="Z625" i="8"/>
  <c r="Z626" i="8"/>
  <c r="Z627" i="8"/>
  <c r="Z628" i="8"/>
  <c r="Z629" i="8"/>
  <c r="Z630" i="8"/>
  <c r="Z631" i="8"/>
  <c r="Z632" i="8"/>
  <c r="Z633" i="8"/>
  <c r="Z634" i="8"/>
  <c r="Z635" i="8"/>
  <c r="Z636" i="8"/>
  <c r="Z637" i="8"/>
  <c r="Z638" i="8"/>
  <c r="Z639" i="8"/>
  <c r="Z640" i="8"/>
  <c r="Z641" i="8"/>
  <c r="Z642" i="8"/>
  <c r="Z643" i="8"/>
  <c r="Z644" i="8"/>
  <c r="Z645" i="8"/>
  <c r="Z646" i="8"/>
  <c r="Z647" i="8"/>
  <c r="Z648" i="8"/>
  <c r="Z649" i="8"/>
  <c r="Z650" i="8"/>
  <c r="Z651" i="8"/>
  <c r="Z652" i="8"/>
  <c r="Z653" i="8"/>
  <c r="Z654" i="8"/>
  <c r="Z655" i="8"/>
  <c r="Z656" i="8"/>
  <c r="Z657" i="8"/>
  <c r="Z658" i="8"/>
  <c r="Z659" i="8"/>
  <c r="Z660" i="8"/>
  <c r="Z661" i="8"/>
  <c r="Z662" i="8"/>
  <c r="Z663" i="8"/>
  <c r="Z664" i="8"/>
  <c r="Z665" i="8"/>
  <c r="Z666" i="8"/>
  <c r="Z667" i="8"/>
  <c r="Z668" i="8"/>
  <c r="Z669" i="8"/>
  <c r="Z670" i="8"/>
  <c r="Z671" i="8"/>
  <c r="Z672" i="8"/>
  <c r="Z673" i="8"/>
  <c r="Z674" i="8"/>
  <c r="Z675" i="8"/>
  <c r="Z676" i="8"/>
  <c r="Z677" i="8"/>
  <c r="Z678" i="8"/>
  <c r="Z679" i="8"/>
  <c r="Z680" i="8"/>
  <c r="Z681" i="8"/>
  <c r="Z682" i="8"/>
  <c r="Z683" i="8"/>
  <c r="Z684" i="8"/>
  <c r="Z685" i="8"/>
  <c r="Z686" i="8"/>
  <c r="Z687" i="8"/>
  <c r="Z688" i="8"/>
  <c r="Z689" i="8"/>
  <c r="Z690" i="8"/>
  <c r="Z691" i="8"/>
  <c r="Z692" i="8"/>
  <c r="Z693" i="8"/>
  <c r="Z694" i="8"/>
  <c r="Z695" i="8"/>
  <c r="Z696" i="8"/>
  <c r="Z697" i="8"/>
  <c r="Z698" i="8"/>
  <c r="Z699" i="8"/>
  <c r="Z700" i="8"/>
  <c r="Z701" i="8"/>
  <c r="Z702" i="8"/>
  <c r="Z703" i="8"/>
  <c r="Z704" i="8"/>
  <c r="Z705" i="8"/>
  <c r="Z706" i="8"/>
  <c r="Z707" i="8"/>
  <c r="Z708" i="8"/>
  <c r="Z709" i="8"/>
  <c r="Z710" i="8"/>
  <c r="Z711" i="8"/>
  <c r="Z712" i="8"/>
  <c r="Z713" i="8"/>
  <c r="Z714" i="8"/>
  <c r="Z715" i="8"/>
  <c r="Z716" i="8"/>
  <c r="Z717" i="8"/>
  <c r="Z718" i="8"/>
  <c r="Z719" i="8"/>
  <c r="Z720" i="8"/>
  <c r="Z721" i="8"/>
  <c r="Z722" i="8"/>
  <c r="Z723" i="8"/>
  <c r="Z724" i="8"/>
  <c r="Z725" i="8"/>
  <c r="Z726" i="8"/>
  <c r="Z727" i="8"/>
  <c r="Z728" i="8"/>
  <c r="Z729" i="8"/>
  <c r="Z730" i="8"/>
  <c r="Z731" i="8"/>
  <c r="Z732" i="8"/>
  <c r="Z733" i="8"/>
  <c r="Z734" i="8"/>
  <c r="Z735" i="8"/>
  <c r="Z736" i="8"/>
  <c r="Z737" i="8"/>
  <c r="Z738" i="8"/>
  <c r="Z739" i="8"/>
  <c r="Z740" i="8"/>
  <c r="Z741" i="8"/>
  <c r="Z742" i="8"/>
  <c r="Z743" i="8"/>
  <c r="Z744" i="8"/>
  <c r="Z745" i="8"/>
  <c r="Z746" i="8"/>
  <c r="Z747" i="8"/>
  <c r="Z748" i="8"/>
  <c r="Z749" i="8"/>
  <c r="Z750" i="8"/>
  <c r="Z751" i="8"/>
  <c r="Z752" i="8"/>
  <c r="Z753" i="8"/>
  <c r="Z754" i="8"/>
  <c r="Z755" i="8"/>
  <c r="Z756" i="8"/>
  <c r="Z757" i="8"/>
  <c r="Z758" i="8"/>
  <c r="Z759" i="8"/>
  <c r="Z760" i="8"/>
  <c r="Z761" i="8"/>
  <c r="Z762" i="8"/>
  <c r="Z763" i="8"/>
  <c r="Z764" i="8"/>
  <c r="Z765" i="8"/>
  <c r="Z766" i="8"/>
  <c r="Z767" i="8"/>
  <c r="Z768" i="8"/>
  <c r="Z769" i="8"/>
  <c r="Z770" i="8"/>
  <c r="Z771" i="8"/>
  <c r="Z772" i="8"/>
  <c r="Z773" i="8"/>
  <c r="Z774" i="8"/>
  <c r="Z775" i="8"/>
  <c r="Z776" i="8"/>
  <c r="Z777" i="8"/>
  <c r="Z778" i="8"/>
  <c r="Z779" i="8"/>
  <c r="Z780" i="8"/>
  <c r="Z781" i="8"/>
  <c r="Z782" i="8"/>
  <c r="Z783" i="8"/>
  <c r="Z784" i="8"/>
  <c r="Z785" i="8"/>
  <c r="Z786" i="8"/>
  <c r="Z787" i="8"/>
  <c r="Z788" i="8"/>
  <c r="Z789" i="8"/>
  <c r="Z790" i="8"/>
  <c r="Z791" i="8"/>
  <c r="Z792" i="8"/>
  <c r="Z793" i="8"/>
  <c r="Z794" i="8"/>
  <c r="Z795" i="8"/>
  <c r="Z796" i="8"/>
  <c r="Z797" i="8"/>
  <c r="Z798" i="8"/>
  <c r="Z799" i="8"/>
  <c r="Z800" i="8"/>
  <c r="Z801" i="8"/>
  <c r="Z802" i="8"/>
  <c r="Z803" i="8"/>
  <c r="Z804" i="8"/>
  <c r="Z805" i="8"/>
  <c r="Z806" i="8"/>
  <c r="Z807" i="8"/>
  <c r="Z808" i="8"/>
  <c r="Z809" i="8"/>
  <c r="Z810" i="8"/>
  <c r="Z811" i="8"/>
  <c r="Z812" i="8"/>
  <c r="Z813" i="8"/>
  <c r="Z814" i="8"/>
  <c r="Z815" i="8"/>
  <c r="Z816" i="8"/>
  <c r="Z817" i="8"/>
  <c r="Z818" i="8"/>
  <c r="Z819" i="8"/>
  <c r="Z820" i="8"/>
  <c r="Z821" i="8"/>
  <c r="Z822" i="8"/>
  <c r="Z823" i="8"/>
  <c r="Z824" i="8"/>
  <c r="Z825" i="8"/>
  <c r="Z826" i="8"/>
  <c r="Z827" i="8"/>
  <c r="Z828" i="8"/>
  <c r="Z829" i="8"/>
  <c r="Z830" i="8"/>
  <c r="Z831" i="8"/>
  <c r="Z832" i="8"/>
  <c r="Z833" i="8"/>
  <c r="Z834" i="8"/>
  <c r="Z835" i="8"/>
  <c r="Z836" i="8"/>
  <c r="Z837" i="8"/>
  <c r="Z838" i="8"/>
  <c r="Z839" i="8"/>
  <c r="Z840" i="8"/>
  <c r="Z841" i="8"/>
  <c r="Z842" i="8"/>
  <c r="Z843" i="8"/>
  <c r="Z844" i="8"/>
  <c r="Z845" i="8"/>
  <c r="Z846" i="8"/>
  <c r="Z847" i="8"/>
  <c r="Z848" i="8"/>
  <c r="Z849" i="8"/>
  <c r="Z850" i="8"/>
  <c r="Z851" i="8"/>
  <c r="Z852" i="8"/>
  <c r="Z853" i="8"/>
  <c r="Z854" i="8"/>
  <c r="Z855" i="8"/>
  <c r="Z856" i="8"/>
  <c r="Z857" i="8"/>
  <c r="Z858" i="8"/>
  <c r="Z859" i="8"/>
  <c r="Z860" i="8"/>
  <c r="Z861" i="8"/>
  <c r="Z862" i="8"/>
  <c r="Z863" i="8"/>
  <c r="Z864" i="8"/>
  <c r="Z865" i="8"/>
  <c r="Z866" i="8"/>
  <c r="Z867" i="8"/>
  <c r="Z868" i="8"/>
  <c r="Z869" i="8"/>
  <c r="Z870" i="8"/>
  <c r="Z871" i="8"/>
  <c r="Z872" i="8"/>
  <c r="Z873" i="8"/>
  <c r="Z874" i="8"/>
  <c r="Z875" i="8"/>
  <c r="Z876" i="8"/>
  <c r="Z877" i="8"/>
  <c r="Z878" i="8"/>
  <c r="Z879" i="8"/>
  <c r="Z880" i="8"/>
  <c r="Z881" i="8"/>
  <c r="Z882" i="8"/>
  <c r="Z883" i="8"/>
  <c r="Z884" i="8"/>
  <c r="Z885" i="8"/>
  <c r="Z886" i="8"/>
  <c r="Z887" i="8"/>
  <c r="Z888" i="8"/>
  <c r="Z889" i="8"/>
  <c r="Z890" i="8"/>
  <c r="Z891" i="8"/>
  <c r="Z892" i="8"/>
  <c r="Z893" i="8"/>
  <c r="Z894" i="8"/>
  <c r="Z895" i="8"/>
  <c r="Z896" i="8"/>
  <c r="Z897" i="8"/>
  <c r="Z898" i="8"/>
  <c r="Z899" i="8"/>
  <c r="Z900" i="8"/>
  <c r="Z901" i="8"/>
  <c r="Z902" i="8"/>
  <c r="Z903" i="8"/>
  <c r="Z904" i="8"/>
  <c r="Z905" i="8"/>
  <c r="Z906" i="8"/>
  <c r="Z907" i="8"/>
  <c r="Z908" i="8"/>
  <c r="Z909" i="8"/>
  <c r="Z910" i="8"/>
  <c r="Z911" i="8"/>
  <c r="Z912" i="8"/>
  <c r="Z913" i="8"/>
  <c r="Z914" i="8"/>
  <c r="Z915" i="8"/>
  <c r="Z916" i="8"/>
  <c r="Z917" i="8"/>
  <c r="Z918" i="8"/>
  <c r="Z919" i="8"/>
  <c r="Z920" i="8"/>
  <c r="Z921" i="8"/>
  <c r="Z922" i="8"/>
  <c r="Z923" i="8"/>
  <c r="Z924" i="8"/>
  <c r="Z925" i="8"/>
  <c r="Z926" i="8"/>
  <c r="Z8" i="8"/>
  <c r="Y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Y822" i="8"/>
  <c r="Y823" i="8"/>
  <c r="Y824" i="8"/>
  <c r="Y825" i="8"/>
  <c r="Y826" i="8"/>
  <c r="Y827" i="8"/>
  <c r="Y828" i="8"/>
  <c r="Y829" i="8"/>
  <c r="Y830" i="8"/>
  <c r="Y831" i="8"/>
  <c r="Y832" i="8"/>
  <c r="Y833" i="8"/>
  <c r="Y834" i="8"/>
  <c r="Y835" i="8"/>
  <c r="Y836" i="8"/>
  <c r="Y837" i="8"/>
  <c r="Y838" i="8"/>
  <c r="Y839" i="8"/>
  <c r="Y840" i="8"/>
  <c r="Y841" i="8"/>
  <c r="Y842" i="8"/>
  <c r="Y843" i="8"/>
  <c r="Y844" i="8"/>
  <c r="Y845" i="8"/>
  <c r="Y846" i="8"/>
  <c r="Y847" i="8"/>
  <c r="Y848" i="8"/>
  <c r="Y849" i="8"/>
  <c r="Y850" i="8"/>
  <c r="Y851" i="8"/>
  <c r="Y852" i="8"/>
  <c r="Y853" i="8"/>
  <c r="Y854" i="8"/>
  <c r="Y855" i="8"/>
  <c r="Y856" i="8"/>
  <c r="Y857" i="8"/>
  <c r="Y858" i="8"/>
  <c r="Y859" i="8"/>
  <c r="Y860" i="8"/>
  <c r="Y861" i="8"/>
  <c r="Y862" i="8"/>
  <c r="Y863" i="8"/>
  <c r="Y864" i="8"/>
  <c r="Y865" i="8"/>
  <c r="Y866" i="8"/>
  <c r="Y867" i="8"/>
  <c r="Y868" i="8"/>
  <c r="Y869" i="8"/>
  <c r="Y870" i="8"/>
  <c r="Y871" i="8"/>
  <c r="Y872" i="8"/>
  <c r="Y873" i="8"/>
  <c r="Y874" i="8"/>
  <c r="Y875" i="8"/>
  <c r="Y876" i="8"/>
  <c r="Y877" i="8"/>
  <c r="Y878" i="8"/>
  <c r="Y879" i="8"/>
  <c r="Y880" i="8"/>
  <c r="Y881" i="8"/>
  <c r="Y882" i="8"/>
  <c r="Y883" i="8"/>
  <c r="Y884" i="8"/>
  <c r="Y885" i="8"/>
  <c r="Y886" i="8"/>
  <c r="Y887" i="8"/>
  <c r="Y888" i="8"/>
  <c r="Y889" i="8"/>
  <c r="Y890" i="8"/>
  <c r="Y891" i="8"/>
  <c r="Y892" i="8"/>
  <c r="Y893" i="8"/>
  <c r="Y894" i="8"/>
  <c r="Y895" i="8"/>
  <c r="Y896" i="8"/>
  <c r="Y897" i="8"/>
  <c r="Y898" i="8"/>
  <c r="Y899" i="8"/>
  <c r="Y900" i="8"/>
  <c r="Y901" i="8"/>
  <c r="Y902" i="8"/>
  <c r="Y903" i="8"/>
  <c r="Y904" i="8"/>
  <c r="Y905" i="8"/>
  <c r="Y906" i="8"/>
  <c r="Y907" i="8"/>
  <c r="Y908" i="8"/>
  <c r="Y909" i="8"/>
  <c r="Y910" i="8"/>
  <c r="Y911" i="8"/>
  <c r="Y912" i="8"/>
  <c r="Y913" i="8"/>
  <c r="Y914" i="8"/>
  <c r="Y915" i="8"/>
  <c r="Y916" i="8"/>
  <c r="Y917" i="8"/>
  <c r="Y918" i="8"/>
  <c r="Y919" i="8"/>
  <c r="Y920" i="8"/>
  <c r="Y921" i="8"/>
  <c r="Y922" i="8"/>
  <c r="Y923" i="8"/>
  <c r="Y924" i="8"/>
  <c r="Y925" i="8"/>
  <c r="G36" i="14" l="1"/>
  <c r="I36" i="14" s="1"/>
  <c r="I39" i="14" s="1"/>
  <c r="AJ21" i="1"/>
  <c r="AJ24" i="1" s="1"/>
  <c r="AJ26" i="1" s="1"/>
  <c r="G31" i="14"/>
  <c r="E9" i="15" s="1"/>
  <c r="AI21" i="1"/>
  <c r="AI24" i="1" s="1"/>
  <c r="Q125" i="27"/>
  <c r="AT585" i="8"/>
  <c r="AU585" i="8"/>
  <c r="AV585" i="8"/>
  <c r="AW585" i="8"/>
  <c r="AX585" i="8"/>
  <c r="AY585" i="8"/>
  <c r="AZ585" i="8"/>
  <c r="BA585" i="8"/>
  <c r="BB585" i="8"/>
  <c r="BC585" i="8"/>
  <c r="BD585" i="8"/>
  <c r="BE585" i="8"/>
  <c r="AT586" i="8"/>
  <c r="AU586" i="8"/>
  <c r="AV586" i="8"/>
  <c r="AW586" i="8"/>
  <c r="AX586" i="8"/>
  <c r="AY586" i="8"/>
  <c r="AZ586" i="8"/>
  <c r="BA586" i="8"/>
  <c r="BB586" i="8"/>
  <c r="BC586" i="8"/>
  <c r="BD586" i="8"/>
  <c r="BE586" i="8"/>
  <c r="AT587" i="8"/>
  <c r="AU587" i="8"/>
  <c r="AV587" i="8"/>
  <c r="AW587" i="8"/>
  <c r="AX587" i="8"/>
  <c r="AY587" i="8"/>
  <c r="AZ587" i="8"/>
  <c r="BA587" i="8"/>
  <c r="BB587" i="8"/>
  <c r="BC587" i="8"/>
  <c r="BD587" i="8"/>
  <c r="BE587" i="8"/>
  <c r="AT588" i="8"/>
  <c r="AU588" i="8"/>
  <c r="AV588" i="8"/>
  <c r="AW588" i="8"/>
  <c r="AX588" i="8"/>
  <c r="AY588" i="8"/>
  <c r="AZ588" i="8"/>
  <c r="BA588" i="8"/>
  <c r="BB588" i="8"/>
  <c r="BC588" i="8"/>
  <c r="BD588" i="8"/>
  <c r="BE588" i="8"/>
  <c r="AT589" i="8"/>
  <c r="AU589" i="8"/>
  <c r="AV589" i="8"/>
  <c r="AW589" i="8"/>
  <c r="AX589" i="8"/>
  <c r="AY589" i="8"/>
  <c r="AZ589" i="8"/>
  <c r="BA589" i="8"/>
  <c r="BB589" i="8"/>
  <c r="BC589" i="8"/>
  <c r="BD589" i="8"/>
  <c r="BE589" i="8"/>
  <c r="AT590" i="8"/>
  <c r="AU590" i="8"/>
  <c r="AV590" i="8"/>
  <c r="AW590" i="8"/>
  <c r="AX590" i="8"/>
  <c r="AY590" i="8"/>
  <c r="AZ590" i="8"/>
  <c r="BA590" i="8"/>
  <c r="BB590" i="8"/>
  <c r="BC590" i="8"/>
  <c r="BD590" i="8"/>
  <c r="BE590" i="8"/>
  <c r="AT591" i="8"/>
  <c r="AU591" i="8"/>
  <c r="AV591" i="8"/>
  <c r="AW591" i="8"/>
  <c r="AX591" i="8"/>
  <c r="AY591" i="8"/>
  <c r="AZ591" i="8"/>
  <c r="BA591" i="8"/>
  <c r="BB591" i="8"/>
  <c r="BC591" i="8"/>
  <c r="BD591" i="8"/>
  <c r="BE591" i="8"/>
  <c r="AT592" i="8"/>
  <c r="AU592" i="8"/>
  <c r="AV592" i="8"/>
  <c r="AW592" i="8"/>
  <c r="AX592" i="8"/>
  <c r="AY592" i="8"/>
  <c r="AZ592" i="8"/>
  <c r="BA592" i="8"/>
  <c r="BB592" i="8"/>
  <c r="BC592" i="8"/>
  <c r="BD592" i="8"/>
  <c r="BE592" i="8"/>
  <c r="AT593" i="8"/>
  <c r="AU593" i="8"/>
  <c r="AV593" i="8"/>
  <c r="AW593" i="8"/>
  <c r="AX593" i="8"/>
  <c r="AY593" i="8"/>
  <c r="AZ593" i="8"/>
  <c r="BA593" i="8"/>
  <c r="BB593" i="8"/>
  <c r="BC593" i="8"/>
  <c r="BD593" i="8"/>
  <c r="BE593" i="8"/>
  <c r="AT594" i="8"/>
  <c r="AU594" i="8"/>
  <c r="AV594" i="8"/>
  <c r="AW594" i="8"/>
  <c r="AX594" i="8"/>
  <c r="AY594" i="8"/>
  <c r="AZ594" i="8"/>
  <c r="BA594" i="8"/>
  <c r="BB594" i="8"/>
  <c r="BC594" i="8"/>
  <c r="BD594" i="8"/>
  <c r="BE594" i="8"/>
  <c r="AT595" i="8"/>
  <c r="AU595" i="8"/>
  <c r="AV595" i="8"/>
  <c r="AW595" i="8"/>
  <c r="AX595" i="8"/>
  <c r="AY595" i="8"/>
  <c r="AZ595" i="8"/>
  <c r="BA595" i="8"/>
  <c r="BB595" i="8"/>
  <c r="BC595" i="8"/>
  <c r="BD595" i="8"/>
  <c r="BE595" i="8"/>
  <c r="AT596" i="8"/>
  <c r="AU596" i="8"/>
  <c r="AV596" i="8"/>
  <c r="AW596" i="8"/>
  <c r="AX596" i="8"/>
  <c r="AY596" i="8"/>
  <c r="AZ596" i="8"/>
  <c r="BA596" i="8"/>
  <c r="BB596" i="8"/>
  <c r="BC596" i="8"/>
  <c r="BD596" i="8"/>
  <c r="BE596" i="8"/>
  <c r="AT597" i="8"/>
  <c r="AU597" i="8"/>
  <c r="AV597" i="8"/>
  <c r="AW597" i="8"/>
  <c r="AX597" i="8"/>
  <c r="AY597" i="8"/>
  <c r="AZ597" i="8"/>
  <c r="BA597" i="8"/>
  <c r="BB597" i="8"/>
  <c r="BC597" i="8"/>
  <c r="BD597" i="8"/>
  <c r="BE597" i="8"/>
  <c r="AT598" i="8"/>
  <c r="AU598" i="8"/>
  <c r="AV598" i="8"/>
  <c r="AW598" i="8"/>
  <c r="AX598" i="8"/>
  <c r="AY598" i="8"/>
  <c r="AZ598" i="8"/>
  <c r="BA598" i="8"/>
  <c r="BB598" i="8"/>
  <c r="BC598" i="8"/>
  <c r="BD598" i="8"/>
  <c r="BE598" i="8"/>
  <c r="AT599" i="8"/>
  <c r="AU599" i="8"/>
  <c r="AV599" i="8"/>
  <c r="AW599" i="8"/>
  <c r="AX599" i="8"/>
  <c r="AY599" i="8"/>
  <c r="AZ599" i="8"/>
  <c r="BA599" i="8"/>
  <c r="BB599" i="8"/>
  <c r="BC599" i="8"/>
  <c r="BD599" i="8"/>
  <c r="BE599" i="8"/>
  <c r="AT600" i="8"/>
  <c r="AU600" i="8"/>
  <c r="AV600" i="8"/>
  <c r="AW600" i="8"/>
  <c r="AX600" i="8"/>
  <c r="AY600" i="8"/>
  <c r="AZ600" i="8"/>
  <c r="BA600" i="8"/>
  <c r="BB600" i="8"/>
  <c r="BC600" i="8"/>
  <c r="BD600" i="8"/>
  <c r="BE600" i="8"/>
  <c r="AT601" i="8"/>
  <c r="AU601" i="8"/>
  <c r="AV601" i="8"/>
  <c r="AW601" i="8"/>
  <c r="AX601" i="8"/>
  <c r="AY601" i="8"/>
  <c r="AZ601" i="8"/>
  <c r="BA601" i="8"/>
  <c r="BB601" i="8"/>
  <c r="BC601" i="8"/>
  <c r="BD601" i="8"/>
  <c r="BE601" i="8"/>
  <c r="AT602" i="8"/>
  <c r="AU602" i="8"/>
  <c r="AV602" i="8"/>
  <c r="AW602" i="8"/>
  <c r="AX602" i="8"/>
  <c r="AY602" i="8"/>
  <c r="AZ602" i="8"/>
  <c r="BA602" i="8"/>
  <c r="BB602" i="8"/>
  <c r="BC602" i="8"/>
  <c r="BD602" i="8"/>
  <c r="BE602" i="8"/>
  <c r="AT603" i="8"/>
  <c r="AU603" i="8"/>
  <c r="AV603" i="8"/>
  <c r="AW603" i="8"/>
  <c r="AX603" i="8"/>
  <c r="AY603" i="8"/>
  <c r="AZ603" i="8"/>
  <c r="BA603" i="8"/>
  <c r="BB603" i="8"/>
  <c r="BC603" i="8"/>
  <c r="BD603" i="8"/>
  <c r="BE603" i="8"/>
  <c r="AT604" i="8"/>
  <c r="AU604" i="8"/>
  <c r="AV604" i="8"/>
  <c r="AW604" i="8"/>
  <c r="AX604" i="8"/>
  <c r="AY604" i="8"/>
  <c r="AZ604" i="8"/>
  <c r="BA604" i="8"/>
  <c r="BB604" i="8"/>
  <c r="BC604" i="8"/>
  <c r="BD604" i="8"/>
  <c r="BE604" i="8"/>
  <c r="AT605" i="8"/>
  <c r="AU605" i="8"/>
  <c r="AV605" i="8"/>
  <c r="AW605" i="8"/>
  <c r="AX605" i="8"/>
  <c r="AY605" i="8"/>
  <c r="AZ605" i="8"/>
  <c r="BA605" i="8"/>
  <c r="BB605" i="8"/>
  <c r="BC605" i="8"/>
  <c r="BD605" i="8"/>
  <c r="BE605" i="8"/>
  <c r="AT606" i="8"/>
  <c r="AU606" i="8"/>
  <c r="AV606" i="8"/>
  <c r="AW606" i="8"/>
  <c r="AX606" i="8"/>
  <c r="AY606" i="8"/>
  <c r="AZ606" i="8"/>
  <c r="BA606" i="8"/>
  <c r="BB606" i="8"/>
  <c r="BC606" i="8"/>
  <c r="BD606" i="8"/>
  <c r="BE606" i="8"/>
  <c r="AT607" i="8"/>
  <c r="AU607" i="8"/>
  <c r="AV607" i="8"/>
  <c r="AW607" i="8"/>
  <c r="AX607" i="8"/>
  <c r="AY607" i="8"/>
  <c r="AZ607" i="8"/>
  <c r="BA607" i="8"/>
  <c r="BB607" i="8"/>
  <c r="BC607" i="8"/>
  <c r="BD607" i="8"/>
  <c r="BE607" i="8"/>
  <c r="AT608" i="8"/>
  <c r="AU608" i="8"/>
  <c r="AV608" i="8"/>
  <c r="AW608" i="8"/>
  <c r="AX608" i="8"/>
  <c r="AY608" i="8"/>
  <c r="AZ608" i="8"/>
  <c r="BA608" i="8"/>
  <c r="BB608" i="8"/>
  <c r="BC608" i="8"/>
  <c r="BD608" i="8"/>
  <c r="BE608" i="8"/>
  <c r="AT609" i="8"/>
  <c r="AU609" i="8"/>
  <c r="AV609" i="8"/>
  <c r="AW609" i="8"/>
  <c r="AX609" i="8"/>
  <c r="AY609" i="8"/>
  <c r="AZ609" i="8"/>
  <c r="BA609" i="8"/>
  <c r="BB609" i="8"/>
  <c r="BC609" i="8"/>
  <c r="BD609" i="8"/>
  <c r="BE609" i="8"/>
  <c r="AT610" i="8"/>
  <c r="AU610" i="8"/>
  <c r="AV610" i="8"/>
  <c r="AW610" i="8"/>
  <c r="AX610" i="8"/>
  <c r="AY610" i="8"/>
  <c r="AZ610" i="8"/>
  <c r="BA610" i="8"/>
  <c r="BB610" i="8"/>
  <c r="BC610" i="8"/>
  <c r="BD610" i="8"/>
  <c r="BE610" i="8"/>
  <c r="AT611" i="8"/>
  <c r="AU611" i="8"/>
  <c r="AV611" i="8"/>
  <c r="AW611" i="8"/>
  <c r="AX611" i="8"/>
  <c r="AY611" i="8"/>
  <c r="AZ611" i="8"/>
  <c r="BA611" i="8"/>
  <c r="BB611" i="8"/>
  <c r="BC611" i="8"/>
  <c r="BD611" i="8"/>
  <c r="BE611" i="8"/>
  <c r="AT612" i="8"/>
  <c r="AU612" i="8"/>
  <c r="AV612" i="8"/>
  <c r="AW612" i="8"/>
  <c r="AX612" i="8"/>
  <c r="AY612" i="8"/>
  <c r="AZ612" i="8"/>
  <c r="BA612" i="8"/>
  <c r="BB612" i="8"/>
  <c r="BC612" i="8"/>
  <c r="BD612" i="8"/>
  <c r="BE612" i="8"/>
  <c r="AT613" i="8"/>
  <c r="AU613" i="8"/>
  <c r="AV613" i="8"/>
  <c r="AW613" i="8"/>
  <c r="AX613" i="8"/>
  <c r="AY613" i="8"/>
  <c r="AZ613" i="8"/>
  <c r="BA613" i="8"/>
  <c r="BB613" i="8"/>
  <c r="BC613" i="8"/>
  <c r="BD613" i="8"/>
  <c r="BE613" i="8"/>
  <c r="AT614" i="8"/>
  <c r="AU614" i="8"/>
  <c r="AV614" i="8"/>
  <c r="AW614" i="8"/>
  <c r="AX614" i="8"/>
  <c r="AY614" i="8"/>
  <c r="AZ614" i="8"/>
  <c r="BA614" i="8"/>
  <c r="BB614" i="8"/>
  <c r="BC614" i="8"/>
  <c r="BD614" i="8"/>
  <c r="BE614" i="8"/>
  <c r="AT615" i="8"/>
  <c r="AU615" i="8"/>
  <c r="AV615" i="8"/>
  <c r="AW615" i="8"/>
  <c r="AX615" i="8"/>
  <c r="AY615" i="8"/>
  <c r="AZ615" i="8"/>
  <c r="BA615" i="8"/>
  <c r="BB615" i="8"/>
  <c r="BC615" i="8"/>
  <c r="BD615" i="8"/>
  <c r="BE615" i="8"/>
  <c r="AT616" i="8"/>
  <c r="AU616" i="8"/>
  <c r="AV616" i="8"/>
  <c r="AW616" i="8"/>
  <c r="AX616" i="8"/>
  <c r="AY616" i="8"/>
  <c r="AZ616" i="8"/>
  <c r="BA616" i="8"/>
  <c r="BB616" i="8"/>
  <c r="BC616" i="8"/>
  <c r="BD616" i="8"/>
  <c r="BE616" i="8"/>
  <c r="AT617" i="8"/>
  <c r="AU617" i="8"/>
  <c r="AV617" i="8"/>
  <c r="AW617" i="8"/>
  <c r="AX617" i="8"/>
  <c r="AY617" i="8"/>
  <c r="AZ617" i="8"/>
  <c r="BA617" i="8"/>
  <c r="BB617" i="8"/>
  <c r="BC617" i="8"/>
  <c r="BD617" i="8"/>
  <c r="BE617" i="8"/>
  <c r="AT618" i="8"/>
  <c r="AU618" i="8"/>
  <c r="AV618" i="8"/>
  <c r="AW618" i="8"/>
  <c r="AX618" i="8"/>
  <c r="AY618" i="8"/>
  <c r="AZ618" i="8"/>
  <c r="BA618" i="8"/>
  <c r="BB618" i="8"/>
  <c r="BC618" i="8"/>
  <c r="BD618" i="8"/>
  <c r="BE618" i="8"/>
  <c r="AT619" i="8"/>
  <c r="AU619" i="8"/>
  <c r="AV619" i="8"/>
  <c r="AW619" i="8"/>
  <c r="AX619" i="8"/>
  <c r="AY619" i="8"/>
  <c r="AZ619" i="8"/>
  <c r="BA619" i="8"/>
  <c r="BB619" i="8"/>
  <c r="BC619" i="8"/>
  <c r="BD619" i="8"/>
  <c r="BE619" i="8"/>
  <c r="AT620" i="8"/>
  <c r="AU620" i="8"/>
  <c r="AV620" i="8"/>
  <c r="AW620" i="8"/>
  <c r="AX620" i="8"/>
  <c r="AY620" i="8"/>
  <c r="AZ620" i="8"/>
  <c r="BA620" i="8"/>
  <c r="BB620" i="8"/>
  <c r="BC620" i="8"/>
  <c r="BD620" i="8"/>
  <c r="BE620" i="8"/>
  <c r="AT621" i="8"/>
  <c r="AU621" i="8"/>
  <c r="AV621" i="8"/>
  <c r="AW621" i="8"/>
  <c r="AX621" i="8"/>
  <c r="AY621" i="8"/>
  <c r="AZ621" i="8"/>
  <c r="BA621" i="8"/>
  <c r="BB621" i="8"/>
  <c r="BC621" i="8"/>
  <c r="BD621" i="8"/>
  <c r="BE621" i="8"/>
  <c r="AT622" i="8"/>
  <c r="AU622" i="8"/>
  <c r="AV622" i="8"/>
  <c r="AW622" i="8"/>
  <c r="AX622" i="8"/>
  <c r="AY622" i="8"/>
  <c r="AZ622" i="8"/>
  <c r="BA622" i="8"/>
  <c r="BB622" i="8"/>
  <c r="BC622" i="8"/>
  <c r="BD622" i="8"/>
  <c r="BE622" i="8"/>
  <c r="AT623" i="8"/>
  <c r="AU623" i="8"/>
  <c r="AV623" i="8"/>
  <c r="AW623" i="8"/>
  <c r="AX623" i="8"/>
  <c r="AY623" i="8"/>
  <c r="AZ623" i="8"/>
  <c r="BA623" i="8"/>
  <c r="BB623" i="8"/>
  <c r="BC623" i="8"/>
  <c r="BD623" i="8"/>
  <c r="BE623" i="8"/>
  <c r="AT624" i="8"/>
  <c r="AU624" i="8"/>
  <c r="AV624" i="8"/>
  <c r="AW624" i="8"/>
  <c r="AX624" i="8"/>
  <c r="AY624" i="8"/>
  <c r="AZ624" i="8"/>
  <c r="BA624" i="8"/>
  <c r="BB624" i="8"/>
  <c r="BC624" i="8"/>
  <c r="BD624" i="8"/>
  <c r="BE624" i="8"/>
  <c r="AT625" i="8"/>
  <c r="AU625" i="8"/>
  <c r="AV625" i="8"/>
  <c r="AW625" i="8"/>
  <c r="AX625" i="8"/>
  <c r="AY625" i="8"/>
  <c r="AZ625" i="8"/>
  <c r="BA625" i="8"/>
  <c r="BB625" i="8"/>
  <c r="BC625" i="8"/>
  <c r="BD625" i="8"/>
  <c r="BE625" i="8"/>
  <c r="AT626" i="8"/>
  <c r="AU626" i="8"/>
  <c r="AV626" i="8"/>
  <c r="AW626" i="8"/>
  <c r="AX626" i="8"/>
  <c r="AY626" i="8"/>
  <c r="AZ626" i="8"/>
  <c r="BA626" i="8"/>
  <c r="BB626" i="8"/>
  <c r="BC626" i="8"/>
  <c r="BD626" i="8"/>
  <c r="BE626" i="8"/>
  <c r="AT627" i="8"/>
  <c r="AU627" i="8"/>
  <c r="AV627" i="8"/>
  <c r="AW627" i="8"/>
  <c r="AX627" i="8"/>
  <c r="AY627" i="8"/>
  <c r="AZ627" i="8"/>
  <c r="BA627" i="8"/>
  <c r="BB627" i="8"/>
  <c r="BC627" i="8"/>
  <c r="BD627" i="8"/>
  <c r="BE627" i="8"/>
  <c r="AT628" i="8"/>
  <c r="AU628" i="8"/>
  <c r="AV628" i="8"/>
  <c r="AW628" i="8"/>
  <c r="AX628" i="8"/>
  <c r="AY628" i="8"/>
  <c r="AZ628" i="8"/>
  <c r="BA628" i="8"/>
  <c r="BB628" i="8"/>
  <c r="BC628" i="8"/>
  <c r="BD628" i="8"/>
  <c r="BE628" i="8"/>
  <c r="AT629" i="8"/>
  <c r="AU629" i="8"/>
  <c r="AV629" i="8"/>
  <c r="AW629" i="8"/>
  <c r="AX629" i="8"/>
  <c r="AY629" i="8"/>
  <c r="AZ629" i="8"/>
  <c r="BA629" i="8"/>
  <c r="BB629" i="8"/>
  <c r="BC629" i="8"/>
  <c r="BD629" i="8"/>
  <c r="BE629" i="8"/>
  <c r="AT630" i="8"/>
  <c r="AU630" i="8"/>
  <c r="AV630" i="8"/>
  <c r="AW630" i="8"/>
  <c r="AX630" i="8"/>
  <c r="AY630" i="8"/>
  <c r="AZ630" i="8"/>
  <c r="BA630" i="8"/>
  <c r="BB630" i="8"/>
  <c r="BC630" i="8"/>
  <c r="BD630" i="8"/>
  <c r="BE630" i="8"/>
  <c r="AT631" i="8"/>
  <c r="AU631" i="8"/>
  <c r="AV631" i="8"/>
  <c r="AW631" i="8"/>
  <c r="AX631" i="8"/>
  <c r="AY631" i="8"/>
  <c r="AZ631" i="8"/>
  <c r="BA631" i="8"/>
  <c r="BB631" i="8"/>
  <c r="BC631" i="8"/>
  <c r="BD631" i="8"/>
  <c r="BE631" i="8"/>
  <c r="AT632" i="8"/>
  <c r="AU632" i="8"/>
  <c r="AV632" i="8"/>
  <c r="AW632" i="8"/>
  <c r="AX632" i="8"/>
  <c r="AY632" i="8"/>
  <c r="AZ632" i="8"/>
  <c r="BA632" i="8"/>
  <c r="BB632" i="8"/>
  <c r="BC632" i="8"/>
  <c r="BD632" i="8"/>
  <c r="BE632" i="8"/>
  <c r="AT633" i="8"/>
  <c r="AU633" i="8"/>
  <c r="AV633" i="8"/>
  <c r="AW633" i="8"/>
  <c r="AX633" i="8"/>
  <c r="AY633" i="8"/>
  <c r="AZ633" i="8"/>
  <c r="BA633" i="8"/>
  <c r="BB633" i="8"/>
  <c r="BC633" i="8"/>
  <c r="BD633" i="8"/>
  <c r="BE633" i="8"/>
  <c r="AT634" i="8"/>
  <c r="AU634" i="8"/>
  <c r="AV634" i="8"/>
  <c r="AW634" i="8"/>
  <c r="AX634" i="8"/>
  <c r="AY634" i="8"/>
  <c r="AZ634" i="8"/>
  <c r="BA634" i="8"/>
  <c r="BB634" i="8"/>
  <c r="BC634" i="8"/>
  <c r="BD634" i="8"/>
  <c r="BE634" i="8"/>
  <c r="AT635" i="8"/>
  <c r="AU635" i="8"/>
  <c r="AV635" i="8"/>
  <c r="AW635" i="8"/>
  <c r="AX635" i="8"/>
  <c r="AY635" i="8"/>
  <c r="AZ635" i="8"/>
  <c r="BA635" i="8"/>
  <c r="BB635" i="8"/>
  <c r="BC635" i="8"/>
  <c r="BD635" i="8"/>
  <c r="BE635" i="8"/>
  <c r="AT636" i="8"/>
  <c r="AU636" i="8"/>
  <c r="AV636" i="8"/>
  <c r="AW636" i="8"/>
  <c r="AX636" i="8"/>
  <c r="AY636" i="8"/>
  <c r="AZ636" i="8"/>
  <c r="BA636" i="8"/>
  <c r="BB636" i="8"/>
  <c r="BC636" i="8"/>
  <c r="BD636" i="8"/>
  <c r="BE636" i="8"/>
  <c r="AT637" i="8"/>
  <c r="AU637" i="8"/>
  <c r="AV637" i="8"/>
  <c r="AW637" i="8"/>
  <c r="AX637" i="8"/>
  <c r="AY637" i="8"/>
  <c r="AZ637" i="8"/>
  <c r="BA637" i="8"/>
  <c r="BB637" i="8"/>
  <c r="BC637" i="8"/>
  <c r="BD637" i="8"/>
  <c r="BE637" i="8"/>
  <c r="AT638" i="8"/>
  <c r="AU638" i="8"/>
  <c r="AV638" i="8"/>
  <c r="AW638" i="8"/>
  <c r="AX638" i="8"/>
  <c r="AY638" i="8"/>
  <c r="AZ638" i="8"/>
  <c r="BA638" i="8"/>
  <c r="BB638" i="8"/>
  <c r="BC638" i="8"/>
  <c r="BD638" i="8"/>
  <c r="BE638" i="8"/>
  <c r="AT639" i="8"/>
  <c r="AU639" i="8"/>
  <c r="AV639" i="8"/>
  <c r="AW639" i="8"/>
  <c r="AX639" i="8"/>
  <c r="AY639" i="8"/>
  <c r="AZ639" i="8"/>
  <c r="BA639" i="8"/>
  <c r="BB639" i="8"/>
  <c r="BC639" i="8"/>
  <c r="BD639" i="8"/>
  <c r="BE639" i="8"/>
  <c r="AT640" i="8"/>
  <c r="AU640" i="8"/>
  <c r="AV640" i="8"/>
  <c r="AW640" i="8"/>
  <c r="AX640" i="8"/>
  <c r="AY640" i="8"/>
  <c r="AZ640" i="8"/>
  <c r="BA640" i="8"/>
  <c r="BB640" i="8"/>
  <c r="BC640" i="8"/>
  <c r="BD640" i="8"/>
  <c r="BE640" i="8"/>
  <c r="AT641" i="8"/>
  <c r="AU641" i="8"/>
  <c r="AV641" i="8"/>
  <c r="AW641" i="8"/>
  <c r="AX641" i="8"/>
  <c r="AY641" i="8"/>
  <c r="AZ641" i="8"/>
  <c r="BA641" i="8"/>
  <c r="BB641" i="8"/>
  <c r="BC641" i="8"/>
  <c r="BD641" i="8"/>
  <c r="BE641" i="8"/>
  <c r="AT642" i="8"/>
  <c r="AU642" i="8"/>
  <c r="AV642" i="8"/>
  <c r="AW642" i="8"/>
  <c r="AX642" i="8"/>
  <c r="AY642" i="8"/>
  <c r="AZ642" i="8"/>
  <c r="BA642" i="8"/>
  <c r="BB642" i="8"/>
  <c r="BC642" i="8"/>
  <c r="BD642" i="8"/>
  <c r="BE642" i="8"/>
  <c r="AT643" i="8"/>
  <c r="AU643" i="8"/>
  <c r="AV643" i="8"/>
  <c r="AW643" i="8"/>
  <c r="AX643" i="8"/>
  <c r="AY643" i="8"/>
  <c r="AZ643" i="8"/>
  <c r="BA643" i="8"/>
  <c r="BB643" i="8"/>
  <c r="BC643" i="8"/>
  <c r="BD643" i="8"/>
  <c r="BE643" i="8"/>
  <c r="AT644" i="8"/>
  <c r="AU644" i="8"/>
  <c r="AV644" i="8"/>
  <c r="AW644" i="8"/>
  <c r="AX644" i="8"/>
  <c r="AY644" i="8"/>
  <c r="AZ644" i="8"/>
  <c r="BA644" i="8"/>
  <c r="BB644" i="8"/>
  <c r="BC644" i="8"/>
  <c r="BD644" i="8"/>
  <c r="BE644" i="8"/>
  <c r="AT645" i="8"/>
  <c r="AU645" i="8"/>
  <c r="AV645" i="8"/>
  <c r="AW645" i="8"/>
  <c r="AX645" i="8"/>
  <c r="AY645" i="8"/>
  <c r="AZ645" i="8"/>
  <c r="BA645" i="8"/>
  <c r="BB645" i="8"/>
  <c r="BC645" i="8"/>
  <c r="BD645" i="8"/>
  <c r="BE645" i="8"/>
  <c r="AT646" i="8"/>
  <c r="AU646" i="8"/>
  <c r="AV646" i="8"/>
  <c r="AW646" i="8"/>
  <c r="AX646" i="8"/>
  <c r="AY646" i="8"/>
  <c r="AZ646" i="8"/>
  <c r="BA646" i="8"/>
  <c r="BB646" i="8"/>
  <c r="BC646" i="8"/>
  <c r="BD646" i="8"/>
  <c r="BE646" i="8"/>
  <c r="AT647" i="8"/>
  <c r="AU647" i="8"/>
  <c r="AV647" i="8"/>
  <c r="AW647" i="8"/>
  <c r="AX647" i="8"/>
  <c r="AY647" i="8"/>
  <c r="AZ647" i="8"/>
  <c r="BA647" i="8"/>
  <c r="BB647" i="8"/>
  <c r="BC647" i="8"/>
  <c r="BD647" i="8"/>
  <c r="BE647" i="8"/>
  <c r="AT648" i="8"/>
  <c r="AU648" i="8"/>
  <c r="AV648" i="8"/>
  <c r="AW648" i="8"/>
  <c r="AX648" i="8"/>
  <c r="AY648" i="8"/>
  <c r="AZ648" i="8"/>
  <c r="BA648" i="8"/>
  <c r="BB648" i="8"/>
  <c r="BC648" i="8"/>
  <c r="BD648" i="8"/>
  <c r="BE648" i="8"/>
  <c r="AT649" i="8"/>
  <c r="AU649" i="8"/>
  <c r="AV649" i="8"/>
  <c r="AW649" i="8"/>
  <c r="AX649" i="8"/>
  <c r="AY649" i="8"/>
  <c r="AZ649" i="8"/>
  <c r="BA649" i="8"/>
  <c r="BB649" i="8"/>
  <c r="BC649" i="8"/>
  <c r="BD649" i="8"/>
  <c r="BE649" i="8"/>
  <c r="AT650" i="8"/>
  <c r="AU650" i="8"/>
  <c r="AV650" i="8"/>
  <c r="AW650" i="8"/>
  <c r="AX650" i="8"/>
  <c r="AY650" i="8"/>
  <c r="AZ650" i="8"/>
  <c r="BA650" i="8"/>
  <c r="BB650" i="8"/>
  <c r="BC650" i="8"/>
  <c r="BD650" i="8"/>
  <c r="BE650" i="8"/>
  <c r="AT651" i="8"/>
  <c r="AU651" i="8"/>
  <c r="AV651" i="8"/>
  <c r="AW651" i="8"/>
  <c r="AX651" i="8"/>
  <c r="AY651" i="8"/>
  <c r="AZ651" i="8"/>
  <c r="BA651" i="8"/>
  <c r="BB651" i="8"/>
  <c r="BC651" i="8"/>
  <c r="BD651" i="8"/>
  <c r="BE651" i="8"/>
  <c r="AT652" i="8"/>
  <c r="AU652" i="8"/>
  <c r="AV652" i="8"/>
  <c r="AW652" i="8"/>
  <c r="AX652" i="8"/>
  <c r="AY652" i="8"/>
  <c r="AZ652" i="8"/>
  <c r="BA652" i="8"/>
  <c r="BB652" i="8"/>
  <c r="BC652" i="8"/>
  <c r="BD652" i="8"/>
  <c r="BE652" i="8"/>
  <c r="AT653" i="8"/>
  <c r="AU653" i="8"/>
  <c r="AV653" i="8"/>
  <c r="AW653" i="8"/>
  <c r="AX653" i="8"/>
  <c r="AY653" i="8"/>
  <c r="AZ653" i="8"/>
  <c r="BA653" i="8"/>
  <c r="BB653" i="8"/>
  <c r="BC653" i="8"/>
  <c r="BD653" i="8"/>
  <c r="BE653" i="8"/>
  <c r="AT654" i="8"/>
  <c r="AU654" i="8"/>
  <c r="AV654" i="8"/>
  <c r="AW654" i="8"/>
  <c r="AX654" i="8"/>
  <c r="AY654" i="8"/>
  <c r="AZ654" i="8"/>
  <c r="BA654" i="8"/>
  <c r="BB654" i="8"/>
  <c r="BC654" i="8"/>
  <c r="BD654" i="8"/>
  <c r="BE654" i="8"/>
  <c r="AT655" i="8"/>
  <c r="AU655" i="8"/>
  <c r="AV655" i="8"/>
  <c r="AW655" i="8"/>
  <c r="AX655" i="8"/>
  <c r="AY655" i="8"/>
  <c r="AZ655" i="8"/>
  <c r="BA655" i="8"/>
  <c r="BB655" i="8"/>
  <c r="BC655" i="8"/>
  <c r="BD655" i="8"/>
  <c r="BE655" i="8"/>
  <c r="AT656" i="8"/>
  <c r="AU656" i="8"/>
  <c r="AV656" i="8"/>
  <c r="AW656" i="8"/>
  <c r="AX656" i="8"/>
  <c r="AY656" i="8"/>
  <c r="AZ656" i="8"/>
  <c r="BA656" i="8"/>
  <c r="BB656" i="8"/>
  <c r="BC656" i="8"/>
  <c r="BD656" i="8"/>
  <c r="BE656" i="8"/>
  <c r="AT657" i="8"/>
  <c r="AU657" i="8"/>
  <c r="AV657" i="8"/>
  <c r="AW657" i="8"/>
  <c r="AX657" i="8"/>
  <c r="AY657" i="8"/>
  <c r="AZ657" i="8"/>
  <c r="BA657" i="8"/>
  <c r="BB657" i="8"/>
  <c r="BC657" i="8"/>
  <c r="BD657" i="8"/>
  <c r="BE657" i="8"/>
  <c r="AT658" i="8"/>
  <c r="AU658" i="8"/>
  <c r="AV658" i="8"/>
  <c r="AW658" i="8"/>
  <c r="AX658" i="8"/>
  <c r="AY658" i="8"/>
  <c r="AZ658" i="8"/>
  <c r="BA658" i="8"/>
  <c r="BB658" i="8"/>
  <c r="BC658" i="8"/>
  <c r="BD658" i="8"/>
  <c r="BE658" i="8"/>
  <c r="AT659" i="8"/>
  <c r="AU659" i="8"/>
  <c r="AV659" i="8"/>
  <c r="AW659" i="8"/>
  <c r="AX659" i="8"/>
  <c r="AY659" i="8"/>
  <c r="AZ659" i="8"/>
  <c r="BA659" i="8"/>
  <c r="BB659" i="8"/>
  <c r="BC659" i="8"/>
  <c r="BD659" i="8"/>
  <c r="BE659" i="8"/>
  <c r="AT660" i="8"/>
  <c r="AU660" i="8"/>
  <c r="AV660" i="8"/>
  <c r="AW660" i="8"/>
  <c r="AX660" i="8"/>
  <c r="AY660" i="8"/>
  <c r="AZ660" i="8"/>
  <c r="BA660" i="8"/>
  <c r="BB660" i="8"/>
  <c r="BC660" i="8"/>
  <c r="BD660" i="8"/>
  <c r="BE660" i="8"/>
  <c r="AT661" i="8"/>
  <c r="AU661" i="8"/>
  <c r="AV661" i="8"/>
  <c r="AW661" i="8"/>
  <c r="AX661" i="8"/>
  <c r="AY661" i="8"/>
  <c r="AZ661" i="8"/>
  <c r="BA661" i="8"/>
  <c r="BB661" i="8"/>
  <c r="BC661" i="8"/>
  <c r="BD661" i="8"/>
  <c r="BE661" i="8"/>
  <c r="AT662" i="8"/>
  <c r="AU662" i="8"/>
  <c r="AV662" i="8"/>
  <c r="AW662" i="8"/>
  <c r="AX662" i="8"/>
  <c r="AY662" i="8"/>
  <c r="AZ662" i="8"/>
  <c r="BA662" i="8"/>
  <c r="BB662" i="8"/>
  <c r="BC662" i="8"/>
  <c r="BD662" i="8"/>
  <c r="BE662" i="8"/>
  <c r="AT663" i="8"/>
  <c r="AU663" i="8"/>
  <c r="AV663" i="8"/>
  <c r="AW663" i="8"/>
  <c r="AX663" i="8"/>
  <c r="AY663" i="8"/>
  <c r="AZ663" i="8"/>
  <c r="BA663" i="8"/>
  <c r="BB663" i="8"/>
  <c r="BC663" i="8"/>
  <c r="BD663" i="8"/>
  <c r="BE663" i="8"/>
  <c r="AT664" i="8"/>
  <c r="AU664" i="8"/>
  <c r="AV664" i="8"/>
  <c r="AW664" i="8"/>
  <c r="AX664" i="8"/>
  <c r="AY664" i="8"/>
  <c r="AZ664" i="8"/>
  <c r="BA664" i="8"/>
  <c r="BB664" i="8"/>
  <c r="BC664" i="8"/>
  <c r="BD664" i="8"/>
  <c r="BE664" i="8"/>
  <c r="AT665" i="8"/>
  <c r="AU665" i="8"/>
  <c r="AV665" i="8"/>
  <c r="AW665" i="8"/>
  <c r="AX665" i="8"/>
  <c r="AY665" i="8"/>
  <c r="AZ665" i="8"/>
  <c r="BA665" i="8"/>
  <c r="BB665" i="8"/>
  <c r="BC665" i="8"/>
  <c r="BD665" i="8"/>
  <c r="BE665" i="8"/>
  <c r="AT666" i="8"/>
  <c r="AU666" i="8"/>
  <c r="AV666" i="8"/>
  <c r="AW666" i="8"/>
  <c r="AX666" i="8"/>
  <c r="AY666" i="8"/>
  <c r="AZ666" i="8"/>
  <c r="BA666" i="8"/>
  <c r="BB666" i="8"/>
  <c r="BC666" i="8"/>
  <c r="BD666" i="8"/>
  <c r="BE666" i="8"/>
  <c r="AT667" i="8"/>
  <c r="AU667" i="8"/>
  <c r="AV667" i="8"/>
  <c r="AW667" i="8"/>
  <c r="AX667" i="8"/>
  <c r="AY667" i="8"/>
  <c r="AZ667" i="8"/>
  <c r="BA667" i="8"/>
  <c r="BB667" i="8"/>
  <c r="BC667" i="8"/>
  <c r="BD667" i="8"/>
  <c r="BE667" i="8"/>
  <c r="AT668" i="8"/>
  <c r="AU668" i="8"/>
  <c r="AV668" i="8"/>
  <c r="AW668" i="8"/>
  <c r="AX668" i="8"/>
  <c r="AY668" i="8"/>
  <c r="AZ668" i="8"/>
  <c r="BA668" i="8"/>
  <c r="BB668" i="8"/>
  <c r="BC668" i="8"/>
  <c r="BD668" i="8"/>
  <c r="BE668" i="8"/>
  <c r="AT669" i="8"/>
  <c r="AU669" i="8"/>
  <c r="AV669" i="8"/>
  <c r="AW669" i="8"/>
  <c r="AX669" i="8"/>
  <c r="AY669" i="8"/>
  <c r="AZ669" i="8"/>
  <c r="BA669" i="8"/>
  <c r="BB669" i="8"/>
  <c r="BC669" i="8"/>
  <c r="BD669" i="8"/>
  <c r="BE669" i="8"/>
  <c r="AT670" i="8"/>
  <c r="AU670" i="8"/>
  <c r="AV670" i="8"/>
  <c r="AW670" i="8"/>
  <c r="AX670" i="8"/>
  <c r="AY670" i="8"/>
  <c r="AZ670" i="8"/>
  <c r="BA670" i="8"/>
  <c r="BB670" i="8"/>
  <c r="BC670" i="8"/>
  <c r="BD670" i="8"/>
  <c r="BE670" i="8"/>
  <c r="AT671" i="8"/>
  <c r="AU671" i="8"/>
  <c r="AV671" i="8"/>
  <c r="AW671" i="8"/>
  <c r="AX671" i="8"/>
  <c r="AY671" i="8"/>
  <c r="AZ671" i="8"/>
  <c r="BA671" i="8"/>
  <c r="BB671" i="8"/>
  <c r="BC671" i="8"/>
  <c r="BD671" i="8"/>
  <c r="BE671" i="8"/>
  <c r="AT672" i="8"/>
  <c r="AU672" i="8"/>
  <c r="AV672" i="8"/>
  <c r="AW672" i="8"/>
  <c r="AX672" i="8"/>
  <c r="AY672" i="8"/>
  <c r="AZ672" i="8"/>
  <c r="BA672" i="8"/>
  <c r="BB672" i="8"/>
  <c r="BC672" i="8"/>
  <c r="BD672" i="8"/>
  <c r="BE672" i="8"/>
  <c r="AT673" i="8"/>
  <c r="AU673" i="8"/>
  <c r="AV673" i="8"/>
  <c r="AW673" i="8"/>
  <c r="AX673" i="8"/>
  <c r="AY673" i="8"/>
  <c r="AZ673" i="8"/>
  <c r="BA673" i="8"/>
  <c r="BB673" i="8"/>
  <c r="BC673" i="8"/>
  <c r="BD673" i="8"/>
  <c r="BE673" i="8"/>
  <c r="AT674" i="8"/>
  <c r="AU674" i="8"/>
  <c r="AV674" i="8"/>
  <c r="AW674" i="8"/>
  <c r="AX674" i="8"/>
  <c r="AY674" i="8"/>
  <c r="AZ674" i="8"/>
  <c r="BA674" i="8"/>
  <c r="BB674" i="8"/>
  <c r="BC674" i="8"/>
  <c r="BD674" i="8"/>
  <c r="BE674" i="8"/>
  <c r="AT675" i="8"/>
  <c r="AU675" i="8"/>
  <c r="AV675" i="8"/>
  <c r="AW675" i="8"/>
  <c r="AX675" i="8"/>
  <c r="AY675" i="8"/>
  <c r="AZ675" i="8"/>
  <c r="BA675" i="8"/>
  <c r="BB675" i="8"/>
  <c r="BC675" i="8"/>
  <c r="BD675" i="8"/>
  <c r="BE675" i="8"/>
  <c r="AT676" i="8"/>
  <c r="AU676" i="8"/>
  <c r="AV676" i="8"/>
  <c r="AW676" i="8"/>
  <c r="AX676" i="8"/>
  <c r="AY676" i="8"/>
  <c r="AZ676" i="8"/>
  <c r="BA676" i="8"/>
  <c r="BB676" i="8"/>
  <c r="BC676" i="8"/>
  <c r="BD676" i="8"/>
  <c r="BE676" i="8"/>
  <c r="AT677" i="8"/>
  <c r="AU677" i="8"/>
  <c r="AV677" i="8"/>
  <c r="AW677" i="8"/>
  <c r="AX677" i="8"/>
  <c r="AY677" i="8"/>
  <c r="AZ677" i="8"/>
  <c r="BA677" i="8"/>
  <c r="BB677" i="8"/>
  <c r="BC677" i="8"/>
  <c r="BD677" i="8"/>
  <c r="BE677" i="8"/>
  <c r="AT678" i="8"/>
  <c r="AU678" i="8"/>
  <c r="AV678" i="8"/>
  <c r="AW678" i="8"/>
  <c r="AX678" i="8"/>
  <c r="AY678" i="8"/>
  <c r="AZ678" i="8"/>
  <c r="BA678" i="8"/>
  <c r="BB678" i="8"/>
  <c r="BC678" i="8"/>
  <c r="BD678" i="8"/>
  <c r="BE678" i="8"/>
  <c r="AT679" i="8"/>
  <c r="AU679" i="8"/>
  <c r="AV679" i="8"/>
  <c r="AW679" i="8"/>
  <c r="AX679" i="8"/>
  <c r="AY679" i="8"/>
  <c r="AZ679" i="8"/>
  <c r="BA679" i="8"/>
  <c r="BB679" i="8"/>
  <c r="BC679" i="8"/>
  <c r="BD679" i="8"/>
  <c r="BE679" i="8"/>
  <c r="AT680" i="8"/>
  <c r="AU680" i="8"/>
  <c r="AV680" i="8"/>
  <c r="AW680" i="8"/>
  <c r="AX680" i="8"/>
  <c r="AY680" i="8"/>
  <c r="AZ680" i="8"/>
  <c r="BA680" i="8"/>
  <c r="BB680" i="8"/>
  <c r="BC680" i="8"/>
  <c r="BD680" i="8"/>
  <c r="BE680" i="8"/>
  <c r="AT681" i="8"/>
  <c r="AU681" i="8"/>
  <c r="AV681" i="8"/>
  <c r="AW681" i="8"/>
  <c r="AX681" i="8"/>
  <c r="AY681" i="8"/>
  <c r="AZ681" i="8"/>
  <c r="BA681" i="8"/>
  <c r="BB681" i="8"/>
  <c r="BC681" i="8"/>
  <c r="BD681" i="8"/>
  <c r="BE681" i="8"/>
  <c r="AT682" i="8"/>
  <c r="AU682" i="8"/>
  <c r="AV682" i="8"/>
  <c r="AW682" i="8"/>
  <c r="AX682" i="8"/>
  <c r="AY682" i="8"/>
  <c r="AZ682" i="8"/>
  <c r="BA682" i="8"/>
  <c r="BB682" i="8"/>
  <c r="BC682" i="8"/>
  <c r="BD682" i="8"/>
  <c r="BE682" i="8"/>
  <c r="AT683" i="8"/>
  <c r="AU683" i="8"/>
  <c r="AV683" i="8"/>
  <c r="AW683" i="8"/>
  <c r="AX683" i="8"/>
  <c r="AY683" i="8"/>
  <c r="AZ683" i="8"/>
  <c r="BA683" i="8"/>
  <c r="BB683" i="8"/>
  <c r="BC683" i="8"/>
  <c r="BD683" i="8"/>
  <c r="BE683" i="8"/>
  <c r="AT684" i="8"/>
  <c r="AU684" i="8"/>
  <c r="AV684" i="8"/>
  <c r="AW684" i="8"/>
  <c r="AX684" i="8"/>
  <c r="AY684" i="8"/>
  <c r="AZ684" i="8"/>
  <c r="BA684" i="8"/>
  <c r="BB684" i="8"/>
  <c r="BC684" i="8"/>
  <c r="BD684" i="8"/>
  <c r="BE684" i="8"/>
  <c r="AT685" i="8"/>
  <c r="AU685" i="8"/>
  <c r="AV685" i="8"/>
  <c r="AW685" i="8"/>
  <c r="AX685" i="8"/>
  <c r="AY685" i="8"/>
  <c r="AZ685" i="8"/>
  <c r="BA685" i="8"/>
  <c r="BB685" i="8"/>
  <c r="BC685" i="8"/>
  <c r="BD685" i="8"/>
  <c r="BE685" i="8"/>
  <c r="AT686" i="8"/>
  <c r="AU686" i="8"/>
  <c r="AV686" i="8"/>
  <c r="AW686" i="8"/>
  <c r="AX686" i="8"/>
  <c r="AY686" i="8"/>
  <c r="AZ686" i="8"/>
  <c r="BA686" i="8"/>
  <c r="BB686" i="8"/>
  <c r="BC686" i="8"/>
  <c r="BD686" i="8"/>
  <c r="BE686" i="8"/>
  <c r="AT687" i="8"/>
  <c r="AU687" i="8"/>
  <c r="AV687" i="8"/>
  <c r="AW687" i="8"/>
  <c r="AX687" i="8"/>
  <c r="AY687" i="8"/>
  <c r="AZ687" i="8"/>
  <c r="BA687" i="8"/>
  <c r="BB687" i="8"/>
  <c r="BC687" i="8"/>
  <c r="BD687" i="8"/>
  <c r="BE687" i="8"/>
  <c r="AT688" i="8"/>
  <c r="AU688" i="8"/>
  <c r="AV688" i="8"/>
  <c r="AW688" i="8"/>
  <c r="AX688" i="8"/>
  <c r="AY688" i="8"/>
  <c r="AZ688" i="8"/>
  <c r="BA688" i="8"/>
  <c r="BB688" i="8"/>
  <c r="BC688" i="8"/>
  <c r="BD688" i="8"/>
  <c r="BE688" i="8"/>
  <c r="AT689" i="8"/>
  <c r="AU689" i="8"/>
  <c r="AV689" i="8"/>
  <c r="AW689" i="8"/>
  <c r="AX689" i="8"/>
  <c r="AY689" i="8"/>
  <c r="AZ689" i="8"/>
  <c r="BA689" i="8"/>
  <c r="BB689" i="8"/>
  <c r="BC689" i="8"/>
  <c r="BD689" i="8"/>
  <c r="BE689" i="8"/>
  <c r="AT690" i="8"/>
  <c r="AU690" i="8"/>
  <c r="AV690" i="8"/>
  <c r="AW690" i="8"/>
  <c r="AX690" i="8"/>
  <c r="AY690" i="8"/>
  <c r="AZ690" i="8"/>
  <c r="BA690" i="8"/>
  <c r="BB690" i="8"/>
  <c r="BC690" i="8"/>
  <c r="BD690" i="8"/>
  <c r="BE690" i="8"/>
  <c r="AT691" i="8"/>
  <c r="AU691" i="8"/>
  <c r="AV691" i="8"/>
  <c r="AW691" i="8"/>
  <c r="AX691" i="8"/>
  <c r="AY691" i="8"/>
  <c r="AZ691" i="8"/>
  <c r="BA691" i="8"/>
  <c r="BB691" i="8"/>
  <c r="BC691" i="8"/>
  <c r="BD691" i="8"/>
  <c r="BE691" i="8"/>
  <c r="AT692" i="8"/>
  <c r="AU692" i="8"/>
  <c r="AV692" i="8"/>
  <c r="AW692" i="8"/>
  <c r="AX692" i="8"/>
  <c r="AY692" i="8"/>
  <c r="AZ692" i="8"/>
  <c r="BA692" i="8"/>
  <c r="BB692" i="8"/>
  <c r="BC692" i="8"/>
  <c r="BD692" i="8"/>
  <c r="BE692" i="8"/>
  <c r="AT693" i="8"/>
  <c r="AU693" i="8"/>
  <c r="AV693" i="8"/>
  <c r="AW693" i="8"/>
  <c r="AX693" i="8"/>
  <c r="AY693" i="8"/>
  <c r="AZ693" i="8"/>
  <c r="BA693" i="8"/>
  <c r="BB693" i="8"/>
  <c r="BC693" i="8"/>
  <c r="BD693" i="8"/>
  <c r="BE693" i="8"/>
  <c r="AT694" i="8"/>
  <c r="AU694" i="8"/>
  <c r="AV694" i="8"/>
  <c r="AW694" i="8"/>
  <c r="AX694" i="8"/>
  <c r="AY694" i="8"/>
  <c r="AZ694" i="8"/>
  <c r="BA694" i="8"/>
  <c r="BB694" i="8"/>
  <c r="BC694" i="8"/>
  <c r="BD694" i="8"/>
  <c r="BE694" i="8"/>
  <c r="AT695" i="8"/>
  <c r="AU695" i="8"/>
  <c r="AV695" i="8"/>
  <c r="AW695" i="8"/>
  <c r="AX695" i="8"/>
  <c r="AY695" i="8"/>
  <c r="AZ695" i="8"/>
  <c r="BA695" i="8"/>
  <c r="BB695" i="8"/>
  <c r="BC695" i="8"/>
  <c r="BD695" i="8"/>
  <c r="BE695" i="8"/>
  <c r="AT696" i="8"/>
  <c r="AU696" i="8"/>
  <c r="AV696" i="8"/>
  <c r="AW696" i="8"/>
  <c r="AX696" i="8"/>
  <c r="AY696" i="8"/>
  <c r="AZ696" i="8"/>
  <c r="BA696" i="8"/>
  <c r="BB696" i="8"/>
  <c r="BC696" i="8"/>
  <c r="BD696" i="8"/>
  <c r="BE696" i="8"/>
  <c r="AT697" i="8"/>
  <c r="AU697" i="8"/>
  <c r="AV697" i="8"/>
  <c r="AW697" i="8"/>
  <c r="AX697" i="8"/>
  <c r="AY697" i="8"/>
  <c r="AZ697" i="8"/>
  <c r="BA697" i="8"/>
  <c r="BB697" i="8"/>
  <c r="BC697" i="8"/>
  <c r="BD697" i="8"/>
  <c r="BE697" i="8"/>
  <c r="AT698" i="8"/>
  <c r="AU698" i="8"/>
  <c r="AV698" i="8"/>
  <c r="AW698" i="8"/>
  <c r="AX698" i="8"/>
  <c r="AY698" i="8"/>
  <c r="AZ698" i="8"/>
  <c r="BA698" i="8"/>
  <c r="BB698" i="8"/>
  <c r="BC698" i="8"/>
  <c r="BD698" i="8"/>
  <c r="BE698" i="8"/>
  <c r="AT699" i="8"/>
  <c r="AU699" i="8"/>
  <c r="AV699" i="8"/>
  <c r="AW699" i="8"/>
  <c r="AX699" i="8"/>
  <c r="AY699" i="8"/>
  <c r="AZ699" i="8"/>
  <c r="BA699" i="8"/>
  <c r="BB699" i="8"/>
  <c r="BC699" i="8"/>
  <c r="BD699" i="8"/>
  <c r="BE699" i="8"/>
  <c r="AT700" i="8"/>
  <c r="AU700" i="8"/>
  <c r="AV700" i="8"/>
  <c r="AW700" i="8"/>
  <c r="AX700" i="8"/>
  <c r="AY700" i="8"/>
  <c r="AZ700" i="8"/>
  <c r="BA700" i="8"/>
  <c r="BB700" i="8"/>
  <c r="BC700" i="8"/>
  <c r="BD700" i="8"/>
  <c r="BE700" i="8"/>
  <c r="AT701" i="8"/>
  <c r="AU701" i="8"/>
  <c r="AV701" i="8"/>
  <c r="AW701" i="8"/>
  <c r="AX701" i="8"/>
  <c r="AY701" i="8"/>
  <c r="AZ701" i="8"/>
  <c r="BA701" i="8"/>
  <c r="BB701" i="8"/>
  <c r="BC701" i="8"/>
  <c r="BD701" i="8"/>
  <c r="BE701" i="8"/>
  <c r="AT702" i="8"/>
  <c r="AU702" i="8"/>
  <c r="AV702" i="8"/>
  <c r="AW702" i="8"/>
  <c r="AX702" i="8"/>
  <c r="AY702" i="8"/>
  <c r="AZ702" i="8"/>
  <c r="BA702" i="8"/>
  <c r="BB702" i="8"/>
  <c r="BC702" i="8"/>
  <c r="BD702" i="8"/>
  <c r="BE702" i="8"/>
  <c r="AT703" i="8"/>
  <c r="AU703" i="8"/>
  <c r="AV703" i="8"/>
  <c r="AW703" i="8"/>
  <c r="AX703" i="8"/>
  <c r="AY703" i="8"/>
  <c r="AZ703" i="8"/>
  <c r="BA703" i="8"/>
  <c r="BB703" i="8"/>
  <c r="BC703" i="8"/>
  <c r="BD703" i="8"/>
  <c r="BE703" i="8"/>
  <c r="AT704" i="8"/>
  <c r="AU704" i="8"/>
  <c r="AV704" i="8"/>
  <c r="AW704" i="8"/>
  <c r="AX704" i="8"/>
  <c r="AY704" i="8"/>
  <c r="AZ704" i="8"/>
  <c r="BA704" i="8"/>
  <c r="BB704" i="8"/>
  <c r="BC704" i="8"/>
  <c r="BD704" i="8"/>
  <c r="BE704" i="8"/>
  <c r="AT705" i="8"/>
  <c r="AU705" i="8"/>
  <c r="AV705" i="8"/>
  <c r="AW705" i="8"/>
  <c r="AX705" i="8"/>
  <c r="AY705" i="8"/>
  <c r="AZ705" i="8"/>
  <c r="BA705" i="8"/>
  <c r="BB705" i="8"/>
  <c r="BC705" i="8"/>
  <c r="BD705" i="8"/>
  <c r="BE705" i="8"/>
  <c r="AT706" i="8"/>
  <c r="AU706" i="8"/>
  <c r="AV706" i="8"/>
  <c r="AW706" i="8"/>
  <c r="AX706" i="8"/>
  <c r="AY706" i="8"/>
  <c r="AZ706" i="8"/>
  <c r="BA706" i="8"/>
  <c r="BB706" i="8"/>
  <c r="BC706" i="8"/>
  <c r="BD706" i="8"/>
  <c r="BE706" i="8"/>
  <c r="AT707" i="8"/>
  <c r="AU707" i="8"/>
  <c r="AV707" i="8"/>
  <c r="AW707" i="8"/>
  <c r="AX707" i="8"/>
  <c r="AY707" i="8"/>
  <c r="AZ707" i="8"/>
  <c r="BA707" i="8"/>
  <c r="BB707" i="8"/>
  <c r="BC707" i="8"/>
  <c r="BD707" i="8"/>
  <c r="BE707" i="8"/>
  <c r="AT708" i="8"/>
  <c r="AU708" i="8"/>
  <c r="AV708" i="8"/>
  <c r="AW708" i="8"/>
  <c r="AX708" i="8"/>
  <c r="AY708" i="8"/>
  <c r="AZ708" i="8"/>
  <c r="BA708" i="8"/>
  <c r="BB708" i="8"/>
  <c r="BC708" i="8"/>
  <c r="BD708" i="8"/>
  <c r="BE708" i="8"/>
  <c r="AT709" i="8"/>
  <c r="AU709" i="8"/>
  <c r="AV709" i="8"/>
  <c r="AW709" i="8"/>
  <c r="AX709" i="8"/>
  <c r="AY709" i="8"/>
  <c r="AZ709" i="8"/>
  <c r="BA709" i="8"/>
  <c r="BB709" i="8"/>
  <c r="BC709" i="8"/>
  <c r="BD709" i="8"/>
  <c r="BE709" i="8"/>
  <c r="AT710" i="8"/>
  <c r="AU710" i="8"/>
  <c r="AV710" i="8"/>
  <c r="AW710" i="8"/>
  <c r="AX710" i="8"/>
  <c r="AY710" i="8"/>
  <c r="AZ710" i="8"/>
  <c r="BA710" i="8"/>
  <c r="BB710" i="8"/>
  <c r="BC710" i="8"/>
  <c r="BD710" i="8"/>
  <c r="BE710" i="8"/>
  <c r="AT711" i="8"/>
  <c r="AU711" i="8"/>
  <c r="AV711" i="8"/>
  <c r="AW711" i="8"/>
  <c r="AX711" i="8"/>
  <c r="AY711" i="8"/>
  <c r="AZ711" i="8"/>
  <c r="BA711" i="8"/>
  <c r="BB711" i="8"/>
  <c r="BC711" i="8"/>
  <c r="BD711" i="8"/>
  <c r="BE711" i="8"/>
  <c r="AT712" i="8"/>
  <c r="AU712" i="8"/>
  <c r="AV712" i="8"/>
  <c r="AW712" i="8"/>
  <c r="AX712" i="8"/>
  <c r="AY712" i="8"/>
  <c r="AZ712" i="8"/>
  <c r="BA712" i="8"/>
  <c r="BB712" i="8"/>
  <c r="BC712" i="8"/>
  <c r="BD712" i="8"/>
  <c r="BE712" i="8"/>
  <c r="AT713" i="8"/>
  <c r="AU713" i="8"/>
  <c r="AV713" i="8"/>
  <c r="AW713" i="8"/>
  <c r="AX713" i="8"/>
  <c r="AY713" i="8"/>
  <c r="AZ713" i="8"/>
  <c r="BA713" i="8"/>
  <c r="BB713" i="8"/>
  <c r="BC713" i="8"/>
  <c r="BD713" i="8"/>
  <c r="BE713" i="8"/>
  <c r="AT714" i="8"/>
  <c r="AU714" i="8"/>
  <c r="AV714" i="8"/>
  <c r="AW714" i="8"/>
  <c r="AX714" i="8"/>
  <c r="AY714" i="8"/>
  <c r="AZ714" i="8"/>
  <c r="BA714" i="8"/>
  <c r="BB714" i="8"/>
  <c r="BC714" i="8"/>
  <c r="BD714" i="8"/>
  <c r="BE714" i="8"/>
  <c r="AT715" i="8"/>
  <c r="AU715" i="8"/>
  <c r="AV715" i="8"/>
  <c r="AW715" i="8"/>
  <c r="AX715" i="8"/>
  <c r="AY715" i="8"/>
  <c r="AZ715" i="8"/>
  <c r="BA715" i="8"/>
  <c r="BB715" i="8"/>
  <c r="BC715" i="8"/>
  <c r="BD715" i="8"/>
  <c r="BE715" i="8"/>
  <c r="AT716" i="8"/>
  <c r="AU716" i="8"/>
  <c r="AV716" i="8"/>
  <c r="AW716" i="8"/>
  <c r="AX716" i="8"/>
  <c r="AY716" i="8"/>
  <c r="AZ716" i="8"/>
  <c r="BA716" i="8"/>
  <c r="BB716" i="8"/>
  <c r="BC716" i="8"/>
  <c r="BD716" i="8"/>
  <c r="BE716" i="8"/>
  <c r="AT717" i="8"/>
  <c r="AU717" i="8"/>
  <c r="AV717" i="8"/>
  <c r="AW717" i="8"/>
  <c r="AX717" i="8"/>
  <c r="AY717" i="8"/>
  <c r="AZ717" i="8"/>
  <c r="BA717" i="8"/>
  <c r="BB717" i="8"/>
  <c r="BC717" i="8"/>
  <c r="BD717" i="8"/>
  <c r="BE717" i="8"/>
  <c r="AT718" i="8"/>
  <c r="AU718" i="8"/>
  <c r="AV718" i="8"/>
  <c r="AW718" i="8"/>
  <c r="AX718" i="8"/>
  <c r="AY718" i="8"/>
  <c r="AZ718" i="8"/>
  <c r="BA718" i="8"/>
  <c r="BB718" i="8"/>
  <c r="BC718" i="8"/>
  <c r="BD718" i="8"/>
  <c r="BE718" i="8"/>
  <c r="AT719" i="8"/>
  <c r="AU719" i="8"/>
  <c r="AV719" i="8"/>
  <c r="AW719" i="8"/>
  <c r="AX719" i="8"/>
  <c r="AY719" i="8"/>
  <c r="AZ719" i="8"/>
  <c r="BA719" i="8"/>
  <c r="BB719" i="8"/>
  <c r="BC719" i="8"/>
  <c r="BD719" i="8"/>
  <c r="BE719" i="8"/>
  <c r="AT720" i="8"/>
  <c r="AU720" i="8"/>
  <c r="AV720" i="8"/>
  <c r="AW720" i="8"/>
  <c r="AX720" i="8"/>
  <c r="AY720" i="8"/>
  <c r="AZ720" i="8"/>
  <c r="BA720" i="8"/>
  <c r="BB720" i="8"/>
  <c r="BC720" i="8"/>
  <c r="BD720" i="8"/>
  <c r="BE720" i="8"/>
  <c r="AT721" i="8"/>
  <c r="AU721" i="8"/>
  <c r="AV721" i="8"/>
  <c r="AW721" i="8"/>
  <c r="AX721" i="8"/>
  <c r="AY721" i="8"/>
  <c r="AZ721" i="8"/>
  <c r="BA721" i="8"/>
  <c r="BB721" i="8"/>
  <c r="BC721" i="8"/>
  <c r="BD721" i="8"/>
  <c r="BE721" i="8"/>
  <c r="AT722" i="8"/>
  <c r="AU722" i="8"/>
  <c r="AV722" i="8"/>
  <c r="AW722" i="8"/>
  <c r="AX722" i="8"/>
  <c r="AY722" i="8"/>
  <c r="AZ722" i="8"/>
  <c r="BA722" i="8"/>
  <c r="BB722" i="8"/>
  <c r="BC722" i="8"/>
  <c r="BD722" i="8"/>
  <c r="BE722" i="8"/>
  <c r="AT723" i="8"/>
  <c r="AU723" i="8"/>
  <c r="AV723" i="8"/>
  <c r="AW723" i="8"/>
  <c r="AX723" i="8"/>
  <c r="AY723" i="8"/>
  <c r="AZ723" i="8"/>
  <c r="BA723" i="8"/>
  <c r="BB723" i="8"/>
  <c r="BC723" i="8"/>
  <c r="BD723" i="8"/>
  <c r="BE723" i="8"/>
  <c r="AT724" i="8"/>
  <c r="AU724" i="8"/>
  <c r="AV724" i="8"/>
  <c r="AW724" i="8"/>
  <c r="AX724" i="8"/>
  <c r="AY724" i="8"/>
  <c r="AZ724" i="8"/>
  <c r="BA724" i="8"/>
  <c r="BB724" i="8"/>
  <c r="BC724" i="8"/>
  <c r="BD724" i="8"/>
  <c r="BE724" i="8"/>
  <c r="AT725" i="8"/>
  <c r="AU725" i="8"/>
  <c r="AV725" i="8"/>
  <c r="AW725" i="8"/>
  <c r="AX725" i="8"/>
  <c r="AY725" i="8"/>
  <c r="AZ725" i="8"/>
  <c r="BA725" i="8"/>
  <c r="BB725" i="8"/>
  <c r="BC725" i="8"/>
  <c r="BD725" i="8"/>
  <c r="BE725" i="8"/>
  <c r="AT726" i="8"/>
  <c r="AU726" i="8"/>
  <c r="AV726" i="8"/>
  <c r="AW726" i="8"/>
  <c r="AX726" i="8"/>
  <c r="AY726" i="8"/>
  <c r="AZ726" i="8"/>
  <c r="BA726" i="8"/>
  <c r="BB726" i="8"/>
  <c r="BC726" i="8"/>
  <c r="BD726" i="8"/>
  <c r="BE726" i="8"/>
  <c r="AT727" i="8"/>
  <c r="AU727" i="8"/>
  <c r="AV727" i="8"/>
  <c r="AW727" i="8"/>
  <c r="AX727" i="8"/>
  <c r="AY727" i="8"/>
  <c r="AZ727" i="8"/>
  <c r="BA727" i="8"/>
  <c r="BB727" i="8"/>
  <c r="BC727" i="8"/>
  <c r="BD727" i="8"/>
  <c r="BE727" i="8"/>
  <c r="AT728" i="8"/>
  <c r="AU728" i="8"/>
  <c r="AV728" i="8"/>
  <c r="AW728" i="8"/>
  <c r="AX728" i="8"/>
  <c r="AY728" i="8"/>
  <c r="AZ728" i="8"/>
  <c r="BA728" i="8"/>
  <c r="BB728" i="8"/>
  <c r="BC728" i="8"/>
  <c r="BD728" i="8"/>
  <c r="BE728" i="8"/>
  <c r="AT729" i="8"/>
  <c r="AU729" i="8"/>
  <c r="AV729" i="8"/>
  <c r="AW729" i="8"/>
  <c r="AX729" i="8"/>
  <c r="AY729" i="8"/>
  <c r="AZ729" i="8"/>
  <c r="BA729" i="8"/>
  <c r="BB729" i="8"/>
  <c r="BC729" i="8"/>
  <c r="BD729" i="8"/>
  <c r="BE729" i="8"/>
  <c r="AT730" i="8"/>
  <c r="AU730" i="8"/>
  <c r="AV730" i="8"/>
  <c r="AW730" i="8"/>
  <c r="AX730" i="8"/>
  <c r="AY730" i="8"/>
  <c r="AZ730" i="8"/>
  <c r="BA730" i="8"/>
  <c r="BB730" i="8"/>
  <c r="BC730" i="8"/>
  <c r="BD730" i="8"/>
  <c r="BE730" i="8"/>
  <c r="AT731" i="8"/>
  <c r="AU731" i="8"/>
  <c r="AV731" i="8"/>
  <c r="AW731" i="8"/>
  <c r="AX731" i="8"/>
  <c r="AY731" i="8"/>
  <c r="AZ731" i="8"/>
  <c r="BA731" i="8"/>
  <c r="BB731" i="8"/>
  <c r="BC731" i="8"/>
  <c r="BD731" i="8"/>
  <c r="BE731" i="8"/>
  <c r="AT732" i="8"/>
  <c r="AU732" i="8"/>
  <c r="AV732" i="8"/>
  <c r="AW732" i="8"/>
  <c r="AX732" i="8"/>
  <c r="AY732" i="8"/>
  <c r="AZ732" i="8"/>
  <c r="BA732" i="8"/>
  <c r="BB732" i="8"/>
  <c r="BC732" i="8"/>
  <c r="BD732" i="8"/>
  <c r="BE732" i="8"/>
  <c r="AT733" i="8"/>
  <c r="AU733" i="8"/>
  <c r="AV733" i="8"/>
  <c r="AW733" i="8"/>
  <c r="AX733" i="8"/>
  <c r="AY733" i="8"/>
  <c r="AZ733" i="8"/>
  <c r="BA733" i="8"/>
  <c r="BB733" i="8"/>
  <c r="BC733" i="8"/>
  <c r="BD733" i="8"/>
  <c r="BE733" i="8"/>
  <c r="AT734" i="8"/>
  <c r="AU734" i="8"/>
  <c r="AV734" i="8"/>
  <c r="AW734" i="8"/>
  <c r="AX734" i="8"/>
  <c r="AY734" i="8"/>
  <c r="AZ734" i="8"/>
  <c r="BA734" i="8"/>
  <c r="BB734" i="8"/>
  <c r="BC734" i="8"/>
  <c r="BD734" i="8"/>
  <c r="BE734" i="8"/>
  <c r="AT735" i="8"/>
  <c r="AU735" i="8"/>
  <c r="AV735" i="8"/>
  <c r="AW735" i="8"/>
  <c r="AX735" i="8"/>
  <c r="AY735" i="8"/>
  <c r="AZ735" i="8"/>
  <c r="BA735" i="8"/>
  <c r="BB735" i="8"/>
  <c r="BC735" i="8"/>
  <c r="BD735" i="8"/>
  <c r="BE735" i="8"/>
  <c r="AT736" i="8"/>
  <c r="AU736" i="8"/>
  <c r="AV736" i="8"/>
  <c r="AW736" i="8"/>
  <c r="AX736" i="8"/>
  <c r="AY736" i="8"/>
  <c r="AZ736" i="8"/>
  <c r="BA736" i="8"/>
  <c r="BB736" i="8"/>
  <c r="BC736" i="8"/>
  <c r="BD736" i="8"/>
  <c r="BE736" i="8"/>
  <c r="AT737" i="8"/>
  <c r="AU737" i="8"/>
  <c r="AV737" i="8"/>
  <c r="AW737" i="8"/>
  <c r="AX737" i="8"/>
  <c r="AY737" i="8"/>
  <c r="AZ737" i="8"/>
  <c r="BA737" i="8"/>
  <c r="BB737" i="8"/>
  <c r="BC737" i="8"/>
  <c r="BD737" i="8"/>
  <c r="BE737" i="8"/>
  <c r="AT738" i="8"/>
  <c r="AU738" i="8"/>
  <c r="AV738" i="8"/>
  <c r="AW738" i="8"/>
  <c r="AX738" i="8"/>
  <c r="AY738" i="8"/>
  <c r="AZ738" i="8"/>
  <c r="BA738" i="8"/>
  <c r="BB738" i="8"/>
  <c r="BC738" i="8"/>
  <c r="BD738" i="8"/>
  <c r="BE738" i="8"/>
  <c r="AT739" i="8"/>
  <c r="AU739" i="8"/>
  <c r="AV739" i="8"/>
  <c r="AW739" i="8"/>
  <c r="AX739" i="8"/>
  <c r="AY739" i="8"/>
  <c r="AZ739" i="8"/>
  <c r="BA739" i="8"/>
  <c r="BB739" i="8"/>
  <c r="BC739" i="8"/>
  <c r="BD739" i="8"/>
  <c r="BE739" i="8"/>
  <c r="AT740" i="8"/>
  <c r="AU740" i="8"/>
  <c r="AV740" i="8"/>
  <c r="AW740" i="8"/>
  <c r="AX740" i="8"/>
  <c r="AY740" i="8"/>
  <c r="AZ740" i="8"/>
  <c r="BA740" i="8"/>
  <c r="BB740" i="8"/>
  <c r="BC740" i="8"/>
  <c r="BD740" i="8"/>
  <c r="BE740" i="8"/>
  <c r="AT741" i="8"/>
  <c r="AU741" i="8"/>
  <c r="AV741" i="8"/>
  <c r="AW741" i="8"/>
  <c r="AX741" i="8"/>
  <c r="AY741" i="8"/>
  <c r="AZ741" i="8"/>
  <c r="BA741" i="8"/>
  <c r="BB741" i="8"/>
  <c r="BC741" i="8"/>
  <c r="BD741" i="8"/>
  <c r="BE741" i="8"/>
  <c r="AT742" i="8"/>
  <c r="AU742" i="8"/>
  <c r="AV742" i="8"/>
  <c r="AW742" i="8"/>
  <c r="AX742" i="8"/>
  <c r="AY742" i="8"/>
  <c r="AZ742" i="8"/>
  <c r="BA742" i="8"/>
  <c r="BB742" i="8"/>
  <c r="BC742" i="8"/>
  <c r="BD742" i="8"/>
  <c r="BE742" i="8"/>
  <c r="AT743" i="8"/>
  <c r="AU743" i="8"/>
  <c r="AV743" i="8"/>
  <c r="AW743" i="8"/>
  <c r="AX743" i="8"/>
  <c r="AY743" i="8"/>
  <c r="AZ743" i="8"/>
  <c r="BA743" i="8"/>
  <c r="BB743" i="8"/>
  <c r="BC743" i="8"/>
  <c r="BD743" i="8"/>
  <c r="BE743" i="8"/>
  <c r="AT744" i="8"/>
  <c r="AU744" i="8"/>
  <c r="AV744" i="8"/>
  <c r="AW744" i="8"/>
  <c r="AX744" i="8"/>
  <c r="AY744" i="8"/>
  <c r="AZ744" i="8"/>
  <c r="BA744" i="8"/>
  <c r="BB744" i="8"/>
  <c r="BC744" i="8"/>
  <c r="BD744" i="8"/>
  <c r="BE744" i="8"/>
  <c r="AT745" i="8"/>
  <c r="AU745" i="8"/>
  <c r="AV745" i="8"/>
  <c r="AW745" i="8"/>
  <c r="AX745" i="8"/>
  <c r="AY745" i="8"/>
  <c r="AZ745" i="8"/>
  <c r="BA745" i="8"/>
  <c r="BB745" i="8"/>
  <c r="BC745" i="8"/>
  <c r="BD745" i="8"/>
  <c r="BE745" i="8"/>
  <c r="AT746" i="8"/>
  <c r="AU746" i="8"/>
  <c r="AV746" i="8"/>
  <c r="AW746" i="8"/>
  <c r="AX746" i="8"/>
  <c r="AY746" i="8"/>
  <c r="AZ746" i="8"/>
  <c r="BA746" i="8"/>
  <c r="BB746" i="8"/>
  <c r="BC746" i="8"/>
  <c r="BD746" i="8"/>
  <c r="BE746" i="8"/>
  <c r="AT747" i="8"/>
  <c r="AU747" i="8"/>
  <c r="AV747" i="8"/>
  <c r="AW747" i="8"/>
  <c r="AX747" i="8"/>
  <c r="AY747" i="8"/>
  <c r="AZ747" i="8"/>
  <c r="BA747" i="8"/>
  <c r="BB747" i="8"/>
  <c r="BC747" i="8"/>
  <c r="BD747" i="8"/>
  <c r="BE747" i="8"/>
  <c r="AT748" i="8"/>
  <c r="AU748" i="8"/>
  <c r="AV748" i="8"/>
  <c r="AW748" i="8"/>
  <c r="AX748" i="8"/>
  <c r="AY748" i="8"/>
  <c r="AZ748" i="8"/>
  <c r="BA748" i="8"/>
  <c r="BB748" i="8"/>
  <c r="BC748" i="8"/>
  <c r="BD748" i="8"/>
  <c r="BE748" i="8"/>
  <c r="AT749" i="8"/>
  <c r="AU749" i="8"/>
  <c r="AV749" i="8"/>
  <c r="AW749" i="8"/>
  <c r="AX749" i="8"/>
  <c r="AY749" i="8"/>
  <c r="AZ749" i="8"/>
  <c r="BA749" i="8"/>
  <c r="BB749" i="8"/>
  <c r="BC749" i="8"/>
  <c r="BD749" i="8"/>
  <c r="BE749" i="8"/>
  <c r="AT750" i="8"/>
  <c r="AU750" i="8"/>
  <c r="AV750" i="8"/>
  <c r="AW750" i="8"/>
  <c r="AX750" i="8"/>
  <c r="AY750" i="8"/>
  <c r="AZ750" i="8"/>
  <c r="BA750" i="8"/>
  <c r="BB750" i="8"/>
  <c r="BC750" i="8"/>
  <c r="BD750" i="8"/>
  <c r="BE750" i="8"/>
  <c r="AT751" i="8"/>
  <c r="AU751" i="8"/>
  <c r="AV751" i="8"/>
  <c r="AW751" i="8"/>
  <c r="AX751" i="8"/>
  <c r="AY751" i="8"/>
  <c r="AZ751" i="8"/>
  <c r="BA751" i="8"/>
  <c r="BB751" i="8"/>
  <c r="BC751" i="8"/>
  <c r="BD751" i="8"/>
  <c r="BE751" i="8"/>
  <c r="AT752" i="8"/>
  <c r="AU752" i="8"/>
  <c r="AV752" i="8"/>
  <c r="AW752" i="8"/>
  <c r="AX752" i="8"/>
  <c r="AY752" i="8"/>
  <c r="AZ752" i="8"/>
  <c r="BA752" i="8"/>
  <c r="BB752" i="8"/>
  <c r="BC752" i="8"/>
  <c r="BD752" i="8"/>
  <c r="BE752" i="8"/>
  <c r="AT753" i="8"/>
  <c r="AU753" i="8"/>
  <c r="AV753" i="8"/>
  <c r="AW753" i="8"/>
  <c r="AX753" i="8"/>
  <c r="AY753" i="8"/>
  <c r="AZ753" i="8"/>
  <c r="BA753" i="8"/>
  <c r="BB753" i="8"/>
  <c r="BC753" i="8"/>
  <c r="BD753" i="8"/>
  <c r="BE753" i="8"/>
  <c r="AT754" i="8"/>
  <c r="AU754" i="8"/>
  <c r="AV754" i="8"/>
  <c r="AW754" i="8"/>
  <c r="AX754" i="8"/>
  <c r="AY754" i="8"/>
  <c r="AZ754" i="8"/>
  <c r="BA754" i="8"/>
  <c r="BB754" i="8"/>
  <c r="BC754" i="8"/>
  <c r="BD754" i="8"/>
  <c r="BE754" i="8"/>
  <c r="AT755" i="8"/>
  <c r="AU755" i="8"/>
  <c r="AV755" i="8"/>
  <c r="AW755" i="8"/>
  <c r="AX755" i="8"/>
  <c r="AY755" i="8"/>
  <c r="AZ755" i="8"/>
  <c r="BA755" i="8"/>
  <c r="BB755" i="8"/>
  <c r="BC755" i="8"/>
  <c r="BD755" i="8"/>
  <c r="BE755" i="8"/>
  <c r="AT756" i="8"/>
  <c r="AU756" i="8"/>
  <c r="AV756" i="8"/>
  <c r="AW756" i="8"/>
  <c r="AX756" i="8"/>
  <c r="AY756" i="8"/>
  <c r="AZ756" i="8"/>
  <c r="BA756" i="8"/>
  <c r="BB756" i="8"/>
  <c r="BC756" i="8"/>
  <c r="BD756" i="8"/>
  <c r="BE756" i="8"/>
  <c r="AT757" i="8"/>
  <c r="AU757" i="8"/>
  <c r="AV757" i="8"/>
  <c r="AW757" i="8"/>
  <c r="AX757" i="8"/>
  <c r="AY757" i="8"/>
  <c r="AZ757" i="8"/>
  <c r="BA757" i="8"/>
  <c r="BB757" i="8"/>
  <c r="BC757" i="8"/>
  <c r="BD757" i="8"/>
  <c r="BE757" i="8"/>
  <c r="AT758" i="8"/>
  <c r="AU758" i="8"/>
  <c r="AV758" i="8"/>
  <c r="AW758" i="8"/>
  <c r="AX758" i="8"/>
  <c r="AY758" i="8"/>
  <c r="AZ758" i="8"/>
  <c r="BA758" i="8"/>
  <c r="BB758" i="8"/>
  <c r="BC758" i="8"/>
  <c r="BD758" i="8"/>
  <c r="BE758" i="8"/>
  <c r="AT759" i="8"/>
  <c r="AU759" i="8"/>
  <c r="AV759" i="8"/>
  <c r="AW759" i="8"/>
  <c r="AX759" i="8"/>
  <c r="AY759" i="8"/>
  <c r="AZ759" i="8"/>
  <c r="BA759" i="8"/>
  <c r="BB759" i="8"/>
  <c r="BC759" i="8"/>
  <c r="BD759" i="8"/>
  <c r="BE759" i="8"/>
  <c r="AT760" i="8"/>
  <c r="AU760" i="8"/>
  <c r="AV760" i="8"/>
  <c r="AW760" i="8"/>
  <c r="AX760" i="8"/>
  <c r="AY760" i="8"/>
  <c r="AZ760" i="8"/>
  <c r="BA760" i="8"/>
  <c r="BB760" i="8"/>
  <c r="BC760" i="8"/>
  <c r="BD760" i="8"/>
  <c r="BE760" i="8"/>
  <c r="AT761" i="8"/>
  <c r="AU761" i="8"/>
  <c r="AV761" i="8"/>
  <c r="AW761" i="8"/>
  <c r="AX761" i="8"/>
  <c r="AY761" i="8"/>
  <c r="AZ761" i="8"/>
  <c r="BA761" i="8"/>
  <c r="BB761" i="8"/>
  <c r="BC761" i="8"/>
  <c r="BD761" i="8"/>
  <c r="BE761" i="8"/>
  <c r="AT762" i="8"/>
  <c r="AU762" i="8"/>
  <c r="AV762" i="8"/>
  <c r="AW762" i="8"/>
  <c r="AX762" i="8"/>
  <c r="AY762" i="8"/>
  <c r="AZ762" i="8"/>
  <c r="BA762" i="8"/>
  <c r="BB762" i="8"/>
  <c r="BC762" i="8"/>
  <c r="BD762" i="8"/>
  <c r="BE762" i="8"/>
  <c r="AT763" i="8"/>
  <c r="AU763" i="8"/>
  <c r="AV763" i="8"/>
  <c r="AW763" i="8"/>
  <c r="AX763" i="8"/>
  <c r="AY763" i="8"/>
  <c r="AZ763" i="8"/>
  <c r="BA763" i="8"/>
  <c r="BB763" i="8"/>
  <c r="BC763" i="8"/>
  <c r="BD763" i="8"/>
  <c r="BE763" i="8"/>
  <c r="AT764" i="8"/>
  <c r="AU764" i="8"/>
  <c r="AV764" i="8"/>
  <c r="AW764" i="8"/>
  <c r="AX764" i="8"/>
  <c r="AY764" i="8"/>
  <c r="AZ764" i="8"/>
  <c r="BA764" i="8"/>
  <c r="BB764" i="8"/>
  <c r="BC764" i="8"/>
  <c r="BD764" i="8"/>
  <c r="BE764" i="8"/>
  <c r="AT765" i="8"/>
  <c r="AU765" i="8"/>
  <c r="AV765" i="8"/>
  <c r="AW765" i="8"/>
  <c r="AX765" i="8"/>
  <c r="AY765" i="8"/>
  <c r="AZ765" i="8"/>
  <c r="BA765" i="8"/>
  <c r="BB765" i="8"/>
  <c r="BC765" i="8"/>
  <c r="BD765" i="8"/>
  <c r="BE765" i="8"/>
  <c r="AT766" i="8"/>
  <c r="AU766" i="8"/>
  <c r="AV766" i="8"/>
  <c r="AW766" i="8"/>
  <c r="AX766" i="8"/>
  <c r="AY766" i="8"/>
  <c r="AZ766" i="8"/>
  <c r="BA766" i="8"/>
  <c r="BB766" i="8"/>
  <c r="BC766" i="8"/>
  <c r="BD766" i="8"/>
  <c r="BE766" i="8"/>
  <c r="AT767" i="8"/>
  <c r="AU767" i="8"/>
  <c r="AV767" i="8"/>
  <c r="AW767" i="8"/>
  <c r="AX767" i="8"/>
  <c r="AY767" i="8"/>
  <c r="AZ767" i="8"/>
  <c r="BA767" i="8"/>
  <c r="BB767" i="8"/>
  <c r="BC767" i="8"/>
  <c r="BD767" i="8"/>
  <c r="BE767" i="8"/>
  <c r="AT768" i="8"/>
  <c r="AU768" i="8"/>
  <c r="AV768" i="8"/>
  <c r="AW768" i="8"/>
  <c r="AX768" i="8"/>
  <c r="AY768" i="8"/>
  <c r="AZ768" i="8"/>
  <c r="BA768" i="8"/>
  <c r="BB768" i="8"/>
  <c r="BC768" i="8"/>
  <c r="BD768" i="8"/>
  <c r="BE768" i="8"/>
  <c r="AT769" i="8"/>
  <c r="AU769" i="8"/>
  <c r="AV769" i="8"/>
  <c r="AW769" i="8"/>
  <c r="AX769" i="8"/>
  <c r="AY769" i="8"/>
  <c r="AZ769" i="8"/>
  <c r="BA769" i="8"/>
  <c r="BB769" i="8"/>
  <c r="BC769" i="8"/>
  <c r="BD769" i="8"/>
  <c r="BE769" i="8"/>
  <c r="AT770" i="8"/>
  <c r="AU770" i="8"/>
  <c r="AV770" i="8"/>
  <c r="AW770" i="8"/>
  <c r="AX770" i="8"/>
  <c r="AY770" i="8"/>
  <c r="AZ770" i="8"/>
  <c r="BA770" i="8"/>
  <c r="BB770" i="8"/>
  <c r="BC770" i="8"/>
  <c r="BD770" i="8"/>
  <c r="BE770" i="8"/>
  <c r="AT771" i="8"/>
  <c r="AU771" i="8"/>
  <c r="AV771" i="8"/>
  <c r="AW771" i="8"/>
  <c r="AX771" i="8"/>
  <c r="AY771" i="8"/>
  <c r="AZ771" i="8"/>
  <c r="BA771" i="8"/>
  <c r="BB771" i="8"/>
  <c r="BC771" i="8"/>
  <c r="BD771" i="8"/>
  <c r="BE771" i="8"/>
  <c r="AT772" i="8"/>
  <c r="AU772" i="8"/>
  <c r="AV772" i="8"/>
  <c r="AW772" i="8"/>
  <c r="AX772" i="8"/>
  <c r="AY772" i="8"/>
  <c r="AZ772" i="8"/>
  <c r="BA772" i="8"/>
  <c r="BB772" i="8"/>
  <c r="BC772" i="8"/>
  <c r="BD772" i="8"/>
  <c r="BE772" i="8"/>
  <c r="AT773" i="8"/>
  <c r="AU773" i="8"/>
  <c r="AV773" i="8"/>
  <c r="AW773" i="8"/>
  <c r="AX773" i="8"/>
  <c r="AY773" i="8"/>
  <c r="AZ773" i="8"/>
  <c r="BA773" i="8"/>
  <c r="BB773" i="8"/>
  <c r="BC773" i="8"/>
  <c r="BD773" i="8"/>
  <c r="BE773" i="8"/>
  <c r="AT774" i="8"/>
  <c r="AU774" i="8"/>
  <c r="AV774" i="8"/>
  <c r="AW774" i="8"/>
  <c r="AX774" i="8"/>
  <c r="AY774" i="8"/>
  <c r="AZ774" i="8"/>
  <c r="BA774" i="8"/>
  <c r="BB774" i="8"/>
  <c r="BC774" i="8"/>
  <c r="BD774" i="8"/>
  <c r="BE774" i="8"/>
  <c r="AT775" i="8"/>
  <c r="AU775" i="8"/>
  <c r="AV775" i="8"/>
  <c r="AW775" i="8"/>
  <c r="AX775" i="8"/>
  <c r="AY775" i="8"/>
  <c r="AZ775" i="8"/>
  <c r="BA775" i="8"/>
  <c r="BB775" i="8"/>
  <c r="BC775" i="8"/>
  <c r="BD775" i="8"/>
  <c r="BE775" i="8"/>
  <c r="AT776" i="8"/>
  <c r="AU776" i="8"/>
  <c r="AV776" i="8"/>
  <c r="AW776" i="8"/>
  <c r="AX776" i="8"/>
  <c r="AY776" i="8"/>
  <c r="AZ776" i="8"/>
  <c r="BA776" i="8"/>
  <c r="BB776" i="8"/>
  <c r="BC776" i="8"/>
  <c r="BD776" i="8"/>
  <c r="BE776" i="8"/>
  <c r="AT777" i="8"/>
  <c r="AU777" i="8"/>
  <c r="AV777" i="8"/>
  <c r="AW777" i="8"/>
  <c r="AX777" i="8"/>
  <c r="AY777" i="8"/>
  <c r="AZ777" i="8"/>
  <c r="BA777" i="8"/>
  <c r="BB777" i="8"/>
  <c r="BC777" i="8"/>
  <c r="BD777" i="8"/>
  <c r="BE777" i="8"/>
  <c r="AT778" i="8"/>
  <c r="AU778" i="8"/>
  <c r="AV778" i="8"/>
  <c r="AW778" i="8"/>
  <c r="AX778" i="8"/>
  <c r="AY778" i="8"/>
  <c r="AZ778" i="8"/>
  <c r="BA778" i="8"/>
  <c r="BB778" i="8"/>
  <c r="BC778" i="8"/>
  <c r="BD778" i="8"/>
  <c r="BE778" i="8"/>
  <c r="AT779" i="8"/>
  <c r="AU779" i="8"/>
  <c r="AV779" i="8"/>
  <c r="AW779" i="8"/>
  <c r="AX779" i="8"/>
  <c r="AY779" i="8"/>
  <c r="AZ779" i="8"/>
  <c r="BA779" i="8"/>
  <c r="BB779" i="8"/>
  <c r="BC779" i="8"/>
  <c r="BD779" i="8"/>
  <c r="BE779" i="8"/>
  <c r="AT780" i="8"/>
  <c r="AU780" i="8"/>
  <c r="AV780" i="8"/>
  <c r="AW780" i="8"/>
  <c r="AX780" i="8"/>
  <c r="AY780" i="8"/>
  <c r="AZ780" i="8"/>
  <c r="BA780" i="8"/>
  <c r="BB780" i="8"/>
  <c r="BC780" i="8"/>
  <c r="BD780" i="8"/>
  <c r="BE780" i="8"/>
  <c r="AT781" i="8"/>
  <c r="AU781" i="8"/>
  <c r="AV781" i="8"/>
  <c r="AW781" i="8"/>
  <c r="AX781" i="8"/>
  <c r="AY781" i="8"/>
  <c r="AZ781" i="8"/>
  <c r="BA781" i="8"/>
  <c r="BB781" i="8"/>
  <c r="BC781" i="8"/>
  <c r="BD781" i="8"/>
  <c r="BE781" i="8"/>
  <c r="AT782" i="8"/>
  <c r="AU782" i="8"/>
  <c r="AV782" i="8"/>
  <c r="AW782" i="8"/>
  <c r="AX782" i="8"/>
  <c r="AY782" i="8"/>
  <c r="AZ782" i="8"/>
  <c r="BA782" i="8"/>
  <c r="BB782" i="8"/>
  <c r="BC782" i="8"/>
  <c r="BD782" i="8"/>
  <c r="BE782" i="8"/>
  <c r="AT783" i="8"/>
  <c r="AU783" i="8"/>
  <c r="AV783" i="8"/>
  <c r="AW783" i="8"/>
  <c r="AX783" i="8"/>
  <c r="AY783" i="8"/>
  <c r="AZ783" i="8"/>
  <c r="BA783" i="8"/>
  <c r="BB783" i="8"/>
  <c r="BC783" i="8"/>
  <c r="BD783" i="8"/>
  <c r="BE783" i="8"/>
  <c r="AT784" i="8"/>
  <c r="AU784" i="8"/>
  <c r="AV784" i="8"/>
  <c r="AW784" i="8"/>
  <c r="AX784" i="8"/>
  <c r="AY784" i="8"/>
  <c r="AZ784" i="8"/>
  <c r="BA784" i="8"/>
  <c r="BB784" i="8"/>
  <c r="BC784" i="8"/>
  <c r="BD784" i="8"/>
  <c r="BE784" i="8"/>
  <c r="AT785" i="8"/>
  <c r="AU785" i="8"/>
  <c r="AV785" i="8"/>
  <c r="AW785" i="8"/>
  <c r="AX785" i="8"/>
  <c r="AY785" i="8"/>
  <c r="AZ785" i="8"/>
  <c r="BA785" i="8"/>
  <c r="BB785" i="8"/>
  <c r="BC785" i="8"/>
  <c r="BD785" i="8"/>
  <c r="BE785" i="8"/>
  <c r="AT786" i="8"/>
  <c r="AU786" i="8"/>
  <c r="AV786" i="8"/>
  <c r="AW786" i="8"/>
  <c r="AX786" i="8"/>
  <c r="AY786" i="8"/>
  <c r="AZ786" i="8"/>
  <c r="BA786" i="8"/>
  <c r="BB786" i="8"/>
  <c r="BC786" i="8"/>
  <c r="BD786" i="8"/>
  <c r="BE786" i="8"/>
  <c r="AT787" i="8"/>
  <c r="AU787" i="8"/>
  <c r="AV787" i="8"/>
  <c r="AW787" i="8"/>
  <c r="AX787" i="8"/>
  <c r="AY787" i="8"/>
  <c r="AZ787" i="8"/>
  <c r="BA787" i="8"/>
  <c r="BB787" i="8"/>
  <c r="BC787" i="8"/>
  <c r="BD787" i="8"/>
  <c r="BE787" i="8"/>
  <c r="AT788" i="8"/>
  <c r="AU788" i="8"/>
  <c r="AV788" i="8"/>
  <c r="AW788" i="8"/>
  <c r="AX788" i="8"/>
  <c r="AY788" i="8"/>
  <c r="AZ788" i="8"/>
  <c r="BA788" i="8"/>
  <c r="BB788" i="8"/>
  <c r="BC788" i="8"/>
  <c r="BD788" i="8"/>
  <c r="BE788" i="8"/>
  <c r="AT789" i="8"/>
  <c r="AU789" i="8"/>
  <c r="AV789" i="8"/>
  <c r="AW789" i="8"/>
  <c r="AX789" i="8"/>
  <c r="AY789" i="8"/>
  <c r="AZ789" i="8"/>
  <c r="BA789" i="8"/>
  <c r="BB789" i="8"/>
  <c r="BC789" i="8"/>
  <c r="BD789" i="8"/>
  <c r="BE789" i="8"/>
  <c r="AT790" i="8"/>
  <c r="AU790" i="8"/>
  <c r="AV790" i="8"/>
  <c r="AW790" i="8"/>
  <c r="AX790" i="8"/>
  <c r="AY790" i="8"/>
  <c r="AZ790" i="8"/>
  <c r="BA790" i="8"/>
  <c r="BB790" i="8"/>
  <c r="BC790" i="8"/>
  <c r="BD790" i="8"/>
  <c r="BE790" i="8"/>
  <c r="AT791" i="8"/>
  <c r="AU791" i="8"/>
  <c r="AV791" i="8"/>
  <c r="AW791" i="8"/>
  <c r="AX791" i="8"/>
  <c r="AY791" i="8"/>
  <c r="AZ791" i="8"/>
  <c r="BA791" i="8"/>
  <c r="BB791" i="8"/>
  <c r="BC791" i="8"/>
  <c r="BD791" i="8"/>
  <c r="BE791" i="8"/>
  <c r="AT792" i="8"/>
  <c r="AU792" i="8"/>
  <c r="AV792" i="8"/>
  <c r="AW792" i="8"/>
  <c r="AX792" i="8"/>
  <c r="AY792" i="8"/>
  <c r="AZ792" i="8"/>
  <c r="BA792" i="8"/>
  <c r="BB792" i="8"/>
  <c r="BC792" i="8"/>
  <c r="BD792" i="8"/>
  <c r="BE792" i="8"/>
  <c r="AT793" i="8"/>
  <c r="AU793" i="8"/>
  <c r="AV793" i="8"/>
  <c r="AW793" i="8"/>
  <c r="AX793" i="8"/>
  <c r="AY793" i="8"/>
  <c r="AZ793" i="8"/>
  <c r="BA793" i="8"/>
  <c r="BB793" i="8"/>
  <c r="BC793" i="8"/>
  <c r="BD793" i="8"/>
  <c r="BE793" i="8"/>
  <c r="AT794" i="8"/>
  <c r="AU794" i="8"/>
  <c r="AV794" i="8"/>
  <c r="AW794" i="8"/>
  <c r="AX794" i="8"/>
  <c r="AY794" i="8"/>
  <c r="AZ794" i="8"/>
  <c r="BA794" i="8"/>
  <c r="BB794" i="8"/>
  <c r="BC794" i="8"/>
  <c r="BD794" i="8"/>
  <c r="BE794" i="8"/>
  <c r="AT795" i="8"/>
  <c r="AU795" i="8"/>
  <c r="AV795" i="8"/>
  <c r="AW795" i="8"/>
  <c r="AX795" i="8"/>
  <c r="AY795" i="8"/>
  <c r="AZ795" i="8"/>
  <c r="BA795" i="8"/>
  <c r="BB795" i="8"/>
  <c r="BC795" i="8"/>
  <c r="BD795" i="8"/>
  <c r="BE795" i="8"/>
  <c r="AT796" i="8"/>
  <c r="AU796" i="8"/>
  <c r="AV796" i="8"/>
  <c r="AW796" i="8"/>
  <c r="AX796" i="8"/>
  <c r="AY796" i="8"/>
  <c r="AZ796" i="8"/>
  <c r="BA796" i="8"/>
  <c r="BB796" i="8"/>
  <c r="BC796" i="8"/>
  <c r="BD796" i="8"/>
  <c r="BE796" i="8"/>
  <c r="AT797" i="8"/>
  <c r="AU797" i="8"/>
  <c r="AV797" i="8"/>
  <c r="AW797" i="8"/>
  <c r="AX797" i="8"/>
  <c r="AY797" i="8"/>
  <c r="AZ797" i="8"/>
  <c r="BA797" i="8"/>
  <c r="BB797" i="8"/>
  <c r="BC797" i="8"/>
  <c r="BD797" i="8"/>
  <c r="BE797" i="8"/>
  <c r="AT798" i="8"/>
  <c r="AU798" i="8"/>
  <c r="AV798" i="8"/>
  <c r="AW798" i="8"/>
  <c r="AX798" i="8"/>
  <c r="AY798" i="8"/>
  <c r="AZ798" i="8"/>
  <c r="BA798" i="8"/>
  <c r="BB798" i="8"/>
  <c r="BC798" i="8"/>
  <c r="BD798" i="8"/>
  <c r="BE798" i="8"/>
  <c r="AT799" i="8"/>
  <c r="AU799" i="8"/>
  <c r="AV799" i="8"/>
  <c r="AW799" i="8"/>
  <c r="AX799" i="8"/>
  <c r="AY799" i="8"/>
  <c r="AZ799" i="8"/>
  <c r="BA799" i="8"/>
  <c r="BB799" i="8"/>
  <c r="BC799" i="8"/>
  <c r="BD799" i="8"/>
  <c r="BE799" i="8"/>
  <c r="AT800" i="8"/>
  <c r="AU800" i="8"/>
  <c r="AV800" i="8"/>
  <c r="AW800" i="8"/>
  <c r="AX800" i="8"/>
  <c r="AY800" i="8"/>
  <c r="AZ800" i="8"/>
  <c r="BA800" i="8"/>
  <c r="BB800" i="8"/>
  <c r="BC800" i="8"/>
  <c r="BD800" i="8"/>
  <c r="BE800" i="8"/>
  <c r="AT801" i="8"/>
  <c r="AU801" i="8"/>
  <c r="AV801" i="8"/>
  <c r="AW801" i="8"/>
  <c r="AX801" i="8"/>
  <c r="AY801" i="8"/>
  <c r="AZ801" i="8"/>
  <c r="BA801" i="8"/>
  <c r="BB801" i="8"/>
  <c r="BC801" i="8"/>
  <c r="BD801" i="8"/>
  <c r="BE801" i="8"/>
  <c r="AT802" i="8"/>
  <c r="AU802" i="8"/>
  <c r="AV802" i="8"/>
  <c r="AW802" i="8"/>
  <c r="AX802" i="8"/>
  <c r="AY802" i="8"/>
  <c r="AZ802" i="8"/>
  <c r="BA802" i="8"/>
  <c r="BB802" i="8"/>
  <c r="BC802" i="8"/>
  <c r="BD802" i="8"/>
  <c r="BE802" i="8"/>
  <c r="AT803" i="8"/>
  <c r="AU803" i="8"/>
  <c r="AV803" i="8"/>
  <c r="AW803" i="8"/>
  <c r="AX803" i="8"/>
  <c r="AY803" i="8"/>
  <c r="AZ803" i="8"/>
  <c r="BA803" i="8"/>
  <c r="BB803" i="8"/>
  <c r="BC803" i="8"/>
  <c r="BD803" i="8"/>
  <c r="BE803" i="8"/>
  <c r="AT804" i="8"/>
  <c r="AU804" i="8"/>
  <c r="AV804" i="8"/>
  <c r="AW804" i="8"/>
  <c r="AX804" i="8"/>
  <c r="AY804" i="8"/>
  <c r="AZ804" i="8"/>
  <c r="BA804" i="8"/>
  <c r="BB804" i="8"/>
  <c r="BC804" i="8"/>
  <c r="BD804" i="8"/>
  <c r="BE804" i="8"/>
  <c r="AT805" i="8"/>
  <c r="AU805" i="8"/>
  <c r="AV805" i="8"/>
  <c r="AW805" i="8"/>
  <c r="AX805" i="8"/>
  <c r="AY805" i="8"/>
  <c r="AZ805" i="8"/>
  <c r="BA805" i="8"/>
  <c r="BB805" i="8"/>
  <c r="BC805" i="8"/>
  <c r="BD805" i="8"/>
  <c r="BE805" i="8"/>
  <c r="AT806" i="8"/>
  <c r="AU806" i="8"/>
  <c r="AV806" i="8"/>
  <c r="AW806" i="8"/>
  <c r="AX806" i="8"/>
  <c r="AY806" i="8"/>
  <c r="AZ806" i="8"/>
  <c r="BA806" i="8"/>
  <c r="BB806" i="8"/>
  <c r="BC806" i="8"/>
  <c r="BD806" i="8"/>
  <c r="BE806" i="8"/>
  <c r="AT807" i="8"/>
  <c r="AU807" i="8"/>
  <c r="AV807" i="8"/>
  <c r="AW807" i="8"/>
  <c r="AX807" i="8"/>
  <c r="AY807" i="8"/>
  <c r="AZ807" i="8"/>
  <c r="BA807" i="8"/>
  <c r="BB807" i="8"/>
  <c r="BC807" i="8"/>
  <c r="BD807" i="8"/>
  <c r="BE807" i="8"/>
  <c r="AT808" i="8"/>
  <c r="AU808" i="8"/>
  <c r="AV808" i="8"/>
  <c r="AW808" i="8"/>
  <c r="AX808" i="8"/>
  <c r="AY808" i="8"/>
  <c r="AZ808" i="8"/>
  <c r="BA808" i="8"/>
  <c r="BB808" i="8"/>
  <c r="BC808" i="8"/>
  <c r="BD808" i="8"/>
  <c r="BE808" i="8"/>
  <c r="AT809" i="8"/>
  <c r="AU809" i="8"/>
  <c r="AV809" i="8"/>
  <c r="AW809" i="8"/>
  <c r="AX809" i="8"/>
  <c r="AY809" i="8"/>
  <c r="AZ809" i="8"/>
  <c r="BA809" i="8"/>
  <c r="BB809" i="8"/>
  <c r="BC809" i="8"/>
  <c r="BD809" i="8"/>
  <c r="BE809" i="8"/>
  <c r="AT810" i="8"/>
  <c r="AU810" i="8"/>
  <c r="AV810" i="8"/>
  <c r="AW810" i="8"/>
  <c r="AX810" i="8"/>
  <c r="AY810" i="8"/>
  <c r="AZ810" i="8"/>
  <c r="BA810" i="8"/>
  <c r="BB810" i="8"/>
  <c r="BC810" i="8"/>
  <c r="BD810" i="8"/>
  <c r="BE810" i="8"/>
  <c r="AT811" i="8"/>
  <c r="AU811" i="8"/>
  <c r="AV811" i="8"/>
  <c r="AW811" i="8"/>
  <c r="AX811" i="8"/>
  <c r="AY811" i="8"/>
  <c r="AZ811" i="8"/>
  <c r="BA811" i="8"/>
  <c r="BB811" i="8"/>
  <c r="BC811" i="8"/>
  <c r="BD811" i="8"/>
  <c r="BE811" i="8"/>
  <c r="AT812" i="8"/>
  <c r="AU812" i="8"/>
  <c r="AV812" i="8"/>
  <c r="AW812" i="8"/>
  <c r="AX812" i="8"/>
  <c r="AY812" i="8"/>
  <c r="AZ812" i="8"/>
  <c r="BA812" i="8"/>
  <c r="BB812" i="8"/>
  <c r="BC812" i="8"/>
  <c r="BD812" i="8"/>
  <c r="BE812" i="8"/>
  <c r="AT813" i="8"/>
  <c r="AU813" i="8"/>
  <c r="AV813" i="8"/>
  <c r="AW813" i="8"/>
  <c r="AX813" i="8"/>
  <c r="AY813" i="8"/>
  <c r="AZ813" i="8"/>
  <c r="BA813" i="8"/>
  <c r="BB813" i="8"/>
  <c r="BC813" i="8"/>
  <c r="BD813" i="8"/>
  <c r="BE813" i="8"/>
  <c r="AT814" i="8"/>
  <c r="AU814" i="8"/>
  <c r="AV814" i="8"/>
  <c r="AW814" i="8"/>
  <c r="AX814" i="8"/>
  <c r="AY814" i="8"/>
  <c r="AZ814" i="8"/>
  <c r="BA814" i="8"/>
  <c r="BB814" i="8"/>
  <c r="BC814" i="8"/>
  <c r="BD814" i="8"/>
  <c r="BE814" i="8"/>
  <c r="AT815" i="8"/>
  <c r="AU815" i="8"/>
  <c r="AV815" i="8"/>
  <c r="AW815" i="8"/>
  <c r="AX815" i="8"/>
  <c r="AY815" i="8"/>
  <c r="AZ815" i="8"/>
  <c r="BA815" i="8"/>
  <c r="BB815" i="8"/>
  <c r="BC815" i="8"/>
  <c r="BD815" i="8"/>
  <c r="BE815" i="8"/>
  <c r="AT816" i="8"/>
  <c r="AU816" i="8"/>
  <c r="AV816" i="8"/>
  <c r="AW816" i="8"/>
  <c r="AX816" i="8"/>
  <c r="AY816" i="8"/>
  <c r="AZ816" i="8"/>
  <c r="BA816" i="8"/>
  <c r="BB816" i="8"/>
  <c r="BC816" i="8"/>
  <c r="BD816" i="8"/>
  <c r="BE816" i="8"/>
  <c r="AT817" i="8"/>
  <c r="AU817" i="8"/>
  <c r="AV817" i="8"/>
  <c r="AW817" i="8"/>
  <c r="AX817" i="8"/>
  <c r="AY817" i="8"/>
  <c r="AZ817" i="8"/>
  <c r="BA817" i="8"/>
  <c r="BB817" i="8"/>
  <c r="BC817" i="8"/>
  <c r="BD817" i="8"/>
  <c r="BE817" i="8"/>
  <c r="AT818" i="8"/>
  <c r="AU818" i="8"/>
  <c r="AV818" i="8"/>
  <c r="AW818" i="8"/>
  <c r="AX818" i="8"/>
  <c r="AY818" i="8"/>
  <c r="AZ818" i="8"/>
  <c r="BA818" i="8"/>
  <c r="BB818" i="8"/>
  <c r="BC818" i="8"/>
  <c r="BD818" i="8"/>
  <c r="BE818" i="8"/>
  <c r="AT819" i="8"/>
  <c r="AU819" i="8"/>
  <c r="AV819" i="8"/>
  <c r="AW819" i="8"/>
  <c r="AX819" i="8"/>
  <c r="AY819" i="8"/>
  <c r="AZ819" i="8"/>
  <c r="BA819" i="8"/>
  <c r="BB819" i="8"/>
  <c r="BC819" i="8"/>
  <c r="BD819" i="8"/>
  <c r="BE819" i="8"/>
  <c r="AT820" i="8"/>
  <c r="AU820" i="8"/>
  <c r="AV820" i="8"/>
  <c r="AW820" i="8"/>
  <c r="AX820" i="8"/>
  <c r="AY820" i="8"/>
  <c r="AZ820" i="8"/>
  <c r="BA820" i="8"/>
  <c r="BB820" i="8"/>
  <c r="BC820" i="8"/>
  <c r="BD820" i="8"/>
  <c r="BE820" i="8"/>
  <c r="AT821" i="8"/>
  <c r="AU821" i="8"/>
  <c r="AV821" i="8"/>
  <c r="AW821" i="8"/>
  <c r="AX821" i="8"/>
  <c r="AY821" i="8"/>
  <c r="AZ821" i="8"/>
  <c r="BA821" i="8"/>
  <c r="BB821" i="8"/>
  <c r="BC821" i="8"/>
  <c r="BD821" i="8"/>
  <c r="BE821" i="8"/>
  <c r="AT822" i="8"/>
  <c r="AU822" i="8"/>
  <c r="AV822" i="8"/>
  <c r="AW822" i="8"/>
  <c r="AX822" i="8"/>
  <c r="AY822" i="8"/>
  <c r="AZ822" i="8"/>
  <c r="BA822" i="8"/>
  <c r="BB822" i="8"/>
  <c r="BC822" i="8"/>
  <c r="BD822" i="8"/>
  <c r="BE822" i="8"/>
  <c r="AT823" i="8"/>
  <c r="AU823" i="8"/>
  <c r="AV823" i="8"/>
  <c r="AW823" i="8"/>
  <c r="AX823" i="8"/>
  <c r="AY823" i="8"/>
  <c r="AZ823" i="8"/>
  <c r="BA823" i="8"/>
  <c r="BB823" i="8"/>
  <c r="BC823" i="8"/>
  <c r="BD823" i="8"/>
  <c r="BE823" i="8"/>
  <c r="AT824" i="8"/>
  <c r="AU824" i="8"/>
  <c r="AV824" i="8"/>
  <c r="AW824" i="8"/>
  <c r="AX824" i="8"/>
  <c r="AY824" i="8"/>
  <c r="AZ824" i="8"/>
  <c r="BA824" i="8"/>
  <c r="BB824" i="8"/>
  <c r="BC824" i="8"/>
  <c r="BD824" i="8"/>
  <c r="BE824" i="8"/>
  <c r="AT825" i="8"/>
  <c r="AU825" i="8"/>
  <c r="AV825" i="8"/>
  <c r="AW825" i="8"/>
  <c r="AX825" i="8"/>
  <c r="AY825" i="8"/>
  <c r="AZ825" i="8"/>
  <c r="BA825" i="8"/>
  <c r="BB825" i="8"/>
  <c r="BC825" i="8"/>
  <c r="BD825" i="8"/>
  <c r="BE825" i="8"/>
  <c r="AT826" i="8"/>
  <c r="AU826" i="8"/>
  <c r="AV826" i="8"/>
  <c r="AW826" i="8"/>
  <c r="AX826" i="8"/>
  <c r="AY826" i="8"/>
  <c r="AZ826" i="8"/>
  <c r="BA826" i="8"/>
  <c r="BB826" i="8"/>
  <c r="BC826" i="8"/>
  <c r="BD826" i="8"/>
  <c r="BE826" i="8"/>
  <c r="AT827" i="8"/>
  <c r="AU827" i="8"/>
  <c r="AV827" i="8"/>
  <c r="AW827" i="8"/>
  <c r="AX827" i="8"/>
  <c r="AY827" i="8"/>
  <c r="AZ827" i="8"/>
  <c r="BA827" i="8"/>
  <c r="BB827" i="8"/>
  <c r="BC827" i="8"/>
  <c r="BD827" i="8"/>
  <c r="BE827" i="8"/>
  <c r="AT828" i="8"/>
  <c r="AU828" i="8"/>
  <c r="AV828" i="8"/>
  <c r="AW828" i="8"/>
  <c r="AX828" i="8"/>
  <c r="AY828" i="8"/>
  <c r="AZ828" i="8"/>
  <c r="BA828" i="8"/>
  <c r="BB828" i="8"/>
  <c r="BC828" i="8"/>
  <c r="BD828" i="8"/>
  <c r="BE828" i="8"/>
  <c r="AT829" i="8"/>
  <c r="AU829" i="8"/>
  <c r="AV829" i="8"/>
  <c r="AW829" i="8"/>
  <c r="AX829" i="8"/>
  <c r="AY829" i="8"/>
  <c r="AZ829" i="8"/>
  <c r="BA829" i="8"/>
  <c r="BB829" i="8"/>
  <c r="BC829" i="8"/>
  <c r="BD829" i="8"/>
  <c r="BE829" i="8"/>
  <c r="AT830" i="8"/>
  <c r="AU830" i="8"/>
  <c r="AV830" i="8"/>
  <c r="AW830" i="8"/>
  <c r="AX830" i="8"/>
  <c r="AY830" i="8"/>
  <c r="AZ830" i="8"/>
  <c r="BA830" i="8"/>
  <c r="BB830" i="8"/>
  <c r="BC830" i="8"/>
  <c r="BD830" i="8"/>
  <c r="BE830" i="8"/>
  <c r="AT831" i="8"/>
  <c r="AU831" i="8"/>
  <c r="AV831" i="8"/>
  <c r="AW831" i="8"/>
  <c r="AX831" i="8"/>
  <c r="AY831" i="8"/>
  <c r="AZ831" i="8"/>
  <c r="BA831" i="8"/>
  <c r="BB831" i="8"/>
  <c r="BC831" i="8"/>
  <c r="BD831" i="8"/>
  <c r="BE831" i="8"/>
  <c r="AT832" i="8"/>
  <c r="AU832" i="8"/>
  <c r="AV832" i="8"/>
  <c r="AW832" i="8"/>
  <c r="AX832" i="8"/>
  <c r="AY832" i="8"/>
  <c r="AZ832" i="8"/>
  <c r="BA832" i="8"/>
  <c r="BB832" i="8"/>
  <c r="BC832" i="8"/>
  <c r="BD832" i="8"/>
  <c r="BE832" i="8"/>
  <c r="AT833" i="8"/>
  <c r="AU833" i="8"/>
  <c r="AV833" i="8"/>
  <c r="AW833" i="8"/>
  <c r="AX833" i="8"/>
  <c r="AY833" i="8"/>
  <c r="AZ833" i="8"/>
  <c r="BA833" i="8"/>
  <c r="BB833" i="8"/>
  <c r="BC833" i="8"/>
  <c r="BD833" i="8"/>
  <c r="BE833" i="8"/>
  <c r="AT834" i="8"/>
  <c r="AU834" i="8"/>
  <c r="AV834" i="8"/>
  <c r="AW834" i="8"/>
  <c r="AX834" i="8"/>
  <c r="AY834" i="8"/>
  <c r="AZ834" i="8"/>
  <c r="BA834" i="8"/>
  <c r="BB834" i="8"/>
  <c r="BC834" i="8"/>
  <c r="BD834" i="8"/>
  <c r="BE834" i="8"/>
  <c r="AT835" i="8"/>
  <c r="AU835" i="8"/>
  <c r="AV835" i="8"/>
  <c r="AW835" i="8"/>
  <c r="AX835" i="8"/>
  <c r="AY835" i="8"/>
  <c r="AZ835" i="8"/>
  <c r="BA835" i="8"/>
  <c r="BB835" i="8"/>
  <c r="BC835" i="8"/>
  <c r="BD835" i="8"/>
  <c r="BE835" i="8"/>
  <c r="AT836" i="8"/>
  <c r="AU836" i="8"/>
  <c r="AV836" i="8"/>
  <c r="AW836" i="8"/>
  <c r="AX836" i="8"/>
  <c r="AY836" i="8"/>
  <c r="AZ836" i="8"/>
  <c r="BA836" i="8"/>
  <c r="BB836" i="8"/>
  <c r="BC836" i="8"/>
  <c r="BD836" i="8"/>
  <c r="BE836" i="8"/>
  <c r="AT837" i="8"/>
  <c r="AU837" i="8"/>
  <c r="AV837" i="8"/>
  <c r="AW837" i="8"/>
  <c r="AX837" i="8"/>
  <c r="AY837" i="8"/>
  <c r="AZ837" i="8"/>
  <c r="BA837" i="8"/>
  <c r="BB837" i="8"/>
  <c r="BC837" i="8"/>
  <c r="BD837" i="8"/>
  <c r="BE837" i="8"/>
  <c r="AT838" i="8"/>
  <c r="AU838" i="8"/>
  <c r="AV838" i="8"/>
  <c r="AW838" i="8"/>
  <c r="AX838" i="8"/>
  <c r="AY838" i="8"/>
  <c r="AZ838" i="8"/>
  <c r="BA838" i="8"/>
  <c r="BB838" i="8"/>
  <c r="BC838" i="8"/>
  <c r="BD838" i="8"/>
  <c r="BE838" i="8"/>
  <c r="AT839" i="8"/>
  <c r="AU839" i="8"/>
  <c r="AV839" i="8"/>
  <c r="AW839" i="8"/>
  <c r="AX839" i="8"/>
  <c r="AY839" i="8"/>
  <c r="AZ839" i="8"/>
  <c r="BA839" i="8"/>
  <c r="BB839" i="8"/>
  <c r="BC839" i="8"/>
  <c r="BD839" i="8"/>
  <c r="BE839" i="8"/>
  <c r="AT840" i="8"/>
  <c r="AU840" i="8"/>
  <c r="AV840" i="8"/>
  <c r="AW840" i="8"/>
  <c r="AX840" i="8"/>
  <c r="AY840" i="8"/>
  <c r="AZ840" i="8"/>
  <c r="BA840" i="8"/>
  <c r="BB840" i="8"/>
  <c r="BC840" i="8"/>
  <c r="BD840" i="8"/>
  <c r="BE840" i="8"/>
  <c r="AT841" i="8"/>
  <c r="AU841" i="8"/>
  <c r="AV841" i="8"/>
  <c r="AW841" i="8"/>
  <c r="AX841" i="8"/>
  <c r="AY841" i="8"/>
  <c r="AZ841" i="8"/>
  <c r="BA841" i="8"/>
  <c r="BB841" i="8"/>
  <c r="BC841" i="8"/>
  <c r="BD841" i="8"/>
  <c r="BE841" i="8"/>
  <c r="AT842" i="8"/>
  <c r="AU842" i="8"/>
  <c r="AV842" i="8"/>
  <c r="AW842" i="8"/>
  <c r="AX842" i="8"/>
  <c r="AY842" i="8"/>
  <c r="AZ842" i="8"/>
  <c r="BA842" i="8"/>
  <c r="BB842" i="8"/>
  <c r="BC842" i="8"/>
  <c r="BD842" i="8"/>
  <c r="BE842" i="8"/>
  <c r="AT843" i="8"/>
  <c r="AU843" i="8"/>
  <c r="AV843" i="8"/>
  <c r="AW843" i="8"/>
  <c r="AX843" i="8"/>
  <c r="AY843" i="8"/>
  <c r="AZ843" i="8"/>
  <c r="BA843" i="8"/>
  <c r="BB843" i="8"/>
  <c r="BC843" i="8"/>
  <c r="BD843" i="8"/>
  <c r="BE843" i="8"/>
  <c r="AT844" i="8"/>
  <c r="AU844" i="8"/>
  <c r="AV844" i="8"/>
  <c r="AW844" i="8"/>
  <c r="AX844" i="8"/>
  <c r="AY844" i="8"/>
  <c r="AZ844" i="8"/>
  <c r="BA844" i="8"/>
  <c r="BB844" i="8"/>
  <c r="BC844" i="8"/>
  <c r="BD844" i="8"/>
  <c r="BE844" i="8"/>
  <c r="AT845" i="8"/>
  <c r="AU845" i="8"/>
  <c r="AV845" i="8"/>
  <c r="AW845" i="8"/>
  <c r="AX845" i="8"/>
  <c r="AY845" i="8"/>
  <c r="AZ845" i="8"/>
  <c r="BA845" i="8"/>
  <c r="BB845" i="8"/>
  <c r="BC845" i="8"/>
  <c r="BD845" i="8"/>
  <c r="BE845" i="8"/>
  <c r="AT846" i="8"/>
  <c r="AU846" i="8"/>
  <c r="AV846" i="8"/>
  <c r="AW846" i="8"/>
  <c r="AX846" i="8"/>
  <c r="AY846" i="8"/>
  <c r="AZ846" i="8"/>
  <c r="BA846" i="8"/>
  <c r="BB846" i="8"/>
  <c r="BC846" i="8"/>
  <c r="BD846" i="8"/>
  <c r="BE846" i="8"/>
  <c r="AT847" i="8"/>
  <c r="AU847" i="8"/>
  <c r="AV847" i="8"/>
  <c r="AW847" i="8"/>
  <c r="AX847" i="8"/>
  <c r="AY847" i="8"/>
  <c r="AZ847" i="8"/>
  <c r="BA847" i="8"/>
  <c r="BB847" i="8"/>
  <c r="BC847" i="8"/>
  <c r="BD847" i="8"/>
  <c r="BE847" i="8"/>
  <c r="AT848" i="8"/>
  <c r="AU848" i="8"/>
  <c r="AV848" i="8"/>
  <c r="AW848" i="8"/>
  <c r="AX848" i="8"/>
  <c r="AY848" i="8"/>
  <c r="AZ848" i="8"/>
  <c r="BA848" i="8"/>
  <c r="BB848" i="8"/>
  <c r="BC848" i="8"/>
  <c r="BD848" i="8"/>
  <c r="BE848" i="8"/>
  <c r="AT849" i="8"/>
  <c r="AU849" i="8"/>
  <c r="AV849" i="8"/>
  <c r="AW849" i="8"/>
  <c r="AX849" i="8"/>
  <c r="AY849" i="8"/>
  <c r="AZ849" i="8"/>
  <c r="BA849" i="8"/>
  <c r="BB849" i="8"/>
  <c r="BC849" i="8"/>
  <c r="BD849" i="8"/>
  <c r="BE849" i="8"/>
  <c r="AT850" i="8"/>
  <c r="AU850" i="8"/>
  <c r="AV850" i="8"/>
  <c r="AW850" i="8"/>
  <c r="AX850" i="8"/>
  <c r="AY850" i="8"/>
  <c r="AZ850" i="8"/>
  <c r="BA850" i="8"/>
  <c r="BB850" i="8"/>
  <c r="BC850" i="8"/>
  <c r="BD850" i="8"/>
  <c r="BE850" i="8"/>
  <c r="AT851" i="8"/>
  <c r="AU851" i="8"/>
  <c r="AV851" i="8"/>
  <c r="AW851" i="8"/>
  <c r="AX851" i="8"/>
  <c r="AY851" i="8"/>
  <c r="AZ851" i="8"/>
  <c r="BA851" i="8"/>
  <c r="BB851" i="8"/>
  <c r="BC851" i="8"/>
  <c r="BD851" i="8"/>
  <c r="BE851" i="8"/>
  <c r="AT852" i="8"/>
  <c r="AU852" i="8"/>
  <c r="AV852" i="8"/>
  <c r="AW852" i="8"/>
  <c r="AX852" i="8"/>
  <c r="AY852" i="8"/>
  <c r="AZ852" i="8"/>
  <c r="BA852" i="8"/>
  <c r="BB852" i="8"/>
  <c r="BC852" i="8"/>
  <c r="BD852" i="8"/>
  <c r="BE852" i="8"/>
  <c r="AT853" i="8"/>
  <c r="AU853" i="8"/>
  <c r="AV853" i="8"/>
  <c r="AW853" i="8"/>
  <c r="AX853" i="8"/>
  <c r="AY853" i="8"/>
  <c r="AZ853" i="8"/>
  <c r="BA853" i="8"/>
  <c r="BB853" i="8"/>
  <c r="BC853" i="8"/>
  <c r="BD853" i="8"/>
  <c r="BE853" i="8"/>
  <c r="AT854" i="8"/>
  <c r="AU854" i="8"/>
  <c r="AV854" i="8"/>
  <c r="AW854" i="8"/>
  <c r="AX854" i="8"/>
  <c r="AY854" i="8"/>
  <c r="AZ854" i="8"/>
  <c r="BA854" i="8"/>
  <c r="BB854" i="8"/>
  <c r="BC854" i="8"/>
  <c r="BD854" i="8"/>
  <c r="BE854" i="8"/>
  <c r="AT855" i="8"/>
  <c r="AU855" i="8"/>
  <c r="AV855" i="8"/>
  <c r="AW855" i="8"/>
  <c r="AX855" i="8"/>
  <c r="AY855" i="8"/>
  <c r="AZ855" i="8"/>
  <c r="BA855" i="8"/>
  <c r="BB855" i="8"/>
  <c r="BC855" i="8"/>
  <c r="BD855" i="8"/>
  <c r="BE855" i="8"/>
  <c r="AT856" i="8"/>
  <c r="AU856" i="8"/>
  <c r="AV856" i="8"/>
  <c r="AW856" i="8"/>
  <c r="AX856" i="8"/>
  <c r="AY856" i="8"/>
  <c r="AZ856" i="8"/>
  <c r="BA856" i="8"/>
  <c r="BB856" i="8"/>
  <c r="BC856" i="8"/>
  <c r="BD856" i="8"/>
  <c r="BE856" i="8"/>
  <c r="AT857" i="8"/>
  <c r="AU857" i="8"/>
  <c r="AV857" i="8"/>
  <c r="AW857" i="8"/>
  <c r="AX857" i="8"/>
  <c r="AY857" i="8"/>
  <c r="AZ857" i="8"/>
  <c r="BA857" i="8"/>
  <c r="BB857" i="8"/>
  <c r="BC857" i="8"/>
  <c r="BD857" i="8"/>
  <c r="BE857" i="8"/>
  <c r="AT858" i="8"/>
  <c r="AU858" i="8"/>
  <c r="AV858" i="8"/>
  <c r="AW858" i="8"/>
  <c r="AX858" i="8"/>
  <c r="AY858" i="8"/>
  <c r="AZ858" i="8"/>
  <c r="BA858" i="8"/>
  <c r="BB858" i="8"/>
  <c r="BC858" i="8"/>
  <c r="BD858" i="8"/>
  <c r="BE858" i="8"/>
  <c r="AT859" i="8"/>
  <c r="AU859" i="8"/>
  <c r="AV859" i="8"/>
  <c r="AW859" i="8"/>
  <c r="AX859" i="8"/>
  <c r="AY859" i="8"/>
  <c r="AZ859" i="8"/>
  <c r="BA859" i="8"/>
  <c r="BB859" i="8"/>
  <c r="BC859" i="8"/>
  <c r="BD859" i="8"/>
  <c r="BE859" i="8"/>
  <c r="AT860" i="8"/>
  <c r="AU860" i="8"/>
  <c r="AV860" i="8"/>
  <c r="AW860" i="8"/>
  <c r="AX860" i="8"/>
  <c r="AY860" i="8"/>
  <c r="AZ860" i="8"/>
  <c r="BA860" i="8"/>
  <c r="BB860" i="8"/>
  <c r="BC860" i="8"/>
  <c r="BD860" i="8"/>
  <c r="BE860" i="8"/>
  <c r="AT861" i="8"/>
  <c r="AU861" i="8"/>
  <c r="AV861" i="8"/>
  <c r="AW861" i="8"/>
  <c r="AX861" i="8"/>
  <c r="AY861" i="8"/>
  <c r="AZ861" i="8"/>
  <c r="BA861" i="8"/>
  <c r="BB861" i="8"/>
  <c r="BC861" i="8"/>
  <c r="BD861" i="8"/>
  <c r="BE861" i="8"/>
  <c r="AT862" i="8"/>
  <c r="AU862" i="8"/>
  <c r="AV862" i="8"/>
  <c r="AW862" i="8"/>
  <c r="AX862" i="8"/>
  <c r="AY862" i="8"/>
  <c r="AZ862" i="8"/>
  <c r="BA862" i="8"/>
  <c r="BB862" i="8"/>
  <c r="BC862" i="8"/>
  <c r="BD862" i="8"/>
  <c r="BE862" i="8"/>
  <c r="AT863" i="8"/>
  <c r="AU863" i="8"/>
  <c r="AV863" i="8"/>
  <c r="AW863" i="8"/>
  <c r="AX863" i="8"/>
  <c r="AY863" i="8"/>
  <c r="AZ863" i="8"/>
  <c r="BA863" i="8"/>
  <c r="BB863" i="8"/>
  <c r="BC863" i="8"/>
  <c r="BD863" i="8"/>
  <c r="BE863" i="8"/>
  <c r="AT864" i="8"/>
  <c r="AU864" i="8"/>
  <c r="AV864" i="8"/>
  <c r="AW864" i="8"/>
  <c r="AX864" i="8"/>
  <c r="AY864" i="8"/>
  <c r="AZ864" i="8"/>
  <c r="BA864" i="8"/>
  <c r="BB864" i="8"/>
  <c r="BC864" i="8"/>
  <c r="BD864" i="8"/>
  <c r="BE864" i="8"/>
  <c r="AT865" i="8"/>
  <c r="AU865" i="8"/>
  <c r="AV865" i="8"/>
  <c r="AW865" i="8"/>
  <c r="AX865" i="8"/>
  <c r="AY865" i="8"/>
  <c r="AZ865" i="8"/>
  <c r="BA865" i="8"/>
  <c r="BB865" i="8"/>
  <c r="BC865" i="8"/>
  <c r="BD865" i="8"/>
  <c r="BE865" i="8"/>
  <c r="AT866" i="8"/>
  <c r="AU866" i="8"/>
  <c r="AV866" i="8"/>
  <c r="AW866" i="8"/>
  <c r="AX866" i="8"/>
  <c r="AY866" i="8"/>
  <c r="AZ866" i="8"/>
  <c r="BA866" i="8"/>
  <c r="BB866" i="8"/>
  <c r="BC866" i="8"/>
  <c r="BD866" i="8"/>
  <c r="BE866" i="8"/>
  <c r="AT867" i="8"/>
  <c r="AU867" i="8"/>
  <c r="AV867" i="8"/>
  <c r="AW867" i="8"/>
  <c r="AX867" i="8"/>
  <c r="AY867" i="8"/>
  <c r="AZ867" i="8"/>
  <c r="BA867" i="8"/>
  <c r="BB867" i="8"/>
  <c r="BC867" i="8"/>
  <c r="BD867" i="8"/>
  <c r="BE867" i="8"/>
  <c r="AT868" i="8"/>
  <c r="AU868" i="8"/>
  <c r="AV868" i="8"/>
  <c r="AW868" i="8"/>
  <c r="AX868" i="8"/>
  <c r="AY868" i="8"/>
  <c r="AZ868" i="8"/>
  <c r="BA868" i="8"/>
  <c r="BB868" i="8"/>
  <c r="BC868" i="8"/>
  <c r="BD868" i="8"/>
  <c r="BE868" i="8"/>
  <c r="AT869" i="8"/>
  <c r="AU869" i="8"/>
  <c r="AV869" i="8"/>
  <c r="AW869" i="8"/>
  <c r="AX869" i="8"/>
  <c r="AY869" i="8"/>
  <c r="AZ869" i="8"/>
  <c r="BA869" i="8"/>
  <c r="BB869" i="8"/>
  <c r="BC869" i="8"/>
  <c r="BD869" i="8"/>
  <c r="BE869" i="8"/>
  <c r="AT870" i="8"/>
  <c r="AU870" i="8"/>
  <c r="AV870" i="8"/>
  <c r="AW870" i="8"/>
  <c r="AX870" i="8"/>
  <c r="AY870" i="8"/>
  <c r="AZ870" i="8"/>
  <c r="BA870" i="8"/>
  <c r="BB870" i="8"/>
  <c r="BC870" i="8"/>
  <c r="BD870" i="8"/>
  <c r="BE870" i="8"/>
  <c r="AT871" i="8"/>
  <c r="AU871" i="8"/>
  <c r="AV871" i="8"/>
  <c r="AW871" i="8"/>
  <c r="AX871" i="8"/>
  <c r="AY871" i="8"/>
  <c r="AZ871" i="8"/>
  <c r="BA871" i="8"/>
  <c r="BB871" i="8"/>
  <c r="BC871" i="8"/>
  <c r="BD871" i="8"/>
  <c r="BE871" i="8"/>
  <c r="AT872" i="8"/>
  <c r="AU872" i="8"/>
  <c r="AV872" i="8"/>
  <c r="AW872" i="8"/>
  <c r="AX872" i="8"/>
  <c r="AY872" i="8"/>
  <c r="AZ872" i="8"/>
  <c r="BA872" i="8"/>
  <c r="BB872" i="8"/>
  <c r="BC872" i="8"/>
  <c r="BD872" i="8"/>
  <c r="BE872" i="8"/>
  <c r="AT873" i="8"/>
  <c r="AU873" i="8"/>
  <c r="AV873" i="8"/>
  <c r="AW873" i="8"/>
  <c r="AX873" i="8"/>
  <c r="AY873" i="8"/>
  <c r="AZ873" i="8"/>
  <c r="BA873" i="8"/>
  <c r="BB873" i="8"/>
  <c r="BC873" i="8"/>
  <c r="BD873" i="8"/>
  <c r="BE873" i="8"/>
  <c r="AT874" i="8"/>
  <c r="AU874" i="8"/>
  <c r="AV874" i="8"/>
  <c r="AW874" i="8"/>
  <c r="AX874" i="8"/>
  <c r="AY874" i="8"/>
  <c r="AZ874" i="8"/>
  <c r="BA874" i="8"/>
  <c r="BB874" i="8"/>
  <c r="BC874" i="8"/>
  <c r="BD874" i="8"/>
  <c r="BE874" i="8"/>
  <c r="AT875" i="8"/>
  <c r="AU875" i="8"/>
  <c r="AV875" i="8"/>
  <c r="AW875" i="8"/>
  <c r="AX875" i="8"/>
  <c r="AY875" i="8"/>
  <c r="AZ875" i="8"/>
  <c r="BA875" i="8"/>
  <c r="BB875" i="8"/>
  <c r="BC875" i="8"/>
  <c r="BD875" i="8"/>
  <c r="BE875" i="8"/>
  <c r="AT876" i="8"/>
  <c r="AU876" i="8"/>
  <c r="AV876" i="8"/>
  <c r="AW876" i="8"/>
  <c r="AX876" i="8"/>
  <c r="AY876" i="8"/>
  <c r="AZ876" i="8"/>
  <c r="BA876" i="8"/>
  <c r="BB876" i="8"/>
  <c r="BC876" i="8"/>
  <c r="BD876" i="8"/>
  <c r="BE876" i="8"/>
  <c r="AT877" i="8"/>
  <c r="AU877" i="8"/>
  <c r="AV877" i="8"/>
  <c r="AW877" i="8"/>
  <c r="AX877" i="8"/>
  <c r="AY877" i="8"/>
  <c r="AZ877" i="8"/>
  <c r="BA877" i="8"/>
  <c r="BB877" i="8"/>
  <c r="BC877" i="8"/>
  <c r="BD877" i="8"/>
  <c r="BE877" i="8"/>
  <c r="AT878" i="8"/>
  <c r="AU878" i="8"/>
  <c r="AV878" i="8"/>
  <c r="AW878" i="8"/>
  <c r="AX878" i="8"/>
  <c r="AY878" i="8"/>
  <c r="AZ878" i="8"/>
  <c r="BA878" i="8"/>
  <c r="BB878" i="8"/>
  <c r="BC878" i="8"/>
  <c r="BD878" i="8"/>
  <c r="BE878" i="8"/>
  <c r="AT879" i="8"/>
  <c r="AU879" i="8"/>
  <c r="AV879" i="8"/>
  <c r="AW879" i="8"/>
  <c r="AX879" i="8"/>
  <c r="AY879" i="8"/>
  <c r="AZ879" i="8"/>
  <c r="BA879" i="8"/>
  <c r="BB879" i="8"/>
  <c r="BC879" i="8"/>
  <c r="BD879" i="8"/>
  <c r="BE879" i="8"/>
  <c r="AT880" i="8"/>
  <c r="AU880" i="8"/>
  <c r="AV880" i="8"/>
  <c r="AW880" i="8"/>
  <c r="AX880" i="8"/>
  <c r="AY880" i="8"/>
  <c r="AZ880" i="8"/>
  <c r="BA880" i="8"/>
  <c r="BB880" i="8"/>
  <c r="BC880" i="8"/>
  <c r="BD880" i="8"/>
  <c r="BE880" i="8"/>
  <c r="AT881" i="8"/>
  <c r="AU881" i="8"/>
  <c r="AV881" i="8"/>
  <c r="AW881" i="8"/>
  <c r="AX881" i="8"/>
  <c r="AY881" i="8"/>
  <c r="AZ881" i="8"/>
  <c r="BA881" i="8"/>
  <c r="BB881" i="8"/>
  <c r="BC881" i="8"/>
  <c r="BD881" i="8"/>
  <c r="BE881" i="8"/>
  <c r="AT882" i="8"/>
  <c r="AU882" i="8"/>
  <c r="AV882" i="8"/>
  <c r="AW882" i="8"/>
  <c r="AX882" i="8"/>
  <c r="AY882" i="8"/>
  <c r="AZ882" i="8"/>
  <c r="BA882" i="8"/>
  <c r="BB882" i="8"/>
  <c r="BC882" i="8"/>
  <c r="BD882" i="8"/>
  <c r="BE882" i="8"/>
  <c r="AT883" i="8"/>
  <c r="AU883" i="8"/>
  <c r="AV883" i="8"/>
  <c r="AW883" i="8"/>
  <c r="AX883" i="8"/>
  <c r="AY883" i="8"/>
  <c r="AZ883" i="8"/>
  <c r="BA883" i="8"/>
  <c r="BB883" i="8"/>
  <c r="BC883" i="8"/>
  <c r="BD883" i="8"/>
  <c r="BE883" i="8"/>
  <c r="AT884" i="8"/>
  <c r="AU884" i="8"/>
  <c r="AV884" i="8"/>
  <c r="AW884" i="8"/>
  <c r="AX884" i="8"/>
  <c r="AY884" i="8"/>
  <c r="AZ884" i="8"/>
  <c r="BA884" i="8"/>
  <c r="BB884" i="8"/>
  <c r="BC884" i="8"/>
  <c r="BD884" i="8"/>
  <c r="BE884" i="8"/>
  <c r="AT885" i="8"/>
  <c r="AU885" i="8"/>
  <c r="AV885" i="8"/>
  <c r="AW885" i="8"/>
  <c r="AX885" i="8"/>
  <c r="AY885" i="8"/>
  <c r="AZ885" i="8"/>
  <c r="BA885" i="8"/>
  <c r="BB885" i="8"/>
  <c r="BC885" i="8"/>
  <c r="BD885" i="8"/>
  <c r="BE885" i="8"/>
  <c r="AT886" i="8"/>
  <c r="AU886" i="8"/>
  <c r="AV886" i="8"/>
  <c r="AW886" i="8"/>
  <c r="AX886" i="8"/>
  <c r="AY886" i="8"/>
  <c r="AZ886" i="8"/>
  <c r="BA886" i="8"/>
  <c r="BB886" i="8"/>
  <c r="BC886" i="8"/>
  <c r="BD886" i="8"/>
  <c r="BE886" i="8"/>
  <c r="AT887" i="8"/>
  <c r="AU887" i="8"/>
  <c r="AV887" i="8"/>
  <c r="AW887" i="8"/>
  <c r="AX887" i="8"/>
  <c r="AY887" i="8"/>
  <c r="AZ887" i="8"/>
  <c r="BA887" i="8"/>
  <c r="BB887" i="8"/>
  <c r="BC887" i="8"/>
  <c r="BD887" i="8"/>
  <c r="BE887" i="8"/>
  <c r="AT888" i="8"/>
  <c r="AU888" i="8"/>
  <c r="AV888" i="8"/>
  <c r="AW888" i="8"/>
  <c r="AX888" i="8"/>
  <c r="AY888" i="8"/>
  <c r="AZ888" i="8"/>
  <c r="BA888" i="8"/>
  <c r="BB888" i="8"/>
  <c r="BC888" i="8"/>
  <c r="BD888" i="8"/>
  <c r="BE888" i="8"/>
  <c r="AT889" i="8"/>
  <c r="AU889" i="8"/>
  <c r="AV889" i="8"/>
  <c r="AW889" i="8"/>
  <c r="AX889" i="8"/>
  <c r="AY889" i="8"/>
  <c r="AZ889" i="8"/>
  <c r="BA889" i="8"/>
  <c r="BB889" i="8"/>
  <c r="BC889" i="8"/>
  <c r="BD889" i="8"/>
  <c r="BE889" i="8"/>
  <c r="AT890" i="8"/>
  <c r="AU890" i="8"/>
  <c r="AV890" i="8"/>
  <c r="AW890" i="8"/>
  <c r="AX890" i="8"/>
  <c r="AY890" i="8"/>
  <c r="AZ890" i="8"/>
  <c r="BA890" i="8"/>
  <c r="BB890" i="8"/>
  <c r="BC890" i="8"/>
  <c r="BD890" i="8"/>
  <c r="BE890" i="8"/>
  <c r="AT891" i="8"/>
  <c r="AU891" i="8"/>
  <c r="AV891" i="8"/>
  <c r="AW891" i="8"/>
  <c r="AX891" i="8"/>
  <c r="AY891" i="8"/>
  <c r="AZ891" i="8"/>
  <c r="BA891" i="8"/>
  <c r="BB891" i="8"/>
  <c r="BC891" i="8"/>
  <c r="BD891" i="8"/>
  <c r="BE891" i="8"/>
  <c r="AT892" i="8"/>
  <c r="AU892" i="8"/>
  <c r="AV892" i="8"/>
  <c r="AW892" i="8"/>
  <c r="AX892" i="8"/>
  <c r="AY892" i="8"/>
  <c r="AZ892" i="8"/>
  <c r="BA892" i="8"/>
  <c r="BB892" i="8"/>
  <c r="BC892" i="8"/>
  <c r="BD892" i="8"/>
  <c r="BE892" i="8"/>
  <c r="AT893" i="8"/>
  <c r="AU893" i="8"/>
  <c r="AV893" i="8"/>
  <c r="AW893" i="8"/>
  <c r="AX893" i="8"/>
  <c r="AY893" i="8"/>
  <c r="AZ893" i="8"/>
  <c r="BA893" i="8"/>
  <c r="BB893" i="8"/>
  <c r="BC893" i="8"/>
  <c r="BD893" i="8"/>
  <c r="BE893" i="8"/>
  <c r="AT894" i="8"/>
  <c r="AU894" i="8"/>
  <c r="AV894" i="8"/>
  <c r="AW894" i="8"/>
  <c r="AX894" i="8"/>
  <c r="AY894" i="8"/>
  <c r="AZ894" i="8"/>
  <c r="BA894" i="8"/>
  <c r="BB894" i="8"/>
  <c r="BC894" i="8"/>
  <c r="BD894" i="8"/>
  <c r="BE894" i="8"/>
  <c r="AT895" i="8"/>
  <c r="AU895" i="8"/>
  <c r="AV895" i="8"/>
  <c r="AW895" i="8"/>
  <c r="AX895" i="8"/>
  <c r="AY895" i="8"/>
  <c r="AZ895" i="8"/>
  <c r="BA895" i="8"/>
  <c r="BB895" i="8"/>
  <c r="BC895" i="8"/>
  <c r="BD895" i="8"/>
  <c r="BE895" i="8"/>
  <c r="AT896" i="8"/>
  <c r="AU896" i="8"/>
  <c r="AV896" i="8"/>
  <c r="AW896" i="8"/>
  <c r="AX896" i="8"/>
  <c r="AY896" i="8"/>
  <c r="AZ896" i="8"/>
  <c r="BA896" i="8"/>
  <c r="BB896" i="8"/>
  <c r="BC896" i="8"/>
  <c r="BD896" i="8"/>
  <c r="BE896" i="8"/>
  <c r="AT897" i="8"/>
  <c r="AU897" i="8"/>
  <c r="AV897" i="8"/>
  <c r="AW897" i="8"/>
  <c r="AX897" i="8"/>
  <c r="AY897" i="8"/>
  <c r="AZ897" i="8"/>
  <c r="BA897" i="8"/>
  <c r="BB897" i="8"/>
  <c r="BC897" i="8"/>
  <c r="BD897" i="8"/>
  <c r="BE897" i="8"/>
  <c r="AT898" i="8"/>
  <c r="AU898" i="8"/>
  <c r="AV898" i="8"/>
  <c r="AW898" i="8"/>
  <c r="AX898" i="8"/>
  <c r="AY898" i="8"/>
  <c r="AZ898" i="8"/>
  <c r="BA898" i="8"/>
  <c r="BB898" i="8"/>
  <c r="BC898" i="8"/>
  <c r="BD898" i="8"/>
  <c r="BE898" i="8"/>
  <c r="AT899" i="8"/>
  <c r="AU899" i="8"/>
  <c r="AV899" i="8"/>
  <c r="AW899" i="8"/>
  <c r="AX899" i="8"/>
  <c r="AY899" i="8"/>
  <c r="AZ899" i="8"/>
  <c r="BA899" i="8"/>
  <c r="BB899" i="8"/>
  <c r="BC899" i="8"/>
  <c r="BD899" i="8"/>
  <c r="BE899" i="8"/>
  <c r="AT900" i="8"/>
  <c r="AU900" i="8"/>
  <c r="AV900" i="8"/>
  <c r="AW900" i="8"/>
  <c r="AX900" i="8"/>
  <c r="AY900" i="8"/>
  <c r="AZ900" i="8"/>
  <c r="BA900" i="8"/>
  <c r="BB900" i="8"/>
  <c r="BC900" i="8"/>
  <c r="BD900" i="8"/>
  <c r="BE900" i="8"/>
  <c r="AT901" i="8"/>
  <c r="AU901" i="8"/>
  <c r="AV901" i="8"/>
  <c r="AW901" i="8"/>
  <c r="AX901" i="8"/>
  <c r="AY901" i="8"/>
  <c r="AZ901" i="8"/>
  <c r="BA901" i="8"/>
  <c r="BB901" i="8"/>
  <c r="BC901" i="8"/>
  <c r="BD901" i="8"/>
  <c r="BE901" i="8"/>
  <c r="AT902" i="8"/>
  <c r="AU902" i="8"/>
  <c r="AV902" i="8"/>
  <c r="AW902" i="8"/>
  <c r="AX902" i="8"/>
  <c r="AY902" i="8"/>
  <c r="AZ902" i="8"/>
  <c r="BA902" i="8"/>
  <c r="BB902" i="8"/>
  <c r="BC902" i="8"/>
  <c r="BD902" i="8"/>
  <c r="BE902" i="8"/>
  <c r="AT903" i="8"/>
  <c r="AU903" i="8"/>
  <c r="AV903" i="8"/>
  <c r="AW903" i="8"/>
  <c r="AX903" i="8"/>
  <c r="AY903" i="8"/>
  <c r="AZ903" i="8"/>
  <c r="BA903" i="8"/>
  <c r="BB903" i="8"/>
  <c r="BC903" i="8"/>
  <c r="BD903" i="8"/>
  <c r="BE903" i="8"/>
  <c r="AT904" i="8"/>
  <c r="AU904" i="8"/>
  <c r="AV904" i="8"/>
  <c r="AW904" i="8"/>
  <c r="AX904" i="8"/>
  <c r="AY904" i="8"/>
  <c r="AZ904" i="8"/>
  <c r="BA904" i="8"/>
  <c r="BB904" i="8"/>
  <c r="BC904" i="8"/>
  <c r="BD904" i="8"/>
  <c r="BE904" i="8"/>
  <c r="AT905" i="8"/>
  <c r="AU905" i="8"/>
  <c r="AV905" i="8"/>
  <c r="AW905" i="8"/>
  <c r="AX905" i="8"/>
  <c r="AY905" i="8"/>
  <c r="AZ905" i="8"/>
  <c r="BA905" i="8"/>
  <c r="BB905" i="8"/>
  <c r="BC905" i="8"/>
  <c r="BD905" i="8"/>
  <c r="BE905" i="8"/>
  <c r="AT906" i="8"/>
  <c r="AU906" i="8"/>
  <c r="AV906" i="8"/>
  <c r="AW906" i="8"/>
  <c r="AX906" i="8"/>
  <c r="AY906" i="8"/>
  <c r="AZ906" i="8"/>
  <c r="BA906" i="8"/>
  <c r="BB906" i="8"/>
  <c r="BC906" i="8"/>
  <c r="BD906" i="8"/>
  <c r="BE906" i="8"/>
  <c r="AT907" i="8"/>
  <c r="AU907" i="8"/>
  <c r="AV907" i="8"/>
  <c r="AW907" i="8"/>
  <c r="AX907" i="8"/>
  <c r="AY907" i="8"/>
  <c r="AZ907" i="8"/>
  <c r="BA907" i="8"/>
  <c r="BB907" i="8"/>
  <c r="BC907" i="8"/>
  <c r="BD907" i="8"/>
  <c r="BE907" i="8"/>
  <c r="AT908" i="8"/>
  <c r="AU908" i="8"/>
  <c r="AV908" i="8"/>
  <c r="AW908" i="8"/>
  <c r="AX908" i="8"/>
  <c r="AY908" i="8"/>
  <c r="AZ908" i="8"/>
  <c r="BA908" i="8"/>
  <c r="BB908" i="8"/>
  <c r="BC908" i="8"/>
  <c r="BD908" i="8"/>
  <c r="BE908" i="8"/>
  <c r="AT909" i="8"/>
  <c r="AU909" i="8"/>
  <c r="AV909" i="8"/>
  <c r="AW909" i="8"/>
  <c r="AX909" i="8"/>
  <c r="AY909" i="8"/>
  <c r="AZ909" i="8"/>
  <c r="BA909" i="8"/>
  <c r="BB909" i="8"/>
  <c r="BC909" i="8"/>
  <c r="BD909" i="8"/>
  <c r="BE909" i="8"/>
  <c r="AT910" i="8"/>
  <c r="AU910" i="8"/>
  <c r="AV910" i="8"/>
  <c r="AW910" i="8"/>
  <c r="AX910" i="8"/>
  <c r="AY910" i="8"/>
  <c r="AZ910" i="8"/>
  <c r="BA910" i="8"/>
  <c r="BB910" i="8"/>
  <c r="BC910" i="8"/>
  <c r="BD910" i="8"/>
  <c r="BE910" i="8"/>
  <c r="AT911" i="8"/>
  <c r="AU911" i="8"/>
  <c r="AV911" i="8"/>
  <c r="AW911" i="8"/>
  <c r="AX911" i="8"/>
  <c r="AY911" i="8"/>
  <c r="AZ911" i="8"/>
  <c r="BA911" i="8"/>
  <c r="BB911" i="8"/>
  <c r="BC911" i="8"/>
  <c r="BD911" i="8"/>
  <c r="BE911" i="8"/>
  <c r="AT912" i="8"/>
  <c r="AU912" i="8"/>
  <c r="AV912" i="8"/>
  <c r="AW912" i="8"/>
  <c r="AX912" i="8"/>
  <c r="AY912" i="8"/>
  <c r="AZ912" i="8"/>
  <c r="BA912" i="8"/>
  <c r="BB912" i="8"/>
  <c r="BC912" i="8"/>
  <c r="BD912" i="8"/>
  <c r="BE912" i="8"/>
  <c r="AT913" i="8"/>
  <c r="AU913" i="8"/>
  <c r="AV913" i="8"/>
  <c r="AW913" i="8"/>
  <c r="AX913" i="8"/>
  <c r="AY913" i="8"/>
  <c r="AZ913" i="8"/>
  <c r="BA913" i="8"/>
  <c r="BB913" i="8"/>
  <c r="BC913" i="8"/>
  <c r="BD913" i="8"/>
  <c r="BE913" i="8"/>
  <c r="AT914" i="8"/>
  <c r="AU914" i="8"/>
  <c r="AV914" i="8"/>
  <c r="AW914" i="8"/>
  <c r="AX914" i="8"/>
  <c r="AY914" i="8"/>
  <c r="AZ914" i="8"/>
  <c r="BA914" i="8"/>
  <c r="BB914" i="8"/>
  <c r="BC914" i="8"/>
  <c r="BD914" i="8"/>
  <c r="BE914" i="8"/>
  <c r="AT915" i="8"/>
  <c r="AU915" i="8"/>
  <c r="AV915" i="8"/>
  <c r="AW915" i="8"/>
  <c r="AX915" i="8"/>
  <c r="AY915" i="8"/>
  <c r="AZ915" i="8"/>
  <c r="BA915" i="8"/>
  <c r="BB915" i="8"/>
  <c r="BC915" i="8"/>
  <c r="BD915" i="8"/>
  <c r="BE915" i="8"/>
  <c r="AT916" i="8"/>
  <c r="AU916" i="8"/>
  <c r="AV916" i="8"/>
  <c r="AW916" i="8"/>
  <c r="AX916" i="8"/>
  <c r="AY916" i="8"/>
  <c r="AZ916" i="8"/>
  <c r="BA916" i="8"/>
  <c r="BB916" i="8"/>
  <c r="BC916" i="8"/>
  <c r="BD916" i="8"/>
  <c r="BE916" i="8"/>
  <c r="AT917" i="8"/>
  <c r="AU917" i="8"/>
  <c r="AV917" i="8"/>
  <c r="AW917" i="8"/>
  <c r="AX917" i="8"/>
  <c r="AY917" i="8"/>
  <c r="AZ917" i="8"/>
  <c r="BA917" i="8"/>
  <c r="BB917" i="8"/>
  <c r="BC917" i="8"/>
  <c r="BD917" i="8"/>
  <c r="BE917" i="8"/>
  <c r="AT918" i="8"/>
  <c r="AU918" i="8"/>
  <c r="AV918" i="8"/>
  <c r="AW918" i="8"/>
  <c r="AX918" i="8"/>
  <c r="AY918" i="8"/>
  <c r="AZ918" i="8"/>
  <c r="BA918" i="8"/>
  <c r="BB918" i="8"/>
  <c r="BC918" i="8"/>
  <c r="BD918" i="8"/>
  <c r="BE918" i="8"/>
  <c r="AT919" i="8"/>
  <c r="AU919" i="8"/>
  <c r="AV919" i="8"/>
  <c r="AW919" i="8"/>
  <c r="AX919" i="8"/>
  <c r="AY919" i="8"/>
  <c r="AZ919" i="8"/>
  <c r="BA919" i="8"/>
  <c r="BB919" i="8"/>
  <c r="BC919" i="8"/>
  <c r="BD919" i="8"/>
  <c r="BE919" i="8"/>
  <c r="AT920" i="8"/>
  <c r="AU920" i="8"/>
  <c r="AV920" i="8"/>
  <c r="AW920" i="8"/>
  <c r="AX920" i="8"/>
  <c r="AY920" i="8"/>
  <c r="AZ920" i="8"/>
  <c r="BA920" i="8"/>
  <c r="BB920" i="8"/>
  <c r="BC920" i="8"/>
  <c r="BD920" i="8"/>
  <c r="BE920" i="8"/>
  <c r="AT921" i="8"/>
  <c r="AU921" i="8"/>
  <c r="AV921" i="8"/>
  <c r="AW921" i="8"/>
  <c r="AX921" i="8"/>
  <c r="AY921" i="8"/>
  <c r="AZ921" i="8"/>
  <c r="BA921" i="8"/>
  <c r="BB921" i="8"/>
  <c r="BC921" i="8"/>
  <c r="BD921" i="8"/>
  <c r="BE921" i="8"/>
  <c r="AT922" i="8"/>
  <c r="AU922" i="8"/>
  <c r="AV922" i="8"/>
  <c r="AW922" i="8"/>
  <c r="AX922" i="8"/>
  <c r="AY922" i="8"/>
  <c r="AZ922" i="8"/>
  <c r="BA922" i="8"/>
  <c r="BB922" i="8"/>
  <c r="BC922" i="8"/>
  <c r="BD922" i="8"/>
  <c r="BE922" i="8"/>
  <c r="AT923" i="8"/>
  <c r="AU923" i="8"/>
  <c r="AV923" i="8"/>
  <c r="AW923" i="8"/>
  <c r="AX923" i="8"/>
  <c r="AY923" i="8"/>
  <c r="AZ923" i="8"/>
  <c r="BA923" i="8"/>
  <c r="BB923" i="8"/>
  <c r="BC923" i="8"/>
  <c r="BD923" i="8"/>
  <c r="BE923" i="8"/>
  <c r="AT924" i="8"/>
  <c r="AU924" i="8"/>
  <c r="AV924" i="8"/>
  <c r="AW924" i="8"/>
  <c r="AX924" i="8"/>
  <c r="AY924" i="8"/>
  <c r="AZ924" i="8"/>
  <c r="BA924" i="8"/>
  <c r="BB924" i="8"/>
  <c r="BC924" i="8"/>
  <c r="BD924" i="8"/>
  <c r="BE924" i="8"/>
  <c r="AT925" i="8"/>
  <c r="AU925" i="8"/>
  <c r="AV925" i="8"/>
  <c r="AW925" i="8"/>
  <c r="AX925" i="8"/>
  <c r="AY925" i="8"/>
  <c r="AZ925" i="8"/>
  <c r="BA925" i="8"/>
  <c r="BB925" i="8"/>
  <c r="BC925" i="8"/>
  <c r="BD925" i="8"/>
  <c r="BE925" i="8"/>
  <c r="AT926" i="8"/>
  <c r="AU926" i="8"/>
  <c r="AV926" i="8"/>
  <c r="AW926" i="8"/>
  <c r="AX926" i="8"/>
  <c r="AY926" i="8"/>
  <c r="AZ926" i="8"/>
  <c r="BA926" i="8"/>
  <c r="BB926" i="8"/>
  <c r="BC926" i="8"/>
  <c r="BD926" i="8"/>
  <c r="X585" i="8"/>
  <c r="AC585" i="8"/>
  <c r="AD585" i="8"/>
  <c r="AE585" i="8"/>
  <c r="AF585" i="8"/>
  <c r="AG585" i="8"/>
  <c r="AH585" i="8"/>
  <c r="AI585" i="8"/>
  <c r="AJ585" i="8"/>
  <c r="AK585" i="8"/>
  <c r="AL585" i="8"/>
  <c r="AM585" i="8"/>
  <c r="AN585" i="8"/>
  <c r="X586" i="8"/>
  <c r="AA586" i="8" s="1"/>
  <c r="AC586" i="8"/>
  <c r="AD586" i="8"/>
  <c r="AE586" i="8"/>
  <c r="AF586" i="8"/>
  <c r="AG586" i="8"/>
  <c r="AH586" i="8"/>
  <c r="AI586" i="8"/>
  <c r="AJ586" i="8"/>
  <c r="AK586" i="8"/>
  <c r="AL586" i="8"/>
  <c r="AM586" i="8"/>
  <c r="AN586" i="8"/>
  <c r="X587" i="8"/>
  <c r="AA587" i="8" s="1"/>
  <c r="AC587" i="8"/>
  <c r="AD587" i="8"/>
  <c r="AE587" i="8"/>
  <c r="AF587" i="8"/>
  <c r="AG587" i="8"/>
  <c r="AH587" i="8"/>
  <c r="AI587" i="8"/>
  <c r="AJ587" i="8"/>
  <c r="AK587" i="8"/>
  <c r="AL587" i="8"/>
  <c r="AM587" i="8"/>
  <c r="AN587" i="8"/>
  <c r="X588" i="8"/>
  <c r="AA588" i="8" s="1"/>
  <c r="AC588" i="8"/>
  <c r="AD588" i="8"/>
  <c r="AE588" i="8"/>
  <c r="AF588" i="8"/>
  <c r="AG588" i="8"/>
  <c r="AH588" i="8"/>
  <c r="AI588" i="8"/>
  <c r="AJ588" i="8"/>
  <c r="AK588" i="8"/>
  <c r="AL588" i="8"/>
  <c r="AM588" i="8"/>
  <c r="AN588" i="8"/>
  <c r="X589" i="8"/>
  <c r="AA589" i="8" s="1"/>
  <c r="AC589" i="8"/>
  <c r="AD589" i="8"/>
  <c r="AE589" i="8"/>
  <c r="AF589" i="8"/>
  <c r="AG589" i="8"/>
  <c r="AH589" i="8"/>
  <c r="AI589" i="8"/>
  <c r="AJ589" i="8"/>
  <c r="AK589" i="8"/>
  <c r="AL589" i="8"/>
  <c r="AM589" i="8"/>
  <c r="AN589" i="8"/>
  <c r="X590" i="8"/>
  <c r="AA590" i="8" s="1"/>
  <c r="AC590" i="8"/>
  <c r="AD590" i="8"/>
  <c r="AE590" i="8"/>
  <c r="AF590" i="8"/>
  <c r="AG590" i="8"/>
  <c r="AH590" i="8"/>
  <c r="AI590" i="8"/>
  <c r="AJ590" i="8"/>
  <c r="AK590" i="8"/>
  <c r="AL590" i="8"/>
  <c r="AM590" i="8"/>
  <c r="AN590" i="8"/>
  <c r="X591" i="8"/>
  <c r="AA591" i="8" s="1"/>
  <c r="AC591" i="8"/>
  <c r="AD591" i="8"/>
  <c r="AE591" i="8"/>
  <c r="AF591" i="8"/>
  <c r="AG591" i="8"/>
  <c r="AH591" i="8"/>
  <c r="AI591" i="8"/>
  <c r="AJ591" i="8"/>
  <c r="AK591" i="8"/>
  <c r="AL591" i="8"/>
  <c r="AM591" i="8"/>
  <c r="AN591" i="8"/>
  <c r="X592" i="8"/>
  <c r="AA592" i="8" s="1"/>
  <c r="AC592" i="8"/>
  <c r="AD592" i="8"/>
  <c r="AE592" i="8"/>
  <c r="AF592" i="8"/>
  <c r="AG592" i="8"/>
  <c r="AH592" i="8"/>
  <c r="AI592" i="8"/>
  <c r="AJ592" i="8"/>
  <c r="AK592" i="8"/>
  <c r="AL592" i="8"/>
  <c r="AM592" i="8"/>
  <c r="AN592" i="8"/>
  <c r="X593" i="8"/>
  <c r="AC593" i="8"/>
  <c r="AD593" i="8"/>
  <c r="AE593" i="8"/>
  <c r="AF593" i="8"/>
  <c r="AG593" i="8"/>
  <c r="AH593" i="8"/>
  <c r="AI593" i="8"/>
  <c r="AJ593" i="8"/>
  <c r="AK593" i="8"/>
  <c r="AL593" i="8"/>
  <c r="AM593" i="8"/>
  <c r="AN593" i="8"/>
  <c r="X594" i="8"/>
  <c r="AA594" i="8" s="1"/>
  <c r="AC594" i="8"/>
  <c r="AD594" i="8"/>
  <c r="AE594" i="8"/>
  <c r="AF594" i="8"/>
  <c r="AG594" i="8"/>
  <c r="AH594" i="8"/>
  <c r="AI594" i="8"/>
  <c r="AJ594" i="8"/>
  <c r="AK594" i="8"/>
  <c r="AL594" i="8"/>
  <c r="AM594" i="8"/>
  <c r="AN594" i="8"/>
  <c r="X595" i="8"/>
  <c r="AA595" i="8" s="1"/>
  <c r="AC595" i="8"/>
  <c r="AD595" i="8"/>
  <c r="AE595" i="8"/>
  <c r="AF595" i="8"/>
  <c r="AG595" i="8"/>
  <c r="AH595" i="8"/>
  <c r="AI595" i="8"/>
  <c r="AJ595" i="8"/>
  <c r="AK595" i="8"/>
  <c r="AL595" i="8"/>
  <c r="AM595" i="8"/>
  <c r="AN595" i="8"/>
  <c r="X596" i="8"/>
  <c r="AA596" i="8" s="1"/>
  <c r="AC596" i="8"/>
  <c r="AD596" i="8"/>
  <c r="AE596" i="8"/>
  <c r="AF596" i="8"/>
  <c r="AG596" i="8"/>
  <c r="AH596" i="8"/>
  <c r="AI596" i="8"/>
  <c r="AJ596" i="8"/>
  <c r="AK596" i="8"/>
  <c r="AL596" i="8"/>
  <c r="AM596" i="8"/>
  <c r="AN596" i="8"/>
  <c r="X597" i="8"/>
  <c r="AA597" i="8" s="1"/>
  <c r="AC597" i="8"/>
  <c r="AD597" i="8"/>
  <c r="AE597" i="8"/>
  <c r="AF597" i="8"/>
  <c r="AG597" i="8"/>
  <c r="AH597" i="8"/>
  <c r="AI597" i="8"/>
  <c r="AJ597" i="8"/>
  <c r="AK597" i="8"/>
  <c r="AL597" i="8"/>
  <c r="AM597" i="8"/>
  <c r="AN597" i="8"/>
  <c r="X598" i="8"/>
  <c r="AC598" i="8"/>
  <c r="AD598" i="8"/>
  <c r="AE598" i="8"/>
  <c r="AF598" i="8"/>
  <c r="AG598" i="8"/>
  <c r="AH598" i="8"/>
  <c r="AI598" i="8"/>
  <c r="AJ598" i="8"/>
  <c r="AK598" i="8"/>
  <c r="AL598" i="8"/>
  <c r="AM598" i="8"/>
  <c r="AN598" i="8"/>
  <c r="X599" i="8"/>
  <c r="AA599" i="8" s="1"/>
  <c r="AC599" i="8"/>
  <c r="AD599" i="8"/>
  <c r="AE599" i="8"/>
  <c r="AF599" i="8"/>
  <c r="AG599" i="8"/>
  <c r="AH599" i="8"/>
  <c r="AI599" i="8"/>
  <c r="AJ599" i="8"/>
  <c r="AK599" i="8"/>
  <c r="AL599" i="8"/>
  <c r="AM599" i="8"/>
  <c r="AN599" i="8"/>
  <c r="X600" i="8"/>
  <c r="AA600" i="8" s="1"/>
  <c r="AC600" i="8"/>
  <c r="AD600" i="8"/>
  <c r="AE600" i="8"/>
  <c r="AF600" i="8"/>
  <c r="AG600" i="8"/>
  <c r="AH600" i="8"/>
  <c r="AI600" i="8"/>
  <c r="AJ600" i="8"/>
  <c r="AK600" i="8"/>
  <c r="AL600" i="8"/>
  <c r="AM600" i="8"/>
  <c r="AN600" i="8"/>
  <c r="X601" i="8"/>
  <c r="AA601" i="8" s="1"/>
  <c r="AC601" i="8"/>
  <c r="AD601" i="8"/>
  <c r="AE601" i="8"/>
  <c r="AF601" i="8"/>
  <c r="AG601" i="8"/>
  <c r="AH601" i="8"/>
  <c r="AI601" i="8"/>
  <c r="AJ601" i="8"/>
  <c r="AK601" i="8"/>
  <c r="AL601" i="8"/>
  <c r="AM601" i="8"/>
  <c r="AN601" i="8"/>
  <c r="X602" i="8"/>
  <c r="AC602" i="8"/>
  <c r="AD602" i="8"/>
  <c r="AE602" i="8"/>
  <c r="AF602" i="8"/>
  <c r="AG602" i="8"/>
  <c r="AH602" i="8"/>
  <c r="AI602" i="8"/>
  <c r="AJ602" i="8"/>
  <c r="AK602" i="8"/>
  <c r="AL602" i="8"/>
  <c r="AM602" i="8"/>
  <c r="AN602" i="8"/>
  <c r="X603" i="8"/>
  <c r="AA603" i="8" s="1"/>
  <c r="AC603" i="8"/>
  <c r="AD603" i="8"/>
  <c r="AE603" i="8"/>
  <c r="AF603" i="8"/>
  <c r="AG603" i="8"/>
  <c r="AH603" i="8"/>
  <c r="AI603" i="8"/>
  <c r="AJ603" i="8"/>
  <c r="AK603" i="8"/>
  <c r="AL603" i="8"/>
  <c r="AM603" i="8"/>
  <c r="AN603" i="8"/>
  <c r="X604" i="8"/>
  <c r="AC604" i="8"/>
  <c r="AD604" i="8"/>
  <c r="AE604" i="8"/>
  <c r="AF604" i="8"/>
  <c r="AG604" i="8"/>
  <c r="AH604" i="8"/>
  <c r="AI604" i="8"/>
  <c r="AJ604" i="8"/>
  <c r="AK604" i="8"/>
  <c r="AL604" i="8"/>
  <c r="AM604" i="8"/>
  <c r="AN604" i="8"/>
  <c r="X605" i="8"/>
  <c r="AC605" i="8"/>
  <c r="AD605" i="8"/>
  <c r="AE605" i="8"/>
  <c r="AF605" i="8"/>
  <c r="AG605" i="8"/>
  <c r="AH605" i="8"/>
  <c r="AI605" i="8"/>
  <c r="AJ605" i="8"/>
  <c r="AK605" i="8"/>
  <c r="AL605" i="8"/>
  <c r="AM605" i="8"/>
  <c r="AN605" i="8"/>
  <c r="X606" i="8"/>
  <c r="AA606" i="8" s="1"/>
  <c r="AC606" i="8"/>
  <c r="AD606" i="8"/>
  <c r="AE606" i="8"/>
  <c r="AF606" i="8"/>
  <c r="AG606" i="8"/>
  <c r="AH606" i="8"/>
  <c r="AI606" i="8"/>
  <c r="AJ606" i="8"/>
  <c r="AK606" i="8"/>
  <c r="AL606" i="8"/>
  <c r="AM606" i="8"/>
  <c r="AN606" i="8"/>
  <c r="X607" i="8"/>
  <c r="AC607" i="8"/>
  <c r="AD607" i="8"/>
  <c r="AE607" i="8"/>
  <c r="AF607" i="8"/>
  <c r="AG607" i="8"/>
  <c r="AH607" i="8"/>
  <c r="AI607" i="8"/>
  <c r="AJ607" i="8"/>
  <c r="AK607" i="8"/>
  <c r="AL607" i="8"/>
  <c r="AM607" i="8"/>
  <c r="AN607" i="8"/>
  <c r="X608" i="8"/>
  <c r="AA608" i="8" s="1"/>
  <c r="AC608" i="8"/>
  <c r="AD608" i="8"/>
  <c r="AE608" i="8"/>
  <c r="AF608" i="8"/>
  <c r="AG608" i="8"/>
  <c r="AH608" i="8"/>
  <c r="AI608" i="8"/>
  <c r="AJ608" i="8"/>
  <c r="AK608" i="8"/>
  <c r="AL608" i="8"/>
  <c r="AM608" i="8"/>
  <c r="AN608" i="8"/>
  <c r="X609" i="8"/>
  <c r="AC609" i="8"/>
  <c r="AD609" i="8"/>
  <c r="AE609" i="8"/>
  <c r="AF609" i="8"/>
  <c r="AG609" i="8"/>
  <c r="AH609" i="8"/>
  <c r="AI609" i="8"/>
  <c r="AJ609" i="8"/>
  <c r="AK609" i="8"/>
  <c r="AL609" i="8"/>
  <c r="AM609" i="8"/>
  <c r="AN609" i="8"/>
  <c r="X610" i="8"/>
  <c r="AA610" i="8" s="1"/>
  <c r="AC610" i="8"/>
  <c r="AD610" i="8"/>
  <c r="AE610" i="8"/>
  <c r="AF610" i="8"/>
  <c r="AG610" i="8"/>
  <c r="AH610" i="8"/>
  <c r="AI610" i="8"/>
  <c r="AJ610" i="8"/>
  <c r="AK610" i="8"/>
  <c r="AL610" i="8"/>
  <c r="AM610" i="8"/>
  <c r="AN610" i="8"/>
  <c r="X611" i="8"/>
  <c r="AA611" i="8" s="1"/>
  <c r="AC611" i="8"/>
  <c r="AD611" i="8"/>
  <c r="AE611" i="8"/>
  <c r="AF611" i="8"/>
  <c r="AG611" i="8"/>
  <c r="AH611" i="8"/>
  <c r="AI611" i="8"/>
  <c r="AJ611" i="8"/>
  <c r="AK611" i="8"/>
  <c r="AL611" i="8"/>
  <c r="AM611" i="8"/>
  <c r="AN611" i="8"/>
  <c r="X612" i="8"/>
  <c r="AC612" i="8"/>
  <c r="AD612" i="8"/>
  <c r="AE612" i="8"/>
  <c r="AF612" i="8"/>
  <c r="AG612" i="8"/>
  <c r="AH612" i="8"/>
  <c r="AI612" i="8"/>
  <c r="AJ612" i="8"/>
  <c r="AK612" i="8"/>
  <c r="AL612" i="8"/>
  <c r="AM612" i="8"/>
  <c r="AN612" i="8"/>
  <c r="X613" i="8"/>
  <c r="AC613" i="8"/>
  <c r="AD613" i="8"/>
  <c r="AE613" i="8"/>
  <c r="AF613" i="8"/>
  <c r="AG613" i="8"/>
  <c r="AH613" i="8"/>
  <c r="AI613" i="8"/>
  <c r="AJ613" i="8"/>
  <c r="AK613" i="8"/>
  <c r="AL613" i="8"/>
  <c r="AM613" i="8"/>
  <c r="AN613" i="8"/>
  <c r="X614" i="8"/>
  <c r="AA614" i="8" s="1"/>
  <c r="AC614" i="8"/>
  <c r="AD614" i="8"/>
  <c r="AE614" i="8"/>
  <c r="AF614" i="8"/>
  <c r="AG614" i="8"/>
  <c r="AH614" i="8"/>
  <c r="AI614" i="8"/>
  <c r="AJ614" i="8"/>
  <c r="AK614" i="8"/>
  <c r="AL614" i="8"/>
  <c r="AM614" i="8"/>
  <c r="AN614" i="8"/>
  <c r="X615" i="8"/>
  <c r="AA615" i="8" s="1"/>
  <c r="AC615" i="8"/>
  <c r="AD615" i="8"/>
  <c r="AE615" i="8"/>
  <c r="AF615" i="8"/>
  <c r="AG615" i="8"/>
  <c r="AH615" i="8"/>
  <c r="AI615" i="8"/>
  <c r="AJ615" i="8"/>
  <c r="AK615" i="8"/>
  <c r="AL615" i="8"/>
  <c r="AM615" i="8"/>
  <c r="AN615" i="8"/>
  <c r="X616" i="8"/>
  <c r="AC616" i="8"/>
  <c r="AD616" i="8"/>
  <c r="AE616" i="8"/>
  <c r="AF616" i="8"/>
  <c r="AG616" i="8"/>
  <c r="AH616" i="8"/>
  <c r="AI616" i="8"/>
  <c r="AJ616" i="8"/>
  <c r="AK616" i="8"/>
  <c r="AL616" i="8"/>
  <c r="AM616" i="8"/>
  <c r="AN616" i="8"/>
  <c r="X617" i="8"/>
  <c r="AA617" i="8" s="1"/>
  <c r="AC617" i="8"/>
  <c r="AD617" i="8"/>
  <c r="AE617" i="8"/>
  <c r="AF617" i="8"/>
  <c r="AG617" i="8"/>
  <c r="AH617" i="8"/>
  <c r="AI617" i="8"/>
  <c r="AJ617" i="8"/>
  <c r="AK617" i="8"/>
  <c r="AL617" i="8"/>
  <c r="AM617" i="8"/>
  <c r="AN617" i="8"/>
  <c r="X618" i="8"/>
  <c r="AC618" i="8"/>
  <c r="AD618" i="8"/>
  <c r="AE618" i="8"/>
  <c r="AF618" i="8"/>
  <c r="AG618" i="8"/>
  <c r="AH618" i="8"/>
  <c r="AI618" i="8"/>
  <c r="AJ618" i="8"/>
  <c r="AK618" i="8"/>
  <c r="AL618" i="8"/>
  <c r="AM618" i="8"/>
  <c r="AN618" i="8"/>
  <c r="X619" i="8"/>
  <c r="AC619" i="8"/>
  <c r="AD619" i="8"/>
  <c r="AE619" i="8"/>
  <c r="AF619" i="8"/>
  <c r="AG619" i="8"/>
  <c r="AH619" i="8"/>
  <c r="AI619" i="8"/>
  <c r="AJ619" i="8"/>
  <c r="AK619" i="8"/>
  <c r="AL619" i="8"/>
  <c r="AM619" i="8"/>
  <c r="AN619" i="8"/>
  <c r="X620" i="8"/>
  <c r="AA620" i="8" s="1"/>
  <c r="AC620" i="8"/>
  <c r="AD620" i="8"/>
  <c r="AE620" i="8"/>
  <c r="AF620" i="8"/>
  <c r="AG620" i="8"/>
  <c r="AH620" i="8"/>
  <c r="AI620" i="8"/>
  <c r="AJ620" i="8"/>
  <c r="AK620" i="8"/>
  <c r="AL620" i="8"/>
  <c r="AM620" i="8"/>
  <c r="AN620" i="8"/>
  <c r="X621" i="8"/>
  <c r="AA621" i="8" s="1"/>
  <c r="AC621" i="8"/>
  <c r="AD621" i="8"/>
  <c r="AE621" i="8"/>
  <c r="AF621" i="8"/>
  <c r="AG621" i="8"/>
  <c r="AH621" i="8"/>
  <c r="AI621" i="8"/>
  <c r="AJ621" i="8"/>
  <c r="AK621" i="8"/>
  <c r="AL621" i="8"/>
  <c r="AM621" i="8"/>
  <c r="AN621" i="8"/>
  <c r="X622" i="8"/>
  <c r="AA622" i="8" s="1"/>
  <c r="AC622" i="8"/>
  <c r="AD622" i="8"/>
  <c r="AE622" i="8"/>
  <c r="AF622" i="8"/>
  <c r="AG622" i="8"/>
  <c r="AH622" i="8"/>
  <c r="AI622" i="8"/>
  <c r="AJ622" i="8"/>
  <c r="AK622" i="8"/>
  <c r="AL622" i="8"/>
  <c r="AM622" i="8"/>
  <c r="AN622" i="8"/>
  <c r="X623" i="8"/>
  <c r="AA623" i="8" s="1"/>
  <c r="AC623" i="8"/>
  <c r="AD623" i="8"/>
  <c r="AE623" i="8"/>
  <c r="AF623" i="8"/>
  <c r="AG623" i="8"/>
  <c r="AH623" i="8"/>
  <c r="AI623" i="8"/>
  <c r="AJ623" i="8"/>
  <c r="AK623" i="8"/>
  <c r="AL623" i="8"/>
  <c r="AM623" i="8"/>
  <c r="AN623" i="8"/>
  <c r="X624" i="8"/>
  <c r="AA624" i="8" s="1"/>
  <c r="AC624" i="8"/>
  <c r="AD624" i="8"/>
  <c r="AE624" i="8"/>
  <c r="AF624" i="8"/>
  <c r="AG624" i="8"/>
  <c r="AH624" i="8"/>
  <c r="AI624" i="8"/>
  <c r="AJ624" i="8"/>
  <c r="AK624" i="8"/>
  <c r="AL624" i="8"/>
  <c r="AM624" i="8"/>
  <c r="AN624" i="8"/>
  <c r="X625" i="8"/>
  <c r="AC625" i="8"/>
  <c r="AD625" i="8"/>
  <c r="AE625" i="8"/>
  <c r="AF625" i="8"/>
  <c r="AG625" i="8"/>
  <c r="AH625" i="8"/>
  <c r="AI625" i="8"/>
  <c r="AJ625" i="8"/>
  <c r="AK625" i="8"/>
  <c r="AL625" i="8"/>
  <c r="AM625" i="8"/>
  <c r="AN625" i="8"/>
  <c r="X626" i="8"/>
  <c r="AA626" i="8" s="1"/>
  <c r="AC626" i="8"/>
  <c r="AD626" i="8"/>
  <c r="AE626" i="8"/>
  <c r="AF626" i="8"/>
  <c r="AG626" i="8"/>
  <c r="AH626" i="8"/>
  <c r="AI626" i="8"/>
  <c r="AJ626" i="8"/>
  <c r="AK626" i="8"/>
  <c r="AL626" i="8"/>
  <c r="AM626" i="8"/>
  <c r="AN626" i="8"/>
  <c r="X627" i="8"/>
  <c r="AA627" i="8" s="1"/>
  <c r="AC627" i="8"/>
  <c r="AD627" i="8"/>
  <c r="AE627" i="8"/>
  <c r="AF627" i="8"/>
  <c r="AG627" i="8"/>
  <c r="AH627" i="8"/>
  <c r="AI627" i="8"/>
  <c r="AJ627" i="8"/>
  <c r="AK627" i="8"/>
  <c r="AL627" i="8"/>
  <c r="AM627" i="8"/>
  <c r="AN627" i="8"/>
  <c r="X628" i="8"/>
  <c r="AA628" i="8" s="1"/>
  <c r="AC628" i="8"/>
  <c r="AD628" i="8"/>
  <c r="AE628" i="8"/>
  <c r="AF628" i="8"/>
  <c r="AG628" i="8"/>
  <c r="AH628" i="8"/>
  <c r="AI628" i="8"/>
  <c r="AJ628" i="8"/>
  <c r="AK628" i="8"/>
  <c r="AL628" i="8"/>
  <c r="AM628" i="8"/>
  <c r="AN628" i="8"/>
  <c r="X629" i="8"/>
  <c r="AA629" i="8" s="1"/>
  <c r="AC629" i="8"/>
  <c r="AD629" i="8"/>
  <c r="AE629" i="8"/>
  <c r="AF629" i="8"/>
  <c r="AG629" i="8"/>
  <c r="AH629" i="8"/>
  <c r="AI629" i="8"/>
  <c r="AJ629" i="8"/>
  <c r="AK629" i="8"/>
  <c r="AL629" i="8"/>
  <c r="AM629" i="8"/>
  <c r="AN629" i="8"/>
  <c r="X630" i="8"/>
  <c r="AA630" i="8" s="1"/>
  <c r="AC630" i="8"/>
  <c r="AD630" i="8"/>
  <c r="AE630" i="8"/>
  <c r="AF630" i="8"/>
  <c r="AG630" i="8"/>
  <c r="AH630" i="8"/>
  <c r="AI630" i="8"/>
  <c r="AJ630" i="8"/>
  <c r="AK630" i="8"/>
  <c r="AL630" i="8"/>
  <c r="AM630" i="8"/>
  <c r="AN630" i="8"/>
  <c r="X631" i="8"/>
  <c r="AA631" i="8" s="1"/>
  <c r="AC631" i="8"/>
  <c r="AD631" i="8"/>
  <c r="AE631" i="8"/>
  <c r="AF631" i="8"/>
  <c r="AG631" i="8"/>
  <c r="AH631" i="8"/>
  <c r="AI631" i="8"/>
  <c r="AJ631" i="8"/>
  <c r="AK631" i="8"/>
  <c r="AL631" i="8"/>
  <c r="AM631" i="8"/>
  <c r="AN631" i="8"/>
  <c r="X632" i="8"/>
  <c r="AC632" i="8"/>
  <c r="AD632" i="8"/>
  <c r="AE632" i="8"/>
  <c r="AF632" i="8"/>
  <c r="AG632" i="8"/>
  <c r="AH632" i="8"/>
  <c r="AI632" i="8"/>
  <c r="AJ632" i="8"/>
  <c r="AK632" i="8"/>
  <c r="AL632" i="8"/>
  <c r="AM632" i="8"/>
  <c r="AN632" i="8"/>
  <c r="X633" i="8"/>
  <c r="AA633" i="8" s="1"/>
  <c r="AC633" i="8"/>
  <c r="AD633" i="8"/>
  <c r="AE633" i="8"/>
  <c r="AF633" i="8"/>
  <c r="AG633" i="8"/>
  <c r="AH633" i="8"/>
  <c r="AI633" i="8"/>
  <c r="AJ633" i="8"/>
  <c r="AK633" i="8"/>
  <c r="AL633" i="8"/>
  <c r="AM633" i="8"/>
  <c r="AN633" i="8"/>
  <c r="X634" i="8"/>
  <c r="AA634" i="8" s="1"/>
  <c r="AC634" i="8"/>
  <c r="AD634" i="8"/>
  <c r="AE634" i="8"/>
  <c r="AF634" i="8"/>
  <c r="AG634" i="8"/>
  <c r="AH634" i="8"/>
  <c r="AI634" i="8"/>
  <c r="AJ634" i="8"/>
  <c r="AK634" i="8"/>
  <c r="AL634" i="8"/>
  <c r="AM634" i="8"/>
  <c r="AN634" i="8"/>
  <c r="X635" i="8"/>
  <c r="AA635" i="8" s="1"/>
  <c r="AC635" i="8"/>
  <c r="AD635" i="8"/>
  <c r="AE635" i="8"/>
  <c r="AF635" i="8"/>
  <c r="AG635" i="8"/>
  <c r="AH635" i="8"/>
  <c r="AI635" i="8"/>
  <c r="AJ635" i="8"/>
  <c r="AK635" i="8"/>
  <c r="AL635" i="8"/>
  <c r="AM635" i="8"/>
  <c r="AN635" i="8"/>
  <c r="X636" i="8"/>
  <c r="AC636" i="8"/>
  <c r="AD636" i="8"/>
  <c r="AE636" i="8"/>
  <c r="AF636" i="8"/>
  <c r="AG636" i="8"/>
  <c r="AH636" i="8"/>
  <c r="AI636" i="8"/>
  <c r="AJ636" i="8"/>
  <c r="AK636" i="8"/>
  <c r="AL636" i="8"/>
  <c r="AM636" i="8"/>
  <c r="AN636" i="8"/>
  <c r="X637" i="8"/>
  <c r="AA637" i="8" s="1"/>
  <c r="AC637" i="8"/>
  <c r="AD637" i="8"/>
  <c r="AE637" i="8"/>
  <c r="AF637" i="8"/>
  <c r="AG637" i="8"/>
  <c r="AH637" i="8"/>
  <c r="AI637" i="8"/>
  <c r="AJ637" i="8"/>
  <c r="AK637" i="8"/>
  <c r="AL637" i="8"/>
  <c r="AM637" i="8"/>
  <c r="AN637" i="8"/>
  <c r="X638" i="8"/>
  <c r="AA638" i="8" s="1"/>
  <c r="AC638" i="8"/>
  <c r="AD638" i="8"/>
  <c r="AE638" i="8"/>
  <c r="AF638" i="8"/>
  <c r="AG638" i="8"/>
  <c r="AH638" i="8"/>
  <c r="AI638" i="8"/>
  <c r="AJ638" i="8"/>
  <c r="AK638" i="8"/>
  <c r="AL638" i="8"/>
  <c r="AM638" i="8"/>
  <c r="AN638" i="8"/>
  <c r="X639" i="8"/>
  <c r="AA639" i="8" s="1"/>
  <c r="AC639" i="8"/>
  <c r="AD639" i="8"/>
  <c r="AE639" i="8"/>
  <c r="AF639" i="8"/>
  <c r="AG639" i="8"/>
  <c r="AH639" i="8"/>
  <c r="AI639" i="8"/>
  <c r="AJ639" i="8"/>
  <c r="AK639" i="8"/>
  <c r="AL639" i="8"/>
  <c r="AM639" i="8"/>
  <c r="AN639" i="8"/>
  <c r="X640" i="8"/>
  <c r="AA640" i="8" s="1"/>
  <c r="AC640" i="8"/>
  <c r="AD640" i="8"/>
  <c r="AE640" i="8"/>
  <c r="AF640" i="8"/>
  <c r="AG640" i="8"/>
  <c r="AH640" i="8"/>
  <c r="AI640" i="8"/>
  <c r="AJ640" i="8"/>
  <c r="AK640" i="8"/>
  <c r="AL640" i="8"/>
  <c r="AM640" i="8"/>
  <c r="AN640" i="8"/>
  <c r="X641" i="8"/>
  <c r="AA641" i="8" s="1"/>
  <c r="AC641" i="8"/>
  <c r="AD641" i="8"/>
  <c r="AE641" i="8"/>
  <c r="AF641" i="8"/>
  <c r="AG641" i="8"/>
  <c r="AH641" i="8"/>
  <c r="AI641" i="8"/>
  <c r="AJ641" i="8"/>
  <c r="AK641" i="8"/>
  <c r="AL641" i="8"/>
  <c r="AM641" i="8"/>
  <c r="AN641" i="8"/>
  <c r="X642" i="8"/>
  <c r="AA642" i="8" s="1"/>
  <c r="AC642" i="8"/>
  <c r="AD642" i="8"/>
  <c r="AE642" i="8"/>
  <c r="AF642" i="8"/>
  <c r="AG642" i="8"/>
  <c r="AH642" i="8"/>
  <c r="AI642" i="8"/>
  <c r="AJ642" i="8"/>
  <c r="AK642" i="8"/>
  <c r="AL642" i="8"/>
  <c r="AM642" i="8"/>
  <c r="AN642" i="8"/>
  <c r="X643" i="8"/>
  <c r="AC643" i="8"/>
  <c r="AD643" i="8"/>
  <c r="AE643" i="8"/>
  <c r="AF643" i="8"/>
  <c r="AG643" i="8"/>
  <c r="AH643" i="8"/>
  <c r="AI643" i="8"/>
  <c r="AJ643" i="8"/>
  <c r="AK643" i="8"/>
  <c r="AL643" i="8"/>
  <c r="AM643" i="8"/>
  <c r="AN643" i="8"/>
  <c r="X644" i="8"/>
  <c r="AA644" i="8" s="1"/>
  <c r="AC644" i="8"/>
  <c r="AD644" i="8"/>
  <c r="AE644" i="8"/>
  <c r="AF644" i="8"/>
  <c r="AG644" i="8"/>
  <c r="AH644" i="8"/>
  <c r="AI644" i="8"/>
  <c r="AJ644" i="8"/>
  <c r="AK644" i="8"/>
  <c r="AL644" i="8"/>
  <c r="AM644" i="8"/>
  <c r="AN644" i="8"/>
  <c r="X645" i="8"/>
  <c r="AA645" i="8" s="1"/>
  <c r="AC645" i="8"/>
  <c r="AD645" i="8"/>
  <c r="AE645" i="8"/>
  <c r="AF645" i="8"/>
  <c r="AG645" i="8"/>
  <c r="AH645" i="8"/>
  <c r="AI645" i="8"/>
  <c r="AJ645" i="8"/>
  <c r="AK645" i="8"/>
  <c r="AL645" i="8"/>
  <c r="AM645" i="8"/>
  <c r="AN645" i="8"/>
  <c r="X646" i="8"/>
  <c r="AC646" i="8"/>
  <c r="AD646" i="8"/>
  <c r="AE646" i="8"/>
  <c r="AF646" i="8"/>
  <c r="AG646" i="8"/>
  <c r="AH646" i="8"/>
  <c r="AI646" i="8"/>
  <c r="AJ646" i="8"/>
  <c r="AK646" i="8"/>
  <c r="AL646" i="8"/>
  <c r="AM646" i="8"/>
  <c r="AN646" i="8"/>
  <c r="X647" i="8"/>
  <c r="AC647" i="8"/>
  <c r="AD647" i="8"/>
  <c r="AE647" i="8"/>
  <c r="AF647" i="8"/>
  <c r="AG647" i="8"/>
  <c r="AH647" i="8"/>
  <c r="AI647" i="8"/>
  <c r="AJ647" i="8"/>
  <c r="AK647" i="8"/>
  <c r="AL647" i="8"/>
  <c r="AM647" i="8"/>
  <c r="AN647" i="8"/>
  <c r="X648" i="8"/>
  <c r="AA648" i="8" s="1"/>
  <c r="AC648" i="8"/>
  <c r="AD648" i="8"/>
  <c r="AE648" i="8"/>
  <c r="AF648" i="8"/>
  <c r="AG648" i="8"/>
  <c r="AH648" i="8"/>
  <c r="AI648" i="8"/>
  <c r="AJ648" i="8"/>
  <c r="AK648" i="8"/>
  <c r="AL648" i="8"/>
  <c r="AM648" i="8"/>
  <c r="AN648" i="8"/>
  <c r="X649" i="8"/>
  <c r="AC649" i="8"/>
  <c r="AD649" i="8"/>
  <c r="AE649" i="8"/>
  <c r="AF649" i="8"/>
  <c r="AG649" i="8"/>
  <c r="AH649" i="8"/>
  <c r="AI649" i="8"/>
  <c r="AJ649" i="8"/>
  <c r="AK649" i="8"/>
  <c r="AL649" i="8"/>
  <c r="AM649" i="8"/>
  <c r="AN649" i="8"/>
  <c r="X650" i="8"/>
  <c r="AA650" i="8" s="1"/>
  <c r="AC650" i="8"/>
  <c r="AD650" i="8"/>
  <c r="AE650" i="8"/>
  <c r="AF650" i="8"/>
  <c r="AG650" i="8"/>
  <c r="AH650" i="8"/>
  <c r="AI650" i="8"/>
  <c r="AJ650" i="8"/>
  <c r="AK650" i="8"/>
  <c r="AL650" i="8"/>
  <c r="AM650" i="8"/>
  <c r="AN650" i="8"/>
  <c r="X651" i="8"/>
  <c r="AA651" i="8" s="1"/>
  <c r="AC651" i="8"/>
  <c r="AD651" i="8"/>
  <c r="AE651" i="8"/>
  <c r="AF651" i="8"/>
  <c r="AG651" i="8"/>
  <c r="AH651" i="8"/>
  <c r="AI651" i="8"/>
  <c r="AJ651" i="8"/>
  <c r="AK651" i="8"/>
  <c r="AL651" i="8"/>
  <c r="AM651" i="8"/>
  <c r="AN651" i="8"/>
  <c r="X652" i="8"/>
  <c r="AA652" i="8" s="1"/>
  <c r="AC652" i="8"/>
  <c r="AD652" i="8"/>
  <c r="AE652" i="8"/>
  <c r="AF652" i="8"/>
  <c r="AG652" i="8"/>
  <c r="AH652" i="8"/>
  <c r="AI652" i="8"/>
  <c r="AJ652" i="8"/>
  <c r="AK652" i="8"/>
  <c r="AL652" i="8"/>
  <c r="AM652" i="8"/>
  <c r="AN652" i="8"/>
  <c r="X653" i="8"/>
  <c r="AA653" i="8" s="1"/>
  <c r="AC653" i="8"/>
  <c r="AD653" i="8"/>
  <c r="AE653" i="8"/>
  <c r="AF653" i="8"/>
  <c r="AG653" i="8"/>
  <c r="AH653" i="8"/>
  <c r="AI653" i="8"/>
  <c r="AJ653" i="8"/>
  <c r="AK653" i="8"/>
  <c r="AL653" i="8"/>
  <c r="AM653" i="8"/>
  <c r="AN653" i="8"/>
  <c r="X654" i="8"/>
  <c r="AA654" i="8" s="1"/>
  <c r="AC654" i="8"/>
  <c r="AD654" i="8"/>
  <c r="AE654" i="8"/>
  <c r="AF654" i="8"/>
  <c r="AG654" i="8"/>
  <c r="AH654" i="8"/>
  <c r="AI654" i="8"/>
  <c r="AJ654" i="8"/>
  <c r="AK654" i="8"/>
  <c r="AL654" i="8"/>
  <c r="AM654" i="8"/>
  <c r="AN654" i="8"/>
  <c r="X655" i="8"/>
  <c r="AC655" i="8"/>
  <c r="AD655" i="8"/>
  <c r="AE655" i="8"/>
  <c r="AF655" i="8"/>
  <c r="AG655" i="8"/>
  <c r="AH655" i="8"/>
  <c r="AI655" i="8"/>
  <c r="AJ655" i="8"/>
  <c r="AK655" i="8"/>
  <c r="AL655" i="8"/>
  <c r="AM655" i="8"/>
  <c r="AN655" i="8"/>
  <c r="X656" i="8"/>
  <c r="AA656" i="8" s="1"/>
  <c r="AC656" i="8"/>
  <c r="AD656" i="8"/>
  <c r="AE656" i="8"/>
  <c r="AF656" i="8"/>
  <c r="AG656" i="8"/>
  <c r="AH656" i="8"/>
  <c r="AI656" i="8"/>
  <c r="AJ656" i="8"/>
  <c r="AK656" i="8"/>
  <c r="AL656" i="8"/>
  <c r="AM656" i="8"/>
  <c r="AN656" i="8"/>
  <c r="X657" i="8"/>
  <c r="AA657" i="8" s="1"/>
  <c r="AC657" i="8"/>
  <c r="AD657" i="8"/>
  <c r="AE657" i="8"/>
  <c r="AF657" i="8"/>
  <c r="AG657" i="8"/>
  <c r="AH657" i="8"/>
  <c r="AI657" i="8"/>
  <c r="AJ657" i="8"/>
  <c r="AK657" i="8"/>
  <c r="AL657" i="8"/>
  <c r="AM657" i="8"/>
  <c r="AN657" i="8"/>
  <c r="X658" i="8"/>
  <c r="AA658" i="8" s="1"/>
  <c r="AC658" i="8"/>
  <c r="AD658" i="8"/>
  <c r="AE658" i="8"/>
  <c r="AF658" i="8"/>
  <c r="AG658" i="8"/>
  <c r="AH658" i="8"/>
  <c r="AI658" i="8"/>
  <c r="AJ658" i="8"/>
  <c r="AK658" i="8"/>
  <c r="AL658" i="8"/>
  <c r="AM658" i="8"/>
  <c r="AN658" i="8"/>
  <c r="X659" i="8"/>
  <c r="AA659" i="8" s="1"/>
  <c r="AC659" i="8"/>
  <c r="AD659" i="8"/>
  <c r="AE659" i="8"/>
  <c r="AF659" i="8"/>
  <c r="AG659" i="8"/>
  <c r="AH659" i="8"/>
  <c r="AI659" i="8"/>
  <c r="AJ659" i="8"/>
  <c r="AK659" i="8"/>
  <c r="AL659" i="8"/>
  <c r="AM659" i="8"/>
  <c r="AN659" i="8"/>
  <c r="X660" i="8"/>
  <c r="AA660" i="8" s="1"/>
  <c r="AC660" i="8"/>
  <c r="AD660" i="8"/>
  <c r="AE660" i="8"/>
  <c r="AF660" i="8"/>
  <c r="AG660" i="8"/>
  <c r="AH660" i="8"/>
  <c r="AI660" i="8"/>
  <c r="AJ660" i="8"/>
  <c r="AK660" i="8"/>
  <c r="AL660" i="8"/>
  <c r="AM660" i="8"/>
  <c r="AN660" i="8"/>
  <c r="X661" i="8"/>
  <c r="AA661" i="8" s="1"/>
  <c r="AC661" i="8"/>
  <c r="AD661" i="8"/>
  <c r="AE661" i="8"/>
  <c r="AF661" i="8"/>
  <c r="AG661" i="8"/>
  <c r="AH661" i="8"/>
  <c r="AI661" i="8"/>
  <c r="AJ661" i="8"/>
  <c r="AK661" i="8"/>
  <c r="AL661" i="8"/>
  <c r="AM661" i="8"/>
  <c r="AN661" i="8"/>
  <c r="X662" i="8"/>
  <c r="AA662" i="8" s="1"/>
  <c r="AC662" i="8"/>
  <c r="AD662" i="8"/>
  <c r="AE662" i="8"/>
  <c r="AF662" i="8"/>
  <c r="AG662" i="8"/>
  <c r="AH662" i="8"/>
  <c r="AI662" i="8"/>
  <c r="AJ662" i="8"/>
  <c r="AK662" i="8"/>
  <c r="AL662" i="8"/>
  <c r="AM662" i="8"/>
  <c r="AN662" i="8"/>
  <c r="X663" i="8"/>
  <c r="AA663" i="8" s="1"/>
  <c r="AC663" i="8"/>
  <c r="AD663" i="8"/>
  <c r="AE663" i="8"/>
  <c r="AF663" i="8"/>
  <c r="AG663" i="8"/>
  <c r="AH663" i="8"/>
  <c r="AI663" i="8"/>
  <c r="AJ663" i="8"/>
  <c r="AK663" i="8"/>
  <c r="AL663" i="8"/>
  <c r="AM663" i="8"/>
  <c r="AN663" i="8"/>
  <c r="X664" i="8"/>
  <c r="AA664" i="8" s="1"/>
  <c r="AC664" i="8"/>
  <c r="AD664" i="8"/>
  <c r="AE664" i="8"/>
  <c r="AF664" i="8"/>
  <c r="AG664" i="8"/>
  <c r="AH664" i="8"/>
  <c r="AI664" i="8"/>
  <c r="AJ664" i="8"/>
  <c r="AK664" i="8"/>
  <c r="AL664" i="8"/>
  <c r="AM664" i="8"/>
  <c r="AN664" i="8"/>
  <c r="X665" i="8"/>
  <c r="AC665" i="8"/>
  <c r="AD665" i="8"/>
  <c r="AE665" i="8"/>
  <c r="AF665" i="8"/>
  <c r="AG665" i="8"/>
  <c r="AH665" i="8"/>
  <c r="AI665" i="8"/>
  <c r="AJ665" i="8"/>
  <c r="AK665" i="8"/>
  <c r="AL665" i="8"/>
  <c r="AM665" i="8"/>
  <c r="AN665" i="8"/>
  <c r="X666" i="8"/>
  <c r="AA666" i="8" s="1"/>
  <c r="AC666" i="8"/>
  <c r="AD666" i="8"/>
  <c r="AE666" i="8"/>
  <c r="AF666" i="8"/>
  <c r="AG666" i="8"/>
  <c r="AH666" i="8"/>
  <c r="AI666" i="8"/>
  <c r="AJ666" i="8"/>
  <c r="AK666" i="8"/>
  <c r="AL666" i="8"/>
  <c r="AM666" i="8"/>
  <c r="AN666" i="8"/>
  <c r="X667" i="8"/>
  <c r="AA667" i="8" s="1"/>
  <c r="AC667" i="8"/>
  <c r="AD667" i="8"/>
  <c r="AE667" i="8"/>
  <c r="AF667" i="8"/>
  <c r="AG667" i="8"/>
  <c r="AH667" i="8"/>
  <c r="AI667" i="8"/>
  <c r="AJ667" i="8"/>
  <c r="AK667" i="8"/>
  <c r="AL667" i="8"/>
  <c r="AM667" i="8"/>
  <c r="AN667" i="8"/>
  <c r="X668" i="8"/>
  <c r="AA668" i="8" s="1"/>
  <c r="AC668" i="8"/>
  <c r="AD668" i="8"/>
  <c r="AE668" i="8"/>
  <c r="AF668" i="8"/>
  <c r="AG668" i="8"/>
  <c r="AH668" i="8"/>
  <c r="AI668" i="8"/>
  <c r="AJ668" i="8"/>
  <c r="AK668" i="8"/>
  <c r="AL668" i="8"/>
  <c r="AM668" i="8"/>
  <c r="AN668" i="8"/>
  <c r="X669" i="8"/>
  <c r="AA669" i="8" s="1"/>
  <c r="AC669" i="8"/>
  <c r="AD669" i="8"/>
  <c r="AE669" i="8"/>
  <c r="AF669" i="8"/>
  <c r="AG669" i="8"/>
  <c r="AH669" i="8"/>
  <c r="AI669" i="8"/>
  <c r="AJ669" i="8"/>
  <c r="AK669" i="8"/>
  <c r="AL669" i="8"/>
  <c r="AM669" i="8"/>
  <c r="AN669" i="8"/>
  <c r="X670" i="8"/>
  <c r="AC670" i="8"/>
  <c r="AD670" i="8"/>
  <c r="AE670" i="8"/>
  <c r="AF670" i="8"/>
  <c r="AG670" i="8"/>
  <c r="AH670" i="8"/>
  <c r="AI670" i="8"/>
  <c r="AJ670" i="8"/>
  <c r="AK670" i="8"/>
  <c r="AL670" i="8"/>
  <c r="AM670" i="8"/>
  <c r="AN670" i="8"/>
  <c r="X671" i="8"/>
  <c r="AA671" i="8" s="1"/>
  <c r="AC671" i="8"/>
  <c r="AD671" i="8"/>
  <c r="AE671" i="8"/>
  <c r="AF671" i="8"/>
  <c r="AG671" i="8"/>
  <c r="AH671" i="8"/>
  <c r="AI671" i="8"/>
  <c r="AJ671" i="8"/>
  <c r="AK671" i="8"/>
  <c r="AL671" i="8"/>
  <c r="AM671" i="8"/>
  <c r="AN671" i="8"/>
  <c r="X672" i="8"/>
  <c r="AA672" i="8" s="1"/>
  <c r="AC672" i="8"/>
  <c r="AD672" i="8"/>
  <c r="AE672" i="8"/>
  <c r="AF672" i="8"/>
  <c r="AG672" i="8"/>
  <c r="AH672" i="8"/>
  <c r="AI672" i="8"/>
  <c r="AJ672" i="8"/>
  <c r="AK672" i="8"/>
  <c r="AL672" i="8"/>
  <c r="AM672" i="8"/>
  <c r="AN672" i="8"/>
  <c r="X673" i="8"/>
  <c r="AA673" i="8" s="1"/>
  <c r="AC673" i="8"/>
  <c r="AD673" i="8"/>
  <c r="AE673" i="8"/>
  <c r="AF673" i="8"/>
  <c r="AG673" i="8"/>
  <c r="AH673" i="8"/>
  <c r="AI673" i="8"/>
  <c r="AJ673" i="8"/>
  <c r="AK673" i="8"/>
  <c r="AL673" i="8"/>
  <c r="AM673" i="8"/>
  <c r="AN673" i="8"/>
  <c r="X674" i="8"/>
  <c r="AC674" i="8"/>
  <c r="AD674" i="8"/>
  <c r="AE674" i="8"/>
  <c r="AF674" i="8"/>
  <c r="AG674" i="8"/>
  <c r="AH674" i="8"/>
  <c r="AI674" i="8"/>
  <c r="AJ674" i="8"/>
  <c r="AK674" i="8"/>
  <c r="AL674" i="8"/>
  <c r="AM674" i="8"/>
  <c r="AN674" i="8"/>
  <c r="X675" i="8"/>
  <c r="AC675" i="8"/>
  <c r="AD675" i="8"/>
  <c r="AE675" i="8"/>
  <c r="AF675" i="8"/>
  <c r="AG675" i="8"/>
  <c r="AH675" i="8"/>
  <c r="AI675" i="8"/>
  <c r="AJ675" i="8"/>
  <c r="AK675" i="8"/>
  <c r="AL675" i="8"/>
  <c r="AM675" i="8"/>
  <c r="AN675" i="8"/>
  <c r="X676" i="8"/>
  <c r="AA676" i="8" s="1"/>
  <c r="AC676" i="8"/>
  <c r="AD676" i="8"/>
  <c r="AE676" i="8"/>
  <c r="AF676" i="8"/>
  <c r="AG676" i="8"/>
  <c r="AH676" i="8"/>
  <c r="AI676" i="8"/>
  <c r="AJ676" i="8"/>
  <c r="AK676" i="8"/>
  <c r="AL676" i="8"/>
  <c r="AM676" i="8"/>
  <c r="AN676" i="8"/>
  <c r="X677" i="8"/>
  <c r="AA677" i="8" s="1"/>
  <c r="AC677" i="8"/>
  <c r="AD677" i="8"/>
  <c r="AE677" i="8"/>
  <c r="AF677" i="8"/>
  <c r="AG677" i="8"/>
  <c r="AH677" i="8"/>
  <c r="AI677" i="8"/>
  <c r="AJ677" i="8"/>
  <c r="AK677" i="8"/>
  <c r="AL677" i="8"/>
  <c r="AM677" i="8"/>
  <c r="AN677" i="8"/>
  <c r="X678" i="8"/>
  <c r="AC678" i="8"/>
  <c r="AD678" i="8"/>
  <c r="AE678" i="8"/>
  <c r="AF678" i="8"/>
  <c r="AG678" i="8"/>
  <c r="AH678" i="8"/>
  <c r="AI678" i="8"/>
  <c r="AJ678" i="8"/>
  <c r="AK678" i="8"/>
  <c r="AL678" i="8"/>
  <c r="AM678" i="8"/>
  <c r="AN678" i="8"/>
  <c r="X679" i="8"/>
  <c r="AA679" i="8" s="1"/>
  <c r="AC679" i="8"/>
  <c r="AD679" i="8"/>
  <c r="AE679" i="8"/>
  <c r="AF679" i="8"/>
  <c r="AG679" i="8"/>
  <c r="AH679" i="8"/>
  <c r="AI679" i="8"/>
  <c r="AJ679" i="8"/>
  <c r="AK679" i="8"/>
  <c r="AL679" i="8"/>
  <c r="AM679" i="8"/>
  <c r="AN679" i="8"/>
  <c r="X680" i="8"/>
  <c r="AA680" i="8" s="1"/>
  <c r="AC680" i="8"/>
  <c r="AD680" i="8"/>
  <c r="AE680" i="8"/>
  <c r="AF680" i="8"/>
  <c r="AG680" i="8"/>
  <c r="AH680" i="8"/>
  <c r="AI680" i="8"/>
  <c r="AJ680" i="8"/>
  <c r="AK680" i="8"/>
  <c r="AL680" i="8"/>
  <c r="AM680" i="8"/>
  <c r="AN680" i="8"/>
  <c r="X681" i="8"/>
  <c r="AC681" i="8"/>
  <c r="AD681" i="8"/>
  <c r="AE681" i="8"/>
  <c r="AF681" i="8"/>
  <c r="AG681" i="8"/>
  <c r="AH681" i="8"/>
  <c r="AI681" i="8"/>
  <c r="AJ681" i="8"/>
  <c r="AK681" i="8"/>
  <c r="AL681" i="8"/>
  <c r="AM681" i="8"/>
  <c r="AN681" i="8"/>
  <c r="X682" i="8"/>
  <c r="AA682" i="8" s="1"/>
  <c r="AC682" i="8"/>
  <c r="AD682" i="8"/>
  <c r="AE682" i="8"/>
  <c r="AF682" i="8"/>
  <c r="AG682" i="8"/>
  <c r="AH682" i="8"/>
  <c r="AI682" i="8"/>
  <c r="AJ682" i="8"/>
  <c r="AK682" i="8"/>
  <c r="AL682" i="8"/>
  <c r="AM682" i="8"/>
  <c r="AN682" i="8"/>
  <c r="X683" i="8"/>
  <c r="AC683" i="8"/>
  <c r="AD683" i="8"/>
  <c r="AE683" i="8"/>
  <c r="AF683" i="8"/>
  <c r="AG683" i="8"/>
  <c r="AH683" i="8"/>
  <c r="AI683" i="8"/>
  <c r="AJ683" i="8"/>
  <c r="AK683" i="8"/>
  <c r="AL683" i="8"/>
  <c r="AM683" i="8"/>
  <c r="AN683" i="8"/>
  <c r="X684" i="8"/>
  <c r="AA684" i="8" s="1"/>
  <c r="AC684" i="8"/>
  <c r="AD684" i="8"/>
  <c r="AE684" i="8"/>
  <c r="AF684" i="8"/>
  <c r="AG684" i="8"/>
  <c r="AH684" i="8"/>
  <c r="AI684" i="8"/>
  <c r="AJ684" i="8"/>
  <c r="AK684" i="8"/>
  <c r="AL684" i="8"/>
  <c r="AM684" i="8"/>
  <c r="AN684" i="8"/>
  <c r="X685" i="8"/>
  <c r="AA685" i="8" s="1"/>
  <c r="AC685" i="8"/>
  <c r="AD685" i="8"/>
  <c r="AE685" i="8"/>
  <c r="AF685" i="8"/>
  <c r="AG685" i="8"/>
  <c r="AH685" i="8"/>
  <c r="AI685" i="8"/>
  <c r="AJ685" i="8"/>
  <c r="AK685" i="8"/>
  <c r="AL685" i="8"/>
  <c r="AM685" i="8"/>
  <c r="AN685" i="8"/>
  <c r="X686" i="8"/>
  <c r="AC686" i="8"/>
  <c r="AD686" i="8"/>
  <c r="AE686" i="8"/>
  <c r="AF686" i="8"/>
  <c r="AG686" i="8"/>
  <c r="AH686" i="8"/>
  <c r="AI686" i="8"/>
  <c r="AJ686" i="8"/>
  <c r="AK686" i="8"/>
  <c r="AL686" i="8"/>
  <c r="AM686" i="8"/>
  <c r="AN686" i="8"/>
  <c r="X687" i="8"/>
  <c r="AA687" i="8" s="1"/>
  <c r="AC687" i="8"/>
  <c r="AD687" i="8"/>
  <c r="AE687" i="8"/>
  <c r="AF687" i="8"/>
  <c r="AG687" i="8"/>
  <c r="AH687" i="8"/>
  <c r="AI687" i="8"/>
  <c r="AJ687" i="8"/>
  <c r="AK687" i="8"/>
  <c r="AL687" i="8"/>
  <c r="AM687" i="8"/>
  <c r="AN687" i="8"/>
  <c r="X688" i="8"/>
  <c r="AC688" i="8"/>
  <c r="AD688" i="8"/>
  <c r="AE688" i="8"/>
  <c r="AF688" i="8"/>
  <c r="AG688" i="8"/>
  <c r="AH688" i="8"/>
  <c r="AI688" i="8"/>
  <c r="AJ688" i="8"/>
  <c r="AK688" i="8"/>
  <c r="AL688" i="8"/>
  <c r="AM688" i="8"/>
  <c r="AN688" i="8"/>
  <c r="X689" i="8"/>
  <c r="AC689" i="8"/>
  <c r="AD689" i="8"/>
  <c r="AE689" i="8"/>
  <c r="AF689" i="8"/>
  <c r="AG689" i="8"/>
  <c r="AH689" i="8"/>
  <c r="AI689" i="8"/>
  <c r="AJ689" i="8"/>
  <c r="AK689" i="8"/>
  <c r="AL689" i="8"/>
  <c r="AM689" i="8"/>
  <c r="AN689" i="8"/>
  <c r="X690" i="8"/>
  <c r="AA690" i="8" s="1"/>
  <c r="AC690" i="8"/>
  <c r="AD690" i="8"/>
  <c r="AE690" i="8"/>
  <c r="AF690" i="8"/>
  <c r="AG690" i="8"/>
  <c r="AH690" i="8"/>
  <c r="AI690" i="8"/>
  <c r="AJ690" i="8"/>
  <c r="AK690" i="8"/>
  <c r="AL690" i="8"/>
  <c r="AM690" i="8"/>
  <c r="AN690" i="8"/>
  <c r="X691" i="8"/>
  <c r="AC691" i="8"/>
  <c r="AD691" i="8"/>
  <c r="AE691" i="8"/>
  <c r="AF691" i="8"/>
  <c r="AG691" i="8"/>
  <c r="AH691" i="8"/>
  <c r="AI691" i="8"/>
  <c r="AJ691" i="8"/>
  <c r="AK691" i="8"/>
  <c r="AL691" i="8"/>
  <c r="AM691" i="8"/>
  <c r="AN691" i="8"/>
  <c r="X692" i="8"/>
  <c r="AA692" i="8" s="1"/>
  <c r="AC692" i="8"/>
  <c r="AD692" i="8"/>
  <c r="AE692" i="8"/>
  <c r="AF692" i="8"/>
  <c r="AG692" i="8"/>
  <c r="AH692" i="8"/>
  <c r="AI692" i="8"/>
  <c r="AJ692" i="8"/>
  <c r="AK692" i="8"/>
  <c r="AL692" i="8"/>
  <c r="AM692" i="8"/>
  <c r="AN692" i="8"/>
  <c r="X693" i="8"/>
  <c r="AA693" i="8" s="1"/>
  <c r="AC693" i="8"/>
  <c r="AD693" i="8"/>
  <c r="AE693" i="8"/>
  <c r="AF693" i="8"/>
  <c r="AG693" i="8"/>
  <c r="AH693" i="8"/>
  <c r="AI693" i="8"/>
  <c r="AJ693" i="8"/>
  <c r="AK693" i="8"/>
  <c r="AL693" i="8"/>
  <c r="AM693" i="8"/>
  <c r="AN693" i="8"/>
  <c r="X694" i="8"/>
  <c r="AA694" i="8" s="1"/>
  <c r="AC694" i="8"/>
  <c r="AD694" i="8"/>
  <c r="AE694" i="8"/>
  <c r="AF694" i="8"/>
  <c r="AG694" i="8"/>
  <c r="AH694" i="8"/>
  <c r="AI694" i="8"/>
  <c r="AJ694" i="8"/>
  <c r="AK694" i="8"/>
  <c r="AL694" i="8"/>
  <c r="AM694" i="8"/>
  <c r="AN694" i="8"/>
  <c r="X695" i="8"/>
  <c r="AC695" i="8"/>
  <c r="AD695" i="8"/>
  <c r="AE695" i="8"/>
  <c r="AF695" i="8"/>
  <c r="AG695" i="8"/>
  <c r="AH695" i="8"/>
  <c r="AI695" i="8"/>
  <c r="AJ695" i="8"/>
  <c r="AK695" i="8"/>
  <c r="AL695" i="8"/>
  <c r="AM695" i="8"/>
  <c r="AN695" i="8"/>
  <c r="X696" i="8"/>
  <c r="AA696" i="8" s="1"/>
  <c r="AC696" i="8"/>
  <c r="AD696" i="8"/>
  <c r="AE696" i="8"/>
  <c r="AF696" i="8"/>
  <c r="AG696" i="8"/>
  <c r="AH696" i="8"/>
  <c r="AI696" i="8"/>
  <c r="AJ696" i="8"/>
  <c r="AK696" i="8"/>
  <c r="AL696" i="8"/>
  <c r="AM696" i="8"/>
  <c r="AN696" i="8"/>
  <c r="X697" i="8"/>
  <c r="AA697" i="8" s="1"/>
  <c r="AC697" i="8"/>
  <c r="AD697" i="8"/>
  <c r="AE697" i="8"/>
  <c r="AF697" i="8"/>
  <c r="AG697" i="8"/>
  <c r="AH697" i="8"/>
  <c r="AI697" i="8"/>
  <c r="AJ697" i="8"/>
  <c r="AK697" i="8"/>
  <c r="AL697" i="8"/>
  <c r="AM697" i="8"/>
  <c r="AN697" i="8"/>
  <c r="X698" i="8"/>
  <c r="AA698" i="8" s="1"/>
  <c r="AC698" i="8"/>
  <c r="AD698" i="8"/>
  <c r="AE698" i="8"/>
  <c r="AF698" i="8"/>
  <c r="AG698" i="8"/>
  <c r="AH698" i="8"/>
  <c r="AI698" i="8"/>
  <c r="AJ698" i="8"/>
  <c r="AK698" i="8"/>
  <c r="AL698" i="8"/>
  <c r="AM698" i="8"/>
  <c r="AN698" i="8"/>
  <c r="X699" i="8"/>
  <c r="AC699" i="8"/>
  <c r="AD699" i="8"/>
  <c r="AE699" i="8"/>
  <c r="AF699" i="8"/>
  <c r="AG699" i="8"/>
  <c r="AH699" i="8"/>
  <c r="AI699" i="8"/>
  <c r="AJ699" i="8"/>
  <c r="AK699" i="8"/>
  <c r="AL699" i="8"/>
  <c r="AM699" i="8"/>
  <c r="AN699" i="8"/>
  <c r="X700" i="8"/>
  <c r="AA700" i="8" s="1"/>
  <c r="AC700" i="8"/>
  <c r="AD700" i="8"/>
  <c r="AE700" i="8"/>
  <c r="AF700" i="8"/>
  <c r="AG700" i="8"/>
  <c r="AH700" i="8"/>
  <c r="AI700" i="8"/>
  <c r="AJ700" i="8"/>
  <c r="AK700" i="8"/>
  <c r="AL700" i="8"/>
  <c r="AM700" i="8"/>
  <c r="AN700" i="8"/>
  <c r="X701" i="8"/>
  <c r="AA701" i="8" s="1"/>
  <c r="AC701" i="8"/>
  <c r="AD701" i="8"/>
  <c r="AE701" i="8"/>
  <c r="AF701" i="8"/>
  <c r="AG701" i="8"/>
  <c r="AH701" i="8"/>
  <c r="AI701" i="8"/>
  <c r="AJ701" i="8"/>
  <c r="AK701" i="8"/>
  <c r="AL701" i="8"/>
  <c r="AM701" i="8"/>
  <c r="AN701" i="8"/>
  <c r="X702" i="8"/>
  <c r="AA702" i="8" s="1"/>
  <c r="AC702" i="8"/>
  <c r="AD702" i="8"/>
  <c r="AE702" i="8"/>
  <c r="AF702" i="8"/>
  <c r="AG702" i="8"/>
  <c r="AH702" i="8"/>
  <c r="AI702" i="8"/>
  <c r="AJ702" i="8"/>
  <c r="AK702" i="8"/>
  <c r="AL702" i="8"/>
  <c r="AM702" i="8"/>
  <c r="AN702" i="8"/>
  <c r="X703" i="8"/>
  <c r="AA703" i="8" s="1"/>
  <c r="AC703" i="8"/>
  <c r="AD703" i="8"/>
  <c r="AE703" i="8"/>
  <c r="AF703" i="8"/>
  <c r="AG703" i="8"/>
  <c r="AH703" i="8"/>
  <c r="AI703" i="8"/>
  <c r="AJ703" i="8"/>
  <c r="AK703" i="8"/>
  <c r="AL703" i="8"/>
  <c r="AM703" i="8"/>
  <c r="AN703" i="8"/>
  <c r="X704" i="8"/>
  <c r="AA704" i="8" s="1"/>
  <c r="AC704" i="8"/>
  <c r="AD704" i="8"/>
  <c r="AE704" i="8"/>
  <c r="AF704" i="8"/>
  <c r="AG704" i="8"/>
  <c r="AH704" i="8"/>
  <c r="AI704" i="8"/>
  <c r="AJ704" i="8"/>
  <c r="AK704" i="8"/>
  <c r="AL704" i="8"/>
  <c r="AM704" i="8"/>
  <c r="AN704" i="8"/>
  <c r="X705" i="8"/>
  <c r="AC705" i="8"/>
  <c r="AD705" i="8"/>
  <c r="AE705" i="8"/>
  <c r="AF705" i="8"/>
  <c r="AG705" i="8"/>
  <c r="AH705" i="8"/>
  <c r="AI705" i="8"/>
  <c r="AJ705" i="8"/>
  <c r="AK705" i="8"/>
  <c r="AL705" i="8"/>
  <c r="AM705" i="8"/>
  <c r="AN705" i="8"/>
  <c r="X706" i="8"/>
  <c r="AA706" i="8" s="1"/>
  <c r="AC706" i="8"/>
  <c r="AD706" i="8"/>
  <c r="AE706" i="8"/>
  <c r="AF706" i="8"/>
  <c r="AG706" i="8"/>
  <c r="AH706" i="8"/>
  <c r="AI706" i="8"/>
  <c r="AJ706" i="8"/>
  <c r="AK706" i="8"/>
  <c r="AL706" i="8"/>
  <c r="AM706" i="8"/>
  <c r="AN706" i="8"/>
  <c r="X707" i="8"/>
  <c r="AC707" i="8"/>
  <c r="AD707" i="8"/>
  <c r="AE707" i="8"/>
  <c r="AF707" i="8"/>
  <c r="AG707" i="8"/>
  <c r="AH707" i="8"/>
  <c r="AI707" i="8"/>
  <c r="AJ707" i="8"/>
  <c r="AK707" i="8"/>
  <c r="AL707" i="8"/>
  <c r="AM707" i="8"/>
  <c r="AN707" i="8"/>
  <c r="X708" i="8"/>
  <c r="AC708" i="8"/>
  <c r="AD708" i="8"/>
  <c r="AE708" i="8"/>
  <c r="AF708" i="8"/>
  <c r="AG708" i="8"/>
  <c r="AH708" i="8"/>
  <c r="AI708" i="8"/>
  <c r="AJ708" i="8"/>
  <c r="AK708" i="8"/>
  <c r="AL708" i="8"/>
  <c r="AM708" i="8"/>
  <c r="AN708" i="8"/>
  <c r="X709" i="8"/>
  <c r="AA709" i="8" s="1"/>
  <c r="AC709" i="8"/>
  <c r="AD709" i="8"/>
  <c r="AE709" i="8"/>
  <c r="AF709" i="8"/>
  <c r="AG709" i="8"/>
  <c r="AH709" i="8"/>
  <c r="AI709" i="8"/>
  <c r="AJ709" i="8"/>
  <c r="AK709" i="8"/>
  <c r="AL709" i="8"/>
  <c r="AM709" i="8"/>
  <c r="AN709" i="8"/>
  <c r="X710" i="8"/>
  <c r="AC710" i="8"/>
  <c r="AD710" i="8"/>
  <c r="AE710" i="8"/>
  <c r="AF710" i="8"/>
  <c r="AG710" i="8"/>
  <c r="AH710" i="8"/>
  <c r="AI710" i="8"/>
  <c r="AJ710" i="8"/>
  <c r="AK710" i="8"/>
  <c r="AL710" i="8"/>
  <c r="AM710" i="8"/>
  <c r="AN710" i="8"/>
  <c r="X711" i="8"/>
  <c r="AC711" i="8"/>
  <c r="AD711" i="8"/>
  <c r="AE711" i="8"/>
  <c r="AF711" i="8"/>
  <c r="AG711" i="8"/>
  <c r="AH711" i="8"/>
  <c r="AI711" i="8"/>
  <c r="AJ711" i="8"/>
  <c r="AK711" i="8"/>
  <c r="AL711" i="8"/>
  <c r="AM711" i="8"/>
  <c r="AN711" i="8"/>
  <c r="X712" i="8"/>
  <c r="AA712" i="8" s="1"/>
  <c r="AC712" i="8"/>
  <c r="AD712" i="8"/>
  <c r="AE712" i="8"/>
  <c r="AF712" i="8"/>
  <c r="AG712" i="8"/>
  <c r="AH712" i="8"/>
  <c r="AI712" i="8"/>
  <c r="AJ712" i="8"/>
  <c r="AK712" i="8"/>
  <c r="AL712" i="8"/>
  <c r="AM712" i="8"/>
  <c r="AN712" i="8"/>
  <c r="X713" i="8"/>
  <c r="AC713" i="8"/>
  <c r="AD713" i="8"/>
  <c r="AE713" i="8"/>
  <c r="AF713" i="8"/>
  <c r="AG713" i="8"/>
  <c r="AH713" i="8"/>
  <c r="AI713" i="8"/>
  <c r="AJ713" i="8"/>
  <c r="AK713" i="8"/>
  <c r="AL713" i="8"/>
  <c r="AM713" i="8"/>
  <c r="AN713" i="8"/>
  <c r="X714" i="8"/>
  <c r="AA714" i="8" s="1"/>
  <c r="AC714" i="8"/>
  <c r="AD714" i="8"/>
  <c r="AE714" i="8"/>
  <c r="AF714" i="8"/>
  <c r="AG714" i="8"/>
  <c r="AH714" i="8"/>
  <c r="AI714" i="8"/>
  <c r="AJ714" i="8"/>
  <c r="AK714" i="8"/>
  <c r="AL714" i="8"/>
  <c r="AM714" i="8"/>
  <c r="AN714" i="8"/>
  <c r="X715" i="8"/>
  <c r="AC715" i="8"/>
  <c r="AD715" i="8"/>
  <c r="AE715" i="8"/>
  <c r="AF715" i="8"/>
  <c r="AG715" i="8"/>
  <c r="AH715" i="8"/>
  <c r="AI715" i="8"/>
  <c r="AJ715" i="8"/>
  <c r="AK715" i="8"/>
  <c r="AL715" i="8"/>
  <c r="AM715" i="8"/>
  <c r="AN715" i="8"/>
  <c r="X716" i="8"/>
  <c r="AA716" i="8" s="1"/>
  <c r="AC716" i="8"/>
  <c r="AD716" i="8"/>
  <c r="AE716" i="8"/>
  <c r="AF716" i="8"/>
  <c r="AG716" i="8"/>
  <c r="AH716" i="8"/>
  <c r="AI716" i="8"/>
  <c r="AJ716" i="8"/>
  <c r="AK716" i="8"/>
  <c r="AL716" i="8"/>
  <c r="AM716" i="8"/>
  <c r="AN716" i="8"/>
  <c r="X717" i="8"/>
  <c r="AC717" i="8"/>
  <c r="AD717" i="8"/>
  <c r="AE717" i="8"/>
  <c r="AF717" i="8"/>
  <c r="AG717" i="8"/>
  <c r="AH717" i="8"/>
  <c r="AI717" i="8"/>
  <c r="AJ717" i="8"/>
  <c r="AK717" i="8"/>
  <c r="AL717" i="8"/>
  <c r="AM717" i="8"/>
  <c r="AN717" i="8"/>
  <c r="X718" i="8"/>
  <c r="AA718" i="8" s="1"/>
  <c r="AC718" i="8"/>
  <c r="AD718" i="8"/>
  <c r="AE718" i="8"/>
  <c r="AF718" i="8"/>
  <c r="AG718" i="8"/>
  <c r="AH718" i="8"/>
  <c r="AI718" i="8"/>
  <c r="AJ718" i="8"/>
  <c r="AK718" i="8"/>
  <c r="AL718" i="8"/>
  <c r="AM718" i="8"/>
  <c r="AN718" i="8"/>
  <c r="X719" i="8"/>
  <c r="AC719" i="8"/>
  <c r="AD719" i="8"/>
  <c r="AE719" i="8"/>
  <c r="AF719" i="8"/>
  <c r="AG719" i="8"/>
  <c r="AH719" i="8"/>
  <c r="AI719" i="8"/>
  <c r="AJ719" i="8"/>
  <c r="AK719" i="8"/>
  <c r="AL719" i="8"/>
  <c r="AM719" i="8"/>
  <c r="AN719" i="8"/>
  <c r="X720" i="8"/>
  <c r="AC720" i="8"/>
  <c r="AD720" i="8"/>
  <c r="AE720" i="8"/>
  <c r="AF720" i="8"/>
  <c r="AG720" i="8"/>
  <c r="AH720" i="8"/>
  <c r="AI720" i="8"/>
  <c r="AJ720" i="8"/>
  <c r="AK720" i="8"/>
  <c r="AL720" i="8"/>
  <c r="AM720" i="8"/>
  <c r="AN720" i="8"/>
  <c r="X721" i="8"/>
  <c r="AC721" i="8"/>
  <c r="AD721" i="8"/>
  <c r="AE721" i="8"/>
  <c r="AF721" i="8"/>
  <c r="AG721" i="8"/>
  <c r="AH721" i="8"/>
  <c r="AI721" i="8"/>
  <c r="AJ721" i="8"/>
  <c r="AK721" i="8"/>
  <c r="AL721" i="8"/>
  <c r="AM721" i="8"/>
  <c r="AN721" i="8"/>
  <c r="X722" i="8"/>
  <c r="AC722" i="8"/>
  <c r="AD722" i="8"/>
  <c r="AE722" i="8"/>
  <c r="AF722" i="8"/>
  <c r="AG722" i="8"/>
  <c r="AH722" i="8"/>
  <c r="AI722" i="8"/>
  <c r="AJ722" i="8"/>
  <c r="AK722" i="8"/>
  <c r="AL722" i="8"/>
  <c r="AM722" i="8"/>
  <c r="AN722" i="8"/>
  <c r="X723" i="8"/>
  <c r="AC723" i="8"/>
  <c r="AD723" i="8"/>
  <c r="AE723" i="8"/>
  <c r="AF723" i="8"/>
  <c r="AG723" i="8"/>
  <c r="AH723" i="8"/>
  <c r="AI723" i="8"/>
  <c r="AJ723" i="8"/>
  <c r="AK723" i="8"/>
  <c r="AL723" i="8"/>
  <c r="AM723" i="8"/>
  <c r="AN723" i="8"/>
  <c r="X724" i="8"/>
  <c r="AC724" i="8"/>
  <c r="AD724" i="8"/>
  <c r="AE724" i="8"/>
  <c r="AF724" i="8"/>
  <c r="AG724" i="8"/>
  <c r="AH724" i="8"/>
  <c r="AI724" i="8"/>
  <c r="AJ724" i="8"/>
  <c r="AK724" i="8"/>
  <c r="AL724" i="8"/>
  <c r="AM724" i="8"/>
  <c r="AN724" i="8"/>
  <c r="X725" i="8"/>
  <c r="AA725" i="8" s="1"/>
  <c r="AC725" i="8"/>
  <c r="AD725" i="8"/>
  <c r="AE725" i="8"/>
  <c r="AF725" i="8"/>
  <c r="AG725" i="8"/>
  <c r="AH725" i="8"/>
  <c r="AI725" i="8"/>
  <c r="AJ725" i="8"/>
  <c r="AK725" i="8"/>
  <c r="AL725" i="8"/>
  <c r="AM725" i="8"/>
  <c r="AN725" i="8"/>
  <c r="X726" i="8"/>
  <c r="AC726" i="8"/>
  <c r="AD726" i="8"/>
  <c r="AE726" i="8"/>
  <c r="AF726" i="8"/>
  <c r="AG726" i="8"/>
  <c r="AH726" i="8"/>
  <c r="AI726" i="8"/>
  <c r="AJ726" i="8"/>
  <c r="AK726" i="8"/>
  <c r="AL726" i="8"/>
  <c r="AM726" i="8"/>
  <c r="AN726" i="8"/>
  <c r="X727" i="8"/>
  <c r="AA727" i="8" s="1"/>
  <c r="AC727" i="8"/>
  <c r="AD727" i="8"/>
  <c r="AE727" i="8"/>
  <c r="AF727" i="8"/>
  <c r="AG727" i="8"/>
  <c r="AH727" i="8"/>
  <c r="AI727" i="8"/>
  <c r="AJ727" i="8"/>
  <c r="AK727" i="8"/>
  <c r="AL727" i="8"/>
  <c r="AM727" i="8"/>
  <c r="AN727" i="8"/>
  <c r="X728" i="8"/>
  <c r="AC728" i="8"/>
  <c r="AD728" i="8"/>
  <c r="AE728" i="8"/>
  <c r="AF728" i="8"/>
  <c r="AG728" i="8"/>
  <c r="AH728" i="8"/>
  <c r="AI728" i="8"/>
  <c r="AJ728" i="8"/>
  <c r="AK728" i="8"/>
  <c r="AL728" i="8"/>
  <c r="AM728" i="8"/>
  <c r="AN728" i="8"/>
  <c r="X729" i="8"/>
  <c r="AC729" i="8"/>
  <c r="AD729" i="8"/>
  <c r="AE729" i="8"/>
  <c r="AF729" i="8"/>
  <c r="AG729" i="8"/>
  <c r="AH729" i="8"/>
  <c r="AI729" i="8"/>
  <c r="AJ729" i="8"/>
  <c r="AK729" i="8"/>
  <c r="AL729" i="8"/>
  <c r="AM729" i="8"/>
  <c r="AN729" i="8"/>
  <c r="X730" i="8"/>
  <c r="AA730" i="8" s="1"/>
  <c r="AC730" i="8"/>
  <c r="AD730" i="8"/>
  <c r="AE730" i="8"/>
  <c r="AF730" i="8"/>
  <c r="AG730" i="8"/>
  <c r="AH730" i="8"/>
  <c r="AI730" i="8"/>
  <c r="AJ730" i="8"/>
  <c r="AK730" i="8"/>
  <c r="AL730" i="8"/>
  <c r="AM730" i="8"/>
  <c r="AN730" i="8"/>
  <c r="X731" i="8"/>
  <c r="AA731" i="8" s="1"/>
  <c r="AC731" i="8"/>
  <c r="AD731" i="8"/>
  <c r="AE731" i="8"/>
  <c r="AF731" i="8"/>
  <c r="AG731" i="8"/>
  <c r="AH731" i="8"/>
  <c r="AI731" i="8"/>
  <c r="AJ731" i="8"/>
  <c r="AK731" i="8"/>
  <c r="AL731" i="8"/>
  <c r="AM731" i="8"/>
  <c r="AN731" i="8"/>
  <c r="X732" i="8"/>
  <c r="AA732" i="8" s="1"/>
  <c r="AC732" i="8"/>
  <c r="AD732" i="8"/>
  <c r="AE732" i="8"/>
  <c r="AF732" i="8"/>
  <c r="AG732" i="8"/>
  <c r="AH732" i="8"/>
  <c r="AI732" i="8"/>
  <c r="AJ732" i="8"/>
  <c r="AK732" i="8"/>
  <c r="AL732" i="8"/>
  <c r="AM732" i="8"/>
  <c r="AN732" i="8"/>
  <c r="X733" i="8"/>
  <c r="AC733" i="8"/>
  <c r="AD733" i="8"/>
  <c r="AE733" i="8"/>
  <c r="AF733" i="8"/>
  <c r="AG733" i="8"/>
  <c r="AH733" i="8"/>
  <c r="AI733" i="8"/>
  <c r="AJ733" i="8"/>
  <c r="AK733" i="8"/>
  <c r="AL733" i="8"/>
  <c r="AM733" i="8"/>
  <c r="AN733" i="8"/>
  <c r="X734" i="8"/>
  <c r="AA734" i="8" s="1"/>
  <c r="AC734" i="8"/>
  <c r="AD734" i="8"/>
  <c r="AE734" i="8"/>
  <c r="AF734" i="8"/>
  <c r="AG734" i="8"/>
  <c r="AH734" i="8"/>
  <c r="AI734" i="8"/>
  <c r="AJ734" i="8"/>
  <c r="AK734" i="8"/>
  <c r="AL734" i="8"/>
  <c r="AM734" i="8"/>
  <c r="AN734" i="8"/>
  <c r="X735" i="8"/>
  <c r="AA735" i="8" s="1"/>
  <c r="AC735" i="8"/>
  <c r="AD735" i="8"/>
  <c r="AE735" i="8"/>
  <c r="AF735" i="8"/>
  <c r="AG735" i="8"/>
  <c r="AH735" i="8"/>
  <c r="AI735" i="8"/>
  <c r="AJ735" i="8"/>
  <c r="AK735" i="8"/>
  <c r="AL735" i="8"/>
  <c r="AM735" i="8"/>
  <c r="AN735" i="8"/>
  <c r="X736" i="8"/>
  <c r="AC736" i="8"/>
  <c r="AD736" i="8"/>
  <c r="AE736" i="8"/>
  <c r="AF736" i="8"/>
  <c r="AG736" i="8"/>
  <c r="AH736" i="8"/>
  <c r="AI736" i="8"/>
  <c r="AJ736" i="8"/>
  <c r="AK736" i="8"/>
  <c r="AL736" i="8"/>
  <c r="AM736" i="8"/>
  <c r="AN736" i="8"/>
  <c r="X737" i="8"/>
  <c r="AC737" i="8"/>
  <c r="AD737" i="8"/>
  <c r="AE737" i="8"/>
  <c r="AF737" i="8"/>
  <c r="AG737" i="8"/>
  <c r="AH737" i="8"/>
  <c r="AI737" i="8"/>
  <c r="AJ737" i="8"/>
  <c r="AK737" i="8"/>
  <c r="AL737" i="8"/>
  <c r="AM737" i="8"/>
  <c r="AN737" i="8"/>
  <c r="X738" i="8"/>
  <c r="AA738" i="8" s="1"/>
  <c r="AC738" i="8"/>
  <c r="AD738" i="8"/>
  <c r="AE738" i="8"/>
  <c r="AF738" i="8"/>
  <c r="AG738" i="8"/>
  <c r="AH738" i="8"/>
  <c r="AI738" i="8"/>
  <c r="AJ738" i="8"/>
  <c r="AK738" i="8"/>
  <c r="AL738" i="8"/>
  <c r="AM738" i="8"/>
  <c r="AN738" i="8"/>
  <c r="X739" i="8"/>
  <c r="AA739" i="8" s="1"/>
  <c r="AC739" i="8"/>
  <c r="AD739" i="8"/>
  <c r="AE739" i="8"/>
  <c r="AF739" i="8"/>
  <c r="AG739" i="8"/>
  <c r="AH739" i="8"/>
  <c r="AI739" i="8"/>
  <c r="AJ739" i="8"/>
  <c r="AK739" i="8"/>
  <c r="AL739" i="8"/>
  <c r="AM739" i="8"/>
  <c r="AN739" i="8"/>
  <c r="X740" i="8"/>
  <c r="AA740" i="8" s="1"/>
  <c r="AC740" i="8"/>
  <c r="AD740" i="8"/>
  <c r="AE740" i="8"/>
  <c r="AF740" i="8"/>
  <c r="AG740" i="8"/>
  <c r="AH740" i="8"/>
  <c r="AI740" i="8"/>
  <c r="AJ740" i="8"/>
  <c r="AK740" i="8"/>
  <c r="AL740" i="8"/>
  <c r="AM740" i="8"/>
  <c r="AN740" i="8"/>
  <c r="X741" i="8"/>
  <c r="AC741" i="8"/>
  <c r="AD741" i="8"/>
  <c r="AE741" i="8"/>
  <c r="AF741" i="8"/>
  <c r="AG741" i="8"/>
  <c r="AH741" i="8"/>
  <c r="AI741" i="8"/>
  <c r="AJ741" i="8"/>
  <c r="AK741" i="8"/>
  <c r="AL741" i="8"/>
  <c r="AM741" i="8"/>
  <c r="AN741" i="8"/>
  <c r="X742" i="8"/>
  <c r="AA742" i="8" s="1"/>
  <c r="AC742" i="8"/>
  <c r="AD742" i="8"/>
  <c r="AE742" i="8"/>
  <c r="AF742" i="8"/>
  <c r="AG742" i="8"/>
  <c r="AH742" i="8"/>
  <c r="AI742" i="8"/>
  <c r="AJ742" i="8"/>
  <c r="AK742" i="8"/>
  <c r="AL742" i="8"/>
  <c r="AM742" i="8"/>
  <c r="AN742" i="8"/>
  <c r="X743" i="8"/>
  <c r="AA743" i="8" s="1"/>
  <c r="AC743" i="8"/>
  <c r="AD743" i="8"/>
  <c r="AE743" i="8"/>
  <c r="AF743" i="8"/>
  <c r="AG743" i="8"/>
  <c r="AH743" i="8"/>
  <c r="AI743" i="8"/>
  <c r="AJ743" i="8"/>
  <c r="AK743" i="8"/>
  <c r="AL743" i="8"/>
  <c r="AM743" i="8"/>
  <c r="AN743" i="8"/>
  <c r="X744" i="8"/>
  <c r="AC744" i="8"/>
  <c r="AD744" i="8"/>
  <c r="AE744" i="8"/>
  <c r="AF744" i="8"/>
  <c r="AG744" i="8"/>
  <c r="AH744" i="8"/>
  <c r="AI744" i="8"/>
  <c r="AJ744" i="8"/>
  <c r="AK744" i="8"/>
  <c r="AL744" i="8"/>
  <c r="AM744" i="8"/>
  <c r="AN744" i="8"/>
  <c r="X745" i="8"/>
  <c r="AC745" i="8"/>
  <c r="AD745" i="8"/>
  <c r="AE745" i="8"/>
  <c r="AF745" i="8"/>
  <c r="AG745" i="8"/>
  <c r="AH745" i="8"/>
  <c r="AI745" i="8"/>
  <c r="AJ745" i="8"/>
  <c r="AK745" i="8"/>
  <c r="AL745" i="8"/>
  <c r="AM745" i="8"/>
  <c r="AN745" i="8"/>
  <c r="X746" i="8"/>
  <c r="AA746" i="8" s="1"/>
  <c r="AC746" i="8"/>
  <c r="AD746" i="8"/>
  <c r="AE746" i="8"/>
  <c r="AF746" i="8"/>
  <c r="AG746" i="8"/>
  <c r="AH746" i="8"/>
  <c r="AI746" i="8"/>
  <c r="AJ746" i="8"/>
  <c r="AK746" i="8"/>
  <c r="AL746" i="8"/>
  <c r="AM746" i="8"/>
  <c r="AN746" i="8"/>
  <c r="X747" i="8"/>
  <c r="AA747" i="8" s="1"/>
  <c r="AC747" i="8"/>
  <c r="AD747" i="8"/>
  <c r="AE747" i="8"/>
  <c r="AF747" i="8"/>
  <c r="AG747" i="8"/>
  <c r="AH747" i="8"/>
  <c r="AI747" i="8"/>
  <c r="AJ747" i="8"/>
  <c r="AK747" i="8"/>
  <c r="AL747" i="8"/>
  <c r="AM747" i="8"/>
  <c r="AN747" i="8"/>
  <c r="X748" i="8"/>
  <c r="AC748" i="8"/>
  <c r="AD748" i="8"/>
  <c r="AE748" i="8"/>
  <c r="AF748" i="8"/>
  <c r="AG748" i="8"/>
  <c r="AH748" i="8"/>
  <c r="AI748" i="8"/>
  <c r="AJ748" i="8"/>
  <c r="AK748" i="8"/>
  <c r="AL748" i="8"/>
  <c r="AM748" i="8"/>
  <c r="AN748" i="8"/>
  <c r="X749" i="8"/>
  <c r="AA749" i="8" s="1"/>
  <c r="AC749" i="8"/>
  <c r="AD749" i="8"/>
  <c r="AE749" i="8"/>
  <c r="AF749" i="8"/>
  <c r="AG749" i="8"/>
  <c r="AH749" i="8"/>
  <c r="AI749" i="8"/>
  <c r="AJ749" i="8"/>
  <c r="AK749" i="8"/>
  <c r="AL749" i="8"/>
  <c r="AM749" i="8"/>
  <c r="AN749" i="8"/>
  <c r="X750" i="8"/>
  <c r="AA750" i="8" s="1"/>
  <c r="AC750" i="8"/>
  <c r="AD750" i="8"/>
  <c r="AE750" i="8"/>
  <c r="AF750" i="8"/>
  <c r="AG750" i="8"/>
  <c r="AH750" i="8"/>
  <c r="AI750" i="8"/>
  <c r="AJ750" i="8"/>
  <c r="AK750" i="8"/>
  <c r="AL750" i="8"/>
  <c r="AM750" i="8"/>
  <c r="AN750" i="8"/>
  <c r="X751" i="8"/>
  <c r="AC751" i="8"/>
  <c r="AD751" i="8"/>
  <c r="AE751" i="8"/>
  <c r="AF751" i="8"/>
  <c r="AG751" i="8"/>
  <c r="AH751" i="8"/>
  <c r="AI751" i="8"/>
  <c r="AJ751" i="8"/>
  <c r="AK751" i="8"/>
  <c r="AL751" i="8"/>
  <c r="AM751" i="8"/>
  <c r="AN751" i="8"/>
  <c r="X752" i="8"/>
  <c r="AA752" i="8" s="1"/>
  <c r="AC752" i="8"/>
  <c r="AD752" i="8"/>
  <c r="AE752" i="8"/>
  <c r="AF752" i="8"/>
  <c r="AG752" i="8"/>
  <c r="AH752" i="8"/>
  <c r="AI752" i="8"/>
  <c r="AJ752" i="8"/>
  <c r="AK752" i="8"/>
  <c r="AL752" i="8"/>
  <c r="AM752" i="8"/>
  <c r="AN752" i="8"/>
  <c r="X753" i="8"/>
  <c r="AA753" i="8" s="1"/>
  <c r="AC753" i="8"/>
  <c r="AD753" i="8"/>
  <c r="AE753" i="8"/>
  <c r="AF753" i="8"/>
  <c r="AG753" i="8"/>
  <c r="AH753" i="8"/>
  <c r="AI753" i="8"/>
  <c r="AJ753" i="8"/>
  <c r="AK753" i="8"/>
  <c r="AL753" i="8"/>
  <c r="AM753" i="8"/>
  <c r="AN753" i="8"/>
  <c r="X754" i="8"/>
  <c r="AC754" i="8"/>
  <c r="AD754" i="8"/>
  <c r="AE754" i="8"/>
  <c r="AF754" i="8"/>
  <c r="AG754" i="8"/>
  <c r="AH754" i="8"/>
  <c r="AI754" i="8"/>
  <c r="AJ754" i="8"/>
  <c r="AK754" i="8"/>
  <c r="AL754" i="8"/>
  <c r="AM754" i="8"/>
  <c r="AN754" i="8"/>
  <c r="X755" i="8"/>
  <c r="AA755" i="8" s="1"/>
  <c r="AC755" i="8"/>
  <c r="AD755" i="8"/>
  <c r="AE755" i="8"/>
  <c r="AF755" i="8"/>
  <c r="AG755" i="8"/>
  <c r="AH755" i="8"/>
  <c r="AI755" i="8"/>
  <c r="AJ755" i="8"/>
  <c r="AK755" i="8"/>
  <c r="AL755" i="8"/>
  <c r="AM755" i="8"/>
  <c r="AN755" i="8"/>
  <c r="X756" i="8"/>
  <c r="AA756" i="8" s="1"/>
  <c r="AC756" i="8"/>
  <c r="AD756" i="8"/>
  <c r="AE756" i="8"/>
  <c r="AF756" i="8"/>
  <c r="AG756" i="8"/>
  <c r="AH756" i="8"/>
  <c r="AI756" i="8"/>
  <c r="AJ756" i="8"/>
  <c r="AK756" i="8"/>
  <c r="AL756" i="8"/>
  <c r="AM756" i="8"/>
  <c r="AN756" i="8"/>
  <c r="X757" i="8"/>
  <c r="AC757" i="8"/>
  <c r="AD757" i="8"/>
  <c r="AE757" i="8"/>
  <c r="AF757" i="8"/>
  <c r="AG757" i="8"/>
  <c r="AH757" i="8"/>
  <c r="AI757" i="8"/>
  <c r="AJ757" i="8"/>
  <c r="AK757" i="8"/>
  <c r="AL757" i="8"/>
  <c r="AM757" i="8"/>
  <c r="AN757" i="8"/>
  <c r="X758" i="8"/>
  <c r="AA758" i="8" s="1"/>
  <c r="AC758" i="8"/>
  <c r="AD758" i="8"/>
  <c r="AE758" i="8"/>
  <c r="AF758" i="8"/>
  <c r="AG758" i="8"/>
  <c r="AH758" i="8"/>
  <c r="AI758" i="8"/>
  <c r="AJ758" i="8"/>
  <c r="AK758" i="8"/>
  <c r="AL758" i="8"/>
  <c r="AM758" i="8"/>
  <c r="AN758" i="8"/>
  <c r="X759" i="8"/>
  <c r="AC759" i="8"/>
  <c r="AD759" i="8"/>
  <c r="AE759" i="8"/>
  <c r="AF759" i="8"/>
  <c r="AG759" i="8"/>
  <c r="AH759" i="8"/>
  <c r="AI759" i="8"/>
  <c r="AJ759" i="8"/>
  <c r="AK759" i="8"/>
  <c r="AL759" i="8"/>
  <c r="AM759" i="8"/>
  <c r="AN759" i="8"/>
  <c r="X760" i="8"/>
  <c r="AA760" i="8" s="1"/>
  <c r="AC760" i="8"/>
  <c r="AD760" i="8"/>
  <c r="AE760" i="8"/>
  <c r="AF760" i="8"/>
  <c r="AG760" i="8"/>
  <c r="AH760" i="8"/>
  <c r="AI760" i="8"/>
  <c r="AJ760" i="8"/>
  <c r="AK760" i="8"/>
  <c r="AL760" i="8"/>
  <c r="AM760" i="8"/>
  <c r="AN760" i="8"/>
  <c r="X761" i="8"/>
  <c r="AA761" i="8" s="1"/>
  <c r="AC761" i="8"/>
  <c r="AD761" i="8"/>
  <c r="AE761" i="8"/>
  <c r="AF761" i="8"/>
  <c r="AG761" i="8"/>
  <c r="AH761" i="8"/>
  <c r="AI761" i="8"/>
  <c r="AJ761" i="8"/>
  <c r="AK761" i="8"/>
  <c r="AL761" i="8"/>
  <c r="AM761" i="8"/>
  <c r="AN761" i="8"/>
  <c r="X762" i="8"/>
  <c r="AA762" i="8" s="1"/>
  <c r="AC762" i="8"/>
  <c r="AD762" i="8"/>
  <c r="AE762" i="8"/>
  <c r="AF762" i="8"/>
  <c r="AG762" i="8"/>
  <c r="AH762" i="8"/>
  <c r="AI762" i="8"/>
  <c r="AJ762" i="8"/>
  <c r="AK762" i="8"/>
  <c r="AL762" i="8"/>
  <c r="AM762" i="8"/>
  <c r="AN762" i="8"/>
  <c r="X763" i="8"/>
  <c r="AA763" i="8" s="1"/>
  <c r="AC763" i="8"/>
  <c r="AD763" i="8"/>
  <c r="AE763" i="8"/>
  <c r="AF763" i="8"/>
  <c r="AG763" i="8"/>
  <c r="AH763" i="8"/>
  <c r="AI763" i="8"/>
  <c r="AJ763" i="8"/>
  <c r="AK763" i="8"/>
  <c r="AL763" i="8"/>
  <c r="AM763" i="8"/>
  <c r="AN763" i="8"/>
  <c r="X764" i="8"/>
  <c r="AA764" i="8" s="1"/>
  <c r="AC764" i="8"/>
  <c r="AD764" i="8"/>
  <c r="AE764" i="8"/>
  <c r="AF764" i="8"/>
  <c r="AG764" i="8"/>
  <c r="AH764" i="8"/>
  <c r="AI764" i="8"/>
  <c r="AJ764" i="8"/>
  <c r="AK764" i="8"/>
  <c r="AL764" i="8"/>
  <c r="AM764" i="8"/>
  <c r="AN764" i="8"/>
  <c r="X765" i="8"/>
  <c r="AC765" i="8"/>
  <c r="AD765" i="8"/>
  <c r="AE765" i="8"/>
  <c r="AF765" i="8"/>
  <c r="AG765" i="8"/>
  <c r="AH765" i="8"/>
  <c r="AI765" i="8"/>
  <c r="AJ765" i="8"/>
  <c r="AK765" i="8"/>
  <c r="AL765" i="8"/>
  <c r="AM765" i="8"/>
  <c r="AN765" i="8"/>
  <c r="X766" i="8"/>
  <c r="AA766" i="8" s="1"/>
  <c r="AC766" i="8"/>
  <c r="AD766" i="8"/>
  <c r="AE766" i="8"/>
  <c r="AF766" i="8"/>
  <c r="AG766" i="8"/>
  <c r="AH766" i="8"/>
  <c r="AI766" i="8"/>
  <c r="AJ766" i="8"/>
  <c r="AK766" i="8"/>
  <c r="AL766" i="8"/>
  <c r="AM766" i="8"/>
  <c r="AN766" i="8"/>
  <c r="X767" i="8"/>
  <c r="AC767" i="8"/>
  <c r="AD767" i="8"/>
  <c r="AE767" i="8"/>
  <c r="AF767" i="8"/>
  <c r="AG767" i="8"/>
  <c r="AH767" i="8"/>
  <c r="AI767" i="8"/>
  <c r="AJ767" i="8"/>
  <c r="AK767" i="8"/>
  <c r="AL767" i="8"/>
  <c r="AM767" i="8"/>
  <c r="AN767" i="8"/>
  <c r="X768" i="8"/>
  <c r="AA768" i="8" s="1"/>
  <c r="AC768" i="8"/>
  <c r="AD768" i="8"/>
  <c r="AE768" i="8"/>
  <c r="AF768" i="8"/>
  <c r="AG768" i="8"/>
  <c r="AH768" i="8"/>
  <c r="AI768" i="8"/>
  <c r="AJ768" i="8"/>
  <c r="AK768" i="8"/>
  <c r="AL768" i="8"/>
  <c r="AM768" i="8"/>
  <c r="AN768" i="8"/>
  <c r="X769" i="8"/>
  <c r="AA769" i="8" s="1"/>
  <c r="AC769" i="8"/>
  <c r="AD769" i="8"/>
  <c r="AE769" i="8"/>
  <c r="AF769" i="8"/>
  <c r="AG769" i="8"/>
  <c r="AH769" i="8"/>
  <c r="AI769" i="8"/>
  <c r="AJ769" i="8"/>
  <c r="AK769" i="8"/>
  <c r="AL769" i="8"/>
  <c r="AM769" i="8"/>
  <c r="AN769" i="8"/>
  <c r="X770" i="8"/>
  <c r="AA770" i="8" s="1"/>
  <c r="AC770" i="8"/>
  <c r="AD770" i="8"/>
  <c r="AE770" i="8"/>
  <c r="AF770" i="8"/>
  <c r="AG770" i="8"/>
  <c r="AH770" i="8"/>
  <c r="AI770" i="8"/>
  <c r="AJ770" i="8"/>
  <c r="AK770" i="8"/>
  <c r="AL770" i="8"/>
  <c r="AM770" i="8"/>
  <c r="AN770" i="8"/>
  <c r="X771" i="8"/>
  <c r="AA771" i="8" s="1"/>
  <c r="AC771" i="8"/>
  <c r="AD771" i="8"/>
  <c r="AE771" i="8"/>
  <c r="AF771" i="8"/>
  <c r="AG771" i="8"/>
  <c r="AH771" i="8"/>
  <c r="AI771" i="8"/>
  <c r="AJ771" i="8"/>
  <c r="AK771" i="8"/>
  <c r="AL771" i="8"/>
  <c r="AM771" i="8"/>
  <c r="AN771" i="8"/>
  <c r="X772" i="8"/>
  <c r="AC772" i="8"/>
  <c r="AD772" i="8"/>
  <c r="AE772" i="8"/>
  <c r="AF772" i="8"/>
  <c r="AG772" i="8"/>
  <c r="AH772" i="8"/>
  <c r="AI772" i="8"/>
  <c r="AJ772" i="8"/>
  <c r="AK772" i="8"/>
  <c r="AL772" i="8"/>
  <c r="AM772" i="8"/>
  <c r="AN772" i="8"/>
  <c r="X773" i="8"/>
  <c r="AA773" i="8" s="1"/>
  <c r="AC773" i="8"/>
  <c r="AD773" i="8"/>
  <c r="AE773" i="8"/>
  <c r="AF773" i="8"/>
  <c r="AG773" i="8"/>
  <c r="AH773" i="8"/>
  <c r="AI773" i="8"/>
  <c r="AJ773" i="8"/>
  <c r="AK773" i="8"/>
  <c r="AL773" i="8"/>
  <c r="AM773" i="8"/>
  <c r="AN773" i="8"/>
  <c r="X774" i="8"/>
  <c r="AC774" i="8"/>
  <c r="AD774" i="8"/>
  <c r="AE774" i="8"/>
  <c r="AF774" i="8"/>
  <c r="AG774" i="8"/>
  <c r="AH774" i="8"/>
  <c r="AI774" i="8"/>
  <c r="AJ774" i="8"/>
  <c r="AK774" i="8"/>
  <c r="AL774" i="8"/>
  <c r="AM774" i="8"/>
  <c r="AN774" i="8"/>
  <c r="X775" i="8"/>
  <c r="AC775" i="8"/>
  <c r="AD775" i="8"/>
  <c r="AE775" i="8"/>
  <c r="AF775" i="8"/>
  <c r="AG775" i="8"/>
  <c r="AH775" i="8"/>
  <c r="AI775" i="8"/>
  <c r="AJ775" i="8"/>
  <c r="AK775" i="8"/>
  <c r="AL775" i="8"/>
  <c r="AM775" i="8"/>
  <c r="AN775" i="8"/>
  <c r="X776" i="8"/>
  <c r="AC776" i="8"/>
  <c r="AD776" i="8"/>
  <c r="AE776" i="8"/>
  <c r="AF776" i="8"/>
  <c r="AG776" i="8"/>
  <c r="AH776" i="8"/>
  <c r="AI776" i="8"/>
  <c r="AJ776" i="8"/>
  <c r="AK776" i="8"/>
  <c r="AL776" i="8"/>
  <c r="AM776" i="8"/>
  <c r="AN776" i="8"/>
  <c r="X777" i="8"/>
  <c r="AC777" i="8"/>
  <c r="AD777" i="8"/>
  <c r="AE777" i="8"/>
  <c r="AF777" i="8"/>
  <c r="AG777" i="8"/>
  <c r="AH777" i="8"/>
  <c r="AI777" i="8"/>
  <c r="AJ777" i="8"/>
  <c r="AK777" i="8"/>
  <c r="AL777" i="8"/>
  <c r="AM777" i="8"/>
  <c r="AN777" i="8"/>
  <c r="X778" i="8"/>
  <c r="AA778" i="8" s="1"/>
  <c r="AC778" i="8"/>
  <c r="AD778" i="8"/>
  <c r="AE778" i="8"/>
  <c r="AF778" i="8"/>
  <c r="AG778" i="8"/>
  <c r="AH778" i="8"/>
  <c r="AI778" i="8"/>
  <c r="AJ778" i="8"/>
  <c r="AK778" i="8"/>
  <c r="AL778" i="8"/>
  <c r="AM778" i="8"/>
  <c r="AN778" i="8"/>
  <c r="X779" i="8"/>
  <c r="AA779" i="8" s="1"/>
  <c r="AC779" i="8"/>
  <c r="AD779" i="8"/>
  <c r="AE779" i="8"/>
  <c r="AF779" i="8"/>
  <c r="AG779" i="8"/>
  <c r="AH779" i="8"/>
  <c r="AI779" i="8"/>
  <c r="AJ779" i="8"/>
  <c r="AK779" i="8"/>
  <c r="AL779" i="8"/>
  <c r="AM779" i="8"/>
  <c r="AN779" i="8"/>
  <c r="X780" i="8"/>
  <c r="AA780" i="8" s="1"/>
  <c r="AC780" i="8"/>
  <c r="AD780" i="8"/>
  <c r="AE780" i="8"/>
  <c r="AF780" i="8"/>
  <c r="AG780" i="8"/>
  <c r="AH780" i="8"/>
  <c r="AI780" i="8"/>
  <c r="AJ780" i="8"/>
  <c r="AK780" i="8"/>
  <c r="AL780" i="8"/>
  <c r="AM780" i="8"/>
  <c r="AN780" i="8"/>
  <c r="X781" i="8"/>
  <c r="AA781" i="8" s="1"/>
  <c r="AC781" i="8"/>
  <c r="AD781" i="8"/>
  <c r="AE781" i="8"/>
  <c r="AF781" i="8"/>
  <c r="AG781" i="8"/>
  <c r="AH781" i="8"/>
  <c r="AI781" i="8"/>
  <c r="AJ781" i="8"/>
  <c r="AK781" i="8"/>
  <c r="AL781" i="8"/>
  <c r="AM781" i="8"/>
  <c r="AN781" i="8"/>
  <c r="X782" i="8"/>
  <c r="AA782" i="8" s="1"/>
  <c r="AC782" i="8"/>
  <c r="AD782" i="8"/>
  <c r="AE782" i="8"/>
  <c r="AF782" i="8"/>
  <c r="AG782" i="8"/>
  <c r="AH782" i="8"/>
  <c r="AI782" i="8"/>
  <c r="AJ782" i="8"/>
  <c r="AK782" i="8"/>
  <c r="AL782" i="8"/>
  <c r="AM782" i="8"/>
  <c r="AN782" i="8"/>
  <c r="X783" i="8"/>
  <c r="AA783" i="8" s="1"/>
  <c r="AC783" i="8"/>
  <c r="AD783" i="8"/>
  <c r="AE783" i="8"/>
  <c r="AF783" i="8"/>
  <c r="AG783" i="8"/>
  <c r="AH783" i="8"/>
  <c r="AI783" i="8"/>
  <c r="AJ783" i="8"/>
  <c r="AK783" i="8"/>
  <c r="AL783" i="8"/>
  <c r="AM783" i="8"/>
  <c r="AN783" i="8"/>
  <c r="X784" i="8"/>
  <c r="AA784" i="8" s="1"/>
  <c r="AC784" i="8"/>
  <c r="AD784" i="8"/>
  <c r="AE784" i="8"/>
  <c r="AF784" i="8"/>
  <c r="AG784" i="8"/>
  <c r="AH784" i="8"/>
  <c r="AI784" i="8"/>
  <c r="AJ784" i="8"/>
  <c r="AK784" i="8"/>
  <c r="AL784" i="8"/>
  <c r="AM784" i="8"/>
  <c r="AN784" i="8"/>
  <c r="X785" i="8"/>
  <c r="AA785" i="8" s="1"/>
  <c r="AC785" i="8"/>
  <c r="AD785" i="8"/>
  <c r="AE785" i="8"/>
  <c r="AF785" i="8"/>
  <c r="AG785" i="8"/>
  <c r="AH785" i="8"/>
  <c r="AI785" i="8"/>
  <c r="AJ785" i="8"/>
  <c r="AK785" i="8"/>
  <c r="AL785" i="8"/>
  <c r="AM785" i="8"/>
  <c r="AN785" i="8"/>
  <c r="X786" i="8"/>
  <c r="AA786" i="8" s="1"/>
  <c r="AC786" i="8"/>
  <c r="AD786" i="8"/>
  <c r="AE786" i="8"/>
  <c r="AF786" i="8"/>
  <c r="AG786" i="8"/>
  <c r="AH786" i="8"/>
  <c r="AI786" i="8"/>
  <c r="AJ786" i="8"/>
  <c r="AK786" i="8"/>
  <c r="AL786" i="8"/>
  <c r="AM786" i="8"/>
  <c r="AN786" i="8"/>
  <c r="X787" i="8"/>
  <c r="AA787" i="8" s="1"/>
  <c r="AC787" i="8"/>
  <c r="AD787" i="8"/>
  <c r="AE787" i="8"/>
  <c r="AF787" i="8"/>
  <c r="AG787" i="8"/>
  <c r="AH787" i="8"/>
  <c r="AI787" i="8"/>
  <c r="AJ787" i="8"/>
  <c r="AK787" i="8"/>
  <c r="AL787" i="8"/>
  <c r="AM787" i="8"/>
  <c r="AN787" i="8"/>
  <c r="X788" i="8"/>
  <c r="AC788" i="8"/>
  <c r="AD788" i="8"/>
  <c r="AE788" i="8"/>
  <c r="AF788" i="8"/>
  <c r="AG788" i="8"/>
  <c r="AH788" i="8"/>
  <c r="AI788" i="8"/>
  <c r="AJ788" i="8"/>
  <c r="AK788" i="8"/>
  <c r="AL788" i="8"/>
  <c r="AM788" i="8"/>
  <c r="AN788" i="8"/>
  <c r="X789" i="8"/>
  <c r="AA789" i="8" s="1"/>
  <c r="AC789" i="8"/>
  <c r="AD789" i="8"/>
  <c r="AE789" i="8"/>
  <c r="AF789" i="8"/>
  <c r="AG789" i="8"/>
  <c r="AH789" i="8"/>
  <c r="AI789" i="8"/>
  <c r="AJ789" i="8"/>
  <c r="AK789" i="8"/>
  <c r="AL789" i="8"/>
  <c r="AM789" i="8"/>
  <c r="AN789" i="8"/>
  <c r="X790" i="8"/>
  <c r="AC790" i="8"/>
  <c r="AD790" i="8"/>
  <c r="AE790" i="8"/>
  <c r="AF790" i="8"/>
  <c r="AG790" i="8"/>
  <c r="AH790" i="8"/>
  <c r="AI790" i="8"/>
  <c r="AJ790" i="8"/>
  <c r="AK790" i="8"/>
  <c r="AL790" i="8"/>
  <c r="AM790" i="8"/>
  <c r="AN790" i="8"/>
  <c r="X791" i="8"/>
  <c r="AA791" i="8" s="1"/>
  <c r="AC791" i="8"/>
  <c r="AD791" i="8"/>
  <c r="AE791" i="8"/>
  <c r="AF791" i="8"/>
  <c r="AG791" i="8"/>
  <c r="AH791" i="8"/>
  <c r="AI791" i="8"/>
  <c r="AJ791" i="8"/>
  <c r="AK791" i="8"/>
  <c r="AL791" i="8"/>
  <c r="AM791" i="8"/>
  <c r="AN791" i="8"/>
  <c r="X792" i="8"/>
  <c r="AA792" i="8" s="1"/>
  <c r="AC792" i="8"/>
  <c r="AD792" i="8"/>
  <c r="AE792" i="8"/>
  <c r="AF792" i="8"/>
  <c r="AG792" i="8"/>
  <c r="AH792" i="8"/>
  <c r="AI792" i="8"/>
  <c r="AJ792" i="8"/>
  <c r="AK792" i="8"/>
  <c r="AL792" i="8"/>
  <c r="AM792" i="8"/>
  <c r="AN792" i="8"/>
  <c r="X793" i="8"/>
  <c r="AC793" i="8"/>
  <c r="AD793" i="8"/>
  <c r="AE793" i="8"/>
  <c r="AF793" i="8"/>
  <c r="AG793" i="8"/>
  <c r="AH793" i="8"/>
  <c r="AI793" i="8"/>
  <c r="AJ793" i="8"/>
  <c r="AK793" i="8"/>
  <c r="AL793" i="8"/>
  <c r="AM793" i="8"/>
  <c r="AN793" i="8"/>
  <c r="X794" i="8"/>
  <c r="AC794" i="8"/>
  <c r="AD794" i="8"/>
  <c r="AE794" i="8"/>
  <c r="AF794" i="8"/>
  <c r="AG794" i="8"/>
  <c r="AH794" i="8"/>
  <c r="AI794" i="8"/>
  <c r="AJ794" i="8"/>
  <c r="AK794" i="8"/>
  <c r="AL794" i="8"/>
  <c r="AM794" i="8"/>
  <c r="AN794" i="8"/>
  <c r="X795" i="8"/>
  <c r="AA795" i="8" s="1"/>
  <c r="AC795" i="8"/>
  <c r="AD795" i="8"/>
  <c r="AE795" i="8"/>
  <c r="AF795" i="8"/>
  <c r="AG795" i="8"/>
  <c r="AH795" i="8"/>
  <c r="AI795" i="8"/>
  <c r="AJ795" i="8"/>
  <c r="AK795" i="8"/>
  <c r="AL795" i="8"/>
  <c r="AM795" i="8"/>
  <c r="AN795" i="8"/>
  <c r="X796" i="8"/>
  <c r="AA796" i="8" s="1"/>
  <c r="AC796" i="8"/>
  <c r="AD796" i="8"/>
  <c r="AE796" i="8"/>
  <c r="AF796" i="8"/>
  <c r="AG796" i="8"/>
  <c r="AH796" i="8"/>
  <c r="AI796" i="8"/>
  <c r="AJ796" i="8"/>
  <c r="AK796" i="8"/>
  <c r="AL796" i="8"/>
  <c r="AM796" i="8"/>
  <c r="AN796" i="8"/>
  <c r="X797" i="8"/>
  <c r="AA797" i="8" s="1"/>
  <c r="AC797" i="8"/>
  <c r="AD797" i="8"/>
  <c r="AE797" i="8"/>
  <c r="AF797" i="8"/>
  <c r="AG797" i="8"/>
  <c r="AH797" i="8"/>
  <c r="AI797" i="8"/>
  <c r="AJ797" i="8"/>
  <c r="AK797" i="8"/>
  <c r="AL797" i="8"/>
  <c r="AM797" i="8"/>
  <c r="AN797" i="8"/>
  <c r="X798" i="8"/>
  <c r="AA798" i="8" s="1"/>
  <c r="AC798" i="8"/>
  <c r="AD798" i="8"/>
  <c r="AE798" i="8"/>
  <c r="AF798" i="8"/>
  <c r="AG798" i="8"/>
  <c r="AH798" i="8"/>
  <c r="AI798" i="8"/>
  <c r="AJ798" i="8"/>
  <c r="AK798" i="8"/>
  <c r="AL798" i="8"/>
  <c r="AM798" i="8"/>
  <c r="AN798" i="8"/>
  <c r="X799" i="8"/>
  <c r="AA799" i="8" s="1"/>
  <c r="AC799" i="8"/>
  <c r="AD799" i="8"/>
  <c r="AE799" i="8"/>
  <c r="AF799" i="8"/>
  <c r="AG799" i="8"/>
  <c r="AH799" i="8"/>
  <c r="AI799" i="8"/>
  <c r="AJ799" i="8"/>
  <c r="AK799" i="8"/>
  <c r="AL799" i="8"/>
  <c r="AM799" i="8"/>
  <c r="AN799" i="8"/>
  <c r="X800" i="8"/>
  <c r="AA800" i="8" s="1"/>
  <c r="AC800" i="8"/>
  <c r="AD800" i="8"/>
  <c r="AE800" i="8"/>
  <c r="AF800" i="8"/>
  <c r="AG800" i="8"/>
  <c r="AH800" i="8"/>
  <c r="AI800" i="8"/>
  <c r="AJ800" i="8"/>
  <c r="AK800" i="8"/>
  <c r="AL800" i="8"/>
  <c r="AM800" i="8"/>
  <c r="AN800" i="8"/>
  <c r="X801" i="8"/>
  <c r="AA801" i="8" s="1"/>
  <c r="AC801" i="8"/>
  <c r="AD801" i="8"/>
  <c r="AE801" i="8"/>
  <c r="AF801" i="8"/>
  <c r="AG801" i="8"/>
  <c r="AH801" i="8"/>
  <c r="AI801" i="8"/>
  <c r="AJ801" i="8"/>
  <c r="AK801" i="8"/>
  <c r="AL801" i="8"/>
  <c r="AM801" i="8"/>
  <c r="AN801" i="8"/>
  <c r="X802" i="8"/>
  <c r="AA802" i="8" s="1"/>
  <c r="AC802" i="8"/>
  <c r="AD802" i="8"/>
  <c r="AE802" i="8"/>
  <c r="AF802" i="8"/>
  <c r="AG802" i="8"/>
  <c r="AH802" i="8"/>
  <c r="AI802" i="8"/>
  <c r="AJ802" i="8"/>
  <c r="AK802" i="8"/>
  <c r="AL802" i="8"/>
  <c r="AM802" i="8"/>
  <c r="AN802" i="8"/>
  <c r="X803" i="8"/>
  <c r="AA803" i="8" s="1"/>
  <c r="AC803" i="8"/>
  <c r="AD803" i="8"/>
  <c r="AE803" i="8"/>
  <c r="AF803" i="8"/>
  <c r="AG803" i="8"/>
  <c r="AH803" i="8"/>
  <c r="AI803" i="8"/>
  <c r="AJ803" i="8"/>
  <c r="AK803" i="8"/>
  <c r="AL803" i="8"/>
  <c r="AM803" i="8"/>
  <c r="AN803" i="8"/>
  <c r="X804" i="8"/>
  <c r="AA804" i="8" s="1"/>
  <c r="AC804" i="8"/>
  <c r="AD804" i="8"/>
  <c r="AE804" i="8"/>
  <c r="AF804" i="8"/>
  <c r="AG804" i="8"/>
  <c r="AH804" i="8"/>
  <c r="AI804" i="8"/>
  <c r="AJ804" i="8"/>
  <c r="AK804" i="8"/>
  <c r="AL804" i="8"/>
  <c r="AM804" i="8"/>
  <c r="AN804" i="8"/>
  <c r="X805" i="8"/>
  <c r="AA805" i="8" s="1"/>
  <c r="AC805" i="8"/>
  <c r="AD805" i="8"/>
  <c r="AE805" i="8"/>
  <c r="AF805" i="8"/>
  <c r="AG805" i="8"/>
  <c r="AH805" i="8"/>
  <c r="AI805" i="8"/>
  <c r="AJ805" i="8"/>
  <c r="AK805" i="8"/>
  <c r="AL805" i="8"/>
  <c r="AM805" i="8"/>
  <c r="AN805" i="8"/>
  <c r="X806" i="8"/>
  <c r="AC806" i="8"/>
  <c r="AD806" i="8"/>
  <c r="AE806" i="8"/>
  <c r="AF806" i="8"/>
  <c r="AG806" i="8"/>
  <c r="AH806" i="8"/>
  <c r="AI806" i="8"/>
  <c r="AJ806" i="8"/>
  <c r="AK806" i="8"/>
  <c r="AL806" i="8"/>
  <c r="AM806" i="8"/>
  <c r="AN806" i="8"/>
  <c r="X807" i="8"/>
  <c r="AA807" i="8" s="1"/>
  <c r="AC807" i="8"/>
  <c r="AD807" i="8"/>
  <c r="AE807" i="8"/>
  <c r="AF807" i="8"/>
  <c r="AG807" i="8"/>
  <c r="AH807" i="8"/>
  <c r="AI807" i="8"/>
  <c r="AJ807" i="8"/>
  <c r="AK807" i="8"/>
  <c r="AL807" i="8"/>
  <c r="AM807" i="8"/>
  <c r="AN807" i="8"/>
  <c r="X808" i="8"/>
  <c r="AA808" i="8" s="1"/>
  <c r="AC808" i="8"/>
  <c r="AD808" i="8"/>
  <c r="AE808" i="8"/>
  <c r="AF808" i="8"/>
  <c r="AG808" i="8"/>
  <c r="AH808" i="8"/>
  <c r="AI808" i="8"/>
  <c r="AJ808" i="8"/>
  <c r="AK808" i="8"/>
  <c r="AL808" i="8"/>
  <c r="AM808" i="8"/>
  <c r="AN808" i="8"/>
  <c r="X809" i="8"/>
  <c r="AC809" i="8"/>
  <c r="AD809" i="8"/>
  <c r="AE809" i="8"/>
  <c r="AF809" i="8"/>
  <c r="AG809" i="8"/>
  <c r="AH809" i="8"/>
  <c r="AI809" i="8"/>
  <c r="AJ809" i="8"/>
  <c r="AK809" i="8"/>
  <c r="AL809" i="8"/>
  <c r="AM809" i="8"/>
  <c r="AN809" i="8"/>
  <c r="X810" i="8"/>
  <c r="AA810" i="8" s="1"/>
  <c r="AC810" i="8"/>
  <c r="AD810" i="8"/>
  <c r="AE810" i="8"/>
  <c r="AF810" i="8"/>
  <c r="AG810" i="8"/>
  <c r="AH810" i="8"/>
  <c r="AI810" i="8"/>
  <c r="AJ810" i="8"/>
  <c r="AK810" i="8"/>
  <c r="AL810" i="8"/>
  <c r="AM810" i="8"/>
  <c r="AN810" i="8"/>
  <c r="X811" i="8"/>
  <c r="AC811" i="8"/>
  <c r="AD811" i="8"/>
  <c r="AE811" i="8"/>
  <c r="AF811" i="8"/>
  <c r="AG811" i="8"/>
  <c r="AH811" i="8"/>
  <c r="AI811" i="8"/>
  <c r="AJ811" i="8"/>
  <c r="AK811" i="8"/>
  <c r="AL811" i="8"/>
  <c r="AM811" i="8"/>
  <c r="AN811" i="8"/>
  <c r="X812" i="8"/>
  <c r="AA812" i="8" s="1"/>
  <c r="AC812" i="8"/>
  <c r="AD812" i="8"/>
  <c r="AE812" i="8"/>
  <c r="AF812" i="8"/>
  <c r="AG812" i="8"/>
  <c r="AH812" i="8"/>
  <c r="AI812" i="8"/>
  <c r="AJ812" i="8"/>
  <c r="AK812" i="8"/>
  <c r="AL812" i="8"/>
  <c r="AM812" i="8"/>
  <c r="AN812" i="8"/>
  <c r="X813" i="8"/>
  <c r="AA813" i="8" s="1"/>
  <c r="AC813" i="8"/>
  <c r="AD813" i="8"/>
  <c r="AE813" i="8"/>
  <c r="AF813" i="8"/>
  <c r="AG813" i="8"/>
  <c r="AH813" i="8"/>
  <c r="AI813" i="8"/>
  <c r="AJ813" i="8"/>
  <c r="AK813" i="8"/>
  <c r="AL813" i="8"/>
  <c r="AM813" i="8"/>
  <c r="AN813" i="8"/>
  <c r="X814" i="8"/>
  <c r="AA814" i="8" s="1"/>
  <c r="AC814" i="8"/>
  <c r="AD814" i="8"/>
  <c r="AE814" i="8"/>
  <c r="AF814" i="8"/>
  <c r="AG814" i="8"/>
  <c r="AH814" i="8"/>
  <c r="AI814" i="8"/>
  <c r="AJ814" i="8"/>
  <c r="AK814" i="8"/>
  <c r="AL814" i="8"/>
  <c r="AM814" i="8"/>
  <c r="AN814" i="8"/>
  <c r="X815" i="8"/>
  <c r="AC815" i="8"/>
  <c r="AD815" i="8"/>
  <c r="AE815" i="8"/>
  <c r="AF815" i="8"/>
  <c r="AG815" i="8"/>
  <c r="AH815" i="8"/>
  <c r="AI815" i="8"/>
  <c r="AJ815" i="8"/>
  <c r="AK815" i="8"/>
  <c r="AL815" i="8"/>
  <c r="AM815" i="8"/>
  <c r="AN815" i="8"/>
  <c r="X816" i="8"/>
  <c r="AA816" i="8" s="1"/>
  <c r="AC816" i="8"/>
  <c r="AD816" i="8"/>
  <c r="AE816" i="8"/>
  <c r="AF816" i="8"/>
  <c r="AG816" i="8"/>
  <c r="AH816" i="8"/>
  <c r="AI816" i="8"/>
  <c r="AJ816" i="8"/>
  <c r="AK816" i="8"/>
  <c r="AL816" i="8"/>
  <c r="AM816" i="8"/>
  <c r="AN816" i="8"/>
  <c r="X817" i="8"/>
  <c r="AA817" i="8" s="1"/>
  <c r="AC817" i="8"/>
  <c r="AD817" i="8"/>
  <c r="AE817" i="8"/>
  <c r="AF817" i="8"/>
  <c r="AG817" i="8"/>
  <c r="AH817" i="8"/>
  <c r="AI817" i="8"/>
  <c r="AJ817" i="8"/>
  <c r="AK817" i="8"/>
  <c r="AL817" i="8"/>
  <c r="AM817" i="8"/>
  <c r="AN817" i="8"/>
  <c r="X818" i="8"/>
  <c r="AA818" i="8" s="1"/>
  <c r="AC818" i="8"/>
  <c r="AD818" i="8"/>
  <c r="AE818" i="8"/>
  <c r="AF818" i="8"/>
  <c r="AG818" i="8"/>
  <c r="AH818" i="8"/>
  <c r="AI818" i="8"/>
  <c r="AJ818" i="8"/>
  <c r="AK818" i="8"/>
  <c r="AL818" i="8"/>
  <c r="AM818" i="8"/>
  <c r="AN818" i="8"/>
  <c r="X819" i="8"/>
  <c r="AA819" i="8" s="1"/>
  <c r="AC819" i="8"/>
  <c r="AD819" i="8"/>
  <c r="AE819" i="8"/>
  <c r="AF819" i="8"/>
  <c r="AG819" i="8"/>
  <c r="AH819" i="8"/>
  <c r="AI819" i="8"/>
  <c r="AJ819" i="8"/>
  <c r="AK819" i="8"/>
  <c r="AL819" i="8"/>
  <c r="AM819" i="8"/>
  <c r="AN819" i="8"/>
  <c r="X820" i="8"/>
  <c r="AA820" i="8" s="1"/>
  <c r="AC820" i="8"/>
  <c r="AD820" i="8"/>
  <c r="AE820" i="8"/>
  <c r="AF820" i="8"/>
  <c r="AG820" i="8"/>
  <c r="AH820" i="8"/>
  <c r="AI820" i="8"/>
  <c r="AJ820" i="8"/>
  <c r="AK820" i="8"/>
  <c r="AL820" i="8"/>
  <c r="AM820" i="8"/>
  <c r="AN820" i="8"/>
  <c r="X821" i="8"/>
  <c r="AA821" i="8" s="1"/>
  <c r="AC821" i="8"/>
  <c r="AD821" i="8"/>
  <c r="AE821" i="8"/>
  <c r="AF821" i="8"/>
  <c r="AG821" i="8"/>
  <c r="AH821" i="8"/>
  <c r="AI821" i="8"/>
  <c r="AJ821" i="8"/>
  <c r="AK821" i="8"/>
  <c r="AL821" i="8"/>
  <c r="AM821" i="8"/>
  <c r="AN821" i="8"/>
  <c r="X822" i="8"/>
  <c r="AA822" i="8" s="1"/>
  <c r="AC822" i="8"/>
  <c r="AD822" i="8"/>
  <c r="AE822" i="8"/>
  <c r="AF822" i="8"/>
  <c r="AG822" i="8"/>
  <c r="AH822" i="8"/>
  <c r="AI822" i="8"/>
  <c r="AJ822" i="8"/>
  <c r="AK822" i="8"/>
  <c r="AL822" i="8"/>
  <c r="AM822" i="8"/>
  <c r="AN822" i="8"/>
  <c r="X823" i="8"/>
  <c r="AA823" i="8" s="1"/>
  <c r="AC823" i="8"/>
  <c r="AD823" i="8"/>
  <c r="AE823" i="8"/>
  <c r="AF823" i="8"/>
  <c r="AG823" i="8"/>
  <c r="AH823" i="8"/>
  <c r="AI823" i="8"/>
  <c r="AJ823" i="8"/>
  <c r="AK823" i="8"/>
  <c r="AL823" i="8"/>
  <c r="AM823" i="8"/>
  <c r="AN823" i="8"/>
  <c r="X824" i="8"/>
  <c r="AA824" i="8" s="1"/>
  <c r="AC824" i="8"/>
  <c r="AD824" i="8"/>
  <c r="AE824" i="8"/>
  <c r="AF824" i="8"/>
  <c r="AG824" i="8"/>
  <c r="AH824" i="8"/>
  <c r="AI824" i="8"/>
  <c r="AJ824" i="8"/>
  <c r="AK824" i="8"/>
  <c r="AL824" i="8"/>
  <c r="AM824" i="8"/>
  <c r="AN824" i="8"/>
  <c r="X825" i="8"/>
  <c r="AA825" i="8" s="1"/>
  <c r="AC825" i="8"/>
  <c r="AD825" i="8"/>
  <c r="AE825" i="8"/>
  <c r="AF825" i="8"/>
  <c r="AG825" i="8"/>
  <c r="AH825" i="8"/>
  <c r="AI825" i="8"/>
  <c r="AJ825" i="8"/>
  <c r="AK825" i="8"/>
  <c r="AL825" i="8"/>
  <c r="AM825" i="8"/>
  <c r="AN825" i="8"/>
  <c r="X826" i="8"/>
  <c r="AA826" i="8" s="1"/>
  <c r="AC826" i="8"/>
  <c r="AD826" i="8"/>
  <c r="AE826" i="8"/>
  <c r="AF826" i="8"/>
  <c r="AG826" i="8"/>
  <c r="AH826" i="8"/>
  <c r="AI826" i="8"/>
  <c r="AJ826" i="8"/>
  <c r="AK826" i="8"/>
  <c r="AL826" i="8"/>
  <c r="AM826" i="8"/>
  <c r="AN826" i="8"/>
  <c r="X827" i="8"/>
  <c r="AA827" i="8" s="1"/>
  <c r="AC827" i="8"/>
  <c r="AD827" i="8"/>
  <c r="AE827" i="8"/>
  <c r="AF827" i="8"/>
  <c r="AG827" i="8"/>
  <c r="AH827" i="8"/>
  <c r="AI827" i="8"/>
  <c r="AJ827" i="8"/>
  <c r="AK827" i="8"/>
  <c r="AL827" i="8"/>
  <c r="AM827" i="8"/>
  <c r="AN827" i="8"/>
  <c r="X828" i="8"/>
  <c r="AA828" i="8" s="1"/>
  <c r="AC828" i="8"/>
  <c r="AD828" i="8"/>
  <c r="AE828" i="8"/>
  <c r="AF828" i="8"/>
  <c r="AG828" i="8"/>
  <c r="AH828" i="8"/>
  <c r="AI828" i="8"/>
  <c r="AJ828" i="8"/>
  <c r="AK828" i="8"/>
  <c r="AL828" i="8"/>
  <c r="AM828" i="8"/>
  <c r="AN828" i="8"/>
  <c r="X829" i="8"/>
  <c r="AA829" i="8" s="1"/>
  <c r="AC829" i="8"/>
  <c r="AD829" i="8"/>
  <c r="AE829" i="8"/>
  <c r="AF829" i="8"/>
  <c r="AG829" i="8"/>
  <c r="AH829" i="8"/>
  <c r="AI829" i="8"/>
  <c r="AJ829" i="8"/>
  <c r="AK829" i="8"/>
  <c r="AL829" i="8"/>
  <c r="AM829" i="8"/>
  <c r="AN829" i="8"/>
  <c r="X830" i="8"/>
  <c r="AC830" i="8"/>
  <c r="AD830" i="8"/>
  <c r="AE830" i="8"/>
  <c r="AF830" i="8"/>
  <c r="AG830" i="8"/>
  <c r="AH830" i="8"/>
  <c r="AI830" i="8"/>
  <c r="AJ830" i="8"/>
  <c r="AK830" i="8"/>
  <c r="AL830" i="8"/>
  <c r="AM830" i="8"/>
  <c r="AN830" i="8"/>
  <c r="X831" i="8"/>
  <c r="AA831" i="8" s="1"/>
  <c r="AC831" i="8"/>
  <c r="AD831" i="8"/>
  <c r="AE831" i="8"/>
  <c r="AF831" i="8"/>
  <c r="AG831" i="8"/>
  <c r="AH831" i="8"/>
  <c r="AI831" i="8"/>
  <c r="AJ831" i="8"/>
  <c r="AK831" i="8"/>
  <c r="AL831" i="8"/>
  <c r="AM831" i="8"/>
  <c r="AN831" i="8"/>
  <c r="X832" i="8"/>
  <c r="AA832" i="8" s="1"/>
  <c r="AC832" i="8"/>
  <c r="AD832" i="8"/>
  <c r="AE832" i="8"/>
  <c r="AF832" i="8"/>
  <c r="AG832" i="8"/>
  <c r="AH832" i="8"/>
  <c r="AI832" i="8"/>
  <c r="AJ832" i="8"/>
  <c r="AK832" i="8"/>
  <c r="AL832" i="8"/>
  <c r="AM832" i="8"/>
  <c r="AN832" i="8"/>
  <c r="X833" i="8"/>
  <c r="AA833" i="8" s="1"/>
  <c r="AC833" i="8"/>
  <c r="AD833" i="8"/>
  <c r="AE833" i="8"/>
  <c r="AF833" i="8"/>
  <c r="AG833" i="8"/>
  <c r="AH833" i="8"/>
  <c r="AI833" i="8"/>
  <c r="AJ833" i="8"/>
  <c r="AK833" i="8"/>
  <c r="AL833" i="8"/>
  <c r="AM833" i="8"/>
  <c r="AN833" i="8"/>
  <c r="X834" i="8"/>
  <c r="AA834" i="8" s="1"/>
  <c r="AC834" i="8"/>
  <c r="AD834" i="8"/>
  <c r="AE834" i="8"/>
  <c r="AF834" i="8"/>
  <c r="AG834" i="8"/>
  <c r="AH834" i="8"/>
  <c r="AI834" i="8"/>
  <c r="AJ834" i="8"/>
  <c r="AK834" i="8"/>
  <c r="AL834" i="8"/>
  <c r="AM834" i="8"/>
  <c r="AN834" i="8"/>
  <c r="X835" i="8"/>
  <c r="AA835" i="8" s="1"/>
  <c r="AC835" i="8"/>
  <c r="AD835" i="8"/>
  <c r="AE835" i="8"/>
  <c r="AF835" i="8"/>
  <c r="AG835" i="8"/>
  <c r="AH835" i="8"/>
  <c r="AI835" i="8"/>
  <c r="AJ835" i="8"/>
  <c r="AK835" i="8"/>
  <c r="AL835" i="8"/>
  <c r="AM835" i="8"/>
  <c r="AN835" i="8"/>
  <c r="X836" i="8"/>
  <c r="AA836" i="8" s="1"/>
  <c r="AC836" i="8"/>
  <c r="AD836" i="8"/>
  <c r="AE836" i="8"/>
  <c r="AF836" i="8"/>
  <c r="AG836" i="8"/>
  <c r="AH836" i="8"/>
  <c r="AI836" i="8"/>
  <c r="AJ836" i="8"/>
  <c r="AK836" i="8"/>
  <c r="AL836" i="8"/>
  <c r="AM836" i="8"/>
  <c r="AN836" i="8"/>
  <c r="X837" i="8"/>
  <c r="AA837" i="8" s="1"/>
  <c r="AC837" i="8"/>
  <c r="AD837" i="8"/>
  <c r="AE837" i="8"/>
  <c r="AF837" i="8"/>
  <c r="AG837" i="8"/>
  <c r="AH837" i="8"/>
  <c r="AI837" i="8"/>
  <c r="AJ837" i="8"/>
  <c r="AK837" i="8"/>
  <c r="AL837" i="8"/>
  <c r="AM837" i="8"/>
  <c r="AN837" i="8"/>
  <c r="X838" i="8"/>
  <c r="AA838" i="8" s="1"/>
  <c r="AC838" i="8"/>
  <c r="AD838" i="8"/>
  <c r="AE838" i="8"/>
  <c r="AF838" i="8"/>
  <c r="AG838" i="8"/>
  <c r="AH838" i="8"/>
  <c r="AI838" i="8"/>
  <c r="AJ838" i="8"/>
  <c r="AK838" i="8"/>
  <c r="AL838" i="8"/>
  <c r="AM838" i="8"/>
  <c r="AN838" i="8"/>
  <c r="X839" i="8"/>
  <c r="AC839" i="8"/>
  <c r="AD839" i="8"/>
  <c r="AE839" i="8"/>
  <c r="AF839" i="8"/>
  <c r="AG839" i="8"/>
  <c r="AH839" i="8"/>
  <c r="AI839" i="8"/>
  <c r="AJ839" i="8"/>
  <c r="AK839" i="8"/>
  <c r="AL839" i="8"/>
  <c r="AM839" i="8"/>
  <c r="AN839" i="8"/>
  <c r="X840" i="8"/>
  <c r="AA840" i="8" s="1"/>
  <c r="AC840" i="8"/>
  <c r="AD840" i="8"/>
  <c r="AE840" i="8"/>
  <c r="AF840" i="8"/>
  <c r="AG840" i="8"/>
  <c r="AH840" i="8"/>
  <c r="AI840" i="8"/>
  <c r="AJ840" i="8"/>
  <c r="AK840" i="8"/>
  <c r="AL840" i="8"/>
  <c r="AM840" i="8"/>
  <c r="AN840" i="8"/>
  <c r="X841" i="8"/>
  <c r="AC841" i="8"/>
  <c r="AD841" i="8"/>
  <c r="AE841" i="8"/>
  <c r="AF841" i="8"/>
  <c r="AG841" i="8"/>
  <c r="AH841" i="8"/>
  <c r="AI841" i="8"/>
  <c r="AJ841" i="8"/>
  <c r="AK841" i="8"/>
  <c r="AL841" i="8"/>
  <c r="AM841" i="8"/>
  <c r="AN841" i="8"/>
  <c r="X842" i="8"/>
  <c r="AA842" i="8" s="1"/>
  <c r="AC842" i="8"/>
  <c r="AD842" i="8"/>
  <c r="AE842" i="8"/>
  <c r="AF842" i="8"/>
  <c r="AG842" i="8"/>
  <c r="AH842" i="8"/>
  <c r="AI842" i="8"/>
  <c r="AJ842" i="8"/>
  <c r="AK842" i="8"/>
  <c r="AL842" i="8"/>
  <c r="AM842" i="8"/>
  <c r="AN842" i="8"/>
  <c r="X843" i="8"/>
  <c r="AC843" i="8"/>
  <c r="AD843" i="8"/>
  <c r="AE843" i="8"/>
  <c r="AF843" i="8"/>
  <c r="AG843" i="8"/>
  <c r="AH843" i="8"/>
  <c r="AI843" i="8"/>
  <c r="AJ843" i="8"/>
  <c r="AK843" i="8"/>
  <c r="AL843" i="8"/>
  <c r="AM843" i="8"/>
  <c r="AN843" i="8"/>
  <c r="X844" i="8"/>
  <c r="AA844" i="8" s="1"/>
  <c r="AC844" i="8"/>
  <c r="AD844" i="8"/>
  <c r="AE844" i="8"/>
  <c r="AF844" i="8"/>
  <c r="AG844" i="8"/>
  <c r="AH844" i="8"/>
  <c r="AI844" i="8"/>
  <c r="AJ844" i="8"/>
  <c r="AK844" i="8"/>
  <c r="AL844" i="8"/>
  <c r="AM844" i="8"/>
  <c r="AN844" i="8"/>
  <c r="X845" i="8"/>
  <c r="AA845" i="8" s="1"/>
  <c r="AC845" i="8"/>
  <c r="AD845" i="8"/>
  <c r="AE845" i="8"/>
  <c r="AF845" i="8"/>
  <c r="AG845" i="8"/>
  <c r="AH845" i="8"/>
  <c r="AI845" i="8"/>
  <c r="AJ845" i="8"/>
  <c r="AK845" i="8"/>
  <c r="AL845" i="8"/>
  <c r="AM845" i="8"/>
  <c r="AN845" i="8"/>
  <c r="X846" i="8"/>
  <c r="AA846" i="8" s="1"/>
  <c r="AC846" i="8"/>
  <c r="AD846" i="8"/>
  <c r="AE846" i="8"/>
  <c r="AF846" i="8"/>
  <c r="AG846" i="8"/>
  <c r="AH846" i="8"/>
  <c r="AI846" i="8"/>
  <c r="AJ846" i="8"/>
  <c r="AK846" i="8"/>
  <c r="AL846" i="8"/>
  <c r="AM846" i="8"/>
  <c r="AN846" i="8"/>
  <c r="X847" i="8"/>
  <c r="AA847" i="8" s="1"/>
  <c r="AC847" i="8"/>
  <c r="AD847" i="8"/>
  <c r="AE847" i="8"/>
  <c r="AF847" i="8"/>
  <c r="AG847" i="8"/>
  <c r="AH847" i="8"/>
  <c r="AI847" i="8"/>
  <c r="AJ847" i="8"/>
  <c r="AK847" i="8"/>
  <c r="AL847" i="8"/>
  <c r="AM847" i="8"/>
  <c r="AN847" i="8"/>
  <c r="X848" i="8"/>
  <c r="AA848" i="8" s="1"/>
  <c r="AC848" i="8"/>
  <c r="AD848" i="8"/>
  <c r="AE848" i="8"/>
  <c r="AF848" i="8"/>
  <c r="AG848" i="8"/>
  <c r="AH848" i="8"/>
  <c r="AI848" i="8"/>
  <c r="AJ848" i="8"/>
  <c r="AK848" i="8"/>
  <c r="AL848" i="8"/>
  <c r="AM848" i="8"/>
  <c r="AN848" i="8"/>
  <c r="X849" i="8"/>
  <c r="AA849" i="8" s="1"/>
  <c r="AC849" i="8"/>
  <c r="AD849" i="8"/>
  <c r="AE849" i="8"/>
  <c r="AF849" i="8"/>
  <c r="AG849" i="8"/>
  <c r="AH849" i="8"/>
  <c r="AI849" i="8"/>
  <c r="AJ849" i="8"/>
  <c r="AK849" i="8"/>
  <c r="AL849" i="8"/>
  <c r="AM849" i="8"/>
  <c r="AN849" i="8"/>
  <c r="X850" i="8"/>
  <c r="AA850" i="8" s="1"/>
  <c r="AC850" i="8"/>
  <c r="AD850" i="8"/>
  <c r="AE850" i="8"/>
  <c r="AF850" i="8"/>
  <c r="AG850" i="8"/>
  <c r="AH850" i="8"/>
  <c r="AI850" i="8"/>
  <c r="AJ850" i="8"/>
  <c r="AK850" i="8"/>
  <c r="AL850" i="8"/>
  <c r="AM850" i="8"/>
  <c r="AN850" i="8"/>
  <c r="X851" i="8"/>
  <c r="AC851" i="8"/>
  <c r="AD851" i="8"/>
  <c r="AE851" i="8"/>
  <c r="AF851" i="8"/>
  <c r="AG851" i="8"/>
  <c r="AH851" i="8"/>
  <c r="AI851" i="8"/>
  <c r="AJ851" i="8"/>
  <c r="AK851" i="8"/>
  <c r="AL851" i="8"/>
  <c r="AM851" i="8"/>
  <c r="AN851" i="8"/>
  <c r="X852" i="8"/>
  <c r="AA852" i="8" s="1"/>
  <c r="AC852" i="8"/>
  <c r="AD852" i="8"/>
  <c r="AE852" i="8"/>
  <c r="AF852" i="8"/>
  <c r="AG852" i="8"/>
  <c r="AH852" i="8"/>
  <c r="AI852" i="8"/>
  <c r="AJ852" i="8"/>
  <c r="AK852" i="8"/>
  <c r="AL852" i="8"/>
  <c r="AM852" i="8"/>
  <c r="AN852" i="8"/>
  <c r="X853" i="8"/>
  <c r="AA853" i="8" s="1"/>
  <c r="AC853" i="8"/>
  <c r="AD853" i="8"/>
  <c r="AE853" i="8"/>
  <c r="AF853" i="8"/>
  <c r="AG853" i="8"/>
  <c r="AH853" i="8"/>
  <c r="AI853" i="8"/>
  <c r="AJ853" i="8"/>
  <c r="AK853" i="8"/>
  <c r="AL853" i="8"/>
  <c r="AM853" i="8"/>
  <c r="AN853" i="8"/>
  <c r="X854" i="8"/>
  <c r="AA854" i="8" s="1"/>
  <c r="AC854" i="8"/>
  <c r="AD854" i="8"/>
  <c r="AE854" i="8"/>
  <c r="AF854" i="8"/>
  <c r="AG854" i="8"/>
  <c r="AH854" i="8"/>
  <c r="AI854" i="8"/>
  <c r="AJ854" i="8"/>
  <c r="AK854" i="8"/>
  <c r="AL854" i="8"/>
  <c r="AM854" i="8"/>
  <c r="AN854" i="8"/>
  <c r="X855" i="8"/>
  <c r="AC855" i="8"/>
  <c r="AD855" i="8"/>
  <c r="AE855" i="8"/>
  <c r="AF855" i="8"/>
  <c r="AG855" i="8"/>
  <c r="AH855" i="8"/>
  <c r="AI855" i="8"/>
  <c r="AJ855" i="8"/>
  <c r="AK855" i="8"/>
  <c r="AL855" i="8"/>
  <c r="AM855" i="8"/>
  <c r="AN855" i="8"/>
  <c r="X856" i="8"/>
  <c r="AA856" i="8" s="1"/>
  <c r="AC856" i="8"/>
  <c r="AD856" i="8"/>
  <c r="AE856" i="8"/>
  <c r="AF856" i="8"/>
  <c r="AG856" i="8"/>
  <c r="AH856" i="8"/>
  <c r="AI856" i="8"/>
  <c r="AJ856" i="8"/>
  <c r="AK856" i="8"/>
  <c r="AL856" i="8"/>
  <c r="AM856" i="8"/>
  <c r="AN856" i="8"/>
  <c r="X857" i="8"/>
  <c r="AA857" i="8" s="1"/>
  <c r="AC857" i="8"/>
  <c r="AD857" i="8"/>
  <c r="AE857" i="8"/>
  <c r="AF857" i="8"/>
  <c r="AG857" i="8"/>
  <c r="AH857" i="8"/>
  <c r="AI857" i="8"/>
  <c r="AJ857" i="8"/>
  <c r="AK857" i="8"/>
  <c r="AL857" i="8"/>
  <c r="AM857" i="8"/>
  <c r="AN857" i="8"/>
  <c r="X858" i="8"/>
  <c r="AC858" i="8"/>
  <c r="AD858" i="8"/>
  <c r="AE858" i="8"/>
  <c r="AF858" i="8"/>
  <c r="AG858" i="8"/>
  <c r="AH858" i="8"/>
  <c r="AI858" i="8"/>
  <c r="AJ858" i="8"/>
  <c r="AK858" i="8"/>
  <c r="AL858" i="8"/>
  <c r="AM858" i="8"/>
  <c r="AN858" i="8"/>
  <c r="X859" i="8"/>
  <c r="AA859" i="8" s="1"/>
  <c r="AC859" i="8"/>
  <c r="AD859" i="8"/>
  <c r="AE859" i="8"/>
  <c r="AF859" i="8"/>
  <c r="AG859" i="8"/>
  <c r="AH859" i="8"/>
  <c r="AI859" i="8"/>
  <c r="AJ859" i="8"/>
  <c r="AK859" i="8"/>
  <c r="AL859" i="8"/>
  <c r="AM859" i="8"/>
  <c r="AN859" i="8"/>
  <c r="X860" i="8"/>
  <c r="AC860" i="8"/>
  <c r="AD860" i="8"/>
  <c r="AE860" i="8"/>
  <c r="AF860" i="8"/>
  <c r="AG860" i="8"/>
  <c r="AH860" i="8"/>
  <c r="AI860" i="8"/>
  <c r="AJ860" i="8"/>
  <c r="AK860" i="8"/>
  <c r="AL860" i="8"/>
  <c r="AM860" i="8"/>
  <c r="AN860" i="8"/>
  <c r="X861" i="8"/>
  <c r="AA861" i="8" s="1"/>
  <c r="AC861" i="8"/>
  <c r="AD861" i="8"/>
  <c r="AE861" i="8"/>
  <c r="AF861" i="8"/>
  <c r="AG861" i="8"/>
  <c r="AH861" i="8"/>
  <c r="AI861" i="8"/>
  <c r="AJ861" i="8"/>
  <c r="AK861" i="8"/>
  <c r="AL861" i="8"/>
  <c r="AM861" i="8"/>
  <c r="AN861" i="8"/>
  <c r="X862" i="8"/>
  <c r="AA862" i="8" s="1"/>
  <c r="AC862" i="8"/>
  <c r="AD862" i="8"/>
  <c r="AE862" i="8"/>
  <c r="AF862" i="8"/>
  <c r="AG862" i="8"/>
  <c r="AH862" i="8"/>
  <c r="AI862" i="8"/>
  <c r="AJ862" i="8"/>
  <c r="AK862" i="8"/>
  <c r="AL862" i="8"/>
  <c r="AM862" i="8"/>
  <c r="AN862" i="8"/>
  <c r="X863" i="8"/>
  <c r="AC863" i="8"/>
  <c r="AD863" i="8"/>
  <c r="AE863" i="8"/>
  <c r="AF863" i="8"/>
  <c r="AG863" i="8"/>
  <c r="AH863" i="8"/>
  <c r="AI863" i="8"/>
  <c r="AJ863" i="8"/>
  <c r="AK863" i="8"/>
  <c r="AL863" i="8"/>
  <c r="AM863" i="8"/>
  <c r="AN863" i="8"/>
  <c r="X864" i="8"/>
  <c r="AC864" i="8"/>
  <c r="AD864" i="8"/>
  <c r="AE864" i="8"/>
  <c r="AF864" i="8"/>
  <c r="AG864" i="8"/>
  <c r="AH864" i="8"/>
  <c r="AI864" i="8"/>
  <c r="AJ864" i="8"/>
  <c r="AK864" i="8"/>
  <c r="AL864" i="8"/>
  <c r="AM864" i="8"/>
  <c r="AN864" i="8"/>
  <c r="X865" i="8"/>
  <c r="AC865" i="8"/>
  <c r="AD865" i="8"/>
  <c r="AE865" i="8"/>
  <c r="AF865" i="8"/>
  <c r="AG865" i="8"/>
  <c r="AH865" i="8"/>
  <c r="AI865" i="8"/>
  <c r="AJ865" i="8"/>
  <c r="AK865" i="8"/>
  <c r="AL865" i="8"/>
  <c r="AM865" i="8"/>
  <c r="AN865" i="8"/>
  <c r="X866" i="8"/>
  <c r="AA866" i="8" s="1"/>
  <c r="AC866" i="8"/>
  <c r="AD866" i="8"/>
  <c r="AE866" i="8"/>
  <c r="AF866" i="8"/>
  <c r="AG866" i="8"/>
  <c r="AH866" i="8"/>
  <c r="AI866" i="8"/>
  <c r="AJ866" i="8"/>
  <c r="AK866" i="8"/>
  <c r="AL866" i="8"/>
  <c r="AM866" i="8"/>
  <c r="AN866" i="8"/>
  <c r="X867" i="8"/>
  <c r="AA867" i="8" s="1"/>
  <c r="AC867" i="8"/>
  <c r="AD867" i="8"/>
  <c r="AE867" i="8"/>
  <c r="AF867" i="8"/>
  <c r="AG867" i="8"/>
  <c r="AH867" i="8"/>
  <c r="AI867" i="8"/>
  <c r="AJ867" i="8"/>
  <c r="AK867" i="8"/>
  <c r="AL867" i="8"/>
  <c r="AM867" i="8"/>
  <c r="AN867" i="8"/>
  <c r="X868" i="8"/>
  <c r="AC868" i="8"/>
  <c r="AD868" i="8"/>
  <c r="AE868" i="8"/>
  <c r="AF868" i="8"/>
  <c r="AG868" i="8"/>
  <c r="AH868" i="8"/>
  <c r="AI868" i="8"/>
  <c r="AJ868" i="8"/>
  <c r="AK868" i="8"/>
  <c r="AL868" i="8"/>
  <c r="AM868" i="8"/>
  <c r="AN868" i="8"/>
  <c r="X869" i="8"/>
  <c r="AA869" i="8" s="1"/>
  <c r="AC869" i="8"/>
  <c r="AD869" i="8"/>
  <c r="AE869" i="8"/>
  <c r="AF869" i="8"/>
  <c r="AG869" i="8"/>
  <c r="AH869" i="8"/>
  <c r="AI869" i="8"/>
  <c r="AJ869" i="8"/>
  <c r="AK869" i="8"/>
  <c r="AL869" i="8"/>
  <c r="AM869" i="8"/>
  <c r="AN869" i="8"/>
  <c r="X870" i="8"/>
  <c r="AA870" i="8" s="1"/>
  <c r="AC870" i="8"/>
  <c r="AD870" i="8"/>
  <c r="AE870" i="8"/>
  <c r="AF870" i="8"/>
  <c r="AG870" i="8"/>
  <c r="AH870" i="8"/>
  <c r="AI870" i="8"/>
  <c r="AJ870" i="8"/>
  <c r="AK870" i="8"/>
  <c r="AL870" i="8"/>
  <c r="AM870" i="8"/>
  <c r="AN870" i="8"/>
  <c r="X871" i="8"/>
  <c r="AA871" i="8" s="1"/>
  <c r="AC871" i="8"/>
  <c r="AD871" i="8"/>
  <c r="AE871" i="8"/>
  <c r="AF871" i="8"/>
  <c r="AG871" i="8"/>
  <c r="AH871" i="8"/>
  <c r="AI871" i="8"/>
  <c r="AJ871" i="8"/>
  <c r="AK871" i="8"/>
  <c r="AL871" i="8"/>
  <c r="AM871" i="8"/>
  <c r="AN871" i="8"/>
  <c r="X872" i="8"/>
  <c r="AC872" i="8"/>
  <c r="AD872" i="8"/>
  <c r="AE872" i="8"/>
  <c r="AF872" i="8"/>
  <c r="AG872" i="8"/>
  <c r="AH872" i="8"/>
  <c r="AI872" i="8"/>
  <c r="AJ872" i="8"/>
  <c r="AK872" i="8"/>
  <c r="AL872" i="8"/>
  <c r="AM872" i="8"/>
  <c r="AN872" i="8"/>
  <c r="X873" i="8"/>
  <c r="AA873" i="8" s="1"/>
  <c r="AC873" i="8"/>
  <c r="AD873" i="8"/>
  <c r="AE873" i="8"/>
  <c r="AF873" i="8"/>
  <c r="AG873" i="8"/>
  <c r="AH873" i="8"/>
  <c r="AI873" i="8"/>
  <c r="AJ873" i="8"/>
  <c r="AK873" i="8"/>
  <c r="AL873" i="8"/>
  <c r="AM873" i="8"/>
  <c r="AN873" i="8"/>
  <c r="X874" i="8"/>
  <c r="AA874" i="8" s="1"/>
  <c r="AC874" i="8"/>
  <c r="AD874" i="8"/>
  <c r="AE874" i="8"/>
  <c r="AF874" i="8"/>
  <c r="AG874" i="8"/>
  <c r="AH874" i="8"/>
  <c r="AI874" i="8"/>
  <c r="AJ874" i="8"/>
  <c r="AK874" i="8"/>
  <c r="AL874" i="8"/>
  <c r="AM874" i="8"/>
  <c r="AN874" i="8"/>
  <c r="X875" i="8"/>
  <c r="AA875" i="8" s="1"/>
  <c r="AC875" i="8"/>
  <c r="AD875" i="8"/>
  <c r="AE875" i="8"/>
  <c r="AF875" i="8"/>
  <c r="AG875" i="8"/>
  <c r="AH875" i="8"/>
  <c r="AI875" i="8"/>
  <c r="AJ875" i="8"/>
  <c r="AK875" i="8"/>
  <c r="AL875" i="8"/>
  <c r="AM875" i="8"/>
  <c r="AN875" i="8"/>
  <c r="X876" i="8"/>
  <c r="AA876" i="8" s="1"/>
  <c r="AC876" i="8"/>
  <c r="AD876" i="8"/>
  <c r="AE876" i="8"/>
  <c r="AF876" i="8"/>
  <c r="AG876" i="8"/>
  <c r="AH876" i="8"/>
  <c r="AI876" i="8"/>
  <c r="AJ876" i="8"/>
  <c r="AK876" i="8"/>
  <c r="AL876" i="8"/>
  <c r="AM876" i="8"/>
  <c r="AN876" i="8"/>
  <c r="X877" i="8"/>
  <c r="AA877" i="8" s="1"/>
  <c r="AC877" i="8"/>
  <c r="AD877" i="8"/>
  <c r="AE877" i="8"/>
  <c r="AF877" i="8"/>
  <c r="AG877" i="8"/>
  <c r="AH877" i="8"/>
  <c r="AI877" i="8"/>
  <c r="AJ877" i="8"/>
  <c r="AK877" i="8"/>
  <c r="AL877" i="8"/>
  <c r="AM877" i="8"/>
  <c r="AN877" i="8"/>
  <c r="X878" i="8"/>
  <c r="AC878" i="8"/>
  <c r="AD878" i="8"/>
  <c r="AE878" i="8"/>
  <c r="AF878" i="8"/>
  <c r="AG878" i="8"/>
  <c r="AH878" i="8"/>
  <c r="AI878" i="8"/>
  <c r="AJ878" i="8"/>
  <c r="AK878" i="8"/>
  <c r="AL878" i="8"/>
  <c r="AM878" i="8"/>
  <c r="AN878" i="8"/>
  <c r="X879" i="8"/>
  <c r="AC879" i="8"/>
  <c r="AD879" i="8"/>
  <c r="AE879" i="8"/>
  <c r="AF879" i="8"/>
  <c r="AG879" i="8"/>
  <c r="AH879" i="8"/>
  <c r="AI879" i="8"/>
  <c r="AJ879" i="8"/>
  <c r="AK879" i="8"/>
  <c r="AL879" i="8"/>
  <c r="AM879" i="8"/>
  <c r="AN879" i="8"/>
  <c r="X880" i="8"/>
  <c r="AA880" i="8" s="1"/>
  <c r="AC880" i="8"/>
  <c r="AD880" i="8"/>
  <c r="AE880" i="8"/>
  <c r="AF880" i="8"/>
  <c r="AG880" i="8"/>
  <c r="AH880" i="8"/>
  <c r="AI880" i="8"/>
  <c r="AJ880" i="8"/>
  <c r="AK880" i="8"/>
  <c r="AL880" i="8"/>
  <c r="AM880" i="8"/>
  <c r="AN880" i="8"/>
  <c r="X881" i="8"/>
  <c r="AC881" i="8"/>
  <c r="AD881" i="8"/>
  <c r="AE881" i="8"/>
  <c r="AF881" i="8"/>
  <c r="AG881" i="8"/>
  <c r="AH881" i="8"/>
  <c r="AI881" i="8"/>
  <c r="AJ881" i="8"/>
  <c r="AK881" i="8"/>
  <c r="AL881" i="8"/>
  <c r="AM881" i="8"/>
  <c r="AN881" i="8"/>
  <c r="X882" i="8"/>
  <c r="AC882" i="8"/>
  <c r="AD882" i="8"/>
  <c r="AE882" i="8"/>
  <c r="AF882" i="8"/>
  <c r="AG882" i="8"/>
  <c r="AH882" i="8"/>
  <c r="AI882" i="8"/>
  <c r="AJ882" i="8"/>
  <c r="AK882" i="8"/>
  <c r="AL882" i="8"/>
  <c r="AM882" i="8"/>
  <c r="AN882" i="8"/>
  <c r="X883" i="8"/>
  <c r="AC883" i="8"/>
  <c r="AD883" i="8"/>
  <c r="AE883" i="8"/>
  <c r="AF883" i="8"/>
  <c r="AG883" i="8"/>
  <c r="AH883" i="8"/>
  <c r="AI883" i="8"/>
  <c r="AJ883" i="8"/>
  <c r="AK883" i="8"/>
  <c r="AL883" i="8"/>
  <c r="AM883" i="8"/>
  <c r="AN883" i="8"/>
  <c r="X884" i="8"/>
  <c r="AC884" i="8"/>
  <c r="AD884" i="8"/>
  <c r="AE884" i="8"/>
  <c r="AF884" i="8"/>
  <c r="AG884" i="8"/>
  <c r="AH884" i="8"/>
  <c r="AI884" i="8"/>
  <c r="AJ884" i="8"/>
  <c r="AK884" i="8"/>
  <c r="AL884" i="8"/>
  <c r="AM884" i="8"/>
  <c r="AN884" i="8"/>
  <c r="X885" i="8"/>
  <c r="AC885" i="8"/>
  <c r="AD885" i="8"/>
  <c r="AE885" i="8"/>
  <c r="AF885" i="8"/>
  <c r="AG885" i="8"/>
  <c r="AH885" i="8"/>
  <c r="AI885" i="8"/>
  <c r="AJ885" i="8"/>
  <c r="AK885" i="8"/>
  <c r="AL885" i="8"/>
  <c r="AM885" i="8"/>
  <c r="AN885" i="8"/>
  <c r="X886" i="8"/>
  <c r="AC886" i="8"/>
  <c r="AD886" i="8"/>
  <c r="AE886" i="8"/>
  <c r="AF886" i="8"/>
  <c r="AG886" i="8"/>
  <c r="AH886" i="8"/>
  <c r="AI886" i="8"/>
  <c r="AJ886" i="8"/>
  <c r="AK886" i="8"/>
  <c r="AL886" i="8"/>
  <c r="AM886" i="8"/>
  <c r="AN886" i="8"/>
  <c r="X887" i="8"/>
  <c r="AC887" i="8"/>
  <c r="AD887" i="8"/>
  <c r="AE887" i="8"/>
  <c r="AF887" i="8"/>
  <c r="AG887" i="8"/>
  <c r="AH887" i="8"/>
  <c r="AI887" i="8"/>
  <c r="AJ887" i="8"/>
  <c r="AK887" i="8"/>
  <c r="AL887" i="8"/>
  <c r="AM887" i="8"/>
  <c r="AN887" i="8"/>
  <c r="X888" i="8"/>
  <c r="AC888" i="8"/>
  <c r="AD888" i="8"/>
  <c r="AE888" i="8"/>
  <c r="AF888" i="8"/>
  <c r="AG888" i="8"/>
  <c r="AH888" i="8"/>
  <c r="AI888" i="8"/>
  <c r="AJ888" i="8"/>
  <c r="AK888" i="8"/>
  <c r="AL888" i="8"/>
  <c r="AM888" i="8"/>
  <c r="AN888" i="8"/>
  <c r="X889" i="8"/>
  <c r="AC889" i="8"/>
  <c r="AD889" i="8"/>
  <c r="AE889" i="8"/>
  <c r="AF889" i="8"/>
  <c r="AG889" i="8"/>
  <c r="AH889" i="8"/>
  <c r="AI889" i="8"/>
  <c r="AJ889" i="8"/>
  <c r="AK889" i="8"/>
  <c r="AL889" i="8"/>
  <c r="AM889" i="8"/>
  <c r="AN889" i="8"/>
  <c r="X890" i="8"/>
  <c r="AA890" i="8" s="1"/>
  <c r="AC890" i="8"/>
  <c r="AD890" i="8"/>
  <c r="AE890" i="8"/>
  <c r="AF890" i="8"/>
  <c r="AG890" i="8"/>
  <c r="AH890" i="8"/>
  <c r="AI890" i="8"/>
  <c r="AJ890" i="8"/>
  <c r="AK890" i="8"/>
  <c r="AL890" i="8"/>
  <c r="AM890" i="8"/>
  <c r="AN890" i="8"/>
  <c r="X891" i="8"/>
  <c r="AA891" i="8" s="1"/>
  <c r="AC891" i="8"/>
  <c r="AD891" i="8"/>
  <c r="AE891" i="8"/>
  <c r="AF891" i="8"/>
  <c r="AG891" i="8"/>
  <c r="AH891" i="8"/>
  <c r="AI891" i="8"/>
  <c r="AJ891" i="8"/>
  <c r="AK891" i="8"/>
  <c r="AL891" i="8"/>
  <c r="AM891" i="8"/>
  <c r="AN891" i="8"/>
  <c r="X892" i="8"/>
  <c r="AA892" i="8" s="1"/>
  <c r="AC892" i="8"/>
  <c r="AD892" i="8"/>
  <c r="AE892" i="8"/>
  <c r="AF892" i="8"/>
  <c r="AG892" i="8"/>
  <c r="AH892" i="8"/>
  <c r="AI892" i="8"/>
  <c r="AJ892" i="8"/>
  <c r="AK892" i="8"/>
  <c r="AL892" i="8"/>
  <c r="AM892" i="8"/>
  <c r="AN892" i="8"/>
  <c r="X893" i="8"/>
  <c r="AA893" i="8" s="1"/>
  <c r="AC893" i="8"/>
  <c r="AD893" i="8"/>
  <c r="AE893" i="8"/>
  <c r="AF893" i="8"/>
  <c r="AG893" i="8"/>
  <c r="AH893" i="8"/>
  <c r="AI893" i="8"/>
  <c r="AJ893" i="8"/>
  <c r="AK893" i="8"/>
  <c r="AL893" i="8"/>
  <c r="AM893" i="8"/>
  <c r="AN893" i="8"/>
  <c r="X894" i="8"/>
  <c r="AC894" i="8"/>
  <c r="AD894" i="8"/>
  <c r="AE894" i="8"/>
  <c r="AF894" i="8"/>
  <c r="AG894" i="8"/>
  <c r="AH894" i="8"/>
  <c r="AI894" i="8"/>
  <c r="AJ894" i="8"/>
  <c r="AK894" i="8"/>
  <c r="AL894" i="8"/>
  <c r="AM894" i="8"/>
  <c r="AN894" i="8"/>
  <c r="X895" i="8"/>
  <c r="AA895" i="8" s="1"/>
  <c r="AC895" i="8"/>
  <c r="AD895" i="8"/>
  <c r="AE895" i="8"/>
  <c r="AF895" i="8"/>
  <c r="AG895" i="8"/>
  <c r="AH895" i="8"/>
  <c r="AI895" i="8"/>
  <c r="AJ895" i="8"/>
  <c r="AK895" i="8"/>
  <c r="AL895" i="8"/>
  <c r="AM895" i="8"/>
  <c r="AN895" i="8"/>
  <c r="X896" i="8"/>
  <c r="AA896" i="8" s="1"/>
  <c r="AC896" i="8"/>
  <c r="AD896" i="8"/>
  <c r="AE896" i="8"/>
  <c r="AF896" i="8"/>
  <c r="AG896" i="8"/>
  <c r="AH896" i="8"/>
  <c r="AI896" i="8"/>
  <c r="AJ896" i="8"/>
  <c r="AK896" i="8"/>
  <c r="AL896" i="8"/>
  <c r="AM896" i="8"/>
  <c r="AN896" i="8"/>
  <c r="X897" i="8"/>
  <c r="AA897" i="8" s="1"/>
  <c r="AC897" i="8"/>
  <c r="AD897" i="8"/>
  <c r="AE897" i="8"/>
  <c r="AF897" i="8"/>
  <c r="AG897" i="8"/>
  <c r="AH897" i="8"/>
  <c r="AI897" i="8"/>
  <c r="AJ897" i="8"/>
  <c r="AK897" i="8"/>
  <c r="AL897" i="8"/>
  <c r="AM897" i="8"/>
  <c r="AN897" i="8"/>
  <c r="X898" i="8"/>
  <c r="AA898" i="8" s="1"/>
  <c r="AC898" i="8"/>
  <c r="AD898" i="8"/>
  <c r="AE898" i="8"/>
  <c r="AF898" i="8"/>
  <c r="AG898" i="8"/>
  <c r="AH898" i="8"/>
  <c r="AI898" i="8"/>
  <c r="AJ898" i="8"/>
  <c r="AK898" i="8"/>
  <c r="AL898" i="8"/>
  <c r="AM898" i="8"/>
  <c r="AN898" i="8"/>
  <c r="X899" i="8"/>
  <c r="AA899" i="8" s="1"/>
  <c r="AC899" i="8"/>
  <c r="AD899" i="8"/>
  <c r="AE899" i="8"/>
  <c r="AF899" i="8"/>
  <c r="AG899" i="8"/>
  <c r="AH899" i="8"/>
  <c r="AI899" i="8"/>
  <c r="AJ899" i="8"/>
  <c r="AK899" i="8"/>
  <c r="AL899" i="8"/>
  <c r="AM899" i="8"/>
  <c r="AN899" i="8"/>
  <c r="X900" i="8"/>
  <c r="AC900" i="8"/>
  <c r="AD900" i="8"/>
  <c r="AE900" i="8"/>
  <c r="AF900" i="8"/>
  <c r="AG900" i="8"/>
  <c r="AH900" i="8"/>
  <c r="AI900" i="8"/>
  <c r="AJ900" i="8"/>
  <c r="AK900" i="8"/>
  <c r="AL900" i="8"/>
  <c r="AM900" i="8"/>
  <c r="AN900" i="8"/>
  <c r="X901" i="8"/>
  <c r="AC901" i="8"/>
  <c r="AD901" i="8"/>
  <c r="AE901" i="8"/>
  <c r="AF901" i="8"/>
  <c r="AG901" i="8"/>
  <c r="AH901" i="8"/>
  <c r="AI901" i="8"/>
  <c r="AJ901" i="8"/>
  <c r="AK901" i="8"/>
  <c r="AL901" i="8"/>
  <c r="AM901" i="8"/>
  <c r="AN901" i="8"/>
  <c r="X902" i="8"/>
  <c r="AC902" i="8"/>
  <c r="AD902" i="8"/>
  <c r="AE902" i="8"/>
  <c r="AF902" i="8"/>
  <c r="AG902" i="8"/>
  <c r="AH902" i="8"/>
  <c r="AI902" i="8"/>
  <c r="AJ902" i="8"/>
  <c r="AK902" i="8"/>
  <c r="AL902" i="8"/>
  <c r="AM902" i="8"/>
  <c r="AN902" i="8"/>
  <c r="X903" i="8"/>
  <c r="AA903" i="8" s="1"/>
  <c r="AC903" i="8"/>
  <c r="AD903" i="8"/>
  <c r="AE903" i="8"/>
  <c r="AF903" i="8"/>
  <c r="AG903" i="8"/>
  <c r="AH903" i="8"/>
  <c r="AI903" i="8"/>
  <c r="AJ903" i="8"/>
  <c r="AK903" i="8"/>
  <c r="AL903" i="8"/>
  <c r="AM903" i="8"/>
  <c r="AN903" i="8"/>
  <c r="X904" i="8"/>
  <c r="AC904" i="8"/>
  <c r="AD904" i="8"/>
  <c r="AE904" i="8"/>
  <c r="AF904" i="8"/>
  <c r="AG904" i="8"/>
  <c r="AH904" i="8"/>
  <c r="AI904" i="8"/>
  <c r="AJ904" i="8"/>
  <c r="AK904" i="8"/>
  <c r="AL904" i="8"/>
  <c r="AM904" i="8"/>
  <c r="AN904" i="8"/>
  <c r="X905" i="8"/>
  <c r="AA905" i="8" s="1"/>
  <c r="AC905" i="8"/>
  <c r="AD905" i="8"/>
  <c r="AE905" i="8"/>
  <c r="AF905" i="8"/>
  <c r="AG905" i="8"/>
  <c r="AH905" i="8"/>
  <c r="AI905" i="8"/>
  <c r="AJ905" i="8"/>
  <c r="AK905" i="8"/>
  <c r="AL905" i="8"/>
  <c r="AM905" i="8"/>
  <c r="AN905" i="8"/>
  <c r="X906" i="8"/>
  <c r="AA906" i="8" s="1"/>
  <c r="AC906" i="8"/>
  <c r="AD906" i="8"/>
  <c r="AE906" i="8"/>
  <c r="AF906" i="8"/>
  <c r="AG906" i="8"/>
  <c r="AH906" i="8"/>
  <c r="AI906" i="8"/>
  <c r="AJ906" i="8"/>
  <c r="AK906" i="8"/>
  <c r="AL906" i="8"/>
  <c r="AM906" i="8"/>
  <c r="AN906" i="8"/>
  <c r="X907" i="8"/>
  <c r="AA907" i="8" s="1"/>
  <c r="AC907" i="8"/>
  <c r="AD907" i="8"/>
  <c r="AE907" i="8"/>
  <c r="AF907" i="8"/>
  <c r="AG907" i="8"/>
  <c r="AH907" i="8"/>
  <c r="AI907" i="8"/>
  <c r="AJ907" i="8"/>
  <c r="AK907" i="8"/>
  <c r="AL907" i="8"/>
  <c r="AM907" i="8"/>
  <c r="AN907" i="8"/>
  <c r="X908" i="8"/>
  <c r="AA908" i="8" s="1"/>
  <c r="AC908" i="8"/>
  <c r="AD908" i="8"/>
  <c r="AE908" i="8"/>
  <c r="AF908" i="8"/>
  <c r="AG908" i="8"/>
  <c r="AH908" i="8"/>
  <c r="AI908" i="8"/>
  <c r="AJ908" i="8"/>
  <c r="AK908" i="8"/>
  <c r="AL908" i="8"/>
  <c r="AM908" i="8"/>
  <c r="AN908" i="8"/>
  <c r="X909" i="8"/>
  <c r="AC909" i="8"/>
  <c r="AD909" i="8"/>
  <c r="AE909" i="8"/>
  <c r="AF909" i="8"/>
  <c r="AG909" i="8"/>
  <c r="AH909" i="8"/>
  <c r="AI909" i="8"/>
  <c r="AJ909" i="8"/>
  <c r="AK909" i="8"/>
  <c r="AL909" i="8"/>
  <c r="AM909" i="8"/>
  <c r="AN909" i="8"/>
  <c r="X910" i="8"/>
  <c r="AA910" i="8" s="1"/>
  <c r="AC910" i="8"/>
  <c r="AD910" i="8"/>
  <c r="AE910" i="8"/>
  <c r="AF910" i="8"/>
  <c r="AG910" i="8"/>
  <c r="AH910" i="8"/>
  <c r="AI910" i="8"/>
  <c r="AJ910" i="8"/>
  <c r="AK910" i="8"/>
  <c r="AL910" i="8"/>
  <c r="AM910" i="8"/>
  <c r="AN910" i="8"/>
  <c r="X911" i="8"/>
  <c r="AA911" i="8" s="1"/>
  <c r="AC911" i="8"/>
  <c r="AD911" i="8"/>
  <c r="AE911" i="8"/>
  <c r="AF911" i="8"/>
  <c r="AG911" i="8"/>
  <c r="AH911" i="8"/>
  <c r="AI911" i="8"/>
  <c r="AJ911" i="8"/>
  <c r="AK911" i="8"/>
  <c r="AL911" i="8"/>
  <c r="AM911" i="8"/>
  <c r="AN911" i="8"/>
  <c r="X912" i="8"/>
  <c r="AC912" i="8"/>
  <c r="AD912" i="8"/>
  <c r="AE912" i="8"/>
  <c r="AF912" i="8"/>
  <c r="AG912" i="8"/>
  <c r="AH912" i="8"/>
  <c r="AI912" i="8"/>
  <c r="AJ912" i="8"/>
  <c r="AK912" i="8"/>
  <c r="AL912" i="8"/>
  <c r="AM912" i="8"/>
  <c r="AN912" i="8"/>
  <c r="X913" i="8"/>
  <c r="AA913" i="8" s="1"/>
  <c r="AC913" i="8"/>
  <c r="AD913" i="8"/>
  <c r="AE913" i="8"/>
  <c r="AF913" i="8"/>
  <c r="AG913" i="8"/>
  <c r="AH913" i="8"/>
  <c r="AI913" i="8"/>
  <c r="AJ913" i="8"/>
  <c r="AK913" i="8"/>
  <c r="AL913" i="8"/>
  <c r="AM913" i="8"/>
  <c r="AN913" i="8"/>
  <c r="X914" i="8"/>
  <c r="AA914" i="8" s="1"/>
  <c r="AC914" i="8"/>
  <c r="AD914" i="8"/>
  <c r="AE914" i="8"/>
  <c r="AF914" i="8"/>
  <c r="AG914" i="8"/>
  <c r="AH914" i="8"/>
  <c r="AI914" i="8"/>
  <c r="AJ914" i="8"/>
  <c r="AK914" i="8"/>
  <c r="AL914" i="8"/>
  <c r="AM914" i="8"/>
  <c r="AN914" i="8"/>
  <c r="X915" i="8"/>
  <c r="AA915" i="8" s="1"/>
  <c r="AC915" i="8"/>
  <c r="AD915" i="8"/>
  <c r="AE915" i="8"/>
  <c r="AF915" i="8"/>
  <c r="AG915" i="8"/>
  <c r="AH915" i="8"/>
  <c r="AI915" i="8"/>
  <c r="AJ915" i="8"/>
  <c r="AK915" i="8"/>
  <c r="AL915" i="8"/>
  <c r="AM915" i="8"/>
  <c r="AN915" i="8"/>
  <c r="X916" i="8"/>
  <c r="AA916" i="8" s="1"/>
  <c r="AC916" i="8"/>
  <c r="AD916" i="8"/>
  <c r="AE916" i="8"/>
  <c r="AF916" i="8"/>
  <c r="AG916" i="8"/>
  <c r="AH916" i="8"/>
  <c r="AI916" i="8"/>
  <c r="AJ916" i="8"/>
  <c r="AK916" i="8"/>
  <c r="AL916" i="8"/>
  <c r="AM916" i="8"/>
  <c r="AN916" i="8"/>
  <c r="X917" i="8"/>
  <c r="AA917" i="8" s="1"/>
  <c r="AC917" i="8"/>
  <c r="AD917" i="8"/>
  <c r="AE917" i="8"/>
  <c r="AF917" i="8"/>
  <c r="AG917" i="8"/>
  <c r="AH917" i="8"/>
  <c r="AI917" i="8"/>
  <c r="AJ917" i="8"/>
  <c r="AK917" i="8"/>
  <c r="AL917" i="8"/>
  <c r="AM917" i="8"/>
  <c r="AN917" i="8"/>
  <c r="X918" i="8"/>
  <c r="AC918" i="8"/>
  <c r="AD918" i="8"/>
  <c r="AE918" i="8"/>
  <c r="AF918" i="8"/>
  <c r="AG918" i="8"/>
  <c r="AH918" i="8"/>
  <c r="AI918" i="8"/>
  <c r="AJ918" i="8"/>
  <c r="AK918" i="8"/>
  <c r="AL918" i="8"/>
  <c r="AM918" i="8"/>
  <c r="AN918" i="8"/>
  <c r="X919" i="8"/>
  <c r="AC919" i="8"/>
  <c r="AD919" i="8"/>
  <c r="AE919" i="8"/>
  <c r="AF919" i="8"/>
  <c r="AG919" i="8"/>
  <c r="AH919" i="8"/>
  <c r="AI919" i="8"/>
  <c r="AJ919" i="8"/>
  <c r="AK919" i="8"/>
  <c r="AL919" i="8"/>
  <c r="AM919" i="8"/>
  <c r="AN919" i="8"/>
  <c r="X920" i="8"/>
  <c r="AA920" i="8" s="1"/>
  <c r="AC920" i="8"/>
  <c r="AD920" i="8"/>
  <c r="AE920" i="8"/>
  <c r="AF920" i="8"/>
  <c r="AG920" i="8"/>
  <c r="AH920" i="8"/>
  <c r="AI920" i="8"/>
  <c r="AJ920" i="8"/>
  <c r="AK920" i="8"/>
  <c r="AL920" i="8"/>
  <c r="AM920" i="8"/>
  <c r="AN920" i="8"/>
  <c r="X921" i="8"/>
  <c r="AA921" i="8" s="1"/>
  <c r="AC921" i="8"/>
  <c r="AD921" i="8"/>
  <c r="AE921" i="8"/>
  <c r="AF921" i="8"/>
  <c r="AG921" i="8"/>
  <c r="AH921" i="8"/>
  <c r="AI921" i="8"/>
  <c r="AJ921" i="8"/>
  <c r="AK921" i="8"/>
  <c r="AL921" i="8"/>
  <c r="AM921" i="8"/>
  <c r="AN921" i="8"/>
  <c r="X922" i="8"/>
  <c r="AC922" i="8"/>
  <c r="AD922" i="8"/>
  <c r="AE922" i="8"/>
  <c r="AF922" i="8"/>
  <c r="AG922" i="8"/>
  <c r="AH922" i="8"/>
  <c r="AI922" i="8"/>
  <c r="AJ922" i="8"/>
  <c r="AK922" i="8"/>
  <c r="AL922" i="8"/>
  <c r="AM922" i="8"/>
  <c r="AN922" i="8"/>
  <c r="X923" i="8"/>
  <c r="AC923" i="8"/>
  <c r="AD923" i="8"/>
  <c r="AE923" i="8"/>
  <c r="AF923" i="8"/>
  <c r="AG923" i="8"/>
  <c r="AH923" i="8"/>
  <c r="AI923" i="8"/>
  <c r="AJ923" i="8"/>
  <c r="AK923" i="8"/>
  <c r="AL923" i="8"/>
  <c r="AM923" i="8"/>
  <c r="AN923" i="8"/>
  <c r="X924" i="8"/>
  <c r="AC924" i="8"/>
  <c r="AD924" i="8"/>
  <c r="AE924" i="8"/>
  <c r="AF924" i="8"/>
  <c r="AG924" i="8"/>
  <c r="AH924" i="8"/>
  <c r="AI924" i="8"/>
  <c r="AJ924" i="8"/>
  <c r="AK924" i="8"/>
  <c r="AL924" i="8"/>
  <c r="AM924" i="8"/>
  <c r="AN924" i="8"/>
  <c r="X925" i="8"/>
  <c r="AC925" i="8"/>
  <c r="AD925" i="8"/>
  <c r="AE925" i="8"/>
  <c r="AF925" i="8"/>
  <c r="AG925" i="8"/>
  <c r="AH925" i="8"/>
  <c r="AI925" i="8"/>
  <c r="AJ925" i="8"/>
  <c r="AK925" i="8"/>
  <c r="AL925" i="8"/>
  <c r="AM925" i="8"/>
  <c r="AN925" i="8"/>
  <c r="X926" i="8"/>
  <c r="AC926" i="8"/>
  <c r="AD926" i="8"/>
  <c r="AE926" i="8"/>
  <c r="AF926" i="8"/>
  <c r="AG926" i="8"/>
  <c r="AH926" i="8"/>
  <c r="AI926" i="8"/>
  <c r="AJ926" i="8"/>
  <c r="AK926" i="8"/>
  <c r="AL926" i="8"/>
  <c r="AM926" i="8"/>
  <c r="AN926" i="8"/>
  <c r="AC8" i="8"/>
  <c r="S20" i="1"/>
  <c r="G9" i="15" l="1"/>
  <c r="G11" i="15" s="1"/>
  <c r="E11" i="15"/>
  <c r="AA925" i="8"/>
  <c r="G32" i="14"/>
  <c r="I32" i="14" s="1"/>
  <c r="I31" i="14"/>
  <c r="AA708" i="8"/>
  <c r="F103" i="13"/>
  <c r="F62" i="13"/>
  <c r="AA707" i="8"/>
  <c r="F82" i="13"/>
  <c r="AA705" i="8"/>
  <c r="F76" i="13"/>
  <c r="AO884" i="8"/>
  <c r="AR884" i="8" s="1"/>
  <c r="AA918" i="8"/>
  <c r="AA902" i="8"/>
  <c r="AA894" i="8"/>
  <c r="AA888" i="8"/>
  <c r="AA865" i="8"/>
  <c r="AA841" i="8"/>
  <c r="AA809" i="8"/>
  <c r="AA793" i="8"/>
  <c r="AA777" i="8"/>
  <c r="AA745" i="8"/>
  <c r="AA737" i="8"/>
  <c r="AA729" i="8"/>
  <c r="AA721" i="8"/>
  <c r="AA713" i="8"/>
  <c r="AA689" i="8"/>
  <c r="AA681" i="8"/>
  <c r="AA665" i="8"/>
  <c r="AA649" i="8"/>
  <c r="AA625" i="8"/>
  <c r="AA609" i="8"/>
  <c r="AA883" i="8"/>
  <c r="AA868" i="8"/>
  <c r="AA860" i="8"/>
  <c r="AA788" i="8"/>
  <c r="AA772" i="8"/>
  <c r="AA748" i="8"/>
  <c r="AA724" i="8"/>
  <c r="AA636" i="8"/>
  <c r="AA612" i="8"/>
  <c r="AA604" i="8"/>
  <c r="AO926" i="8"/>
  <c r="AR926" i="8" s="1"/>
  <c r="AA924" i="8"/>
  <c r="AO919" i="8"/>
  <c r="AR919" i="8" s="1"/>
  <c r="AO911" i="8"/>
  <c r="AR911" i="8" s="1"/>
  <c r="AA900" i="8"/>
  <c r="AA886" i="8"/>
  <c r="AA878" i="8"/>
  <c r="AA863" i="8"/>
  <c r="AA855" i="8"/>
  <c r="AA839" i="8"/>
  <c r="AA815" i="8"/>
  <c r="AA775" i="8"/>
  <c r="AA767" i="8"/>
  <c r="AA759" i="8"/>
  <c r="AA751" i="8"/>
  <c r="AA719" i="8"/>
  <c r="AA711" i="8"/>
  <c r="AA695" i="8"/>
  <c r="AA655" i="8"/>
  <c r="AA647" i="8"/>
  <c r="AA607" i="8"/>
  <c r="AA926" i="8"/>
  <c r="AA889" i="8"/>
  <c r="AA881" i="8"/>
  <c r="AO869" i="8"/>
  <c r="AR869" i="8" s="1"/>
  <c r="AO861" i="8"/>
  <c r="AR861" i="8" s="1"/>
  <c r="AA858" i="8"/>
  <c r="AA794" i="8"/>
  <c r="AA754" i="8"/>
  <c r="AA722" i="8"/>
  <c r="AA674" i="8"/>
  <c r="AA618" i="8"/>
  <c r="AA602" i="8"/>
  <c r="BF926" i="8"/>
  <c r="BI926" i="8" s="1"/>
  <c r="BF923" i="8"/>
  <c r="BI923" i="8" s="1"/>
  <c r="BF921" i="8"/>
  <c r="BI921" i="8" s="1"/>
  <c r="BF919" i="8"/>
  <c r="BI919" i="8" s="1"/>
  <c r="BF917" i="8"/>
  <c r="BI917" i="8" s="1"/>
  <c r="BF915" i="8"/>
  <c r="BI915" i="8" s="1"/>
  <c r="BF913" i="8"/>
  <c r="BI913" i="8" s="1"/>
  <c r="BF911" i="8"/>
  <c r="BI911" i="8" s="1"/>
  <c r="BF909" i="8"/>
  <c r="BI909" i="8" s="1"/>
  <c r="BF907" i="8"/>
  <c r="BI907" i="8" s="1"/>
  <c r="BF905" i="8"/>
  <c r="BI905" i="8" s="1"/>
  <c r="BF903" i="8"/>
  <c r="BI903" i="8" s="1"/>
  <c r="BF901" i="8"/>
  <c r="BI901" i="8" s="1"/>
  <c r="BF899" i="8"/>
  <c r="BI899" i="8" s="1"/>
  <c r="BF897" i="8"/>
  <c r="BI897" i="8" s="1"/>
  <c r="BF895" i="8"/>
  <c r="BI895" i="8" s="1"/>
  <c r="BF893" i="8"/>
  <c r="BI893" i="8" s="1"/>
  <c r="BF891" i="8"/>
  <c r="BI891" i="8" s="1"/>
  <c r="BF889" i="8"/>
  <c r="BI889" i="8" s="1"/>
  <c r="BF887" i="8"/>
  <c r="BI887" i="8" s="1"/>
  <c r="BF885" i="8"/>
  <c r="BI885" i="8" s="1"/>
  <c r="BF883" i="8"/>
  <c r="BI883" i="8" s="1"/>
  <c r="BF881" i="8"/>
  <c r="BI881" i="8" s="1"/>
  <c r="BF879" i="8"/>
  <c r="BI879" i="8" s="1"/>
  <c r="BF876" i="8"/>
  <c r="BI876" i="8" s="1"/>
  <c r="BF874" i="8"/>
  <c r="BI874" i="8" s="1"/>
  <c r="BF872" i="8"/>
  <c r="BI872" i="8" s="1"/>
  <c r="BF870" i="8"/>
  <c r="BI870" i="8" s="1"/>
  <c r="BF868" i="8"/>
  <c r="BI868" i="8" s="1"/>
  <c r="BF866" i="8"/>
  <c r="BI866" i="8" s="1"/>
  <c r="BF864" i="8"/>
  <c r="BI864" i="8" s="1"/>
  <c r="AA922" i="8"/>
  <c r="AA884" i="8"/>
  <c r="AA765" i="8"/>
  <c r="AA757" i="8"/>
  <c r="AA741" i="8"/>
  <c r="AA733" i="8"/>
  <c r="AA717" i="8"/>
  <c r="AA613" i="8"/>
  <c r="AA605" i="8"/>
  <c r="AA909" i="8"/>
  <c r="AA901" i="8"/>
  <c r="AA887" i="8"/>
  <c r="AA879" i="8"/>
  <c r="AA872" i="8"/>
  <c r="AA864" i="8"/>
  <c r="AA776" i="8"/>
  <c r="AA744" i="8"/>
  <c r="AA736" i="8"/>
  <c r="AA728" i="8"/>
  <c r="AA720" i="8"/>
  <c r="AA688" i="8"/>
  <c r="AA632" i="8"/>
  <c r="AA616" i="8"/>
  <c r="AA919" i="8"/>
  <c r="AA912" i="8"/>
  <c r="AA904" i="8"/>
  <c r="AA882" i="8"/>
  <c r="AA851" i="8"/>
  <c r="AA843" i="8"/>
  <c r="AA811" i="8"/>
  <c r="AA723" i="8"/>
  <c r="AA715" i="8"/>
  <c r="AA699" i="8"/>
  <c r="AA691" i="8"/>
  <c r="AA683" i="8"/>
  <c r="AA675" i="8"/>
  <c r="AA643" i="8"/>
  <c r="AA619" i="8"/>
  <c r="AA923" i="8"/>
  <c r="AA885" i="8"/>
  <c r="AA830" i="8"/>
  <c r="AA806" i="8"/>
  <c r="AA790" i="8"/>
  <c r="AA774" i="8"/>
  <c r="AA726" i="8"/>
  <c r="AA710" i="8"/>
  <c r="AA686" i="8"/>
  <c r="AA678" i="8"/>
  <c r="AA670" i="8"/>
  <c r="AA646" i="8"/>
  <c r="AA598" i="8"/>
  <c r="BF925" i="8"/>
  <c r="BI925" i="8" s="1"/>
  <c r="BF924" i="8"/>
  <c r="BI924" i="8" s="1"/>
  <c r="BF922" i="8"/>
  <c r="BI922" i="8" s="1"/>
  <c r="AA593" i="8"/>
  <c r="AA585" i="8"/>
  <c r="BF862" i="8"/>
  <c r="BI862" i="8" s="1"/>
  <c r="BF860" i="8"/>
  <c r="BI860" i="8" s="1"/>
  <c r="BF858" i="8"/>
  <c r="BI858" i="8" s="1"/>
  <c r="BF856" i="8"/>
  <c r="BI856" i="8" s="1"/>
  <c r="BF854" i="8"/>
  <c r="BI854" i="8" s="1"/>
  <c r="BF852" i="8"/>
  <c r="BI852" i="8" s="1"/>
  <c r="BF850" i="8"/>
  <c r="BI850" i="8" s="1"/>
  <c r="BF848" i="8"/>
  <c r="BI848" i="8" s="1"/>
  <c r="BF846" i="8"/>
  <c r="BI846" i="8" s="1"/>
  <c r="BF844" i="8"/>
  <c r="BI844" i="8" s="1"/>
  <c r="BF842" i="8"/>
  <c r="BI842" i="8" s="1"/>
  <c r="BF840" i="8"/>
  <c r="BI840" i="8" s="1"/>
  <c r="BF838" i="8"/>
  <c r="BI838" i="8" s="1"/>
  <c r="BF836" i="8"/>
  <c r="BI836" i="8" s="1"/>
  <c r="BF834" i="8"/>
  <c r="BI834" i="8" s="1"/>
  <c r="BF832" i="8"/>
  <c r="BI832" i="8" s="1"/>
  <c r="BF830" i="8"/>
  <c r="BI830" i="8" s="1"/>
  <c r="BF828" i="8"/>
  <c r="BI828" i="8" s="1"/>
  <c r="BF826" i="8"/>
  <c r="BI826" i="8" s="1"/>
  <c r="BF824" i="8"/>
  <c r="BI824" i="8" s="1"/>
  <c r="BF822" i="8"/>
  <c r="BI822" i="8" s="1"/>
  <c r="BF820" i="8"/>
  <c r="BI820" i="8" s="1"/>
  <c r="BF818" i="8"/>
  <c r="BI818" i="8" s="1"/>
  <c r="BF816" i="8"/>
  <c r="BI816" i="8" s="1"/>
  <c r="BF814" i="8"/>
  <c r="BI814" i="8" s="1"/>
  <c r="BF812" i="8"/>
  <c r="BI812" i="8" s="1"/>
  <c r="BF810" i="8"/>
  <c r="BI810" i="8" s="1"/>
  <c r="BF808" i="8"/>
  <c r="BI808" i="8" s="1"/>
  <c r="BF806" i="8"/>
  <c r="BI806" i="8" s="1"/>
  <c r="BF804" i="8"/>
  <c r="BI804" i="8" s="1"/>
  <c r="BF802" i="8"/>
  <c r="BI802" i="8" s="1"/>
  <c r="BF800" i="8"/>
  <c r="BI800" i="8" s="1"/>
  <c r="BF798" i="8"/>
  <c r="BI798" i="8" s="1"/>
  <c r="BF796" i="8"/>
  <c r="BI796" i="8" s="1"/>
  <c r="BF794" i="8"/>
  <c r="BI794" i="8" s="1"/>
  <c r="BF792" i="8"/>
  <c r="BI792" i="8" s="1"/>
  <c r="BF790" i="8"/>
  <c r="BI790" i="8" s="1"/>
  <c r="BF788" i="8"/>
  <c r="BI788" i="8" s="1"/>
  <c r="BF786" i="8"/>
  <c r="BI786" i="8" s="1"/>
  <c r="BF784" i="8"/>
  <c r="BI784" i="8" s="1"/>
  <c r="BF782" i="8"/>
  <c r="BI782" i="8" s="1"/>
  <c r="BF780" i="8"/>
  <c r="BI780" i="8" s="1"/>
  <c r="BF778" i="8"/>
  <c r="BI778" i="8" s="1"/>
  <c r="BF776" i="8"/>
  <c r="BI776" i="8" s="1"/>
  <c r="BF774" i="8"/>
  <c r="BI774" i="8" s="1"/>
  <c r="BF772" i="8"/>
  <c r="BI772" i="8" s="1"/>
  <c r="BF770" i="8"/>
  <c r="BI770" i="8" s="1"/>
  <c r="BF768" i="8"/>
  <c r="BI768" i="8" s="1"/>
  <c r="BF766" i="8"/>
  <c r="BI766" i="8" s="1"/>
  <c r="BF764" i="8"/>
  <c r="BI764" i="8" s="1"/>
  <c r="BF762" i="8"/>
  <c r="BI762" i="8" s="1"/>
  <c r="BF760" i="8"/>
  <c r="BI760" i="8" s="1"/>
  <c r="BF758" i="8"/>
  <c r="BI758" i="8" s="1"/>
  <c r="BF756" i="8"/>
  <c r="BI756" i="8" s="1"/>
  <c r="BF754" i="8"/>
  <c r="BI754" i="8" s="1"/>
  <c r="BF752" i="8"/>
  <c r="BI752" i="8" s="1"/>
  <c r="BF750" i="8"/>
  <c r="BI750" i="8" s="1"/>
  <c r="BF748" i="8"/>
  <c r="BI748" i="8" s="1"/>
  <c r="BF746" i="8"/>
  <c r="BI746" i="8" s="1"/>
  <c r="BF744" i="8"/>
  <c r="BI744" i="8" s="1"/>
  <c r="BF742" i="8"/>
  <c r="BI742" i="8" s="1"/>
  <c r="BF740" i="8"/>
  <c r="BI740" i="8" s="1"/>
  <c r="BF738" i="8"/>
  <c r="BI738" i="8" s="1"/>
  <c r="BF736" i="8"/>
  <c r="BI736" i="8" s="1"/>
  <c r="BF734" i="8"/>
  <c r="BI734" i="8" s="1"/>
  <c r="BF732" i="8"/>
  <c r="BI732" i="8" s="1"/>
  <c r="BF730" i="8"/>
  <c r="BI730" i="8" s="1"/>
  <c r="BF728" i="8"/>
  <c r="BI728" i="8" s="1"/>
  <c r="BF726" i="8"/>
  <c r="BI726" i="8" s="1"/>
  <c r="BF724" i="8"/>
  <c r="BI724" i="8" s="1"/>
  <c r="BF722" i="8"/>
  <c r="BI722" i="8" s="1"/>
  <c r="BF720" i="8"/>
  <c r="BI720" i="8" s="1"/>
  <c r="BF718" i="8"/>
  <c r="BI718" i="8" s="1"/>
  <c r="BF716" i="8"/>
  <c r="BI716" i="8" s="1"/>
  <c r="BF714" i="8"/>
  <c r="BI714" i="8" s="1"/>
  <c r="BF712" i="8"/>
  <c r="BI712" i="8" s="1"/>
  <c r="BF710" i="8"/>
  <c r="BI710" i="8" s="1"/>
  <c r="BF708" i="8"/>
  <c r="BI708" i="8" s="1"/>
  <c r="BF706" i="8"/>
  <c r="BI706" i="8" s="1"/>
  <c r="BF704" i="8"/>
  <c r="BI704" i="8" s="1"/>
  <c r="BF702" i="8"/>
  <c r="BI702" i="8" s="1"/>
  <c r="BF700" i="8"/>
  <c r="BI700" i="8" s="1"/>
  <c r="BF698" i="8"/>
  <c r="BI698" i="8" s="1"/>
  <c r="BF696" i="8"/>
  <c r="BI696" i="8" s="1"/>
  <c r="BF694" i="8"/>
  <c r="BI694" i="8" s="1"/>
  <c r="BF692" i="8"/>
  <c r="BI692" i="8" s="1"/>
  <c r="BF690" i="8"/>
  <c r="BI690" i="8" s="1"/>
  <c r="BF688" i="8"/>
  <c r="BI688" i="8" s="1"/>
  <c r="BF686" i="8"/>
  <c r="BI686" i="8" s="1"/>
  <c r="BF684" i="8"/>
  <c r="BI684" i="8" s="1"/>
  <c r="BF682" i="8"/>
  <c r="BI682" i="8" s="1"/>
  <c r="BF680" i="8"/>
  <c r="BI680" i="8" s="1"/>
  <c r="BF678" i="8"/>
  <c r="BI678" i="8" s="1"/>
  <c r="BF676" i="8"/>
  <c r="BI676" i="8" s="1"/>
  <c r="BF674" i="8"/>
  <c r="BI674" i="8" s="1"/>
  <c r="BF672" i="8"/>
  <c r="BI672" i="8" s="1"/>
  <c r="BF670" i="8"/>
  <c r="BI670" i="8" s="1"/>
  <c r="BF668" i="8"/>
  <c r="BI668" i="8" s="1"/>
  <c r="BF666" i="8"/>
  <c r="BI666" i="8" s="1"/>
  <c r="BF664" i="8"/>
  <c r="BI664" i="8" s="1"/>
  <c r="BF662" i="8"/>
  <c r="BI662" i="8" s="1"/>
  <c r="BF660" i="8"/>
  <c r="BI660" i="8" s="1"/>
  <c r="BF658" i="8"/>
  <c r="BI658" i="8" s="1"/>
  <c r="BF656" i="8"/>
  <c r="BI656" i="8" s="1"/>
  <c r="BF654" i="8"/>
  <c r="BI654" i="8" s="1"/>
  <c r="BF652" i="8"/>
  <c r="BI652" i="8" s="1"/>
  <c r="BF650" i="8"/>
  <c r="BI650" i="8" s="1"/>
  <c r="BF648" i="8"/>
  <c r="BI648" i="8" s="1"/>
  <c r="BF646" i="8"/>
  <c r="BI646" i="8" s="1"/>
  <c r="BF644" i="8"/>
  <c r="BI644" i="8" s="1"/>
  <c r="BF642" i="8"/>
  <c r="BI642" i="8" s="1"/>
  <c r="BF640" i="8"/>
  <c r="BI640" i="8" s="1"/>
  <c r="BF638" i="8"/>
  <c r="BI638" i="8" s="1"/>
  <c r="BF636" i="8"/>
  <c r="BI636" i="8" s="1"/>
  <c r="BF634" i="8"/>
  <c r="BI634" i="8" s="1"/>
  <c r="BF632" i="8"/>
  <c r="BI632" i="8" s="1"/>
  <c r="BF630" i="8"/>
  <c r="BI630" i="8" s="1"/>
  <c r="BF628" i="8"/>
  <c r="BI628" i="8" s="1"/>
  <c r="BF626" i="8"/>
  <c r="BI626" i="8" s="1"/>
  <c r="BF624" i="8"/>
  <c r="BI624" i="8" s="1"/>
  <c r="BF622" i="8"/>
  <c r="BI622" i="8" s="1"/>
  <c r="BF620" i="8"/>
  <c r="BI620" i="8" s="1"/>
  <c r="BF618" i="8"/>
  <c r="BI618" i="8" s="1"/>
  <c r="BF616" i="8"/>
  <c r="BI616" i="8" s="1"/>
  <c r="BF614" i="8"/>
  <c r="BI614" i="8" s="1"/>
  <c r="BF612" i="8"/>
  <c r="BI612" i="8" s="1"/>
  <c r="BF610" i="8"/>
  <c r="BI610" i="8" s="1"/>
  <c r="BF608" i="8"/>
  <c r="BI608" i="8" s="1"/>
  <c r="BF606" i="8"/>
  <c r="BI606" i="8" s="1"/>
  <c r="BF604" i="8"/>
  <c r="BI604" i="8" s="1"/>
  <c r="BF602" i="8"/>
  <c r="BI602" i="8" s="1"/>
  <c r="BF600" i="8"/>
  <c r="BI600" i="8" s="1"/>
  <c r="BF598" i="8"/>
  <c r="BI598" i="8" s="1"/>
  <c r="BF596" i="8"/>
  <c r="BI596" i="8" s="1"/>
  <c r="BF594" i="8"/>
  <c r="BI594" i="8" s="1"/>
  <c r="BF592" i="8"/>
  <c r="BI592" i="8" s="1"/>
  <c r="BF590" i="8"/>
  <c r="BI590" i="8" s="1"/>
  <c r="BF588" i="8"/>
  <c r="BI588" i="8" s="1"/>
  <c r="BF586" i="8"/>
  <c r="BI586" i="8" s="1"/>
  <c r="BF920" i="8"/>
  <c r="BI920" i="8" s="1"/>
  <c r="BF918" i="8"/>
  <c r="BI918" i="8" s="1"/>
  <c r="BF916" i="8"/>
  <c r="BI916" i="8" s="1"/>
  <c r="BF914" i="8"/>
  <c r="BI914" i="8" s="1"/>
  <c r="BF912" i="8"/>
  <c r="BI912" i="8" s="1"/>
  <c r="BF910" i="8"/>
  <c r="BI910" i="8" s="1"/>
  <c r="BF908" i="8"/>
  <c r="BI908" i="8" s="1"/>
  <c r="BF906" i="8"/>
  <c r="BI906" i="8" s="1"/>
  <c r="BF904" i="8"/>
  <c r="BI904" i="8" s="1"/>
  <c r="BF902" i="8"/>
  <c r="BI902" i="8" s="1"/>
  <c r="BF900" i="8"/>
  <c r="BI900" i="8" s="1"/>
  <c r="BF898" i="8"/>
  <c r="BI898" i="8" s="1"/>
  <c r="BF896" i="8"/>
  <c r="BI896" i="8" s="1"/>
  <c r="BF894" i="8"/>
  <c r="BI894" i="8" s="1"/>
  <c r="BF892" i="8"/>
  <c r="BI892" i="8" s="1"/>
  <c r="BF890" i="8"/>
  <c r="BI890" i="8" s="1"/>
  <c r="BF888" i="8"/>
  <c r="BI888" i="8" s="1"/>
  <c r="BF886" i="8"/>
  <c r="BI886" i="8" s="1"/>
  <c r="BF884" i="8"/>
  <c r="BI884" i="8" s="1"/>
  <c r="BF882" i="8"/>
  <c r="BI882" i="8" s="1"/>
  <c r="BF880" i="8"/>
  <c r="BI880" i="8" s="1"/>
  <c r="BF878" i="8"/>
  <c r="BI878" i="8" s="1"/>
  <c r="BF877" i="8"/>
  <c r="BI877" i="8" s="1"/>
  <c r="BF875" i="8"/>
  <c r="BI875" i="8" s="1"/>
  <c r="BF873" i="8"/>
  <c r="BI873" i="8" s="1"/>
  <c r="BF871" i="8"/>
  <c r="BI871" i="8" s="1"/>
  <c r="BF869" i="8"/>
  <c r="BI869" i="8" s="1"/>
  <c r="BF867" i="8"/>
  <c r="BI867" i="8" s="1"/>
  <c r="BF865" i="8"/>
  <c r="BI865" i="8" s="1"/>
  <c r="BF863" i="8"/>
  <c r="BI863" i="8" s="1"/>
  <c r="BF861" i="8"/>
  <c r="BI861" i="8" s="1"/>
  <c r="BF859" i="8"/>
  <c r="BI859" i="8" s="1"/>
  <c r="BF857" i="8"/>
  <c r="BI857" i="8" s="1"/>
  <c r="BF855" i="8"/>
  <c r="BI855" i="8" s="1"/>
  <c r="BF853" i="8"/>
  <c r="BI853" i="8" s="1"/>
  <c r="BF851" i="8"/>
  <c r="BI851" i="8" s="1"/>
  <c r="BF849" i="8"/>
  <c r="BI849" i="8" s="1"/>
  <c r="BF847" i="8"/>
  <c r="BI847" i="8" s="1"/>
  <c r="BF845" i="8"/>
  <c r="BI845" i="8" s="1"/>
  <c r="BF843" i="8"/>
  <c r="BI843" i="8" s="1"/>
  <c r="BF841" i="8"/>
  <c r="BI841" i="8" s="1"/>
  <c r="BF839" i="8"/>
  <c r="BI839" i="8" s="1"/>
  <c r="BF837" i="8"/>
  <c r="BI837" i="8" s="1"/>
  <c r="BF835" i="8"/>
  <c r="BI835" i="8" s="1"/>
  <c r="BF833" i="8"/>
  <c r="BI833" i="8" s="1"/>
  <c r="BF831" i="8"/>
  <c r="BI831" i="8" s="1"/>
  <c r="BF829" i="8"/>
  <c r="BI829" i="8" s="1"/>
  <c r="BF827" i="8"/>
  <c r="BI827" i="8" s="1"/>
  <c r="BF825" i="8"/>
  <c r="BI825" i="8" s="1"/>
  <c r="BF823" i="8"/>
  <c r="BI823" i="8" s="1"/>
  <c r="BF821" i="8"/>
  <c r="BI821" i="8" s="1"/>
  <c r="BF819" i="8"/>
  <c r="BI819" i="8" s="1"/>
  <c r="BF817" i="8"/>
  <c r="BI817" i="8" s="1"/>
  <c r="BF815" i="8"/>
  <c r="BI815" i="8" s="1"/>
  <c r="BF813" i="8"/>
  <c r="BI813" i="8" s="1"/>
  <c r="BF811" i="8"/>
  <c r="BI811" i="8" s="1"/>
  <c r="BF809" i="8"/>
  <c r="BI809" i="8" s="1"/>
  <c r="BF807" i="8"/>
  <c r="BI807" i="8" s="1"/>
  <c r="BF805" i="8"/>
  <c r="BI805" i="8" s="1"/>
  <c r="BF803" i="8"/>
  <c r="BI803" i="8" s="1"/>
  <c r="BF801" i="8"/>
  <c r="BI801" i="8" s="1"/>
  <c r="BF799" i="8"/>
  <c r="BI799" i="8" s="1"/>
  <c r="BF797" i="8"/>
  <c r="BI797" i="8" s="1"/>
  <c r="BF795" i="8"/>
  <c r="BI795" i="8" s="1"/>
  <c r="BF793" i="8"/>
  <c r="BI793" i="8" s="1"/>
  <c r="BF791" i="8"/>
  <c r="BI791" i="8" s="1"/>
  <c r="BF789" i="8"/>
  <c r="BI789" i="8" s="1"/>
  <c r="BF787" i="8"/>
  <c r="BI787" i="8" s="1"/>
  <c r="BF785" i="8"/>
  <c r="BI785" i="8" s="1"/>
  <c r="BF783" i="8"/>
  <c r="BI783" i="8" s="1"/>
  <c r="BF781" i="8"/>
  <c r="BI781" i="8" s="1"/>
  <c r="BF779" i="8"/>
  <c r="BI779" i="8" s="1"/>
  <c r="BF777" i="8"/>
  <c r="BI777" i="8" s="1"/>
  <c r="BF775" i="8"/>
  <c r="BI775" i="8" s="1"/>
  <c r="BF773" i="8"/>
  <c r="BI773" i="8" s="1"/>
  <c r="BF771" i="8"/>
  <c r="BI771" i="8" s="1"/>
  <c r="BF769" i="8"/>
  <c r="BI769" i="8" s="1"/>
  <c r="BF767" i="8"/>
  <c r="BI767" i="8" s="1"/>
  <c r="BF765" i="8"/>
  <c r="BI765" i="8" s="1"/>
  <c r="BF763" i="8"/>
  <c r="BI763" i="8" s="1"/>
  <c r="BF761" i="8"/>
  <c r="BI761" i="8" s="1"/>
  <c r="BF759" i="8"/>
  <c r="BI759" i="8" s="1"/>
  <c r="BF757" i="8"/>
  <c r="BI757" i="8" s="1"/>
  <c r="BF755" i="8"/>
  <c r="BI755" i="8" s="1"/>
  <c r="BF753" i="8"/>
  <c r="BI753" i="8" s="1"/>
  <c r="BF751" i="8"/>
  <c r="BI751" i="8" s="1"/>
  <c r="BF749" i="8"/>
  <c r="BI749" i="8" s="1"/>
  <c r="BF747" i="8"/>
  <c r="BI747" i="8" s="1"/>
  <c r="BF745" i="8"/>
  <c r="BI745" i="8" s="1"/>
  <c r="BF743" i="8"/>
  <c r="BI743" i="8" s="1"/>
  <c r="BF741" i="8"/>
  <c r="BI741" i="8" s="1"/>
  <c r="BF739" i="8"/>
  <c r="BI739" i="8" s="1"/>
  <c r="BF737" i="8"/>
  <c r="BI737" i="8" s="1"/>
  <c r="BF735" i="8"/>
  <c r="BI735" i="8" s="1"/>
  <c r="BF733" i="8"/>
  <c r="BI733" i="8" s="1"/>
  <c r="BF731" i="8"/>
  <c r="BI731" i="8" s="1"/>
  <c r="BF729" i="8"/>
  <c r="BI729" i="8" s="1"/>
  <c r="BF727" i="8"/>
  <c r="BI727" i="8" s="1"/>
  <c r="BF725" i="8"/>
  <c r="BI725" i="8" s="1"/>
  <c r="BF723" i="8"/>
  <c r="BI723" i="8" s="1"/>
  <c r="BF721" i="8"/>
  <c r="BI721" i="8" s="1"/>
  <c r="BF719" i="8"/>
  <c r="BI719" i="8" s="1"/>
  <c r="BF717" i="8"/>
  <c r="BI717" i="8" s="1"/>
  <c r="BF715" i="8"/>
  <c r="BI715" i="8" s="1"/>
  <c r="BF713" i="8"/>
  <c r="BI713" i="8" s="1"/>
  <c r="BF711" i="8"/>
  <c r="BI711" i="8" s="1"/>
  <c r="BF709" i="8"/>
  <c r="BI709" i="8" s="1"/>
  <c r="BF707" i="8"/>
  <c r="BI707" i="8" s="1"/>
  <c r="BF705" i="8"/>
  <c r="BI705" i="8" s="1"/>
  <c r="BF703" i="8"/>
  <c r="BI703" i="8" s="1"/>
  <c r="BF701" i="8"/>
  <c r="BI701" i="8" s="1"/>
  <c r="BF699" i="8"/>
  <c r="BI699" i="8" s="1"/>
  <c r="BF697" i="8"/>
  <c r="BI697" i="8" s="1"/>
  <c r="BF695" i="8"/>
  <c r="BI695" i="8" s="1"/>
  <c r="BF693" i="8"/>
  <c r="BI693" i="8" s="1"/>
  <c r="BF691" i="8"/>
  <c r="BI691" i="8" s="1"/>
  <c r="BF689" i="8"/>
  <c r="BI689" i="8" s="1"/>
  <c r="BF687" i="8"/>
  <c r="BI687" i="8" s="1"/>
  <c r="BF685" i="8"/>
  <c r="BI685" i="8" s="1"/>
  <c r="BF683" i="8"/>
  <c r="BI683" i="8" s="1"/>
  <c r="BF681" i="8"/>
  <c r="BI681" i="8" s="1"/>
  <c r="BF679" i="8"/>
  <c r="BI679" i="8" s="1"/>
  <c r="BF677" i="8"/>
  <c r="BI677" i="8" s="1"/>
  <c r="BF675" i="8"/>
  <c r="BI675" i="8" s="1"/>
  <c r="BF673" i="8"/>
  <c r="BI673" i="8" s="1"/>
  <c r="BF671" i="8"/>
  <c r="BI671" i="8" s="1"/>
  <c r="BF669" i="8"/>
  <c r="BI669" i="8" s="1"/>
  <c r="BF667" i="8"/>
  <c r="BI667" i="8" s="1"/>
  <c r="BF665" i="8"/>
  <c r="BI665" i="8" s="1"/>
  <c r="BF663" i="8"/>
  <c r="BI663" i="8" s="1"/>
  <c r="BF661" i="8"/>
  <c r="BI661" i="8" s="1"/>
  <c r="BF659" i="8"/>
  <c r="BI659" i="8" s="1"/>
  <c r="BF657" i="8"/>
  <c r="BI657" i="8" s="1"/>
  <c r="BF655" i="8"/>
  <c r="BI655" i="8" s="1"/>
  <c r="BF653" i="8"/>
  <c r="BI653" i="8" s="1"/>
  <c r="BF651" i="8"/>
  <c r="BI651" i="8" s="1"/>
  <c r="BF649" i="8"/>
  <c r="BI649" i="8" s="1"/>
  <c r="BF647" i="8"/>
  <c r="BI647" i="8" s="1"/>
  <c r="BF645" i="8"/>
  <c r="BI645" i="8" s="1"/>
  <c r="BF643" i="8"/>
  <c r="BI643" i="8" s="1"/>
  <c r="BF641" i="8"/>
  <c r="BI641" i="8" s="1"/>
  <c r="BF639" i="8"/>
  <c r="BI639" i="8" s="1"/>
  <c r="BF637" i="8"/>
  <c r="BI637" i="8" s="1"/>
  <c r="BF635" i="8"/>
  <c r="BI635" i="8" s="1"/>
  <c r="BF633" i="8"/>
  <c r="BI633" i="8" s="1"/>
  <c r="BF631" i="8"/>
  <c r="BI631" i="8" s="1"/>
  <c r="BF629" i="8"/>
  <c r="BI629" i="8" s="1"/>
  <c r="BF627" i="8"/>
  <c r="BI627" i="8" s="1"/>
  <c r="BF625" i="8"/>
  <c r="BI625" i="8" s="1"/>
  <c r="BF623" i="8"/>
  <c r="BI623" i="8" s="1"/>
  <c r="BF621" i="8"/>
  <c r="BI621" i="8" s="1"/>
  <c r="BF619" i="8"/>
  <c r="BI619" i="8" s="1"/>
  <c r="BF617" i="8"/>
  <c r="BI617" i="8" s="1"/>
  <c r="BF615" i="8"/>
  <c r="BI615" i="8" s="1"/>
  <c r="BF613" i="8"/>
  <c r="BI613" i="8" s="1"/>
  <c r="BF611" i="8"/>
  <c r="BI611" i="8" s="1"/>
  <c r="BF609" i="8"/>
  <c r="BI609" i="8" s="1"/>
  <c r="BF607" i="8"/>
  <c r="BI607" i="8" s="1"/>
  <c r="BF605" i="8"/>
  <c r="BI605" i="8" s="1"/>
  <c r="BF603" i="8"/>
  <c r="BI603" i="8" s="1"/>
  <c r="BF601" i="8"/>
  <c r="BI601" i="8" s="1"/>
  <c r="BF599" i="8"/>
  <c r="BI599" i="8" s="1"/>
  <c r="BF597" i="8"/>
  <c r="BI597" i="8" s="1"/>
  <c r="BF595" i="8"/>
  <c r="BI595" i="8" s="1"/>
  <c r="BF593" i="8"/>
  <c r="BI593" i="8" s="1"/>
  <c r="BF591" i="8"/>
  <c r="BI591" i="8" s="1"/>
  <c r="BF589" i="8"/>
  <c r="BI589" i="8" s="1"/>
  <c r="BF587" i="8"/>
  <c r="BI587" i="8" s="1"/>
  <c r="BF585" i="8"/>
  <c r="BI585" i="8" s="1"/>
  <c r="AO902" i="8"/>
  <c r="AR902" i="8" s="1"/>
  <c r="AO924" i="8"/>
  <c r="AR924" i="8" s="1"/>
  <c r="AO916" i="8"/>
  <c r="AR916" i="8" s="1"/>
  <c r="AO908" i="8"/>
  <c r="AR908" i="8" s="1"/>
  <c r="AO900" i="8"/>
  <c r="AR900" i="8" s="1"/>
  <c r="AO892" i="8"/>
  <c r="AR892" i="8" s="1"/>
  <c r="AO886" i="8"/>
  <c r="AR886" i="8" s="1"/>
  <c r="AO878" i="8"/>
  <c r="AR878" i="8" s="1"/>
  <c r="AO871" i="8"/>
  <c r="AR871" i="8" s="1"/>
  <c r="AO863" i="8"/>
  <c r="AR863" i="8" s="1"/>
  <c r="AO855" i="8"/>
  <c r="AR855" i="8" s="1"/>
  <c r="AO847" i="8"/>
  <c r="AR847" i="8" s="1"/>
  <c r="AO839" i="8"/>
  <c r="AR839" i="8" s="1"/>
  <c r="AO831" i="8"/>
  <c r="AR831" i="8" s="1"/>
  <c r="AO823" i="8"/>
  <c r="AR823" i="8" s="1"/>
  <c r="AO815" i="8"/>
  <c r="AR815" i="8" s="1"/>
  <c r="AO807" i="8"/>
  <c r="AR807" i="8" s="1"/>
  <c r="AO799" i="8"/>
  <c r="AR799" i="8" s="1"/>
  <c r="AO791" i="8"/>
  <c r="AR791" i="8" s="1"/>
  <c r="AO783" i="8"/>
  <c r="AR783" i="8" s="1"/>
  <c r="AO775" i="8"/>
  <c r="AR775" i="8" s="1"/>
  <c r="AO767" i="8"/>
  <c r="AR767" i="8" s="1"/>
  <c r="AO759" i="8"/>
  <c r="AR759" i="8" s="1"/>
  <c r="AO751" i="8"/>
  <c r="AR751" i="8" s="1"/>
  <c r="AO743" i="8"/>
  <c r="AR743" i="8" s="1"/>
  <c r="AO735" i="8"/>
  <c r="AR735" i="8" s="1"/>
  <c r="AO727" i="8"/>
  <c r="AR727" i="8" s="1"/>
  <c r="AO719" i="8"/>
  <c r="AR719" i="8" s="1"/>
  <c r="AO711" i="8"/>
  <c r="AR711" i="8" s="1"/>
  <c r="AO703" i="8"/>
  <c r="AR703" i="8" s="1"/>
  <c r="AO695" i="8"/>
  <c r="AR695" i="8" s="1"/>
  <c r="AO687" i="8"/>
  <c r="AR687" i="8" s="1"/>
  <c r="AO679" i="8"/>
  <c r="AR679" i="8" s="1"/>
  <c r="AO671" i="8"/>
  <c r="AR671" i="8" s="1"/>
  <c r="AO663" i="8"/>
  <c r="AR663" i="8" s="1"/>
  <c r="AO655" i="8"/>
  <c r="AR655" i="8" s="1"/>
  <c r="AO647" i="8"/>
  <c r="AR647" i="8" s="1"/>
  <c r="AO639" i="8"/>
  <c r="AR639" i="8" s="1"/>
  <c r="AO631" i="8"/>
  <c r="AR631" i="8" s="1"/>
  <c r="AO623" i="8"/>
  <c r="AR623" i="8" s="1"/>
  <c r="AO615" i="8"/>
  <c r="AR615" i="8" s="1"/>
  <c r="AO607" i="8"/>
  <c r="AR607" i="8" s="1"/>
  <c r="AO599" i="8"/>
  <c r="AR599" i="8" s="1"/>
  <c r="AO591" i="8"/>
  <c r="AR591" i="8" s="1"/>
  <c r="AO903" i="8"/>
  <c r="AR903" i="8" s="1"/>
  <c r="AO895" i="8"/>
  <c r="AR895" i="8" s="1"/>
  <c r="AO889" i="8"/>
  <c r="AR889" i="8" s="1"/>
  <c r="AO881" i="8"/>
  <c r="AR881" i="8" s="1"/>
  <c r="AO874" i="8"/>
  <c r="AR874" i="8" s="1"/>
  <c r="AO866" i="8"/>
  <c r="AR866" i="8" s="1"/>
  <c r="AO858" i="8"/>
  <c r="AR858" i="8" s="1"/>
  <c r="AO850" i="8"/>
  <c r="AR850" i="8" s="1"/>
  <c r="AO842" i="8"/>
  <c r="AR842" i="8" s="1"/>
  <c r="AO834" i="8"/>
  <c r="AR834" i="8" s="1"/>
  <c r="AO826" i="8"/>
  <c r="AR826" i="8" s="1"/>
  <c r="AO818" i="8"/>
  <c r="AR818" i="8" s="1"/>
  <c r="AO810" i="8"/>
  <c r="AR810" i="8" s="1"/>
  <c r="AO802" i="8"/>
  <c r="AR802" i="8" s="1"/>
  <c r="AO794" i="8"/>
  <c r="AR794" i="8" s="1"/>
  <c r="AO786" i="8"/>
  <c r="AR786" i="8" s="1"/>
  <c r="AO778" i="8"/>
  <c r="AR778" i="8" s="1"/>
  <c r="AO770" i="8"/>
  <c r="AR770" i="8" s="1"/>
  <c r="AO762" i="8"/>
  <c r="AR762" i="8" s="1"/>
  <c r="AO754" i="8"/>
  <c r="AR754" i="8" s="1"/>
  <c r="AO746" i="8"/>
  <c r="AR746" i="8" s="1"/>
  <c r="AO738" i="8"/>
  <c r="AR738" i="8" s="1"/>
  <c r="AO730" i="8"/>
  <c r="AR730" i="8" s="1"/>
  <c r="AO722" i="8"/>
  <c r="AR722" i="8" s="1"/>
  <c r="AO714" i="8"/>
  <c r="AR714" i="8" s="1"/>
  <c r="AO706" i="8"/>
  <c r="AR706" i="8" s="1"/>
  <c r="AO698" i="8"/>
  <c r="AR698" i="8" s="1"/>
  <c r="AO690" i="8"/>
  <c r="AR690" i="8" s="1"/>
  <c r="AO682" i="8"/>
  <c r="AR682" i="8" s="1"/>
  <c r="AO674" i="8"/>
  <c r="AR674" i="8" s="1"/>
  <c r="AO666" i="8"/>
  <c r="AR666" i="8" s="1"/>
  <c r="AO658" i="8"/>
  <c r="AR658" i="8" s="1"/>
  <c r="AO650" i="8"/>
  <c r="AR650" i="8" s="1"/>
  <c r="AO642" i="8"/>
  <c r="AR642" i="8" s="1"/>
  <c r="AO634" i="8"/>
  <c r="AR634" i="8" s="1"/>
  <c r="AO626" i="8"/>
  <c r="AR626" i="8" s="1"/>
  <c r="AO618" i="8"/>
  <c r="AR618" i="8" s="1"/>
  <c r="AO610" i="8"/>
  <c r="AR610" i="8" s="1"/>
  <c r="AO602" i="8"/>
  <c r="AR602" i="8" s="1"/>
  <c r="AO594" i="8"/>
  <c r="AR594" i="8" s="1"/>
  <c r="AO586" i="8"/>
  <c r="AR586" i="8" s="1"/>
  <c r="AO906" i="8"/>
  <c r="AR906" i="8" s="1"/>
  <c r="AO853" i="8"/>
  <c r="AR853" i="8" s="1"/>
  <c r="AO845" i="8"/>
  <c r="AR845" i="8" s="1"/>
  <c r="AO837" i="8"/>
  <c r="AR837" i="8" s="1"/>
  <c r="AO829" i="8"/>
  <c r="AR829" i="8" s="1"/>
  <c r="AO821" i="8"/>
  <c r="AR821" i="8" s="1"/>
  <c r="AO813" i="8"/>
  <c r="AR813" i="8" s="1"/>
  <c r="AO805" i="8"/>
  <c r="AR805" i="8" s="1"/>
  <c r="AO797" i="8"/>
  <c r="AR797" i="8" s="1"/>
  <c r="AO789" i="8"/>
  <c r="AR789" i="8" s="1"/>
  <c r="AO781" i="8"/>
  <c r="AR781" i="8" s="1"/>
  <c r="AO773" i="8"/>
  <c r="AR773" i="8" s="1"/>
  <c r="AO765" i="8"/>
  <c r="AR765" i="8" s="1"/>
  <c r="AO757" i="8"/>
  <c r="AR757" i="8" s="1"/>
  <c r="AO749" i="8"/>
  <c r="AR749" i="8" s="1"/>
  <c r="AO741" i="8"/>
  <c r="AR741" i="8" s="1"/>
  <c r="AO733" i="8"/>
  <c r="AR733" i="8" s="1"/>
  <c r="AO725" i="8"/>
  <c r="AR725" i="8" s="1"/>
  <c r="AO717" i="8"/>
  <c r="AR717" i="8" s="1"/>
  <c r="AO709" i="8"/>
  <c r="AR709" i="8" s="1"/>
  <c r="AO701" i="8"/>
  <c r="AR701" i="8" s="1"/>
  <c r="AO693" i="8"/>
  <c r="AR693" i="8" s="1"/>
  <c r="AO685" i="8"/>
  <c r="AR685" i="8" s="1"/>
  <c r="AO677" i="8"/>
  <c r="AR677" i="8" s="1"/>
  <c r="AO669" i="8"/>
  <c r="AR669" i="8" s="1"/>
  <c r="AO661" i="8"/>
  <c r="AR661" i="8" s="1"/>
  <c r="AO653" i="8"/>
  <c r="AR653" i="8" s="1"/>
  <c r="AO645" i="8"/>
  <c r="AR645" i="8" s="1"/>
  <c r="AO637" i="8"/>
  <c r="AR637" i="8" s="1"/>
  <c r="AO629" i="8"/>
  <c r="AR629" i="8" s="1"/>
  <c r="AO621" i="8"/>
  <c r="AR621" i="8" s="1"/>
  <c r="AO613" i="8"/>
  <c r="AR613" i="8" s="1"/>
  <c r="AO605" i="8"/>
  <c r="AR605" i="8" s="1"/>
  <c r="AO597" i="8"/>
  <c r="AR597" i="8" s="1"/>
  <c r="AO589" i="8"/>
  <c r="AR589" i="8" s="1"/>
  <c r="AO922" i="8"/>
  <c r="AR922" i="8" s="1"/>
  <c r="AO914" i="8"/>
  <c r="AR914" i="8" s="1"/>
  <c r="AO898" i="8"/>
  <c r="AR898" i="8" s="1"/>
  <c r="AO917" i="8"/>
  <c r="AR917" i="8" s="1"/>
  <c r="AO909" i="8"/>
  <c r="AR909" i="8" s="1"/>
  <c r="AO901" i="8"/>
  <c r="AR901" i="8" s="1"/>
  <c r="AO893" i="8"/>
  <c r="AR893" i="8" s="1"/>
  <c r="AO887" i="8"/>
  <c r="AR887" i="8" s="1"/>
  <c r="AO879" i="8"/>
  <c r="AR879" i="8" s="1"/>
  <c r="AO872" i="8"/>
  <c r="AR872" i="8" s="1"/>
  <c r="AO864" i="8"/>
  <c r="AR864" i="8" s="1"/>
  <c r="AO856" i="8"/>
  <c r="AR856" i="8" s="1"/>
  <c r="AO848" i="8"/>
  <c r="AR848" i="8" s="1"/>
  <c r="AO840" i="8"/>
  <c r="AR840" i="8" s="1"/>
  <c r="AO832" i="8"/>
  <c r="AR832" i="8" s="1"/>
  <c r="AO824" i="8"/>
  <c r="AR824" i="8" s="1"/>
  <c r="AO816" i="8"/>
  <c r="AR816" i="8" s="1"/>
  <c r="AO808" i="8"/>
  <c r="AR808" i="8" s="1"/>
  <c r="AO800" i="8"/>
  <c r="AR800" i="8" s="1"/>
  <c r="AO792" i="8"/>
  <c r="AR792" i="8" s="1"/>
  <c r="AO784" i="8"/>
  <c r="AR784" i="8" s="1"/>
  <c r="AO776" i="8"/>
  <c r="AR776" i="8" s="1"/>
  <c r="AO768" i="8"/>
  <c r="AR768" i="8" s="1"/>
  <c r="AO760" i="8"/>
  <c r="AR760" i="8" s="1"/>
  <c r="AO752" i="8"/>
  <c r="AR752" i="8" s="1"/>
  <c r="AO744" i="8"/>
  <c r="AR744" i="8" s="1"/>
  <c r="AO736" i="8"/>
  <c r="AR736" i="8" s="1"/>
  <c r="AO728" i="8"/>
  <c r="AR728" i="8" s="1"/>
  <c r="AO720" i="8"/>
  <c r="AR720" i="8" s="1"/>
  <c r="AO712" i="8"/>
  <c r="AR712" i="8" s="1"/>
  <c r="AO704" i="8"/>
  <c r="AR704" i="8" s="1"/>
  <c r="AO696" i="8"/>
  <c r="AR696" i="8" s="1"/>
  <c r="AO688" i="8"/>
  <c r="AR688" i="8" s="1"/>
  <c r="AO680" i="8"/>
  <c r="AR680" i="8" s="1"/>
  <c r="AO672" i="8"/>
  <c r="AR672" i="8" s="1"/>
  <c r="AO664" i="8"/>
  <c r="AR664" i="8" s="1"/>
  <c r="AO656" i="8"/>
  <c r="AR656" i="8" s="1"/>
  <c r="AO648" i="8"/>
  <c r="AR648" i="8" s="1"/>
  <c r="AO640" i="8"/>
  <c r="AR640" i="8" s="1"/>
  <c r="AO632" i="8"/>
  <c r="AR632" i="8" s="1"/>
  <c r="AO624" i="8"/>
  <c r="AR624" i="8" s="1"/>
  <c r="AO616" i="8"/>
  <c r="AR616" i="8" s="1"/>
  <c r="AO608" i="8"/>
  <c r="AR608" i="8" s="1"/>
  <c r="AO600" i="8"/>
  <c r="AR600" i="8" s="1"/>
  <c r="AO592" i="8"/>
  <c r="AR592" i="8" s="1"/>
  <c r="AO877" i="8"/>
  <c r="AR877" i="8" s="1"/>
  <c r="AO920" i="8"/>
  <c r="AR920" i="8" s="1"/>
  <c r="AO912" i="8"/>
  <c r="AR912" i="8" s="1"/>
  <c r="AO904" i="8"/>
  <c r="AR904" i="8" s="1"/>
  <c r="AO896" i="8"/>
  <c r="AR896" i="8" s="1"/>
  <c r="AO890" i="8"/>
  <c r="AR890" i="8" s="1"/>
  <c r="AO882" i="8"/>
  <c r="AR882" i="8" s="1"/>
  <c r="AO875" i="8"/>
  <c r="AR875" i="8" s="1"/>
  <c r="AO867" i="8"/>
  <c r="AR867" i="8" s="1"/>
  <c r="AO859" i="8"/>
  <c r="AR859" i="8" s="1"/>
  <c r="AO851" i="8"/>
  <c r="AR851" i="8" s="1"/>
  <c r="AO843" i="8"/>
  <c r="AR843" i="8" s="1"/>
  <c r="AO835" i="8"/>
  <c r="AR835" i="8" s="1"/>
  <c r="AO827" i="8"/>
  <c r="AR827" i="8" s="1"/>
  <c r="AO819" i="8"/>
  <c r="AR819" i="8" s="1"/>
  <c r="AO811" i="8"/>
  <c r="AR811" i="8" s="1"/>
  <c r="AO803" i="8"/>
  <c r="AR803" i="8" s="1"/>
  <c r="AO795" i="8"/>
  <c r="AR795" i="8" s="1"/>
  <c r="AO787" i="8"/>
  <c r="AR787" i="8" s="1"/>
  <c r="AO779" i="8"/>
  <c r="AR779" i="8" s="1"/>
  <c r="AO771" i="8"/>
  <c r="AR771" i="8" s="1"/>
  <c r="AO763" i="8"/>
  <c r="AR763" i="8" s="1"/>
  <c r="AO755" i="8"/>
  <c r="AR755" i="8" s="1"/>
  <c r="AO747" i="8"/>
  <c r="AR747" i="8" s="1"/>
  <c r="AO739" i="8"/>
  <c r="AR739" i="8" s="1"/>
  <c r="AO731" i="8"/>
  <c r="AR731" i="8" s="1"/>
  <c r="AO723" i="8"/>
  <c r="AR723" i="8" s="1"/>
  <c r="AO715" i="8"/>
  <c r="AR715" i="8" s="1"/>
  <c r="AO707" i="8"/>
  <c r="AR707" i="8" s="1"/>
  <c r="AO699" i="8"/>
  <c r="AR699" i="8" s="1"/>
  <c r="AO691" i="8"/>
  <c r="AR691" i="8" s="1"/>
  <c r="AO683" i="8"/>
  <c r="AR683" i="8" s="1"/>
  <c r="AO675" i="8"/>
  <c r="AR675" i="8" s="1"/>
  <c r="AO667" i="8"/>
  <c r="AR667" i="8" s="1"/>
  <c r="AO659" i="8"/>
  <c r="AR659" i="8" s="1"/>
  <c r="AO651" i="8"/>
  <c r="AR651" i="8" s="1"/>
  <c r="AO643" i="8"/>
  <c r="AR643" i="8" s="1"/>
  <c r="AO635" i="8"/>
  <c r="AR635" i="8" s="1"/>
  <c r="AO627" i="8"/>
  <c r="AR627" i="8" s="1"/>
  <c r="AO619" i="8"/>
  <c r="AR619" i="8" s="1"/>
  <c r="AO611" i="8"/>
  <c r="AR611" i="8" s="1"/>
  <c r="AO603" i="8"/>
  <c r="AR603" i="8" s="1"/>
  <c r="AO595" i="8"/>
  <c r="AR595" i="8" s="1"/>
  <c r="AO587" i="8"/>
  <c r="AR587" i="8" s="1"/>
  <c r="AO923" i="8"/>
  <c r="AR923" i="8" s="1"/>
  <c r="AO915" i="8"/>
  <c r="AR915" i="8" s="1"/>
  <c r="AO899" i="8"/>
  <c r="AR899" i="8" s="1"/>
  <c r="AO885" i="8"/>
  <c r="AR885" i="8" s="1"/>
  <c r="AO870" i="8"/>
  <c r="AR870" i="8" s="1"/>
  <c r="AO862" i="8"/>
  <c r="AR862" i="8" s="1"/>
  <c r="AO854" i="8"/>
  <c r="AR854" i="8" s="1"/>
  <c r="AO846" i="8"/>
  <c r="AR846" i="8" s="1"/>
  <c r="AO838" i="8"/>
  <c r="AR838" i="8" s="1"/>
  <c r="AO830" i="8"/>
  <c r="AR830" i="8" s="1"/>
  <c r="AO822" i="8"/>
  <c r="AR822" i="8" s="1"/>
  <c r="AO814" i="8"/>
  <c r="AR814" i="8" s="1"/>
  <c r="AO806" i="8"/>
  <c r="AR806" i="8" s="1"/>
  <c r="AO798" i="8"/>
  <c r="AR798" i="8" s="1"/>
  <c r="AO790" i="8"/>
  <c r="AR790" i="8" s="1"/>
  <c r="AO782" i="8"/>
  <c r="AR782" i="8" s="1"/>
  <c r="AO774" i="8"/>
  <c r="AR774" i="8" s="1"/>
  <c r="AO766" i="8"/>
  <c r="AR766" i="8" s="1"/>
  <c r="AO758" i="8"/>
  <c r="AR758" i="8" s="1"/>
  <c r="AO750" i="8"/>
  <c r="AR750" i="8" s="1"/>
  <c r="AO742" i="8"/>
  <c r="AR742" i="8" s="1"/>
  <c r="AO734" i="8"/>
  <c r="AR734" i="8" s="1"/>
  <c r="AO726" i="8"/>
  <c r="AR726" i="8" s="1"/>
  <c r="AO718" i="8"/>
  <c r="AR718" i="8" s="1"/>
  <c r="AO710" i="8"/>
  <c r="AR710" i="8" s="1"/>
  <c r="AO702" i="8"/>
  <c r="AR702" i="8" s="1"/>
  <c r="AO694" i="8"/>
  <c r="AR694" i="8" s="1"/>
  <c r="AO686" i="8"/>
  <c r="AR686" i="8" s="1"/>
  <c r="AO678" i="8"/>
  <c r="AR678" i="8" s="1"/>
  <c r="AO670" i="8"/>
  <c r="AR670" i="8" s="1"/>
  <c r="AO662" i="8"/>
  <c r="AR662" i="8" s="1"/>
  <c r="AO654" i="8"/>
  <c r="AR654" i="8" s="1"/>
  <c r="AO646" i="8"/>
  <c r="AR646" i="8" s="1"/>
  <c r="AO638" i="8"/>
  <c r="AR638" i="8" s="1"/>
  <c r="AO630" i="8"/>
  <c r="AR630" i="8" s="1"/>
  <c r="AO622" i="8"/>
  <c r="AR622" i="8" s="1"/>
  <c r="AO614" i="8"/>
  <c r="AR614" i="8" s="1"/>
  <c r="AO606" i="8"/>
  <c r="AR606" i="8" s="1"/>
  <c r="AO598" i="8"/>
  <c r="AR598" i="8" s="1"/>
  <c r="AO590" i="8"/>
  <c r="AR590" i="8" s="1"/>
  <c r="AO925" i="8"/>
  <c r="AR925" i="8" s="1"/>
  <c r="AO910" i="8"/>
  <c r="AR910" i="8" s="1"/>
  <c r="AO888" i="8"/>
  <c r="AR888" i="8" s="1"/>
  <c r="AO865" i="8"/>
  <c r="AR865" i="8" s="1"/>
  <c r="AO857" i="8"/>
  <c r="AR857" i="8" s="1"/>
  <c r="AO849" i="8"/>
  <c r="AR849" i="8" s="1"/>
  <c r="AO841" i="8"/>
  <c r="AR841" i="8" s="1"/>
  <c r="AO833" i="8"/>
  <c r="AR833" i="8" s="1"/>
  <c r="AO825" i="8"/>
  <c r="AR825" i="8" s="1"/>
  <c r="AO817" i="8"/>
  <c r="AR817" i="8" s="1"/>
  <c r="AO809" i="8"/>
  <c r="AR809" i="8" s="1"/>
  <c r="AO801" i="8"/>
  <c r="AR801" i="8" s="1"/>
  <c r="AO793" i="8"/>
  <c r="AR793" i="8" s="1"/>
  <c r="AO785" i="8"/>
  <c r="AR785" i="8" s="1"/>
  <c r="AO777" i="8"/>
  <c r="AR777" i="8" s="1"/>
  <c r="AO769" i="8"/>
  <c r="AR769" i="8" s="1"/>
  <c r="AO761" i="8"/>
  <c r="AR761" i="8" s="1"/>
  <c r="AO753" i="8"/>
  <c r="AR753" i="8" s="1"/>
  <c r="AO745" i="8"/>
  <c r="AR745" i="8" s="1"/>
  <c r="AO737" i="8"/>
  <c r="AR737" i="8" s="1"/>
  <c r="AO729" i="8"/>
  <c r="AR729" i="8" s="1"/>
  <c r="AO721" i="8"/>
  <c r="AR721" i="8" s="1"/>
  <c r="AO713" i="8"/>
  <c r="AR713" i="8" s="1"/>
  <c r="AO705" i="8"/>
  <c r="AR705" i="8" s="1"/>
  <c r="AO697" i="8"/>
  <c r="AR697" i="8" s="1"/>
  <c r="AO689" i="8"/>
  <c r="AR689" i="8" s="1"/>
  <c r="AO681" i="8"/>
  <c r="AR681" i="8" s="1"/>
  <c r="AO673" i="8"/>
  <c r="AR673" i="8" s="1"/>
  <c r="AO665" i="8"/>
  <c r="AR665" i="8" s="1"/>
  <c r="AO657" i="8"/>
  <c r="AR657" i="8" s="1"/>
  <c r="AO649" i="8"/>
  <c r="AR649" i="8" s="1"/>
  <c r="AO641" i="8"/>
  <c r="AR641" i="8" s="1"/>
  <c r="AO633" i="8"/>
  <c r="AR633" i="8" s="1"/>
  <c r="AO625" i="8"/>
  <c r="AR625" i="8" s="1"/>
  <c r="AO617" i="8"/>
  <c r="AR617" i="8" s="1"/>
  <c r="AO609" i="8"/>
  <c r="AR609" i="8" s="1"/>
  <c r="AO601" i="8"/>
  <c r="AR601" i="8" s="1"/>
  <c r="AO593" i="8"/>
  <c r="AR593" i="8" s="1"/>
  <c r="AO585" i="8"/>
  <c r="AR585" i="8" s="1"/>
  <c r="AO907" i="8"/>
  <c r="AR907" i="8" s="1"/>
  <c r="AO918" i="8"/>
  <c r="AR918" i="8" s="1"/>
  <c r="AO894" i="8"/>
  <c r="AR894" i="8" s="1"/>
  <c r="AO880" i="8"/>
  <c r="AR880" i="8" s="1"/>
  <c r="AO873" i="8"/>
  <c r="AR873" i="8" s="1"/>
  <c r="AO921" i="8"/>
  <c r="AR921" i="8" s="1"/>
  <c r="AO913" i="8"/>
  <c r="AR913" i="8" s="1"/>
  <c r="AO905" i="8"/>
  <c r="AR905" i="8" s="1"/>
  <c r="AO897" i="8"/>
  <c r="AR897" i="8" s="1"/>
  <c r="AO891" i="8"/>
  <c r="AR891" i="8" s="1"/>
  <c r="AO883" i="8"/>
  <c r="AR883" i="8" s="1"/>
  <c r="AO876" i="8"/>
  <c r="AR876" i="8" s="1"/>
  <c r="AO868" i="8"/>
  <c r="AR868" i="8" s="1"/>
  <c r="AO860" i="8"/>
  <c r="AR860" i="8" s="1"/>
  <c r="AO852" i="8"/>
  <c r="AR852" i="8" s="1"/>
  <c r="AO844" i="8"/>
  <c r="AR844" i="8" s="1"/>
  <c r="AO836" i="8"/>
  <c r="AR836" i="8" s="1"/>
  <c r="AO828" i="8"/>
  <c r="AR828" i="8" s="1"/>
  <c r="AO820" i="8"/>
  <c r="AR820" i="8" s="1"/>
  <c r="AO812" i="8"/>
  <c r="AR812" i="8" s="1"/>
  <c r="AO804" i="8"/>
  <c r="AR804" i="8" s="1"/>
  <c r="AO796" i="8"/>
  <c r="AR796" i="8" s="1"/>
  <c r="AO788" i="8"/>
  <c r="AR788" i="8" s="1"/>
  <c r="AO780" i="8"/>
  <c r="AR780" i="8" s="1"/>
  <c r="AO772" i="8"/>
  <c r="AR772" i="8" s="1"/>
  <c r="AO764" i="8"/>
  <c r="AR764" i="8" s="1"/>
  <c r="AO756" i="8"/>
  <c r="AR756" i="8" s="1"/>
  <c r="AO748" i="8"/>
  <c r="AR748" i="8" s="1"/>
  <c r="AO740" i="8"/>
  <c r="AR740" i="8" s="1"/>
  <c r="AO732" i="8"/>
  <c r="AR732" i="8" s="1"/>
  <c r="AO724" i="8"/>
  <c r="AR724" i="8" s="1"/>
  <c r="AO716" i="8"/>
  <c r="AR716" i="8" s="1"/>
  <c r="AO708" i="8"/>
  <c r="AR708" i="8" s="1"/>
  <c r="AO700" i="8"/>
  <c r="AR700" i="8" s="1"/>
  <c r="AO692" i="8"/>
  <c r="AR692" i="8" s="1"/>
  <c r="AO684" i="8"/>
  <c r="AR684" i="8" s="1"/>
  <c r="AO676" i="8"/>
  <c r="AR676" i="8" s="1"/>
  <c r="AO668" i="8"/>
  <c r="AR668" i="8" s="1"/>
  <c r="AO660" i="8"/>
  <c r="AR660" i="8" s="1"/>
  <c r="AO652" i="8"/>
  <c r="AR652" i="8" s="1"/>
  <c r="AO644" i="8"/>
  <c r="AR644" i="8" s="1"/>
  <c r="AO636" i="8"/>
  <c r="AR636" i="8" s="1"/>
  <c r="AO628" i="8"/>
  <c r="AR628" i="8" s="1"/>
  <c r="AO620" i="8"/>
  <c r="AR620" i="8" s="1"/>
  <c r="AO612" i="8"/>
  <c r="AR612" i="8" s="1"/>
  <c r="AO604" i="8"/>
  <c r="AR604" i="8" s="1"/>
  <c r="AO596" i="8"/>
  <c r="AR596" i="8" s="1"/>
  <c r="AO588" i="8"/>
  <c r="AR588" i="8" s="1"/>
  <c r="G82" i="13" l="1"/>
  <c r="H82" i="13" s="1"/>
  <c r="G62" i="13"/>
  <c r="H62" i="13" s="1"/>
  <c r="G103" i="13"/>
  <c r="H103" i="13" s="1"/>
  <c r="BI6" i="8"/>
  <c r="AR6" i="8"/>
  <c r="AA6" i="8"/>
  <c r="G76" i="13"/>
  <c r="H76" i="13" s="1"/>
  <c r="X9" i="8"/>
  <c r="Y9" i="8" s="1"/>
  <c r="X10" i="8"/>
  <c r="Y10" i="8" s="1"/>
  <c r="X11" i="8"/>
  <c r="Y11" i="8" s="1"/>
  <c r="X12" i="8"/>
  <c r="Y12" i="8" s="1"/>
  <c r="X13" i="8"/>
  <c r="Y13" i="8" s="1"/>
  <c r="X14" i="8"/>
  <c r="Y14" i="8" s="1"/>
  <c r="X15" i="8"/>
  <c r="Y15" i="8" s="1"/>
  <c r="X16" i="8"/>
  <c r="Y16" i="8" s="1"/>
  <c r="X17" i="8"/>
  <c r="Y17" i="8" s="1"/>
  <c r="X18" i="8"/>
  <c r="Y18" i="8" s="1"/>
  <c r="X19" i="8"/>
  <c r="Y19" i="8" s="1"/>
  <c r="X20" i="8"/>
  <c r="Y20" i="8" s="1"/>
  <c r="X21" i="8"/>
  <c r="Y21" i="8" s="1"/>
  <c r="X22" i="8"/>
  <c r="Y22" i="8" s="1"/>
  <c r="X23" i="8"/>
  <c r="Y23" i="8" s="1"/>
  <c r="X24" i="8"/>
  <c r="Y24" i="8" s="1"/>
  <c r="X25" i="8"/>
  <c r="Y25" i="8" s="1"/>
  <c r="X26" i="8"/>
  <c r="Y26" i="8" s="1"/>
  <c r="X27" i="8"/>
  <c r="Y27" i="8" s="1"/>
  <c r="X28" i="8"/>
  <c r="Y28" i="8" s="1"/>
  <c r="X29" i="8"/>
  <c r="Y29" i="8" s="1"/>
  <c r="X30" i="8"/>
  <c r="Y30" i="8" s="1"/>
  <c r="X31" i="8"/>
  <c r="Y31" i="8" s="1"/>
  <c r="X32" i="8"/>
  <c r="Y32" i="8" s="1"/>
  <c r="X33" i="8"/>
  <c r="Y33" i="8" s="1"/>
  <c r="X34" i="8"/>
  <c r="Y34" i="8" s="1"/>
  <c r="X35" i="8"/>
  <c r="Y35" i="8" s="1"/>
  <c r="X36" i="8"/>
  <c r="Y36" i="8" s="1"/>
  <c r="X37" i="8"/>
  <c r="Y37" i="8" s="1"/>
  <c r="X38" i="8"/>
  <c r="Y38" i="8" s="1"/>
  <c r="X39" i="8"/>
  <c r="Y39" i="8" s="1"/>
  <c r="X40" i="8"/>
  <c r="Y40" i="8" s="1"/>
  <c r="X41" i="8"/>
  <c r="Y41" i="8" s="1"/>
  <c r="X42" i="8"/>
  <c r="Y42" i="8" s="1"/>
  <c r="X43" i="8"/>
  <c r="Y43" i="8" s="1"/>
  <c r="X44" i="8"/>
  <c r="Y44" i="8" s="1"/>
  <c r="X45" i="8"/>
  <c r="Y45" i="8" s="1"/>
  <c r="X46" i="8"/>
  <c r="Y46" i="8" s="1"/>
  <c r="X47" i="8"/>
  <c r="Y47" i="8" s="1"/>
  <c r="X48" i="8"/>
  <c r="Y48" i="8" s="1"/>
  <c r="X49" i="8"/>
  <c r="Y49" i="8" s="1"/>
  <c r="X50" i="8"/>
  <c r="Y50" i="8" s="1"/>
  <c r="X51" i="8"/>
  <c r="Y51" i="8" s="1"/>
  <c r="X52" i="8"/>
  <c r="Y52" i="8" s="1"/>
  <c r="X53" i="8"/>
  <c r="Y53" i="8" s="1"/>
  <c r="X54" i="8"/>
  <c r="Y54" i="8" s="1"/>
  <c r="X55" i="8"/>
  <c r="Y55" i="8" s="1"/>
  <c r="X56" i="8"/>
  <c r="Y56" i="8" s="1"/>
  <c r="X57" i="8"/>
  <c r="Y57" i="8" s="1"/>
  <c r="X58" i="8"/>
  <c r="Y58" i="8" s="1"/>
  <c r="X59" i="8"/>
  <c r="Y59" i="8" s="1"/>
  <c r="X60" i="8"/>
  <c r="Y60" i="8" s="1"/>
  <c r="X61" i="8"/>
  <c r="Y61" i="8" s="1"/>
  <c r="X62" i="8"/>
  <c r="Y62" i="8" s="1"/>
  <c r="X63" i="8"/>
  <c r="Y63" i="8" s="1"/>
  <c r="X64" i="8"/>
  <c r="Y64" i="8" s="1"/>
  <c r="X65" i="8"/>
  <c r="Y65" i="8" s="1"/>
  <c r="X66" i="8"/>
  <c r="Y66" i="8" s="1"/>
  <c r="X67" i="8"/>
  <c r="Y67" i="8" s="1"/>
  <c r="X68" i="8"/>
  <c r="Y68" i="8" s="1"/>
  <c r="X69" i="8"/>
  <c r="Y69" i="8" s="1"/>
  <c r="X70" i="8"/>
  <c r="Y70" i="8" s="1"/>
  <c r="X71" i="8"/>
  <c r="Y71" i="8" s="1"/>
  <c r="X72" i="8"/>
  <c r="Y72" i="8" s="1"/>
  <c r="X73" i="8"/>
  <c r="Y73" i="8" s="1"/>
  <c r="X74" i="8"/>
  <c r="Y74" i="8" s="1"/>
  <c r="X75" i="8"/>
  <c r="Y75" i="8" s="1"/>
  <c r="X76" i="8"/>
  <c r="Y76" i="8" s="1"/>
  <c r="X77" i="8"/>
  <c r="Y77" i="8" s="1"/>
  <c r="X78" i="8"/>
  <c r="Y78" i="8" s="1"/>
  <c r="X79" i="8"/>
  <c r="Y79" i="8" s="1"/>
  <c r="X80" i="8"/>
  <c r="Y80" i="8" s="1"/>
  <c r="X81" i="8"/>
  <c r="Y81" i="8" s="1"/>
  <c r="X82" i="8"/>
  <c r="Y82" i="8" s="1"/>
  <c r="X83" i="8"/>
  <c r="Y83" i="8" s="1"/>
  <c r="X84" i="8"/>
  <c r="Y84" i="8" s="1"/>
  <c r="X85" i="8"/>
  <c r="Y85" i="8" s="1"/>
  <c r="X86" i="8"/>
  <c r="Y86" i="8" s="1"/>
  <c r="X87" i="8"/>
  <c r="Y87" i="8" s="1"/>
  <c r="X88" i="8"/>
  <c r="Y88" i="8" s="1"/>
  <c r="X89" i="8"/>
  <c r="Y89" i="8" s="1"/>
  <c r="X90" i="8"/>
  <c r="Y90" i="8" s="1"/>
  <c r="X91" i="8"/>
  <c r="Y91" i="8" s="1"/>
  <c r="X92" i="8"/>
  <c r="Y92" i="8" s="1"/>
  <c r="X93" i="8"/>
  <c r="Y93" i="8" s="1"/>
  <c r="X94" i="8"/>
  <c r="Y94" i="8" s="1"/>
  <c r="X95" i="8"/>
  <c r="Y95" i="8" s="1"/>
  <c r="X96" i="8"/>
  <c r="Y96" i="8" s="1"/>
  <c r="X97" i="8"/>
  <c r="Y97" i="8" s="1"/>
  <c r="X98" i="8"/>
  <c r="Y98" i="8" s="1"/>
  <c r="X99" i="8"/>
  <c r="Y99" i="8" s="1"/>
  <c r="X100" i="8"/>
  <c r="Y100" i="8" s="1"/>
  <c r="X101" i="8"/>
  <c r="Y101" i="8" s="1"/>
  <c r="X102" i="8"/>
  <c r="Y102" i="8" s="1"/>
  <c r="X103" i="8"/>
  <c r="Y103" i="8" s="1"/>
  <c r="X104" i="8"/>
  <c r="Y104" i="8" s="1"/>
  <c r="X105" i="8"/>
  <c r="Y105" i="8" s="1"/>
  <c r="X106" i="8"/>
  <c r="Y106" i="8" s="1"/>
  <c r="X107" i="8"/>
  <c r="Y107" i="8" s="1"/>
  <c r="X108" i="8"/>
  <c r="Y108" i="8" s="1"/>
  <c r="X109" i="8"/>
  <c r="Y109" i="8" s="1"/>
  <c r="X110" i="8"/>
  <c r="Y110" i="8" s="1"/>
  <c r="X111" i="8"/>
  <c r="Y111" i="8" s="1"/>
  <c r="X112" i="8"/>
  <c r="Y112" i="8" s="1"/>
  <c r="X113" i="8"/>
  <c r="Y113" i="8" s="1"/>
  <c r="X114" i="8"/>
  <c r="Y114" i="8" s="1"/>
  <c r="X115" i="8"/>
  <c r="Y115" i="8" s="1"/>
  <c r="X116" i="8"/>
  <c r="Y116" i="8" s="1"/>
  <c r="X117" i="8"/>
  <c r="Y117" i="8" s="1"/>
  <c r="X118" i="8"/>
  <c r="Y118" i="8" s="1"/>
  <c r="X119" i="8"/>
  <c r="Y119" i="8" s="1"/>
  <c r="X120" i="8"/>
  <c r="Y120" i="8" s="1"/>
  <c r="X121" i="8"/>
  <c r="Y121" i="8" s="1"/>
  <c r="X122" i="8"/>
  <c r="Y122" i="8" s="1"/>
  <c r="X123" i="8"/>
  <c r="Y123" i="8" s="1"/>
  <c r="X124" i="8"/>
  <c r="Y124" i="8" s="1"/>
  <c r="X125" i="8"/>
  <c r="Y125" i="8" s="1"/>
  <c r="X126" i="8"/>
  <c r="Y126" i="8" s="1"/>
  <c r="X127" i="8"/>
  <c r="Y127" i="8" s="1"/>
  <c r="X128" i="8"/>
  <c r="Y128" i="8" s="1"/>
  <c r="X129" i="8"/>
  <c r="Y129" i="8" s="1"/>
  <c r="X130" i="8"/>
  <c r="Y130" i="8" s="1"/>
  <c r="X131" i="8"/>
  <c r="Y131" i="8" s="1"/>
  <c r="X132" i="8"/>
  <c r="Y132" i="8" s="1"/>
  <c r="X133" i="8"/>
  <c r="Y133" i="8" s="1"/>
  <c r="X134" i="8"/>
  <c r="Y134" i="8" s="1"/>
  <c r="X135" i="8"/>
  <c r="Y135" i="8" s="1"/>
  <c r="X136" i="8"/>
  <c r="Y136" i="8" s="1"/>
  <c r="X137" i="8"/>
  <c r="Y137" i="8" s="1"/>
  <c r="X138" i="8"/>
  <c r="Y138" i="8" s="1"/>
  <c r="X139" i="8"/>
  <c r="Y139" i="8" s="1"/>
  <c r="X140" i="8"/>
  <c r="Y140" i="8" s="1"/>
  <c r="X141" i="8"/>
  <c r="Y141" i="8" s="1"/>
  <c r="X142" i="8"/>
  <c r="Y142" i="8" s="1"/>
  <c r="X143" i="8"/>
  <c r="Y143" i="8" s="1"/>
  <c r="X144" i="8"/>
  <c r="Y144" i="8" s="1"/>
  <c r="X145" i="8"/>
  <c r="Y145" i="8" s="1"/>
  <c r="X146" i="8"/>
  <c r="Y146" i="8" s="1"/>
  <c r="X147" i="8"/>
  <c r="Y147" i="8" s="1"/>
  <c r="X148" i="8"/>
  <c r="Y148" i="8" s="1"/>
  <c r="X149" i="8"/>
  <c r="Y149" i="8" s="1"/>
  <c r="X150" i="8"/>
  <c r="Y150" i="8" s="1"/>
  <c r="X151" i="8"/>
  <c r="Y151" i="8" s="1"/>
  <c r="X152" i="8"/>
  <c r="Y152" i="8" s="1"/>
  <c r="X153" i="8"/>
  <c r="Y153" i="8" s="1"/>
  <c r="X154" i="8"/>
  <c r="Y154" i="8" s="1"/>
  <c r="X155" i="8"/>
  <c r="Y155" i="8" s="1"/>
  <c r="X156" i="8"/>
  <c r="Y156" i="8" s="1"/>
  <c r="X157" i="8"/>
  <c r="Y157" i="8" s="1"/>
  <c r="X158" i="8"/>
  <c r="Y158" i="8" s="1"/>
  <c r="X159" i="8"/>
  <c r="Y159" i="8" s="1"/>
  <c r="X160" i="8"/>
  <c r="Y160" i="8" s="1"/>
  <c r="X161" i="8"/>
  <c r="Y161" i="8" s="1"/>
  <c r="X162" i="8"/>
  <c r="Y162" i="8" s="1"/>
  <c r="X163" i="8"/>
  <c r="Y163" i="8" s="1"/>
  <c r="X164" i="8"/>
  <c r="Y164" i="8" s="1"/>
  <c r="X165" i="8"/>
  <c r="Y165" i="8" s="1"/>
  <c r="X166" i="8"/>
  <c r="Y166" i="8" s="1"/>
  <c r="X167" i="8"/>
  <c r="Y167" i="8" s="1"/>
  <c r="X168" i="8"/>
  <c r="Y168" i="8" s="1"/>
  <c r="X169" i="8"/>
  <c r="Y169" i="8" s="1"/>
  <c r="X170" i="8"/>
  <c r="Y170" i="8" s="1"/>
  <c r="X171" i="8"/>
  <c r="Y171" i="8" s="1"/>
  <c r="X172" i="8"/>
  <c r="Y172" i="8" s="1"/>
  <c r="X173" i="8"/>
  <c r="Y173" i="8" s="1"/>
  <c r="X174" i="8"/>
  <c r="Y174" i="8" s="1"/>
  <c r="X175" i="8"/>
  <c r="Y175" i="8" s="1"/>
  <c r="X176" i="8"/>
  <c r="Y176" i="8" s="1"/>
  <c r="X177" i="8"/>
  <c r="Y177" i="8" s="1"/>
  <c r="X178" i="8"/>
  <c r="Y178" i="8" s="1"/>
  <c r="X179" i="8"/>
  <c r="Y179" i="8" s="1"/>
  <c r="X180" i="8"/>
  <c r="Y180" i="8" s="1"/>
  <c r="X181" i="8"/>
  <c r="Y181" i="8" s="1"/>
  <c r="X182" i="8"/>
  <c r="Y182" i="8" s="1"/>
  <c r="X183" i="8"/>
  <c r="Y183" i="8" s="1"/>
  <c r="X184" i="8"/>
  <c r="Y184" i="8" s="1"/>
  <c r="X185" i="8"/>
  <c r="Y185" i="8" s="1"/>
  <c r="X186" i="8"/>
  <c r="Y186" i="8" s="1"/>
  <c r="X187" i="8"/>
  <c r="Y187" i="8" s="1"/>
  <c r="X188" i="8"/>
  <c r="Y188" i="8" s="1"/>
  <c r="X189" i="8"/>
  <c r="Y189" i="8" s="1"/>
  <c r="X190" i="8"/>
  <c r="Y190" i="8" s="1"/>
  <c r="X191" i="8"/>
  <c r="Y191" i="8" s="1"/>
  <c r="X192" i="8"/>
  <c r="Y192" i="8" s="1"/>
  <c r="X193" i="8"/>
  <c r="Y193" i="8" s="1"/>
  <c r="X194" i="8"/>
  <c r="Y194" i="8" s="1"/>
  <c r="X195" i="8"/>
  <c r="Y195" i="8" s="1"/>
  <c r="X196" i="8"/>
  <c r="Y196" i="8" s="1"/>
  <c r="X197" i="8"/>
  <c r="Y197" i="8" s="1"/>
  <c r="X198" i="8"/>
  <c r="Y198" i="8" s="1"/>
  <c r="X199" i="8"/>
  <c r="Y199" i="8" s="1"/>
  <c r="X200" i="8"/>
  <c r="Y200" i="8" s="1"/>
  <c r="X201" i="8"/>
  <c r="Y201" i="8" s="1"/>
  <c r="X202" i="8"/>
  <c r="Y202" i="8" s="1"/>
  <c r="X203" i="8"/>
  <c r="Y203" i="8" s="1"/>
  <c r="X204" i="8"/>
  <c r="Y204" i="8" s="1"/>
  <c r="X205" i="8"/>
  <c r="Y205" i="8" s="1"/>
  <c r="X206" i="8"/>
  <c r="Y206" i="8" s="1"/>
  <c r="X207" i="8"/>
  <c r="Y207" i="8" s="1"/>
  <c r="X208" i="8"/>
  <c r="Y208" i="8" s="1"/>
  <c r="X209" i="8"/>
  <c r="Y209" i="8" s="1"/>
  <c r="X210" i="8"/>
  <c r="Y210" i="8" s="1"/>
  <c r="X211" i="8"/>
  <c r="Y211" i="8" s="1"/>
  <c r="X212" i="8"/>
  <c r="Y212" i="8" s="1"/>
  <c r="X213" i="8"/>
  <c r="Y213" i="8" s="1"/>
  <c r="X214" i="8"/>
  <c r="Y214" i="8" s="1"/>
  <c r="X215" i="8"/>
  <c r="Y215" i="8" s="1"/>
  <c r="X216" i="8"/>
  <c r="Y216" i="8" s="1"/>
  <c r="X217" i="8"/>
  <c r="Y217" i="8" s="1"/>
  <c r="X218" i="8"/>
  <c r="Y218" i="8" s="1"/>
  <c r="X219" i="8"/>
  <c r="Y219" i="8" s="1"/>
  <c r="X220" i="8"/>
  <c r="Y220" i="8" s="1"/>
  <c r="X221" i="8"/>
  <c r="Y221" i="8" s="1"/>
  <c r="X222" i="8"/>
  <c r="Y222" i="8" s="1"/>
  <c r="X223" i="8"/>
  <c r="Y223" i="8" s="1"/>
  <c r="X224" i="8"/>
  <c r="Y224" i="8" s="1"/>
  <c r="X225" i="8"/>
  <c r="Y225" i="8" s="1"/>
  <c r="X226" i="8"/>
  <c r="Y226" i="8" s="1"/>
  <c r="X227" i="8"/>
  <c r="Y227" i="8" s="1"/>
  <c r="X228" i="8"/>
  <c r="Y228" i="8" s="1"/>
  <c r="X229" i="8"/>
  <c r="Y229" i="8" s="1"/>
  <c r="X230" i="8"/>
  <c r="Y230" i="8" s="1"/>
  <c r="X231" i="8"/>
  <c r="Y231" i="8" s="1"/>
  <c r="X232" i="8"/>
  <c r="Y232" i="8" s="1"/>
  <c r="X233" i="8"/>
  <c r="Y233" i="8" s="1"/>
  <c r="X234" i="8"/>
  <c r="Y234" i="8" s="1"/>
  <c r="X235" i="8"/>
  <c r="Y235" i="8" s="1"/>
  <c r="X236" i="8"/>
  <c r="Y236" i="8" s="1"/>
  <c r="X237" i="8"/>
  <c r="Y237" i="8" s="1"/>
  <c r="X238" i="8"/>
  <c r="Y238" i="8" s="1"/>
  <c r="X239" i="8"/>
  <c r="Y239" i="8" s="1"/>
  <c r="X240" i="8"/>
  <c r="Y240" i="8" s="1"/>
  <c r="X241" i="8"/>
  <c r="Y241" i="8" s="1"/>
  <c r="X242" i="8"/>
  <c r="Y242" i="8" s="1"/>
  <c r="X243" i="8"/>
  <c r="Y243" i="8" s="1"/>
  <c r="X244" i="8"/>
  <c r="Y244" i="8" s="1"/>
  <c r="X245" i="8"/>
  <c r="Y245" i="8" s="1"/>
  <c r="X246" i="8"/>
  <c r="Y246" i="8" s="1"/>
  <c r="X247" i="8"/>
  <c r="Y247" i="8" s="1"/>
  <c r="X248" i="8"/>
  <c r="Y248" i="8" s="1"/>
  <c r="X249" i="8"/>
  <c r="Y249" i="8" s="1"/>
  <c r="X250" i="8"/>
  <c r="Y250" i="8" s="1"/>
  <c r="X251" i="8"/>
  <c r="Y251" i="8" s="1"/>
  <c r="X252" i="8"/>
  <c r="Y252" i="8" s="1"/>
  <c r="X253" i="8"/>
  <c r="Y253" i="8" s="1"/>
  <c r="X254" i="8"/>
  <c r="Y254" i="8" s="1"/>
  <c r="X255" i="8"/>
  <c r="Y255" i="8" s="1"/>
  <c r="X256" i="8"/>
  <c r="Y256" i="8" s="1"/>
  <c r="X257" i="8"/>
  <c r="Y257" i="8" s="1"/>
  <c r="X258" i="8"/>
  <c r="Y258" i="8" s="1"/>
  <c r="X259" i="8"/>
  <c r="Z259" i="8" s="1"/>
  <c r="X260" i="8"/>
  <c r="Z260" i="8" s="1"/>
  <c r="X261" i="8"/>
  <c r="Z261" i="8" s="1"/>
  <c r="X262" i="8"/>
  <c r="Z262" i="8" s="1"/>
  <c r="X263" i="8"/>
  <c r="Z263" i="8" s="1"/>
  <c r="X264" i="8"/>
  <c r="Z264" i="8" s="1"/>
  <c r="X265" i="8"/>
  <c r="Z265" i="8" s="1"/>
  <c r="X266" i="8"/>
  <c r="Z266" i="8" s="1"/>
  <c r="X267" i="8"/>
  <c r="Z267" i="8" s="1"/>
  <c r="X268" i="8"/>
  <c r="Z268" i="8" s="1"/>
  <c r="X269" i="8"/>
  <c r="Z269" i="8" s="1"/>
  <c r="X270" i="8"/>
  <c r="Z270" i="8" s="1"/>
  <c r="X271" i="8"/>
  <c r="Z271" i="8" s="1"/>
  <c r="X272" i="8"/>
  <c r="Z272" i="8" s="1"/>
  <c r="X273" i="8"/>
  <c r="Z273" i="8" s="1"/>
  <c r="X274" i="8"/>
  <c r="Z274" i="8" s="1"/>
  <c r="X275" i="8"/>
  <c r="Z275" i="8" s="1"/>
  <c r="X276" i="8"/>
  <c r="Z276" i="8" s="1"/>
  <c r="X277" i="8"/>
  <c r="Z277" i="8" s="1"/>
  <c r="X278" i="8"/>
  <c r="Z278" i="8" s="1"/>
  <c r="X279" i="8"/>
  <c r="Z279" i="8" s="1"/>
  <c r="X280" i="8"/>
  <c r="Z280" i="8" s="1"/>
  <c r="X281" i="8"/>
  <c r="Z281" i="8" s="1"/>
  <c r="X282" i="8"/>
  <c r="Z282" i="8" s="1"/>
  <c r="X283" i="8"/>
  <c r="Z283" i="8" s="1"/>
  <c r="X284" i="8"/>
  <c r="Z284" i="8" s="1"/>
  <c r="X285" i="8"/>
  <c r="Z285" i="8" s="1"/>
  <c r="X286" i="8"/>
  <c r="Z286" i="8" s="1"/>
  <c r="X287" i="8"/>
  <c r="Z287" i="8" s="1"/>
  <c r="X288" i="8"/>
  <c r="Z288" i="8" s="1"/>
  <c r="X289" i="8"/>
  <c r="Z289" i="8" s="1"/>
  <c r="X290" i="8"/>
  <c r="Z290" i="8" s="1"/>
  <c r="X291" i="8"/>
  <c r="Z291" i="8" s="1"/>
  <c r="X292" i="8"/>
  <c r="Z292" i="8" s="1"/>
  <c r="X293" i="8"/>
  <c r="Z293" i="8" s="1"/>
  <c r="X294" i="8"/>
  <c r="Z294" i="8" s="1"/>
  <c r="X295" i="8"/>
  <c r="Z295" i="8" s="1"/>
  <c r="X296" i="8"/>
  <c r="Z296" i="8" s="1"/>
  <c r="X297" i="8"/>
  <c r="Z297" i="8" s="1"/>
  <c r="X298" i="8"/>
  <c r="Z298" i="8" s="1"/>
  <c r="X299" i="8"/>
  <c r="Z299" i="8" s="1"/>
  <c r="X300" i="8"/>
  <c r="Z300" i="8" s="1"/>
  <c r="X301" i="8"/>
  <c r="Z301" i="8" s="1"/>
  <c r="X302" i="8"/>
  <c r="Z302" i="8" s="1"/>
  <c r="X303" i="8"/>
  <c r="Z303" i="8" s="1"/>
  <c r="X304" i="8"/>
  <c r="Z304" i="8" s="1"/>
  <c r="X305" i="8"/>
  <c r="Z305" i="8" s="1"/>
  <c r="X306" i="8"/>
  <c r="Z306" i="8" s="1"/>
  <c r="X307" i="8"/>
  <c r="Z307" i="8" s="1"/>
  <c r="X308" i="8"/>
  <c r="Z308" i="8" s="1"/>
  <c r="X309" i="8"/>
  <c r="Z309" i="8" s="1"/>
  <c r="X310" i="8"/>
  <c r="Z310" i="8" s="1"/>
  <c r="X311" i="8"/>
  <c r="Z311" i="8" s="1"/>
  <c r="X312" i="8"/>
  <c r="Z312" i="8" s="1"/>
  <c r="X313" i="8"/>
  <c r="Z313" i="8" s="1"/>
  <c r="X314" i="8"/>
  <c r="Z314" i="8" s="1"/>
  <c r="X315" i="8"/>
  <c r="Z315" i="8" s="1"/>
  <c r="X316" i="8"/>
  <c r="Z316" i="8" s="1"/>
  <c r="X317" i="8"/>
  <c r="Z317" i="8" s="1"/>
  <c r="X318" i="8"/>
  <c r="Z318" i="8" s="1"/>
  <c r="X319" i="8"/>
  <c r="Z319" i="8" s="1"/>
  <c r="X320" i="8"/>
  <c r="Z320" i="8" s="1"/>
  <c r="X321" i="8"/>
  <c r="Z321" i="8" s="1"/>
  <c r="X322" i="8"/>
  <c r="Z322" i="8" s="1"/>
  <c r="X323" i="8"/>
  <c r="Z323" i="8" s="1"/>
  <c r="X324" i="8"/>
  <c r="Z324" i="8" s="1"/>
  <c r="X325" i="8"/>
  <c r="Z325" i="8" s="1"/>
  <c r="X326" i="8"/>
  <c r="Z326" i="8" s="1"/>
  <c r="X327" i="8"/>
  <c r="Z327" i="8" s="1"/>
  <c r="X328" i="8"/>
  <c r="Z328" i="8" s="1"/>
  <c r="X329" i="8"/>
  <c r="Z329" i="8" s="1"/>
  <c r="X330" i="8"/>
  <c r="Z330" i="8" s="1"/>
  <c r="X331" i="8"/>
  <c r="Z331" i="8" s="1"/>
  <c r="X332" i="8"/>
  <c r="Z332" i="8" s="1"/>
  <c r="X333" i="8"/>
  <c r="Z333" i="8" s="1"/>
  <c r="X334" i="8"/>
  <c r="Z334" i="8" s="1"/>
  <c r="X335" i="8"/>
  <c r="Z335" i="8" s="1"/>
  <c r="X336" i="8"/>
  <c r="Z336" i="8" s="1"/>
  <c r="X337" i="8"/>
  <c r="Z337" i="8" s="1"/>
  <c r="X338" i="8"/>
  <c r="Z338" i="8" s="1"/>
  <c r="X339" i="8"/>
  <c r="Z339" i="8" s="1"/>
  <c r="X340" i="8"/>
  <c r="Z340" i="8" s="1"/>
  <c r="X341" i="8"/>
  <c r="Z341" i="8" s="1"/>
  <c r="X342" i="8"/>
  <c r="Z342" i="8" s="1"/>
  <c r="X343" i="8"/>
  <c r="Z343" i="8" s="1"/>
  <c r="X344" i="8"/>
  <c r="Z344" i="8" s="1"/>
  <c r="X345" i="8"/>
  <c r="Z345" i="8" s="1"/>
  <c r="X346" i="8"/>
  <c r="Z346" i="8" s="1"/>
  <c r="X347" i="8"/>
  <c r="Z347" i="8" s="1"/>
  <c r="X348" i="8"/>
  <c r="Z348" i="8" s="1"/>
  <c r="X349" i="8"/>
  <c r="Z349" i="8" s="1"/>
  <c r="X350" i="8"/>
  <c r="Z350" i="8" s="1"/>
  <c r="X351" i="8"/>
  <c r="Z351" i="8" s="1"/>
  <c r="X352" i="8"/>
  <c r="Z352" i="8" s="1"/>
  <c r="X353" i="8"/>
  <c r="Z353" i="8" s="1"/>
  <c r="X354" i="8"/>
  <c r="Z354" i="8" s="1"/>
  <c r="X355" i="8"/>
  <c r="Z355" i="8" s="1"/>
  <c r="X356" i="8"/>
  <c r="Z356" i="8" s="1"/>
  <c r="X357" i="8"/>
  <c r="Z357" i="8" s="1"/>
  <c r="X358" i="8"/>
  <c r="Z358" i="8" s="1"/>
  <c r="X359" i="8"/>
  <c r="Z359" i="8" s="1"/>
  <c r="X360" i="8"/>
  <c r="Z360" i="8" s="1"/>
  <c r="X361" i="8"/>
  <c r="Z361" i="8" s="1"/>
  <c r="X362" i="8"/>
  <c r="Z362" i="8" s="1"/>
  <c r="X363" i="8"/>
  <c r="Z363" i="8" s="1"/>
  <c r="X364" i="8"/>
  <c r="Z364" i="8" s="1"/>
  <c r="X365" i="8"/>
  <c r="Z365" i="8" s="1"/>
  <c r="X366" i="8"/>
  <c r="Z366" i="8" s="1"/>
  <c r="X367" i="8"/>
  <c r="Z367" i="8" s="1"/>
  <c r="X368" i="8"/>
  <c r="Z368" i="8" s="1"/>
  <c r="X369" i="8"/>
  <c r="Z369" i="8" s="1"/>
  <c r="X370" i="8"/>
  <c r="Z370" i="8" s="1"/>
  <c r="X371" i="8"/>
  <c r="Z371" i="8" s="1"/>
  <c r="X372" i="8"/>
  <c r="Z372" i="8" s="1"/>
  <c r="X373" i="8"/>
  <c r="Z373" i="8" s="1"/>
  <c r="X374" i="8"/>
  <c r="Z374" i="8" s="1"/>
  <c r="X375" i="8"/>
  <c r="Z375" i="8" s="1"/>
  <c r="X376" i="8"/>
  <c r="Z376" i="8" s="1"/>
  <c r="X377" i="8"/>
  <c r="Z377" i="8" s="1"/>
  <c r="X378" i="8"/>
  <c r="Z378" i="8" s="1"/>
  <c r="X379" i="8"/>
  <c r="Z379" i="8" s="1"/>
  <c r="X380" i="8"/>
  <c r="Z380" i="8" s="1"/>
  <c r="X381" i="8"/>
  <c r="Z381" i="8" s="1"/>
  <c r="X382" i="8"/>
  <c r="Z382" i="8" s="1"/>
  <c r="X383" i="8"/>
  <c r="Z383" i="8" s="1"/>
  <c r="X384" i="8"/>
  <c r="Z384" i="8" s="1"/>
  <c r="X385" i="8"/>
  <c r="Z385" i="8" s="1"/>
  <c r="X386" i="8"/>
  <c r="Z386" i="8" s="1"/>
  <c r="X387" i="8"/>
  <c r="Z387" i="8" s="1"/>
  <c r="X388" i="8"/>
  <c r="Z388" i="8" s="1"/>
  <c r="X389" i="8"/>
  <c r="Z389" i="8" s="1"/>
  <c r="X390" i="8"/>
  <c r="Z390" i="8" s="1"/>
  <c r="X391" i="8"/>
  <c r="Z391" i="8" s="1"/>
  <c r="X392" i="8"/>
  <c r="Z392" i="8" s="1"/>
  <c r="X393" i="8"/>
  <c r="Z393" i="8" s="1"/>
  <c r="X394" i="8"/>
  <c r="Z394" i="8" s="1"/>
  <c r="X395" i="8"/>
  <c r="Z395" i="8" s="1"/>
  <c r="X396" i="8"/>
  <c r="Z396" i="8" s="1"/>
  <c r="X397" i="8"/>
  <c r="Z397" i="8" s="1"/>
  <c r="X398" i="8"/>
  <c r="Z398" i="8" s="1"/>
  <c r="X399" i="8"/>
  <c r="Z399" i="8" s="1"/>
  <c r="X400" i="8"/>
  <c r="Z400" i="8" s="1"/>
  <c r="X401" i="8"/>
  <c r="Z401" i="8" s="1"/>
  <c r="X402" i="8"/>
  <c r="Z402" i="8" s="1"/>
  <c r="X403" i="8"/>
  <c r="Z403" i="8" s="1"/>
  <c r="X404" i="8"/>
  <c r="Z404" i="8" s="1"/>
  <c r="X405" i="8"/>
  <c r="Z405" i="8" s="1"/>
  <c r="X406" i="8"/>
  <c r="Z406" i="8" s="1"/>
  <c r="X407" i="8"/>
  <c r="Z407" i="8" s="1"/>
  <c r="X408" i="8"/>
  <c r="Z408" i="8" s="1"/>
  <c r="X409" i="8"/>
  <c r="Z409" i="8" s="1"/>
  <c r="X410" i="8"/>
  <c r="Z410" i="8" s="1"/>
  <c r="X411" i="8"/>
  <c r="Z411" i="8" s="1"/>
  <c r="X412" i="8"/>
  <c r="Z412" i="8" s="1"/>
  <c r="X413" i="8"/>
  <c r="Z413" i="8" s="1"/>
  <c r="X414" i="8"/>
  <c r="Z414" i="8" s="1"/>
  <c r="X415" i="8"/>
  <c r="Z415" i="8" s="1"/>
  <c r="X416" i="8"/>
  <c r="Z416" i="8" s="1"/>
  <c r="X417" i="8"/>
  <c r="Z417" i="8" s="1"/>
  <c r="X418" i="8"/>
  <c r="Z418" i="8" s="1"/>
  <c r="X419" i="8"/>
  <c r="Z419" i="8" s="1"/>
  <c r="X420" i="8"/>
  <c r="Z420" i="8" s="1"/>
  <c r="X421" i="8"/>
  <c r="Z421" i="8" s="1"/>
  <c r="X422" i="8"/>
  <c r="Z422" i="8" s="1"/>
  <c r="X423" i="8"/>
  <c r="Z423" i="8" s="1"/>
  <c r="X424" i="8"/>
  <c r="Z424" i="8" s="1"/>
  <c r="X425" i="8"/>
  <c r="Z425" i="8" s="1"/>
  <c r="X426" i="8"/>
  <c r="Z426" i="8" s="1"/>
  <c r="X427" i="8"/>
  <c r="Z427" i="8" s="1"/>
  <c r="X428" i="8"/>
  <c r="Z428" i="8" s="1"/>
  <c r="X429" i="8"/>
  <c r="Z429" i="8" s="1"/>
  <c r="X430" i="8"/>
  <c r="Z430" i="8" s="1"/>
  <c r="X431" i="8"/>
  <c r="Z431" i="8" s="1"/>
  <c r="X432" i="8"/>
  <c r="Z432" i="8" s="1"/>
  <c r="X433" i="8"/>
  <c r="Z433" i="8" s="1"/>
  <c r="X434" i="8"/>
  <c r="Z434" i="8" s="1"/>
  <c r="X435" i="8"/>
  <c r="Z435" i="8" s="1"/>
  <c r="X436" i="8"/>
  <c r="Z436" i="8" s="1"/>
  <c r="X437" i="8"/>
  <c r="Z437" i="8" s="1"/>
  <c r="X438" i="8"/>
  <c r="Z438" i="8" s="1"/>
  <c r="X439" i="8"/>
  <c r="Z439" i="8" s="1"/>
  <c r="X440" i="8"/>
  <c r="Z440" i="8" s="1"/>
  <c r="X441" i="8"/>
  <c r="Z441" i="8" s="1"/>
  <c r="X442" i="8"/>
  <c r="Z442" i="8" s="1"/>
  <c r="X443" i="8"/>
  <c r="Z443" i="8" s="1"/>
  <c r="X444" i="8"/>
  <c r="Z444" i="8" s="1"/>
  <c r="X445" i="8"/>
  <c r="Z445" i="8" s="1"/>
  <c r="X446" i="8"/>
  <c r="Z446" i="8" s="1"/>
  <c r="X447" i="8"/>
  <c r="Z447" i="8" s="1"/>
  <c r="X448" i="8"/>
  <c r="Z448" i="8" s="1"/>
  <c r="X449" i="8"/>
  <c r="Z449" i="8" s="1"/>
  <c r="X450" i="8"/>
  <c r="Z450" i="8" s="1"/>
  <c r="X451" i="8"/>
  <c r="Z451" i="8" s="1"/>
  <c r="X452" i="8"/>
  <c r="Z452" i="8" s="1"/>
  <c r="X453" i="8"/>
  <c r="Z453" i="8" s="1"/>
  <c r="X454" i="8"/>
  <c r="Z454" i="8" s="1"/>
  <c r="X455" i="8"/>
  <c r="Z455" i="8" s="1"/>
  <c r="X456" i="8"/>
  <c r="Z456" i="8" s="1"/>
  <c r="X457" i="8"/>
  <c r="Z457" i="8" s="1"/>
  <c r="X458" i="8"/>
  <c r="Z458" i="8" s="1"/>
  <c r="X459" i="8"/>
  <c r="Z459" i="8" s="1"/>
  <c r="X460" i="8"/>
  <c r="Z460" i="8" s="1"/>
  <c r="X461" i="8"/>
  <c r="Z461" i="8" s="1"/>
  <c r="X462" i="8"/>
  <c r="Z462" i="8" s="1"/>
  <c r="X463" i="8"/>
  <c r="Z463" i="8" s="1"/>
  <c r="X464" i="8"/>
  <c r="Z464" i="8" s="1"/>
  <c r="X465" i="8"/>
  <c r="Z465" i="8" s="1"/>
  <c r="X466" i="8"/>
  <c r="Z466" i="8" s="1"/>
  <c r="X467" i="8"/>
  <c r="Z467" i="8" s="1"/>
  <c r="X468" i="8"/>
  <c r="Z468" i="8" s="1"/>
  <c r="X469" i="8"/>
  <c r="Z469" i="8" s="1"/>
  <c r="X470" i="8"/>
  <c r="Z470" i="8" s="1"/>
  <c r="X471" i="8"/>
  <c r="Z471" i="8" s="1"/>
  <c r="X472" i="8"/>
  <c r="Z472" i="8" s="1"/>
  <c r="X473" i="8"/>
  <c r="Z473" i="8" s="1"/>
  <c r="X474" i="8"/>
  <c r="Z474" i="8" s="1"/>
  <c r="X475" i="8"/>
  <c r="Z475" i="8" s="1"/>
  <c r="X476" i="8"/>
  <c r="Z476" i="8" s="1"/>
  <c r="X477" i="8"/>
  <c r="Z477" i="8" s="1"/>
  <c r="X478" i="8"/>
  <c r="Z478" i="8" s="1"/>
  <c r="X479" i="8"/>
  <c r="Z479" i="8" s="1"/>
  <c r="X480" i="8"/>
  <c r="Z480" i="8" s="1"/>
  <c r="X481" i="8"/>
  <c r="Z481" i="8" s="1"/>
  <c r="X482" i="8"/>
  <c r="Z482" i="8" s="1"/>
  <c r="X483" i="8"/>
  <c r="Z483" i="8" s="1"/>
  <c r="X484" i="8"/>
  <c r="Z484" i="8" s="1"/>
  <c r="X485" i="8"/>
  <c r="Z485" i="8" s="1"/>
  <c r="X486" i="8"/>
  <c r="Z486" i="8" s="1"/>
  <c r="X487" i="8"/>
  <c r="Z487" i="8" s="1"/>
  <c r="X488" i="8"/>
  <c r="Z488" i="8" s="1"/>
  <c r="X489" i="8"/>
  <c r="Z489" i="8" s="1"/>
  <c r="X490" i="8"/>
  <c r="Z490" i="8" s="1"/>
  <c r="X491" i="8"/>
  <c r="Z491" i="8" s="1"/>
  <c r="X492" i="8"/>
  <c r="Z492" i="8" s="1"/>
  <c r="X493" i="8"/>
  <c r="Z493" i="8" s="1"/>
  <c r="X494" i="8"/>
  <c r="Z494" i="8" s="1"/>
  <c r="X495" i="8"/>
  <c r="Z495" i="8" s="1"/>
  <c r="X496" i="8"/>
  <c r="Z496" i="8" s="1"/>
  <c r="X497" i="8"/>
  <c r="Z497" i="8" s="1"/>
  <c r="X498" i="8"/>
  <c r="Z498" i="8" s="1"/>
  <c r="X499" i="8"/>
  <c r="Z499" i="8" s="1"/>
  <c r="X500" i="8"/>
  <c r="Z500" i="8" s="1"/>
  <c r="X501" i="8"/>
  <c r="Z501" i="8" s="1"/>
  <c r="X502" i="8"/>
  <c r="Z502" i="8" s="1"/>
  <c r="X503" i="8"/>
  <c r="Z503" i="8" s="1"/>
  <c r="X504" i="8"/>
  <c r="Z504" i="8" s="1"/>
  <c r="X505" i="8"/>
  <c r="Z505" i="8" s="1"/>
  <c r="X506" i="8"/>
  <c r="Z506" i="8" s="1"/>
  <c r="X507" i="8"/>
  <c r="Z507" i="8" s="1"/>
  <c r="X508" i="8"/>
  <c r="Z508" i="8" s="1"/>
  <c r="X509" i="8"/>
  <c r="Z509" i="8" s="1"/>
  <c r="X510" i="8"/>
  <c r="Z510" i="8" s="1"/>
  <c r="X511" i="8"/>
  <c r="Z511" i="8" s="1"/>
  <c r="X512" i="8"/>
  <c r="Z512" i="8" s="1"/>
  <c r="X513" i="8"/>
  <c r="Z513" i="8" s="1"/>
  <c r="X514" i="8"/>
  <c r="Z514" i="8" s="1"/>
  <c r="X515" i="8"/>
  <c r="Z515" i="8" s="1"/>
  <c r="X516" i="8"/>
  <c r="Z516" i="8" s="1"/>
  <c r="X517" i="8"/>
  <c r="Z517" i="8" s="1"/>
  <c r="X518" i="8"/>
  <c r="Z518" i="8" s="1"/>
  <c r="X519" i="8"/>
  <c r="Z519" i="8" s="1"/>
  <c r="X520" i="8"/>
  <c r="Z520" i="8" s="1"/>
  <c r="X521" i="8"/>
  <c r="Z521" i="8" s="1"/>
  <c r="X522" i="8"/>
  <c r="Z522" i="8" s="1"/>
  <c r="X523" i="8"/>
  <c r="Z523" i="8" s="1"/>
  <c r="X524" i="8"/>
  <c r="Z524" i="8" s="1"/>
  <c r="X525" i="8"/>
  <c r="Z525" i="8" s="1"/>
  <c r="X526" i="8"/>
  <c r="Z526" i="8" s="1"/>
  <c r="X527" i="8"/>
  <c r="Z527" i="8" s="1"/>
  <c r="X528" i="8"/>
  <c r="Z528" i="8" s="1"/>
  <c r="X529" i="8"/>
  <c r="Z529" i="8" s="1"/>
  <c r="X530" i="8"/>
  <c r="Z530" i="8" s="1"/>
  <c r="X531" i="8"/>
  <c r="Z531" i="8" s="1"/>
  <c r="X532" i="8"/>
  <c r="Z532" i="8" s="1"/>
  <c r="X533" i="8"/>
  <c r="Z533" i="8" s="1"/>
  <c r="X534" i="8"/>
  <c r="Z534" i="8" s="1"/>
  <c r="X535" i="8"/>
  <c r="Z535" i="8" s="1"/>
  <c r="X536" i="8"/>
  <c r="Z536" i="8" s="1"/>
  <c r="X537" i="8"/>
  <c r="Z537" i="8" s="1"/>
  <c r="X538" i="8"/>
  <c r="Z538" i="8" s="1"/>
  <c r="X539" i="8"/>
  <c r="Z539" i="8" s="1"/>
  <c r="X540" i="8"/>
  <c r="Z540" i="8" s="1"/>
  <c r="X541" i="8"/>
  <c r="Z541" i="8" s="1"/>
  <c r="X542" i="8"/>
  <c r="Z542" i="8" s="1"/>
  <c r="X543" i="8"/>
  <c r="Z543" i="8" s="1"/>
  <c r="X544" i="8"/>
  <c r="Z544" i="8" s="1"/>
  <c r="X545" i="8"/>
  <c r="Z545" i="8" s="1"/>
  <c r="X546" i="8"/>
  <c r="Z546" i="8" s="1"/>
  <c r="X547" i="8"/>
  <c r="Z547" i="8" s="1"/>
  <c r="X548" i="8"/>
  <c r="Z548" i="8" s="1"/>
  <c r="X549" i="8"/>
  <c r="Z549" i="8" s="1"/>
  <c r="X550" i="8"/>
  <c r="Z550" i="8" s="1"/>
  <c r="X551" i="8"/>
  <c r="Z551" i="8" s="1"/>
  <c r="X552" i="8"/>
  <c r="Z552" i="8" s="1"/>
  <c r="X553" i="8"/>
  <c r="Z553" i="8" s="1"/>
  <c r="X554" i="8"/>
  <c r="Z554" i="8" s="1"/>
  <c r="X555" i="8"/>
  <c r="Z555" i="8" s="1"/>
  <c r="X556" i="8"/>
  <c r="Z556" i="8" s="1"/>
  <c r="X557" i="8"/>
  <c r="Z557" i="8" s="1"/>
  <c r="X558" i="8"/>
  <c r="Z558" i="8" s="1"/>
  <c r="X559" i="8"/>
  <c r="Z559" i="8" s="1"/>
  <c r="X560" i="8"/>
  <c r="Z560" i="8" s="1"/>
  <c r="X561" i="8"/>
  <c r="Z561" i="8" s="1"/>
  <c r="X562" i="8"/>
  <c r="Z562" i="8" s="1"/>
  <c r="X563" i="8"/>
  <c r="Z563" i="8" s="1"/>
  <c r="X564" i="8"/>
  <c r="Z564" i="8" s="1"/>
  <c r="X565" i="8"/>
  <c r="Z565" i="8" s="1"/>
  <c r="X566" i="8"/>
  <c r="Z566" i="8" s="1"/>
  <c r="X567" i="8"/>
  <c r="Z567" i="8" s="1"/>
  <c r="X568" i="8"/>
  <c r="Z568" i="8" s="1"/>
  <c r="X569" i="8"/>
  <c r="Z569" i="8" s="1"/>
  <c r="X570" i="8"/>
  <c r="Z570" i="8" s="1"/>
  <c r="X571" i="8"/>
  <c r="Z571" i="8" s="1"/>
  <c r="X572" i="8"/>
  <c r="Z572" i="8" s="1"/>
  <c r="X573" i="8"/>
  <c r="Z573" i="8" s="1"/>
  <c r="X574" i="8"/>
  <c r="Z574" i="8" s="1"/>
  <c r="X575" i="8"/>
  <c r="Z575" i="8" s="1"/>
  <c r="X576" i="8"/>
  <c r="Z576" i="8" s="1"/>
  <c r="X577" i="8"/>
  <c r="Z577" i="8" s="1"/>
  <c r="X578" i="8"/>
  <c r="Z578" i="8" s="1"/>
  <c r="X579" i="8"/>
  <c r="Z579" i="8" s="1"/>
  <c r="X580" i="8"/>
  <c r="Z580" i="8" s="1"/>
  <c r="X581" i="8"/>
  <c r="Z581" i="8" s="1"/>
  <c r="X582" i="8"/>
  <c r="Z582" i="8" s="1"/>
  <c r="X583" i="8"/>
  <c r="Z583" i="8" s="1"/>
  <c r="X584" i="8"/>
  <c r="Z584" i="8" s="1"/>
  <c r="Z6" i="8" l="1"/>
  <c r="Y6" i="8"/>
  <c r="C40" i="9"/>
  <c r="C39" i="9"/>
  <c r="D32" i="9"/>
  <c r="C32" i="9"/>
  <c r="D31" i="9"/>
  <c r="C31" i="9"/>
  <c r="D30" i="9"/>
  <c r="C30" i="9"/>
  <c r="D29" i="9"/>
  <c r="C28" i="9"/>
  <c r="C33" i="9" l="1"/>
  <c r="D33" i="9"/>
  <c r="C41" i="9"/>
  <c r="H30" i="14" l="1"/>
  <c r="AG23" i="1" l="1"/>
  <c r="AG15" i="1" l="1"/>
  <c r="AG19" i="1"/>
  <c r="AG18" i="1"/>
  <c r="AG17" i="1"/>
  <c r="AG16" i="1"/>
  <c r="AG20" i="1" l="1"/>
  <c r="AH20" i="1"/>
  <c r="S13" i="1" l="1"/>
  <c r="S21" i="1" s="1"/>
  <c r="S24" i="1" s="1"/>
  <c r="R20" i="1"/>
  <c r="R13" i="1"/>
  <c r="R21" i="1" l="1"/>
  <c r="R24" i="1" s="1"/>
  <c r="L16" i="12"/>
  <c r="L10" i="12"/>
  <c r="L11" i="12" s="1"/>
  <c r="L17" i="12" l="1"/>
  <c r="L20" i="12" s="1"/>
  <c r="Q20" i="1"/>
  <c r="Q13" i="1"/>
  <c r="T20" i="1"/>
  <c r="T13" i="1"/>
  <c r="T21" i="1" l="1"/>
  <c r="T24" i="1" s="1"/>
  <c r="Q21" i="1"/>
  <c r="Q24" i="1" s="1"/>
  <c r="AC9" i="8" l="1"/>
  <c r="AD9" i="8"/>
  <c r="AE9" i="8"/>
  <c r="AF9" i="8"/>
  <c r="AG9" i="8"/>
  <c r="AH9" i="8"/>
  <c r="AI9" i="8"/>
  <c r="AJ9" i="8"/>
  <c r="AK9" i="8"/>
  <c r="AL9" i="8"/>
  <c r="AM9" i="8"/>
  <c r="AN9" i="8"/>
  <c r="AT9" i="8"/>
  <c r="AU9" i="8"/>
  <c r="AV9" i="8"/>
  <c r="AW9" i="8"/>
  <c r="AX9" i="8"/>
  <c r="AY9" i="8"/>
  <c r="AZ9" i="8"/>
  <c r="BA9" i="8"/>
  <c r="BB9" i="8"/>
  <c r="BC9" i="8"/>
  <c r="BD9" i="8"/>
  <c r="BE9" i="8"/>
  <c r="AC10" i="8"/>
  <c r="AD10" i="8"/>
  <c r="AE10" i="8"/>
  <c r="AF10" i="8"/>
  <c r="AG10" i="8"/>
  <c r="AH10" i="8"/>
  <c r="AI10" i="8"/>
  <c r="AJ10" i="8"/>
  <c r="AK10" i="8"/>
  <c r="AL10" i="8"/>
  <c r="AM10" i="8"/>
  <c r="AN10" i="8"/>
  <c r="AT10" i="8"/>
  <c r="AU10" i="8"/>
  <c r="AV10" i="8"/>
  <c r="AW10" i="8"/>
  <c r="AX10" i="8"/>
  <c r="AY10" i="8"/>
  <c r="AZ10" i="8"/>
  <c r="BA10" i="8"/>
  <c r="BB10" i="8"/>
  <c r="BC10" i="8"/>
  <c r="BD10" i="8"/>
  <c r="BE10" i="8"/>
  <c r="AC11" i="8"/>
  <c r="AD11" i="8"/>
  <c r="AE11" i="8"/>
  <c r="AF11" i="8"/>
  <c r="AG11" i="8"/>
  <c r="AH11" i="8"/>
  <c r="AI11" i="8"/>
  <c r="AJ11" i="8"/>
  <c r="AK11" i="8"/>
  <c r="AL11" i="8"/>
  <c r="AM11" i="8"/>
  <c r="AN11" i="8"/>
  <c r="AT11" i="8"/>
  <c r="AU11" i="8"/>
  <c r="AV11" i="8"/>
  <c r="AW11" i="8"/>
  <c r="AX11" i="8"/>
  <c r="AY11" i="8"/>
  <c r="AZ11" i="8"/>
  <c r="BA11" i="8"/>
  <c r="BB11" i="8"/>
  <c r="BC11" i="8"/>
  <c r="BD11" i="8"/>
  <c r="BE11" i="8"/>
  <c r="AC12" i="8"/>
  <c r="AD12" i="8"/>
  <c r="AE12" i="8"/>
  <c r="AF12" i="8"/>
  <c r="AG12" i="8"/>
  <c r="AH12" i="8"/>
  <c r="AI12" i="8"/>
  <c r="AJ12" i="8"/>
  <c r="AK12" i="8"/>
  <c r="AL12" i="8"/>
  <c r="AM12" i="8"/>
  <c r="AN12" i="8"/>
  <c r="AT12" i="8"/>
  <c r="AU12" i="8"/>
  <c r="AV12" i="8"/>
  <c r="AW12" i="8"/>
  <c r="AX12" i="8"/>
  <c r="AY12" i="8"/>
  <c r="AZ12" i="8"/>
  <c r="BA12" i="8"/>
  <c r="BB12" i="8"/>
  <c r="BC12" i="8"/>
  <c r="BD12" i="8"/>
  <c r="BE12" i="8"/>
  <c r="AC13" i="8"/>
  <c r="AD13" i="8"/>
  <c r="AE13" i="8"/>
  <c r="AF13" i="8"/>
  <c r="AG13" i="8"/>
  <c r="AH13" i="8"/>
  <c r="AI13" i="8"/>
  <c r="AJ13" i="8"/>
  <c r="AK13" i="8"/>
  <c r="AL13" i="8"/>
  <c r="AM13" i="8"/>
  <c r="AN13" i="8"/>
  <c r="AT13" i="8"/>
  <c r="AU13" i="8"/>
  <c r="AV13" i="8"/>
  <c r="AW13" i="8"/>
  <c r="AX13" i="8"/>
  <c r="AY13" i="8"/>
  <c r="AZ13" i="8"/>
  <c r="BA13" i="8"/>
  <c r="BB13" i="8"/>
  <c r="BC13" i="8"/>
  <c r="BD13" i="8"/>
  <c r="BE13" i="8"/>
  <c r="AC14" i="8"/>
  <c r="AD14" i="8"/>
  <c r="AE14" i="8"/>
  <c r="AF14" i="8"/>
  <c r="AG14" i="8"/>
  <c r="AH14" i="8"/>
  <c r="AI14" i="8"/>
  <c r="AJ14" i="8"/>
  <c r="AK14" i="8"/>
  <c r="AL14" i="8"/>
  <c r="AM14" i="8"/>
  <c r="AN14" i="8"/>
  <c r="AT14" i="8"/>
  <c r="AU14" i="8"/>
  <c r="AV14" i="8"/>
  <c r="AW14" i="8"/>
  <c r="AX14" i="8"/>
  <c r="AY14" i="8"/>
  <c r="AZ14" i="8"/>
  <c r="BA14" i="8"/>
  <c r="BB14" i="8"/>
  <c r="BC14" i="8"/>
  <c r="BD14" i="8"/>
  <c r="BE14" i="8"/>
  <c r="AC15" i="8"/>
  <c r="AD15" i="8"/>
  <c r="AE15" i="8"/>
  <c r="AF15" i="8"/>
  <c r="AG15" i="8"/>
  <c r="AH15" i="8"/>
  <c r="AI15" i="8"/>
  <c r="AJ15" i="8"/>
  <c r="AK15" i="8"/>
  <c r="AL15" i="8"/>
  <c r="AM15" i="8"/>
  <c r="AN15" i="8"/>
  <c r="AT15" i="8"/>
  <c r="AU15" i="8"/>
  <c r="AV15" i="8"/>
  <c r="AW15" i="8"/>
  <c r="AX15" i="8"/>
  <c r="AY15" i="8"/>
  <c r="AZ15" i="8"/>
  <c r="BA15" i="8"/>
  <c r="BB15" i="8"/>
  <c r="BC15" i="8"/>
  <c r="BD15" i="8"/>
  <c r="BE15" i="8"/>
  <c r="AC16" i="8"/>
  <c r="AD16" i="8"/>
  <c r="AE16" i="8"/>
  <c r="AF16" i="8"/>
  <c r="AG16" i="8"/>
  <c r="AH16" i="8"/>
  <c r="AI16" i="8"/>
  <c r="AJ16" i="8"/>
  <c r="AK16" i="8"/>
  <c r="AL16" i="8"/>
  <c r="AM16" i="8"/>
  <c r="AN16" i="8"/>
  <c r="AT16" i="8"/>
  <c r="AU16" i="8"/>
  <c r="AV16" i="8"/>
  <c r="AW16" i="8"/>
  <c r="AX16" i="8"/>
  <c r="AY16" i="8"/>
  <c r="AZ16" i="8"/>
  <c r="BA16" i="8"/>
  <c r="BB16" i="8"/>
  <c r="BC16" i="8"/>
  <c r="BD16" i="8"/>
  <c r="BE16" i="8"/>
  <c r="AC17" i="8"/>
  <c r="AD17" i="8"/>
  <c r="AE17" i="8"/>
  <c r="AF17" i="8"/>
  <c r="AG17" i="8"/>
  <c r="AH17" i="8"/>
  <c r="AI17" i="8"/>
  <c r="AJ17" i="8"/>
  <c r="AK17" i="8"/>
  <c r="AL17" i="8"/>
  <c r="AM17" i="8"/>
  <c r="AN17" i="8"/>
  <c r="AT17" i="8"/>
  <c r="AU17" i="8"/>
  <c r="AV17" i="8"/>
  <c r="AW17" i="8"/>
  <c r="AX17" i="8"/>
  <c r="AY17" i="8"/>
  <c r="AZ17" i="8"/>
  <c r="BA17" i="8"/>
  <c r="BB17" i="8"/>
  <c r="BC17" i="8"/>
  <c r="BD17" i="8"/>
  <c r="BE17" i="8"/>
  <c r="AC18" i="8"/>
  <c r="AD18" i="8"/>
  <c r="AE18" i="8"/>
  <c r="AF18" i="8"/>
  <c r="AG18" i="8"/>
  <c r="AH18" i="8"/>
  <c r="AI18" i="8"/>
  <c r="AJ18" i="8"/>
  <c r="AK18" i="8"/>
  <c r="AL18" i="8"/>
  <c r="AM18" i="8"/>
  <c r="AN18" i="8"/>
  <c r="AT18" i="8"/>
  <c r="AU18" i="8"/>
  <c r="AV18" i="8"/>
  <c r="AW18" i="8"/>
  <c r="AX18" i="8"/>
  <c r="AY18" i="8"/>
  <c r="AZ18" i="8"/>
  <c r="BA18" i="8"/>
  <c r="BB18" i="8"/>
  <c r="BC18" i="8"/>
  <c r="BD18" i="8"/>
  <c r="BE18" i="8"/>
  <c r="AC19" i="8"/>
  <c r="AD19" i="8"/>
  <c r="AE19" i="8"/>
  <c r="AF19" i="8"/>
  <c r="AG19" i="8"/>
  <c r="AH19" i="8"/>
  <c r="AI19" i="8"/>
  <c r="AJ19" i="8"/>
  <c r="AK19" i="8"/>
  <c r="AL19" i="8"/>
  <c r="AM19" i="8"/>
  <c r="AN19" i="8"/>
  <c r="AT19" i="8"/>
  <c r="AU19" i="8"/>
  <c r="AV19" i="8"/>
  <c r="AW19" i="8"/>
  <c r="AX19" i="8"/>
  <c r="AY19" i="8"/>
  <c r="AZ19" i="8"/>
  <c r="BA19" i="8"/>
  <c r="BB19" i="8"/>
  <c r="BC19" i="8"/>
  <c r="BD19" i="8"/>
  <c r="BE19" i="8"/>
  <c r="AC20" i="8"/>
  <c r="AD20" i="8"/>
  <c r="AE20" i="8"/>
  <c r="AF20" i="8"/>
  <c r="AG20" i="8"/>
  <c r="AH20" i="8"/>
  <c r="AI20" i="8"/>
  <c r="AJ20" i="8"/>
  <c r="AK20" i="8"/>
  <c r="AL20" i="8"/>
  <c r="AM20" i="8"/>
  <c r="AN20" i="8"/>
  <c r="AT20" i="8"/>
  <c r="AU20" i="8"/>
  <c r="AV20" i="8"/>
  <c r="AW20" i="8"/>
  <c r="AX20" i="8"/>
  <c r="AY20" i="8"/>
  <c r="AZ20" i="8"/>
  <c r="BA20" i="8"/>
  <c r="BB20" i="8"/>
  <c r="BC20" i="8"/>
  <c r="BD20" i="8"/>
  <c r="BE20" i="8"/>
  <c r="AC21" i="8"/>
  <c r="AD21" i="8"/>
  <c r="AE21" i="8"/>
  <c r="AF21" i="8"/>
  <c r="AG21" i="8"/>
  <c r="AH21" i="8"/>
  <c r="AI21" i="8"/>
  <c r="AJ21" i="8"/>
  <c r="AK21" i="8"/>
  <c r="AL21" i="8"/>
  <c r="AM21" i="8"/>
  <c r="AN21" i="8"/>
  <c r="AT21" i="8"/>
  <c r="AU21" i="8"/>
  <c r="AV21" i="8"/>
  <c r="AW21" i="8"/>
  <c r="AX21" i="8"/>
  <c r="AY21" i="8"/>
  <c r="AZ21" i="8"/>
  <c r="BA21" i="8"/>
  <c r="BB21" i="8"/>
  <c r="BC21" i="8"/>
  <c r="BD21" i="8"/>
  <c r="BE21" i="8"/>
  <c r="AC22" i="8"/>
  <c r="AD22" i="8"/>
  <c r="AE22" i="8"/>
  <c r="AF22" i="8"/>
  <c r="AG22" i="8"/>
  <c r="AH22" i="8"/>
  <c r="AI22" i="8"/>
  <c r="AJ22" i="8"/>
  <c r="AK22" i="8"/>
  <c r="AL22" i="8"/>
  <c r="AM22" i="8"/>
  <c r="AN22" i="8"/>
  <c r="AT22" i="8"/>
  <c r="AU22" i="8"/>
  <c r="AV22" i="8"/>
  <c r="AW22" i="8"/>
  <c r="AX22" i="8"/>
  <c r="AY22" i="8"/>
  <c r="AZ22" i="8"/>
  <c r="BA22" i="8"/>
  <c r="BB22" i="8"/>
  <c r="BC22" i="8"/>
  <c r="BD22" i="8"/>
  <c r="BE22" i="8"/>
  <c r="AC23" i="8"/>
  <c r="AD23" i="8"/>
  <c r="AE23" i="8"/>
  <c r="AF23" i="8"/>
  <c r="AG23" i="8"/>
  <c r="AH23" i="8"/>
  <c r="AI23" i="8"/>
  <c r="AJ23" i="8"/>
  <c r="AK23" i="8"/>
  <c r="AL23" i="8"/>
  <c r="AM23" i="8"/>
  <c r="AN23" i="8"/>
  <c r="AT23" i="8"/>
  <c r="AU23" i="8"/>
  <c r="AV23" i="8"/>
  <c r="AW23" i="8"/>
  <c r="AX23" i="8"/>
  <c r="AY23" i="8"/>
  <c r="AZ23" i="8"/>
  <c r="BA23" i="8"/>
  <c r="BB23" i="8"/>
  <c r="BC23" i="8"/>
  <c r="BD23" i="8"/>
  <c r="BE23" i="8"/>
  <c r="AC24" i="8"/>
  <c r="AD24" i="8"/>
  <c r="AE24" i="8"/>
  <c r="AF24" i="8"/>
  <c r="AG24" i="8"/>
  <c r="AH24" i="8"/>
  <c r="AI24" i="8"/>
  <c r="AJ24" i="8"/>
  <c r="AK24" i="8"/>
  <c r="AL24" i="8"/>
  <c r="AM24" i="8"/>
  <c r="AN24" i="8"/>
  <c r="AT24" i="8"/>
  <c r="AU24" i="8"/>
  <c r="AV24" i="8"/>
  <c r="AW24" i="8"/>
  <c r="AX24" i="8"/>
  <c r="AY24" i="8"/>
  <c r="AZ24" i="8"/>
  <c r="BA24" i="8"/>
  <c r="BB24" i="8"/>
  <c r="BC24" i="8"/>
  <c r="BD24" i="8"/>
  <c r="BE24" i="8"/>
  <c r="AC25" i="8"/>
  <c r="AD25" i="8"/>
  <c r="AE25" i="8"/>
  <c r="AF25" i="8"/>
  <c r="AG25" i="8"/>
  <c r="AH25" i="8"/>
  <c r="AI25" i="8"/>
  <c r="AJ25" i="8"/>
  <c r="AK25" i="8"/>
  <c r="AL25" i="8"/>
  <c r="AM25" i="8"/>
  <c r="AN25" i="8"/>
  <c r="AT25" i="8"/>
  <c r="AU25" i="8"/>
  <c r="AV25" i="8"/>
  <c r="AW25" i="8"/>
  <c r="AX25" i="8"/>
  <c r="AY25" i="8"/>
  <c r="AZ25" i="8"/>
  <c r="BA25" i="8"/>
  <c r="BB25" i="8"/>
  <c r="BC25" i="8"/>
  <c r="BD25" i="8"/>
  <c r="BE25" i="8"/>
  <c r="AC26" i="8"/>
  <c r="AD26" i="8"/>
  <c r="AE26" i="8"/>
  <c r="AF26" i="8"/>
  <c r="AG26" i="8"/>
  <c r="AH26" i="8"/>
  <c r="AI26" i="8"/>
  <c r="AJ26" i="8"/>
  <c r="AK26" i="8"/>
  <c r="AL26" i="8"/>
  <c r="AM26" i="8"/>
  <c r="AN26" i="8"/>
  <c r="AT26" i="8"/>
  <c r="AU26" i="8"/>
  <c r="AV26" i="8"/>
  <c r="AW26" i="8"/>
  <c r="AX26" i="8"/>
  <c r="AY26" i="8"/>
  <c r="AZ26" i="8"/>
  <c r="BA26" i="8"/>
  <c r="BB26" i="8"/>
  <c r="BC26" i="8"/>
  <c r="BD26" i="8"/>
  <c r="BE26" i="8"/>
  <c r="AC27" i="8"/>
  <c r="AD27" i="8"/>
  <c r="AE27" i="8"/>
  <c r="AF27" i="8"/>
  <c r="AG27" i="8"/>
  <c r="AH27" i="8"/>
  <c r="AI27" i="8"/>
  <c r="AJ27" i="8"/>
  <c r="AK27" i="8"/>
  <c r="AL27" i="8"/>
  <c r="AM27" i="8"/>
  <c r="AN27" i="8"/>
  <c r="AT27" i="8"/>
  <c r="AU27" i="8"/>
  <c r="AV27" i="8"/>
  <c r="AW27" i="8"/>
  <c r="AX27" i="8"/>
  <c r="AY27" i="8"/>
  <c r="AZ27" i="8"/>
  <c r="BA27" i="8"/>
  <c r="BB27" i="8"/>
  <c r="BC27" i="8"/>
  <c r="BD27" i="8"/>
  <c r="BE27" i="8"/>
  <c r="AC28" i="8"/>
  <c r="AD28" i="8"/>
  <c r="AE28" i="8"/>
  <c r="AF28" i="8"/>
  <c r="AG28" i="8"/>
  <c r="AH28" i="8"/>
  <c r="AI28" i="8"/>
  <c r="AJ28" i="8"/>
  <c r="AK28" i="8"/>
  <c r="AL28" i="8"/>
  <c r="AM28" i="8"/>
  <c r="AN28" i="8"/>
  <c r="AT28" i="8"/>
  <c r="AU28" i="8"/>
  <c r="AV28" i="8"/>
  <c r="AW28" i="8"/>
  <c r="AX28" i="8"/>
  <c r="AY28" i="8"/>
  <c r="AZ28" i="8"/>
  <c r="BA28" i="8"/>
  <c r="BB28" i="8"/>
  <c r="BC28" i="8"/>
  <c r="BD28" i="8"/>
  <c r="BE28" i="8"/>
  <c r="AC29" i="8"/>
  <c r="AD29" i="8"/>
  <c r="AE29" i="8"/>
  <c r="AF29" i="8"/>
  <c r="AG29" i="8"/>
  <c r="AH29" i="8"/>
  <c r="AI29" i="8"/>
  <c r="AJ29" i="8"/>
  <c r="AK29" i="8"/>
  <c r="AL29" i="8"/>
  <c r="AM29" i="8"/>
  <c r="AN29" i="8"/>
  <c r="AT29" i="8"/>
  <c r="AU29" i="8"/>
  <c r="AV29" i="8"/>
  <c r="AW29" i="8"/>
  <c r="AX29" i="8"/>
  <c r="AY29" i="8"/>
  <c r="AZ29" i="8"/>
  <c r="BA29" i="8"/>
  <c r="BB29" i="8"/>
  <c r="BC29" i="8"/>
  <c r="BD29" i="8"/>
  <c r="BE29" i="8"/>
  <c r="AC30" i="8"/>
  <c r="AD30" i="8"/>
  <c r="AE30" i="8"/>
  <c r="AF30" i="8"/>
  <c r="AG30" i="8"/>
  <c r="AH30" i="8"/>
  <c r="AI30" i="8"/>
  <c r="AJ30" i="8"/>
  <c r="AK30" i="8"/>
  <c r="AL30" i="8"/>
  <c r="AM30" i="8"/>
  <c r="AN30" i="8"/>
  <c r="AT30" i="8"/>
  <c r="AU30" i="8"/>
  <c r="AV30" i="8"/>
  <c r="AW30" i="8"/>
  <c r="AX30" i="8"/>
  <c r="AY30" i="8"/>
  <c r="AZ30" i="8"/>
  <c r="BA30" i="8"/>
  <c r="BB30" i="8"/>
  <c r="BC30" i="8"/>
  <c r="BD30" i="8"/>
  <c r="BE30" i="8"/>
  <c r="AC31" i="8"/>
  <c r="AD31" i="8"/>
  <c r="AE31" i="8"/>
  <c r="AF31" i="8"/>
  <c r="AG31" i="8"/>
  <c r="AH31" i="8"/>
  <c r="AI31" i="8"/>
  <c r="AJ31" i="8"/>
  <c r="AK31" i="8"/>
  <c r="AL31" i="8"/>
  <c r="AM31" i="8"/>
  <c r="AN31" i="8"/>
  <c r="AT31" i="8"/>
  <c r="AU31" i="8"/>
  <c r="AV31" i="8"/>
  <c r="AW31" i="8"/>
  <c r="AX31" i="8"/>
  <c r="AY31" i="8"/>
  <c r="AZ31" i="8"/>
  <c r="BA31" i="8"/>
  <c r="BB31" i="8"/>
  <c r="BC31" i="8"/>
  <c r="BD31" i="8"/>
  <c r="BE31" i="8"/>
  <c r="AC32" i="8"/>
  <c r="AD32" i="8"/>
  <c r="AE32" i="8"/>
  <c r="AF32" i="8"/>
  <c r="AG32" i="8"/>
  <c r="AH32" i="8"/>
  <c r="AI32" i="8"/>
  <c r="AJ32" i="8"/>
  <c r="AK32" i="8"/>
  <c r="AL32" i="8"/>
  <c r="AM32" i="8"/>
  <c r="AN32" i="8"/>
  <c r="AT32" i="8"/>
  <c r="AU32" i="8"/>
  <c r="AV32" i="8"/>
  <c r="AW32" i="8"/>
  <c r="AX32" i="8"/>
  <c r="AY32" i="8"/>
  <c r="AZ32" i="8"/>
  <c r="BA32" i="8"/>
  <c r="BB32" i="8"/>
  <c r="BC32" i="8"/>
  <c r="BD32" i="8"/>
  <c r="BE32" i="8"/>
  <c r="AC33" i="8"/>
  <c r="AD33" i="8"/>
  <c r="AE33" i="8"/>
  <c r="AF33" i="8"/>
  <c r="AG33" i="8"/>
  <c r="AH33" i="8"/>
  <c r="AI33" i="8"/>
  <c r="AJ33" i="8"/>
  <c r="AK33" i="8"/>
  <c r="AL33" i="8"/>
  <c r="AM33" i="8"/>
  <c r="AN33" i="8"/>
  <c r="AT33" i="8"/>
  <c r="AU33" i="8"/>
  <c r="AV33" i="8"/>
  <c r="AW33" i="8"/>
  <c r="AX33" i="8"/>
  <c r="AY33" i="8"/>
  <c r="AZ33" i="8"/>
  <c r="BA33" i="8"/>
  <c r="BB33" i="8"/>
  <c r="BC33" i="8"/>
  <c r="BD33" i="8"/>
  <c r="BE33" i="8"/>
  <c r="AC34" i="8"/>
  <c r="AD34" i="8"/>
  <c r="AE34" i="8"/>
  <c r="AF34" i="8"/>
  <c r="AG34" i="8"/>
  <c r="AH34" i="8"/>
  <c r="AI34" i="8"/>
  <c r="AJ34" i="8"/>
  <c r="AK34" i="8"/>
  <c r="AL34" i="8"/>
  <c r="AM34" i="8"/>
  <c r="AN34" i="8"/>
  <c r="AT34" i="8"/>
  <c r="AU34" i="8"/>
  <c r="AV34" i="8"/>
  <c r="AW34" i="8"/>
  <c r="AX34" i="8"/>
  <c r="AY34" i="8"/>
  <c r="AZ34" i="8"/>
  <c r="BA34" i="8"/>
  <c r="BB34" i="8"/>
  <c r="BC34" i="8"/>
  <c r="BD34" i="8"/>
  <c r="BE34" i="8"/>
  <c r="AC35" i="8"/>
  <c r="AD35" i="8"/>
  <c r="AE35" i="8"/>
  <c r="AF35" i="8"/>
  <c r="AG35" i="8"/>
  <c r="AH35" i="8"/>
  <c r="AI35" i="8"/>
  <c r="AJ35" i="8"/>
  <c r="AK35" i="8"/>
  <c r="AL35" i="8"/>
  <c r="AM35" i="8"/>
  <c r="AN35" i="8"/>
  <c r="AT35" i="8"/>
  <c r="AU35" i="8"/>
  <c r="AV35" i="8"/>
  <c r="AW35" i="8"/>
  <c r="AX35" i="8"/>
  <c r="AY35" i="8"/>
  <c r="AZ35" i="8"/>
  <c r="BA35" i="8"/>
  <c r="BB35" i="8"/>
  <c r="BC35" i="8"/>
  <c r="BD35" i="8"/>
  <c r="BE35" i="8"/>
  <c r="AC36" i="8"/>
  <c r="AD36" i="8"/>
  <c r="AE36" i="8"/>
  <c r="AF36" i="8"/>
  <c r="AG36" i="8"/>
  <c r="AH36" i="8"/>
  <c r="AI36" i="8"/>
  <c r="AJ36" i="8"/>
  <c r="AK36" i="8"/>
  <c r="AL36" i="8"/>
  <c r="AM36" i="8"/>
  <c r="AN36" i="8"/>
  <c r="AT36" i="8"/>
  <c r="AU36" i="8"/>
  <c r="AV36" i="8"/>
  <c r="AW36" i="8"/>
  <c r="AX36" i="8"/>
  <c r="AY36" i="8"/>
  <c r="AZ36" i="8"/>
  <c r="BA36" i="8"/>
  <c r="BB36" i="8"/>
  <c r="BC36" i="8"/>
  <c r="BD36" i="8"/>
  <c r="BE36" i="8"/>
  <c r="AC37" i="8"/>
  <c r="AD37" i="8"/>
  <c r="AE37" i="8"/>
  <c r="AF37" i="8"/>
  <c r="AG37" i="8"/>
  <c r="AH37" i="8"/>
  <c r="AI37" i="8"/>
  <c r="AJ37" i="8"/>
  <c r="AK37" i="8"/>
  <c r="AL37" i="8"/>
  <c r="AM37" i="8"/>
  <c r="AN37" i="8"/>
  <c r="AT37" i="8"/>
  <c r="AU37" i="8"/>
  <c r="AV37" i="8"/>
  <c r="AW37" i="8"/>
  <c r="AX37" i="8"/>
  <c r="AY37" i="8"/>
  <c r="AZ37" i="8"/>
  <c r="BA37" i="8"/>
  <c r="BB37" i="8"/>
  <c r="BC37" i="8"/>
  <c r="BD37" i="8"/>
  <c r="BE37" i="8"/>
  <c r="AC38" i="8"/>
  <c r="AD38" i="8"/>
  <c r="AE38" i="8"/>
  <c r="AF38" i="8"/>
  <c r="AG38" i="8"/>
  <c r="AH38" i="8"/>
  <c r="AI38" i="8"/>
  <c r="AJ38" i="8"/>
  <c r="AK38" i="8"/>
  <c r="AL38" i="8"/>
  <c r="AM38" i="8"/>
  <c r="AN38" i="8"/>
  <c r="AT38" i="8"/>
  <c r="AU38" i="8"/>
  <c r="AV38" i="8"/>
  <c r="AW38" i="8"/>
  <c r="AX38" i="8"/>
  <c r="AY38" i="8"/>
  <c r="AZ38" i="8"/>
  <c r="BA38" i="8"/>
  <c r="BB38" i="8"/>
  <c r="BC38" i="8"/>
  <c r="BD38" i="8"/>
  <c r="BE38" i="8"/>
  <c r="AC39" i="8"/>
  <c r="AD39" i="8"/>
  <c r="AE39" i="8"/>
  <c r="AF39" i="8"/>
  <c r="AG39" i="8"/>
  <c r="AH39" i="8"/>
  <c r="AI39" i="8"/>
  <c r="AJ39" i="8"/>
  <c r="AK39" i="8"/>
  <c r="AL39" i="8"/>
  <c r="AM39" i="8"/>
  <c r="AN39" i="8"/>
  <c r="AT39" i="8"/>
  <c r="AU39" i="8"/>
  <c r="AV39" i="8"/>
  <c r="AW39" i="8"/>
  <c r="AX39" i="8"/>
  <c r="AY39" i="8"/>
  <c r="AZ39" i="8"/>
  <c r="BA39" i="8"/>
  <c r="BB39" i="8"/>
  <c r="BC39" i="8"/>
  <c r="BD39" i="8"/>
  <c r="BE39" i="8"/>
  <c r="AC40" i="8"/>
  <c r="AD40" i="8"/>
  <c r="AE40" i="8"/>
  <c r="AF40" i="8"/>
  <c r="AG40" i="8"/>
  <c r="AH40" i="8"/>
  <c r="AI40" i="8"/>
  <c r="AJ40" i="8"/>
  <c r="AK40" i="8"/>
  <c r="AL40" i="8"/>
  <c r="AM40" i="8"/>
  <c r="AN40" i="8"/>
  <c r="AT40" i="8"/>
  <c r="AU40" i="8"/>
  <c r="AV40" i="8"/>
  <c r="AW40" i="8"/>
  <c r="AX40" i="8"/>
  <c r="AY40" i="8"/>
  <c r="AZ40" i="8"/>
  <c r="BA40" i="8"/>
  <c r="BB40" i="8"/>
  <c r="BC40" i="8"/>
  <c r="BD40" i="8"/>
  <c r="BE40" i="8"/>
  <c r="AC41" i="8"/>
  <c r="AD41" i="8"/>
  <c r="AE41" i="8"/>
  <c r="AF41" i="8"/>
  <c r="AG41" i="8"/>
  <c r="AH41" i="8"/>
  <c r="AI41" i="8"/>
  <c r="AJ41" i="8"/>
  <c r="AK41" i="8"/>
  <c r="AL41" i="8"/>
  <c r="AM41" i="8"/>
  <c r="AN41" i="8"/>
  <c r="AT41" i="8"/>
  <c r="AU41" i="8"/>
  <c r="AV41" i="8"/>
  <c r="AW41" i="8"/>
  <c r="AX41" i="8"/>
  <c r="AY41" i="8"/>
  <c r="AZ41" i="8"/>
  <c r="BA41" i="8"/>
  <c r="BB41" i="8"/>
  <c r="BC41" i="8"/>
  <c r="BD41" i="8"/>
  <c r="BE41" i="8"/>
  <c r="AC42" i="8"/>
  <c r="AD42" i="8"/>
  <c r="AE42" i="8"/>
  <c r="AF42" i="8"/>
  <c r="AG42" i="8"/>
  <c r="AH42" i="8"/>
  <c r="AI42" i="8"/>
  <c r="AJ42" i="8"/>
  <c r="AK42" i="8"/>
  <c r="AL42" i="8"/>
  <c r="AM42" i="8"/>
  <c r="AN42" i="8"/>
  <c r="AT42" i="8"/>
  <c r="AU42" i="8"/>
  <c r="AV42" i="8"/>
  <c r="AW42" i="8"/>
  <c r="AX42" i="8"/>
  <c r="AY42" i="8"/>
  <c r="AZ42" i="8"/>
  <c r="BA42" i="8"/>
  <c r="BB42" i="8"/>
  <c r="BC42" i="8"/>
  <c r="BD42" i="8"/>
  <c r="BE42" i="8"/>
  <c r="AC43" i="8"/>
  <c r="AD43" i="8"/>
  <c r="AE43" i="8"/>
  <c r="AF43" i="8"/>
  <c r="AG43" i="8"/>
  <c r="AH43" i="8"/>
  <c r="AI43" i="8"/>
  <c r="AJ43" i="8"/>
  <c r="AK43" i="8"/>
  <c r="AL43" i="8"/>
  <c r="AM43" i="8"/>
  <c r="AN43" i="8"/>
  <c r="AT43" i="8"/>
  <c r="AU43" i="8"/>
  <c r="AV43" i="8"/>
  <c r="AW43" i="8"/>
  <c r="AX43" i="8"/>
  <c r="AY43" i="8"/>
  <c r="AZ43" i="8"/>
  <c r="BA43" i="8"/>
  <c r="BB43" i="8"/>
  <c r="BC43" i="8"/>
  <c r="BD43" i="8"/>
  <c r="BE43" i="8"/>
  <c r="AC44" i="8"/>
  <c r="AD44" i="8"/>
  <c r="AE44" i="8"/>
  <c r="AF44" i="8"/>
  <c r="AG44" i="8"/>
  <c r="AH44" i="8"/>
  <c r="AI44" i="8"/>
  <c r="AJ44" i="8"/>
  <c r="AK44" i="8"/>
  <c r="AL44" i="8"/>
  <c r="AM44" i="8"/>
  <c r="AN44" i="8"/>
  <c r="AT44" i="8"/>
  <c r="AU44" i="8"/>
  <c r="AV44" i="8"/>
  <c r="AW44" i="8"/>
  <c r="AX44" i="8"/>
  <c r="AY44" i="8"/>
  <c r="AZ44" i="8"/>
  <c r="BA44" i="8"/>
  <c r="BB44" i="8"/>
  <c r="BC44" i="8"/>
  <c r="BD44" i="8"/>
  <c r="BE44" i="8"/>
  <c r="AC45" i="8"/>
  <c r="AD45" i="8"/>
  <c r="AE45" i="8"/>
  <c r="AF45" i="8"/>
  <c r="AG45" i="8"/>
  <c r="AH45" i="8"/>
  <c r="AI45" i="8"/>
  <c r="AJ45" i="8"/>
  <c r="AK45" i="8"/>
  <c r="AL45" i="8"/>
  <c r="AM45" i="8"/>
  <c r="AN45" i="8"/>
  <c r="AT45" i="8"/>
  <c r="AU45" i="8"/>
  <c r="AV45" i="8"/>
  <c r="AW45" i="8"/>
  <c r="AX45" i="8"/>
  <c r="AY45" i="8"/>
  <c r="AZ45" i="8"/>
  <c r="BA45" i="8"/>
  <c r="BB45" i="8"/>
  <c r="BC45" i="8"/>
  <c r="BD45" i="8"/>
  <c r="BE45" i="8"/>
  <c r="AC46" i="8"/>
  <c r="AD46" i="8"/>
  <c r="AE46" i="8"/>
  <c r="AF46" i="8"/>
  <c r="AG46" i="8"/>
  <c r="AH46" i="8"/>
  <c r="AI46" i="8"/>
  <c r="AJ46" i="8"/>
  <c r="AK46" i="8"/>
  <c r="AL46" i="8"/>
  <c r="AM46" i="8"/>
  <c r="AN46" i="8"/>
  <c r="AT46" i="8"/>
  <c r="AU46" i="8"/>
  <c r="AV46" i="8"/>
  <c r="AW46" i="8"/>
  <c r="AX46" i="8"/>
  <c r="AY46" i="8"/>
  <c r="AZ46" i="8"/>
  <c r="BA46" i="8"/>
  <c r="BB46" i="8"/>
  <c r="BC46" i="8"/>
  <c r="BD46" i="8"/>
  <c r="BE46" i="8"/>
  <c r="AC47" i="8"/>
  <c r="AD47" i="8"/>
  <c r="AE47" i="8"/>
  <c r="AF47" i="8"/>
  <c r="AG47" i="8"/>
  <c r="AH47" i="8"/>
  <c r="AI47" i="8"/>
  <c r="AJ47" i="8"/>
  <c r="AK47" i="8"/>
  <c r="AL47" i="8"/>
  <c r="AM47" i="8"/>
  <c r="AN47" i="8"/>
  <c r="AT47" i="8"/>
  <c r="AU47" i="8"/>
  <c r="AV47" i="8"/>
  <c r="AW47" i="8"/>
  <c r="AX47" i="8"/>
  <c r="AY47" i="8"/>
  <c r="AZ47" i="8"/>
  <c r="BA47" i="8"/>
  <c r="BB47" i="8"/>
  <c r="BC47" i="8"/>
  <c r="BD47" i="8"/>
  <c r="BE47" i="8"/>
  <c r="AC48" i="8"/>
  <c r="AD48" i="8"/>
  <c r="AE48" i="8"/>
  <c r="AF48" i="8"/>
  <c r="AG48" i="8"/>
  <c r="AH48" i="8"/>
  <c r="AI48" i="8"/>
  <c r="AJ48" i="8"/>
  <c r="AK48" i="8"/>
  <c r="AL48" i="8"/>
  <c r="AM48" i="8"/>
  <c r="AN48" i="8"/>
  <c r="AT48" i="8"/>
  <c r="AU48" i="8"/>
  <c r="AV48" i="8"/>
  <c r="AW48" i="8"/>
  <c r="AX48" i="8"/>
  <c r="AY48" i="8"/>
  <c r="AZ48" i="8"/>
  <c r="BA48" i="8"/>
  <c r="BB48" i="8"/>
  <c r="BC48" i="8"/>
  <c r="BD48" i="8"/>
  <c r="BE48" i="8"/>
  <c r="AC49" i="8"/>
  <c r="AD49" i="8"/>
  <c r="AE49" i="8"/>
  <c r="AF49" i="8"/>
  <c r="AG49" i="8"/>
  <c r="AH49" i="8"/>
  <c r="AI49" i="8"/>
  <c r="AJ49" i="8"/>
  <c r="AK49" i="8"/>
  <c r="AL49" i="8"/>
  <c r="AM49" i="8"/>
  <c r="AN49" i="8"/>
  <c r="AT49" i="8"/>
  <c r="AU49" i="8"/>
  <c r="AV49" i="8"/>
  <c r="AW49" i="8"/>
  <c r="AX49" i="8"/>
  <c r="AY49" i="8"/>
  <c r="AZ49" i="8"/>
  <c r="BA49" i="8"/>
  <c r="BB49" i="8"/>
  <c r="BC49" i="8"/>
  <c r="BD49" i="8"/>
  <c r="BE49" i="8"/>
  <c r="AC50" i="8"/>
  <c r="AD50" i="8"/>
  <c r="AE50" i="8"/>
  <c r="AF50" i="8"/>
  <c r="AG50" i="8"/>
  <c r="AH50" i="8"/>
  <c r="AI50" i="8"/>
  <c r="AJ50" i="8"/>
  <c r="AK50" i="8"/>
  <c r="AL50" i="8"/>
  <c r="AM50" i="8"/>
  <c r="AN50" i="8"/>
  <c r="AT50" i="8"/>
  <c r="AU50" i="8"/>
  <c r="AV50" i="8"/>
  <c r="AW50" i="8"/>
  <c r="AX50" i="8"/>
  <c r="AY50" i="8"/>
  <c r="AZ50" i="8"/>
  <c r="BA50" i="8"/>
  <c r="BB50" i="8"/>
  <c r="BC50" i="8"/>
  <c r="BD50" i="8"/>
  <c r="BE50" i="8"/>
  <c r="AC51" i="8"/>
  <c r="AD51" i="8"/>
  <c r="AE51" i="8"/>
  <c r="AF51" i="8"/>
  <c r="AG51" i="8"/>
  <c r="AH51" i="8"/>
  <c r="AI51" i="8"/>
  <c r="AJ51" i="8"/>
  <c r="AK51" i="8"/>
  <c r="AL51" i="8"/>
  <c r="AM51" i="8"/>
  <c r="AN51" i="8"/>
  <c r="AT51" i="8"/>
  <c r="AU51" i="8"/>
  <c r="AV51" i="8"/>
  <c r="AW51" i="8"/>
  <c r="AX51" i="8"/>
  <c r="AY51" i="8"/>
  <c r="AZ51" i="8"/>
  <c r="BA51" i="8"/>
  <c r="BB51" i="8"/>
  <c r="BC51" i="8"/>
  <c r="BD51" i="8"/>
  <c r="BE51" i="8"/>
  <c r="AC52" i="8"/>
  <c r="AD52" i="8"/>
  <c r="AE52" i="8"/>
  <c r="AF52" i="8"/>
  <c r="AG52" i="8"/>
  <c r="AH52" i="8"/>
  <c r="AI52" i="8"/>
  <c r="AJ52" i="8"/>
  <c r="AK52" i="8"/>
  <c r="AL52" i="8"/>
  <c r="AM52" i="8"/>
  <c r="AN52" i="8"/>
  <c r="AT52" i="8"/>
  <c r="AU52" i="8"/>
  <c r="AV52" i="8"/>
  <c r="AW52" i="8"/>
  <c r="AX52" i="8"/>
  <c r="AY52" i="8"/>
  <c r="AZ52" i="8"/>
  <c r="BA52" i="8"/>
  <c r="BB52" i="8"/>
  <c r="BC52" i="8"/>
  <c r="BD52" i="8"/>
  <c r="BE52" i="8"/>
  <c r="AC53" i="8"/>
  <c r="AD53" i="8"/>
  <c r="AE53" i="8"/>
  <c r="AF53" i="8"/>
  <c r="AG53" i="8"/>
  <c r="AH53" i="8"/>
  <c r="AI53" i="8"/>
  <c r="AJ53" i="8"/>
  <c r="AK53" i="8"/>
  <c r="AL53" i="8"/>
  <c r="AM53" i="8"/>
  <c r="AN53" i="8"/>
  <c r="AT53" i="8"/>
  <c r="AU53" i="8"/>
  <c r="AV53" i="8"/>
  <c r="AW53" i="8"/>
  <c r="AX53" i="8"/>
  <c r="AY53" i="8"/>
  <c r="AZ53" i="8"/>
  <c r="BA53" i="8"/>
  <c r="BB53" i="8"/>
  <c r="BC53" i="8"/>
  <c r="BD53" i="8"/>
  <c r="BE53" i="8"/>
  <c r="AC54" i="8"/>
  <c r="AD54" i="8"/>
  <c r="AE54" i="8"/>
  <c r="AF54" i="8"/>
  <c r="AG54" i="8"/>
  <c r="AH54" i="8"/>
  <c r="AI54" i="8"/>
  <c r="AJ54" i="8"/>
  <c r="AK54" i="8"/>
  <c r="AL54" i="8"/>
  <c r="AM54" i="8"/>
  <c r="AN54" i="8"/>
  <c r="AT54" i="8"/>
  <c r="AU54" i="8"/>
  <c r="AV54" i="8"/>
  <c r="AW54" i="8"/>
  <c r="AX54" i="8"/>
  <c r="AY54" i="8"/>
  <c r="AZ54" i="8"/>
  <c r="BA54" i="8"/>
  <c r="BB54" i="8"/>
  <c r="BC54" i="8"/>
  <c r="BD54" i="8"/>
  <c r="BE54" i="8"/>
  <c r="AC55" i="8"/>
  <c r="AD55" i="8"/>
  <c r="AE55" i="8"/>
  <c r="AF55" i="8"/>
  <c r="AG55" i="8"/>
  <c r="AH55" i="8"/>
  <c r="AI55" i="8"/>
  <c r="AJ55" i="8"/>
  <c r="AK55" i="8"/>
  <c r="AL55" i="8"/>
  <c r="AM55" i="8"/>
  <c r="AN55" i="8"/>
  <c r="AT55" i="8"/>
  <c r="AU55" i="8"/>
  <c r="AV55" i="8"/>
  <c r="AW55" i="8"/>
  <c r="AX55" i="8"/>
  <c r="AY55" i="8"/>
  <c r="AZ55" i="8"/>
  <c r="BA55" i="8"/>
  <c r="BB55" i="8"/>
  <c r="BC55" i="8"/>
  <c r="BD55" i="8"/>
  <c r="BE55" i="8"/>
  <c r="AC56" i="8"/>
  <c r="AD56" i="8"/>
  <c r="AE56" i="8"/>
  <c r="AF56" i="8"/>
  <c r="AG56" i="8"/>
  <c r="AH56" i="8"/>
  <c r="AI56" i="8"/>
  <c r="AJ56" i="8"/>
  <c r="AK56" i="8"/>
  <c r="AL56" i="8"/>
  <c r="AM56" i="8"/>
  <c r="AN56" i="8"/>
  <c r="AT56" i="8"/>
  <c r="AU56" i="8"/>
  <c r="AV56" i="8"/>
  <c r="AW56" i="8"/>
  <c r="AX56" i="8"/>
  <c r="AY56" i="8"/>
  <c r="AZ56" i="8"/>
  <c r="BA56" i="8"/>
  <c r="BB56" i="8"/>
  <c r="BC56" i="8"/>
  <c r="BD56" i="8"/>
  <c r="BE56" i="8"/>
  <c r="AC57" i="8"/>
  <c r="AD57" i="8"/>
  <c r="AE57" i="8"/>
  <c r="AF57" i="8"/>
  <c r="AG57" i="8"/>
  <c r="AH57" i="8"/>
  <c r="AI57" i="8"/>
  <c r="AJ57" i="8"/>
  <c r="AK57" i="8"/>
  <c r="AL57" i="8"/>
  <c r="AM57" i="8"/>
  <c r="AN57" i="8"/>
  <c r="AT57" i="8"/>
  <c r="AU57" i="8"/>
  <c r="AV57" i="8"/>
  <c r="AW57" i="8"/>
  <c r="AX57" i="8"/>
  <c r="AY57" i="8"/>
  <c r="AZ57" i="8"/>
  <c r="BA57" i="8"/>
  <c r="BB57" i="8"/>
  <c r="BC57" i="8"/>
  <c r="BD57" i="8"/>
  <c r="BE57" i="8"/>
  <c r="AC58" i="8"/>
  <c r="AD58" i="8"/>
  <c r="AE58" i="8"/>
  <c r="AF58" i="8"/>
  <c r="AG58" i="8"/>
  <c r="AH58" i="8"/>
  <c r="AI58" i="8"/>
  <c r="AJ58" i="8"/>
  <c r="AK58" i="8"/>
  <c r="AL58" i="8"/>
  <c r="AM58" i="8"/>
  <c r="AN58" i="8"/>
  <c r="AT58" i="8"/>
  <c r="AU58" i="8"/>
  <c r="AV58" i="8"/>
  <c r="AW58" i="8"/>
  <c r="AX58" i="8"/>
  <c r="AY58" i="8"/>
  <c r="AZ58" i="8"/>
  <c r="BA58" i="8"/>
  <c r="BB58" i="8"/>
  <c r="BC58" i="8"/>
  <c r="BD58" i="8"/>
  <c r="BE58" i="8"/>
  <c r="AC59" i="8"/>
  <c r="AD59" i="8"/>
  <c r="AE59" i="8"/>
  <c r="AF59" i="8"/>
  <c r="AG59" i="8"/>
  <c r="AH59" i="8"/>
  <c r="AI59" i="8"/>
  <c r="AJ59" i="8"/>
  <c r="AK59" i="8"/>
  <c r="AL59" i="8"/>
  <c r="AM59" i="8"/>
  <c r="AN59" i="8"/>
  <c r="AT59" i="8"/>
  <c r="AU59" i="8"/>
  <c r="AV59" i="8"/>
  <c r="AW59" i="8"/>
  <c r="AX59" i="8"/>
  <c r="AY59" i="8"/>
  <c r="AZ59" i="8"/>
  <c r="BA59" i="8"/>
  <c r="BB59" i="8"/>
  <c r="BC59" i="8"/>
  <c r="BD59" i="8"/>
  <c r="BE59" i="8"/>
  <c r="AC60" i="8"/>
  <c r="AD60" i="8"/>
  <c r="AE60" i="8"/>
  <c r="AF60" i="8"/>
  <c r="AG60" i="8"/>
  <c r="AH60" i="8"/>
  <c r="AI60" i="8"/>
  <c r="AJ60" i="8"/>
  <c r="AK60" i="8"/>
  <c r="AL60" i="8"/>
  <c r="AM60" i="8"/>
  <c r="AN60" i="8"/>
  <c r="AT60" i="8"/>
  <c r="AU60" i="8"/>
  <c r="AV60" i="8"/>
  <c r="AW60" i="8"/>
  <c r="AX60" i="8"/>
  <c r="AY60" i="8"/>
  <c r="AZ60" i="8"/>
  <c r="BA60" i="8"/>
  <c r="BB60" i="8"/>
  <c r="BC60" i="8"/>
  <c r="BD60" i="8"/>
  <c r="BE60" i="8"/>
  <c r="AC61" i="8"/>
  <c r="AD61" i="8"/>
  <c r="AE61" i="8"/>
  <c r="AF61" i="8"/>
  <c r="AG61" i="8"/>
  <c r="AH61" i="8"/>
  <c r="AI61" i="8"/>
  <c r="AJ61" i="8"/>
  <c r="AK61" i="8"/>
  <c r="AL61" i="8"/>
  <c r="AM61" i="8"/>
  <c r="AN61" i="8"/>
  <c r="AT61" i="8"/>
  <c r="AU61" i="8"/>
  <c r="AV61" i="8"/>
  <c r="AW61" i="8"/>
  <c r="AX61" i="8"/>
  <c r="AY61" i="8"/>
  <c r="AZ61" i="8"/>
  <c r="BA61" i="8"/>
  <c r="BB61" i="8"/>
  <c r="BC61" i="8"/>
  <c r="BD61" i="8"/>
  <c r="BE61" i="8"/>
  <c r="AC62" i="8"/>
  <c r="AD62" i="8"/>
  <c r="AE62" i="8"/>
  <c r="AF62" i="8"/>
  <c r="AG62" i="8"/>
  <c r="AH62" i="8"/>
  <c r="AI62" i="8"/>
  <c r="AJ62" i="8"/>
  <c r="AK62" i="8"/>
  <c r="AL62" i="8"/>
  <c r="AM62" i="8"/>
  <c r="AN62" i="8"/>
  <c r="AT62" i="8"/>
  <c r="AU62" i="8"/>
  <c r="AV62" i="8"/>
  <c r="AW62" i="8"/>
  <c r="AX62" i="8"/>
  <c r="AY62" i="8"/>
  <c r="AZ62" i="8"/>
  <c r="BA62" i="8"/>
  <c r="BB62" i="8"/>
  <c r="BC62" i="8"/>
  <c r="BD62" i="8"/>
  <c r="BE62" i="8"/>
  <c r="AC63" i="8"/>
  <c r="AD63" i="8"/>
  <c r="AE63" i="8"/>
  <c r="AF63" i="8"/>
  <c r="AG63" i="8"/>
  <c r="AH63" i="8"/>
  <c r="AI63" i="8"/>
  <c r="AJ63" i="8"/>
  <c r="AK63" i="8"/>
  <c r="AL63" i="8"/>
  <c r="AM63" i="8"/>
  <c r="AN63" i="8"/>
  <c r="AT63" i="8"/>
  <c r="AU63" i="8"/>
  <c r="AV63" i="8"/>
  <c r="AW63" i="8"/>
  <c r="AX63" i="8"/>
  <c r="AY63" i="8"/>
  <c r="AZ63" i="8"/>
  <c r="BA63" i="8"/>
  <c r="BB63" i="8"/>
  <c r="BC63" i="8"/>
  <c r="BD63" i="8"/>
  <c r="BE63" i="8"/>
  <c r="AC64" i="8"/>
  <c r="AD64" i="8"/>
  <c r="AE64" i="8"/>
  <c r="AF64" i="8"/>
  <c r="AG64" i="8"/>
  <c r="AH64" i="8"/>
  <c r="AI64" i="8"/>
  <c r="AJ64" i="8"/>
  <c r="AK64" i="8"/>
  <c r="AL64" i="8"/>
  <c r="AM64" i="8"/>
  <c r="AN64" i="8"/>
  <c r="AT64" i="8"/>
  <c r="AU64" i="8"/>
  <c r="AV64" i="8"/>
  <c r="AW64" i="8"/>
  <c r="AX64" i="8"/>
  <c r="AY64" i="8"/>
  <c r="AZ64" i="8"/>
  <c r="BA64" i="8"/>
  <c r="BB64" i="8"/>
  <c r="BC64" i="8"/>
  <c r="BD64" i="8"/>
  <c r="BE64" i="8"/>
  <c r="AC65" i="8"/>
  <c r="AD65" i="8"/>
  <c r="AE65" i="8"/>
  <c r="AF65" i="8"/>
  <c r="AG65" i="8"/>
  <c r="AH65" i="8"/>
  <c r="AI65" i="8"/>
  <c r="AJ65" i="8"/>
  <c r="AK65" i="8"/>
  <c r="AL65" i="8"/>
  <c r="AM65" i="8"/>
  <c r="AN65" i="8"/>
  <c r="AT65" i="8"/>
  <c r="AU65" i="8"/>
  <c r="AV65" i="8"/>
  <c r="AW65" i="8"/>
  <c r="AX65" i="8"/>
  <c r="AY65" i="8"/>
  <c r="AZ65" i="8"/>
  <c r="BA65" i="8"/>
  <c r="BB65" i="8"/>
  <c r="BC65" i="8"/>
  <c r="BD65" i="8"/>
  <c r="BE65" i="8"/>
  <c r="AC66" i="8"/>
  <c r="AD66" i="8"/>
  <c r="AE66" i="8"/>
  <c r="AF66" i="8"/>
  <c r="AG66" i="8"/>
  <c r="AH66" i="8"/>
  <c r="AI66" i="8"/>
  <c r="AJ66" i="8"/>
  <c r="AK66" i="8"/>
  <c r="AL66" i="8"/>
  <c r="AM66" i="8"/>
  <c r="AN66" i="8"/>
  <c r="AT66" i="8"/>
  <c r="AU66" i="8"/>
  <c r="AV66" i="8"/>
  <c r="AW66" i="8"/>
  <c r="AX66" i="8"/>
  <c r="AY66" i="8"/>
  <c r="AZ66" i="8"/>
  <c r="BA66" i="8"/>
  <c r="BB66" i="8"/>
  <c r="BC66" i="8"/>
  <c r="BD66" i="8"/>
  <c r="BE66" i="8"/>
  <c r="AC67" i="8"/>
  <c r="AD67" i="8"/>
  <c r="AE67" i="8"/>
  <c r="AF67" i="8"/>
  <c r="AG67" i="8"/>
  <c r="AH67" i="8"/>
  <c r="AI67" i="8"/>
  <c r="AJ67" i="8"/>
  <c r="AK67" i="8"/>
  <c r="AL67" i="8"/>
  <c r="AM67" i="8"/>
  <c r="AN67" i="8"/>
  <c r="AT67" i="8"/>
  <c r="AU67" i="8"/>
  <c r="AV67" i="8"/>
  <c r="AW67" i="8"/>
  <c r="AX67" i="8"/>
  <c r="AY67" i="8"/>
  <c r="AZ67" i="8"/>
  <c r="BA67" i="8"/>
  <c r="BB67" i="8"/>
  <c r="BC67" i="8"/>
  <c r="BD67" i="8"/>
  <c r="BE67" i="8"/>
  <c r="AC68" i="8"/>
  <c r="AD68" i="8"/>
  <c r="AE68" i="8"/>
  <c r="AF68" i="8"/>
  <c r="AG68" i="8"/>
  <c r="AH68" i="8"/>
  <c r="AI68" i="8"/>
  <c r="AJ68" i="8"/>
  <c r="AK68" i="8"/>
  <c r="AL68" i="8"/>
  <c r="AM68" i="8"/>
  <c r="AN68" i="8"/>
  <c r="AT68" i="8"/>
  <c r="AU68" i="8"/>
  <c r="AV68" i="8"/>
  <c r="AW68" i="8"/>
  <c r="AX68" i="8"/>
  <c r="AY68" i="8"/>
  <c r="AZ68" i="8"/>
  <c r="BA68" i="8"/>
  <c r="BB68" i="8"/>
  <c r="BC68" i="8"/>
  <c r="BD68" i="8"/>
  <c r="BE68" i="8"/>
  <c r="AC69" i="8"/>
  <c r="AD69" i="8"/>
  <c r="AE69" i="8"/>
  <c r="AF69" i="8"/>
  <c r="AG69" i="8"/>
  <c r="AH69" i="8"/>
  <c r="AI69" i="8"/>
  <c r="AJ69" i="8"/>
  <c r="AK69" i="8"/>
  <c r="AL69" i="8"/>
  <c r="AM69" i="8"/>
  <c r="AN69" i="8"/>
  <c r="AT69" i="8"/>
  <c r="AU69" i="8"/>
  <c r="AV69" i="8"/>
  <c r="AW69" i="8"/>
  <c r="AX69" i="8"/>
  <c r="AY69" i="8"/>
  <c r="AZ69" i="8"/>
  <c r="BA69" i="8"/>
  <c r="BB69" i="8"/>
  <c r="BC69" i="8"/>
  <c r="BD69" i="8"/>
  <c r="BE69" i="8"/>
  <c r="AC70" i="8"/>
  <c r="AD70" i="8"/>
  <c r="AE70" i="8"/>
  <c r="AF70" i="8"/>
  <c r="AG70" i="8"/>
  <c r="AH70" i="8"/>
  <c r="AI70" i="8"/>
  <c r="AJ70" i="8"/>
  <c r="AK70" i="8"/>
  <c r="AL70" i="8"/>
  <c r="AM70" i="8"/>
  <c r="AN70" i="8"/>
  <c r="AT70" i="8"/>
  <c r="AU70" i="8"/>
  <c r="AV70" i="8"/>
  <c r="AW70" i="8"/>
  <c r="AX70" i="8"/>
  <c r="AY70" i="8"/>
  <c r="AZ70" i="8"/>
  <c r="BA70" i="8"/>
  <c r="BB70" i="8"/>
  <c r="BC70" i="8"/>
  <c r="BD70" i="8"/>
  <c r="BE70" i="8"/>
  <c r="AC71" i="8"/>
  <c r="AD71" i="8"/>
  <c r="AE71" i="8"/>
  <c r="AF71" i="8"/>
  <c r="AG71" i="8"/>
  <c r="AH71" i="8"/>
  <c r="AI71" i="8"/>
  <c r="AJ71" i="8"/>
  <c r="AK71" i="8"/>
  <c r="AL71" i="8"/>
  <c r="AM71" i="8"/>
  <c r="AN71" i="8"/>
  <c r="AT71" i="8"/>
  <c r="AU71" i="8"/>
  <c r="AV71" i="8"/>
  <c r="AW71" i="8"/>
  <c r="AX71" i="8"/>
  <c r="AY71" i="8"/>
  <c r="AZ71" i="8"/>
  <c r="BA71" i="8"/>
  <c r="BB71" i="8"/>
  <c r="BC71" i="8"/>
  <c r="BD71" i="8"/>
  <c r="BE71" i="8"/>
  <c r="AC72" i="8"/>
  <c r="AD72" i="8"/>
  <c r="AE72" i="8"/>
  <c r="AF72" i="8"/>
  <c r="AG72" i="8"/>
  <c r="AH72" i="8"/>
  <c r="AI72" i="8"/>
  <c r="AJ72" i="8"/>
  <c r="AK72" i="8"/>
  <c r="AL72" i="8"/>
  <c r="AM72" i="8"/>
  <c r="AN72" i="8"/>
  <c r="AT72" i="8"/>
  <c r="AU72" i="8"/>
  <c r="AV72" i="8"/>
  <c r="AW72" i="8"/>
  <c r="AX72" i="8"/>
  <c r="AY72" i="8"/>
  <c r="AZ72" i="8"/>
  <c r="BA72" i="8"/>
  <c r="BB72" i="8"/>
  <c r="BC72" i="8"/>
  <c r="BD72" i="8"/>
  <c r="BE72" i="8"/>
  <c r="AC73" i="8"/>
  <c r="AD73" i="8"/>
  <c r="AE73" i="8"/>
  <c r="AF73" i="8"/>
  <c r="AG73" i="8"/>
  <c r="AH73" i="8"/>
  <c r="AI73" i="8"/>
  <c r="AJ73" i="8"/>
  <c r="AK73" i="8"/>
  <c r="AL73" i="8"/>
  <c r="AM73" i="8"/>
  <c r="AN73" i="8"/>
  <c r="AT73" i="8"/>
  <c r="AU73" i="8"/>
  <c r="AV73" i="8"/>
  <c r="AW73" i="8"/>
  <c r="AX73" i="8"/>
  <c r="AY73" i="8"/>
  <c r="AZ73" i="8"/>
  <c r="BA73" i="8"/>
  <c r="BB73" i="8"/>
  <c r="BC73" i="8"/>
  <c r="BD73" i="8"/>
  <c r="BE73" i="8"/>
  <c r="AC74" i="8"/>
  <c r="AD74" i="8"/>
  <c r="AE74" i="8"/>
  <c r="AF74" i="8"/>
  <c r="AG74" i="8"/>
  <c r="AH74" i="8"/>
  <c r="AI74" i="8"/>
  <c r="AJ74" i="8"/>
  <c r="AK74" i="8"/>
  <c r="AL74" i="8"/>
  <c r="AM74" i="8"/>
  <c r="AN74" i="8"/>
  <c r="AT74" i="8"/>
  <c r="AU74" i="8"/>
  <c r="AV74" i="8"/>
  <c r="AW74" i="8"/>
  <c r="AX74" i="8"/>
  <c r="AY74" i="8"/>
  <c r="AZ74" i="8"/>
  <c r="BA74" i="8"/>
  <c r="BB74" i="8"/>
  <c r="BC74" i="8"/>
  <c r="BD74" i="8"/>
  <c r="BE74" i="8"/>
  <c r="AC75" i="8"/>
  <c r="AD75" i="8"/>
  <c r="AE75" i="8"/>
  <c r="AF75" i="8"/>
  <c r="AG75" i="8"/>
  <c r="AH75" i="8"/>
  <c r="AI75" i="8"/>
  <c r="AJ75" i="8"/>
  <c r="AK75" i="8"/>
  <c r="AL75" i="8"/>
  <c r="AM75" i="8"/>
  <c r="AN75" i="8"/>
  <c r="AT75" i="8"/>
  <c r="AU75" i="8"/>
  <c r="AV75" i="8"/>
  <c r="AW75" i="8"/>
  <c r="AX75" i="8"/>
  <c r="AY75" i="8"/>
  <c r="AZ75" i="8"/>
  <c r="BA75" i="8"/>
  <c r="BB75" i="8"/>
  <c r="BC75" i="8"/>
  <c r="BD75" i="8"/>
  <c r="BE75" i="8"/>
  <c r="AC76" i="8"/>
  <c r="AD76" i="8"/>
  <c r="AE76" i="8"/>
  <c r="AF76" i="8"/>
  <c r="AG76" i="8"/>
  <c r="AH76" i="8"/>
  <c r="AI76" i="8"/>
  <c r="AJ76" i="8"/>
  <c r="AK76" i="8"/>
  <c r="AL76" i="8"/>
  <c r="AM76" i="8"/>
  <c r="AN76" i="8"/>
  <c r="AT76" i="8"/>
  <c r="AU76" i="8"/>
  <c r="AV76" i="8"/>
  <c r="AW76" i="8"/>
  <c r="AX76" i="8"/>
  <c r="AY76" i="8"/>
  <c r="AZ76" i="8"/>
  <c r="BA76" i="8"/>
  <c r="BB76" i="8"/>
  <c r="BC76" i="8"/>
  <c r="BD76" i="8"/>
  <c r="BE76" i="8"/>
  <c r="AC77" i="8"/>
  <c r="AD77" i="8"/>
  <c r="AE77" i="8"/>
  <c r="AF77" i="8"/>
  <c r="AG77" i="8"/>
  <c r="AH77" i="8"/>
  <c r="AI77" i="8"/>
  <c r="AJ77" i="8"/>
  <c r="AK77" i="8"/>
  <c r="AL77" i="8"/>
  <c r="AM77" i="8"/>
  <c r="AN77" i="8"/>
  <c r="AT77" i="8"/>
  <c r="AU77" i="8"/>
  <c r="AV77" i="8"/>
  <c r="AW77" i="8"/>
  <c r="AX77" i="8"/>
  <c r="AY77" i="8"/>
  <c r="AZ77" i="8"/>
  <c r="BA77" i="8"/>
  <c r="BB77" i="8"/>
  <c r="BC77" i="8"/>
  <c r="BD77" i="8"/>
  <c r="BE77" i="8"/>
  <c r="AC78" i="8"/>
  <c r="AD78" i="8"/>
  <c r="AE78" i="8"/>
  <c r="AF78" i="8"/>
  <c r="AG78" i="8"/>
  <c r="AH78" i="8"/>
  <c r="AI78" i="8"/>
  <c r="AJ78" i="8"/>
  <c r="AK78" i="8"/>
  <c r="AL78" i="8"/>
  <c r="AM78" i="8"/>
  <c r="AN78" i="8"/>
  <c r="AT78" i="8"/>
  <c r="AU78" i="8"/>
  <c r="AV78" i="8"/>
  <c r="AW78" i="8"/>
  <c r="AX78" i="8"/>
  <c r="AY78" i="8"/>
  <c r="AZ78" i="8"/>
  <c r="BA78" i="8"/>
  <c r="BB78" i="8"/>
  <c r="BC78" i="8"/>
  <c r="BD78" i="8"/>
  <c r="BE78" i="8"/>
  <c r="AC79" i="8"/>
  <c r="AD79" i="8"/>
  <c r="AE79" i="8"/>
  <c r="AF79" i="8"/>
  <c r="AG79" i="8"/>
  <c r="AH79" i="8"/>
  <c r="AI79" i="8"/>
  <c r="AJ79" i="8"/>
  <c r="AK79" i="8"/>
  <c r="AL79" i="8"/>
  <c r="AM79" i="8"/>
  <c r="AN79" i="8"/>
  <c r="AT79" i="8"/>
  <c r="AU79" i="8"/>
  <c r="AV79" i="8"/>
  <c r="AW79" i="8"/>
  <c r="AX79" i="8"/>
  <c r="AY79" i="8"/>
  <c r="AZ79" i="8"/>
  <c r="BA79" i="8"/>
  <c r="BB79" i="8"/>
  <c r="BC79" i="8"/>
  <c r="BD79" i="8"/>
  <c r="BE79" i="8"/>
  <c r="AC80" i="8"/>
  <c r="AD80" i="8"/>
  <c r="AE80" i="8"/>
  <c r="AF80" i="8"/>
  <c r="AG80" i="8"/>
  <c r="AH80" i="8"/>
  <c r="AI80" i="8"/>
  <c r="AJ80" i="8"/>
  <c r="AK80" i="8"/>
  <c r="AL80" i="8"/>
  <c r="AM80" i="8"/>
  <c r="AN80" i="8"/>
  <c r="AT80" i="8"/>
  <c r="AU80" i="8"/>
  <c r="AV80" i="8"/>
  <c r="AW80" i="8"/>
  <c r="AX80" i="8"/>
  <c r="AY80" i="8"/>
  <c r="AZ80" i="8"/>
  <c r="BA80" i="8"/>
  <c r="BB80" i="8"/>
  <c r="BC80" i="8"/>
  <c r="BD80" i="8"/>
  <c r="BE80" i="8"/>
  <c r="AC81" i="8"/>
  <c r="AD81" i="8"/>
  <c r="AE81" i="8"/>
  <c r="AF81" i="8"/>
  <c r="AG81" i="8"/>
  <c r="AH81" i="8"/>
  <c r="AI81" i="8"/>
  <c r="AJ81" i="8"/>
  <c r="AK81" i="8"/>
  <c r="AL81" i="8"/>
  <c r="AM81" i="8"/>
  <c r="AN81" i="8"/>
  <c r="AT81" i="8"/>
  <c r="AU81" i="8"/>
  <c r="AV81" i="8"/>
  <c r="AW81" i="8"/>
  <c r="AX81" i="8"/>
  <c r="AY81" i="8"/>
  <c r="AZ81" i="8"/>
  <c r="BA81" i="8"/>
  <c r="BB81" i="8"/>
  <c r="BC81" i="8"/>
  <c r="BD81" i="8"/>
  <c r="BE81" i="8"/>
  <c r="AC82" i="8"/>
  <c r="AD82" i="8"/>
  <c r="AE82" i="8"/>
  <c r="AF82" i="8"/>
  <c r="AG82" i="8"/>
  <c r="AH82" i="8"/>
  <c r="AI82" i="8"/>
  <c r="AJ82" i="8"/>
  <c r="AK82" i="8"/>
  <c r="AL82" i="8"/>
  <c r="AM82" i="8"/>
  <c r="AN82" i="8"/>
  <c r="AT82" i="8"/>
  <c r="AU82" i="8"/>
  <c r="AV82" i="8"/>
  <c r="AW82" i="8"/>
  <c r="AX82" i="8"/>
  <c r="AY82" i="8"/>
  <c r="AZ82" i="8"/>
  <c r="BA82" i="8"/>
  <c r="BB82" i="8"/>
  <c r="BC82" i="8"/>
  <c r="BD82" i="8"/>
  <c r="BE82" i="8"/>
  <c r="AC83" i="8"/>
  <c r="AD83" i="8"/>
  <c r="AE83" i="8"/>
  <c r="AF83" i="8"/>
  <c r="AG83" i="8"/>
  <c r="AH83" i="8"/>
  <c r="AI83" i="8"/>
  <c r="AJ83" i="8"/>
  <c r="AK83" i="8"/>
  <c r="AL83" i="8"/>
  <c r="AM83" i="8"/>
  <c r="AN83" i="8"/>
  <c r="AT83" i="8"/>
  <c r="AU83" i="8"/>
  <c r="AV83" i="8"/>
  <c r="AW83" i="8"/>
  <c r="AX83" i="8"/>
  <c r="AY83" i="8"/>
  <c r="AZ83" i="8"/>
  <c r="BA83" i="8"/>
  <c r="BB83" i="8"/>
  <c r="BC83" i="8"/>
  <c r="BD83" i="8"/>
  <c r="BE83" i="8"/>
  <c r="AC84" i="8"/>
  <c r="AD84" i="8"/>
  <c r="AE84" i="8"/>
  <c r="AF84" i="8"/>
  <c r="AG84" i="8"/>
  <c r="AH84" i="8"/>
  <c r="AI84" i="8"/>
  <c r="AJ84" i="8"/>
  <c r="AK84" i="8"/>
  <c r="AL84" i="8"/>
  <c r="AM84" i="8"/>
  <c r="AN84" i="8"/>
  <c r="AT84" i="8"/>
  <c r="AU84" i="8"/>
  <c r="AV84" i="8"/>
  <c r="AW84" i="8"/>
  <c r="AX84" i="8"/>
  <c r="AY84" i="8"/>
  <c r="AZ84" i="8"/>
  <c r="BA84" i="8"/>
  <c r="BB84" i="8"/>
  <c r="BC84" i="8"/>
  <c r="BD84" i="8"/>
  <c r="BE84" i="8"/>
  <c r="AC85" i="8"/>
  <c r="AD85" i="8"/>
  <c r="AE85" i="8"/>
  <c r="AF85" i="8"/>
  <c r="AG85" i="8"/>
  <c r="AH85" i="8"/>
  <c r="AI85" i="8"/>
  <c r="AJ85" i="8"/>
  <c r="AK85" i="8"/>
  <c r="AL85" i="8"/>
  <c r="AM85" i="8"/>
  <c r="AN85" i="8"/>
  <c r="AT85" i="8"/>
  <c r="AU85" i="8"/>
  <c r="AV85" i="8"/>
  <c r="AW85" i="8"/>
  <c r="AX85" i="8"/>
  <c r="AY85" i="8"/>
  <c r="AZ85" i="8"/>
  <c r="BA85" i="8"/>
  <c r="BB85" i="8"/>
  <c r="BC85" i="8"/>
  <c r="BD85" i="8"/>
  <c r="BE85" i="8"/>
  <c r="AC86" i="8"/>
  <c r="AD86" i="8"/>
  <c r="AE86" i="8"/>
  <c r="AF86" i="8"/>
  <c r="AG86" i="8"/>
  <c r="AH86" i="8"/>
  <c r="AI86" i="8"/>
  <c r="AJ86" i="8"/>
  <c r="AK86" i="8"/>
  <c r="AL86" i="8"/>
  <c r="AM86" i="8"/>
  <c r="AN86" i="8"/>
  <c r="AT86" i="8"/>
  <c r="AU86" i="8"/>
  <c r="AV86" i="8"/>
  <c r="AW86" i="8"/>
  <c r="AX86" i="8"/>
  <c r="AY86" i="8"/>
  <c r="AZ86" i="8"/>
  <c r="BA86" i="8"/>
  <c r="BB86" i="8"/>
  <c r="BC86" i="8"/>
  <c r="BD86" i="8"/>
  <c r="BE86" i="8"/>
  <c r="AC87" i="8"/>
  <c r="AD87" i="8"/>
  <c r="AE87" i="8"/>
  <c r="AF87" i="8"/>
  <c r="AG87" i="8"/>
  <c r="AH87" i="8"/>
  <c r="AI87" i="8"/>
  <c r="AJ87" i="8"/>
  <c r="AK87" i="8"/>
  <c r="AL87" i="8"/>
  <c r="AM87" i="8"/>
  <c r="AN87" i="8"/>
  <c r="AT87" i="8"/>
  <c r="AU87" i="8"/>
  <c r="AV87" i="8"/>
  <c r="AW87" i="8"/>
  <c r="AX87" i="8"/>
  <c r="AY87" i="8"/>
  <c r="AZ87" i="8"/>
  <c r="BA87" i="8"/>
  <c r="BB87" i="8"/>
  <c r="BC87" i="8"/>
  <c r="BD87" i="8"/>
  <c r="BE87" i="8"/>
  <c r="AC88" i="8"/>
  <c r="AD88" i="8"/>
  <c r="AE88" i="8"/>
  <c r="AF88" i="8"/>
  <c r="AG88" i="8"/>
  <c r="AH88" i="8"/>
  <c r="AI88" i="8"/>
  <c r="AJ88" i="8"/>
  <c r="AK88" i="8"/>
  <c r="AL88" i="8"/>
  <c r="AM88" i="8"/>
  <c r="AN88" i="8"/>
  <c r="AT88" i="8"/>
  <c r="AU88" i="8"/>
  <c r="AV88" i="8"/>
  <c r="AW88" i="8"/>
  <c r="AX88" i="8"/>
  <c r="AY88" i="8"/>
  <c r="AZ88" i="8"/>
  <c r="BA88" i="8"/>
  <c r="BB88" i="8"/>
  <c r="BC88" i="8"/>
  <c r="BD88" i="8"/>
  <c r="BE88" i="8"/>
  <c r="AC89" i="8"/>
  <c r="AD89" i="8"/>
  <c r="AE89" i="8"/>
  <c r="AF89" i="8"/>
  <c r="AG89" i="8"/>
  <c r="AH89" i="8"/>
  <c r="AI89" i="8"/>
  <c r="AJ89" i="8"/>
  <c r="AK89" i="8"/>
  <c r="AL89" i="8"/>
  <c r="AM89" i="8"/>
  <c r="AN89" i="8"/>
  <c r="AT89" i="8"/>
  <c r="AU89" i="8"/>
  <c r="AV89" i="8"/>
  <c r="AW89" i="8"/>
  <c r="AX89" i="8"/>
  <c r="AY89" i="8"/>
  <c r="AZ89" i="8"/>
  <c r="BA89" i="8"/>
  <c r="BB89" i="8"/>
  <c r="BC89" i="8"/>
  <c r="BD89" i="8"/>
  <c r="BE89" i="8"/>
  <c r="AC90" i="8"/>
  <c r="AD90" i="8"/>
  <c r="AE90" i="8"/>
  <c r="AF90" i="8"/>
  <c r="AG90" i="8"/>
  <c r="AH90" i="8"/>
  <c r="AI90" i="8"/>
  <c r="AJ90" i="8"/>
  <c r="AK90" i="8"/>
  <c r="AL90" i="8"/>
  <c r="AM90" i="8"/>
  <c r="AN90" i="8"/>
  <c r="AT90" i="8"/>
  <c r="AU90" i="8"/>
  <c r="AV90" i="8"/>
  <c r="AW90" i="8"/>
  <c r="AX90" i="8"/>
  <c r="AY90" i="8"/>
  <c r="AZ90" i="8"/>
  <c r="BA90" i="8"/>
  <c r="BB90" i="8"/>
  <c r="BC90" i="8"/>
  <c r="BD90" i="8"/>
  <c r="BE90" i="8"/>
  <c r="AC91" i="8"/>
  <c r="AD91" i="8"/>
  <c r="AE91" i="8"/>
  <c r="AF91" i="8"/>
  <c r="AG91" i="8"/>
  <c r="AH91" i="8"/>
  <c r="AI91" i="8"/>
  <c r="AJ91" i="8"/>
  <c r="AK91" i="8"/>
  <c r="AL91" i="8"/>
  <c r="AM91" i="8"/>
  <c r="AN91" i="8"/>
  <c r="AT91" i="8"/>
  <c r="AU91" i="8"/>
  <c r="AV91" i="8"/>
  <c r="AW91" i="8"/>
  <c r="AX91" i="8"/>
  <c r="AY91" i="8"/>
  <c r="AZ91" i="8"/>
  <c r="BA91" i="8"/>
  <c r="BB91" i="8"/>
  <c r="BC91" i="8"/>
  <c r="BD91" i="8"/>
  <c r="BE91" i="8"/>
  <c r="AC92" i="8"/>
  <c r="AD92" i="8"/>
  <c r="AE92" i="8"/>
  <c r="AF92" i="8"/>
  <c r="AG92" i="8"/>
  <c r="AH92" i="8"/>
  <c r="AI92" i="8"/>
  <c r="AJ92" i="8"/>
  <c r="AK92" i="8"/>
  <c r="AL92" i="8"/>
  <c r="AM92" i="8"/>
  <c r="AN92" i="8"/>
  <c r="AT92" i="8"/>
  <c r="AU92" i="8"/>
  <c r="AV92" i="8"/>
  <c r="AW92" i="8"/>
  <c r="AX92" i="8"/>
  <c r="AY92" i="8"/>
  <c r="AZ92" i="8"/>
  <c r="BA92" i="8"/>
  <c r="BB92" i="8"/>
  <c r="BC92" i="8"/>
  <c r="BD92" i="8"/>
  <c r="BE92" i="8"/>
  <c r="AC93" i="8"/>
  <c r="AD93" i="8"/>
  <c r="AE93" i="8"/>
  <c r="AF93" i="8"/>
  <c r="AG93" i="8"/>
  <c r="AH93" i="8"/>
  <c r="AI93" i="8"/>
  <c r="AJ93" i="8"/>
  <c r="AK93" i="8"/>
  <c r="AL93" i="8"/>
  <c r="AM93" i="8"/>
  <c r="AN93" i="8"/>
  <c r="AT93" i="8"/>
  <c r="AU93" i="8"/>
  <c r="AV93" i="8"/>
  <c r="AW93" i="8"/>
  <c r="AX93" i="8"/>
  <c r="AY93" i="8"/>
  <c r="AZ93" i="8"/>
  <c r="BA93" i="8"/>
  <c r="BB93" i="8"/>
  <c r="BC93" i="8"/>
  <c r="BD93" i="8"/>
  <c r="BE93" i="8"/>
  <c r="AC94" i="8"/>
  <c r="AD94" i="8"/>
  <c r="AE94" i="8"/>
  <c r="AF94" i="8"/>
  <c r="AG94" i="8"/>
  <c r="AH94" i="8"/>
  <c r="AI94" i="8"/>
  <c r="AJ94" i="8"/>
  <c r="AK94" i="8"/>
  <c r="AL94" i="8"/>
  <c r="AM94" i="8"/>
  <c r="AN94" i="8"/>
  <c r="AT94" i="8"/>
  <c r="AU94" i="8"/>
  <c r="AV94" i="8"/>
  <c r="AW94" i="8"/>
  <c r="AX94" i="8"/>
  <c r="AY94" i="8"/>
  <c r="AZ94" i="8"/>
  <c r="BA94" i="8"/>
  <c r="BB94" i="8"/>
  <c r="BC94" i="8"/>
  <c r="BD94" i="8"/>
  <c r="BE94" i="8"/>
  <c r="AC95" i="8"/>
  <c r="AD95" i="8"/>
  <c r="AE95" i="8"/>
  <c r="AF95" i="8"/>
  <c r="AG95" i="8"/>
  <c r="AH95" i="8"/>
  <c r="AI95" i="8"/>
  <c r="AJ95" i="8"/>
  <c r="AK95" i="8"/>
  <c r="AL95" i="8"/>
  <c r="AM95" i="8"/>
  <c r="AN95" i="8"/>
  <c r="AT95" i="8"/>
  <c r="AU95" i="8"/>
  <c r="AV95" i="8"/>
  <c r="AW95" i="8"/>
  <c r="AX95" i="8"/>
  <c r="AY95" i="8"/>
  <c r="AZ95" i="8"/>
  <c r="BA95" i="8"/>
  <c r="BB95" i="8"/>
  <c r="BC95" i="8"/>
  <c r="BD95" i="8"/>
  <c r="BE95" i="8"/>
  <c r="AC96" i="8"/>
  <c r="AD96" i="8"/>
  <c r="AE96" i="8"/>
  <c r="AF96" i="8"/>
  <c r="AG96" i="8"/>
  <c r="AH96" i="8"/>
  <c r="AI96" i="8"/>
  <c r="AJ96" i="8"/>
  <c r="AK96" i="8"/>
  <c r="AL96" i="8"/>
  <c r="AM96" i="8"/>
  <c r="AN96" i="8"/>
  <c r="AT96" i="8"/>
  <c r="AU96" i="8"/>
  <c r="AV96" i="8"/>
  <c r="AW96" i="8"/>
  <c r="AX96" i="8"/>
  <c r="AY96" i="8"/>
  <c r="AZ96" i="8"/>
  <c r="BA96" i="8"/>
  <c r="BB96" i="8"/>
  <c r="BC96" i="8"/>
  <c r="BD96" i="8"/>
  <c r="BE96" i="8"/>
  <c r="AC97" i="8"/>
  <c r="AD97" i="8"/>
  <c r="AE97" i="8"/>
  <c r="AF97" i="8"/>
  <c r="AG97" i="8"/>
  <c r="AH97" i="8"/>
  <c r="AI97" i="8"/>
  <c r="AJ97" i="8"/>
  <c r="AK97" i="8"/>
  <c r="AL97" i="8"/>
  <c r="AM97" i="8"/>
  <c r="AN97" i="8"/>
  <c r="AT97" i="8"/>
  <c r="AU97" i="8"/>
  <c r="AV97" i="8"/>
  <c r="AW97" i="8"/>
  <c r="AX97" i="8"/>
  <c r="AY97" i="8"/>
  <c r="AZ97" i="8"/>
  <c r="BA97" i="8"/>
  <c r="BB97" i="8"/>
  <c r="BC97" i="8"/>
  <c r="BD97" i="8"/>
  <c r="BE97" i="8"/>
  <c r="AC98" i="8"/>
  <c r="AD98" i="8"/>
  <c r="AE98" i="8"/>
  <c r="AF98" i="8"/>
  <c r="AG98" i="8"/>
  <c r="AH98" i="8"/>
  <c r="AI98" i="8"/>
  <c r="AJ98" i="8"/>
  <c r="AK98" i="8"/>
  <c r="AL98" i="8"/>
  <c r="AM98" i="8"/>
  <c r="AN98" i="8"/>
  <c r="AT98" i="8"/>
  <c r="AU98" i="8"/>
  <c r="AV98" i="8"/>
  <c r="AW98" i="8"/>
  <c r="AX98" i="8"/>
  <c r="AY98" i="8"/>
  <c r="AZ98" i="8"/>
  <c r="BA98" i="8"/>
  <c r="BB98" i="8"/>
  <c r="BC98" i="8"/>
  <c r="BD98" i="8"/>
  <c r="BE98" i="8"/>
  <c r="AC99" i="8"/>
  <c r="AD99" i="8"/>
  <c r="AE99" i="8"/>
  <c r="AF99" i="8"/>
  <c r="AG99" i="8"/>
  <c r="AH99" i="8"/>
  <c r="AI99" i="8"/>
  <c r="AJ99" i="8"/>
  <c r="AK99" i="8"/>
  <c r="AL99" i="8"/>
  <c r="AM99" i="8"/>
  <c r="AN99" i="8"/>
  <c r="AT99" i="8"/>
  <c r="AU99" i="8"/>
  <c r="AV99" i="8"/>
  <c r="AW99" i="8"/>
  <c r="AX99" i="8"/>
  <c r="AY99" i="8"/>
  <c r="AZ99" i="8"/>
  <c r="BA99" i="8"/>
  <c r="BB99" i="8"/>
  <c r="BC99" i="8"/>
  <c r="BD99" i="8"/>
  <c r="BE99" i="8"/>
  <c r="AC100" i="8"/>
  <c r="AD100" i="8"/>
  <c r="AE100" i="8"/>
  <c r="AF100" i="8"/>
  <c r="AG100" i="8"/>
  <c r="AH100" i="8"/>
  <c r="AI100" i="8"/>
  <c r="AJ100" i="8"/>
  <c r="AK100" i="8"/>
  <c r="AL100" i="8"/>
  <c r="AM100" i="8"/>
  <c r="AN100" i="8"/>
  <c r="AT100" i="8"/>
  <c r="AU100" i="8"/>
  <c r="AV100" i="8"/>
  <c r="AW100" i="8"/>
  <c r="AX100" i="8"/>
  <c r="AY100" i="8"/>
  <c r="AZ100" i="8"/>
  <c r="BA100" i="8"/>
  <c r="BB100" i="8"/>
  <c r="BC100" i="8"/>
  <c r="BD100" i="8"/>
  <c r="BE100" i="8"/>
  <c r="AC101" i="8"/>
  <c r="AD101" i="8"/>
  <c r="AE101" i="8"/>
  <c r="AF101" i="8"/>
  <c r="AG101" i="8"/>
  <c r="AH101" i="8"/>
  <c r="AI101" i="8"/>
  <c r="AJ101" i="8"/>
  <c r="AK101" i="8"/>
  <c r="AL101" i="8"/>
  <c r="AM101" i="8"/>
  <c r="AN101" i="8"/>
  <c r="AT101" i="8"/>
  <c r="AU101" i="8"/>
  <c r="AV101" i="8"/>
  <c r="AW101" i="8"/>
  <c r="AX101" i="8"/>
  <c r="AY101" i="8"/>
  <c r="AZ101" i="8"/>
  <c r="BA101" i="8"/>
  <c r="BB101" i="8"/>
  <c r="BC101" i="8"/>
  <c r="BD101" i="8"/>
  <c r="BE101" i="8"/>
  <c r="AC102" i="8"/>
  <c r="AD102" i="8"/>
  <c r="AE102" i="8"/>
  <c r="AF102" i="8"/>
  <c r="AG102" i="8"/>
  <c r="AH102" i="8"/>
  <c r="AI102" i="8"/>
  <c r="AJ102" i="8"/>
  <c r="AK102" i="8"/>
  <c r="AL102" i="8"/>
  <c r="AM102" i="8"/>
  <c r="AN102" i="8"/>
  <c r="AT102" i="8"/>
  <c r="AU102" i="8"/>
  <c r="AV102" i="8"/>
  <c r="AW102" i="8"/>
  <c r="AX102" i="8"/>
  <c r="AY102" i="8"/>
  <c r="AZ102" i="8"/>
  <c r="BA102" i="8"/>
  <c r="BB102" i="8"/>
  <c r="BC102" i="8"/>
  <c r="BD102" i="8"/>
  <c r="BE102" i="8"/>
  <c r="AC103" i="8"/>
  <c r="AD103" i="8"/>
  <c r="AE103" i="8"/>
  <c r="AF103" i="8"/>
  <c r="AG103" i="8"/>
  <c r="AH103" i="8"/>
  <c r="AI103" i="8"/>
  <c r="AJ103" i="8"/>
  <c r="AK103" i="8"/>
  <c r="AL103" i="8"/>
  <c r="AM103" i="8"/>
  <c r="AN103" i="8"/>
  <c r="AT103" i="8"/>
  <c r="AU103" i="8"/>
  <c r="AV103" i="8"/>
  <c r="AW103" i="8"/>
  <c r="AX103" i="8"/>
  <c r="AY103" i="8"/>
  <c r="AZ103" i="8"/>
  <c r="BA103" i="8"/>
  <c r="BB103" i="8"/>
  <c r="BC103" i="8"/>
  <c r="BD103" i="8"/>
  <c r="BE103" i="8"/>
  <c r="AC104" i="8"/>
  <c r="AD104" i="8"/>
  <c r="AE104" i="8"/>
  <c r="AF104" i="8"/>
  <c r="AG104" i="8"/>
  <c r="AH104" i="8"/>
  <c r="AI104" i="8"/>
  <c r="AJ104" i="8"/>
  <c r="AK104" i="8"/>
  <c r="AL104" i="8"/>
  <c r="AM104" i="8"/>
  <c r="AN104" i="8"/>
  <c r="AT104" i="8"/>
  <c r="AU104" i="8"/>
  <c r="AV104" i="8"/>
  <c r="AW104" i="8"/>
  <c r="AX104" i="8"/>
  <c r="AY104" i="8"/>
  <c r="AZ104" i="8"/>
  <c r="BA104" i="8"/>
  <c r="BB104" i="8"/>
  <c r="BC104" i="8"/>
  <c r="BD104" i="8"/>
  <c r="BE104" i="8"/>
  <c r="AC105" i="8"/>
  <c r="AD105" i="8"/>
  <c r="AE105" i="8"/>
  <c r="AF105" i="8"/>
  <c r="AG105" i="8"/>
  <c r="AH105" i="8"/>
  <c r="AI105" i="8"/>
  <c r="AJ105" i="8"/>
  <c r="AK105" i="8"/>
  <c r="AL105" i="8"/>
  <c r="AM105" i="8"/>
  <c r="AN105" i="8"/>
  <c r="AT105" i="8"/>
  <c r="AU105" i="8"/>
  <c r="AV105" i="8"/>
  <c r="AW105" i="8"/>
  <c r="AX105" i="8"/>
  <c r="AY105" i="8"/>
  <c r="AZ105" i="8"/>
  <c r="BA105" i="8"/>
  <c r="BB105" i="8"/>
  <c r="BC105" i="8"/>
  <c r="BD105" i="8"/>
  <c r="BE105" i="8"/>
  <c r="AC106" i="8"/>
  <c r="AD106" i="8"/>
  <c r="AE106" i="8"/>
  <c r="AF106" i="8"/>
  <c r="AG106" i="8"/>
  <c r="AH106" i="8"/>
  <c r="AI106" i="8"/>
  <c r="AJ106" i="8"/>
  <c r="AK106" i="8"/>
  <c r="AL106" i="8"/>
  <c r="AM106" i="8"/>
  <c r="AN106" i="8"/>
  <c r="AT106" i="8"/>
  <c r="AU106" i="8"/>
  <c r="AV106" i="8"/>
  <c r="AW106" i="8"/>
  <c r="AX106" i="8"/>
  <c r="AY106" i="8"/>
  <c r="AZ106" i="8"/>
  <c r="BA106" i="8"/>
  <c r="BB106" i="8"/>
  <c r="BC106" i="8"/>
  <c r="BD106" i="8"/>
  <c r="BE106" i="8"/>
  <c r="AC107" i="8"/>
  <c r="AD107" i="8"/>
  <c r="AE107" i="8"/>
  <c r="AF107" i="8"/>
  <c r="AG107" i="8"/>
  <c r="AH107" i="8"/>
  <c r="AI107" i="8"/>
  <c r="AJ107" i="8"/>
  <c r="AK107" i="8"/>
  <c r="AL107" i="8"/>
  <c r="AM107" i="8"/>
  <c r="AN107" i="8"/>
  <c r="AT107" i="8"/>
  <c r="AU107" i="8"/>
  <c r="AV107" i="8"/>
  <c r="AW107" i="8"/>
  <c r="AX107" i="8"/>
  <c r="AY107" i="8"/>
  <c r="AZ107" i="8"/>
  <c r="BA107" i="8"/>
  <c r="BB107" i="8"/>
  <c r="BC107" i="8"/>
  <c r="BD107" i="8"/>
  <c r="BE107" i="8"/>
  <c r="AC108" i="8"/>
  <c r="AD108" i="8"/>
  <c r="AE108" i="8"/>
  <c r="AF108" i="8"/>
  <c r="AG108" i="8"/>
  <c r="AH108" i="8"/>
  <c r="AI108" i="8"/>
  <c r="AJ108" i="8"/>
  <c r="AK108" i="8"/>
  <c r="AL108" i="8"/>
  <c r="AM108" i="8"/>
  <c r="AN108" i="8"/>
  <c r="AT108" i="8"/>
  <c r="AU108" i="8"/>
  <c r="AV108" i="8"/>
  <c r="AW108" i="8"/>
  <c r="AX108" i="8"/>
  <c r="AY108" i="8"/>
  <c r="AZ108" i="8"/>
  <c r="BA108" i="8"/>
  <c r="BB108" i="8"/>
  <c r="BC108" i="8"/>
  <c r="BD108" i="8"/>
  <c r="BE108" i="8"/>
  <c r="AC109" i="8"/>
  <c r="AD109" i="8"/>
  <c r="AE109" i="8"/>
  <c r="AF109" i="8"/>
  <c r="AG109" i="8"/>
  <c r="AH109" i="8"/>
  <c r="AI109" i="8"/>
  <c r="AJ109" i="8"/>
  <c r="AK109" i="8"/>
  <c r="AL109" i="8"/>
  <c r="AM109" i="8"/>
  <c r="AN109" i="8"/>
  <c r="AT109" i="8"/>
  <c r="AU109" i="8"/>
  <c r="AV109" i="8"/>
  <c r="AW109" i="8"/>
  <c r="AX109" i="8"/>
  <c r="AY109" i="8"/>
  <c r="AZ109" i="8"/>
  <c r="BA109" i="8"/>
  <c r="BB109" i="8"/>
  <c r="BC109" i="8"/>
  <c r="BD109" i="8"/>
  <c r="BE109" i="8"/>
  <c r="AC110" i="8"/>
  <c r="AD110" i="8"/>
  <c r="AE110" i="8"/>
  <c r="AF110" i="8"/>
  <c r="AG110" i="8"/>
  <c r="AH110" i="8"/>
  <c r="AI110" i="8"/>
  <c r="AJ110" i="8"/>
  <c r="AK110" i="8"/>
  <c r="AL110" i="8"/>
  <c r="AM110" i="8"/>
  <c r="AN110" i="8"/>
  <c r="AT110" i="8"/>
  <c r="AU110" i="8"/>
  <c r="AV110" i="8"/>
  <c r="AW110" i="8"/>
  <c r="AX110" i="8"/>
  <c r="AY110" i="8"/>
  <c r="AZ110" i="8"/>
  <c r="BA110" i="8"/>
  <c r="BB110" i="8"/>
  <c r="BC110" i="8"/>
  <c r="BD110" i="8"/>
  <c r="BE110" i="8"/>
  <c r="AC111" i="8"/>
  <c r="AD111" i="8"/>
  <c r="AE111" i="8"/>
  <c r="AF111" i="8"/>
  <c r="AG111" i="8"/>
  <c r="AH111" i="8"/>
  <c r="AI111" i="8"/>
  <c r="AJ111" i="8"/>
  <c r="AK111" i="8"/>
  <c r="AL111" i="8"/>
  <c r="AM111" i="8"/>
  <c r="AN111" i="8"/>
  <c r="AT111" i="8"/>
  <c r="AU111" i="8"/>
  <c r="AV111" i="8"/>
  <c r="AW111" i="8"/>
  <c r="AX111" i="8"/>
  <c r="AY111" i="8"/>
  <c r="AZ111" i="8"/>
  <c r="BA111" i="8"/>
  <c r="BB111" i="8"/>
  <c r="BC111" i="8"/>
  <c r="BD111" i="8"/>
  <c r="BE111" i="8"/>
  <c r="AC112" i="8"/>
  <c r="AD112" i="8"/>
  <c r="AE112" i="8"/>
  <c r="AF112" i="8"/>
  <c r="AG112" i="8"/>
  <c r="AH112" i="8"/>
  <c r="AI112" i="8"/>
  <c r="AJ112" i="8"/>
  <c r="AK112" i="8"/>
  <c r="AL112" i="8"/>
  <c r="AM112" i="8"/>
  <c r="AN112" i="8"/>
  <c r="AT112" i="8"/>
  <c r="AU112" i="8"/>
  <c r="AV112" i="8"/>
  <c r="AW112" i="8"/>
  <c r="AX112" i="8"/>
  <c r="AY112" i="8"/>
  <c r="AZ112" i="8"/>
  <c r="BA112" i="8"/>
  <c r="BB112" i="8"/>
  <c r="BC112" i="8"/>
  <c r="BD112" i="8"/>
  <c r="BE112" i="8"/>
  <c r="AC113" i="8"/>
  <c r="AD113" i="8"/>
  <c r="AE113" i="8"/>
  <c r="AF113" i="8"/>
  <c r="AG113" i="8"/>
  <c r="AH113" i="8"/>
  <c r="AI113" i="8"/>
  <c r="AJ113" i="8"/>
  <c r="AK113" i="8"/>
  <c r="AL113" i="8"/>
  <c r="AM113" i="8"/>
  <c r="AN113" i="8"/>
  <c r="AT113" i="8"/>
  <c r="AU113" i="8"/>
  <c r="AV113" i="8"/>
  <c r="AW113" i="8"/>
  <c r="AX113" i="8"/>
  <c r="AY113" i="8"/>
  <c r="AZ113" i="8"/>
  <c r="BA113" i="8"/>
  <c r="BB113" i="8"/>
  <c r="BC113" i="8"/>
  <c r="BD113" i="8"/>
  <c r="BE113" i="8"/>
  <c r="AC114" i="8"/>
  <c r="AD114" i="8"/>
  <c r="AE114" i="8"/>
  <c r="AF114" i="8"/>
  <c r="AG114" i="8"/>
  <c r="AH114" i="8"/>
  <c r="AI114" i="8"/>
  <c r="AJ114" i="8"/>
  <c r="AK114" i="8"/>
  <c r="AL114" i="8"/>
  <c r="AM114" i="8"/>
  <c r="AN114" i="8"/>
  <c r="AT114" i="8"/>
  <c r="AU114" i="8"/>
  <c r="AV114" i="8"/>
  <c r="AW114" i="8"/>
  <c r="AX114" i="8"/>
  <c r="AY114" i="8"/>
  <c r="AZ114" i="8"/>
  <c r="BA114" i="8"/>
  <c r="BB114" i="8"/>
  <c r="BC114" i="8"/>
  <c r="BD114" i="8"/>
  <c r="BE114" i="8"/>
  <c r="AC115" i="8"/>
  <c r="AD115" i="8"/>
  <c r="AE115" i="8"/>
  <c r="AF115" i="8"/>
  <c r="AG115" i="8"/>
  <c r="AH115" i="8"/>
  <c r="AI115" i="8"/>
  <c r="AJ115" i="8"/>
  <c r="AK115" i="8"/>
  <c r="AL115" i="8"/>
  <c r="AM115" i="8"/>
  <c r="AN115" i="8"/>
  <c r="AT115" i="8"/>
  <c r="AU115" i="8"/>
  <c r="AV115" i="8"/>
  <c r="AW115" i="8"/>
  <c r="AX115" i="8"/>
  <c r="AY115" i="8"/>
  <c r="AZ115" i="8"/>
  <c r="BA115" i="8"/>
  <c r="BB115" i="8"/>
  <c r="BC115" i="8"/>
  <c r="BD115" i="8"/>
  <c r="BE115" i="8"/>
  <c r="AC116" i="8"/>
  <c r="AD116" i="8"/>
  <c r="AE116" i="8"/>
  <c r="AF116" i="8"/>
  <c r="AG116" i="8"/>
  <c r="AH116" i="8"/>
  <c r="AI116" i="8"/>
  <c r="AJ116" i="8"/>
  <c r="AK116" i="8"/>
  <c r="AL116" i="8"/>
  <c r="AM116" i="8"/>
  <c r="AN116" i="8"/>
  <c r="AT116" i="8"/>
  <c r="AU116" i="8"/>
  <c r="AV116" i="8"/>
  <c r="AW116" i="8"/>
  <c r="AX116" i="8"/>
  <c r="AY116" i="8"/>
  <c r="AZ116" i="8"/>
  <c r="BA116" i="8"/>
  <c r="BB116" i="8"/>
  <c r="BC116" i="8"/>
  <c r="BD116" i="8"/>
  <c r="BE116" i="8"/>
  <c r="AC117" i="8"/>
  <c r="AD117" i="8"/>
  <c r="AE117" i="8"/>
  <c r="AF117" i="8"/>
  <c r="AG117" i="8"/>
  <c r="AH117" i="8"/>
  <c r="AI117" i="8"/>
  <c r="AJ117" i="8"/>
  <c r="AK117" i="8"/>
  <c r="AL117" i="8"/>
  <c r="AM117" i="8"/>
  <c r="AN117" i="8"/>
  <c r="AT117" i="8"/>
  <c r="AU117" i="8"/>
  <c r="AV117" i="8"/>
  <c r="AW117" i="8"/>
  <c r="AX117" i="8"/>
  <c r="AY117" i="8"/>
  <c r="AZ117" i="8"/>
  <c r="BA117" i="8"/>
  <c r="BB117" i="8"/>
  <c r="BC117" i="8"/>
  <c r="BD117" i="8"/>
  <c r="BE117" i="8"/>
  <c r="AC118" i="8"/>
  <c r="AD118" i="8"/>
  <c r="AE118" i="8"/>
  <c r="AF118" i="8"/>
  <c r="AG118" i="8"/>
  <c r="AH118" i="8"/>
  <c r="AI118" i="8"/>
  <c r="AJ118" i="8"/>
  <c r="AK118" i="8"/>
  <c r="AL118" i="8"/>
  <c r="AM118" i="8"/>
  <c r="AN118" i="8"/>
  <c r="AT118" i="8"/>
  <c r="AU118" i="8"/>
  <c r="AV118" i="8"/>
  <c r="AW118" i="8"/>
  <c r="AX118" i="8"/>
  <c r="AY118" i="8"/>
  <c r="AZ118" i="8"/>
  <c r="BA118" i="8"/>
  <c r="BB118" i="8"/>
  <c r="BC118" i="8"/>
  <c r="BD118" i="8"/>
  <c r="BE118" i="8"/>
  <c r="AC119" i="8"/>
  <c r="AD119" i="8"/>
  <c r="AE119" i="8"/>
  <c r="AF119" i="8"/>
  <c r="AG119" i="8"/>
  <c r="AH119" i="8"/>
  <c r="AI119" i="8"/>
  <c r="AJ119" i="8"/>
  <c r="AK119" i="8"/>
  <c r="AL119" i="8"/>
  <c r="AM119" i="8"/>
  <c r="AN119" i="8"/>
  <c r="AT119" i="8"/>
  <c r="AU119" i="8"/>
  <c r="AV119" i="8"/>
  <c r="AW119" i="8"/>
  <c r="AX119" i="8"/>
  <c r="AY119" i="8"/>
  <c r="AZ119" i="8"/>
  <c r="BA119" i="8"/>
  <c r="BB119" i="8"/>
  <c r="BC119" i="8"/>
  <c r="BD119" i="8"/>
  <c r="BE119" i="8"/>
  <c r="AC120" i="8"/>
  <c r="AD120" i="8"/>
  <c r="AE120" i="8"/>
  <c r="AF120" i="8"/>
  <c r="AG120" i="8"/>
  <c r="AH120" i="8"/>
  <c r="AI120" i="8"/>
  <c r="AJ120" i="8"/>
  <c r="AK120" i="8"/>
  <c r="AL120" i="8"/>
  <c r="AM120" i="8"/>
  <c r="AN120" i="8"/>
  <c r="AT120" i="8"/>
  <c r="AU120" i="8"/>
  <c r="AV120" i="8"/>
  <c r="AW120" i="8"/>
  <c r="AX120" i="8"/>
  <c r="AY120" i="8"/>
  <c r="AZ120" i="8"/>
  <c r="BA120" i="8"/>
  <c r="BB120" i="8"/>
  <c r="BC120" i="8"/>
  <c r="BD120" i="8"/>
  <c r="BE120" i="8"/>
  <c r="AC121" i="8"/>
  <c r="AD121" i="8"/>
  <c r="AE121" i="8"/>
  <c r="AF121" i="8"/>
  <c r="AG121" i="8"/>
  <c r="AH121" i="8"/>
  <c r="AI121" i="8"/>
  <c r="AJ121" i="8"/>
  <c r="AK121" i="8"/>
  <c r="AL121" i="8"/>
  <c r="AM121" i="8"/>
  <c r="AN121" i="8"/>
  <c r="AT121" i="8"/>
  <c r="AU121" i="8"/>
  <c r="AV121" i="8"/>
  <c r="AW121" i="8"/>
  <c r="AX121" i="8"/>
  <c r="AY121" i="8"/>
  <c r="AZ121" i="8"/>
  <c r="BA121" i="8"/>
  <c r="BB121" i="8"/>
  <c r="BC121" i="8"/>
  <c r="BD121" i="8"/>
  <c r="BE121" i="8"/>
  <c r="AC122" i="8"/>
  <c r="AD122" i="8"/>
  <c r="AE122" i="8"/>
  <c r="AF122" i="8"/>
  <c r="AG122" i="8"/>
  <c r="AH122" i="8"/>
  <c r="AI122" i="8"/>
  <c r="AJ122" i="8"/>
  <c r="AK122" i="8"/>
  <c r="AL122" i="8"/>
  <c r="AM122" i="8"/>
  <c r="AN122" i="8"/>
  <c r="AT122" i="8"/>
  <c r="AU122" i="8"/>
  <c r="AV122" i="8"/>
  <c r="AW122" i="8"/>
  <c r="AX122" i="8"/>
  <c r="AY122" i="8"/>
  <c r="AZ122" i="8"/>
  <c r="BA122" i="8"/>
  <c r="BB122" i="8"/>
  <c r="BC122" i="8"/>
  <c r="BD122" i="8"/>
  <c r="BE122" i="8"/>
  <c r="AC123" i="8"/>
  <c r="AD123" i="8"/>
  <c r="AE123" i="8"/>
  <c r="AF123" i="8"/>
  <c r="AG123" i="8"/>
  <c r="AH123" i="8"/>
  <c r="AI123" i="8"/>
  <c r="AJ123" i="8"/>
  <c r="AK123" i="8"/>
  <c r="AL123" i="8"/>
  <c r="AM123" i="8"/>
  <c r="AN123" i="8"/>
  <c r="AT123" i="8"/>
  <c r="AU123" i="8"/>
  <c r="AV123" i="8"/>
  <c r="AW123" i="8"/>
  <c r="AX123" i="8"/>
  <c r="AY123" i="8"/>
  <c r="AZ123" i="8"/>
  <c r="BA123" i="8"/>
  <c r="BB123" i="8"/>
  <c r="BC123" i="8"/>
  <c r="BD123" i="8"/>
  <c r="BE123" i="8"/>
  <c r="AC124" i="8"/>
  <c r="AD124" i="8"/>
  <c r="AE124" i="8"/>
  <c r="AF124" i="8"/>
  <c r="AG124" i="8"/>
  <c r="AH124" i="8"/>
  <c r="AI124" i="8"/>
  <c r="AJ124" i="8"/>
  <c r="AK124" i="8"/>
  <c r="AL124" i="8"/>
  <c r="AM124" i="8"/>
  <c r="AN124" i="8"/>
  <c r="AT124" i="8"/>
  <c r="AU124" i="8"/>
  <c r="AV124" i="8"/>
  <c r="AW124" i="8"/>
  <c r="AX124" i="8"/>
  <c r="AY124" i="8"/>
  <c r="AZ124" i="8"/>
  <c r="BA124" i="8"/>
  <c r="BB124" i="8"/>
  <c r="BC124" i="8"/>
  <c r="BD124" i="8"/>
  <c r="BE124" i="8"/>
  <c r="AC125" i="8"/>
  <c r="AD125" i="8"/>
  <c r="AE125" i="8"/>
  <c r="AF125" i="8"/>
  <c r="AG125" i="8"/>
  <c r="AH125" i="8"/>
  <c r="AI125" i="8"/>
  <c r="AJ125" i="8"/>
  <c r="AK125" i="8"/>
  <c r="AL125" i="8"/>
  <c r="AM125" i="8"/>
  <c r="AN125" i="8"/>
  <c r="AT125" i="8"/>
  <c r="AU125" i="8"/>
  <c r="AV125" i="8"/>
  <c r="AW125" i="8"/>
  <c r="AX125" i="8"/>
  <c r="AY125" i="8"/>
  <c r="AZ125" i="8"/>
  <c r="BA125" i="8"/>
  <c r="BB125" i="8"/>
  <c r="BC125" i="8"/>
  <c r="BD125" i="8"/>
  <c r="BE125" i="8"/>
  <c r="AC126" i="8"/>
  <c r="AD126" i="8"/>
  <c r="AE126" i="8"/>
  <c r="AF126" i="8"/>
  <c r="AG126" i="8"/>
  <c r="AH126" i="8"/>
  <c r="AI126" i="8"/>
  <c r="AJ126" i="8"/>
  <c r="AK126" i="8"/>
  <c r="AL126" i="8"/>
  <c r="AM126" i="8"/>
  <c r="AN126" i="8"/>
  <c r="AT126" i="8"/>
  <c r="AU126" i="8"/>
  <c r="AV126" i="8"/>
  <c r="AW126" i="8"/>
  <c r="AX126" i="8"/>
  <c r="AY126" i="8"/>
  <c r="AZ126" i="8"/>
  <c r="BA126" i="8"/>
  <c r="BB126" i="8"/>
  <c r="BC126" i="8"/>
  <c r="BD126" i="8"/>
  <c r="BE126" i="8"/>
  <c r="AC127" i="8"/>
  <c r="AD127" i="8"/>
  <c r="AE127" i="8"/>
  <c r="AF127" i="8"/>
  <c r="AG127" i="8"/>
  <c r="AH127" i="8"/>
  <c r="AI127" i="8"/>
  <c r="AJ127" i="8"/>
  <c r="AK127" i="8"/>
  <c r="AL127" i="8"/>
  <c r="AM127" i="8"/>
  <c r="AN127" i="8"/>
  <c r="AT127" i="8"/>
  <c r="AU127" i="8"/>
  <c r="AV127" i="8"/>
  <c r="AW127" i="8"/>
  <c r="AX127" i="8"/>
  <c r="AY127" i="8"/>
  <c r="AZ127" i="8"/>
  <c r="BA127" i="8"/>
  <c r="BB127" i="8"/>
  <c r="BC127" i="8"/>
  <c r="BD127" i="8"/>
  <c r="BE127" i="8"/>
  <c r="AC128" i="8"/>
  <c r="AD128" i="8"/>
  <c r="AE128" i="8"/>
  <c r="AF128" i="8"/>
  <c r="AG128" i="8"/>
  <c r="AH128" i="8"/>
  <c r="AI128" i="8"/>
  <c r="AJ128" i="8"/>
  <c r="AK128" i="8"/>
  <c r="AL128" i="8"/>
  <c r="AM128" i="8"/>
  <c r="AN128" i="8"/>
  <c r="AT128" i="8"/>
  <c r="AU128" i="8"/>
  <c r="AV128" i="8"/>
  <c r="AW128" i="8"/>
  <c r="AX128" i="8"/>
  <c r="AY128" i="8"/>
  <c r="AZ128" i="8"/>
  <c r="BA128" i="8"/>
  <c r="BB128" i="8"/>
  <c r="BC128" i="8"/>
  <c r="BD128" i="8"/>
  <c r="BE128" i="8"/>
  <c r="AC129" i="8"/>
  <c r="AD129" i="8"/>
  <c r="AE129" i="8"/>
  <c r="AF129" i="8"/>
  <c r="AG129" i="8"/>
  <c r="AH129" i="8"/>
  <c r="AI129" i="8"/>
  <c r="AJ129" i="8"/>
  <c r="AK129" i="8"/>
  <c r="AL129" i="8"/>
  <c r="AM129" i="8"/>
  <c r="AN129" i="8"/>
  <c r="AT129" i="8"/>
  <c r="AU129" i="8"/>
  <c r="AV129" i="8"/>
  <c r="AW129" i="8"/>
  <c r="AX129" i="8"/>
  <c r="AY129" i="8"/>
  <c r="AZ129" i="8"/>
  <c r="BA129" i="8"/>
  <c r="BB129" i="8"/>
  <c r="BC129" i="8"/>
  <c r="BD129" i="8"/>
  <c r="BE129" i="8"/>
  <c r="AC130" i="8"/>
  <c r="AD130" i="8"/>
  <c r="AE130" i="8"/>
  <c r="AF130" i="8"/>
  <c r="AG130" i="8"/>
  <c r="AH130" i="8"/>
  <c r="AI130" i="8"/>
  <c r="AJ130" i="8"/>
  <c r="AK130" i="8"/>
  <c r="AL130" i="8"/>
  <c r="AM130" i="8"/>
  <c r="AN130" i="8"/>
  <c r="AT130" i="8"/>
  <c r="AU130" i="8"/>
  <c r="AV130" i="8"/>
  <c r="AW130" i="8"/>
  <c r="AX130" i="8"/>
  <c r="AY130" i="8"/>
  <c r="AZ130" i="8"/>
  <c r="BA130" i="8"/>
  <c r="BB130" i="8"/>
  <c r="BC130" i="8"/>
  <c r="BD130" i="8"/>
  <c r="BE130" i="8"/>
  <c r="AC131" i="8"/>
  <c r="AD131" i="8"/>
  <c r="AE131" i="8"/>
  <c r="AF131" i="8"/>
  <c r="AG131" i="8"/>
  <c r="AH131" i="8"/>
  <c r="AI131" i="8"/>
  <c r="AJ131" i="8"/>
  <c r="AK131" i="8"/>
  <c r="AL131" i="8"/>
  <c r="AM131" i="8"/>
  <c r="AN131" i="8"/>
  <c r="AT131" i="8"/>
  <c r="AU131" i="8"/>
  <c r="AV131" i="8"/>
  <c r="AW131" i="8"/>
  <c r="AX131" i="8"/>
  <c r="AY131" i="8"/>
  <c r="AZ131" i="8"/>
  <c r="BA131" i="8"/>
  <c r="BB131" i="8"/>
  <c r="BC131" i="8"/>
  <c r="BD131" i="8"/>
  <c r="BE131" i="8"/>
  <c r="AC132" i="8"/>
  <c r="AD132" i="8"/>
  <c r="AE132" i="8"/>
  <c r="AF132" i="8"/>
  <c r="AG132" i="8"/>
  <c r="AH132" i="8"/>
  <c r="AI132" i="8"/>
  <c r="AJ132" i="8"/>
  <c r="AK132" i="8"/>
  <c r="AL132" i="8"/>
  <c r="AM132" i="8"/>
  <c r="AN132" i="8"/>
  <c r="AT132" i="8"/>
  <c r="AU132" i="8"/>
  <c r="AV132" i="8"/>
  <c r="AW132" i="8"/>
  <c r="AX132" i="8"/>
  <c r="AY132" i="8"/>
  <c r="AZ132" i="8"/>
  <c r="BA132" i="8"/>
  <c r="BB132" i="8"/>
  <c r="BC132" i="8"/>
  <c r="BD132" i="8"/>
  <c r="BE132" i="8"/>
  <c r="AC133" i="8"/>
  <c r="AD133" i="8"/>
  <c r="AE133" i="8"/>
  <c r="AF133" i="8"/>
  <c r="AG133" i="8"/>
  <c r="AH133" i="8"/>
  <c r="AI133" i="8"/>
  <c r="AJ133" i="8"/>
  <c r="AK133" i="8"/>
  <c r="AL133" i="8"/>
  <c r="AM133" i="8"/>
  <c r="AN133" i="8"/>
  <c r="AT133" i="8"/>
  <c r="AU133" i="8"/>
  <c r="AV133" i="8"/>
  <c r="AW133" i="8"/>
  <c r="AX133" i="8"/>
  <c r="AY133" i="8"/>
  <c r="AZ133" i="8"/>
  <c r="BA133" i="8"/>
  <c r="BB133" i="8"/>
  <c r="BC133" i="8"/>
  <c r="BD133" i="8"/>
  <c r="BE133" i="8"/>
  <c r="AC134" i="8"/>
  <c r="AD134" i="8"/>
  <c r="AE134" i="8"/>
  <c r="AF134" i="8"/>
  <c r="AG134" i="8"/>
  <c r="AH134" i="8"/>
  <c r="AI134" i="8"/>
  <c r="AJ134" i="8"/>
  <c r="AK134" i="8"/>
  <c r="AL134" i="8"/>
  <c r="AM134" i="8"/>
  <c r="AN134" i="8"/>
  <c r="AT134" i="8"/>
  <c r="AU134" i="8"/>
  <c r="AV134" i="8"/>
  <c r="AW134" i="8"/>
  <c r="AX134" i="8"/>
  <c r="AY134" i="8"/>
  <c r="AZ134" i="8"/>
  <c r="BA134" i="8"/>
  <c r="BB134" i="8"/>
  <c r="BC134" i="8"/>
  <c r="BD134" i="8"/>
  <c r="BE134" i="8"/>
  <c r="AC135" i="8"/>
  <c r="AD135" i="8"/>
  <c r="AE135" i="8"/>
  <c r="AF135" i="8"/>
  <c r="AG135" i="8"/>
  <c r="AH135" i="8"/>
  <c r="AI135" i="8"/>
  <c r="AJ135" i="8"/>
  <c r="AK135" i="8"/>
  <c r="AL135" i="8"/>
  <c r="AM135" i="8"/>
  <c r="AN135" i="8"/>
  <c r="AT135" i="8"/>
  <c r="AU135" i="8"/>
  <c r="AV135" i="8"/>
  <c r="AW135" i="8"/>
  <c r="AX135" i="8"/>
  <c r="AY135" i="8"/>
  <c r="AZ135" i="8"/>
  <c r="BA135" i="8"/>
  <c r="BB135" i="8"/>
  <c r="BC135" i="8"/>
  <c r="BD135" i="8"/>
  <c r="BE135" i="8"/>
  <c r="AC136" i="8"/>
  <c r="AD136" i="8"/>
  <c r="AE136" i="8"/>
  <c r="AF136" i="8"/>
  <c r="AG136" i="8"/>
  <c r="AH136" i="8"/>
  <c r="AI136" i="8"/>
  <c r="AJ136" i="8"/>
  <c r="AK136" i="8"/>
  <c r="AL136" i="8"/>
  <c r="AM136" i="8"/>
  <c r="AN136" i="8"/>
  <c r="AT136" i="8"/>
  <c r="AU136" i="8"/>
  <c r="AV136" i="8"/>
  <c r="AW136" i="8"/>
  <c r="AX136" i="8"/>
  <c r="AY136" i="8"/>
  <c r="AZ136" i="8"/>
  <c r="BA136" i="8"/>
  <c r="BB136" i="8"/>
  <c r="BC136" i="8"/>
  <c r="BD136" i="8"/>
  <c r="BE136" i="8"/>
  <c r="AC137" i="8"/>
  <c r="AD137" i="8"/>
  <c r="AE137" i="8"/>
  <c r="AF137" i="8"/>
  <c r="AG137" i="8"/>
  <c r="AH137" i="8"/>
  <c r="AI137" i="8"/>
  <c r="AJ137" i="8"/>
  <c r="AK137" i="8"/>
  <c r="AL137" i="8"/>
  <c r="AM137" i="8"/>
  <c r="AN137" i="8"/>
  <c r="AT137" i="8"/>
  <c r="AU137" i="8"/>
  <c r="AV137" i="8"/>
  <c r="AW137" i="8"/>
  <c r="AX137" i="8"/>
  <c r="AY137" i="8"/>
  <c r="AZ137" i="8"/>
  <c r="BA137" i="8"/>
  <c r="BB137" i="8"/>
  <c r="BC137" i="8"/>
  <c r="BD137" i="8"/>
  <c r="BE137" i="8"/>
  <c r="AC138" i="8"/>
  <c r="AD138" i="8"/>
  <c r="AE138" i="8"/>
  <c r="AF138" i="8"/>
  <c r="AG138" i="8"/>
  <c r="AH138" i="8"/>
  <c r="AI138" i="8"/>
  <c r="AJ138" i="8"/>
  <c r="AK138" i="8"/>
  <c r="AL138" i="8"/>
  <c r="AM138" i="8"/>
  <c r="AN138" i="8"/>
  <c r="AT138" i="8"/>
  <c r="AU138" i="8"/>
  <c r="AV138" i="8"/>
  <c r="AW138" i="8"/>
  <c r="AX138" i="8"/>
  <c r="AY138" i="8"/>
  <c r="AZ138" i="8"/>
  <c r="BA138" i="8"/>
  <c r="BB138" i="8"/>
  <c r="BC138" i="8"/>
  <c r="BD138" i="8"/>
  <c r="BE138" i="8"/>
  <c r="AC139" i="8"/>
  <c r="AD139" i="8"/>
  <c r="AE139" i="8"/>
  <c r="AF139" i="8"/>
  <c r="AG139" i="8"/>
  <c r="AH139" i="8"/>
  <c r="AI139" i="8"/>
  <c r="AJ139" i="8"/>
  <c r="AK139" i="8"/>
  <c r="AL139" i="8"/>
  <c r="AM139" i="8"/>
  <c r="AN139" i="8"/>
  <c r="AT139" i="8"/>
  <c r="AU139" i="8"/>
  <c r="AV139" i="8"/>
  <c r="AW139" i="8"/>
  <c r="AX139" i="8"/>
  <c r="AY139" i="8"/>
  <c r="AZ139" i="8"/>
  <c r="BA139" i="8"/>
  <c r="BB139" i="8"/>
  <c r="BC139" i="8"/>
  <c r="BD139" i="8"/>
  <c r="BE139" i="8"/>
  <c r="AC140" i="8"/>
  <c r="AD140" i="8"/>
  <c r="AE140" i="8"/>
  <c r="AF140" i="8"/>
  <c r="AG140" i="8"/>
  <c r="AH140" i="8"/>
  <c r="AI140" i="8"/>
  <c r="AJ140" i="8"/>
  <c r="AK140" i="8"/>
  <c r="AL140" i="8"/>
  <c r="AM140" i="8"/>
  <c r="AN140" i="8"/>
  <c r="AT140" i="8"/>
  <c r="AU140" i="8"/>
  <c r="AV140" i="8"/>
  <c r="AW140" i="8"/>
  <c r="AX140" i="8"/>
  <c r="AY140" i="8"/>
  <c r="AZ140" i="8"/>
  <c r="BA140" i="8"/>
  <c r="BB140" i="8"/>
  <c r="BC140" i="8"/>
  <c r="BD140" i="8"/>
  <c r="BE140" i="8"/>
  <c r="AC141" i="8"/>
  <c r="AD141" i="8"/>
  <c r="AE141" i="8"/>
  <c r="AF141" i="8"/>
  <c r="AG141" i="8"/>
  <c r="AH141" i="8"/>
  <c r="AI141" i="8"/>
  <c r="AJ141" i="8"/>
  <c r="AK141" i="8"/>
  <c r="AL141" i="8"/>
  <c r="AM141" i="8"/>
  <c r="AN141" i="8"/>
  <c r="AT141" i="8"/>
  <c r="AU141" i="8"/>
  <c r="AV141" i="8"/>
  <c r="AW141" i="8"/>
  <c r="AX141" i="8"/>
  <c r="AY141" i="8"/>
  <c r="AZ141" i="8"/>
  <c r="BA141" i="8"/>
  <c r="BB141" i="8"/>
  <c r="BC141" i="8"/>
  <c r="BD141" i="8"/>
  <c r="BE141" i="8"/>
  <c r="AC142" i="8"/>
  <c r="AD142" i="8"/>
  <c r="AE142" i="8"/>
  <c r="AF142" i="8"/>
  <c r="AG142" i="8"/>
  <c r="AH142" i="8"/>
  <c r="AI142" i="8"/>
  <c r="AJ142" i="8"/>
  <c r="AK142" i="8"/>
  <c r="AL142" i="8"/>
  <c r="AM142" i="8"/>
  <c r="AN142" i="8"/>
  <c r="AT142" i="8"/>
  <c r="AU142" i="8"/>
  <c r="AV142" i="8"/>
  <c r="AW142" i="8"/>
  <c r="AX142" i="8"/>
  <c r="AY142" i="8"/>
  <c r="AZ142" i="8"/>
  <c r="BA142" i="8"/>
  <c r="BB142" i="8"/>
  <c r="BC142" i="8"/>
  <c r="BD142" i="8"/>
  <c r="BE142" i="8"/>
  <c r="AC143" i="8"/>
  <c r="AD143" i="8"/>
  <c r="AE143" i="8"/>
  <c r="AF143" i="8"/>
  <c r="AG143" i="8"/>
  <c r="AH143" i="8"/>
  <c r="AI143" i="8"/>
  <c r="AJ143" i="8"/>
  <c r="AK143" i="8"/>
  <c r="AL143" i="8"/>
  <c r="AM143" i="8"/>
  <c r="AN143" i="8"/>
  <c r="AT143" i="8"/>
  <c r="AU143" i="8"/>
  <c r="AV143" i="8"/>
  <c r="AW143" i="8"/>
  <c r="AX143" i="8"/>
  <c r="AY143" i="8"/>
  <c r="AZ143" i="8"/>
  <c r="BA143" i="8"/>
  <c r="BB143" i="8"/>
  <c r="BC143" i="8"/>
  <c r="BD143" i="8"/>
  <c r="BE143" i="8"/>
  <c r="AC144" i="8"/>
  <c r="AD144" i="8"/>
  <c r="AE144" i="8"/>
  <c r="AF144" i="8"/>
  <c r="AG144" i="8"/>
  <c r="AH144" i="8"/>
  <c r="AI144" i="8"/>
  <c r="AJ144" i="8"/>
  <c r="AK144" i="8"/>
  <c r="AL144" i="8"/>
  <c r="AM144" i="8"/>
  <c r="AN144" i="8"/>
  <c r="AT144" i="8"/>
  <c r="AU144" i="8"/>
  <c r="AV144" i="8"/>
  <c r="AW144" i="8"/>
  <c r="AX144" i="8"/>
  <c r="AY144" i="8"/>
  <c r="AZ144" i="8"/>
  <c r="BA144" i="8"/>
  <c r="BB144" i="8"/>
  <c r="BC144" i="8"/>
  <c r="BD144" i="8"/>
  <c r="BE144" i="8"/>
  <c r="AC145" i="8"/>
  <c r="AD145" i="8"/>
  <c r="AE145" i="8"/>
  <c r="AF145" i="8"/>
  <c r="AG145" i="8"/>
  <c r="AH145" i="8"/>
  <c r="AI145" i="8"/>
  <c r="AJ145" i="8"/>
  <c r="AK145" i="8"/>
  <c r="AL145" i="8"/>
  <c r="AM145" i="8"/>
  <c r="AN145" i="8"/>
  <c r="AT145" i="8"/>
  <c r="AU145" i="8"/>
  <c r="AV145" i="8"/>
  <c r="AW145" i="8"/>
  <c r="AX145" i="8"/>
  <c r="AY145" i="8"/>
  <c r="AZ145" i="8"/>
  <c r="BA145" i="8"/>
  <c r="BB145" i="8"/>
  <c r="BC145" i="8"/>
  <c r="BD145" i="8"/>
  <c r="BE145" i="8"/>
  <c r="AC146" i="8"/>
  <c r="AD146" i="8"/>
  <c r="AE146" i="8"/>
  <c r="AF146" i="8"/>
  <c r="AG146" i="8"/>
  <c r="AH146" i="8"/>
  <c r="AI146" i="8"/>
  <c r="AJ146" i="8"/>
  <c r="AK146" i="8"/>
  <c r="AL146" i="8"/>
  <c r="AM146" i="8"/>
  <c r="AN146" i="8"/>
  <c r="AT146" i="8"/>
  <c r="AU146" i="8"/>
  <c r="AV146" i="8"/>
  <c r="AW146" i="8"/>
  <c r="AX146" i="8"/>
  <c r="AY146" i="8"/>
  <c r="AZ146" i="8"/>
  <c r="BA146" i="8"/>
  <c r="BB146" i="8"/>
  <c r="BC146" i="8"/>
  <c r="BD146" i="8"/>
  <c r="BE146" i="8"/>
  <c r="AC147" i="8"/>
  <c r="AD147" i="8"/>
  <c r="AE147" i="8"/>
  <c r="AF147" i="8"/>
  <c r="AG147" i="8"/>
  <c r="AH147" i="8"/>
  <c r="AI147" i="8"/>
  <c r="AJ147" i="8"/>
  <c r="AK147" i="8"/>
  <c r="AL147" i="8"/>
  <c r="AM147" i="8"/>
  <c r="AN147" i="8"/>
  <c r="AT147" i="8"/>
  <c r="AU147" i="8"/>
  <c r="AV147" i="8"/>
  <c r="AW147" i="8"/>
  <c r="AX147" i="8"/>
  <c r="AY147" i="8"/>
  <c r="AZ147" i="8"/>
  <c r="BA147" i="8"/>
  <c r="BB147" i="8"/>
  <c r="BC147" i="8"/>
  <c r="BD147" i="8"/>
  <c r="BE147" i="8"/>
  <c r="AC148" i="8"/>
  <c r="AD148" i="8"/>
  <c r="AE148" i="8"/>
  <c r="AF148" i="8"/>
  <c r="AG148" i="8"/>
  <c r="AH148" i="8"/>
  <c r="AI148" i="8"/>
  <c r="AJ148" i="8"/>
  <c r="AK148" i="8"/>
  <c r="AL148" i="8"/>
  <c r="AM148" i="8"/>
  <c r="AN148" i="8"/>
  <c r="AT148" i="8"/>
  <c r="AU148" i="8"/>
  <c r="AV148" i="8"/>
  <c r="AW148" i="8"/>
  <c r="AX148" i="8"/>
  <c r="AY148" i="8"/>
  <c r="AZ148" i="8"/>
  <c r="BA148" i="8"/>
  <c r="BB148" i="8"/>
  <c r="BC148" i="8"/>
  <c r="BD148" i="8"/>
  <c r="BE148" i="8"/>
  <c r="AC149" i="8"/>
  <c r="AD149" i="8"/>
  <c r="AE149" i="8"/>
  <c r="AF149" i="8"/>
  <c r="AG149" i="8"/>
  <c r="AH149" i="8"/>
  <c r="AI149" i="8"/>
  <c r="AJ149" i="8"/>
  <c r="AK149" i="8"/>
  <c r="AL149" i="8"/>
  <c r="AM149" i="8"/>
  <c r="AN149" i="8"/>
  <c r="AT149" i="8"/>
  <c r="AU149" i="8"/>
  <c r="AV149" i="8"/>
  <c r="AW149" i="8"/>
  <c r="AX149" i="8"/>
  <c r="AY149" i="8"/>
  <c r="AZ149" i="8"/>
  <c r="BA149" i="8"/>
  <c r="BB149" i="8"/>
  <c r="BC149" i="8"/>
  <c r="BD149" i="8"/>
  <c r="BE149" i="8"/>
  <c r="AC150" i="8"/>
  <c r="AD150" i="8"/>
  <c r="AE150" i="8"/>
  <c r="AF150" i="8"/>
  <c r="AG150" i="8"/>
  <c r="AH150" i="8"/>
  <c r="AI150" i="8"/>
  <c r="AJ150" i="8"/>
  <c r="AK150" i="8"/>
  <c r="AL150" i="8"/>
  <c r="AM150" i="8"/>
  <c r="AN150" i="8"/>
  <c r="AT150" i="8"/>
  <c r="AU150" i="8"/>
  <c r="AV150" i="8"/>
  <c r="AW150" i="8"/>
  <c r="AX150" i="8"/>
  <c r="AY150" i="8"/>
  <c r="AZ150" i="8"/>
  <c r="BA150" i="8"/>
  <c r="BB150" i="8"/>
  <c r="BC150" i="8"/>
  <c r="BD150" i="8"/>
  <c r="BE150" i="8"/>
  <c r="AC151" i="8"/>
  <c r="AD151" i="8"/>
  <c r="AE151" i="8"/>
  <c r="AF151" i="8"/>
  <c r="AG151" i="8"/>
  <c r="AH151" i="8"/>
  <c r="AI151" i="8"/>
  <c r="AJ151" i="8"/>
  <c r="AK151" i="8"/>
  <c r="AL151" i="8"/>
  <c r="AM151" i="8"/>
  <c r="AN151" i="8"/>
  <c r="AT151" i="8"/>
  <c r="AU151" i="8"/>
  <c r="AV151" i="8"/>
  <c r="AW151" i="8"/>
  <c r="AX151" i="8"/>
  <c r="AY151" i="8"/>
  <c r="AZ151" i="8"/>
  <c r="BA151" i="8"/>
  <c r="BB151" i="8"/>
  <c r="BC151" i="8"/>
  <c r="BD151" i="8"/>
  <c r="BE151" i="8"/>
  <c r="AC152" i="8"/>
  <c r="AD152" i="8"/>
  <c r="AE152" i="8"/>
  <c r="AF152" i="8"/>
  <c r="AG152" i="8"/>
  <c r="AH152" i="8"/>
  <c r="AI152" i="8"/>
  <c r="AJ152" i="8"/>
  <c r="AK152" i="8"/>
  <c r="AL152" i="8"/>
  <c r="AM152" i="8"/>
  <c r="AN152" i="8"/>
  <c r="AT152" i="8"/>
  <c r="AU152" i="8"/>
  <c r="AV152" i="8"/>
  <c r="AW152" i="8"/>
  <c r="AX152" i="8"/>
  <c r="AY152" i="8"/>
  <c r="AZ152" i="8"/>
  <c r="BA152" i="8"/>
  <c r="BB152" i="8"/>
  <c r="BC152" i="8"/>
  <c r="BD152" i="8"/>
  <c r="BE152" i="8"/>
  <c r="AC153" i="8"/>
  <c r="AD153" i="8"/>
  <c r="AE153" i="8"/>
  <c r="AF153" i="8"/>
  <c r="AG153" i="8"/>
  <c r="AH153" i="8"/>
  <c r="AI153" i="8"/>
  <c r="AJ153" i="8"/>
  <c r="AK153" i="8"/>
  <c r="AL153" i="8"/>
  <c r="AM153" i="8"/>
  <c r="AN153" i="8"/>
  <c r="AT153" i="8"/>
  <c r="AU153" i="8"/>
  <c r="AV153" i="8"/>
  <c r="AW153" i="8"/>
  <c r="AX153" i="8"/>
  <c r="AY153" i="8"/>
  <c r="AZ153" i="8"/>
  <c r="BA153" i="8"/>
  <c r="BB153" i="8"/>
  <c r="BC153" i="8"/>
  <c r="BD153" i="8"/>
  <c r="BE153" i="8"/>
  <c r="AC154" i="8"/>
  <c r="AD154" i="8"/>
  <c r="AE154" i="8"/>
  <c r="AF154" i="8"/>
  <c r="AG154" i="8"/>
  <c r="AH154" i="8"/>
  <c r="AI154" i="8"/>
  <c r="AJ154" i="8"/>
  <c r="AK154" i="8"/>
  <c r="AL154" i="8"/>
  <c r="AM154" i="8"/>
  <c r="AN154" i="8"/>
  <c r="AT154" i="8"/>
  <c r="AU154" i="8"/>
  <c r="AV154" i="8"/>
  <c r="AW154" i="8"/>
  <c r="AX154" i="8"/>
  <c r="AY154" i="8"/>
  <c r="AZ154" i="8"/>
  <c r="BA154" i="8"/>
  <c r="BB154" i="8"/>
  <c r="BC154" i="8"/>
  <c r="BD154" i="8"/>
  <c r="BE154" i="8"/>
  <c r="AC155" i="8"/>
  <c r="AD155" i="8"/>
  <c r="AE155" i="8"/>
  <c r="AF155" i="8"/>
  <c r="AG155" i="8"/>
  <c r="AH155" i="8"/>
  <c r="AI155" i="8"/>
  <c r="AJ155" i="8"/>
  <c r="AK155" i="8"/>
  <c r="AL155" i="8"/>
  <c r="AM155" i="8"/>
  <c r="AN155" i="8"/>
  <c r="AT155" i="8"/>
  <c r="AU155" i="8"/>
  <c r="AV155" i="8"/>
  <c r="AW155" i="8"/>
  <c r="AX155" i="8"/>
  <c r="AY155" i="8"/>
  <c r="AZ155" i="8"/>
  <c r="BA155" i="8"/>
  <c r="BB155" i="8"/>
  <c r="BC155" i="8"/>
  <c r="BD155" i="8"/>
  <c r="BE155" i="8"/>
  <c r="AC156" i="8"/>
  <c r="AD156" i="8"/>
  <c r="AE156" i="8"/>
  <c r="AF156" i="8"/>
  <c r="AG156" i="8"/>
  <c r="AH156" i="8"/>
  <c r="AI156" i="8"/>
  <c r="AJ156" i="8"/>
  <c r="AK156" i="8"/>
  <c r="AL156" i="8"/>
  <c r="AM156" i="8"/>
  <c r="AN156" i="8"/>
  <c r="AT156" i="8"/>
  <c r="AU156" i="8"/>
  <c r="AV156" i="8"/>
  <c r="AW156" i="8"/>
  <c r="AX156" i="8"/>
  <c r="AY156" i="8"/>
  <c r="AZ156" i="8"/>
  <c r="BA156" i="8"/>
  <c r="BB156" i="8"/>
  <c r="BC156" i="8"/>
  <c r="BD156" i="8"/>
  <c r="BE156" i="8"/>
  <c r="AC157" i="8"/>
  <c r="AD157" i="8"/>
  <c r="AE157" i="8"/>
  <c r="AF157" i="8"/>
  <c r="AG157" i="8"/>
  <c r="AH157" i="8"/>
  <c r="AI157" i="8"/>
  <c r="AJ157" i="8"/>
  <c r="AK157" i="8"/>
  <c r="AL157" i="8"/>
  <c r="AM157" i="8"/>
  <c r="AN157" i="8"/>
  <c r="AT157" i="8"/>
  <c r="AU157" i="8"/>
  <c r="AV157" i="8"/>
  <c r="AW157" i="8"/>
  <c r="AX157" i="8"/>
  <c r="AY157" i="8"/>
  <c r="AZ157" i="8"/>
  <c r="BA157" i="8"/>
  <c r="BB157" i="8"/>
  <c r="BC157" i="8"/>
  <c r="BD157" i="8"/>
  <c r="BE157" i="8"/>
  <c r="AC158" i="8"/>
  <c r="AD158" i="8"/>
  <c r="AE158" i="8"/>
  <c r="AF158" i="8"/>
  <c r="AG158" i="8"/>
  <c r="AH158" i="8"/>
  <c r="AI158" i="8"/>
  <c r="AJ158" i="8"/>
  <c r="AK158" i="8"/>
  <c r="AL158" i="8"/>
  <c r="AM158" i="8"/>
  <c r="AN158" i="8"/>
  <c r="AT158" i="8"/>
  <c r="AU158" i="8"/>
  <c r="AV158" i="8"/>
  <c r="AW158" i="8"/>
  <c r="AX158" i="8"/>
  <c r="AY158" i="8"/>
  <c r="AZ158" i="8"/>
  <c r="BA158" i="8"/>
  <c r="BB158" i="8"/>
  <c r="BC158" i="8"/>
  <c r="BD158" i="8"/>
  <c r="BE158" i="8"/>
  <c r="AC159" i="8"/>
  <c r="AD159" i="8"/>
  <c r="AE159" i="8"/>
  <c r="AF159" i="8"/>
  <c r="AG159" i="8"/>
  <c r="AH159" i="8"/>
  <c r="AI159" i="8"/>
  <c r="AJ159" i="8"/>
  <c r="AK159" i="8"/>
  <c r="AL159" i="8"/>
  <c r="AM159" i="8"/>
  <c r="AN159" i="8"/>
  <c r="AT159" i="8"/>
  <c r="AU159" i="8"/>
  <c r="AV159" i="8"/>
  <c r="AW159" i="8"/>
  <c r="AX159" i="8"/>
  <c r="AY159" i="8"/>
  <c r="AZ159" i="8"/>
  <c r="BA159" i="8"/>
  <c r="BB159" i="8"/>
  <c r="BC159" i="8"/>
  <c r="BD159" i="8"/>
  <c r="BE159" i="8"/>
  <c r="AC160" i="8"/>
  <c r="AD160" i="8"/>
  <c r="AE160" i="8"/>
  <c r="AF160" i="8"/>
  <c r="AG160" i="8"/>
  <c r="AH160" i="8"/>
  <c r="AI160" i="8"/>
  <c r="AJ160" i="8"/>
  <c r="AK160" i="8"/>
  <c r="AL160" i="8"/>
  <c r="AM160" i="8"/>
  <c r="AN160" i="8"/>
  <c r="AT160" i="8"/>
  <c r="AU160" i="8"/>
  <c r="AV160" i="8"/>
  <c r="AW160" i="8"/>
  <c r="AX160" i="8"/>
  <c r="AY160" i="8"/>
  <c r="AZ160" i="8"/>
  <c r="BA160" i="8"/>
  <c r="BB160" i="8"/>
  <c r="BC160" i="8"/>
  <c r="BD160" i="8"/>
  <c r="BE160" i="8"/>
  <c r="AC161" i="8"/>
  <c r="AD161" i="8"/>
  <c r="AE161" i="8"/>
  <c r="AF161" i="8"/>
  <c r="AG161" i="8"/>
  <c r="AH161" i="8"/>
  <c r="AI161" i="8"/>
  <c r="AJ161" i="8"/>
  <c r="AK161" i="8"/>
  <c r="AL161" i="8"/>
  <c r="AM161" i="8"/>
  <c r="AN161" i="8"/>
  <c r="AT161" i="8"/>
  <c r="AU161" i="8"/>
  <c r="AV161" i="8"/>
  <c r="AW161" i="8"/>
  <c r="AX161" i="8"/>
  <c r="AY161" i="8"/>
  <c r="AZ161" i="8"/>
  <c r="BA161" i="8"/>
  <c r="BB161" i="8"/>
  <c r="BC161" i="8"/>
  <c r="BD161" i="8"/>
  <c r="BE161" i="8"/>
  <c r="AC162" i="8"/>
  <c r="AD162" i="8"/>
  <c r="AE162" i="8"/>
  <c r="AF162" i="8"/>
  <c r="AG162" i="8"/>
  <c r="AH162" i="8"/>
  <c r="AI162" i="8"/>
  <c r="AJ162" i="8"/>
  <c r="AK162" i="8"/>
  <c r="AL162" i="8"/>
  <c r="AM162" i="8"/>
  <c r="AN162" i="8"/>
  <c r="AT162" i="8"/>
  <c r="AU162" i="8"/>
  <c r="AV162" i="8"/>
  <c r="AW162" i="8"/>
  <c r="AX162" i="8"/>
  <c r="AY162" i="8"/>
  <c r="AZ162" i="8"/>
  <c r="BA162" i="8"/>
  <c r="BB162" i="8"/>
  <c r="BC162" i="8"/>
  <c r="BD162" i="8"/>
  <c r="BE162" i="8"/>
  <c r="AC163" i="8"/>
  <c r="AD163" i="8"/>
  <c r="AE163" i="8"/>
  <c r="AF163" i="8"/>
  <c r="AG163" i="8"/>
  <c r="AH163" i="8"/>
  <c r="AI163" i="8"/>
  <c r="AJ163" i="8"/>
  <c r="AK163" i="8"/>
  <c r="AL163" i="8"/>
  <c r="AM163" i="8"/>
  <c r="AN163" i="8"/>
  <c r="AT163" i="8"/>
  <c r="AU163" i="8"/>
  <c r="AV163" i="8"/>
  <c r="AW163" i="8"/>
  <c r="AX163" i="8"/>
  <c r="AY163" i="8"/>
  <c r="AZ163" i="8"/>
  <c r="BA163" i="8"/>
  <c r="BB163" i="8"/>
  <c r="BC163" i="8"/>
  <c r="BD163" i="8"/>
  <c r="BE163" i="8"/>
  <c r="AC164" i="8"/>
  <c r="AD164" i="8"/>
  <c r="AE164" i="8"/>
  <c r="AF164" i="8"/>
  <c r="AG164" i="8"/>
  <c r="AH164" i="8"/>
  <c r="AI164" i="8"/>
  <c r="AJ164" i="8"/>
  <c r="AK164" i="8"/>
  <c r="AL164" i="8"/>
  <c r="AM164" i="8"/>
  <c r="AN164" i="8"/>
  <c r="AT164" i="8"/>
  <c r="AU164" i="8"/>
  <c r="AV164" i="8"/>
  <c r="AW164" i="8"/>
  <c r="AX164" i="8"/>
  <c r="AY164" i="8"/>
  <c r="AZ164" i="8"/>
  <c r="BA164" i="8"/>
  <c r="BB164" i="8"/>
  <c r="BC164" i="8"/>
  <c r="BD164" i="8"/>
  <c r="BE164" i="8"/>
  <c r="AC165" i="8"/>
  <c r="AD165" i="8"/>
  <c r="AE165" i="8"/>
  <c r="AF165" i="8"/>
  <c r="AG165" i="8"/>
  <c r="AH165" i="8"/>
  <c r="AI165" i="8"/>
  <c r="AJ165" i="8"/>
  <c r="AK165" i="8"/>
  <c r="AL165" i="8"/>
  <c r="AM165" i="8"/>
  <c r="AN165" i="8"/>
  <c r="AT165" i="8"/>
  <c r="AU165" i="8"/>
  <c r="AV165" i="8"/>
  <c r="AW165" i="8"/>
  <c r="AX165" i="8"/>
  <c r="AY165" i="8"/>
  <c r="AZ165" i="8"/>
  <c r="BA165" i="8"/>
  <c r="BB165" i="8"/>
  <c r="BC165" i="8"/>
  <c r="BD165" i="8"/>
  <c r="BE165" i="8"/>
  <c r="AC166" i="8"/>
  <c r="AD166" i="8"/>
  <c r="AE166" i="8"/>
  <c r="AF166" i="8"/>
  <c r="AG166" i="8"/>
  <c r="AH166" i="8"/>
  <c r="AI166" i="8"/>
  <c r="AJ166" i="8"/>
  <c r="AK166" i="8"/>
  <c r="AL166" i="8"/>
  <c r="AM166" i="8"/>
  <c r="AN166" i="8"/>
  <c r="AT166" i="8"/>
  <c r="AU166" i="8"/>
  <c r="AV166" i="8"/>
  <c r="AW166" i="8"/>
  <c r="AX166" i="8"/>
  <c r="AY166" i="8"/>
  <c r="AZ166" i="8"/>
  <c r="BA166" i="8"/>
  <c r="BB166" i="8"/>
  <c r="BC166" i="8"/>
  <c r="BD166" i="8"/>
  <c r="BE166" i="8"/>
  <c r="AC167" i="8"/>
  <c r="AD167" i="8"/>
  <c r="AE167" i="8"/>
  <c r="AF167" i="8"/>
  <c r="AG167" i="8"/>
  <c r="AH167" i="8"/>
  <c r="AI167" i="8"/>
  <c r="AJ167" i="8"/>
  <c r="AK167" i="8"/>
  <c r="AL167" i="8"/>
  <c r="AM167" i="8"/>
  <c r="AN167" i="8"/>
  <c r="AT167" i="8"/>
  <c r="AU167" i="8"/>
  <c r="AV167" i="8"/>
  <c r="AW167" i="8"/>
  <c r="AX167" i="8"/>
  <c r="AY167" i="8"/>
  <c r="AZ167" i="8"/>
  <c r="BA167" i="8"/>
  <c r="BB167" i="8"/>
  <c r="BC167" i="8"/>
  <c r="BD167" i="8"/>
  <c r="BE167" i="8"/>
  <c r="AC168" i="8"/>
  <c r="AD168" i="8"/>
  <c r="AE168" i="8"/>
  <c r="AF168" i="8"/>
  <c r="AG168" i="8"/>
  <c r="AH168" i="8"/>
  <c r="AI168" i="8"/>
  <c r="AJ168" i="8"/>
  <c r="AK168" i="8"/>
  <c r="AL168" i="8"/>
  <c r="AM168" i="8"/>
  <c r="AN168" i="8"/>
  <c r="AT168" i="8"/>
  <c r="AU168" i="8"/>
  <c r="AV168" i="8"/>
  <c r="AW168" i="8"/>
  <c r="AX168" i="8"/>
  <c r="AY168" i="8"/>
  <c r="AZ168" i="8"/>
  <c r="BA168" i="8"/>
  <c r="BB168" i="8"/>
  <c r="BC168" i="8"/>
  <c r="BD168" i="8"/>
  <c r="BE168" i="8"/>
  <c r="AC169" i="8"/>
  <c r="AD169" i="8"/>
  <c r="AE169" i="8"/>
  <c r="AF169" i="8"/>
  <c r="AG169" i="8"/>
  <c r="AH169" i="8"/>
  <c r="AI169" i="8"/>
  <c r="AJ169" i="8"/>
  <c r="AK169" i="8"/>
  <c r="AL169" i="8"/>
  <c r="AM169" i="8"/>
  <c r="AN169" i="8"/>
  <c r="AT169" i="8"/>
  <c r="AU169" i="8"/>
  <c r="AV169" i="8"/>
  <c r="AW169" i="8"/>
  <c r="AX169" i="8"/>
  <c r="AY169" i="8"/>
  <c r="AZ169" i="8"/>
  <c r="BA169" i="8"/>
  <c r="BB169" i="8"/>
  <c r="BC169" i="8"/>
  <c r="BD169" i="8"/>
  <c r="BE169" i="8"/>
  <c r="AC170" i="8"/>
  <c r="AD170" i="8"/>
  <c r="AE170" i="8"/>
  <c r="AF170" i="8"/>
  <c r="AG170" i="8"/>
  <c r="AH170" i="8"/>
  <c r="AI170" i="8"/>
  <c r="AJ170" i="8"/>
  <c r="AK170" i="8"/>
  <c r="AL170" i="8"/>
  <c r="AM170" i="8"/>
  <c r="AN170" i="8"/>
  <c r="AT170" i="8"/>
  <c r="AU170" i="8"/>
  <c r="AV170" i="8"/>
  <c r="AW170" i="8"/>
  <c r="AX170" i="8"/>
  <c r="AY170" i="8"/>
  <c r="AZ170" i="8"/>
  <c r="BA170" i="8"/>
  <c r="BB170" i="8"/>
  <c r="BC170" i="8"/>
  <c r="BD170" i="8"/>
  <c r="BE170" i="8"/>
  <c r="AC171" i="8"/>
  <c r="AD171" i="8"/>
  <c r="AE171" i="8"/>
  <c r="AF171" i="8"/>
  <c r="AG171" i="8"/>
  <c r="AH171" i="8"/>
  <c r="AI171" i="8"/>
  <c r="AJ171" i="8"/>
  <c r="AK171" i="8"/>
  <c r="AL171" i="8"/>
  <c r="AM171" i="8"/>
  <c r="AN171" i="8"/>
  <c r="AT171" i="8"/>
  <c r="AU171" i="8"/>
  <c r="AV171" i="8"/>
  <c r="AW171" i="8"/>
  <c r="AX171" i="8"/>
  <c r="AY171" i="8"/>
  <c r="AZ171" i="8"/>
  <c r="BA171" i="8"/>
  <c r="BB171" i="8"/>
  <c r="BC171" i="8"/>
  <c r="BD171" i="8"/>
  <c r="BE171" i="8"/>
  <c r="AC172" i="8"/>
  <c r="AD172" i="8"/>
  <c r="AE172" i="8"/>
  <c r="AF172" i="8"/>
  <c r="AG172" i="8"/>
  <c r="AH172" i="8"/>
  <c r="AI172" i="8"/>
  <c r="AJ172" i="8"/>
  <c r="AK172" i="8"/>
  <c r="AL172" i="8"/>
  <c r="AM172" i="8"/>
  <c r="AN172" i="8"/>
  <c r="AT172" i="8"/>
  <c r="AU172" i="8"/>
  <c r="AV172" i="8"/>
  <c r="AW172" i="8"/>
  <c r="AX172" i="8"/>
  <c r="AY172" i="8"/>
  <c r="AZ172" i="8"/>
  <c r="BA172" i="8"/>
  <c r="BB172" i="8"/>
  <c r="BC172" i="8"/>
  <c r="BD172" i="8"/>
  <c r="BE172" i="8"/>
  <c r="AC173" i="8"/>
  <c r="AD173" i="8"/>
  <c r="AE173" i="8"/>
  <c r="AF173" i="8"/>
  <c r="AG173" i="8"/>
  <c r="AH173" i="8"/>
  <c r="AI173" i="8"/>
  <c r="AJ173" i="8"/>
  <c r="AK173" i="8"/>
  <c r="AL173" i="8"/>
  <c r="AM173" i="8"/>
  <c r="AN173" i="8"/>
  <c r="AT173" i="8"/>
  <c r="AU173" i="8"/>
  <c r="AV173" i="8"/>
  <c r="AW173" i="8"/>
  <c r="AX173" i="8"/>
  <c r="AY173" i="8"/>
  <c r="AZ173" i="8"/>
  <c r="BA173" i="8"/>
  <c r="BB173" i="8"/>
  <c r="BC173" i="8"/>
  <c r="BD173" i="8"/>
  <c r="BE173" i="8"/>
  <c r="AC174" i="8"/>
  <c r="AD174" i="8"/>
  <c r="AE174" i="8"/>
  <c r="AF174" i="8"/>
  <c r="AG174" i="8"/>
  <c r="AH174" i="8"/>
  <c r="AI174" i="8"/>
  <c r="AJ174" i="8"/>
  <c r="AK174" i="8"/>
  <c r="AL174" i="8"/>
  <c r="AM174" i="8"/>
  <c r="AN174" i="8"/>
  <c r="AT174" i="8"/>
  <c r="AU174" i="8"/>
  <c r="AV174" i="8"/>
  <c r="AW174" i="8"/>
  <c r="AX174" i="8"/>
  <c r="AY174" i="8"/>
  <c r="AZ174" i="8"/>
  <c r="BA174" i="8"/>
  <c r="BB174" i="8"/>
  <c r="BC174" i="8"/>
  <c r="BD174" i="8"/>
  <c r="BE174" i="8"/>
  <c r="AC175" i="8"/>
  <c r="AD175" i="8"/>
  <c r="AE175" i="8"/>
  <c r="AF175" i="8"/>
  <c r="AG175" i="8"/>
  <c r="AH175" i="8"/>
  <c r="AI175" i="8"/>
  <c r="AJ175" i="8"/>
  <c r="AK175" i="8"/>
  <c r="AL175" i="8"/>
  <c r="AM175" i="8"/>
  <c r="AN175" i="8"/>
  <c r="AT175" i="8"/>
  <c r="AU175" i="8"/>
  <c r="AV175" i="8"/>
  <c r="AW175" i="8"/>
  <c r="AX175" i="8"/>
  <c r="AY175" i="8"/>
  <c r="AZ175" i="8"/>
  <c r="BA175" i="8"/>
  <c r="BB175" i="8"/>
  <c r="BC175" i="8"/>
  <c r="BD175" i="8"/>
  <c r="BE175" i="8"/>
  <c r="AC176" i="8"/>
  <c r="AD176" i="8"/>
  <c r="AE176" i="8"/>
  <c r="AF176" i="8"/>
  <c r="AG176" i="8"/>
  <c r="AH176" i="8"/>
  <c r="AI176" i="8"/>
  <c r="AJ176" i="8"/>
  <c r="AK176" i="8"/>
  <c r="AL176" i="8"/>
  <c r="AM176" i="8"/>
  <c r="AN176" i="8"/>
  <c r="AT176" i="8"/>
  <c r="AU176" i="8"/>
  <c r="AV176" i="8"/>
  <c r="AW176" i="8"/>
  <c r="AX176" i="8"/>
  <c r="AY176" i="8"/>
  <c r="AZ176" i="8"/>
  <c r="BA176" i="8"/>
  <c r="BB176" i="8"/>
  <c r="BC176" i="8"/>
  <c r="BD176" i="8"/>
  <c r="BE176" i="8"/>
  <c r="AC177" i="8"/>
  <c r="AD177" i="8"/>
  <c r="AE177" i="8"/>
  <c r="AF177" i="8"/>
  <c r="AG177" i="8"/>
  <c r="AH177" i="8"/>
  <c r="AI177" i="8"/>
  <c r="AJ177" i="8"/>
  <c r="AK177" i="8"/>
  <c r="AL177" i="8"/>
  <c r="AM177" i="8"/>
  <c r="AN177" i="8"/>
  <c r="AT177" i="8"/>
  <c r="AU177" i="8"/>
  <c r="AV177" i="8"/>
  <c r="AW177" i="8"/>
  <c r="AX177" i="8"/>
  <c r="AY177" i="8"/>
  <c r="AZ177" i="8"/>
  <c r="BA177" i="8"/>
  <c r="BB177" i="8"/>
  <c r="BC177" i="8"/>
  <c r="BD177" i="8"/>
  <c r="BE177" i="8"/>
  <c r="AC178" i="8"/>
  <c r="AD178" i="8"/>
  <c r="AE178" i="8"/>
  <c r="AF178" i="8"/>
  <c r="AG178" i="8"/>
  <c r="AH178" i="8"/>
  <c r="AI178" i="8"/>
  <c r="AJ178" i="8"/>
  <c r="AK178" i="8"/>
  <c r="AL178" i="8"/>
  <c r="AM178" i="8"/>
  <c r="AN178" i="8"/>
  <c r="AT178" i="8"/>
  <c r="AU178" i="8"/>
  <c r="AV178" i="8"/>
  <c r="AW178" i="8"/>
  <c r="AX178" i="8"/>
  <c r="AY178" i="8"/>
  <c r="AZ178" i="8"/>
  <c r="BA178" i="8"/>
  <c r="BB178" i="8"/>
  <c r="BC178" i="8"/>
  <c r="BD178" i="8"/>
  <c r="BE178" i="8"/>
  <c r="AC179" i="8"/>
  <c r="AD179" i="8"/>
  <c r="AE179" i="8"/>
  <c r="AF179" i="8"/>
  <c r="AG179" i="8"/>
  <c r="AH179" i="8"/>
  <c r="AI179" i="8"/>
  <c r="AJ179" i="8"/>
  <c r="AK179" i="8"/>
  <c r="AL179" i="8"/>
  <c r="AM179" i="8"/>
  <c r="AN179" i="8"/>
  <c r="AT179" i="8"/>
  <c r="AU179" i="8"/>
  <c r="AV179" i="8"/>
  <c r="AW179" i="8"/>
  <c r="AX179" i="8"/>
  <c r="AY179" i="8"/>
  <c r="AZ179" i="8"/>
  <c r="BA179" i="8"/>
  <c r="BB179" i="8"/>
  <c r="BC179" i="8"/>
  <c r="BD179" i="8"/>
  <c r="BE179" i="8"/>
  <c r="AC180" i="8"/>
  <c r="AD180" i="8"/>
  <c r="AE180" i="8"/>
  <c r="AF180" i="8"/>
  <c r="AG180" i="8"/>
  <c r="AH180" i="8"/>
  <c r="AI180" i="8"/>
  <c r="AJ180" i="8"/>
  <c r="AK180" i="8"/>
  <c r="AL180" i="8"/>
  <c r="AM180" i="8"/>
  <c r="AN180" i="8"/>
  <c r="AT180" i="8"/>
  <c r="AU180" i="8"/>
  <c r="AV180" i="8"/>
  <c r="AW180" i="8"/>
  <c r="AX180" i="8"/>
  <c r="AY180" i="8"/>
  <c r="AZ180" i="8"/>
  <c r="BA180" i="8"/>
  <c r="BB180" i="8"/>
  <c r="BC180" i="8"/>
  <c r="BD180" i="8"/>
  <c r="BE180" i="8"/>
  <c r="AC181" i="8"/>
  <c r="AD181" i="8"/>
  <c r="AE181" i="8"/>
  <c r="AF181" i="8"/>
  <c r="AG181" i="8"/>
  <c r="AH181" i="8"/>
  <c r="AI181" i="8"/>
  <c r="AJ181" i="8"/>
  <c r="AK181" i="8"/>
  <c r="AL181" i="8"/>
  <c r="AM181" i="8"/>
  <c r="AN181" i="8"/>
  <c r="AT181" i="8"/>
  <c r="AU181" i="8"/>
  <c r="AV181" i="8"/>
  <c r="AW181" i="8"/>
  <c r="AX181" i="8"/>
  <c r="AY181" i="8"/>
  <c r="AZ181" i="8"/>
  <c r="BA181" i="8"/>
  <c r="BB181" i="8"/>
  <c r="BC181" i="8"/>
  <c r="BD181" i="8"/>
  <c r="BE181" i="8"/>
  <c r="AC182" i="8"/>
  <c r="AD182" i="8"/>
  <c r="AE182" i="8"/>
  <c r="AF182" i="8"/>
  <c r="AG182" i="8"/>
  <c r="AH182" i="8"/>
  <c r="AI182" i="8"/>
  <c r="AJ182" i="8"/>
  <c r="AK182" i="8"/>
  <c r="AL182" i="8"/>
  <c r="AM182" i="8"/>
  <c r="AN182" i="8"/>
  <c r="AT182" i="8"/>
  <c r="AU182" i="8"/>
  <c r="AV182" i="8"/>
  <c r="AW182" i="8"/>
  <c r="AX182" i="8"/>
  <c r="AY182" i="8"/>
  <c r="AZ182" i="8"/>
  <c r="BA182" i="8"/>
  <c r="BB182" i="8"/>
  <c r="BC182" i="8"/>
  <c r="BD182" i="8"/>
  <c r="BE182" i="8"/>
  <c r="AC183" i="8"/>
  <c r="AD183" i="8"/>
  <c r="AE183" i="8"/>
  <c r="AF183" i="8"/>
  <c r="AG183" i="8"/>
  <c r="AH183" i="8"/>
  <c r="AI183" i="8"/>
  <c r="AJ183" i="8"/>
  <c r="AK183" i="8"/>
  <c r="AL183" i="8"/>
  <c r="AM183" i="8"/>
  <c r="AN183" i="8"/>
  <c r="AT183" i="8"/>
  <c r="AU183" i="8"/>
  <c r="AV183" i="8"/>
  <c r="AW183" i="8"/>
  <c r="AX183" i="8"/>
  <c r="AY183" i="8"/>
  <c r="AZ183" i="8"/>
  <c r="BA183" i="8"/>
  <c r="BB183" i="8"/>
  <c r="BC183" i="8"/>
  <c r="BD183" i="8"/>
  <c r="BE183" i="8"/>
  <c r="AC184" i="8"/>
  <c r="AD184" i="8"/>
  <c r="AE184" i="8"/>
  <c r="AF184" i="8"/>
  <c r="AG184" i="8"/>
  <c r="AH184" i="8"/>
  <c r="AI184" i="8"/>
  <c r="AJ184" i="8"/>
  <c r="AK184" i="8"/>
  <c r="AL184" i="8"/>
  <c r="AM184" i="8"/>
  <c r="AN184" i="8"/>
  <c r="AT184" i="8"/>
  <c r="AU184" i="8"/>
  <c r="AV184" i="8"/>
  <c r="AW184" i="8"/>
  <c r="AX184" i="8"/>
  <c r="AY184" i="8"/>
  <c r="AZ184" i="8"/>
  <c r="BA184" i="8"/>
  <c r="BB184" i="8"/>
  <c r="BC184" i="8"/>
  <c r="BD184" i="8"/>
  <c r="BE184" i="8"/>
  <c r="AC185" i="8"/>
  <c r="AD185" i="8"/>
  <c r="AE185" i="8"/>
  <c r="AF185" i="8"/>
  <c r="AG185" i="8"/>
  <c r="AH185" i="8"/>
  <c r="AI185" i="8"/>
  <c r="AJ185" i="8"/>
  <c r="AK185" i="8"/>
  <c r="AL185" i="8"/>
  <c r="AM185" i="8"/>
  <c r="AN185" i="8"/>
  <c r="AT185" i="8"/>
  <c r="AU185" i="8"/>
  <c r="AV185" i="8"/>
  <c r="AW185" i="8"/>
  <c r="AX185" i="8"/>
  <c r="AY185" i="8"/>
  <c r="AZ185" i="8"/>
  <c r="BA185" i="8"/>
  <c r="BB185" i="8"/>
  <c r="BC185" i="8"/>
  <c r="BD185" i="8"/>
  <c r="BE185" i="8"/>
  <c r="AC186" i="8"/>
  <c r="AD186" i="8"/>
  <c r="AE186" i="8"/>
  <c r="AF186" i="8"/>
  <c r="AG186" i="8"/>
  <c r="AH186" i="8"/>
  <c r="AI186" i="8"/>
  <c r="AJ186" i="8"/>
  <c r="AK186" i="8"/>
  <c r="AL186" i="8"/>
  <c r="AM186" i="8"/>
  <c r="AN186" i="8"/>
  <c r="AT186" i="8"/>
  <c r="AU186" i="8"/>
  <c r="AV186" i="8"/>
  <c r="AW186" i="8"/>
  <c r="AX186" i="8"/>
  <c r="AY186" i="8"/>
  <c r="AZ186" i="8"/>
  <c r="BA186" i="8"/>
  <c r="BB186" i="8"/>
  <c r="BC186" i="8"/>
  <c r="BD186" i="8"/>
  <c r="BE186" i="8"/>
  <c r="AC187" i="8"/>
  <c r="AD187" i="8"/>
  <c r="AE187" i="8"/>
  <c r="AF187" i="8"/>
  <c r="AG187" i="8"/>
  <c r="AH187" i="8"/>
  <c r="AI187" i="8"/>
  <c r="AJ187" i="8"/>
  <c r="AK187" i="8"/>
  <c r="AL187" i="8"/>
  <c r="AM187" i="8"/>
  <c r="AN187" i="8"/>
  <c r="AT187" i="8"/>
  <c r="AU187" i="8"/>
  <c r="AV187" i="8"/>
  <c r="AW187" i="8"/>
  <c r="AX187" i="8"/>
  <c r="AY187" i="8"/>
  <c r="AZ187" i="8"/>
  <c r="BA187" i="8"/>
  <c r="BB187" i="8"/>
  <c r="BC187" i="8"/>
  <c r="BD187" i="8"/>
  <c r="BE187" i="8"/>
  <c r="AC188" i="8"/>
  <c r="AD188" i="8"/>
  <c r="AE188" i="8"/>
  <c r="AF188" i="8"/>
  <c r="AG188" i="8"/>
  <c r="AH188" i="8"/>
  <c r="AI188" i="8"/>
  <c r="AJ188" i="8"/>
  <c r="AK188" i="8"/>
  <c r="AL188" i="8"/>
  <c r="AM188" i="8"/>
  <c r="AN188" i="8"/>
  <c r="AT188" i="8"/>
  <c r="AU188" i="8"/>
  <c r="AV188" i="8"/>
  <c r="AW188" i="8"/>
  <c r="AX188" i="8"/>
  <c r="AY188" i="8"/>
  <c r="AZ188" i="8"/>
  <c r="BA188" i="8"/>
  <c r="BB188" i="8"/>
  <c r="BC188" i="8"/>
  <c r="BD188" i="8"/>
  <c r="BE188" i="8"/>
  <c r="AC189" i="8"/>
  <c r="AD189" i="8"/>
  <c r="AE189" i="8"/>
  <c r="AF189" i="8"/>
  <c r="AG189" i="8"/>
  <c r="AH189" i="8"/>
  <c r="AI189" i="8"/>
  <c r="AJ189" i="8"/>
  <c r="AK189" i="8"/>
  <c r="AL189" i="8"/>
  <c r="AM189" i="8"/>
  <c r="AN189" i="8"/>
  <c r="AT189" i="8"/>
  <c r="AU189" i="8"/>
  <c r="AV189" i="8"/>
  <c r="AW189" i="8"/>
  <c r="AX189" i="8"/>
  <c r="AY189" i="8"/>
  <c r="AZ189" i="8"/>
  <c r="BA189" i="8"/>
  <c r="BB189" i="8"/>
  <c r="BC189" i="8"/>
  <c r="BD189" i="8"/>
  <c r="BE189" i="8"/>
  <c r="AC190" i="8"/>
  <c r="AD190" i="8"/>
  <c r="AE190" i="8"/>
  <c r="AF190" i="8"/>
  <c r="AG190" i="8"/>
  <c r="AH190" i="8"/>
  <c r="AI190" i="8"/>
  <c r="AJ190" i="8"/>
  <c r="AK190" i="8"/>
  <c r="AL190" i="8"/>
  <c r="AM190" i="8"/>
  <c r="AN190" i="8"/>
  <c r="AT190" i="8"/>
  <c r="AU190" i="8"/>
  <c r="AV190" i="8"/>
  <c r="AW190" i="8"/>
  <c r="AX190" i="8"/>
  <c r="AY190" i="8"/>
  <c r="AZ190" i="8"/>
  <c r="BA190" i="8"/>
  <c r="BB190" i="8"/>
  <c r="BC190" i="8"/>
  <c r="BD190" i="8"/>
  <c r="BE190" i="8"/>
  <c r="AC191" i="8"/>
  <c r="AD191" i="8"/>
  <c r="AE191" i="8"/>
  <c r="AF191" i="8"/>
  <c r="AG191" i="8"/>
  <c r="AH191" i="8"/>
  <c r="AI191" i="8"/>
  <c r="AJ191" i="8"/>
  <c r="AK191" i="8"/>
  <c r="AL191" i="8"/>
  <c r="AM191" i="8"/>
  <c r="AN191" i="8"/>
  <c r="AT191" i="8"/>
  <c r="AU191" i="8"/>
  <c r="AV191" i="8"/>
  <c r="AW191" i="8"/>
  <c r="AX191" i="8"/>
  <c r="AY191" i="8"/>
  <c r="AZ191" i="8"/>
  <c r="BA191" i="8"/>
  <c r="BB191" i="8"/>
  <c r="BC191" i="8"/>
  <c r="BD191" i="8"/>
  <c r="BE191" i="8"/>
  <c r="AC192" i="8"/>
  <c r="AD192" i="8"/>
  <c r="AE192" i="8"/>
  <c r="AF192" i="8"/>
  <c r="AG192" i="8"/>
  <c r="AH192" i="8"/>
  <c r="AI192" i="8"/>
  <c r="AJ192" i="8"/>
  <c r="AK192" i="8"/>
  <c r="AL192" i="8"/>
  <c r="AM192" i="8"/>
  <c r="AN192" i="8"/>
  <c r="AT192" i="8"/>
  <c r="AU192" i="8"/>
  <c r="AV192" i="8"/>
  <c r="AW192" i="8"/>
  <c r="AX192" i="8"/>
  <c r="AY192" i="8"/>
  <c r="AZ192" i="8"/>
  <c r="BA192" i="8"/>
  <c r="BB192" i="8"/>
  <c r="BC192" i="8"/>
  <c r="BD192" i="8"/>
  <c r="BE192" i="8"/>
  <c r="AC193" i="8"/>
  <c r="AD193" i="8"/>
  <c r="AE193" i="8"/>
  <c r="AF193" i="8"/>
  <c r="AG193" i="8"/>
  <c r="AH193" i="8"/>
  <c r="AI193" i="8"/>
  <c r="AJ193" i="8"/>
  <c r="AK193" i="8"/>
  <c r="AL193" i="8"/>
  <c r="AM193" i="8"/>
  <c r="AN193" i="8"/>
  <c r="AT193" i="8"/>
  <c r="AU193" i="8"/>
  <c r="AV193" i="8"/>
  <c r="AW193" i="8"/>
  <c r="AX193" i="8"/>
  <c r="AY193" i="8"/>
  <c r="AZ193" i="8"/>
  <c r="BA193" i="8"/>
  <c r="BB193" i="8"/>
  <c r="BC193" i="8"/>
  <c r="BD193" i="8"/>
  <c r="BE193" i="8"/>
  <c r="AC194" i="8"/>
  <c r="AD194" i="8"/>
  <c r="AE194" i="8"/>
  <c r="AF194" i="8"/>
  <c r="AG194" i="8"/>
  <c r="AH194" i="8"/>
  <c r="AI194" i="8"/>
  <c r="AJ194" i="8"/>
  <c r="AK194" i="8"/>
  <c r="AL194" i="8"/>
  <c r="AM194" i="8"/>
  <c r="AN194" i="8"/>
  <c r="AT194" i="8"/>
  <c r="AU194" i="8"/>
  <c r="AV194" i="8"/>
  <c r="AW194" i="8"/>
  <c r="AX194" i="8"/>
  <c r="AY194" i="8"/>
  <c r="AZ194" i="8"/>
  <c r="BA194" i="8"/>
  <c r="BB194" i="8"/>
  <c r="BC194" i="8"/>
  <c r="BD194" i="8"/>
  <c r="BE194" i="8"/>
  <c r="AC195" i="8"/>
  <c r="AD195" i="8"/>
  <c r="AE195" i="8"/>
  <c r="AF195" i="8"/>
  <c r="AG195" i="8"/>
  <c r="AH195" i="8"/>
  <c r="AI195" i="8"/>
  <c r="AJ195" i="8"/>
  <c r="AK195" i="8"/>
  <c r="AL195" i="8"/>
  <c r="AM195" i="8"/>
  <c r="AN195" i="8"/>
  <c r="AT195" i="8"/>
  <c r="AU195" i="8"/>
  <c r="AV195" i="8"/>
  <c r="AW195" i="8"/>
  <c r="AX195" i="8"/>
  <c r="AY195" i="8"/>
  <c r="AZ195" i="8"/>
  <c r="BA195" i="8"/>
  <c r="BB195" i="8"/>
  <c r="BC195" i="8"/>
  <c r="BD195" i="8"/>
  <c r="BE195" i="8"/>
  <c r="AC196" i="8"/>
  <c r="AD196" i="8"/>
  <c r="AE196" i="8"/>
  <c r="AF196" i="8"/>
  <c r="AG196" i="8"/>
  <c r="AH196" i="8"/>
  <c r="AI196" i="8"/>
  <c r="AJ196" i="8"/>
  <c r="AK196" i="8"/>
  <c r="AL196" i="8"/>
  <c r="AM196" i="8"/>
  <c r="AN196" i="8"/>
  <c r="AT196" i="8"/>
  <c r="AU196" i="8"/>
  <c r="AV196" i="8"/>
  <c r="AW196" i="8"/>
  <c r="AX196" i="8"/>
  <c r="AY196" i="8"/>
  <c r="AZ196" i="8"/>
  <c r="BA196" i="8"/>
  <c r="BB196" i="8"/>
  <c r="BC196" i="8"/>
  <c r="BD196" i="8"/>
  <c r="BE196" i="8"/>
  <c r="AC197" i="8"/>
  <c r="AD197" i="8"/>
  <c r="AE197" i="8"/>
  <c r="AF197" i="8"/>
  <c r="AG197" i="8"/>
  <c r="AH197" i="8"/>
  <c r="AI197" i="8"/>
  <c r="AJ197" i="8"/>
  <c r="AK197" i="8"/>
  <c r="AL197" i="8"/>
  <c r="AM197" i="8"/>
  <c r="AN197" i="8"/>
  <c r="AT197" i="8"/>
  <c r="AU197" i="8"/>
  <c r="AV197" i="8"/>
  <c r="AW197" i="8"/>
  <c r="AX197" i="8"/>
  <c r="AY197" i="8"/>
  <c r="AZ197" i="8"/>
  <c r="BA197" i="8"/>
  <c r="BB197" i="8"/>
  <c r="BC197" i="8"/>
  <c r="BD197" i="8"/>
  <c r="BE197" i="8"/>
  <c r="AC198" i="8"/>
  <c r="AD198" i="8"/>
  <c r="AE198" i="8"/>
  <c r="AF198" i="8"/>
  <c r="AG198" i="8"/>
  <c r="AH198" i="8"/>
  <c r="AI198" i="8"/>
  <c r="AJ198" i="8"/>
  <c r="AK198" i="8"/>
  <c r="AL198" i="8"/>
  <c r="AM198" i="8"/>
  <c r="AN198" i="8"/>
  <c r="AT198" i="8"/>
  <c r="AU198" i="8"/>
  <c r="AV198" i="8"/>
  <c r="AW198" i="8"/>
  <c r="AX198" i="8"/>
  <c r="AY198" i="8"/>
  <c r="AZ198" i="8"/>
  <c r="BA198" i="8"/>
  <c r="BB198" i="8"/>
  <c r="BC198" i="8"/>
  <c r="BD198" i="8"/>
  <c r="BE198" i="8"/>
  <c r="AC199" i="8"/>
  <c r="AD199" i="8"/>
  <c r="AE199" i="8"/>
  <c r="AF199" i="8"/>
  <c r="AG199" i="8"/>
  <c r="AH199" i="8"/>
  <c r="AI199" i="8"/>
  <c r="AJ199" i="8"/>
  <c r="AK199" i="8"/>
  <c r="AL199" i="8"/>
  <c r="AM199" i="8"/>
  <c r="AN199" i="8"/>
  <c r="AT199" i="8"/>
  <c r="AU199" i="8"/>
  <c r="AV199" i="8"/>
  <c r="AW199" i="8"/>
  <c r="AX199" i="8"/>
  <c r="AY199" i="8"/>
  <c r="AZ199" i="8"/>
  <c r="BA199" i="8"/>
  <c r="BB199" i="8"/>
  <c r="BC199" i="8"/>
  <c r="BD199" i="8"/>
  <c r="BE199" i="8"/>
  <c r="AC200" i="8"/>
  <c r="AD200" i="8"/>
  <c r="AE200" i="8"/>
  <c r="AF200" i="8"/>
  <c r="AG200" i="8"/>
  <c r="AH200" i="8"/>
  <c r="AI200" i="8"/>
  <c r="AJ200" i="8"/>
  <c r="AK200" i="8"/>
  <c r="AL200" i="8"/>
  <c r="AM200" i="8"/>
  <c r="AN200" i="8"/>
  <c r="AT200" i="8"/>
  <c r="AU200" i="8"/>
  <c r="AV200" i="8"/>
  <c r="AW200" i="8"/>
  <c r="AX200" i="8"/>
  <c r="AY200" i="8"/>
  <c r="AZ200" i="8"/>
  <c r="BA200" i="8"/>
  <c r="BB200" i="8"/>
  <c r="BC200" i="8"/>
  <c r="BD200" i="8"/>
  <c r="BE200" i="8"/>
  <c r="AC201" i="8"/>
  <c r="AD201" i="8"/>
  <c r="AE201" i="8"/>
  <c r="AF201" i="8"/>
  <c r="AG201" i="8"/>
  <c r="AH201" i="8"/>
  <c r="AI201" i="8"/>
  <c r="AJ201" i="8"/>
  <c r="AK201" i="8"/>
  <c r="AL201" i="8"/>
  <c r="AM201" i="8"/>
  <c r="AN201" i="8"/>
  <c r="AT201" i="8"/>
  <c r="AU201" i="8"/>
  <c r="AV201" i="8"/>
  <c r="AW201" i="8"/>
  <c r="AX201" i="8"/>
  <c r="AY201" i="8"/>
  <c r="AZ201" i="8"/>
  <c r="BA201" i="8"/>
  <c r="BB201" i="8"/>
  <c r="BC201" i="8"/>
  <c r="BD201" i="8"/>
  <c r="BE201" i="8"/>
  <c r="AC202" i="8"/>
  <c r="AD202" i="8"/>
  <c r="AE202" i="8"/>
  <c r="AF202" i="8"/>
  <c r="AG202" i="8"/>
  <c r="AH202" i="8"/>
  <c r="AI202" i="8"/>
  <c r="AJ202" i="8"/>
  <c r="AK202" i="8"/>
  <c r="AL202" i="8"/>
  <c r="AM202" i="8"/>
  <c r="AN202" i="8"/>
  <c r="AT202" i="8"/>
  <c r="AU202" i="8"/>
  <c r="AV202" i="8"/>
  <c r="AW202" i="8"/>
  <c r="AX202" i="8"/>
  <c r="AY202" i="8"/>
  <c r="AZ202" i="8"/>
  <c r="BA202" i="8"/>
  <c r="BB202" i="8"/>
  <c r="BC202" i="8"/>
  <c r="BD202" i="8"/>
  <c r="BE202" i="8"/>
  <c r="AC203" i="8"/>
  <c r="AD203" i="8"/>
  <c r="AE203" i="8"/>
  <c r="AF203" i="8"/>
  <c r="AG203" i="8"/>
  <c r="AH203" i="8"/>
  <c r="AI203" i="8"/>
  <c r="AJ203" i="8"/>
  <c r="AK203" i="8"/>
  <c r="AL203" i="8"/>
  <c r="AM203" i="8"/>
  <c r="AN203" i="8"/>
  <c r="AT203" i="8"/>
  <c r="AU203" i="8"/>
  <c r="AV203" i="8"/>
  <c r="AW203" i="8"/>
  <c r="AX203" i="8"/>
  <c r="AY203" i="8"/>
  <c r="AZ203" i="8"/>
  <c r="BA203" i="8"/>
  <c r="BB203" i="8"/>
  <c r="BC203" i="8"/>
  <c r="BD203" i="8"/>
  <c r="BE203" i="8"/>
  <c r="AC204" i="8"/>
  <c r="AD204" i="8"/>
  <c r="AE204" i="8"/>
  <c r="AF204" i="8"/>
  <c r="AG204" i="8"/>
  <c r="AH204" i="8"/>
  <c r="AI204" i="8"/>
  <c r="AJ204" i="8"/>
  <c r="AK204" i="8"/>
  <c r="AL204" i="8"/>
  <c r="AM204" i="8"/>
  <c r="AN204" i="8"/>
  <c r="AT204" i="8"/>
  <c r="AU204" i="8"/>
  <c r="AV204" i="8"/>
  <c r="AW204" i="8"/>
  <c r="AX204" i="8"/>
  <c r="AY204" i="8"/>
  <c r="AZ204" i="8"/>
  <c r="BA204" i="8"/>
  <c r="BB204" i="8"/>
  <c r="BC204" i="8"/>
  <c r="BD204" i="8"/>
  <c r="BE204" i="8"/>
  <c r="AC205" i="8"/>
  <c r="AD205" i="8"/>
  <c r="AE205" i="8"/>
  <c r="AF205" i="8"/>
  <c r="AG205" i="8"/>
  <c r="AH205" i="8"/>
  <c r="AI205" i="8"/>
  <c r="AJ205" i="8"/>
  <c r="AK205" i="8"/>
  <c r="AL205" i="8"/>
  <c r="AM205" i="8"/>
  <c r="AN205" i="8"/>
  <c r="AT205" i="8"/>
  <c r="AU205" i="8"/>
  <c r="AV205" i="8"/>
  <c r="AW205" i="8"/>
  <c r="AX205" i="8"/>
  <c r="AY205" i="8"/>
  <c r="AZ205" i="8"/>
  <c r="BA205" i="8"/>
  <c r="BB205" i="8"/>
  <c r="BC205" i="8"/>
  <c r="BD205" i="8"/>
  <c r="BE205" i="8"/>
  <c r="AC206" i="8"/>
  <c r="AD206" i="8"/>
  <c r="AE206" i="8"/>
  <c r="AF206" i="8"/>
  <c r="AG206" i="8"/>
  <c r="AH206" i="8"/>
  <c r="AI206" i="8"/>
  <c r="AJ206" i="8"/>
  <c r="AK206" i="8"/>
  <c r="AL206" i="8"/>
  <c r="AM206" i="8"/>
  <c r="AN206" i="8"/>
  <c r="AT206" i="8"/>
  <c r="AU206" i="8"/>
  <c r="AV206" i="8"/>
  <c r="AW206" i="8"/>
  <c r="AX206" i="8"/>
  <c r="AY206" i="8"/>
  <c r="AZ206" i="8"/>
  <c r="BA206" i="8"/>
  <c r="BB206" i="8"/>
  <c r="BC206" i="8"/>
  <c r="BD206" i="8"/>
  <c r="BE206" i="8"/>
  <c r="AC207" i="8"/>
  <c r="AD207" i="8"/>
  <c r="AE207" i="8"/>
  <c r="AF207" i="8"/>
  <c r="AG207" i="8"/>
  <c r="AH207" i="8"/>
  <c r="AI207" i="8"/>
  <c r="AJ207" i="8"/>
  <c r="AK207" i="8"/>
  <c r="AL207" i="8"/>
  <c r="AM207" i="8"/>
  <c r="AN207" i="8"/>
  <c r="AT207" i="8"/>
  <c r="AU207" i="8"/>
  <c r="AV207" i="8"/>
  <c r="AW207" i="8"/>
  <c r="AX207" i="8"/>
  <c r="AY207" i="8"/>
  <c r="AZ207" i="8"/>
  <c r="BA207" i="8"/>
  <c r="BB207" i="8"/>
  <c r="BC207" i="8"/>
  <c r="BD207" i="8"/>
  <c r="BE207" i="8"/>
  <c r="AC208" i="8"/>
  <c r="AD208" i="8"/>
  <c r="AE208" i="8"/>
  <c r="AF208" i="8"/>
  <c r="AG208" i="8"/>
  <c r="AH208" i="8"/>
  <c r="AI208" i="8"/>
  <c r="AJ208" i="8"/>
  <c r="AK208" i="8"/>
  <c r="AL208" i="8"/>
  <c r="AM208" i="8"/>
  <c r="AN208" i="8"/>
  <c r="AT208" i="8"/>
  <c r="AU208" i="8"/>
  <c r="AV208" i="8"/>
  <c r="AW208" i="8"/>
  <c r="AX208" i="8"/>
  <c r="AY208" i="8"/>
  <c r="AZ208" i="8"/>
  <c r="BA208" i="8"/>
  <c r="BB208" i="8"/>
  <c r="BC208" i="8"/>
  <c r="BD208" i="8"/>
  <c r="BE208" i="8"/>
  <c r="AC209" i="8"/>
  <c r="AD209" i="8"/>
  <c r="AE209" i="8"/>
  <c r="AF209" i="8"/>
  <c r="AG209" i="8"/>
  <c r="AH209" i="8"/>
  <c r="AI209" i="8"/>
  <c r="AJ209" i="8"/>
  <c r="AK209" i="8"/>
  <c r="AL209" i="8"/>
  <c r="AM209" i="8"/>
  <c r="AN209" i="8"/>
  <c r="AT209" i="8"/>
  <c r="AU209" i="8"/>
  <c r="AV209" i="8"/>
  <c r="AW209" i="8"/>
  <c r="AX209" i="8"/>
  <c r="AY209" i="8"/>
  <c r="AZ209" i="8"/>
  <c r="BA209" i="8"/>
  <c r="BB209" i="8"/>
  <c r="BC209" i="8"/>
  <c r="BD209" i="8"/>
  <c r="BE209" i="8"/>
  <c r="AC210" i="8"/>
  <c r="AD210" i="8"/>
  <c r="AE210" i="8"/>
  <c r="AF210" i="8"/>
  <c r="AG210" i="8"/>
  <c r="AH210" i="8"/>
  <c r="AI210" i="8"/>
  <c r="AJ210" i="8"/>
  <c r="AK210" i="8"/>
  <c r="AL210" i="8"/>
  <c r="AM210" i="8"/>
  <c r="AN210" i="8"/>
  <c r="AT210" i="8"/>
  <c r="AU210" i="8"/>
  <c r="AV210" i="8"/>
  <c r="AW210" i="8"/>
  <c r="AX210" i="8"/>
  <c r="AY210" i="8"/>
  <c r="AZ210" i="8"/>
  <c r="BA210" i="8"/>
  <c r="BB210" i="8"/>
  <c r="BC210" i="8"/>
  <c r="BD210" i="8"/>
  <c r="BE210" i="8"/>
  <c r="AC211" i="8"/>
  <c r="AD211" i="8"/>
  <c r="AE211" i="8"/>
  <c r="AF211" i="8"/>
  <c r="AG211" i="8"/>
  <c r="AH211" i="8"/>
  <c r="AI211" i="8"/>
  <c r="AJ211" i="8"/>
  <c r="AK211" i="8"/>
  <c r="AL211" i="8"/>
  <c r="AM211" i="8"/>
  <c r="AN211" i="8"/>
  <c r="AT211" i="8"/>
  <c r="AU211" i="8"/>
  <c r="AV211" i="8"/>
  <c r="AW211" i="8"/>
  <c r="AX211" i="8"/>
  <c r="AY211" i="8"/>
  <c r="AZ211" i="8"/>
  <c r="BA211" i="8"/>
  <c r="BB211" i="8"/>
  <c r="BC211" i="8"/>
  <c r="BD211" i="8"/>
  <c r="BE211" i="8"/>
  <c r="AC212" i="8"/>
  <c r="AD212" i="8"/>
  <c r="AE212" i="8"/>
  <c r="AF212" i="8"/>
  <c r="AG212" i="8"/>
  <c r="AH212" i="8"/>
  <c r="AI212" i="8"/>
  <c r="AJ212" i="8"/>
  <c r="AK212" i="8"/>
  <c r="AL212" i="8"/>
  <c r="AM212" i="8"/>
  <c r="AN212" i="8"/>
  <c r="AT212" i="8"/>
  <c r="AU212" i="8"/>
  <c r="AV212" i="8"/>
  <c r="AW212" i="8"/>
  <c r="AX212" i="8"/>
  <c r="AY212" i="8"/>
  <c r="AZ212" i="8"/>
  <c r="BA212" i="8"/>
  <c r="BB212" i="8"/>
  <c r="BC212" i="8"/>
  <c r="BD212" i="8"/>
  <c r="BE212" i="8"/>
  <c r="AC213" i="8"/>
  <c r="AD213" i="8"/>
  <c r="AE213" i="8"/>
  <c r="AF213" i="8"/>
  <c r="AG213" i="8"/>
  <c r="AH213" i="8"/>
  <c r="AI213" i="8"/>
  <c r="AJ213" i="8"/>
  <c r="AK213" i="8"/>
  <c r="AL213" i="8"/>
  <c r="AM213" i="8"/>
  <c r="AN213" i="8"/>
  <c r="AT213" i="8"/>
  <c r="AU213" i="8"/>
  <c r="AV213" i="8"/>
  <c r="AW213" i="8"/>
  <c r="AX213" i="8"/>
  <c r="AY213" i="8"/>
  <c r="AZ213" i="8"/>
  <c r="BA213" i="8"/>
  <c r="BB213" i="8"/>
  <c r="BC213" i="8"/>
  <c r="BD213" i="8"/>
  <c r="BE213" i="8"/>
  <c r="AC214" i="8"/>
  <c r="AD214" i="8"/>
  <c r="AE214" i="8"/>
  <c r="AF214" i="8"/>
  <c r="AG214" i="8"/>
  <c r="AH214" i="8"/>
  <c r="AI214" i="8"/>
  <c r="AJ214" i="8"/>
  <c r="AK214" i="8"/>
  <c r="AL214" i="8"/>
  <c r="AM214" i="8"/>
  <c r="AN214" i="8"/>
  <c r="AT214" i="8"/>
  <c r="AU214" i="8"/>
  <c r="AV214" i="8"/>
  <c r="AW214" i="8"/>
  <c r="AX214" i="8"/>
  <c r="AY214" i="8"/>
  <c r="AZ214" i="8"/>
  <c r="BA214" i="8"/>
  <c r="BB214" i="8"/>
  <c r="BC214" i="8"/>
  <c r="BD214" i="8"/>
  <c r="BE214" i="8"/>
  <c r="AC215" i="8"/>
  <c r="AD215" i="8"/>
  <c r="AE215" i="8"/>
  <c r="AF215" i="8"/>
  <c r="AG215" i="8"/>
  <c r="AH215" i="8"/>
  <c r="AI215" i="8"/>
  <c r="AJ215" i="8"/>
  <c r="AK215" i="8"/>
  <c r="AL215" i="8"/>
  <c r="AM215" i="8"/>
  <c r="AN215" i="8"/>
  <c r="AT215" i="8"/>
  <c r="AU215" i="8"/>
  <c r="AV215" i="8"/>
  <c r="AW215" i="8"/>
  <c r="AX215" i="8"/>
  <c r="AY215" i="8"/>
  <c r="AZ215" i="8"/>
  <c r="BA215" i="8"/>
  <c r="BB215" i="8"/>
  <c r="BC215" i="8"/>
  <c r="BD215" i="8"/>
  <c r="BE215" i="8"/>
  <c r="AC216" i="8"/>
  <c r="AD216" i="8"/>
  <c r="AE216" i="8"/>
  <c r="AF216" i="8"/>
  <c r="AG216" i="8"/>
  <c r="AH216" i="8"/>
  <c r="AI216" i="8"/>
  <c r="AJ216" i="8"/>
  <c r="AK216" i="8"/>
  <c r="AL216" i="8"/>
  <c r="AM216" i="8"/>
  <c r="AN216" i="8"/>
  <c r="AT216" i="8"/>
  <c r="AU216" i="8"/>
  <c r="AV216" i="8"/>
  <c r="AW216" i="8"/>
  <c r="AX216" i="8"/>
  <c r="AY216" i="8"/>
  <c r="AZ216" i="8"/>
  <c r="BA216" i="8"/>
  <c r="BB216" i="8"/>
  <c r="BC216" i="8"/>
  <c r="BD216" i="8"/>
  <c r="BE216" i="8"/>
  <c r="AC217" i="8"/>
  <c r="AD217" i="8"/>
  <c r="AE217" i="8"/>
  <c r="AF217" i="8"/>
  <c r="AG217" i="8"/>
  <c r="AH217" i="8"/>
  <c r="AI217" i="8"/>
  <c r="AJ217" i="8"/>
  <c r="AK217" i="8"/>
  <c r="AL217" i="8"/>
  <c r="AM217" i="8"/>
  <c r="AN217" i="8"/>
  <c r="AT217" i="8"/>
  <c r="AU217" i="8"/>
  <c r="AV217" i="8"/>
  <c r="AW217" i="8"/>
  <c r="AX217" i="8"/>
  <c r="AY217" i="8"/>
  <c r="AZ217" i="8"/>
  <c r="BA217" i="8"/>
  <c r="BB217" i="8"/>
  <c r="BC217" i="8"/>
  <c r="BD217" i="8"/>
  <c r="BE217" i="8"/>
  <c r="AC218" i="8"/>
  <c r="AD218" i="8"/>
  <c r="AE218" i="8"/>
  <c r="AF218" i="8"/>
  <c r="AG218" i="8"/>
  <c r="AH218" i="8"/>
  <c r="AI218" i="8"/>
  <c r="AJ218" i="8"/>
  <c r="AK218" i="8"/>
  <c r="AL218" i="8"/>
  <c r="AM218" i="8"/>
  <c r="AN218" i="8"/>
  <c r="AT218" i="8"/>
  <c r="AU218" i="8"/>
  <c r="AV218" i="8"/>
  <c r="AW218" i="8"/>
  <c r="AX218" i="8"/>
  <c r="AY218" i="8"/>
  <c r="AZ218" i="8"/>
  <c r="BA218" i="8"/>
  <c r="BB218" i="8"/>
  <c r="BC218" i="8"/>
  <c r="BD218" i="8"/>
  <c r="BE218" i="8"/>
  <c r="AC219" i="8"/>
  <c r="AD219" i="8"/>
  <c r="AE219" i="8"/>
  <c r="AF219" i="8"/>
  <c r="AG219" i="8"/>
  <c r="AH219" i="8"/>
  <c r="AI219" i="8"/>
  <c r="AJ219" i="8"/>
  <c r="AK219" i="8"/>
  <c r="AL219" i="8"/>
  <c r="AM219" i="8"/>
  <c r="AN219" i="8"/>
  <c r="AT219" i="8"/>
  <c r="AU219" i="8"/>
  <c r="AV219" i="8"/>
  <c r="AW219" i="8"/>
  <c r="AX219" i="8"/>
  <c r="AY219" i="8"/>
  <c r="AZ219" i="8"/>
  <c r="BA219" i="8"/>
  <c r="BB219" i="8"/>
  <c r="BC219" i="8"/>
  <c r="BD219" i="8"/>
  <c r="BE219" i="8"/>
  <c r="AC220" i="8"/>
  <c r="AD220" i="8"/>
  <c r="AE220" i="8"/>
  <c r="AF220" i="8"/>
  <c r="AG220" i="8"/>
  <c r="AH220" i="8"/>
  <c r="AI220" i="8"/>
  <c r="AJ220" i="8"/>
  <c r="AK220" i="8"/>
  <c r="AL220" i="8"/>
  <c r="AM220" i="8"/>
  <c r="AN220" i="8"/>
  <c r="AT220" i="8"/>
  <c r="AU220" i="8"/>
  <c r="AV220" i="8"/>
  <c r="AW220" i="8"/>
  <c r="AX220" i="8"/>
  <c r="AY220" i="8"/>
  <c r="AZ220" i="8"/>
  <c r="BA220" i="8"/>
  <c r="BB220" i="8"/>
  <c r="BC220" i="8"/>
  <c r="BD220" i="8"/>
  <c r="BE220" i="8"/>
  <c r="AC221" i="8"/>
  <c r="AD221" i="8"/>
  <c r="AE221" i="8"/>
  <c r="AF221" i="8"/>
  <c r="AG221" i="8"/>
  <c r="AH221" i="8"/>
  <c r="AI221" i="8"/>
  <c r="AJ221" i="8"/>
  <c r="AK221" i="8"/>
  <c r="AL221" i="8"/>
  <c r="AM221" i="8"/>
  <c r="AN221" i="8"/>
  <c r="AT221" i="8"/>
  <c r="AU221" i="8"/>
  <c r="AV221" i="8"/>
  <c r="AW221" i="8"/>
  <c r="AX221" i="8"/>
  <c r="AY221" i="8"/>
  <c r="AZ221" i="8"/>
  <c r="BA221" i="8"/>
  <c r="BB221" i="8"/>
  <c r="BC221" i="8"/>
  <c r="BD221" i="8"/>
  <c r="BE221" i="8"/>
  <c r="AC222" i="8"/>
  <c r="AD222" i="8"/>
  <c r="AE222" i="8"/>
  <c r="AF222" i="8"/>
  <c r="AG222" i="8"/>
  <c r="AH222" i="8"/>
  <c r="AI222" i="8"/>
  <c r="AJ222" i="8"/>
  <c r="AK222" i="8"/>
  <c r="AL222" i="8"/>
  <c r="AM222" i="8"/>
  <c r="AN222" i="8"/>
  <c r="AT222" i="8"/>
  <c r="AU222" i="8"/>
  <c r="AV222" i="8"/>
  <c r="AW222" i="8"/>
  <c r="AX222" i="8"/>
  <c r="AY222" i="8"/>
  <c r="AZ222" i="8"/>
  <c r="BA222" i="8"/>
  <c r="BB222" i="8"/>
  <c r="BC222" i="8"/>
  <c r="BD222" i="8"/>
  <c r="BE222" i="8"/>
  <c r="AC223" i="8"/>
  <c r="AD223" i="8"/>
  <c r="AE223" i="8"/>
  <c r="AF223" i="8"/>
  <c r="AG223" i="8"/>
  <c r="AH223" i="8"/>
  <c r="AI223" i="8"/>
  <c r="AJ223" i="8"/>
  <c r="AK223" i="8"/>
  <c r="AL223" i="8"/>
  <c r="AM223" i="8"/>
  <c r="AN223" i="8"/>
  <c r="AT223" i="8"/>
  <c r="AU223" i="8"/>
  <c r="AV223" i="8"/>
  <c r="AW223" i="8"/>
  <c r="AX223" i="8"/>
  <c r="AY223" i="8"/>
  <c r="AZ223" i="8"/>
  <c r="BA223" i="8"/>
  <c r="BB223" i="8"/>
  <c r="BC223" i="8"/>
  <c r="BD223" i="8"/>
  <c r="BE223" i="8"/>
  <c r="AC224" i="8"/>
  <c r="AD224" i="8"/>
  <c r="AE224" i="8"/>
  <c r="AF224" i="8"/>
  <c r="AG224" i="8"/>
  <c r="AH224" i="8"/>
  <c r="AI224" i="8"/>
  <c r="AJ224" i="8"/>
  <c r="AK224" i="8"/>
  <c r="AL224" i="8"/>
  <c r="AM224" i="8"/>
  <c r="AN224" i="8"/>
  <c r="AT224" i="8"/>
  <c r="AU224" i="8"/>
  <c r="AV224" i="8"/>
  <c r="AW224" i="8"/>
  <c r="AX224" i="8"/>
  <c r="AY224" i="8"/>
  <c r="AZ224" i="8"/>
  <c r="BA224" i="8"/>
  <c r="BB224" i="8"/>
  <c r="BC224" i="8"/>
  <c r="BD224" i="8"/>
  <c r="BE224" i="8"/>
  <c r="AC225" i="8"/>
  <c r="AD225" i="8"/>
  <c r="AE225" i="8"/>
  <c r="AF225" i="8"/>
  <c r="AG225" i="8"/>
  <c r="AH225" i="8"/>
  <c r="AI225" i="8"/>
  <c r="AJ225" i="8"/>
  <c r="AK225" i="8"/>
  <c r="AL225" i="8"/>
  <c r="AM225" i="8"/>
  <c r="AN225" i="8"/>
  <c r="AT225" i="8"/>
  <c r="AU225" i="8"/>
  <c r="AV225" i="8"/>
  <c r="AW225" i="8"/>
  <c r="AX225" i="8"/>
  <c r="AY225" i="8"/>
  <c r="AZ225" i="8"/>
  <c r="BA225" i="8"/>
  <c r="BB225" i="8"/>
  <c r="BC225" i="8"/>
  <c r="BD225" i="8"/>
  <c r="BE225" i="8"/>
  <c r="AC226" i="8"/>
  <c r="AD226" i="8"/>
  <c r="AE226" i="8"/>
  <c r="AF226" i="8"/>
  <c r="AG226" i="8"/>
  <c r="AH226" i="8"/>
  <c r="AI226" i="8"/>
  <c r="AJ226" i="8"/>
  <c r="AK226" i="8"/>
  <c r="AL226" i="8"/>
  <c r="AM226" i="8"/>
  <c r="AN226" i="8"/>
  <c r="AT226" i="8"/>
  <c r="AU226" i="8"/>
  <c r="AV226" i="8"/>
  <c r="AW226" i="8"/>
  <c r="AX226" i="8"/>
  <c r="AY226" i="8"/>
  <c r="AZ226" i="8"/>
  <c r="BA226" i="8"/>
  <c r="BB226" i="8"/>
  <c r="BC226" i="8"/>
  <c r="BD226" i="8"/>
  <c r="BE226" i="8"/>
  <c r="AC227" i="8"/>
  <c r="AD227" i="8"/>
  <c r="AE227" i="8"/>
  <c r="AF227" i="8"/>
  <c r="AG227" i="8"/>
  <c r="AH227" i="8"/>
  <c r="AI227" i="8"/>
  <c r="AJ227" i="8"/>
  <c r="AK227" i="8"/>
  <c r="AL227" i="8"/>
  <c r="AM227" i="8"/>
  <c r="AN227" i="8"/>
  <c r="AT227" i="8"/>
  <c r="AU227" i="8"/>
  <c r="AV227" i="8"/>
  <c r="AW227" i="8"/>
  <c r="AX227" i="8"/>
  <c r="AY227" i="8"/>
  <c r="AZ227" i="8"/>
  <c r="BA227" i="8"/>
  <c r="BB227" i="8"/>
  <c r="BC227" i="8"/>
  <c r="BD227" i="8"/>
  <c r="BE227" i="8"/>
  <c r="AC228" i="8"/>
  <c r="AD228" i="8"/>
  <c r="AE228" i="8"/>
  <c r="AF228" i="8"/>
  <c r="AG228" i="8"/>
  <c r="AH228" i="8"/>
  <c r="AI228" i="8"/>
  <c r="AJ228" i="8"/>
  <c r="AK228" i="8"/>
  <c r="AL228" i="8"/>
  <c r="AM228" i="8"/>
  <c r="AN228" i="8"/>
  <c r="AT228" i="8"/>
  <c r="AU228" i="8"/>
  <c r="AV228" i="8"/>
  <c r="AW228" i="8"/>
  <c r="AX228" i="8"/>
  <c r="AY228" i="8"/>
  <c r="AZ228" i="8"/>
  <c r="BA228" i="8"/>
  <c r="BB228" i="8"/>
  <c r="BC228" i="8"/>
  <c r="BD228" i="8"/>
  <c r="BE228" i="8"/>
  <c r="AC229" i="8"/>
  <c r="AD229" i="8"/>
  <c r="AE229" i="8"/>
  <c r="AF229" i="8"/>
  <c r="AG229" i="8"/>
  <c r="AH229" i="8"/>
  <c r="AI229" i="8"/>
  <c r="AJ229" i="8"/>
  <c r="AK229" i="8"/>
  <c r="AL229" i="8"/>
  <c r="AM229" i="8"/>
  <c r="AN229" i="8"/>
  <c r="AT229" i="8"/>
  <c r="AU229" i="8"/>
  <c r="AV229" i="8"/>
  <c r="AW229" i="8"/>
  <c r="AX229" i="8"/>
  <c r="AY229" i="8"/>
  <c r="AZ229" i="8"/>
  <c r="BA229" i="8"/>
  <c r="BB229" i="8"/>
  <c r="BC229" i="8"/>
  <c r="BD229" i="8"/>
  <c r="BE229" i="8"/>
  <c r="AC230" i="8"/>
  <c r="AD230" i="8"/>
  <c r="AE230" i="8"/>
  <c r="AF230" i="8"/>
  <c r="AG230" i="8"/>
  <c r="AH230" i="8"/>
  <c r="AI230" i="8"/>
  <c r="AJ230" i="8"/>
  <c r="AK230" i="8"/>
  <c r="AL230" i="8"/>
  <c r="AM230" i="8"/>
  <c r="AN230" i="8"/>
  <c r="AT230" i="8"/>
  <c r="AU230" i="8"/>
  <c r="AV230" i="8"/>
  <c r="AW230" i="8"/>
  <c r="AX230" i="8"/>
  <c r="AY230" i="8"/>
  <c r="AZ230" i="8"/>
  <c r="BA230" i="8"/>
  <c r="BB230" i="8"/>
  <c r="BC230" i="8"/>
  <c r="BD230" i="8"/>
  <c r="BE230" i="8"/>
  <c r="AC231" i="8"/>
  <c r="AD231" i="8"/>
  <c r="AE231" i="8"/>
  <c r="AF231" i="8"/>
  <c r="AG231" i="8"/>
  <c r="AH231" i="8"/>
  <c r="AI231" i="8"/>
  <c r="AJ231" i="8"/>
  <c r="AK231" i="8"/>
  <c r="AL231" i="8"/>
  <c r="AM231" i="8"/>
  <c r="AN231" i="8"/>
  <c r="AT231" i="8"/>
  <c r="AU231" i="8"/>
  <c r="AV231" i="8"/>
  <c r="AW231" i="8"/>
  <c r="AX231" i="8"/>
  <c r="AY231" i="8"/>
  <c r="AZ231" i="8"/>
  <c r="BA231" i="8"/>
  <c r="BB231" i="8"/>
  <c r="BC231" i="8"/>
  <c r="BD231" i="8"/>
  <c r="BE231" i="8"/>
  <c r="AC232" i="8"/>
  <c r="AD232" i="8"/>
  <c r="AE232" i="8"/>
  <c r="AF232" i="8"/>
  <c r="AG232" i="8"/>
  <c r="AH232" i="8"/>
  <c r="AI232" i="8"/>
  <c r="AJ232" i="8"/>
  <c r="AK232" i="8"/>
  <c r="AL232" i="8"/>
  <c r="AM232" i="8"/>
  <c r="AN232" i="8"/>
  <c r="AT232" i="8"/>
  <c r="AU232" i="8"/>
  <c r="AV232" i="8"/>
  <c r="AW232" i="8"/>
  <c r="AX232" i="8"/>
  <c r="AY232" i="8"/>
  <c r="AZ232" i="8"/>
  <c r="BA232" i="8"/>
  <c r="BB232" i="8"/>
  <c r="BC232" i="8"/>
  <c r="BD232" i="8"/>
  <c r="BE232" i="8"/>
  <c r="AC233" i="8"/>
  <c r="AD233" i="8"/>
  <c r="AE233" i="8"/>
  <c r="AF233" i="8"/>
  <c r="AG233" i="8"/>
  <c r="AH233" i="8"/>
  <c r="AI233" i="8"/>
  <c r="AJ233" i="8"/>
  <c r="AK233" i="8"/>
  <c r="AL233" i="8"/>
  <c r="AM233" i="8"/>
  <c r="AN233" i="8"/>
  <c r="AT233" i="8"/>
  <c r="AU233" i="8"/>
  <c r="AV233" i="8"/>
  <c r="AW233" i="8"/>
  <c r="AX233" i="8"/>
  <c r="AY233" i="8"/>
  <c r="AZ233" i="8"/>
  <c r="BA233" i="8"/>
  <c r="BB233" i="8"/>
  <c r="BC233" i="8"/>
  <c r="BD233" i="8"/>
  <c r="BE233" i="8"/>
  <c r="AC234" i="8"/>
  <c r="AD234" i="8"/>
  <c r="AE234" i="8"/>
  <c r="AF234" i="8"/>
  <c r="AG234" i="8"/>
  <c r="AH234" i="8"/>
  <c r="AI234" i="8"/>
  <c r="AJ234" i="8"/>
  <c r="AK234" i="8"/>
  <c r="AL234" i="8"/>
  <c r="AM234" i="8"/>
  <c r="AN234" i="8"/>
  <c r="AT234" i="8"/>
  <c r="AU234" i="8"/>
  <c r="AV234" i="8"/>
  <c r="AW234" i="8"/>
  <c r="AX234" i="8"/>
  <c r="AY234" i="8"/>
  <c r="AZ234" i="8"/>
  <c r="BA234" i="8"/>
  <c r="BB234" i="8"/>
  <c r="BC234" i="8"/>
  <c r="BD234" i="8"/>
  <c r="BE234" i="8"/>
  <c r="AC235" i="8"/>
  <c r="AD235" i="8"/>
  <c r="AE235" i="8"/>
  <c r="AF235" i="8"/>
  <c r="AG235" i="8"/>
  <c r="AH235" i="8"/>
  <c r="AI235" i="8"/>
  <c r="AJ235" i="8"/>
  <c r="AK235" i="8"/>
  <c r="AL235" i="8"/>
  <c r="AM235" i="8"/>
  <c r="AN235" i="8"/>
  <c r="AT235" i="8"/>
  <c r="AU235" i="8"/>
  <c r="AV235" i="8"/>
  <c r="AW235" i="8"/>
  <c r="AX235" i="8"/>
  <c r="AY235" i="8"/>
  <c r="AZ235" i="8"/>
  <c r="BA235" i="8"/>
  <c r="BB235" i="8"/>
  <c r="BC235" i="8"/>
  <c r="BD235" i="8"/>
  <c r="BE235" i="8"/>
  <c r="AC236" i="8"/>
  <c r="AD236" i="8"/>
  <c r="AE236" i="8"/>
  <c r="AF236" i="8"/>
  <c r="AG236" i="8"/>
  <c r="AH236" i="8"/>
  <c r="AI236" i="8"/>
  <c r="AJ236" i="8"/>
  <c r="AK236" i="8"/>
  <c r="AL236" i="8"/>
  <c r="AM236" i="8"/>
  <c r="AN236" i="8"/>
  <c r="AT236" i="8"/>
  <c r="AU236" i="8"/>
  <c r="AV236" i="8"/>
  <c r="AW236" i="8"/>
  <c r="AX236" i="8"/>
  <c r="AY236" i="8"/>
  <c r="AZ236" i="8"/>
  <c r="BA236" i="8"/>
  <c r="BB236" i="8"/>
  <c r="BC236" i="8"/>
  <c r="BD236" i="8"/>
  <c r="BE236" i="8"/>
  <c r="AC237" i="8"/>
  <c r="AD237" i="8"/>
  <c r="AE237" i="8"/>
  <c r="AF237" i="8"/>
  <c r="AG237" i="8"/>
  <c r="AH237" i="8"/>
  <c r="AI237" i="8"/>
  <c r="AJ237" i="8"/>
  <c r="AK237" i="8"/>
  <c r="AL237" i="8"/>
  <c r="AM237" i="8"/>
  <c r="AN237" i="8"/>
  <c r="AT237" i="8"/>
  <c r="AU237" i="8"/>
  <c r="AV237" i="8"/>
  <c r="AW237" i="8"/>
  <c r="AX237" i="8"/>
  <c r="AY237" i="8"/>
  <c r="AZ237" i="8"/>
  <c r="BA237" i="8"/>
  <c r="BB237" i="8"/>
  <c r="BC237" i="8"/>
  <c r="BD237" i="8"/>
  <c r="BE237" i="8"/>
  <c r="AC238" i="8"/>
  <c r="AD238" i="8"/>
  <c r="AE238" i="8"/>
  <c r="AF238" i="8"/>
  <c r="AG238" i="8"/>
  <c r="AH238" i="8"/>
  <c r="AI238" i="8"/>
  <c r="AJ238" i="8"/>
  <c r="AK238" i="8"/>
  <c r="AL238" i="8"/>
  <c r="AM238" i="8"/>
  <c r="AN238" i="8"/>
  <c r="AT238" i="8"/>
  <c r="AU238" i="8"/>
  <c r="AV238" i="8"/>
  <c r="AW238" i="8"/>
  <c r="AX238" i="8"/>
  <c r="AY238" i="8"/>
  <c r="AZ238" i="8"/>
  <c r="BA238" i="8"/>
  <c r="BB238" i="8"/>
  <c r="BC238" i="8"/>
  <c r="BD238" i="8"/>
  <c r="BE238" i="8"/>
  <c r="AC239" i="8"/>
  <c r="AD239" i="8"/>
  <c r="AE239" i="8"/>
  <c r="AF239" i="8"/>
  <c r="AG239" i="8"/>
  <c r="AH239" i="8"/>
  <c r="AI239" i="8"/>
  <c r="AJ239" i="8"/>
  <c r="AK239" i="8"/>
  <c r="AL239" i="8"/>
  <c r="AM239" i="8"/>
  <c r="AN239" i="8"/>
  <c r="AT239" i="8"/>
  <c r="AU239" i="8"/>
  <c r="AV239" i="8"/>
  <c r="AW239" i="8"/>
  <c r="AX239" i="8"/>
  <c r="AY239" i="8"/>
  <c r="AZ239" i="8"/>
  <c r="BA239" i="8"/>
  <c r="BB239" i="8"/>
  <c r="BC239" i="8"/>
  <c r="BD239" i="8"/>
  <c r="BE239" i="8"/>
  <c r="AC240" i="8"/>
  <c r="AD240" i="8"/>
  <c r="AE240" i="8"/>
  <c r="AF240" i="8"/>
  <c r="AG240" i="8"/>
  <c r="AH240" i="8"/>
  <c r="AI240" i="8"/>
  <c r="AJ240" i="8"/>
  <c r="AK240" i="8"/>
  <c r="AL240" i="8"/>
  <c r="AM240" i="8"/>
  <c r="AN240" i="8"/>
  <c r="AT240" i="8"/>
  <c r="AU240" i="8"/>
  <c r="AV240" i="8"/>
  <c r="AW240" i="8"/>
  <c r="AX240" i="8"/>
  <c r="AY240" i="8"/>
  <c r="AZ240" i="8"/>
  <c r="BA240" i="8"/>
  <c r="BB240" i="8"/>
  <c r="BC240" i="8"/>
  <c r="BD240" i="8"/>
  <c r="BE240" i="8"/>
  <c r="AC241" i="8"/>
  <c r="AD241" i="8"/>
  <c r="AE241" i="8"/>
  <c r="AF241" i="8"/>
  <c r="AG241" i="8"/>
  <c r="AH241" i="8"/>
  <c r="AI241" i="8"/>
  <c r="AJ241" i="8"/>
  <c r="AK241" i="8"/>
  <c r="AL241" i="8"/>
  <c r="AM241" i="8"/>
  <c r="AN241" i="8"/>
  <c r="AT241" i="8"/>
  <c r="AU241" i="8"/>
  <c r="AV241" i="8"/>
  <c r="AW241" i="8"/>
  <c r="AX241" i="8"/>
  <c r="AY241" i="8"/>
  <c r="AZ241" i="8"/>
  <c r="BA241" i="8"/>
  <c r="BB241" i="8"/>
  <c r="BC241" i="8"/>
  <c r="BD241" i="8"/>
  <c r="BE241" i="8"/>
  <c r="AC242" i="8"/>
  <c r="AD242" i="8"/>
  <c r="AE242" i="8"/>
  <c r="AF242" i="8"/>
  <c r="AG242" i="8"/>
  <c r="AH242" i="8"/>
  <c r="AI242" i="8"/>
  <c r="AJ242" i="8"/>
  <c r="AK242" i="8"/>
  <c r="AL242" i="8"/>
  <c r="AM242" i="8"/>
  <c r="AN242" i="8"/>
  <c r="AT242" i="8"/>
  <c r="AU242" i="8"/>
  <c r="AV242" i="8"/>
  <c r="AW242" i="8"/>
  <c r="AX242" i="8"/>
  <c r="AY242" i="8"/>
  <c r="AZ242" i="8"/>
  <c r="BA242" i="8"/>
  <c r="BB242" i="8"/>
  <c r="BC242" i="8"/>
  <c r="BD242" i="8"/>
  <c r="BE242" i="8"/>
  <c r="AC243" i="8"/>
  <c r="AD243" i="8"/>
  <c r="AE243" i="8"/>
  <c r="AF243" i="8"/>
  <c r="AG243" i="8"/>
  <c r="AH243" i="8"/>
  <c r="AI243" i="8"/>
  <c r="AJ243" i="8"/>
  <c r="AK243" i="8"/>
  <c r="AL243" i="8"/>
  <c r="AM243" i="8"/>
  <c r="AN243" i="8"/>
  <c r="AT243" i="8"/>
  <c r="AU243" i="8"/>
  <c r="AV243" i="8"/>
  <c r="AW243" i="8"/>
  <c r="AX243" i="8"/>
  <c r="AY243" i="8"/>
  <c r="AZ243" i="8"/>
  <c r="BA243" i="8"/>
  <c r="BB243" i="8"/>
  <c r="BC243" i="8"/>
  <c r="BD243" i="8"/>
  <c r="BE243" i="8"/>
  <c r="AC244" i="8"/>
  <c r="AD244" i="8"/>
  <c r="AE244" i="8"/>
  <c r="AF244" i="8"/>
  <c r="AG244" i="8"/>
  <c r="AH244" i="8"/>
  <c r="AI244" i="8"/>
  <c r="AJ244" i="8"/>
  <c r="AK244" i="8"/>
  <c r="AL244" i="8"/>
  <c r="AM244" i="8"/>
  <c r="AN244" i="8"/>
  <c r="AT244" i="8"/>
  <c r="AU244" i="8"/>
  <c r="AV244" i="8"/>
  <c r="AW244" i="8"/>
  <c r="AX244" i="8"/>
  <c r="AY244" i="8"/>
  <c r="AZ244" i="8"/>
  <c r="BA244" i="8"/>
  <c r="BB244" i="8"/>
  <c r="BC244" i="8"/>
  <c r="BD244" i="8"/>
  <c r="BE244" i="8"/>
  <c r="AC245" i="8"/>
  <c r="AD245" i="8"/>
  <c r="AE245" i="8"/>
  <c r="AF245" i="8"/>
  <c r="AG245" i="8"/>
  <c r="AH245" i="8"/>
  <c r="AI245" i="8"/>
  <c r="AJ245" i="8"/>
  <c r="AK245" i="8"/>
  <c r="AL245" i="8"/>
  <c r="AM245" i="8"/>
  <c r="AN245" i="8"/>
  <c r="AT245" i="8"/>
  <c r="AU245" i="8"/>
  <c r="AV245" i="8"/>
  <c r="AW245" i="8"/>
  <c r="AX245" i="8"/>
  <c r="AY245" i="8"/>
  <c r="AZ245" i="8"/>
  <c r="BA245" i="8"/>
  <c r="BB245" i="8"/>
  <c r="BC245" i="8"/>
  <c r="BD245" i="8"/>
  <c r="BE245" i="8"/>
  <c r="AC246" i="8"/>
  <c r="AD246" i="8"/>
  <c r="AE246" i="8"/>
  <c r="AF246" i="8"/>
  <c r="AG246" i="8"/>
  <c r="AH246" i="8"/>
  <c r="AI246" i="8"/>
  <c r="AJ246" i="8"/>
  <c r="AK246" i="8"/>
  <c r="AL246" i="8"/>
  <c r="AM246" i="8"/>
  <c r="AN246" i="8"/>
  <c r="AT246" i="8"/>
  <c r="AU246" i="8"/>
  <c r="AV246" i="8"/>
  <c r="AW246" i="8"/>
  <c r="AX246" i="8"/>
  <c r="AY246" i="8"/>
  <c r="AZ246" i="8"/>
  <c r="BA246" i="8"/>
  <c r="BB246" i="8"/>
  <c r="BC246" i="8"/>
  <c r="BD246" i="8"/>
  <c r="BE246" i="8"/>
  <c r="AC247" i="8"/>
  <c r="AD247" i="8"/>
  <c r="AE247" i="8"/>
  <c r="AF247" i="8"/>
  <c r="AG247" i="8"/>
  <c r="AH247" i="8"/>
  <c r="AI247" i="8"/>
  <c r="AJ247" i="8"/>
  <c r="AK247" i="8"/>
  <c r="AL247" i="8"/>
  <c r="AM247" i="8"/>
  <c r="AN247" i="8"/>
  <c r="AT247" i="8"/>
  <c r="AU247" i="8"/>
  <c r="AV247" i="8"/>
  <c r="AW247" i="8"/>
  <c r="AX247" i="8"/>
  <c r="AY247" i="8"/>
  <c r="AZ247" i="8"/>
  <c r="BA247" i="8"/>
  <c r="BB247" i="8"/>
  <c r="BC247" i="8"/>
  <c r="BD247" i="8"/>
  <c r="BE247" i="8"/>
  <c r="AC248" i="8"/>
  <c r="AD248" i="8"/>
  <c r="AE248" i="8"/>
  <c r="AF248" i="8"/>
  <c r="AG248" i="8"/>
  <c r="AH248" i="8"/>
  <c r="AI248" i="8"/>
  <c r="AJ248" i="8"/>
  <c r="AK248" i="8"/>
  <c r="AL248" i="8"/>
  <c r="AM248" i="8"/>
  <c r="AN248" i="8"/>
  <c r="AT248" i="8"/>
  <c r="AU248" i="8"/>
  <c r="AV248" i="8"/>
  <c r="AW248" i="8"/>
  <c r="AX248" i="8"/>
  <c r="AY248" i="8"/>
  <c r="AZ248" i="8"/>
  <c r="BA248" i="8"/>
  <c r="BB248" i="8"/>
  <c r="BC248" i="8"/>
  <c r="BD248" i="8"/>
  <c r="BE248" i="8"/>
  <c r="AC249" i="8"/>
  <c r="AD249" i="8"/>
  <c r="AE249" i="8"/>
  <c r="AF249" i="8"/>
  <c r="AG249" i="8"/>
  <c r="AH249" i="8"/>
  <c r="AI249" i="8"/>
  <c r="AJ249" i="8"/>
  <c r="AK249" i="8"/>
  <c r="AL249" i="8"/>
  <c r="AM249" i="8"/>
  <c r="AN249" i="8"/>
  <c r="AT249" i="8"/>
  <c r="AU249" i="8"/>
  <c r="AV249" i="8"/>
  <c r="AW249" i="8"/>
  <c r="AX249" i="8"/>
  <c r="AY249" i="8"/>
  <c r="AZ249" i="8"/>
  <c r="BA249" i="8"/>
  <c r="BB249" i="8"/>
  <c r="BC249" i="8"/>
  <c r="BD249" i="8"/>
  <c r="BE249" i="8"/>
  <c r="AC250" i="8"/>
  <c r="AD250" i="8"/>
  <c r="AE250" i="8"/>
  <c r="AF250" i="8"/>
  <c r="AG250" i="8"/>
  <c r="AH250" i="8"/>
  <c r="AI250" i="8"/>
  <c r="AJ250" i="8"/>
  <c r="AK250" i="8"/>
  <c r="AL250" i="8"/>
  <c r="AM250" i="8"/>
  <c r="AN250" i="8"/>
  <c r="AT250" i="8"/>
  <c r="AU250" i="8"/>
  <c r="AV250" i="8"/>
  <c r="AW250" i="8"/>
  <c r="AX250" i="8"/>
  <c r="AY250" i="8"/>
  <c r="AZ250" i="8"/>
  <c r="BA250" i="8"/>
  <c r="BB250" i="8"/>
  <c r="BC250" i="8"/>
  <c r="BD250" i="8"/>
  <c r="BE250" i="8"/>
  <c r="AC251" i="8"/>
  <c r="AD251" i="8"/>
  <c r="AE251" i="8"/>
  <c r="AF251" i="8"/>
  <c r="AG251" i="8"/>
  <c r="AH251" i="8"/>
  <c r="AI251" i="8"/>
  <c r="AJ251" i="8"/>
  <c r="AK251" i="8"/>
  <c r="AL251" i="8"/>
  <c r="AM251" i="8"/>
  <c r="AN251" i="8"/>
  <c r="AT251" i="8"/>
  <c r="AU251" i="8"/>
  <c r="AV251" i="8"/>
  <c r="AW251" i="8"/>
  <c r="AX251" i="8"/>
  <c r="AY251" i="8"/>
  <c r="AZ251" i="8"/>
  <c r="BA251" i="8"/>
  <c r="BB251" i="8"/>
  <c r="BC251" i="8"/>
  <c r="BD251" i="8"/>
  <c r="BE251" i="8"/>
  <c r="AC252" i="8"/>
  <c r="AD252" i="8"/>
  <c r="AE252" i="8"/>
  <c r="AF252" i="8"/>
  <c r="AG252" i="8"/>
  <c r="AH252" i="8"/>
  <c r="AI252" i="8"/>
  <c r="AJ252" i="8"/>
  <c r="AK252" i="8"/>
  <c r="AL252" i="8"/>
  <c r="AM252" i="8"/>
  <c r="AN252" i="8"/>
  <c r="AT252" i="8"/>
  <c r="AU252" i="8"/>
  <c r="AV252" i="8"/>
  <c r="AW252" i="8"/>
  <c r="AX252" i="8"/>
  <c r="AY252" i="8"/>
  <c r="AZ252" i="8"/>
  <c r="BA252" i="8"/>
  <c r="BB252" i="8"/>
  <c r="BC252" i="8"/>
  <c r="BD252" i="8"/>
  <c r="BE252" i="8"/>
  <c r="AC253" i="8"/>
  <c r="AD253" i="8"/>
  <c r="AE253" i="8"/>
  <c r="AF253" i="8"/>
  <c r="AG253" i="8"/>
  <c r="AH253" i="8"/>
  <c r="AI253" i="8"/>
  <c r="AJ253" i="8"/>
  <c r="AK253" i="8"/>
  <c r="AL253" i="8"/>
  <c r="AM253" i="8"/>
  <c r="AN253" i="8"/>
  <c r="AT253" i="8"/>
  <c r="AU253" i="8"/>
  <c r="AV253" i="8"/>
  <c r="AW253" i="8"/>
  <c r="AX253" i="8"/>
  <c r="AY253" i="8"/>
  <c r="AZ253" i="8"/>
  <c r="BA253" i="8"/>
  <c r="BB253" i="8"/>
  <c r="BC253" i="8"/>
  <c r="BD253" i="8"/>
  <c r="BE253" i="8"/>
  <c r="AC254" i="8"/>
  <c r="AD254" i="8"/>
  <c r="AE254" i="8"/>
  <c r="AF254" i="8"/>
  <c r="AG254" i="8"/>
  <c r="AH254" i="8"/>
  <c r="AI254" i="8"/>
  <c r="AJ254" i="8"/>
  <c r="AK254" i="8"/>
  <c r="AL254" i="8"/>
  <c r="AM254" i="8"/>
  <c r="AN254" i="8"/>
  <c r="AT254" i="8"/>
  <c r="AU254" i="8"/>
  <c r="AV254" i="8"/>
  <c r="AW254" i="8"/>
  <c r="AX254" i="8"/>
  <c r="AY254" i="8"/>
  <c r="AZ254" i="8"/>
  <c r="BA254" i="8"/>
  <c r="BB254" i="8"/>
  <c r="BC254" i="8"/>
  <c r="BD254" i="8"/>
  <c r="BE254" i="8"/>
  <c r="AC255" i="8"/>
  <c r="AD255" i="8"/>
  <c r="AE255" i="8"/>
  <c r="AF255" i="8"/>
  <c r="AG255" i="8"/>
  <c r="AH255" i="8"/>
  <c r="AI255" i="8"/>
  <c r="AJ255" i="8"/>
  <c r="AK255" i="8"/>
  <c r="AL255" i="8"/>
  <c r="AM255" i="8"/>
  <c r="AN255" i="8"/>
  <c r="AT255" i="8"/>
  <c r="AU255" i="8"/>
  <c r="AV255" i="8"/>
  <c r="AW255" i="8"/>
  <c r="AX255" i="8"/>
  <c r="AY255" i="8"/>
  <c r="AZ255" i="8"/>
  <c r="BA255" i="8"/>
  <c r="BB255" i="8"/>
  <c r="BC255" i="8"/>
  <c r="BD255" i="8"/>
  <c r="BE255" i="8"/>
  <c r="AC256" i="8"/>
  <c r="AD256" i="8"/>
  <c r="AE256" i="8"/>
  <c r="AF256" i="8"/>
  <c r="AG256" i="8"/>
  <c r="AH256" i="8"/>
  <c r="AI256" i="8"/>
  <c r="AJ256" i="8"/>
  <c r="AK256" i="8"/>
  <c r="AL256" i="8"/>
  <c r="AM256" i="8"/>
  <c r="AN256" i="8"/>
  <c r="AT256" i="8"/>
  <c r="AU256" i="8"/>
  <c r="AV256" i="8"/>
  <c r="AW256" i="8"/>
  <c r="AX256" i="8"/>
  <c r="AY256" i="8"/>
  <c r="AZ256" i="8"/>
  <c r="BA256" i="8"/>
  <c r="BB256" i="8"/>
  <c r="BC256" i="8"/>
  <c r="BD256" i="8"/>
  <c r="BE256" i="8"/>
  <c r="AC257" i="8"/>
  <c r="AD257" i="8"/>
  <c r="AE257" i="8"/>
  <c r="AF257" i="8"/>
  <c r="AG257" i="8"/>
  <c r="AH257" i="8"/>
  <c r="AI257" i="8"/>
  <c r="AJ257" i="8"/>
  <c r="AK257" i="8"/>
  <c r="AL257" i="8"/>
  <c r="AM257" i="8"/>
  <c r="AN257" i="8"/>
  <c r="AT257" i="8"/>
  <c r="AU257" i="8"/>
  <c r="AV257" i="8"/>
  <c r="AW257" i="8"/>
  <c r="AX257" i="8"/>
  <c r="AY257" i="8"/>
  <c r="AZ257" i="8"/>
  <c r="BA257" i="8"/>
  <c r="BB257" i="8"/>
  <c r="BC257" i="8"/>
  <c r="BD257" i="8"/>
  <c r="BE257" i="8"/>
  <c r="AC258" i="8"/>
  <c r="AD258" i="8"/>
  <c r="AE258" i="8"/>
  <c r="AF258" i="8"/>
  <c r="AG258" i="8"/>
  <c r="AH258" i="8"/>
  <c r="AI258" i="8"/>
  <c r="AJ258" i="8"/>
  <c r="AK258" i="8"/>
  <c r="AL258" i="8"/>
  <c r="AM258" i="8"/>
  <c r="AN258" i="8"/>
  <c r="AT258" i="8"/>
  <c r="AU258" i="8"/>
  <c r="AV258" i="8"/>
  <c r="AW258" i="8"/>
  <c r="AX258" i="8"/>
  <c r="AY258" i="8"/>
  <c r="AZ258" i="8"/>
  <c r="BA258" i="8"/>
  <c r="BB258" i="8"/>
  <c r="BC258" i="8"/>
  <c r="BD258" i="8"/>
  <c r="BE258" i="8"/>
  <c r="AC259" i="8"/>
  <c r="AD259" i="8"/>
  <c r="AE259" i="8"/>
  <c r="AF259" i="8"/>
  <c r="AG259" i="8"/>
  <c r="AH259" i="8"/>
  <c r="AI259" i="8"/>
  <c r="AJ259" i="8"/>
  <c r="AK259" i="8"/>
  <c r="AL259" i="8"/>
  <c r="AM259" i="8"/>
  <c r="AN259" i="8"/>
  <c r="AT259" i="8"/>
  <c r="AU259" i="8"/>
  <c r="AV259" i="8"/>
  <c r="AW259" i="8"/>
  <c r="AX259" i="8"/>
  <c r="AY259" i="8"/>
  <c r="AZ259" i="8"/>
  <c r="BA259" i="8"/>
  <c r="BB259" i="8"/>
  <c r="BC259" i="8"/>
  <c r="BD259" i="8"/>
  <c r="BE259" i="8"/>
  <c r="AC260" i="8"/>
  <c r="AD260" i="8"/>
  <c r="AE260" i="8"/>
  <c r="AF260" i="8"/>
  <c r="AG260" i="8"/>
  <c r="AH260" i="8"/>
  <c r="AI260" i="8"/>
  <c r="AJ260" i="8"/>
  <c r="AK260" i="8"/>
  <c r="AL260" i="8"/>
  <c r="AM260" i="8"/>
  <c r="AN260" i="8"/>
  <c r="AT260" i="8"/>
  <c r="AU260" i="8"/>
  <c r="AV260" i="8"/>
  <c r="AW260" i="8"/>
  <c r="AX260" i="8"/>
  <c r="AY260" i="8"/>
  <c r="AZ260" i="8"/>
  <c r="BA260" i="8"/>
  <c r="BB260" i="8"/>
  <c r="BC260" i="8"/>
  <c r="BD260" i="8"/>
  <c r="BE260" i="8"/>
  <c r="AC261" i="8"/>
  <c r="AD261" i="8"/>
  <c r="AE261" i="8"/>
  <c r="AF261" i="8"/>
  <c r="AG261" i="8"/>
  <c r="AH261" i="8"/>
  <c r="AI261" i="8"/>
  <c r="AJ261" i="8"/>
  <c r="AK261" i="8"/>
  <c r="AL261" i="8"/>
  <c r="AM261" i="8"/>
  <c r="AN261" i="8"/>
  <c r="AT261" i="8"/>
  <c r="AU261" i="8"/>
  <c r="AV261" i="8"/>
  <c r="AW261" i="8"/>
  <c r="AX261" i="8"/>
  <c r="AY261" i="8"/>
  <c r="AZ261" i="8"/>
  <c r="BA261" i="8"/>
  <c r="BB261" i="8"/>
  <c r="BC261" i="8"/>
  <c r="BD261" i="8"/>
  <c r="BE261" i="8"/>
  <c r="AC262" i="8"/>
  <c r="AD262" i="8"/>
  <c r="AE262" i="8"/>
  <c r="AF262" i="8"/>
  <c r="AG262" i="8"/>
  <c r="AH262" i="8"/>
  <c r="AI262" i="8"/>
  <c r="AJ262" i="8"/>
  <c r="AK262" i="8"/>
  <c r="AL262" i="8"/>
  <c r="AM262" i="8"/>
  <c r="AN262" i="8"/>
  <c r="AT262" i="8"/>
  <c r="AU262" i="8"/>
  <c r="AV262" i="8"/>
  <c r="AW262" i="8"/>
  <c r="AX262" i="8"/>
  <c r="AY262" i="8"/>
  <c r="AZ262" i="8"/>
  <c r="BA262" i="8"/>
  <c r="BB262" i="8"/>
  <c r="BC262" i="8"/>
  <c r="BD262" i="8"/>
  <c r="BE262" i="8"/>
  <c r="AC263" i="8"/>
  <c r="AD263" i="8"/>
  <c r="AE263" i="8"/>
  <c r="AF263" i="8"/>
  <c r="AG263" i="8"/>
  <c r="AH263" i="8"/>
  <c r="AI263" i="8"/>
  <c r="AJ263" i="8"/>
  <c r="AK263" i="8"/>
  <c r="AL263" i="8"/>
  <c r="AM263" i="8"/>
  <c r="AN263" i="8"/>
  <c r="AT263" i="8"/>
  <c r="AU263" i="8"/>
  <c r="AV263" i="8"/>
  <c r="AW263" i="8"/>
  <c r="AX263" i="8"/>
  <c r="AY263" i="8"/>
  <c r="AZ263" i="8"/>
  <c r="BA263" i="8"/>
  <c r="BB263" i="8"/>
  <c r="BC263" i="8"/>
  <c r="BD263" i="8"/>
  <c r="BE263" i="8"/>
  <c r="AC264" i="8"/>
  <c r="AD264" i="8"/>
  <c r="AE264" i="8"/>
  <c r="AF264" i="8"/>
  <c r="AG264" i="8"/>
  <c r="AH264" i="8"/>
  <c r="AI264" i="8"/>
  <c r="AJ264" i="8"/>
  <c r="AK264" i="8"/>
  <c r="AL264" i="8"/>
  <c r="AM264" i="8"/>
  <c r="AN264" i="8"/>
  <c r="AT264" i="8"/>
  <c r="AU264" i="8"/>
  <c r="AV264" i="8"/>
  <c r="AW264" i="8"/>
  <c r="AX264" i="8"/>
  <c r="AY264" i="8"/>
  <c r="AZ264" i="8"/>
  <c r="BA264" i="8"/>
  <c r="BB264" i="8"/>
  <c r="BC264" i="8"/>
  <c r="BD264" i="8"/>
  <c r="BE264" i="8"/>
  <c r="AC265" i="8"/>
  <c r="AD265" i="8"/>
  <c r="AE265" i="8"/>
  <c r="AF265" i="8"/>
  <c r="AG265" i="8"/>
  <c r="AH265" i="8"/>
  <c r="AI265" i="8"/>
  <c r="AJ265" i="8"/>
  <c r="AK265" i="8"/>
  <c r="AL265" i="8"/>
  <c r="AM265" i="8"/>
  <c r="AN265" i="8"/>
  <c r="AT265" i="8"/>
  <c r="AU265" i="8"/>
  <c r="AV265" i="8"/>
  <c r="AW265" i="8"/>
  <c r="AX265" i="8"/>
  <c r="AY265" i="8"/>
  <c r="AZ265" i="8"/>
  <c r="BA265" i="8"/>
  <c r="BB265" i="8"/>
  <c r="BC265" i="8"/>
  <c r="BD265" i="8"/>
  <c r="BE265" i="8"/>
  <c r="AC266" i="8"/>
  <c r="AD266" i="8"/>
  <c r="AE266" i="8"/>
  <c r="AF266" i="8"/>
  <c r="AG266" i="8"/>
  <c r="AH266" i="8"/>
  <c r="AI266" i="8"/>
  <c r="AJ266" i="8"/>
  <c r="AK266" i="8"/>
  <c r="AL266" i="8"/>
  <c r="AM266" i="8"/>
  <c r="AN266" i="8"/>
  <c r="AT266" i="8"/>
  <c r="AU266" i="8"/>
  <c r="AV266" i="8"/>
  <c r="AW266" i="8"/>
  <c r="AX266" i="8"/>
  <c r="AY266" i="8"/>
  <c r="AZ266" i="8"/>
  <c r="BA266" i="8"/>
  <c r="BB266" i="8"/>
  <c r="BC266" i="8"/>
  <c r="BD266" i="8"/>
  <c r="BE266" i="8"/>
  <c r="AC267" i="8"/>
  <c r="AD267" i="8"/>
  <c r="AE267" i="8"/>
  <c r="AF267" i="8"/>
  <c r="AG267" i="8"/>
  <c r="AH267" i="8"/>
  <c r="AI267" i="8"/>
  <c r="AJ267" i="8"/>
  <c r="AK267" i="8"/>
  <c r="AL267" i="8"/>
  <c r="AM267" i="8"/>
  <c r="AN267" i="8"/>
  <c r="AT267" i="8"/>
  <c r="AU267" i="8"/>
  <c r="AV267" i="8"/>
  <c r="AW267" i="8"/>
  <c r="AX267" i="8"/>
  <c r="AY267" i="8"/>
  <c r="AZ267" i="8"/>
  <c r="BA267" i="8"/>
  <c r="BB267" i="8"/>
  <c r="BC267" i="8"/>
  <c r="BD267" i="8"/>
  <c r="BE267" i="8"/>
  <c r="AC268" i="8"/>
  <c r="AD268" i="8"/>
  <c r="AE268" i="8"/>
  <c r="AF268" i="8"/>
  <c r="AG268" i="8"/>
  <c r="AH268" i="8"/>
  <c r="AI268" i="8"/>
  <c r="AJ268" i="8"/>
  <c r="AK268" i="8"/>
  <c r="AL268" i="8"/>
  <c r="AM268" i="8"/>
  <c r="AN268" i="8"/>
  <c r="AT268" i="8"/>
  <c r="AU268" i="8"/>
  <c r="AV268" i="8"/>
  <c r="AW268" i="8"/>
  <c r="AX268" i="8"/>
  <c r="AY268" i="8"/>
  <c r="AZ268" i="8"/>
  <c r="BA268" i="8"/>
  <c r="BB268" i="8"/>
  <c r="BC268" i="8"/>
  <c r="BD268" i="8"/>
  <c r="BE268" i="8"/>
  <c r="AC269" i="8"/>
  <c r="AD269" i="8"/>
  <c r="AE269" i="8"/>
  <c r="AF269" i="8"/>
  <c r="AG269" i="8"/>
  <c r="AH269" i="8"/>
  <c r="AI269" i="8"/>
  <c r="AJ269" i="8"/>
  <c r="AK269" i="8"/>
  <c r="AL269" i="8"/>
  <c r="AM269" i="8"/>
  <c r="AN269" i="8"/>
  <c r="AT269" i="8"/>
  <c r="AU269" i="8"/>
  <c r="AV269" i="8"/>
  <c r="AW269" i="8"/>
  <c r="AX269" i="8"/>
  <c r="AY269" i="8"/>
  <c r="AZ269" i="8"/>
  <c r="BA269" i="8"/>
  <c r="BB269" i="8"/>
  <c r="BC269" i="8"/>
  <c r="BD269" i="8"/>
  <c r="BE269" i="8"/>
  <c r="AC270" i="8"/>
  <c r="AD270" i="8"/>
  <c r="AE270" i="8"/>
  <c r="AF270" i="8"/>
  <c r="AG270" i="8"/>
  <c r="AH270" i="8"/>
  <c r="AI270" i="8"/>
  <c r="AJ270" i="8"/>
  <c r="AK270" i="8"/>
  <c r="AL270" i="8"/>
  <c r="AM270" i="8"/>
  <c r="AN270" i="8"/>
  <c r="AT270" i="8"/>
  <c r="AU270" i="8"/>
  <c r="AV270" i="8"/>
  <c r="AW270" i="8"/>
  <c r="AX270" i="8"/>
  <c r="AY270" i="8"/>
  <c r="AZ270" i="8"/>
  <c r="BA270" i="8"/>
  <c r="BB270" i="8"/>
  <c r="BC270" i="8"/>
  <c r="BD270" i="8"/>
  <c r="BE270" i="8"/>
  <c r="AC271" i="8"/>
  <c r="AD271" i="8"/>
  <c r="AE271" i="8"/>
  <c r="AF271" i="8"/>
  <c r="AG271" i="8"/>
  <c r="AH271" i="8"/>
  <c r="AI271" i="8"/>
  <c r="AJ271" i="8"/>
  <c r="AK271" i="8"/>
  <c r="AL271" i="8"/>
  <c r="AM271" i="8"/>
  <c r="AN271" i="8"/>
  <c r="AT271" i="8"/>
  <c r="AU271" i="8"/>
  <c r="AV271" i="8"/>
  <c r="AW271" i="8"/>
  <c r="AX271" i="8"/>
  <c r="AY271" i="8"/>
  <c r="AZ271" i="8"/>
  <c r="BA271" i="8"/>
  <c r="BB271" i="8"/>
  <c r="BC271" i="8"/>
  <c r="BD271" i="8"/>
  <c r="BE271" i="8"/>
  <c r="AC272" i="8"/>
  <c r="AD272" i="8"/>
  <c r="AE272" i="8"/>
  <c r="AF272" i="8"/>
  <c r="AG272" i="8"/>
  <c r="AH272" i="8"/>
  <c r="AI272" i="8"/>
  <c r="AJ272" i="8"/>
  <c r="AK272" i="8"/>
  <c r="AL272" i="8"/>
  <c r="AM272" i="8"/>
  <c r="AN272" i="8"/>
  <c r="AT272" i="8"/>
  <c r="AU272" i="8"/>
  <c r="AV272" i="8"/>
  <c r="AW272" i="8"/>
  <c r="AX272" i="8"/>
  <c r="AY272" i="8"/>
  <c r="AZ272" i="8"/>
  <c r="BA272" i="8"/>
  <c r="BB272" i="8"/>
  <c r="BC272" i="8"/>
  <c r="BD272" i="8"/>
  <c r="BE272" i="8"/>
  <c r="AC273" i="8"/>
  <c r="AD273" i="8"/>
  <c r="AE273" i="8"/>
  <c r="AF273" i="8"/>
  <c r="AG273" i="8"/>
  <c r="AH273" i="8"/>
  <c r="AI273" i="8"/>
  <c r="AJ273" i="8"/>
  <c r="AK273" i="8"/>
  <c r="AL273" i="8"/>
  <c r="AM273" i="8"/>
  <c r="AN273" i="8"/>
  <c r="AT273" i="8"/>
  <c r="AU273" i="8"/>
  <c r="AV273" i="8"/>
  <c r="AW273" i="8"/>
  <c r="AX273" i="8"/>
  <c r="AY273" i="8"/>
  <c r="AZ273" i="8"/>
  <c r="BA273" i="8"/>
  <c r="BB273" i="8"/>
  <c r="BC273" i="8"/>
  <c r="BD273" i="8"/>
  <c r="BE273" i="8"/>
  <c r="AC274" i="8"/>
  <c r="AD274" i="8"/>
  <c r="AE274" i="8"/>
  <c r="AF274" i="8"/>
  <c r="AG274" i="8"/>
  <c r="AH274" i="8"/>
  <c r="AI274" i="8"/>
  <c r="AJ274" i="8"/>
  <c r="AK274" i="8"/>
  <c r="AL274" i="8"/>
  <c r="AM274" i="8"/>
  <c r="AN274" i="8"/>
  <c r="AT274" i="8"/>
  <c r="AU274" i="8"/>
  <c r="AV274" i="8"/>
  <c r="AW274" i="8"/>
  <c r="AX274" i="8"/>
  <c r="AY274" i="8"/>
  <c r="AZ274" i="8"/>
  <c r="BA274" i="8"/>
  <c r="BB274" i="8"/>
  <c r="BC274" i="8"/>
  <c r="BD274" i="8"/>
  <c r="BE274" i="8"/>
  <c r="AC275" i="8"/>
  <c r="AD275" i="8"/>
  <c r="AE275" i="8"/>
  <c r="AF275" i="8"/>
  <c r="AG275" i="8"/>
  <c r="AH275" i="8"/>
  <c r="AI275" i="8"/>
  <c r="AJ275" i="8"/>
  <c r="AK275" i="8"/>
  <c r="AL275" i="8"/>
  <c r="AM275" i="8"/>
  <c r="AN275" i="8"/>
  <c r="AT275" i="8"/>
  <c r="AU275" i="8"/>
  <c r="AV275" i="8"/>
  <c r="AW275" i="8"/>
  <c r="AX275" i="8"/>
  <c r="AY275" i="8"/>
  <c r="AZ275" i="8"/>
  <c r="BA275" i="8"/>
  <c r="BB275" i="8"/>
  <c r="BC275" i="8"/>
  <c r="BD275" i="8"/>
  <c r="BE275" i="8"/>
  <c r="AC276" i="8"/>
  <c r="AD276" i="8"/>
  <c r="AE276" i="8"/>
  <c r="AF276" i="8"/>
  <c r="AG276" i="8"/>
  <c r="AH276" i="8"/>
  <c r="AI276" i="8"/>
  <c r="AJ276" i="8"/>
  <c r="AK276" i="8"/>
  <c r="AL276" i="8"/>
  <c r="AM276" i="8"/>
  <c r="AN276" i="8"/>
  <c r="AT276" i="8"/>
  <c r="AU276" i="8"/>
  <c r="AV276" i="8"/>
  <c r="AW276" i="8"/>
  <c r="AX276" i="8"/>
  <c r="AY276" i="8"/>
  <c r="AZ276" i="8"/>
  <c r="BA276" i="8"/>
  <c r="BB276" i="8"/>
  <c r="BC276" i="8"/>
  <c r="BD276" i="8"/>
  <c r="BE276" i="8"/>
  <c r="AC277" i="8"/>
  <c r="AD277" i="8"/>
  <c r="AE277" i="8"/>
  <c r="AF277" i="8"/>
  <c r="AG277" i="8"/>
  <c r="AH277" i="8"/>
  <c r="AI277" i="8"/>
  <c r="AJ277" i="8"/>
  <c r="AK277" i="8"/>
  <c r="AL277" i="8"/>
  <c r="AM277" i="8"/>
  <c r="AN277" i="8"/>
  <c r="AT277" i="8"/>
  <c r="AU277" i="8"/>
  <c r="AV277" i="8"/>
  <c r="AW277" i="8"/>
  <c r="AX277" i="8"/>
  <c r="AY277" i="8"/>
  <c r="AZ277" i="8"/>
  <c r="BA277" i="8"/>
  <c r="BB277" i="8"/>
  <c r="BC277" i="8"/>
  <c r="BD277" i="8"/>
  <c r="BE277" i="8"/>
  <c r="AC278" i="8"/>
  <c r="AD278" i="8"/>
  <c r="AE278" i="8"/>
  <c r="AF278" i="8"/>
  <c r="AG278" i="8"/>
  <c r="AH278" i="8"/>
  <c r="AI278" i="8"/>
  <c r="AJ278" i="8"/>
  <c r="AK278" i="8"/>
  <c r="AL278" i="8"/>
  <c r="AM278" i="8"/>
  <c r="AN278" i="8"/>
  <c r="AT278" i="8"/>
  <c r="AU278" i="8"/>
  <c r="AV278" i="8"/>
  <c r="AW278" i="8"/>
  <c r="AX278" i="8"/>
  <c r="AY278" i="8"/>
  <c r="AZ278" i="8"/>
  <c r="BA278" i="8"/>
  <c r="BB278" i="8"/>
  <c r="BC278" i="8"/>
  <c r="BD278" i="8"/>
  <c r="BE278" i="8"/>
  <c r="AC279" i="8"/>
  <c r="AD279" i="8"/>
  <c r="AE279" i="8"/>
  <c r="AF279" i="8"/>
  <c r="AG279" i="8"/>
  <c r="AH279" i="8"/>
  <c r="AI279" i="8"/>
  <c r="AJ279" i="8"/>
  <c r="AK279" i="8"/>
  <c r="AL279" i="8"/>
  <c r="AM279" i="8"/>
  <c r="AN279" i="8"/>
  <c r="AT279" i="8"/>
  <c r="AU279" i="8"/>
  <c r="AV279" i="8"/>
  <c r="AW279" i="8"/>
  <c r="AX279" i="8"/>
  <c r="AY279" i="8"/>
  <c r="AZ279" i="8"/>
  <c r="BA279" i="8"/>
  <c r="BB279" i="8"/>
  <c r="BC279" i="8"/>
  <c r="BD279" i="8"/>
  <c r="BE279" i="8"/>
  <c r="AC280" i="8"/>
  <c r="AD280" i="8"/>
  <c r="AE280" i="8"/>
  <c r="AF280" i="8"/>
  <c r="AG280" i="8"/>
  <c r="AH280" i="8"/>
  <c r="AI280" i="8"/>
  <c r="AJ280" i="8"/>
  <c r="AK280" i="8"/>
  <c r="AL280" i="8"/>
  <c r="AM280" i="8"/>
  <c r="AN280" i="8"/>
  <c r="AT280" i="8"/>
  <c r="AU280" i="8"/>
  <c r="AV280" i="8"/>
  <c r="AW280" i="8"/>
  <c r="AX280" i="8"/>
  <c r="AY280" i="8"/>
  <c r="AZ280" i="8"/>
  <c r="BA280" i="8"/>
  <c r="BB280" i="8"/>
  <c r="BC280" i="8"/>
  <c r="BD280" i="8"/>
  <c r="BE280" i="8"/>
  <c r="AC281" i="8"/>
  <c r="AD281" i="8"/>
  <c r="AE281" i="8"/>
  <c r="AF281" i="8"/>
  <c r="AG281" i="8"/>
  <c r="AH281" i="8"/>
  <c r="AI281" i="8"/>
  <c r="AJ281" i="8"/>
  <c r="AK281" i="8"/>
  <c r="AL281" i="8"/>
  <c r="AM281" i="8"/>
  <c r="AN281" i="8"/>
  <c r="AT281" i="8"/>
  <c r="AU281" i="8"/>
  <c r="AV281" i="8"/>
  <c r="AW281" i="8"/>
  <c r="AX281" i="8"/>
  <c r="AY281" i="8"/>
  <c r="AZ281" i="8"/>
  <c r="BA281" i="8"/>
  <c r="BB281" i="8"/>
  <c r="BC281" i="8"/>
  <c r="BD281" i="8"/>
  <c r="BE281" i="8"/>
  <c r="AC282" i="8"/>
  <c r="AD282" i="8"/>
  <c r="AE282" i="8"/>
  <c r="AF282" i="8"/>
  <c r="AG282" i="8"/>
  <c r="AH282" i="8"/>
  <c r="AI282" i="8"/>
  <c r="AJ282" i="8"/>
  <c r="AK282" i="8"/>
  <c r="AL282" i="8"/>
  <c r="AM282" i="8"/>
  <c r="AN282" i="8"/>
  <c r="AT282" i="8"/>
  <c r="AU282" i="8"/>
  <c r="AV282" i="8"/>
  <c r="AW282" i="8"/>
  <c r="AX282" i="8"/>
  <c r="AY282" i="8"/>
  <c r="AZ282" i="8"/>
  <c r="BA282" i="8"/>
  <c r="BB282" i="8"/>
  <c r="BC282" i="8"/>
  <c r="BD282" i="8"/>
  <c r="BE282" i="8"/>
  <c r="AC283" i="8"/>
  <c r="AD283" i="8"/>
  <c r="AE283" i="8"/>
  <c r="AF283" i="8"/>
  <c r="AG283" i="8"/>
  <c r="AH283" i="8"/>
  <c r="AI283" i="8"/>
  <c r="AJ283" i="8"/>
  <c r="AK283" i="8"/>
  <c r="AL283" i="8"/>
  <c r="AM283" i="8"/>
  <c r="AN283" i="8"/>
  <c r="AT283" i="8"/>
  <c r="AU283" i="8"/>
  <c r="AV283" i="8"/>
  <c r="AW283" i="8"/>
  <c r="AX283" i="8"/>
  <c r="AY283" i="8"/>
  <c r="AZ283" i="8"/>
  <c r="BA283" i="8"/>
  <c r="BB283" i="8"/>
  <c r="BC283" i="8"/>
  <c r="BD283" i="8"/>
  <c r="BE283" i="8"/>
  <c r="AC284" i="8"/>
  <c r="AD284" i="8"/>
  <c r="AE284" i="8"/>
  <c r="AF284" i="8"/>
  <c r="AG284" i="8"/>
  <c r="AH284" i="8"/>
  <c r="AI284" i="8"/>
  <c r="AJ284" i="8"/>
  <c r="AK284" i="8"/>
  <c r="AL284" i="8"/>
  <c r="AM284" i="8"/>
  <c r="AN284" i="8"/>
  <c r="AT284" i="8"/>
  <c r="AU284" i="8"/>
  <c r="AV284" i="8"/>
  <c r="AW284" i="8"/>
  <c r="AX284" i="8"/>
  <c r="AY284" i="8"/>
  <c r="AZ284" i="8"/>
  <c r="BA284" i="8"/>
  <c r="BB284" i="8"/>
  <c r="BC284" i="8"/>
  <c r="BD284" i="8"/>
  <c r="BE284" i="8"/>
  <c r="AC285" i="8"/>
  <c r="AD285" i="8"/>
  <c r="AE285" i="8"/>
  <c r="AF285" i="8"/>
  <c r="AG285" i="8"/>
  <c r="AH285" i="8"/>
  <c r="AI285" i="8"/>
  <c r="AJ285" i="8"/>
  <c r="AK285" i="8"/>
  <c r="AL285" i="8"/>
  <c r="AM285" i="8"/>
  <c r="AN285" i="8"/>
  <c r="AT285" i="8"/>
  <c r="AU285" i="8"/>
  <c r="AV285" i="8"/>
  <c r="AW285" i="8"/>
  <c r="AX285" i="8"/>
  <c r="AY285" i="8"/>
  <c r="AZ285" i="8"/>
  <c r="BA285" i="8"/>
  <c r="BB285" i="8"/>
  <c r="BC285" i="8"/>
  <c r="BD285" i="8"/>
  <c r="BE285" i="8"/>
  <c r="AC286" i="8"/>
  <c r="AD286" i="8"/>
  <c r="AE286" i="8"/>
  <c r="AF286" i="8"/>
  <c r="AG286" i="8"/>
  <c r="AH286" i="8"/>
  <c r="AI286" i="8"/>
  <c r="AJ286" i="8"/>
  <c r="AK286" i="8"/>
  <c r="AL286" i="8"/>
  <c r="AM286" i="8"/>
  <c r="AN286" i="8"/>
  <c r="AT286" i="8"/>
  <c r="AU286" i="8"/>
  <c r="AV286" i="8"/>
  <c r="AW286" i="8"/>
  <c r="AX286" i="8"/>
  <c r="AY286" i="8"/>
  <c r="AZ286" i="8"/>
  <c r="BA286" i="8"/>
  <c r="BB286" i="8"/>
  <c r="BC286" i="8"/>
  <c r="BD286" i="8"/>
  <c r="BE286" i="8"/>
  <c r="AC287" i="8"/>
  <c r="AD287" i="8"/>
  <c r="AE287" i="8"/>
  <c r="AF287" i="8"/>
  <c r="AG287" i="8"/>
  <c r="AH287" i="8"/>
  <c r="AI287" i="8"/>
  <c r="AJ287" i="8"/>
  <c r="AK287" i="8"/>
  <c r="AL287" i="8"/>
  <c r="AM287" i="8"/>
  <c r="AN287" i="8"/>
  <c r="AT287" i="8"/>
  <c r="AU287" i="8"/>
  <c r="AV287" i="8"/>
  <c r="AW287" i="8"/>
  <c r="AX287" i="8"/>
  <c r="AY287" i="8"/>
  <c r="AZ287" i="8"/>
  <c r="BA287" i="8"/>
  <c r="BB287" i="8"/>
  <c r="BC287" i="8"/>
  <c r="BD287" i="8"/>
  <c r="BE287" i="8"/>
  <c r="AC288" i="8"/>
  <c r="AD288" i="8"/>
  <c r="AE288" i="8"/>
  <c r="AF288" i="8"/>
  <c r="AG288" i="8"/>
  <c r="AH288" i="8"/>
  <c r="AI288" i="8"/>
  <c r="AJ288" i="8"/>
  <c r="AK288" i="8"/>
  <c r="AL288" i="8"/>
  <c r="AM288" i="8"/>
  <c r="AN288" i="8"/>
  <c r="AT288" i="8"/>
  <c r="AU288" i="8"/>
  <c r="AV288" i="8"/>
  <c r="AW288" i="8"/>
  <c r="AX288" i="8"/>
  <c r="AY288" i="8"/>
  <c r="AZ288" i="8"/>
  <c r="BA288" i="8"/>
  <c r="BB288" i="8"/>
  <c r="BC288" i="8"/>
  <c r="BD288" i="8"/>
  <c r="BE288" i="8"/>
  <c r="AC289" i="8"/>
  <c r="AD289" i="8"/>
  <c r="AE289" i="8"/>
  <c r="AF289" i="8"/>
  <c r="AG289" i="8"/>
  <c r="AH289" i="8"/>
  <c r="AI289" i="8"/>
  <c r="AJ289" i="8"/>
  <c r="AK289" i="8"/>
  <c r="AL289" i="8"/>
  <c r="AM289" i="8"/>
  <c r="AN289" i="8"/>
  <c r="AT289" i="8"/>
  <c r="AU289" i="8"/>
  <c r="AV289" i="8"/>
  <c r="AW289" i="8"/>
  <c r="AX289" i="8"/>
  <c r="AY289" i="8"/>
  <c r="AZ289" i="8"/>
  <c r="BA289" i="8"/>
  <c r="BB289" i="8"/>
  <c r="BC289" i="8"/>
  <c r="BD289" i="8"/>
  <c r="BE289" i="8"/>
  <c r="AC290" i="8"/>
  <c r="AD290" i="8"/>
  <c r="AE290" i="8"/>
  <c r="AF290" i="8"/>
  <c r="AG290" i="8"/>
  <c r="AH290" i="8"/>
  <c r="AI290" i="8"/>
  <c r="AJ290" i="8"/>
  <c r="AK290" i="8"/>
  <c r="AL290" i="8"/>
  <c r="AM290" i="8"/>
  <c r="AN290" i="8"/>
  <c r="AT290" i="8"/>
  <c r="AU290" i="8"/>
  <c r="AV290" i="8"/>
  <c r="AW290" i="8"/>
  <c r="AX290" i="8"/>
  <c r="AY290" i="8"/>
  <c r="AZ290" i="8"/>
  <c r="BA290" i="8"/>
  <c r="BB290" i="8"/>
  <c r="BC290" i="8"/>
  <c r="BD290" i="8"/>
  <c r="BE290" i="8"/>
  <c r="AC291" i="8"/>
  <c r="AD291" i="8"/>
  <c r="AE291" i="8"/>
  <c r="AF291" i="8"/>
  <c r="AG291" i="8"/>
  <c r="AH291" i="8"/>
  <c r="AI291" i="8"/>
  <c r="AJ291" i="8"/>
  <c r="AK291" i="8"/>
  <c r="AL291" i="8"/>
  <c r="AM291" i="8"/>
  <c r="AN291" i="8"/>
  <c r="AT291" i="8"/>
  <c r="AU291" i="8"/>
  <c r="AV291" i="8"/>
  <c r="AW291" i="8"/>
  <c r="AX291" i="8"/>
  <c r="AY291" i="8"/>
  <c r="AZ291" i="8"/>
  <c r="BA291" i="8"/>
  <c r="BB291" i="8"/>
  <c r="BC291" i="8"/>
  <c r="BD291" i="8"/>
  <c r="BE291" i="8"/>
  <c r="AC292" i="8"/>
  <c r="AD292" i="8"/>
  <c r="AE292" i="8"/>
  <c r="AF292" i="8"/>
  <c r="AG292" i="8"/>
  <c r="AH292" i="8"/>
  <c r="AI292" i="8"/>
  <c r="AJ292" i="8"/>
  <c r="AK292" i="8"/>
  <c r="AL292" i="8"/>
  <c r="AM292" i="8"/>
  <c r="AN292" i="8"/>
  <c r="AT292" i="8"/>
  <c r="AU292" i="8"/>
  <c r="AV292" i="8"/>
  <c r="AW292" i="8"/>
  <c r="AX292" i="8"/>
  <c r="AY292" i="8"/>
  <c r="AZ292" i="8"/>
  <c r="BA292" i="8"/>
  <c r="BB292" i="8"/>
  <c r="BC292" i="8"/>
  <c r="BD292" i="8"/>
  <c r="BE292" i="8"/>
  <c r="AC293" i="8"/>
  <c r="AD293" i="8"/>
  <c r="AE293" i="8"/>
  <c r="AF293" i="8"/>
  <c r="AG293" i="8"/>
  <c r="AH293" i="8"/>
  <c r="AI293" i="8"/>
  <c r="AJ293" i="8"/>
  <c r="AK293" i="8"/>
  <c r="AL293" i="8"/>
  <c r="AM293" i="8"/>
  <c r="AN293" i="8"/>
  <c r="AT293" i="8"/>
  <c r="AU293" i="8"/>
  <c r="AV293" i="8"/>
  <c r="AW293" i="8"/>
  <c r="AX293" i="8"/>
  <c r="AY293" i="8"/>
  <c r="AZ293" i="8"/>
  <c r="BA293" i="8"/>
  <c r="BB293" i="8"/>
  <c r="BC293" i="8"/>
  <c r="BD293" i="8"/>
  <c r="BE293" i="8"/>
  <c r="AC294" i="8"/>
  <c r="AD294" i="8"/>
  <c r="AE294" i="8"/>
  <c r="AF294" i="8"/>
  <c r="AG294" i="8"/>
  <c r="AH294" i="8"/>
  <c r="AI294" i="8"/>
  <c r="AJ294" i="8"/>
  <c r="AK294" i="8"/>
  <c r="AL294" i="8"/>
  <c r="AM294" i="8"/>
  <c r="AN294" i="8"/>
  <c r="AT294" i="8"/>
  <c r="AU294" i="8"/>
  <c r="AV294" i="8"/>
  <c r="AW294" i="8"/>
  <c r="AX294" i="8"/>
  <c r="AY294" i="8"/>
  <c r="AZ294" i="8"/>
  <c r="BA294" i="8"/>
  <c r="BB294" i="8"/>
  <c r="BC294" i="8"/>
  <c r="BD294" i="8"/>
  <c r="BE294" i="8"/>
  <c r="AC295" i="8"/>
  <c r="AD295" i="8"/>
  <c r="AE295" i="8"/>
  <c r="AF295" i="8"/>
  <c r="AG295" i="8"/>
  <c r="AH295" i="8"/>
  <c r="AI295" i="8"/>
  <c r="AJ295" i="8"/>
  <c r="AK295" i="8"/>
  <c r="AL295" i="8"/>
  <c r="AM295" i="8"/>
  <c r="AN295" i="8"/>
  <c r="AT295" i="8"/>
  <c r="AU295" i="8"/>
  <c r="AV295" i="8"/>
  <c r="AW295" i="8"/>
  <c r="AX295" i="8"/>
  <c r="AY295" i="8"/>
  <c r="AZ295" i="8"/>
  <c r="BA295" i="8"/>
  <c r="BB295" i="8"/>
  <c r="BC295" i="8"/>
  <c r="BD295" i="8"/>
  <c r="BE295" i="8"/>
  <c r="AC296" i="8"/>
  <c r="AD296" i="8"/>
  <c r="AE296" i="8"/>
  <c r="AF296" i="8"/>
  <c r="AG296" i="8"/>
  <c r="AH296" i="8"/>
  <c r="AI296" i="8"/>
  <c r="AJ296" i="8"/>
  <c r="AK296" i="8"/>
  <c r="AL296" i="8"/>
  <c r="AM296" i="8"/>
  <c r="AN296" i="8"/>
  <c r="AT296" i="8"/>
  <c r="AU296" i="8"/>
  <c r="AV296" i="8"/>
  <c r="AW296" i="8"/>
  <c r="AX296" i="8"/>
  <c r="AY296" i="8"/>
  <c r="AZ296" i="8"/>
  <c r="BA296" i="8"/>
  <c r="BB296" i="8"/>
  <c r="BC296" i="8"/>
  <c r="BD296" i="8"/>
  <c r="BE296" i="8"/>
  <c r="AC297" i="8"/>
  <c r="AD297" i="8"/>
  <c r="AE297" i="8"/>
  <c r="AF297" i="8"/>
  <c r="AG297" i="8"/>
  <c r="AH297" i="8"/>
  <c r="AI297" i="8"/>
  <c r="AJ297" i="8"/>
  <c r="AK297" i="8"/>
  <c r="AL297" i="8"/>
  <c r="AM297" i="8"/>
  <c r="AN297" i="8"/>
  <c r="AT297" i="8"/>
  <c r="AU297" i="8"/>
  <c r="AV297" i="8"/>
  <c r="AW297" i="8"/>
  <c r="AX297" i="8"/>
  <c r="AY297" i="8"/>
  <c r="AZ297" i="8"/>
  <c r="BA297" i="8"/>
  <c r="BB297" i="8"/>
  <c r="BC297" i="8"/>
  <c r="BD297" i="8"/>
  <c r="BE297" i="8"/>
  <c r="AC298" i="8"/>
  <c r="AD298" i="8"/>
  <c r="AE298" i="8"/>
  <c r="AF298" i="8"/>
  <c r="AG298" i="8"/>
  <c r="AH298" i="8"/>
  <c r="AI298" i="8"/>
  <c r="AJ298" i="8"/>
  <c r="AK298" i="8"/>
  <c r="AL298" i="8"/>
  <c r="AM298" i="8"/>
  <c r="AN298" i="8"/>
  <c r="AT298" i="8"/>
  <c r="AU298" i="8"/>
  <c r="AV298" i="8"/>
  <c r="AW298" i="8"/>
  <c r="AX298" i="8"/>
  <c r="AY298" i="8"/>
  <c r="AZ298" i="8"/>
  <c r="BA298" i="8"/>
  <c r="BB298" i="8"/>
  <c r="BC298" i="8"/>
  <c r="BD298" i="8"/>
  <c r="BE298" i="8"/>
  <c r="AC299" i="8"/>
  <c r="AD299" i="8"/>
  <c r="AE299" i="8"/>
  <c r="AF299" i="8"/>
  <c r="AG299" i="8"/>
  <c r="AH299" i="8"/>
  <c r="AI299" i="8"/>
  <c r="AJ299" i="8"/>
  <c r="AK299" i="8"/>
  <c r="AL299" i="8"/>
  <c r="AM299" i="8"/>
  <c r="AN299" i="8"/>
  <c r="AT299" i="8"/>
  <c r="AU299" i="8"/>
  <c r="AV299" i="8"/>
  <c r="AW299" i="8"/>
  <c r="AX299" i="8"/>
  <c r="AY299" i="8"/>
  <c r="AZ299" i="8"/>
  <c r="BA299" i="8"/>
  <c r="BB299" i="8"/>
  <c r="BC299" i="8"/>
  <c r="BD299" i="8"/>
  <c r="BE299" i="8"/>
  <c r="AC300" i="8"/>
  <c r="AD300" i="8"/>
  <c r="AE300" i="8"/>
  <c r="AF300" i="8"/>
  <c r="AG300" i="8"/>
  <c r="AH300" i="8"/>
  <c r="AI300" i="8"/>
  <c r="AJ300" i="8"/>
  <c r="AK300" i="8"/>
  <c r="AL300" i="8"/>
  <c r="AM300" i="8"/>
  <c r="AN300" i="8"/>
  <c r="AT300" i="8"/>
  <c r="AU300" i="8"/>
  <c r="AV300" i="8"/>
  <c r="AW300" i="8"/>
  <c r="AX300" i="8"/>
  <c r="AY300" i="8"/>
  <c r="AZ300" i="8"/>
  <c r="BA300" i="8"/>
  <c r="BB300" i="8"/>
  <c r="BC300" i="8"/>
  <c r="BD300" i="8"/>
  <c r="BE300" i="8"/>
  <c r="AC301" i="8"/>
  <c r="AD301" i="8"/>
  <c r="AE301" i="8"/>
  <c r="AF301" i="8"/>
  <c r="AG301" i="8"/>
  <c r="AH301" i="8"/>
  <c r="AI301" i="8"/>
  <c r="AJ301" i="8"/>
  <c r="AK301" i="8"/>
  <c r="AL301" i="8"/>
  <c r="AM301" i="8"/>
  <c r="AN301" i="8"/>
  <c r="AT301" i="8"/>
  <c r="AU301" i="8"/>
  <c r="AV301" i="8"/>
  <c r="AW301" i="8"/>
  <c r="AX301" i="8"/>
  <c r="AY301" i="8"/>
  <c r="AZ301" i="8"/>
  <c r="BA301" i="8"/>
  <c r="BB301" i="8"/>
  <c r="BC301" i="8"/>
  <c r="BD301" i="8"/>
  <c r="BE301" i="8"/>
  <c r="AC302" i="8"/>
  <c r="AD302" i="8"/>
  <c r="AE302" i="8"/>
  <c r="AF302" i="8"/>
  <c r="AG302" i="8"/>
  <c r="AH302" i="8"/>
  <c r="AI302" i="8"/>
  <c r="AJ302" i="8"/>
  <c r="AK302" i="8"/>
  <c r="AL302" i="8"/>
  <c r="AM302" i="8"/>
  <c r="AN302" i="8"/>
  <c r="AT302" i="8"/>
  <c r="AU302" i="8"/>
  <c r="AV302" i="8"/>
  <c r="AW302" i="8"/>
  <c r="AX302" i="8"/>
  <c r="AY302" i="8"/>
  <c r="AZ302" i="8"/>
  <c r="BA302" i="8"/>
  <c r="BB302" i="8"/>
  <c r="BC302" i="8"/>
  <c r="BD302" i="8"/>
  <c r="BE302" i="8"/>
  <c r="AC303" i="8"/>
  <c r="AD303" i="8"/>
  <c r="AE303" i="8"/>
  <c r="AF303" i="8"/>
  <c r="AG303" i="8"/>
  <c r="AH303" i="8"/>
  <c r="AI303" i="8"/>
  <c r="AJ303" i="8"/>
  <c r="AK303" i="8"/>
  <c r="AL303" i="8"/>
  <c r="AM303" i="8"/>
  <c r="AN303" i="8"/>
  <c r="AT303" i="8"/>
  <c r="AU303" i="8"/>
  <c r="AV303" i="8"/>
  <c r="AW303" i="8"/>
  <c r="AX303" i="8"/>
  <c r="AY303" i="8"/>
  <c r="AZ303" i="8"/>
  <c r="BA303" i="8"/>
  <c r="BB303" i="8"/>
  <c r="BC303" i="8"/>
  <c r="BD303" i="8"/>
  <c r="BE303" i="8"/>
  <c r="AC304" i="8"/>
  <c r="AD304" i="8"/>
  <c r="AE304" i="8"/>
  <c r="AF304" i="8"/>
  <c r="AG304" i="8"/>
  <c r="AH304" i="8"/>
  <c r="AI304" i="8"/>
  <c r="AJ304" i="8"/>
  <c r="AK304" i="8"/>
  <c r="AL304" i="8"/>
  <c r="AM304" i="8"/>
  <c r="AN304" i="8"/>
  <c r="AT304" i="8"/>
  <c r="AU304" i="8"/>
  <c r="AV304" i="8"/>
  <c r="AW304" i="8"/>
  <c r="AX304" i="8"/>
  <c r="AY304" i="8"/>
  <c r="AZ304" i="8"/>
  <c r="BA304" i="8"/>
  <c r="BB304" i="8"/>
  <c r="BC304" i="8"/>
  <c r="BD304" i="8"/>
  <c r="BE304" i="8"/>
  <c r="AC305" i="8"/>
  <c r="AD305" i="8"/>
  <c r="AE305" i="8"/>
  <c r="AF305" i="8"/>
  <c r="AG305" i="8"/>
  <c r="AH305" i="8"/>
  <c r="AI305" i="8"/>
  <c r="AJ305" i="8"/>
  <c r="AK305" i="8"/>
  <c r="AL305" i="8"/>
  <c r="AM305" i="8"/>
  <c r="AN305" i="8"/>
  <c r="AT305" i="8"/>
  <c r="AU305" i="8"/>
  <c r="AV305" i="8"/>
  <c r="AW305" i="8"/>
  <c r="AX305" i="8"/>
  <c r="AY305" i="8"/>
  <c r="AZ305" i="8"/>
  <c r="BA305" i="8"/>
  <c r="BB305" i="8"/>
  <c r="BC305" i="8"/>
  <c r="BD305" i="8"/>
  <c r="BE305" i="8"/>
  <c r="AC306" i="8"/>
  <c r="AD306" i="8"/>
  <c r="AE306" i="8"/>
  <c r="AF306" i="8"/>
  <c r="AG306" i="8"/>
  <c r="AH306" i="8"/>
  <c r="AI306" i="8"/>
  <c r="AJ306" i="8"/>
  <c r="AK306" i="8"/>
  <c r="AL306" i="8"/>
  <c r="AM306" i="8"/>
  <c r="AN306" i="8"/>
  <c r="AT306" i="8"/>
  <c r="AU306" i="8"/>
  <c r="AV306" i="8"/>
  <c r="AW306" i="8"/>
  <c r="AX306" i="8"/>
  <c r="AY306" i="8"/>
  <c r="AZ306" i="8"/>
  <c r="BA306" i="8"/>
  <c r="BB306" i="8"/>
  <c r="BC306" i="8"/>
  <c r="BD306" i="8"/>
  <c r="BE306" i="8"/>
  <c r="AC307" i="8"/>
  <c r="AD307" i="8"/>
  <c r="AE307" i="8"/>
  <c r="AF307" i="8"/>
  <c r="AG307" i="8"/>
  <c r="AH307" i="8"/>
  <c r="AI307" i="8"/>
  <c r="AJ307" i="8"/>
  <c r="AK307" i="8"/>
  <c r="AL307" i="8"/>
  <c r="AM307" i="8"/>
  <c r="AN307" i="8"/>
  <c r="AT307" i="8"/>
  <c r="AU307" i="8"/>
  <c r="AV307" i="8"/>
  <c r="AW307" i="8"/>
  <c r="AX307" i="8"/>
  <c r="AY307" i="8"/>
  <c r="AZ307" i="8"/>
  <c r="BA307" i="8"/>
  <c r="BB307" i="8"/>
  <c r="BC307" i="8"/>
  <c r="BD307" i="8"/>
  <c r="BE307" i="8"/>
  <c r="AC308" i="8"/>
  <c r="AD308" i="8"/>
  <c r="AE308" i="8"/>
  <c r="AF308" i="8"/>
  <c r="AG308" i="8"/>
  <c r="AH308" i="8"/>
  <c r="AI308" i="8"/>
  <c r="AJ308" i="8"/>
  <c r="AK308" i="8"/>
  <c r="AL308" i="8"/>
  <c r="AM308" i="8"/>
  <c r="AN308" i="8"/>
  <c r="AT308" i="8"/>
  <c r="AU308" i="8"/>
  <c r="AV308" i="8"/>
  <c r="AW308" i="8"/>
  <c r="AX308" i="8"/>
  <c r="AY308" i="8"/>
  <c r="AZ308" i="8"/>
  <c r="BA308" i="8"/>
  <c r="BB308" i="8"/>
  <c r="BC308" i="8"/>
  <c r="BD308" i="8"/>
  <c r="BE308" i="8"/>
  <c r="AC309" i="8"/>
  <c r="AD309" i="8"/>
  <c r="AE309" i="8"/>
  <c r="AF309" i="8"/>
  <c r="AG309" i="8"/>
  <c r="AH309" i="8"/>
  <c r="AI309" i="8"/>
  <c r="AJ309" i="8"/>
  <c r="AK309" i="8"/>
  <c r="AL309" i="8"/>
  <c r="AM309" i="8"/>
  <c r="AN309" i="8"/>
  <c r="AT309" i="8"/>
  <c r="AU309" i="8"/>
  <c r="AV309" i="8"/>
  <c r="AW309" i="8"/>
  <c r="AX309" i="8"/>
  <c r="AY309" i="8"/>
  <c r="AZ309" i="8"/>
  <c r="BA309" i="8"/>
  <c r="BB309" i="8"/>
  <c r="BC309" i="8"/>
  <c r="BD309" i="8"/>
  <c r="BE309" i="8"/>
  <c r="AC310" i="8"/>
  <c r="AD310" i="8"/>
  <c r="AE310" i="8"/>
  <c r="AF310" i="8"/>
  <c r="AG310" i="8"/>
  <c r="AH310" i="8"/>
  <c r="AI310" i="8"/>
  <c r="AJ310" i="8"/>
  <c r="AK310" i="8"/>
  <c r="AL310" i="8"/>
  <c r="AM310" i="8"/>
  <c r="AN310" i="8"/>
  <c r="AT310" i="8"/>
  <c r="AU310" i="8"/>
  <c r="AV310" i="8"/>
  <c r="AW310" i="8"/>
  <c r="AX310" i="8"/>
  <c r="AY310" i="8"/>
  <c r="AZ310" i="8"/>
  <c r="BA310" i="8"/>
  <c r="BB310" i="8"/>
  <c r="BC310" i="8"/>
  <c r="BD310" i="8"/>
  <c r="BE310" i="8"/>
  <c r="AC311" i="8"/>
  <c r="AD311" i="8"/>
  <c r="AE311" i="8"/>
  <c r="AF311" i="8"/>
  <c r="AG311" i="8"/>
  <c r="AH311" i="8"/>
  <c r="AI311" i="8"/>
  <c r="AJ311" i="8"/>
  <c r="AK311" i="8"/>
  <c r="AL311" i="8"/>
  <c r="AM311" i="8"/>
  <c r="AN311" i="8"/>
  <c r="AT311" i="8"/>
  <c r="AU311" i="8"/>
  <c r="AV311" i="8"/>
  <c r="AW311" i="8"/>
  <c r="AX311" i="8"/>
  <c r="AY311" i="8"/>
  <c r="AZ311" i="8"/>
  <c r="BA311" i="8"/>
  <c r="BB311" i="8"/>
  <c r="BC311" i="8"/>
  <c r="BD311" i="8"/>
  <c r="BE311" i="8"/>
  <c r="AC312" i="8"/>
  <c r="AD312" i="8"/>
  <c r="AE312" i="8"/>
  <c r="AF312" i="8"/>
  <c r="AG312" i="8"/>
  <c r="AH312" i="8"/>
  <c r="AI312" i="8"/>
  <c r="AJ312" i="8"/>
  <c r="AK312" i="8"/>
  <c r="AL312" i="8"/>
  <c r="AM312" i="8"/>
  <c r="AN312" i="8"/>
  <c r="AT312" i="8"/>
  <c r="AU312" i="8"/>
  <c r="AV312" i="8"/>
  <c r="AW312" i="8"/>
  <c r="AX312" i="8"/>
  <c r="AY312" i="8"/>
  <c r="AZ312" i="8"/>
  <c r="BA312" i="8"/>
  <c r="BB312" i="8"/>
  <c r="BC312" i="8"/>
  <c r="BD312" i="8"/>
  <c r="BE312" i="8"/>
  <c r="AC313" i="8"/>
  <c r="AD313" i="8"/>
  <c r="AE313" i="8"/>
  <c r="AF313" i="8"/>
  <c r="AG313" i="8"/>
  <c r="AH313" i="8"/>
  <c r="AI313" i="8"/>
  <c r="AJ313" i="8"/>
  <c r="AK313" i="8"/>
  <c r="AL313" i="8"/>
  <c r="AM313" i="8"/>
  <c r="AN313" i="8"/>
  <c r="AT313" i="8"/>
  <c r="AU313" i="8"/>
  <c r="AV313" i="8"/>
  <c r="AW313" i="8"/>
  <c r="AX313" i="8"/>
  <c r="AY313" i="8"/>
  <c r="AZ313" i="8"/>
  <c r="BA313" i="8"/>
  <c r="BB313" i="8"/>
  <c r="BC313" i="8"/>
  <c r="BD313" i="8"/>
  <c r="BE313" i="8"/>
  <c r="AC314" i="8"/>
  <c r="AD314" i="8"/>
  <c r="AE314" i="8"/>
  <c r="AF314" i="8"/>
  <c r="AG314" i="8"/>
  <c r="AH314" i="8"/>
  <c r="AI314" i="8"/>
  <c r="AJ314" i="8"/>
  <c r="AK314" i="8"/>
  <c r="AL314" i="8"/>
  <c r="AM314" i="8"/>
  <c r="AN314" i="8"/>
  <c r="AT314" i="8"/>
  <c r="AU314" i="8"/>
  <c r="AV314" i="8"/>
  <c r="AW314" i="8"/>
  <c r="AX314" i="8"/>
  <c r="AY314" i="8"/>
  <c r="AZ314" i="8"/>
  <c r="BA314" i="8"/>
  <c r="BB314" i="8"/>
  <c r="BC314" i="8"/>
  <c r="BD314" i="8"/>
  <c r="BE314" i="8"/>
  <c r="AC315" i="8"/>
  <c r="AD315" i="8"/>
  <c r="AE315" i="8"/>
  <c r="AF315" i="8"/>
  <c r="AG315" i="8"/>
  <c r="AH315" i="8"/>
  <c r="AI315" i="8"/>
  <c r="AJ315" i="8"/>
  <c r="AK315" i="8"/>
  <c r="AL315" i="8"/>
  <c r="AM315" i="8"/>
  <c r="AN315" i="8"/>
  <c r="AT315" i="8"/>
  <c r="AU315" i="8"/>
  <c r="AV315" i="8"/>
  <c r="AW315" i="8"/>
  <c r="AX315" i="8"/>
  <c r="AY315" i="8"/>
  <c r="AZ315" i="8"/>
  <c r="BA315" i="8"/>
  <c r="BB315" i="8"/>
  <c r="BC315" i="8"/>
  <c r="BD315" i="8"/>
  <c r="BE315" i="8"/>
  <c r="AC316" i="8"/>
  <c r="AD316" i="8"/>
  <c r="AE316" i="8"/>
  <c r="AF316" i="8"/>
  <c r="AG316" i="8"/>
  <c r="AH316" i="8"/>
  <c r="AI316" i="8"/>
  <c r="AJ316" i="8"/>
  <c r="AK316" i="8"/>
  <c r="AL316" i="8"/>
  <c r="AM316" i="8"/>
  <c r="AN316" i="8"/>
  <c r="AT316" i="8"/>
  <c r="AU316" i="8"/>
  <c r="AV316" i="8"/>
  <c r="AW316" i="8"/>
  <c r="AX316" i="8"/>
  <c r="AY316" i="8"/>
  <c r="AZ316" i="8"/>
  <c r="BA316" i="8"/>
  <c r="BB316" i="8"/>
  <c r="BC316" i="8"/>
  <c r="BD316" i="8"/>
  <c r="BE316" i="8"/>
  <c r="AC317" i="8"/>
  <c r="AD317" i="8"/>
  <c r="AE317" i="8"/>
  <c r="AF317" i="8"/>
  <c r="AG317" i="8"/>
  <c r="AH317" i="8"/>
  <c r="AI317" i="8"/>
  <c r="AJ317" i="8"/>
  <c r="AK317" i="8"/>
  <c r="AL317" i="8"/>
  <c r="AM317" i="8"/>
  <c r="AN317" i="8"/>
  <c r="AT317" i="8"/>
  <c r="AU317" i="8"/>
  <c r="AV317" i="8"/>
  <c r="AW317" i="8"/>
  <c r="AX317" i="8"/>
  <c r="AY317" i="8"/>
  <c r="AZ317" i="8"/>
  <c r="BA317" i="8"/>
  <c r="BB317" i="8"/>
  <c r="BC317" i="8"/>
  <c r="BD317" i="8"/>
  <c r="BE317" i="8"/>
  <c r="AC318" i="8"/>
  <c r="AD318" i="8"/>
  <c r="AE318" i="8"/>
  <c r="AF318" i="8"/>
  <c r="AG318" i="8"/>
  <c r="AH318" i="8"/>
  <c r="AI318" i="8"/>
  <c r="AJ318" i="8"/>
  <c r="AK318" i="8"/>
  <c r="AL318" i="8"/>
  <c r="AM318" i="8"/>
  <c r="AN318" i="8"/>
  <c r="AT318" i="8"/>
  <c r="AU318" i="8"/>
  <c r="AV318" i="8"/>
  <c r="AW318" i="8"/>
  <c r="AX318" i="8"/>
  <c r="AY318" i="8"/>
  <c r="AZ318" i="8"/>
  <c r="BA318" i="8"/>
  <c r="BB318" i="8"/>
  <c r="BC318" i="8"/>
  <c r="BD318" i="8"/>
  <c r="BE318" i="8"/>
  <c r="AC319" i="8"/>
  <c r="AD319" i="8"/>
  <c r="AE319" i="8"/>
  <c r="AF319" i="8"/>
  <c r="AG319" i="8"/>
  <c r="AH319" i="8"/>
  <c r="AI319" i="8"/>
  <c r="AJ319" i="8"/>
  <c r="AK319" i="8"/>
  <c r="AL319" i="8"/>
  <c r="AM319" i="8"/>
  <c r="AN319" i="8"/>
  <c r="AT319" i="8"/>
  <c r="AU319" i="8"/>
  <c r="AV319" i="8"/>
  <c r="AW319" i="8"/>
  <c r="AX319" i="8"/>
  <c r="AY319" i="8"/>
  <c r="AZ319" i="8"/>
  <c r="BA319" i="8"/>
  <c r="BB319" i="8"/>
  <c r="BC319" i="8"/>
  <c r="BD319" i="8"/>
  <c r="BE319" i="8"/>
  <c r="AC320" i="8"/>
  <c r="AD320" i="8"/>
  <c r="AE320" i="8"/>
  <c r="AF320" i="8"/>
  <c r="AG320" i="8"/>
  <c r="AH320" i="8"/>
  <c r="AI320" i="8"/>
  <c r="AJ320" i="8"/>
  <c r="AK320" i="8"/>
  <c r="AL320" i="8"/>
  <c r="AM320" i="8"/>
  <c r="AN320" i="8"/>
  <c r="AT320" i="8"/>
  <c r="AU320" i="8"/>
  <c r="AV320" i="8"/>
  <c r="AW320" i="8"/>
  <c r="AX320" i="8"/>
  <c r="AY320" i="8"/>
  <c r="AZ320" i="8"/>
  <c r="BA320" i="8"/>
  <c r="BB320" i="8"/>
  <c r="BC320" i="8"/>
  <c r="BD320" i="8"/>
  <c r="BE320" i="8"/>
  <c r="AC321" i="8"/>
  <c r="AD321" i="8"/>
  <c r="AE321" i="8"/>
  <c r="AF321" i="8"/>
  <c r="AG321" i="8"/>
  <c r="AH321" i="8"/>
  <c r="AI321" i="8"/>
  <c r="AJ321" i="8"/>
  <c r="AK321" i="8"/>
  <c r="AL321" i="8"/>
  <c r="AM321" i="8"/>
  <c r="AN321" i="8"/>
  <c r="AT321" i="8"/>
  <c r="AU321" i="8"/>
  <c r="AV321" i="8"/>
  <c r="AW321" i="8"/>
  <c r="AX321" i="8"/>
  <c r="AY321" i="8"/>
  <c r="AZ321" i="8"/>
  <c r="BA321" i="8"/>
  <c r="BB321" i="8"/>
  <c r="BC321" i="8"/>
  <c r="BD321" i="8"/>
  <c r="BE321" i="8"/>
  <c r="AC322" i="8"/>
  <c r="AD322" i="8"/>
  <c r="AE322" i="8"/>
  <c r="AF322" i="8"/>
  <c r="AG322" i="8"/>
  <c r="AH322" i="8"/>
  <c r="AI322" i="8"/>
  <c r="AJ322" i="8"/>
  <c r="AK322" i="8"/>
  <c r="AL322" i="8"/>
  <c r="AM322" i="8"/>
  <c r="AN322" i="8"/>
  <c r="AT322" i="8"/>
  <c r="AU322" i="8"/>
  <c r="AV322" i="8"/>
  <c r="AW322" i="8"/>
  <c r="AX322" i="8"/>
  <c r="AY322" i="8"/>
  <c r="AZ322" i="8"/>
  <c r="BA322" i="8"/>
  <c r="BB322" i="8"/>
  <c r="BC322" i="8"/>
  <c r="BD322" i="8"/>
  <c r="BE322" i="8"/>
  <c r="AC323" i="8"/>
  <c r="AD323" i="8"/>
  <c r="AE323" i="8"/>
  <c r="AF323" i="8"/>
  <c r="AG323" i="8"/>
  <c r="AH323" i="8"/>
  <c r="AI323" i="8"/>
  <c r="AJ323" i="8"/>
  <c r="AK323" i="8"/>
  <c r="AL323" i="8"/>
  <c r="AM323" i="8"/>
  <c r="AN323" i="8"/>
  <c r="AT323" i="8"/>
  <c r="AU323" i="8"/>
  <c r="AV323" i="8"/>
  <c r="AW323" i="8"/>
  <c r="AX323" i="8"/>
  <c r="AY323" i="8"/>
  <c r="AZ323" i="8"/>
  <c r="BA323" i="8"/>
  <c r="BB323" i="8"/>
  <c r="BC323" i="8"/>
  <c r="BD323" i="8"/>
  <c r="BE323" i="8"/>
  <c r="AC324" i="8"/>
  <c r="AD324" i="8"/>
  <c r="AE324" i="8"/>
  <c r="AF324" i="8"/>
  <c r="AG324" i="8"/>
  <c r="AH324" i="8"/>
  <c r="AI324" i="8"/>
  <c r="AJ324" i="8"/>
  <c r="AK324" i="8"/>
  <c r="AL324" i="8"/>
  <c r="AM324" i="8"/>
  <c r="AN324" i="8"/>
  <c r="AT324" i="8"/>
  <c r="AU324" i="8"/>
  <c r="AV324" i="8"/>
  <c r="AW324" i="8"/>
  <c r="AX324" i="8"/>
  <c r="AY324" i="8"/>
  <c r="AZ324" i="8"/>
  <c r="BA324" i="8"/>
  <c r="BB324" i="8"/>
  <c r="BC324" i="8"/>
  <c r="BD324" i="8"/>
  <c r="BE324" i="8"/>
  <c r="AC325" i="8"/>
  <c r="AD325" i="8"/>
  <c r="AE325" i="8"/>
  <c r="AF325" i="8"/>
  <c r="AG325" i="8"/>
  <c r="AH325" i="8"/>
  <c r="AI325" i="8"/>
  <c r="AJ325" i="8"/>
  <c r="AK325" i="8"/>
  <c r="AL325" i="8"/>
  <c r="AM325" i="8"/>
  <c r="AN325" i="8"/>
  <c r="AT325" i="8"/>
  <c r="AU325" i="8"/>
  <c r="AV325" i="8"/>
  <c r="AW325" i="8"/>
  <c r="AX325" i="8"/>
  <c r="AY325" i="8"/>
  <c r="AZ325" i="8"/>
  <c r="BA325" i="8"/>
  <c r="BB325" i="8"/>
  <c r="BC325" i="8"/>
  <c r="BD325" i="8"/>
  <c r="BE325" i="8"/>
  <c r="AC326" i="8"/>
  <c r="AD326" i="8"/>
  <c r="AE326" i="8"/>
  <c r="AF326" i="8"/>
  <c r="AG326" i="8"/>
  <c r="AH326" i="8"/>
  <c r="AI326" i="8"/>
  <c r="AJ326" i="8"/>
  <c r="AK326" i="8"/>
  <c r="AL326" i="8"/>
  <c r="AM326" i="8"/>
  <c r="AN326" i="8"/>
  <c r="AT326" i="8"/>
  <c r="AU326" i="8"/>
  <c r="AV326" i="8"/>
  <c r="AW326" i="8"/>
  <c r="AX326" i="8"/>
  <c r="AY326" i="8"/>
  <c r="AZ326" i="8"/>
  <c r="BA326" i="8"/>
  <c r="BB326" i="8"/>
  <c r="BC326" i="8"/>
  <c r="BD326" i="8"/>
  <c r="BE326" i="8"/>
  <c r="AC327" i="8"/>
  <c r="AD327" i="8"/>
  <c r="AE327" i="8"/>
  <c r="AF327" i="8"/>
  <c r="AG327" i="8"/>
  <c r="AH327" i="8"/>
  <c r="AI327" i="8"/>
  <c r="AJ327" i="8"/>
  <c r="AK327" i="8"/>
  <c r="AL327" i="8"/>
  <c r="AM327" i="8"/>
  <c r="AN327" i="8"/>
  <c r="AT327" i="8"/>
  <c r="AU327" i="8"/>
  <c r="AV327" i="8"/>
  <c r="AW327" i="8"/>
  <c r="AX327" i="8"/>
  <c r="AY327" i="8"/>
  <c r="AZ327" i="8"/>
  <c r="BA327" i="8"/>
  <c r="BB327" i="8"/>
  <c r="BC327" i="8"/>
  <c r="BD327" i="8"/>
  <c r="BE327" i="8"/>
  <c r="AC328" i="8"/>
  <c r="AD328" i="8"/>
  <c r="AE328" i="8"/>
  <c r="AF328" i="8"/>
  <c r="AG328" i="8"/>
  <c r="AH328" i="8"/>
  <c r="AI328" i="8"/>
  <c r="AJ328" i="8"/>
  <c r="AK328" i="8"/>
  <c r="AL328" i="8"/>
  <c r="AM328" i="8"/>
  <c r="AN328" i="8"/>
  <c r="AT328" i="8"/>
  <c r="AU328" i="8"/>
  <c r="AV328" i="8"/>
  <c r="AW328" i="8"/>
  <c r="AX328" i="8"/>
  <c r="AY328" i="8"/>
  <c r="AZ328" i="8"/>
  <c r="BA328" i="8"/>
  <c r="BB328" i="8"/>
  <c r="BC328" i="8"/>
  <c r="BD328" i="8"/>
  <c r="BE328" i="8"/>
  <c r="AC329" i="8"/>
  <c r="AD329" i="8"/>
  <c r="AE329" i="8"/>
  <c r="AF329" i="8"/>
  <c r="AG329" i="8"/>
  <c r="AH329" i="8"/>
  <c r="AI329" i="8"/>
  <c r="AJ329" i="8"/>
  <c r="AK329" i="8"/>
  <c r="AL329" i="8"/>
  <c r="AM329" i="8"/>
  <c r="AN329" i="8"/>
  <c r="AT329" i="8"/>
  <c r="AU329" i="8"/>
  <c r="AV329" i="8"/>
  <c r="AW329" i="8"/>
  <c r="AX329" i="8"/>
  <c r="AY329" i="8"/>
  <c r="AZ329" i="8"/>
  <c r="BA329" i="8"/>
  <c r="BB329" i="8"/>
  <c r="BC329" i="8"/>
  <c r="BD329" i="8"/>
  <c r="BE329" i="8"/>
  <c r="AC330" i="8"/>
  <c r="AD330" i="8"/>
  <c r="AE330" i="8"/>
  <c r="AF330" i="8"/>
  <c r="AG330" i="8"/>
  <c r="AH330" i="8"/>
  <c r="AI330" i="8"/>
  <c r="AJ330" i="8"/>
  <c r="AK330" i="8"/>
  <c r="AL330" i="8"/>
  <c r="AM330" i="8"/>
  <c r="AN330" i="8"/>
  <c r="AT330" i="8"/>
  <c r="AU330" i="8"/>
  <c r="AV330" i="8"/>
  <c r="AW330" i="8"/>
  <c r="AX330" i="8"/>
  <c r="AY330" i="8"/>
  <c r="AZ330" i="8"/>
  <c r="BA330" i="8"/>
  <c r="BB330" i="8"/>
  <c r="BC330" i="8"/>
  <c r="BD330" i="8"/>
  <c r="BE330" i="8"/>
  <c r="AC331" i="8"/>
  <c r="AD331" i="8"/>
  <c r="AE331" i="8"/>
  <c r="AF331" i="8"/>
  <c r="AG331" i="8"/>
  <c r="AH331" i="8"/>
  <c r="AI331" i="8"/>
  <c r="AJ331" i="8"/>
  <c r="AK331" i="8"/>
  <c r="AL331" i="8"/>
  <c r="AM331" i="8"/>
  <c r="AN331" i="8"/>
  <c r="AT331" i="8"/>
  <c r="AU331" i="8"/>
  <c r="AV331" i="8"/>
  <c r="AW331" i="8"/>
  <c r="AX331" i="8"/>
  <c r="AY331" i="8"/>
  <c r="AZ331" i="8"/>
  <c r="BA331" i="8"/>
  <c r="BB331" i="8"/>
  <c r="BC331" i="8"/>
  <c r="BD331" i="8"/>
  <c r="BE331" i="8"/>
  <c r="AC332" i="8"/>
  <c r="AD332" i="8"/>
  <c r="AE332" i="8"/>
  <c r="AF332" i="8"/>
  <c r="AG332" i="8"/>
  <c r="AH332" i="8"/>
  <c r="AI332" i="8"/>
  <c r="AJ332" i="8"/>
  <c r="AK332" i="8"/>
  <c r="AL332" i="8"/>
  <c r="AM332" i="8"/>
  <c r="AN332" i="8"/>
  <c r="AT332" i="8"/>
  <c r="AU332" i="8"/>
  <c r="AV332" i="8"/>
  <c r="AW332" i="8"/>
  <c r="AX332" i="8"/>
  <c r="AY332" i="8"/>
  <c r="AZ332" i="8"/>
  <c r="BA332" i="8"/>
  <c r="BB332" i="8"/>
  <c r="BC332" i="8"/>
  <c r="BD332" i="8"/>
  <c r="BE332" i="8"/>
  <c r="AC333" i="8"/>
  <c r="AD333" i="8"/>
  <c r="AE333" i="8"/>
  <c r="AF333" i="8"/>
  <c r="AG333" i="8"/>
  <c r="AH333" i="8"/>
  <c r="AI333" i="8"/>
  <c r="AJ333" i="8"/>
  <c r="AK333" i="8"/>
  <c r="AL333" i="8"/>
  <c r="AM333" i="8"/>
  <c r="AN333" i="8"/>
  <c r="AT333" i="8"/>
  <c r="AU333" i="8"/>
  <c r="AV333" i="8"/>
  <c r="AW333" i="8"/>
  <c r="AX333" i="8"/>
  <c r="AY333" i="8"/>
  <c r="AZ333" i="8"/>
  <c r="BA333" i="8"/>
  <c r="BB333" i="8"/>
  <c r="BC333" i="8"/>
  <c r="BD333" i="8"/>
  <c r="BE333" i="8"/>
  <c r="AC334" i="8"/>
  <c r="AD334" i="8"/>
  <c r="AE334" i="8"/>
  <c r="AF334" i="8"/>
  <c r="AG334" i="8"/>
  <c r="AH334" i="8"/>
  <c r="AI334" i="8"/>
  <c r="AJ334" i="8"/>
  <c r="AK334" i="8"/>
  <c r="AL334" i="8"/>
  <c r="AM334" i="8"/>
  <c r="AN334" i="8"/>
  <c r="AT334" i="8"/>
  <c r="AU334" i="8"/>
  <c r="AV334" i="8"/>
  <c r="AW334" i="8"/>
  <c r="AX334" i="8"/>
  <c r="AY334" i="8"/>
  <c r="AZ334" i="8"/>
  <c r="BA334" i="8"/>
  <c r="BB334" i="8"/>
  <c r="BC334" i="8"/>
  <c r="BD334" i="8"/>
  <c r="BE334" i="8"/>
  <c r="AC335" i="8"/>
  <c r="AD335" i="8"/>
  <c r="AE335" i="8"/>
  <c r="AF335" i="8"/>
  <c r="AG335" i="8"/>
  <c r="AH335" i="8"/>
  <c r="AI335" i="8"/>
  <c r="AJ335" i="8"/>
  <c r="AK335" i="8"/>
  <c r="AL335" i="8"/>
  <c r="AM335" i="8"/>
  <c r="AN335" i="8"/>
  <c r="AT335" i="8"/>
  <c r="AU335" i="8"/>
  <c r="AV335" i="8"/>
  <c r="AW335" i="8"/>
  <c r="AX335" i="8"/>
  <c r="AY335" i="8"/>
  <c r="AZ335" i="8"/>
  <c r="BA335" i="8"/>
  <c r="BB335" i="8"/>
  <c r="BC335" i="8"/>
  <c r="BD335" i="8"/>
  <c r="BE335" i="8"/>
  <c r="AC336" i="8"/>
  <c r="AD336" i="8"/>
  <c r="AE336" i="8"/>
  <c r="AF336" i="8"/>
  <c r="AG336" i="8"/>
  <c r="AH336" i="8"/>
  <c r="AI336" i="8"/>
  <c r="AJ336" i="8"/>
  <c r="AK336" i="8"/>
  <c r="AL336" i="8"/>
  <c r="AM336" i="8"/>
  <c r="AN336" i="8"/>
  <c r="AT336" i="8"/>
  <c r="AU336" i="8"/>
  <c r="AV336" i="8"/>
  <c r="AW336" i="8"/>
  <c r="AX336" i="8"/>
  <c r="AY336" i="8"/>
  <c r="AZ336" i="8"/>
  <c r="BA336" i="8"/>
  <c r="BB336" i="8"/>
  <c r="BC336" i="8"/>
  <c r="BD336" i="8"/>
  <c r="BE336" i="8"/>
  <c r="AC337" i="8"/>
  <c r="AD337" i="8"/>
  <c r="AE337" i="8"/>
  <c r="AF337" i="8"/>
  <c r="AG337" i="8"/>
  <c r="AH337" i="8"/>
  <c r="AI337" i="8"/>
  <c r="AJ337" i="8"/>
  <c r="AK337" i="8"/>
  <c r="AL337" i="8"/>
  <c r="AM337" i="8"/>
  <c r="AN337" i="8"/>
  <c r="AT337" i="8"/>
  <c r="AU337" i="8"/>
  <c r="AV337" i="8"/>
  <c r="AW337" i="8"/>
  <c r="AX337" i="8"/>
  <c r="AY337" i="8"/>
  <c r="AZ337" i="8"/>
  <c r="BA337" i="8"/>
  <c r="BB337" i="8"/>
  <c r="BC337" i="8"/>
  <c r="BD337" i="8"/>
  <c r="BE337" i="8"/>
  <c r="AC338" i="8"/>
  <c r="AD338" i="8"/>
  <c r="AE338" i="8"/>
  <c r="AF338" i="8"/>
  <c r="AG338" i="8"/>
  <c r="AH338" i="8"/>
  <c r="AI338" i="8"/>
  <c r="AJ338" i="8"/>
  <c r="AK338" i="8"/>
  <c r="AL338" i="8"/>
  <c r="AM338" i="8"/>
  <c r="AN338" i="8"/>
  <c r="AT338" i="8"/>
  <c r="AU338" i="8"/>
  <c r="AV338" i="8"/>
  <c r="AW338" i="8"/>
  <c r="AX338" i="8"/>
  <c r="AY338" i="8"/>
  <c r="AZ338" i="8"/>
  <c r="BA338" i="8"/>
  <c r="BB338" i="8"/>
  <c r="BC338" i="8"/>
  <c r="BD338" i="8"/>
  <c r="BE338" i="8"/>
  <c r="AC339" i="8"/>
  <c r="AD339" i="8"/>
  <c r="AE339" i="8"/>
  <c r="AF339" i="8"/>
  <c r="AG339" i="8"/>
  <c r="AH339" i="8"/>
  <c r="AI339" i="8"/>
  <c r="AJ339" i="8"/>
  <c r="AK339" i="8"/>
  <c r="AL339" i="8"/>
  <c r="AM339" i="8"/>
  <c r="AN339" i="8"/>
  <c r="AT339" i="8"/>
  <c r="AU339" i="8"/>
  <c r="AV339" i="8"/>
  <c r="AW339" i="8"/>
  <c r="AX339" i="8"/>
  <c r="AY339" i="8"/>
  <c r="AZ339" i="8"/>
  <c r="BA339" i="8"/>
  <c r="BB339" i="8"/>
  <c r="BC339" i="8"/>
  <c r="BD339" i="8"/>
  <c r="BE339" i="8"/>
  <c r="AC340" i="8"/>
  <c r="AD340" i="8"/>
  <c r="AE340" i="8"/>
  <c r="AF340" i="8"/>
  <c r="AG340" i="8"/>
  <c r="AH340" i="8"/>
  <c r="AI340" i="8"/>
  <c r="AJ340" i="8"/>
  <c r="AK340" i="8"/>
  <c r="AL340" i="8"/>
  <c r="AM340" i="8"/>
  <c r="AN340" i="8"/>
  <c r="AT340" i="8"/>
  <c r="AU340" i="8"/>
  <c r="AV340" i="8"/>
  <c r="AW340" i="8"/>
  <c r="AX340" i="8"/>
  <c r="AY340" i="8"/>
  <c r="AZ340" i="8"/>
  <c r="BA340" i="8"/>
  <c r="BB340" i="8"/>
  <c r="BC340" i="8"/>
  <c r="BD340" i="8"/>
  <c r="BE340" i="8"/>
  <c r="AC341" i="8"/>
  <c r="AD341" i="8"/>
  <c r="AE341" i="8"/>
  <c r="AF341" i="8"/>
  <c r="AG341" i="8"/>
  <c r="AH341" i="8"/>
  <c r="AI341" i="8"/>
  <c r="AJ341" i="8"/>
  <c r="AK341" i="8"/>
  <c r="AL341" i="8"/>
  <c r="AM341" i="8"/>
  <c r="AN341" i="8"/>
  <c r="AT341" i="8"/>
  <c r="AU341" i="8"/>
  <c r="AV341" i="8"/>
  <c r="AW341" i="8"/>
  <c r="AX341" i="8"/>
  <c r="AY341" i="8"/>
  <c r="AZ341" i="8"/>
  <c r="BA341" i="8"/>
  <c r="BB341" i="8"/>
  <c r="BC341" i="8"/>
  <c r="BD341" i="8"/>
  <c r="BE341" i="8"/>
  <c r="AC342" i="8"/>
  <c r="AD342" i="8"/>
  <c r="AE342" i="8"/>
  <c r="AF342" i="8"/>
  <c r="AG342" i="8"/>
  <c r="AH342" i="8"/>
  <c r="AI342" i="8"/>
  <c r="AJ342" i="8"/>
  <c r="AK342" i="8"/>
  <c r="AL342" i="8"/>
  <c r="AM342" i="8"/>
  <c r="AN342" i="8"/>
  <c r="AT342" i="8"/>
  <c r="AU342" i="8"/>
  <c r="AV342" i="8"/>
  <c r="AW342" i="8"/>
  <c r="AX342" i="8"/>
  <c r="AY342" i="8"/>
  <c r="AZ342" i="8"/>
  <c r="BA342" i="8"/>
  <c r="BB342" i="8"/>
  <c r="BC342" i="8"/>
  <c r="BD342" i="8"/>
  <c r="BE342" i="8"/>
  <c r="AC343" i="8"/>
  <c r="AD343" i="8"/>
  <c r="AE343" i="8"/>
  <c r="AF343" i="8"/>
  <c r="AG343" i="8"/>
  <c r="AH343" i="8"/>
  <c r="AI343" i="8"/>
  <c r="AJ343" i="8"/>
  <c r="AK343" i="8"/>
  <c r="AL343" i="8"/>
  <c r="AM343" i="8"/>
  <c r="AN343" i="8"/>
  <c r="AT343" i="8"/>
  <c r="AU343" i="8"/>
  <c r="AV343" i="8"/>
  <c r="AW343" i="8"/>
  <c r="AX343" i="8"/>
  <c r="AY343" i="8"/>
  <c r="AZ343" i="8"/>
  <c r="BA343" i="8"/>
  <c r="BB343" i="8"/>
  <c r="BC343" i="8"/>
  <c r="BD343" i="8"/>
  <c r="BE343" i="8"/>
  <c r="AC344" i="8"/>
  <c r="AD344" i="8"/>
  <c r="AE344" i="8"/>
  <c r="AF344" i="8"/>
  <c r="AG344" i="8"/>
  <c r="AH344" i="8"/>
  <c r="AI344" i="8"/>
  <c r="AJ344" i="8"/>
  <c r="AK344" i="8"/>
  <c r="AL344" i="8"/>
  <c r="AM344" i="8"/>
  <c r="AN344" i="8"/>
  <c r="AT344" i="8"/>
  <c r="AU344" i="8"/>
  <c r="AV344" i="8"/>
  <c r="AW344" i="8"/>
  <c r="AX344" i="8"/>
  <c r="AY344" i="8"/>
  <c r="AZ344" i="8"/>
  <c r="BA344" i="8"/>
  <c r="BB344" i="8"/>
  <c r="BC344" i="8"/>
  <c r="BD344" i="8"/>
  <c r="BE344" i="8"/>
  <c r="AC345" i="8"/>
  <c r="AD345" i="8"/>
  <c r="AE345" i="8"/>
  <c r="AF345" i="8"/>
  <c r="AG345" i="8"/>
  <c r="AH345" i="8"/>
  <c r="AI345" i="8"/>
  <c r="AJ345" i="8"/>
  <c r="AK345" i="8"/>
  <c r="AL345" i="8"/>
  <c r="AM345" i="8"/>
  <c r="AN345" i="8"/>
  <c r="AT345" i="8"/>
  <c r="AU345" i="8"/>
  <c r="AV345" i="8"/>
  <c r="AW345" i="8"/>
  <c r="AX345" i="8"/>
  <c r="AY345" i="8"/>
  <c r="AZ345" i="8"/>
  <c r="BA345" i="8"/>
  <c r="BB345" i="8"/>
  <c r="BC345" i="8"/>
  <c r="BD345" i="8"/>
  <c r="BE345" i="8"/>
  <c r="AC346" i="8"/>
  <c r="AD346" i="8"/>
  <c r="AE346" i="8"/>
  <c r="AF346" i="8"/>
  <c r="AG346" i="8"/>
  <c r="AH346" i="8"/>
  <c r="AI346" i="8"/>
  <c r="AJ346" i="8"/>
  <c r="AK346" i="8"/>
  <c r="AL346" i="8"/>
  <c r="AM346" i="8"/>
  <c r="AN346" i="8"/>
  <c r="AT346" i="8"/>
  <c r="AU346" i="8"/>
  <c r="AV346" i="8"/>
  <c r="AW346" i="8"/>
  <c r="AX346" i="8"/>
  <c r="AY346" i="8"/>
  <c r="AZ346" i="8"/>
  <c r="BA346" i="8"/>
  <c r="BB346" i="8"/>
  <c r="BC346" i="8"/>
  <c r="BD346" i="8"/>
  <c r="BE346" i="8"/>
  <c r="AC347" i="8"/>
  <c r="AD347" i="8"/>
  <c r="AE347" i="8"/>
  <c r="AF347" i="8"/>
  <c r="AG347" i="8"/>
  <c r="AH347" i="8"/>
  <c r="AI347" i="8"/>
  <c r="AJ347" i="8"/>
  <c r="AK347" i="8"/>
  <c r="AL347" i="8"/>
  <c r="AM347" i="8"/>
  <c r="AN347" i="8"/>
  <c r="AT347" i="8"/>
  <c r="AU347" i="8"/>
  <c r="AV347" i="8"/>
  <c r="AW347" i="8"/>
  <c r="AX347" i="8"/>
  <c r="AY347" i="8"/>
  <c r="AZ347" i="8"/>
  <c r="BA347" i="8"/>
  <c r="BB347" i="8"/>
  <c r="BC347" i="8"/>
  <c r="BD347" i="8"/>
  <c r="BE347" i="8"/>
  <c r="AC348" i="8"/>
  <c r="AD348" i="8"/>
  <c r="AE348" i="8"/>
  <c r="AF348" i="8"/>
  <c r="AG348" i="8"/>
  <c r="AH348" i="8"/>
  <c r="AI348" i="8"/>
  <c r="AJ348" i="8"/>
  <c r="AK348" i="8"/>
  <c r="AL348" i="8"/>
  <c r="AM348" i="8"/>
  <c r="AN348" i="8"/>
  <c r="AT348" i="8"/>
  <c r="AU348" i="8"/>
  <c r="AV348" i="8"/>
  <c r="AW348" i="8"/>
  <c r="AX348" i="8"/>
  <c r="AY348" i="8"/>
  <c r="AZ348" i="8"/>
  <c r="BA348" i="8"/>
  <c r="BB348" i="8"/>
  <c r="BC348" i="8"/>
  <c r="BD348" i="8"/>
  <c r="BE348" i="8"/>
  <c r="AC349" i="8"/>
  <c r="AD349" i="8"/>
  <c r="AE349" i="8"/>
  <c r="AF349" i="8"/>
  <c r="AG349" i="8"/>
  <c r="AH349" i="8"/>
  <c r="AI349" i="8"/>
  <c r="AJ349" i="8"/>
  <c r="AK349" i="8"/>
  <c r="AL349" i="8"/>
  <c r="AM349" i="8"/>
  <c r="AN349" i="8"/>
  <c r="AT349" i="8"/>
  <c r="AU349" i="8"/>
  <c r="AV349" i="8"/>
  <c r="AW349" i="8"/>
  <c r="AX349" i="8"/>
  <c r="AY349" i="8"/>
  <c r="AZ349" i="8"/>
  <c r="BA349" i="8"/>
  <c r="BB349" i="8"/>
  <c r="BC349" i="8"/>
  <c r="BD349" i="8"/>
  <c r="BE349" i="8"/>
  <c r="AC350" i="8"/>
  <c r="AD350" i="8"/>
  <c r="AE350" i="8"/>
  <c r="AF350" i="8"/>
  <c r="AG350" i="8"/>
  <c r="AH350" i="8"/>
  <c r="AI350" i="8"/>
  <c r="AJ350" i="8"/>
  <c r="AK350" i="8"/>
  <c r="AL350" i="8"/>
  <c r="AM350" i="8"/>
  <c r="AN350" i="8"/>
  <c r="AT350" i="8"/>
  <c r="AU350" i="8"/>
  <c r="AV350" i="8"/>
  <c r="AW350" i="8"/>
  <c r="AX350" i="8"/>
  <c r="AY350" i="8"/>
  <c r="AZ350" i="8"/>
  <c r="BA350" i="8"/>
  <c r="BB350" i="8"/>
  <c r="BC350" i="8"/>
  <c r="BD350" i="8"/>
  <c r="BE350" i="8"/>
  <c r="AC351" i="8"/>
  <c r="AD351" i="8"/>
  <c r="AE351" i="8"/>
  <c r="AF351" i="8"/>
  <c r="AG351" i="8"/>
  <c r="AH351" i="8"/>
  <c r="AI351" i="8"/>
  <c r="AJ351" i="8"/>
  <c r="AK351" i="8"/>
  <c r="AL351" i="8"/>
  <c r="AM351" i="8"/>
  <c r="AN351" i="8"/>
  <c r="AT351" i="8"/>
  <c r="AU351" i="8"/>
  <c r="AV351" i="8"/>
  <c r="AW351" i="8"/>
  <c r="AX351" i="8"/>
  <c r="AY351" i="8"/>
  <c r="AZ351" i="8"/>
  <c r="BA351" i="8"/>
  <c r="BB351" i="8"/>
  <c r="BC351" i="8"/>
  <c r="BD351" i="8"/>
  <c r="BE351" i="8"/>
  <c r="AC352" i="8"/>
  <c r="AD352" i="8"/>
  <c r="AE352" i="8"/>
  <c r="AF352" i="8"/>
  <c r="AG352" i="8"/>
  <c r="AH352" i="8"/>
  <c r="AI352" i="8"/>
  <c r="AJ352" i="8"/>
  <c r="AK352" i="8"/>
  <c r="AL352" i="8"/>
  <c r="AM352" i="8"/>
  <c r="AN352" i="8"/>
  <c r="AT352" i="8"/>
  <c r="AU352" i="8"/>
  <c r="AV352" i="8"/>
  <c r="AW352" i="8"/>
  <c r="AX352" i="8"/>
  <c r="AY352" i="8"/>
  <c r="AZ352" i="8"/>
  <c r="BA352" i="8"/>
  <c r="BB352" i="8"/>
  <c r="BC352" i="8"/>
  <c r="BD352" i="8"/>
  <c r="BE352" i="8"/>
  <c r="AC353" i="8"/>
  <c r="AD353" i="8"/>
  <c r="AE353" i="8"/>
  <c r="AF353" i="8"/>
  <c r="AG353" i="8"/>
  <c r="AH353" i="8"/>
  <c r="AI353" i="8"/>
  <c r="AJ353" i="8"/>
  <c r="AK353" i="8"/>
  <c r="AL353" i="8"/>
  <c r="AM353" i="8"/>
  <c r="AN353" i="8"/>
  <c r="AT353" i="8"/>
  <c r="AU353" i="8"/>
  <c r="AV353" i="8"/>
  <c r="AW353" i="8"/>
  <c r="AX353" i="8"/>
  <c r="AY353" i="8"/>
  <c r="AZ353" i="8"/>
  <c r="BA353" i="8"/>
  <c r="BB353" i="8"/>
  <c r="BC353" i="8"/>
  <c r="BD353" i="8"/>
  <c r="BE353" i="8"/>
  <c r="AC354" i="8"/>
  <c r="AD354" i="8"/>
  <c r="AE354" i="8"/>
  <c r="AF354" i="8"/>
  <c r="AG354" i="8"/>
  <c r="AH354" i="8"/>
  <c r="AI354" i="8"/>
  <c r="AJ354" i="8"/>
  <c r="AK354" i="8"/>
  <c r="AL354" i="8"/>
  <c r="AM354" i="8"/>
  <c r="AN354" i="8"/>
  <c r="AT354" i="8"/>
  <c r="AU354" i="8"/>
  <c r="AV354" i="8"/>
  <c r="AW354" i="8"/>
  <c r="AX354" i="8"/>
  <c r="AY354" i="8"/>
  <c r="AZ354" i="8"/>
  <c r="BA354" i="8"/>
  <c r="BB354" i="8"/>
  <c r="BC354" i="8"/>
  <c r="BD354" i="8"/>
  <c r="BE354" i="8"/>
  <c r="AC355" i="8"/>
  <c r="AD355" i="8"/>
  <c r="AE355" i="8"/>
  <c r="AF355" i="8"/>
  <c r="AG355" i="8"/>
  <c r="AH355" i="8"/>
  <c r="AI355" i="8"/>
  <c r="AJ355" i="8"/>
  <c r="AK355" i="8"/>
  <c r="AL355" i="8"/>
  <c r="AM355" i="8"/>
  <c r="AN355" i="8"/>
  <c r="AT355" i="8"/>
  <c r="AU355" i="8"/>
  <c r="AV355" i="8"/>
  <c r="AW355" i="8"/>
  <c r="AX355" i="8"/>
  <c r="AY355" i="8"/>
  <c r="AZ355" i="8"/>
  <c r="BA355" i="8"/>
  <c r="BB355" i="8"/>
  <c r="BC355" i="8"/>
  <c r="BD355" i="8"/>
  <c r="BE355" i="8"/>
  <c r="AC356" i="8"/>
  <c r="AD356" i="8"/>
  <c r="AE356" i="8"/>
  <c r="AF356" i="8"/>
  <c r="AG356" i="8"/>
  <c r="AH356" i="8"/>
  <c r="AI356" i="8"/>
  <c r="AJ356" i="8"/>
  <c r="AK356" i="8"/>
  <c r="AL356" i="8"/>
  <c r="AM356" i="8"/>
  <c r="AN356" i="8"/>
  <c r="AT356" i="8"/>
  <c r="AU356" i="8"/>
  <c r="AV356" i="8"/>
  <c r="AW356" i="8"/>
  <c r="AX356" i="8"/>
  <c r="AY356" i="8"/>
  <c r="AZ356" i="8"/>
  <c r="BA356" i="8"/>
  <c r="BB356" i="8"/>
  <c r="BC356" i="8"/>
  <c r="BD356" i="8"/>
  <c r="BE356" i="8"/>
  <c r="AC357" i="8"/>
  <c r="AD357" i="8"/>
  <c r="AE357" i="8"/>
  <c r="AF357" i="8"/>
  <c r="AG357" i="8"/>
  <c r="AH357" i="8"/>
  <c r="AI357" i="8"/>
  <c r="AJ357" i="8"/>
  <c r="AK357" i="8"/>
  <c r="AL357" i="8"/>
  <c r="AM357" i="8"/>
  <c r="AN357" i="8"/>
  <c r="AT357" i="8"/>
  <c r="AU357" i="8"/>
  <c r="AV357" i="8"/>
  <c r="AW357" i="8"/>
  <c r="AX357" i="8"/>
  <c r="AY357" i="8"/>
  <c r="AZ357" i="8"/>
  <c r="BA357" i="8"/>
  <c r="BB357" i="8"/>
  <c r="BC357" i="8"/>
  <c r="BD357" i="8"/>
  <c r="BE357" i="8"/>
  <c r="AC358" i="8"/>
  <c r="AD358" i="8"/>
  <c r="AE358" i="8"/>
  <c r="AF358" i="8"/>
  <c r="AG358" i="8"/>
  <c r="AH358" i="8"/>
  <c r="AI358" i="8"/>
  <c r="AJ358" i="8"/>
  <c r="AK358" i="8"/>
  <c r="AL358" i="8"/>
  <c r="AM358" i="8"/>
  <c r="AN358" i="8"/>
  <c r="AT358" i="8"/>
  <c r="AU358" i="8"/>
  <c r="AV358" i="8"/>
  <c r="AW358" i="8"/>
  <c r="AX358" i="8"/>
  <c r="AY358" i="8"/>
  <c r="AZ358" i="8"/>
  <c r="BA358" i="8"/>
  <c r="BB358" i="8"/>
  <c r="BC358" i="8"/>
  <c r="BD358" i="8"/>
  <c r="BE358" i="8"/>
  <c r="AC359" i="8"/>
  <c r="AD359" i="8"/>
  <c r="AE359" i="8"/>
  <c r="AF359" i="8"/>
  <c r="AG359" i="8"/>
  <c r="AH359" i="8"/>
  <c r="AI359" i="8"/>
  <c r="AJ359" i="8"/>
  <c r="AK359" i="8"/>
  <c r="AL359" i="8"/>
  <c r="AM359" i="8"/>
  <c r="AN359" i="8"/>
  <c r="AT359" i="8"/>
  <c r="AU359" i="8"/>
  <c r="AV359" i="8"/>
  <c r="AW359" i="8"/>
  <c r="AX359" i="8"/>
  <c r="AY359" i="8"/>
  <c r="AZ359" i="8"/>
  <c r="BA359" i="8"/>
  <c r="BB359" i="8"/>
  <c r="BC359" i="8"/>
  <c r="BD359" i="8"/>
  <c r="BE359" i="8"/>
  <c r="AC360" i="8"/>
  <c r="AD360" i="8"/>
  <c r="AE360" i="8"/>
  <c r="AF360" i="8"/>
  <c r="AG360" i="8"/>
  <c r="AH360" i="8"/>
  <c r="AI360" i="8"/>
  <c r="AJ360" i="8"/>
  <c r="AK360" i="8"/>
  <c r="AL360" i="8"/>
  <c r="AM360" i="8"/>
  <c r="AN360" i="8"/>
  <c r="AT360" i="8"/>
  <c r="AU360" i="8"/>
  <c r="AV360" i="8"/>
  <c r="AW360" i="8"/>
  <c r="AX360" i="8"/>
  <c r="AY360" i="8"/>
  <c r="AZ360" i="8"/>
  <c r="BA360" i="8"/>
  <c r="BB360" i="8"/>
  <c r="BC360" i="8"/>
  <c r="BD360" i="8"/>
  <c r="BE360" i="8"/>
  <c r="AC361" i="8"/>
  <c r="AD361" i="8"/>
  <c r="AE361" i="8"/>
  <c r="AF361" i="8"/>
  <c r="AG361" i="8"/>
  <c r="AH361" i="8"/>
  <c r="AI361" i="8"/>
  <c r="AJ361" i="8"/>
  <c r="AK361" i="8"/>
  <c r="AL361" i="8"/>
  <c r="AM361" i="8"/>
  <c r="AN361" i="8"/>
  <c r="AT361" i="8"/>
  <c r="AU361" i="8"/>
  <c r="AV361" i="8"/>
  <c r="AW361" i="8"/>
  <c r="AX361" i="8"/>
  <c r="AY361" i="8"/>
  <c r="AZ361" i="8"/>
  <c r="BA361" i="8"/>
  <c r="BB361" i="8"/>
  <c r="BC361" i="8"/>
  <c r="BD361" i="8"/>
  <c r="BE361" i="8"/>
  <c r="AC362" i="8"/>
  <c r="AD362" i="8"/>
  <c r="AE362" i="8"/>
  <c r="AF362" i="8"/>
  <c r="AG362" i="8"/>
  <c r="AH362" i="8"/>
  <c r="AI362" i="8"/>
  <c r="AJ362" i="8"/>
  <c r="AK362" i="8"/>
  <c r="AL362" i="8"/>
  <c r="AM362" i="8"/>
  <c r="AN362" i="8"/>
  <c r="AT362" i="8"/>
  <c r="AU362" i="8"/>
  <c r="AV362" i="8"/>
  <c r="AW362" i="8"/>
  <c r="AX362" i="8"/>
  <c r="AY362" i="8"/>
  <c r="AZ362" i="8"/>
  <c r="BA362" i="8"/>
  <c r="BB362" i="8"/>
  <c r="BC362" i="8"/>
  <c r="BD362" i="8"/>
  <c r="BE362" i="8"/>
  <c r="AC363" i="8"/>
  <c r="AD363" i="8"/>
  <c r="AE363" i="8"/>
  <c r="AF363" i="8"/>
  <c r="AG363" i="8"/>
  <c r="AH363" i="8"/>
  <c r="AI363" i="8"/>
  <c r="AJ363" i="8"/>
  <c r="AK363" i="8"/>
  <c r="AL363" i="8"/>
  <c r="AM363" i="8"/>
  <c r="AN363" i="8"/>
  <c r="AT363" i="8"/>
  <c r="AU363" i="8"/>
  <c r="AV363" i="8"/>
  <c r="AW363" i="8"/>
  <c r="AX363" i="8"/>
  <c r="AY363" i="8"/>
  <c r="AZ363" i="8"/>
  <c r="BA363" i="8"/>
  <c r="BB363" i="8"/>
  <c r="BC363" i="8"/>
  <c r="BD363" i="8"/>
  <c r="BE363" i="8"/>
  <c r="AC364" i="8"/>
  <c r="AD364" i="8"/>
  <c r="AE364" i="8"/>
  <c r="AF364" i="8"/>
  <c r="AG364" i="8"/>
  <c r="AH364" i="8"/>
  <c r="AI364" i="8"/>
  <c r="AJ364" i="8"/>
  <c r="AK364" i="8"/>
  <c r="AL364" i="8"/>
  <c r="AM364" i="8"/>
  <c r="AN364" i="8"/>
  <c r="AT364" i="8"/>
  <c r="AU364" i="8"/>
  <c r="AV364" i="8"/>
  <c r="AW364" i="8"/>
  <c r="AX364" i="8"/>
  <c r="AY364" i="8"/>
  <c r="AZ364" i="8"/>
  <c r="BA364" i="8"/>
  <c r="BB364" i="8"/>
  <c r="BC364" i="8"/>
  <c r="BD364" i="8"/>
  <c r="BE364" i="8"/>
  <c r="AC365" i="8"/>
  <c r="AD365" i="8"/>
  <c r="AE365" i="8"/>
  <c r="AF365" i="8"/>
  <c r="AG365" i="8"/>
  <c r="AH365" i="8"/>
  <c r="AI365" i="8"/>
  <c r="AJ365" i="8"/>
  <c r="AK365" i="8"/>
  <c r="AL365" i="8"/>
  <c r="AM365" i="8"/>
  <c r="AN365" i="8"/>
  <c r="AT365" i="8"/>
  <c r="AU365" i="8"/>
  <c r="AV365" i="8"/>
  <c r="AW365" i="8"/>
  <c r="AX365" i="8"/>
  <c r="AY365" i="8"/>
  <c r="AZ365" i="8"/>
  <c r="BA365" i="8"/>
  <c r="BB365" i="8"/>
  <c r="BC365" i="8"/>
  <c r="BD365" i="8"/>
  <c r="BE365" i="8"/>
  <c r="AC366" i="8"/>
  <c r="AD366" i="8"/>
  <c r="AE366" i="8"/>
  <c r="AF366" i="8"/>
  <c r="AG366" i="8"/>
  <c r="AH366" i="8"/>
  <c r="AI366" i="8"/>
  <c r="AJ366" i="8"/>
  <c r="AK366" i="8"/>
  <c r="AL366" i="8"/>
  <c r="AM366" i="8"/>
  <c r="AN366" i="8"/>
  <c r="AT366" i="8"/>
  <c r="AU366" i="8"/>
  <c r="AV366" i="8"/>
  <c r="AW366" i="8"/>
  <c r="AX366" i="8"/>
  <c r="AY366" i="8"/>
  <c r="AZ366" i="8"/>
  <c r="BA366" i="8"/>
  <c r="BB366" i="8"/>
  <c r="BC366" i="8"/>
  <c r="BD366" i="8"/>
  <c r="BE366" i="8"/>
  <c r="AC367" i="8"/>
  <c r="AD367" i="8"/>
  <c r="AE367" i="8"/>
  <c r="AF367" i="8"/>
  <c r="AG367" i="8"/>
  <c r="AH367" i="8"/>
  <c r="AI367" i="8"/>
  <c r="AJ367" i="8"/>
  <c r="AK367" i="8"/>
  <c r="AL367" i="8"/>
  <c r="AM367" i="8"/>
  <c r="AN367" i="8"/>
  <c r="AT367" i="8"/>
  <c r="AU367" i="8"/>
  <c r="AV367" i="8"/>
  <c r="AW367" i="8"/>
  <c r="AX367" i="8"/>
  <c r="AY367" i="8"/>
  <c r="AZ367" i="8"/>
  <c r="BA367" i="8"/>
  <c r="BB367" i="8"/>
  <c r="BC367" i="8"/>
  <c r="BD367" i="8"/>
  <c r="BE367" i="8"/>
  <c r="AC368" i="8"/>
  <c r="AD368" i="8"/>
  <c r="AE368" i="8"/>
  <c r="AF368" i="8"/>
  <c r="AG368" i="8"/>
  <c r="AH368" i="8"/>
  <c r="AI368" i="8"/>
  <c r="AJ368" i="8"/>
  <c r="AK368" i="8"/>
  <c r="AL368" i="8"/>
  <c r="AM368" i="8"/>
  <c r="AN368" i="8"/>
  <c r="AT368" i="8"/>
  <c r="AU368" i="8"/>
  <c r="AV368" i="8"/>
  <c r="AW368" i="8"/>
  <c r="AX368" i="8"/>
  <c r="AY368" i="8"/>
  <c r="AZ368" i="8"/>
  <c r="BA368" i="8"/>
  <c r="BB368" i="8"/>
  <c r="BC368" i="8"/>
  <c r="BD368" i="8"/>
  <c r="BE368" i="8"/>
  <c r="AC369" i="8"/>
  <c r="AD369" i="8"/>
  <c r="AE369" i="8"/>
  <c r="AF369" i="8"/>
  <c r="AG369" i="8"/>
  <c r="AH369" i="8"/>
  <c r="AI369" i="8"/>
  <c r="AJ369" i="8"/>
  <c r="AK369" i="8"/>
  <c r="AL369" i="8"/>
  <c r="AM369" i="8"/>
  <c r="AN369" i="8"/>
  <c r="AT369" i="8"/>
  <c r="AU369" i="8"/>
  <c r="AV369" i="8"/>
  <c r="AW369" i="8"/>
  <c r="AX369" i="8"/>
  <c r="AY369" i="8"/>
  <c r="AZ369" i="8"/>
  <c r="BA369" i="8"/>
  <c r="BB369" i="8"/>
  <c r="BC369" i="8"/>
  <c r="BD369" i="8"/>
  <c r="BE369" i="8"/>
  <c r="AC370" i="8"/>
  <c r="AD370" i="8"/>
  <c r="AE370" i="8"/>
  <c r="AF370" i="8"/>
  <c r="AG370" i="8"/>
  <c r="AH370" i="8"/>
  <c r="AI370" i="8"/>
  <c r="AJ370" i="8"/>
  <c r="AK370" i="8"/>
  <c r="AL370" i="8"/>
  <c r="AM370" i="8"/>
  <c r="AN370" i="8"/>
  <c r="AT370" i="8"/>
  <c r="AU370" i="8"/>
  <c r="AV370" i="8"/>
  <c r="AW370" i="8"/>
  <c r="AX370" i="8"/>
  <c r="AY370" i="8"/>
  <c r="AZ370" i="8"/>
  <c r="BA370" i="8"/>
  <c r="BB370" i="8"/>
  <c r="BC370" i="8"/>
  <c r="BD370" i="8"/>
  <c r="BE370" i="8"/>
  <c r="AC371" i="8"/>
  <c r="AD371" i="8"/>
  <c r="AE371" i="8"/>
  <c r="AF371" i="8"/>
  <c r="AG371" i="8"/>
  <c r="AH371" i="8"/>
  <c r="AI371" i="8"/>
  <c r="AJ371" i="8"/>
  <c r="AK371" i="8"/>
  <c r="AL371" i="8"/>
  <c r="AM371" i="8"/>
  <c r="AN371" i="8"/>
  <c r="AT371" i="8"/>
  <c r="AU371" i="8"/>
  <c r="AV371" i="8"/>
  <c r="AW371" i="8"/>
  <c r="AX371" i="8"/>
  <c r="AY371" i="8"/>
  <c r="AZ371" i="8"/>
  <c r="BA371" i="8"/>
  <c r="BB371" i="8"/>
  <c r="BC371" i="8"/>
  <c r="BD371" i="8"/>
  <c r="BE371" i="8"/>
  <c r="AC372" i="8"/>
  <c r="AD372" i="8"/>
  <c r="AE372" i="8"/>
  <c r="AF372" i="8"/>
  <c r="AG372" i="8"/>
  <c r="AH372" i="8"/>
  <c r="AI372" i="8"/>
  <c r="AJ372" i="8"/>
  <c r="AK372" i="8"/>
  <c r="AL372" i="8"/>
  <c r="AM372" i="8"/>
  <c r="AN372" i="8"/>
  <c r="AT372" i="8"/>
  <c r="AU372" i="8"/>
  <c r="AV372" i="8"/>
  <c r="AW372" i="8"/>
  <c r="AX372" i="8"/>
  <c r="AY372" i="8"/>
  <c r="AZ372" i="8"/>
  <c r="BA372" i="8"/>
  <c r="BB372" i="8"/>
  <c r="BC372" i="8"/>
  <c r="BD372" i="8"/>
  <c r="BE372" i="8"/>
  <c r="AC373" i="8"/>
  <c r="AD373" i="8"/>
  <c r="AE373" i="8"/>
  <c r="AF373" i="8"/>
  <c r="AG373" i="8"/>
  <c r="AH373" i="8"/>
  <c r="AI373" i="8"/>
  <c r="AJ373" i="8"/>
  <c r="AK373" i="8"/>
  <c r="AL373" i="8"/>
  <c r="AM373" i="8"/>
  <c r="AN373" i="8"/>
  <c r="AT373" i="8"/>
  <c r="AU373" i="8"/>
  <c r="AV373" i="8"/>
  <c r="AW373" i="8"/>
  <c r="AX373" i="8"/>
  <c r="AY373" i="8"/>
  <c r="AZ373" i="8"/>
  <c r="BA373" i="8"/>
  <c r="BB373" i="8"/>
  <c r="BC373" i="8"/>
  <c r="BD373" i="8"/>
  <c r="BE373" i="8"/>
  <c r="AC374" i="8"/>
  <c r="AD374" i="8"/>
  <c r="AE374" i="8"/>
  <c r="AF374" i="8"/>
  <c r="AG374" i="8"/>
  <c r="AH374" i="8"/>
  <c r="AI374" i="8"/>
  <c r="AJ374" i="8"/>
  <c r="AK374" i="8"/>
  <c r="AL374" i="8"/>
  <c r="AM374" i="8"/>
  <c r="AN374" i="8"/>
  <c r="AT374" i="8"/>
  <c r="AU374" i="8"/>
  <c r="AV374" i="8"/>
  <c r="AW374" i="8"/>
  <c r="AX374" i="8"/>
  <c r="AY374" i="8"/>
  <c r="AZ374" i="8"/>
  <c r="BA374" i="8"/>
  <c r="BB374" i="8"/>
  <c r="BC374" i="8"/>
  <c r="BD374" i="8"/>
  <c r="BE374" i="8"/>
  <c r="AC375" i="8"/>
  <c r="AD375" i="8"/>
  <c r="AE375" i="8"/>
  <c r="AF375" i="8"/>
  <c r="AG375" i="8"/>
  <c r="AH375" i="8"/>
  <c r="AI375" i="8"/>
  <c r="AJ375" i="8"/>
  <c r="AK375" i="8"/>
  <c r="AL375" i="8"/>
  <c r="AM375" i="8"/>
  <c r="AN375" i="8"/>
  <c r="AT375" i="8"/>
  <c r="AU375" i="8"/>
  <c r="AV375" i="8"/>
  <c r="AW375" i="8"/>
  <c r="AX375" i="8"/>
  <c r="AY375" i="8"/>
  <c r="AZ375" i="8"/>
  <c r="BA375" i="8"/>
  <c r="BB375" i="8"/>
  <c r="BC375" i="8"/>
  <c r="BD375" i="8"/>
  <c r="BE375" i="8"/>
  <c r="AC376" i="8"/>
  <c r="AD376" i="8"/>
  <c r="AE376" i="8"/>
  <c r="AF376" i="8"/>
  <c r="AG376" i="8"/>
  <c r="AH376" i="8"/>
  <c r="AI376" i="8"/>
  <c r="AJ376" i="8"/>
  <c r="AK376" i="8"/>
  <c r="AL376" i="8"/>
  <c r="AM376" i="8"/>
  <c r="AN376" i="8"/>
  <c r="AT376" i="8"/>
  <c r="AU376" i="8"/>
  <c r="AV376" i="8"/>
  <c r="AW376" i="8"/>
  <c r="AX376" i="8"/>
  <c r="AY376" i="8"/>
  <c r="AZ376" i="8"/>
  <c r="BA376" i="8"/>
  <c r="BB376" i="8"/>
  <c r="BC376" i="8"/>
  <c r="BD376" i="8"/>
  <c r="BE376" i="8"/>
  <c r="AC377" i="8"/>
  <c r="AD377" i="8"/>
  <c r="AE377" i="8"/>
  <c r="AF377" i="8"/>
  <c r="AG377" i="8"/>
  <c r="AH377" i="8"/>
  <c r="AI377" i="8"/>
  <c r="AJ377" i="8"/>
  <c r="AK377" i="8"/>
  <c r="AL377" i="8"/>
  <c r="AM377" i="8"/>
  <c r="AN377" i="8"/>
  <c r="AT377" i="8"/>
  <c r="AU377" i="8"/>
  <c r="AV377" i="8"/>
  <c r="AW377" i="8"/>
  <c r="AX377" i="8"/>
  <c r="AY377" i="8"/>
  <c r="AZ377" i="8"/>
  <c r="BA377" i="8"/>
  <c r="BB377" i="8"/>
  <c r="BC377" i="8"/>
  <c r="BD377" i="8"/>
  <c r="BE377" i="8"/>
  <c r="AC378" i="8"/>
  <c r="AD378" i="8"/>
  <c r="AE378" i="8"/>
  <c r="AF378" i="8"/>
  <c r="AG378" i="8"/>
  <c r="AH378" i="8"/>
  <c r="AI378" i="8"/>
  <c r="AJ378" i="8"/>
  <c r="AK378" i="8"/>
  <c r="AL378" i="8"/>
  <c r="AM378" i="8"/>
  <c r="AN378" i="8"/>
  <c r="AT378" i="8"/>
  <c r="AU378" i="8"/>
  <c r="AV378" i="8"/>
  <c r="AW378" i="8"/>
  <c r="AX378" i="8"/>
  <c r="AY378" i="8"/>
  <c r="AZ378" i="8"/>
  <c r="BA378" i="8"/>
  <c r="BB378" i="8"/>
  <c r="BC378" i="8"/>
  <c r="BD378" i="8"/>
  <c r="BE378" i="8"/>
  <c r="AC379" i="8"/>
  <c r="AD379" i="8"/>
  <c r="AE379" i="8"/>
  <c r="AF379" i="8"/>
  <c r="AG379" i="8"/>
  <c r="AH379" i="8"/>
  <c r="AI379" i="8"/>
  <c r="AJ379" i="8"/>
  <c r="AK379" i="8"/>
  <c r="AL379" i="8"/>
  <c r="AM379" i="8"/>
  <c r="AN379" i="8"/>
  <c r="AT379" i="8"/>
  <c r="AU379" i="8"/>
  <c r="AV379" i="8"/>
  <c r="AW379" i="8"/>
  <c r="AX379" i="8"/>
  <c r="AY379" i="8"/>
  <c r="AZ379" i="8"/>
  <c r="BA379" i="8"/>
  <c r="BB379" i="8"/>
  <c r="BC379" i="8"/>
  <c r="BD379" i="8"/>
  <c r="BE379" i="8"/>
  <c r="AC380" i="8"/>
  <c r="AD380" i="8"/>
  <c r="AE380" i="8"/>
  <c r="AF380" i="8"/>
  <c r="AG380" i="8"/>
  <c r="AH380" i="8"/>
  <c r="AI380" i="8"/>
  <c r="AJ380" i="8"/>
  <c r="AK380" i="8"/>
  <c r="AL380" i="8"/>
  <c r="AM380" i="8"/>
  <c r="AN380" i="8"/>
  <c r="AT380" i="8"/>
  <c r="AU380" i="8"/>
  <c r="AV380" i="8"/>
  <c r="AW380" i="8"/>
  <c r="AX380" i="8"/>
  <c r="AY380" i="8"/>
  <c r="AZ380" i="8"/>
  <c r="BA380" i="8"/>
  <c r="BB380" i="8"/>
  <c r="BC380" i="8"/>
  <c r="BD380" i="8"/>
  <c r="BE380" i="8"/>
  <c r="AC381" i="8"/>
  <c r="AD381" i="8"/>
  <c r="AE381" i="8"/>
  <c r="AF381" i="8"/>
  <c r="AG381" i="8"/>
  <c r="AH381" i="8"/>
  <c r="AI381" i="8"/>
  <c r="AJ381" i="8"/>
  <c r="AK381" i="8"/>
  <c r="AL381" i="8"/>
  <c r="AM381" i="8"/>
  <c r="AN381" i="8"/>
  <c r="AT381" i="8"/>
  <c r="AU381" i="8"/>
  <c r="AV381" i="8"/>
  <c r="AW381" i="8"/>
  <c r="AX381" i="8"/>
  <c r="AY381" i="8"/>
  <c r="AZ381" i="8"/>
  <c r="BA381" i="8"/>
  <c r="BB381" i="8"/>
  <c r="BC381" i="8"/>
  <c r="BD381" i="8"/>
  <c r="BE381" i="8"/>
  <c r="AC382" i="8"/>
  <c r="AD382" i="8"/>
  <c r="AE382" i="8"/>
  <c r="AF382" i="8"/>
  <c r="AG382" i="8"/>
  <c r="AH382" i="8"/>
  <c r="AI382" i="8"/>
  <c r="AJ382" i="8"/>
  <c r="AK382" i="8"/>
  <c r="AL382" i="8"/>
  <c r="AM382" i="8"/>
  <c r="AN382" i="8"/>
  <c r="AT382" i="8"/>
  <c r="AU382" i="8"/>
  <c r="AV382" i="8"/>
  <c r="AW382" i="8"/>
  <c r="AX382" i="8"/>
  <c r="AY382" i="8"/>
  <c r="AZ382" i="8"/>
  <c r="BA382" i="8"/>
  <c r="BB382" i="8"/>
  <c r="BC382" i="8"/>
  <c r="BD382" i="8"/>
  <c r="BE382" i="8"/>
  <c r="AC383" i="8"/>
  <c r="AD383" i="8"/>
  <c r="AE383" i="8"/>
  <c r="AF383" i="8"/>
  <c r="AG383" i="8"/>
  <c r="AH383" i="8"/>
  <c r="AI383" i="8"/>
  <c r="AJ383" i="8"/>
  <c r="AK383" i="8"/>
  <c r="AL383" i="8"/>
  <c r="AM383" i="8"/>
  <c r="AN383" i="8"/>
  <c r="AT383" i="8"/>
  <c r="AU383" i="8"/>
  <c r="AV383" i="8"/>
  <c r="AW383" i="8"/>
  <c r="AX383" i="8"/>
  <c r="AY383" i="8"/>
  <c r="AZ383" i="8"/>
  <c r="BA383" i="8"/>
  <c r="BB383" i="8"/>
  <c r="BC383" i="8"/>
  <c r="BD383" i="8"/>
  <c r="BE383" i="8"/>
  <c r="AC384" i="8"/>
  <c r="AD384" i="8"/>
  <c r="AE384" i="8"/>
  <c r="AF384" i="8"/>
  <c r="AG384" i="8"/>
  <c r="AH384" i="8"/>
  <c r="AI384" i="8"/>
  <c r="AJ384" i="8"/>
  <c r="AK384" i="8"/>
  <c r="AL384" i="8"/>
  <c r="AM384" i="8"/>
  <c r="AN384" i="8"/>
  <c r="AT384" i="8"/>
  <c r="AU384" i="8"/>
  <c r="AV384" i="8"/>
  <c r="AW384" i="8"/>
  <c r="AX384" i="8"/>
  <c r="AY384" i="8"/>
  <c r="AZ384" i="8"/>
  <c r="BA384" i="8"/>
  <c r="BB384" i="8"/>
  <c r="BC384" i="8"/>
  <c r="BD384" i="8"/>
  <c r="BE384" i="8"/>
  <c r="AC385" i="8"/>
  <c r="AD385" i="8"/>
  <c r="AE385" i="8"/>
  <c r="AF385" i="8"/>
  <c r="AG385" i="8"/>
  <c r="AH385" i="8"/>
  <c r="AI385" i="8"/>
  <c r="AJ385" i="8"/>
  <c r="AK385" i="8"/>
  <c r="AL385" i="8"/>
  <c r="AM385" i="8"/>
  <c r="AN385" i="8"/>
  <c r="AT385" i="8"/>
  <c r="AU385" i="8"/>
  <c r="AV385" i="8"/>
  <c r="AW385" i="8"/>
  <c r="AX385" i="8"/>
  <c r="AY385" i="8"/>
  <c r="AZ385" i="8"/>
  <c r="BA385" i="8"/>
  <c r="BB385" i="8"/>
  <c r="BC385" i="8"/>
  <c r="BD385" i="8"/>
  <c r="BE385" i="8"/>
  <c r="AC386" i="8"/>
  <c r="AD386" i="8"/>
  <c r="AE386" i="8"/>
  <c r="AF386" i="8"/>
  <c r="AG386" i="8"/>
  <c r="AH386" i="8"/>
  <c r="AI386" i="8"/>
  <c r="AJ386" i="8"/>
  <c r="AK386" i="8"/>
  <c r="AL386" i="8"/>
  <c r="AM386" i="8"/>
  <c r="AN386" i="8"/>
  <c r="AT386" i="8"/>
  <c r="AU386" i="8"/>
  <c r="AV386" i="8"/>
  <c r="AW386" i="8"/>
  <c r="AX386" i="8"/>
  <c r="AY386" i="8"/>
  <c r="AZ386" i="8"/>
  <c r="BA386" i="8"/>
  <c r="BB386" i="8"/>
  <c r="BC386" i="8"/>
  <c r="BD386" i="8"/>
  <c r="BE386" i="8"/>
  <c r="AC387" i="8"/>
  <c r="AD387" i="8"/>
  <c r="AE387" i="8"/>
  <c r="AF387" i="8"/>
  <c r="AG387" i="8"/>
  <c r="AH387" i="8"/>
  <c r="AI387" i="8"/>
  <c r="AJ387" i="8"/>
  <c r="AK387" i="8"/>
  <c r="AL387" i="8"/>
  <c r="AM387" i="8"/>
  <c r="AN387" i="8"/>
  <c r="AT387" i="8"/>
  <c r="AU387" i="8"/>
  <c r="AV387" i="8"/>
  <c r="AW387" i="8"/>
  <c r="AX387" i="8"/>
  <c r="AY387" i="8"/>
  <c r="AZ387" i="8"/>
  <c r="BA387" i="8"/>
  <c r="BB387" i="8"/>
  <c r="BC387" i="8"/>
  <c r="BD387" i="8"/>
  <c r="BE387" i="8"/>
  <c r="AC388" i="8"/>
  <c r="AD388" i="8"/>
  <c r="AE388" i="8"/>
  <c r="AF388" i="8"/>
  <c r="AG388" i="8"/>
  <c r="AH388" i="8"/>
  <c r="AI388" i="8"/>
  <c r="AJ388" i="8"/>
  <c r="AK388" i="8"/>
  <c r="AL388" i="8"/>
  <c r="AM388" i="8"/>
  <c r="AN388" i="8"/>
  <c r="AT388" i="8"/>
  <c r="AU388" i="8"/>
  <c r="AV388" i="8"/>
  <c r="AW388" i="8"/>
  <c r="AX388" i="8"/>
  <c r="AY388" i="8"/>
  <c r="AZ388" i="8"/>
  <c r="BA388" i="8"/>
  <c r="BB388" i="8"/>
  <c r="BC388" i="8"/>
  <c r="BD388" i="8"/>
  <c r="BE388" i="8"/>
  <c r="AC389" i="8"/>
  <c r="AD389" i="8"/>
  <c r="AE389" i="8"/>
  <c r="AF389" i="8"/>
  <c r="AG389" i="8"/>
  <c r="AH389" i="8"/>
  <c r="AI389" i="8"/>
  <c r="AJ389" i="8"/>
  <c r="AK389" i="8"/>
  <c r="AL389" i="8"/>
  <c r="AM389" i="8"/>
  <c r="AN389" i="8"/>
  <c r="AT389" i="8"/>
  <c r="AU389" i="8"/>
  <c r="AV389" i="8"/>
  <c r="AW389" i="8"/>
  <c r="AX389" i="8"/>
  <c r="AY389" i="8"/>
  <c r="AZ389" i="8"/>
  <c r="BA389" i="8"/>
  <c r="BB389" i="8"/>
  <c r="BC389" i="8"/>
  <c r="BD389" i="8"/>
  <c r="BE389" i="8"/>
  <c r="AC390" i="8"/>
  <c r="AD390" i="8"/>
  <c r="AE390" i="8"/>
  <c r="AF390" i="8"/>
  <c r="AG390" i="8"/>
  <c r="AH390" i="8"/>
  <c r="AI390" i="8"/>
  <c r="AJ390" i="8"/>
  <c r="AK390" i="8"/>
  <c r="AL390" i="8"/>
  <c r="AM390" i="8"/>
  <c r="AN390" i="8"/>
  <c r="AT390" i="8"/>
  <c r="AU390" i="8"/>
  <c r="AV390" i="8"/>
  <c r="AW390" i="8"/>
  <c r="AX390" i="8"/>
  <c r="AY390" i="8"/>
  <c r="AZ390" i="8"/>
  <c r="BA390" i="8"/>
  <c r="BB390" i="8"/>
  <c r="BC390" i="8"/>
  <c r="BD390" i="8"/>
  <c r="BE390" i="8"/>
  <c r="AC391" i="8"/>
  <c r="AD391" i="8"/>
  <c r="AE391" i="8"/>
  <c r="AF391" i="8"/>
  <c r="AG391" i="8"/>
  <c r="AH391" i="8"/>
  <c r="AI391" i="8"/>
  <c r="AJ391" i="8"/>
  <c r="AK391" i="8"/>
  <c r="AL391" i="8"/>
  <c r="AM391" i="8"/>
  <c r="AN391" i="8"/>
  <c r="AT391" i="8"/>
  <c r="AU391" i="8"/>
  <c r="AV391" i="8"/>
  <c r="AW391" i="8"/>
  <c r="AX391" i="8"/>
  <c r="AY391" i="8"/>
  <c r="AZ391" i="8"/>
  <c r="BA391" i="8"/>
  <c r="BB391" i="8"/>
  <c r="BC391" i="8"/>
  <c r="BD391" i="8"/>
  <c r="BE391" i="8"/>
  <c r="AC392" i="8"/>
  <c r="AD392" i="8"/>
  <c r="AE392" i="8"/>
  <c r="AF392" i="8"/>
  <c r="AG392" i="8"/>
  <c r="AH392" i="8"/>
  <c r="AI392" i="8"/>
  <c r="AJ392" i="8"/>
  <c r="AK392" i="8"/>
  <c r="AL392" i="8"/>
  <c r="AM392" i="8"/>
  <c r="AN392" i="8"/>
  <c r="AT392" i="8"/>
  <c r="AU392" i="8"/>
  <c r="AV392" i="8"/>
  <c r="AW392" i="8"/>
  <c r="AX392" i="8"/>
  <c r="AY392" i="8"/>
  <c r="AZ392" i="8"/>
  <c r="BA392" i="8"/>
  <c r="BB392" i="8"/>
  <c r="BC392" i="8"/>
  <c r="BD392" i="8"/>
  <c r="BE392" i="8"/>
  <c r="AC393" i="8"/>
  <c r="AD393" i="8"/>
  <c r="AE393" i="8"/>
  <c r="AF393" i="8"/>
  <c r="AG393" i="8"/>
  <c r="AH393" i="8"/>
  <c r="AI393" i="8"/>
  <c r="AJ393" i="8"/>
  <c r="AK393" i="8"/>
  <c r="AL393" i="8"/>
  <c r="AM393" i="8"/>
  <c r="AN393" i="8"/>
  <c r="AT393" i="8"/>
  <c r="AU393" i="8"/>
  <c r="AV393" i="8"/>
  <c r="AW393" i="8"/>
  <c r="AX393" i="8"/>
  <c r="AY393" i="8"/>
  <c r="AZ393" i="8"/>
  <c r="BA393" i="8"/>
  <c r="BB393" i="8"/>
  <c r="BC393" i="8"/>
  <c r="BD393" i="8"/>
  <c r="BE393" i="8"/>
  <c r="AC394" i="8"/>
  <c r="AD394" i="8"/>
  <c r="AE394" i="8"/>
  <c r="AF394" i="8"/>
  <c r="AG394" i="8"/>
  <c r="AH394" i="8"/>
  <c r="AI394" i="8"/>
  <c r="AJ394" i="8"/>
  <c r="AK394" i="8"/>
  <c r="AL394" i="8"/>
  <c r="AM394" i="8"/>
  <c r="AN394" i="8"/>
  <c r="AT394" i="8"/>
  <c r="AU394" i="8"/>
  <c r="AV394" i="8"/>
  <c r="AW394" i="8"/>
  <c r="AX394" i="8"/>
  <c r="AY394" i="8"/>
  <c r="AZ394" i="8"/>
  <c r="BA394" i="8"/>
  <c r="BB394" i="8"/>
  <c r="BC394" i="8"/>
  <c r="BD394" i="8"/>
  <c r="BE394" i="8"/>
  <c r="AC395" i="8"/>
  <c r="AD395" i="8"/>
  <c r="AE395" i="8"/>
  <c r="AF395" i="8"/>
  <c r="AG395" i="8"/>
  <c r="AH395" i="8"/>
  <c r="AI395" i="8"/>
  <c r="AJ395" i="8"/>
  <c r="AK395" i="8"/>
  <c r="AL395" i="8"/>
  <c r="AM395" i="8"/>
  <c r="AN395" i="8"/>
  <c r="AT395" i="8"/>
  <c r="AU395" i="8"/>
  <c r="AV395" i="8"/>
  <c r="AW395" i="8"/>
  <c r="AX395" i="8"/>
  <c r="AY395" i="8"/>
  <c r="AZ395" i="8"/>
  <c r="BA395" i="8"/>
  <c r="BB395" i="8"/>
  <c r="BC395" i="8"/>
  <c r="BD395" i="8"/>
  <c r="BE395" i="8"/>
  <c r="AC396" i="8"/>
  <c r="AD396" i="8"/>
  <c r="AE396" i="8"/>
  <c r="AF396" i="8"/>
  <c r="AG396" i="8"/>
  <c r="AH396" i="8"/>
  <c r="AI396" i="8"/>
  <c r="AJ396" i="8"/>
  <c r="AK396" i="8"/>
  <c r="AL396" i="8"/>
  <c r="AM396" i="8"/>
  <c r="AN396" i="8"/>
  <c r="AT396" i="8"/>
  <c r="AU396" i="8"/>
  <c r="AV396" i="8"/>
  <c r="AW396" i="8"/>
  <c r="AX396" i="8"/>
  <c r="AY396" i="8"/>
  <c r="AZ396" i="8"/>
  <c r="BA396" i="8"/>
  <c r="BB396" i="8"/>
  <c r="BC396" i="8"/>
  <c r="BD396" i="8"/>
  <c r="BE396" i="8"/>
  <c r="AC397" i="8"/>
  <c r="AD397" i="8"/>
  <c r="AE397" i="8"/>
  <c r="AF397" i="8"/>
  <c r="AG397" i="8"/>
  <c r="AH397" i="8"/>
  <c r="AI397" i="8"/>
  <c r="AJ397" i="8"/>
  <c r="AK397" i="8"/>
  <c r="AL397" i="8"/>
  <c r="AM397" i="8"/>
  <c r="AN397" i="8"/>
  <c r="AT397" i="8"/>
  <c r="AU397" i="8"/>
  <c r="AV397" i="8"/>
  <c r="AW397" i="8"/>
  <c r="AX397" i="8"/>
  <c r="AY397" i="8"/>
  <c r="AZ397" i="8"/>
  <c r="BA397" i="8"/>
  <c r="BB397" i="8"/>
  <c r="BC397" i="8"/>
  <c r="BD397" i="8"/>
  <c r="BE397" i="8"/>
  <c r="AC398" i="8"/>
  <c r="AD398" i="8"/>
  <c r="AE398" i="8"/>
  <c r="AF398" i="8"/>
  <c r="AG398" i="8"/>
  <c r="AH398" i="8"/>
  <c r="AI398" i="8"/>
  <c r="AJ398" i="8"/>
  <c r="AK398" i="8"/>
  <c r="AL398" i="8"/>
  <c r="AM398" i="8"/>
  <c r="AN398" i="8"/>
  <c r="AT398" i="8"/>
  <c r="AU398" i="8"/>
  <c r="AV398" i="8"/>
  <c r="AW398" i="8"/>
  <c r="AX398" i="8"/>
  <c r="AY398" i="8"/>
  <c r="AZ398" i="8"/>
  <c r="BA398" i="8"/>
  <c r="BB398" i="8"/>
  <c r="BC398" i="8"/>
  <c r="BD398" i="8"/>
  <c r="BE398" i="8"/>
  <c r="AC399" i="8"/>
  <c r="AD399" i="8"/>
  <c r="AE399" i="8"/>
  <c r="AF399" i="8"/>
  <c r="AG399" i="8"/>
  <c r="AH399" i="8"/>
  <c r="AI399" i="8"/>
  <c r="AJ399" i="8"/>
  <c r="AK399" i="8"/>
  <c r="AL399" i="8"/>
  <c r="AM399" i="8"/>
  <c r="AN399" i="8"/>
  <c r="AT399" i="8"/>
  <c r="AU399" i="8"/>
  <c r="AV399" i="8"/>
  <c r="AW399" i="8"/>
  <c r="AX399" i="8"/>
  <c r="AY399" i="8"/>
  <c r="AZ399" i="8"/>
  <c r="BA399" i="8"/>
  <c r="BB399" i="8"/>
  <c r="BC399" i="8"/>
  <c r="BD399" i="8"/>
  <c r="BE399" i="8"/>
  <c r="AC400" i="8"/>
  <c r="AD400" i="8"/>
  <c r="AE400" i="8"/>
  <c r="AF400" i="8"/>
  <c r="AG400" i="8"/>
  <c r="AH400" i="8"/>
  <c r="AI400" i="8"/>
  <c r="AJ400" i="8"/>
  <c r="AK400" i="8"/>
  <c r="AL400" i="8"/>
  <c r="AM400" i="8"/>
  <c r="AN400" i="8"/>
  <c r="AT400" i="8"/>
  <c r="AU400" i="8"/>
  <c r="AV400" i="8"/>
  <c r="AW400" i="8"/>
  <c r="AX400" i="8"/>
  <c r="AY400" i="8"/>
  <c r="AZ400" i="8"/>
  <c r="BA400" i="8"/>
  <c r="BB400" i="8"/>
  <c r="BC400" i="8"/>
  <c r="BD400" i="8"/>
  <c r="BE400" i="8"/>
  <c r="AC401" i="8"/>
  <c r="AD401" i="8"/>
  <c r="AE401" i="8"/>
  <c r="AF401" i="8"/>
  <c r="AG401" i="8"/>
  <c r="AH401" i="8"/>
  <c r="AI401" i="8"/>
  <c r="AJ401" i="8"/>
  <c r="AK401" i="8"/>
  <c r="AL401" i="8"/>
  <c r="AM401" i="8"/>
  <c r="AN401" i="8"/>
  <c r="AT401" i="8"/>
  <c r="AU401" i="8"/>
  <c r="AV401" i="8"/>
  <c r="AW401" i="8"/>
  <c r="AX401" i="8"/>
  <c r="AY401" i="8"/>
  <c r="AZ401" i="8"/>
  <c r="BA401" i="8"/>
  <c r="BB401" i="8"/>
  <c r="BC401" i="8"/>
  <c r="BD401" i="8"/>
  <c r="BE401" i="8"/>
  <c r="AC402" i="8"/>
  <c r="AD402" i="8"/>
  <c r="AE402" i="8"/>
  <c r="AF402" i="8"/>
  <c r="AG402" i="8"/>
  <c r="AH402" i="8"/>
  <c r="AI402" i="8"/>
  <c r="AJ402" i="8"/>
  <c r="AK402" i="8"/>
  <c r="AL402" i="8"/>
  <c r="AM402" i="8"/>
  <c r="AN402" i="8"/>
  <c r="AT402" i="8"/>
  <c r="AU402" i="8"/>
  <c r="AV402" i="8"/>
  <c r="AW402" i="8"/>
  <c r="AX402" i="8"/>
  <c r="AY402" i="8"/>
  <c r="AZ402" i="8"/>
  <c r="BA402" i="8"/>
  <c r="BB402" i="8"/>
  <c r="BC402" i="8"/>
  <c r="BD402" i="8"/>
  <c r="BE402" i="8"/>
  <c r="AC403" i="8"/>
  <c r="AD403" i="8"/>
  <c r="AE403" i="8"/>
  <c r="AF403" i="8"/>
  <c r="AG403" i="8"/>
  <c r="AH403" i="8"/>
  <c r="AI403" i="8"/>
  <c r="AJ403" i="8"/>
  <c r="AK403" i="8"/>
  <c r="AL403" i="8"/>
  <c r="AM403" i="8"/>
  <c r="AN403" i="8"/>
  <c r="AT403" i="8"/>
  <c r="AU403" i="8"/>
  <c r="AV403" i="8"/>
  <c r="AW403" i="8"/>
  <c r="AX403" i="8"/>
  <c r="AY403" i="8"/>
  <c r="AZ403" i="8"/>
  <c r="BA403" i="8"/>
  <c r="BB403" i="8"/>
  <c r="BC403" i="8"/>
  <c r="BD403" i="8"/>
  <c r="BE403" i="8"/>
  <c r="AC404" i="8"/>
  <c r="AD404" i="8"/>
  <c r="AE404" i="8"/>
  <c r="AF404" i="8"/>
  <c r="AG404" i="8"/>
  <c r="AH404" i="8"/>
  <c r="AI404" i="8"/>
  <c r="AJ404" i="8"/>
  <c r="AK404" i="8"/>
  <c r="AL404" i="8"/>
  <c r="AM404" i="8"/>
  <c r="AN404" i="8"/>
  <c r="AT404" i="8"/>
  <c r="AU404" i="8"/>
  <c r="AV404" i="8"/>
  <c r="AW404" i="8"/>
  <c r="AX404" i="8"/>
  <c r="AY404" i="8"/>
  <c r="AZ404" i="8"/>
  <c r="BA404" i="8"/>
  <c r="BB404" i="8"/>
  <c r="BC404" i="8"/>
  <c r="BD404" i="8"/>
  <c r="BE404" i="8"/>
  <c r="AC405" i="8"/>
  <c r="AD405" i="8"/>
  <c r="AE405" i="8"/>
  <c r="AF405" i="8"/>
  <c r="AG405" i="8"/>
  <c r="AH405" i="8"/>
  <c r="AI405" i="8"/>
  <c r="AJ405" i="8"/>
  <c r="AK405" i="8"/>
  <c r="AL405" i="8"/>
  <c r="AM405" i="8"/>
  <c r="AN405" i="8"/>
  <c r="AT405" i="8"/>
  <c r="AU405" i="8"/>
  <c r="AV405" i="8"/>
  <c r="AW405" i="8"/>
  <c r="AX405" i="8"/>
  <c r="AY405" i="8"/>
  <c r="AZ405" i="8"/>
  <c r="BA405" i="8"/>
  <c r="BB405" i="8"/>
  <c r="BC405" i="8"/>
  <c r="BD405" i="8"/>
  <c r="BE405" i="8"/>
  <c r="AC406" i="8"/>
  <c r="AD406" i="8"/>
  <c r="AE406" i="8"/>
  <c r="AF406" i="8"/>
  <c r="AG406" i="8"/>
  <c r="AH406" i="8"/>
  <c r="AI406" i="8"/>
  <c r="AJ406" i="8"/>
  <c r="AK406" i="8"/>
  <c r="AL406" i="8"/>
  <c r="AM406" i="8"/>
  <c r="AN406" i="8"/>
  <c r="AT406" i="8"/>
  <c r="AU406" i="8"/>
  <c r="AV406" i="8"/>
  <c r="AW406" i="8"/>
  <c r="AX406" i="8"/>
  <c r="AY406" i="8"/>
  <c r="AZ406" i="8"/>
  <c r="BA406" i="8"/>
  <c r="BB406" i="8"/>
  <c r="BC406" i="8"/>
  <c r="BD406" i="8"/>
  <c r="BE406" i="8"/>
  <c r="AC407" i="8"/>
  <c r="AD407" i="8"/>
  <c r="AE407" i="8"/>
  <c r="AF407" i="8"/>
  <c r="AG407" i="8"/>
  <c r="AH407" i="8"/>
  <c r="AI407" i="8"/>
  <c r="AJ407" i="8"/>
  <c r="AK407" i="8"/>
  <c r="AL407" i="8"/>
  <c r="AM407" i="8"/>
  <c r="AN407" i="8"/>
  <c r="AT407" i="8"/>
  <c r="AU407" i="8"/>
  <c r="AV407" i="8"/>
  <c r="AW407" i="8"/>
  <c r="AX407" i="8"/>
  <c r="AY407" i="8"/>
  <c r="AZ407" i="8"/>
  <c r="BA407" i="8"/>
  <c r="BB407" i="8"/>
  <c r="BC407" i="8"/>
  <c r="BD407" i="8"/>
  <c r="BE407" i="8"/>
  <c r="AC408" i="8"/>
  <c r="AD408" i="8"/>
  <c r="AE408" i="8"/>
  <c r="AF408" i="8"/>
  <c r="AG408" i="8"/>
  <c r="AH408" i="8"/>
  <c r="AI408" i="8"/>
  <c r="AJ408" i="8"/>
  <c r="AK408" i="8"/>
  <c r="AL408" i="8"/>
  <c r="AM408" i="8"/>
  <c r="AN408" i="8"/>
  <c r="AT408" i="8"/>
  <c r="AU408" i="8"/>
  <c r="AV408" i="8"/>
  <c r="AW408" i="8"/>
  <c r="AX408" i="8"/>
  <c r="AY408" i="8"/>
  <c r="AZ408" i="8"/>
  <c r="BA408" i="8"/>
  <c r="BB408" i="8"/>
  <c r="BC408" i="8"/>
  <c r="BD408" i="8"/>
  <c r="BE408" i="8"/>
  <c r="AC409" i="8"/>
  <c r="AD409" i="8"/>
  <c r="AE409" i="8"/>
  <c r="AF409" i="8"/>
  <c r="AG409" i="8"/>
  <c r="AH409" i="8"/>
  <c r="AI409" i="8"/>
  <c r="AJ409" i="8"/>
  <c r="AK409" i="8"/>
  <c r="AL409" i="8"/>
  <c r="AM409" i="8"/>
  <c r="AN409" i="8"/>
  <c r="AT409" i="8"/>
  <c r="AU409" i="8"/>
  <c r="AV409" i="8"/>
  <c r="AW409" i="8"/>
  <c r="AX409" i="8"/>
  <c r="AY409" i="8"/>
  <c r="AZ409" i="8"/>
  <c r="BA409" i="8"/>
  <c r="BB409" i="8"/>
  <c r="BC409" i="8"/>
  <c r="BD409" i="8"/>
  <c r="BE409" i="8"/>
  <c r="AC410" i="8"/>
  <c r="AD410" i="8"/>
  <c r="AE410" i="8"/>
  <c r="AF410" i="8"/>
  <c r="AG410" i="8"/>
  <c r="AH410" i="8"/>
  <c r="AI410" i="8"/>
  <c r="AJ410" i="8"/>
  <c r="AK410" i="8"/>
  <c r="AL410" i="8"/>
  <c r="AM410" i="8"/>
  <c r="AN410" i="8"/>
  <c r="AT410" i="8"/>
  <c r="AU410" i="8"/>
  <c r="AV410" i="8"/>
  <c r="AW410" i="8"/>
  <c r="AX410" i="8"/>
  <c r="AY410" i="8"/>
  <c r="AZ410" i="8"/>
  <c r="BA410" i="8"/>
  <c r="BB410" i="8"/>
  <c r="BC410" i="8"/>
  <c r="BD410" i="8"/>
  <c r="BE410" i="8"/>
  <c r="AC411" i="8"/>
  <c r="AD411" i="8"/>
  <c r="AE411" i="8"/>
  <c r="AF411" i="8"/>
  <c r="AG411" i="8"/>
  <c r="AH411" i="8"/>
  <c r="AI411" i="8"/>
  <c r="AJ411" i="8"/>
  <c r="AK411" i="8"/>
  <c r="AL411" i="8"/>
  <c r="AM411" i="8"/>
  <c r="AN411" i="8"/>
  <c r="AT411" i="8"/>
  <c r="AU411" i="8"/>
  <c r="AV411" i="8"/>
  <c r="AW411" i="8"/>
  <c r="AX411" i="8"/>
  <c r="AY411" i="8"/>
  <c r="AZ411" i="8"/>
  <c r="BA411" i="8"/>
  <c r="BB411" i="8"/>
  <c r="BC411" i="8"/>
  <c r="BD411" i="8"/>
  <c r="BE411" i="8"/>
  <c r="AC412" i="8"/>
  <c r="AD412" i="8"/>
  <c r="AE412" i="8"/>
  <c r="AF412" i="8"/>
  <c r="AG412" i="8"/>
  <c r="AH412" i="8"/>
  <c r="AI412" i="8"/>
  <c r="AJ412" i="8"/>
  <c r="AK412" i="8"/>
  <c r="AL412" i="8"/>
  <c r="AM412" i="8"/>
  <c r="AN412" i="8"/>
  <c r="AT412" i="8"/>
  <c r="AU412" i="8"/>
  <c r="AV412" i="8"/>
  <c r="AW412" i="8"/>
  <c r="AX412" i="8"/>
  <c r="AY412" i="8"/>
  <c r="AZ412" i="8"/>
  <c r="BA412" i="8"/>
  <c r="BB412" i="8"/>
  <c r="BC412" i="8"/>
  <c r="BD412" i="8"/>
  <c r="BE412" i="8"/>
  <c r="AC413" i="8"/>
  <c r="AD413" i="8"/>
  <c r="AE413" i="8"/>
  <c r="AF413" i="8"/>
  <c r="AG413" i="8"/>
  <c r="AH413" i="8"/>
  <c r="AI413" i="8"/>
  <c r="AJ413" i="8"/>
  <c r="AK413" i="8"/>
  <c r="AL413" i="8"/>
  <c r="AM413" i="8"/>
  <c r="AN413" i="8"/>
  <c r="AT413" i="8"/>
  <c r="AU413" i="8"/>
  <c r="AV413" i="8"/>
  <c r="AW413" i="8"/>
  <c r="AX413" i="8"/>
  <c r="AY413" i="8"/>
  <c r="AZ413" i="8"/>
  <c r="BA413" i="8"/>
  <c r="BB413" i="8"/>
  <c r="BC413" i="8"/>
  <c r="BD413" i="8"/>
  <c r="BE413" i="8"/>
  <c r="AC414" i="8"/>
  <c r="AD414" i="8"/>
  <c r="AE414" i="8"/>
  <c r="AF414" i="8"/>
  <c r="AG414" i="8"/>
  <c r="AH414" i="8"/>
  <c r="AI414" i="8"/>
  <c r="AJ414" i="8"/>
  <c r="AK414" i="8"/>
  <c r="AL414" i="8"/>
  <c r="AM414" i="8"/>
  <c r="AN414" i="8"/>
  <c r="AT414" i="8"/>
  <c r="AU414" i="8"/>
  <c r="AV414" i="8"/>
  <c r="AW414" i="8"/>
  <c r="AX414" i="8"/>
  <c r="AY414" i="8"/>
  <c r="AZ414" i="8"/>
  <c r="BA414" i="8"/>
  <c r="BB414" i="8"/>
  <c r="BC414" i="8"/>
  <c r="BD414" i="8"/>
  <c r="BE414" i="8"/>
  <c r="AC415" i="8"/>
  <c r="AD415" i="8"/>
  <c r="AE415" i="8"/>
  <c r="AF415" i="8"/>
  <c r="AG415" i="8"/>
  <c r="AH415" i="8"/>
  <c r="AI415" i="8"/>
  <c r="AJ415" i="8"/>
  <c r="AK415" i="8"/>
  <c r="AL415" i="8"/>
  <c r="AM415" i="8"/>
  <c r="AN415" i="8"/>
  <c r="AT415" i="8"/>
  <c r="AU415" i="8"/>
  <c r="AV415" i="8"/>
  <c r="AW415" i="8"/>
  <c r="AX415" i="8"/>
  <c r="AY415" i="8"/>
  <c r="AZ415" i="8"/>
  <c r="BA415" i="8"/>
  <c r="BB415" i="8"/>
  <c r="BC415" i="8"/>
  <c r="BD415" i="8"/>
  <c r="BE415" i="8"/>
  <c r="AC416" i="8"/>
  <c r="AD416" i="8"/>
  <c r="AE416" i="8"/>
  <c r="AF416" i="8"/>
  <c r="AG416" i="8"/>
  <c r="AH416" i="8"/>
  <c r="AI416" i="8"/>
  <c r="AJ416" i="8"/>
  <c r="AK416" i="8"/>
  <c r="AL416" i="8"/>
  <c r="AM416" i="8"/>
  <c r="AN416" i="8"/>
  <c r="AT416" i="8"/>
  <c r="AU416" i="8"/>
  <c r="AV416" i="8"/>
  <c r="AW416" i="8"/>
  <c r="AX416" i="8"/>
  <c r="AY416" i="8"/>
  <c r="AZ416" i="8"/>
  <c r="BA416" i="8"/>
  <c r="BB416" i="8"/>
  <c r="BC416" i="8"/>
  <c r="BD416" i="8"/>
  <c r="BE416" i="8"/>
  <c r="AC417" i="8"/>
  <c r="AD417" i="8"/>
  <c r="AE417" i="8"/>
  <c r="AF417" i="8"/>
  <c r="AG417" i="8"/>
  <c r="AH417" i="8"/>
  <c r="AI417" i="8"/>
  <c r="AJ417" i="8"/>
  <c r="AK417" i="8"/>
  <c r="AL417" i="8"/>
  <c r="AM417" i="8"/>
  <c r="AN417" i="8"/>
  <c r="AT417" i="8"/>
  <c r="AU417" i="8"/>
  <c r="AV417" i="8"/>
  <c r="AW417" i="8"/>
  <c r="AX417" i="8"/>
  <c r="AY417" i="8"/>
  <c r="AZ417" i="8"/>
  <c r="BA417" i="8"/>
  <c r="BB417" i="8"/>
  <c r="BC417" i="8"/>
  <c r="BD417" i="8"/>
  <c r="BE417" i="8"/>
  <c r="AC418" i="8"/>
  <c r="AD418" i="8"/>
  <c r="AE418" i="8"/>
  <c r="AF418" i="8"/>
  <c r="AG418" i="8"/>
  <c r="AH418" i="8"/>
  <c r="AI418" i="8"/>
  <c r="AJ418" i="8"/>
  <c r="AK418" i="8"/>
  <c r="AL418" i="8"/>
  <c r="AM418" i="8"/>
  <c r="AN418" i="8"/>
  <c r="AT418" i="8"/>
  <c r="AU418" i="8"/>
  <c r="AV418" i="8"/>
  <c r="AW418" i="8"/>
  <c r="AX418" i="8"/>
  <c r="AY418" i="8"/>
  <c r="AZ418" i="8"/>
  <c r="BA418" i="8"/>
  <c r="BB418" i="8"/>
  <c r="BC418" i="8"/>
  <c r="BD418" i="8"/>
  <c r="BE418" i="8"/>
  <c r="AC419" i="8"/>
  <c r="AD419" i="8"/>
  <c r="AE419" i="8"/>
  <c r="AF419" i="8"/>
  <c r="AG419" i="8"/>
  <c r="AH419" i="8"/>
  <c r="AI419" i="8"/>
  <c r="AJ419" i="8"/>
  <c r="AK419" i="8"/>
  <c r="AL419" i="8"/>
  <c r="AM419" i="8"/>
  <c r="AN419" i="8"/>
  <c r="AT419" i="8"/>
  <c r="AU419" i="8"/>
  <c r="AV419" i="8"/>
  <c r="AW419" i="8"/>
  <c r="AX419" i="8"/>
  <c r="AY419" i="8"/>
  <c r="AZ419" i="8"/>
  <c r="BA419" i="8"/>
  <c r="BB419" i="8"/>
  <c r="BC419" i="8"/>
  <c r="BD419" i="8"/>
  <c r="BE419" i="8"/>
  <c r="AC420" i="8"/>
  <c r="AD420" i="8"/>
  <c r="AE420" i="8"/>
  <c r="AF420" i="8"/>
  <c r="AG420" i="8"/>
  <c r="AH420" i="8"/>
  <c r="AI420" i="8"/>
  <c r="AJ420" i="8"/>
  <c r="AK420" i="8"/>
  <c r="AL420" i="8"/>
  <c r="AM420" i="8"/>
  <c r="AN420" i="8"/>
  <c r="AT420" i="8"/>
  <c r="AU420" i="8"/>
  <c r="AV420" i="8"/>
  <c r="AW420" i="8"/>
  <c r="AX420" i="8"/>
  <c r="AY420" i="8"/>
  <c r="AZ420" i="8"/>
  <c r="BA420" i="8"/>
  <c r="BB420" i="8"/>
  <c r="BC420" i="8"/>
  <c r="BD420" i="8"/>
  <c r="BE420" i="8"/>
  <c r="AC421" i="8"/>
  <c r="AD421" i="8"/>
  <c r="AE421" i="8"/>
  <c r="AF421" i="8"/>
  <c r="AG421" i="8"/>
  <c r="AH421" i="8"/>
  <c r="AI421" i="8"/>
  <c r="AJ421" i="8"/>
  <c r="AK421" i="8"/>
  <c r="AL421" i="8"/>
  <c r="AM421" i="8"/>
  <c r="AN421" i="8"/>
  <c r="AT421" i="8"/>
  <c r="AU421" i="8"/>
  <c r="AV421" i="8"/>
  <c r="AW421" i="8"/>
  <c r="AX421" i="8"/>
  <c r="AY421" i="8"/>
  <c r="AZ421" i="8"/>
  <c r="BA421" i="8"/>
  <c r="BB421" i="8"/>
  <c r="BC421" i="8"/>
  <c r="BD421" i="8"/>
  <c r="BE421" i="8"/>
  <c r="AC422" i="8"/>
  <c r="AD422" i="8"/>
  <c r="AE422" i="8"/>
  <c r="AF422" i="8"/>
  <c r="AG422" i="8"/>
  <c r="AH422" i="8"/>
  <c r="AI422" i="8"/>
  <c r="AJ422" i="8"/>
  <c r="AK422" i="8"/>
  <c r="AL422" i="8"/>
  <c r="AM422" i="8"/>
  <c r="AN422" i="8"/>
  <c r="AT422" i="8"/>
  <c r="AU422" i="8"/>
  <c r="AV422" i="8"/>
  <c r="AW422" i="8"/>
  <c r="AX422" i="8"/>
  <c r="AY422" i="8"/>
  <c r="AZ422" i="8"/>
  <c r="BA422" i="8"/>
  <c r="BB422" i="8"/>
  <c r="BC422" i="8"/>
  <c r="BD422" i="8"/>
  <c r="BE422" i="8"/>
  <c r="AC423" i="8"/>
  <c r="AD423" i="8"/>
  <c r="AE423" i="8"/>
  <c r="AF423" i="8"/>
  <c r="AG423" i="8"/>
  <c r="AH423" i="8"/>
  <c r="AI423" i="8"/>
  <c r="AJ423" i="8"/>
  <c r="AK423" i="8"/>
  <c r="AL423" i="8"/>
  <c r="AM423" i="8"/>
  <c r="AN423" i="8"/>
  <c r="AT423" i="8"/>
  <c r="AU423" i="8"/>
  <c r="AV423" i="8"/>
  <c r="AW423" i="8"/>
  <c r="AX423" i="8"/>
  <c r="AY423" i="8"/>
  <c r="AZ423" i="8"/>
  <c r="BA423" i="8"/>
  <c r="BB423" i="8"/>
  <c r="BC423" i="8"/>
  <c r="BD423" i="8"/>
  <c r="BE423" i="8"/>
  <c r="AC424" i="8"/>
  <c r="AD424" i="8"/>
  <c r="AE424" i="8"/>
  <c r="AF424" i="8"/>
  <c r="AG424" i="8"/>
  <c r="AH424" i="8"/>
  <c r="AI424" i="8"/>
  <c r="AJ424" i="8"/>
  <c r="AK424" i="8"/>
  <c r="AL424" i="8"/>
  <c r="AM424" i="8"/>
  <c r="AN424" i="8"/>
  <c r="AT424" i="8"/>
  <c r="AU424" i="8"/>
  <c r="AV424" i="8"/>
  <c r="AW424" i="8"/>
  <c r="AX424" i="8"/>
  <c r="AY424" i="8"/>
  <c r="AZ424" i="8"/>
  <c r="BA424" i="8"/>
  <c r="BB424" i="8"/>
  <c r="BC424" i="8"/>
  <c r="BD424" i="8"/>
  <c r="BE424" i="8"/>
  <c r="AC425" i="8"/>
  <c r="AD425" i="8"/>
  <c r="AE425" i="8"/>
  <c r="AF425" i="8"/>
  <c r="AG425" i="8"/>
  <c r="AH425" i="8"/>
  <c r="AI425" i="8"/>
  <c r="AJ425" i="8"/>
  <c r="AK425" i="8"/>
  <c r="AL425" i="8"/>
  <c r="AM425" i="8"/>
  <c r="AN425" i="8"/>
  <c r="AT425" i="8"/>
  <c r="AU425" i="8"/>
  <c r="AV425" i="8"/>
  <c r="AW425" i="8"/>
  <c r="AX425" i="8"/>
  <c r="AY425" i="8"/>
  <c r="AZ425" i="8"/>
  <c r="BA425" i="8"/>
  <c r="BB425" i="8"/>
  <c r="BC425" i="8"/>
  <c r="BD425" i="8"/>
  <c r="BE425" i="8"/>
  <c r="AC426" i="8"/>
  <c r="AD426" i="8"/>
  <c r="AE426" i="8"/>
  <c r="AF426" i="8"/>
  <c r="AG426" i="8"/>
  <c r="AH426" i="8"/>
  <c r="AI426" i="8"/>
  <c r="AJ426" i="8"/>
  <c r="AK426" i="8"/>
  <c r="AL426" i="8"/>
  <c r="AM426" i="8"/>
  <c r="AN426" i="8"/>
  <c r="AT426" i="8"/>
  <c r="AU426" i="8"/>
  <c r="AV426" i="8"/>
  <c r="AW426" i="8"/>
  <c r="AX426" i="8"/>
  <c r="AY426" i="8"/>
  <c r="AZ426" i="8"/>
  <c r="BA426" i="8"/>
  <c r="BB426" i="8"/>
  <c r="BC426" i="8"/>
  <c r="BD426" i="8"/>
  <c r="BE426" i="8"/>
  <c r="AC427" i="8"/>
  <c r="AD427" i="8"/>
  <c r="AE427" i="8"/>
  <c r="AF427" i="8"/>
  <c r="AG427" i="8"/>
  <c r="AH427" i="8"/>
  <c r="AI427" i="8"/>
  <c r="AJ427" i="8"/>
  <c r="AK427" i="8"/>
  <c r="AL427" i="8"/>
  <c r="AM427" i="8"/>
  <c r="AN427" i="8"/>
  <c r="AT427" i="8"/>
  <c r="AU427" i="8"/>
  <c r="AV427" i="8"/>
  <c r="AW427" i="8"/>
  <c r="AX427" i="8"/>
  <c r="AY427" i="8"/>
  <c r="AZ427" i="8"/>
  <c r="BA427" i="8"/>
  <c r="BB427" i="8"/>
  <c r="BC427" i="8"/>
  <c r="BD427" i="8"/>
  <c r="BE427" i="8"/>
  <c r="AC428" i="8"/>
  <c r="AD428" i="8"/>
  <c r="AE428" i="8"/>
  <c r="AF428" i="8"/>
  <c r="AG428" i="8"/>
  <c r="AH428" i="8"/>
  <c r="AI428" i="8"/>
  <c r="AJ428" i="8"/>
  <c r="AK428" i="8"/>
  <c r="AL428" i="8"/>
  <c r="AM428" i="8"/>
  <c r="AN428" i="8"/>
  <c r="AT428" i="8"/>
  <c r="AU428" i="8"/>
  <c r="AV428" i="8"/>
  <c r="AW428" i="8"/>
  <c r="AX428" i="8"/>
  <c r="AY428" i="8"/>
  <c r="AZ428" i="8"/>
  <c r="BA428" i="8"/>
  <c r="BB428" i="8"/>
  <c r="BC428" i="8"/>
  <c r="BD428" i="8"/>
  <c r="BE428" i="8"/>
  <c r="AC429" i="8"/>
  <c r="AD429" i="8"/>
  <c r="AE429" i="8"/>
  <c r="AF429" i="8"/>
  <c r="AG429" i="8"/>
  <c r="AH429" i="8"/>
  <c r="AI429" i="8"/>
  <c r="AJ429" i="8"/>
  <c r="AK429" i="8"/>
  <c r="AL429" i="8"/>
  <c r="AM429" i="8"/>
  <c r="AN429" i="8"/>
  <c r="AT429" i="8"/>
  <c r="AU429" i="8"/>
  <c r="AV429" i="8"/>
  <c r="AW429" i="8"/>
  <c r="AX429" i="8"/>
  <c r="AY429" i="8"/>
  <c r="AZ429" i="8"/>
  <c r="BA429" i="8"/>
  <c r="BB429" i="8"/>
  <c r="BC429" i="8"/>
  <c r="BD429" i="8"/>
  <c r="BE429" i="8"/>
  <c r="AC430" i="8"/>
  <c r="AD430" i="8"/>
  <c r="AE430" i="8"/>
  <c r="AF430" i="8"/>
  <c r="AG430" i="8"/>
  <c r="AH430" i="8"/>
  <c r="AI430" i="8"/>
  <c r="AJ430" i="8"/>
  <c r="AK430" i="8"/>
  <c r="AL430" i="8"/>
  <c r="AM430" i="8"/>
  <c r="AN430" i="8"/>
  <c r="AT430" i="8"/>
  <c r="AU430" i="8"/>
  <c r="AV430" i="8"/>
  <c r="AW430" i="8"/>
  <c r="AX430" i="8"/>
  <c r="AY430" i="8"/>
  <c r="AZ430" i="8"/>
  <c r="BA430" i="8"/>
  <c r="BB430" i="8"/>
  <c r="BC430" i="8"/>
  <c r="BD430" i="8"/>
  <c r="BE430" i="8"/>
  <c r="AC431" i="8"/>
  <c r="AD431" i="8"/>
  <c r="AE431" i="8"/>
  <c r="AF431" i="8"/>
  <c r="AG431" i="8"/>
  <c r="AH431" i="8"/>
  <c r="AI431" i="8"/>
  <c r="AJ431" i="8"/>
  <c r="AK431" i="8"/>
  <c r="AL431" i="8"/>
  <c r="AM431" i="8"/>
  <c r="AN431" i="8"/>
  <c r="AT431" i="8"/>
  <c r="AU431" i="8"/>
  <c r="AV431" i="8"/>
  <c r="AW431" i="8"/>
  <c r="AX431" i="8"/>
  <c r="AY431" i="8"/>
  <c r="AZ431" i="8"/>
  <c r="BA431" i="8"/>
  <c r="BB431" i="8"/>
  <c r="BC431" i="8"/>
  <c r="BD431" i="8"/>
  <c r="BE431" i="8"/>
  <c r="AC432" i="8"/>
  <c r="AD432" i="8"/>
  <c r="AE432" i="8"/>
  <c r="AF432" i="8"/>
  <c r="AG432" i="8"/>
  <c r="AH432" i="8"/>
  <c r="AI432" i="8"/>
  <c r="AJ432" i="8"/>
  <c r="AK432" i="8"/>
  <c r="AL432" i="8"/>
  <c r="AM432" i="8"/>
  <c r="AN432" i="8"/>
  <c r="AT432" i="8"/>
  <c r="AU432" i="8"/>
  <c r="AV432" i="8"/>
  <c r="AW432" i="8"/>
  <c r="AX432" i="8"/>
  <c r="AY432" i="8"/>
  <c r="AZ432" i="8"/>
  <c r="BA432" i="8"/>
  <c r="BB432" i="8"/>
  <c r="BC432" i="8"/>
  <c r="BD432" i="8"/>
  <c r="BE432" i="8"/>
  <c r="AC433" i="8"/>
  <c r="AD433" i="8"/>
  <c r="AE433" i="8"/>
  <c r="AF433" i="8"/>
  <c r="AG433" i="8"/>
  <c r="AH433" i="8"/>
  <c r="AI433" i="8"/>
  <c r="AJ433" i="8"/>
  <c r="AK433" i="8"/>
  <c r="AL433" i="8"/>
  <c r="AM433" i="8"/>
  <c r="AN433" i="8"/>
  <c r="AT433" i="8"/>
  <c r="AU433" i="8"/>
  <c r="AV433" i="8"/>
  <c r="AW433" i="8"/>
  <c r="AX433" i="8"/>
  <c r="AY433" i="8"/>
  <c r="AZ433" i="8"/>
  <c r="BA433" i="8"/>
  <c r="BB433" i="8"/>
  <c r="BC433" i="8"/>
  <c r="BD433" i="8"/>
  <c r="BE433" i="8"/>
  <c r="AC434" i="8"/>
  <c r="AD434" i="8"/>
  <c r="AE434" i="8"/>
  <c r="AF434" i="8"/>
  <c r="AG434" i="8"/>
  <c r="AH434" i="8"/>
  <c r="AI434" i="8"/>
  <c r="AJ434" i="8"/>
  <c r="AK434" i="8"/>
  <c r="AL434" i="8"/>
  <c r="AM434" i="8"/>
  <c r="AN434" i="8"/>
  <c r="AT434" i="8"/>
  <c r="AU434" i="8"/>
  <c r="AV434" i="8"/>
  <c r="AW434" i="8"/>
  <c r="AX434" i="8"/>
  <c r="AY434" i="8"/>
  <c r="AZ434" i="8"/>
  <c r="BA434" i="8"/>
  <c r="BB434" i="8"/>
  <c r="BC434" i="8"/>
  <c r="BD434" i="8"/>
  <c r="BE434" i="8"/>
  <c r="AC435" i="8"/>
  <c r="AD435" i="8"/>
  <c r="AE435" i="8"/>
  <c r="AF435" i="8"/>
  <c r="AG435" i="8"/>
  <c r="AH435" i="8"/>
  <c r="AI435" i="8"/>
  <c r="AJ435" i="8"/>
  <c r="AK435" i="8"/>
  <c r="AL435" i="8"/>
  <c r="AM435" i="8"/>
  <c r="AN435" i="8"/>
  <c r="AT435" i="8"/>
  <c r="AU435" i="8"/>
  <c r="AV435" i="8"/>
  <c r="AW435" i="8"/>
  <c r="AX435" i="8"/>
  <c r="AY435" i="8"/>
  <c r="AZ435" i="8"/>
  <c r="BA435" i="8"/>
  <c r="BB435" i="8"/>
  <c r="BC435" i="8"/>
  <c r="BD435" i="8"/>
  <c r="BE435" i="8"/>
  <c r="AC436" i="8"/>
  <c r="AD436" i="8"/>
  <c r="AE436" i="8"/>
  <c r="AF436" i="8"/>
  <c r="AG436" i="8"/>
  <c r="AH436" i="8"/>
  <c r="AI436" i="8"/>
  <c r="AJ436" i="8"/>
  <c r="AK436" i="8"/>
  <c r="AL436" i="8"/>
  <c r="AM436" i="8"/>
  <c r="AN436" i="8"/>
  <c r="AT436" i="8"/>
  <c r="AU436" i="8"/>
  <c r="AV436" i="8"/>
  <c r="AW436" i="8"/>
  <c r="AX436" i="8"/>
  <c r="AY436" i="8"/>
  <c r="AZ436" i="8"/>
  <c r="BA436" i="8"/>
  <c r="BB436" i="8"/>
  <c r="BC436" i="8"/>
  <c r="BD436" i="8"/>
  <c r="BE436" i="8"/>
  <c r="AC437" i="8"/>
  <c r="AD437" i="8"/>
  <c r="AE437" i="8"/>
  <c r="AF437" i="8"/>
  <c r="AG437" i="8"/>
  <c r="AH437" i="8"/>
  <c r="AI437" i="8"/>
  <c r="AJ437" i="8"/>
  <c r="AK437" i="8"/>
  <c r="AL437" i="8"/>
  <c r="AM437" i="8"/>
  <c r="AN437" i="8"/>
  <c r="AT437" i="8"/>
  <c r="AU437" i="8"/>
  <c r="AV437" i="8"/>
  <c r="AW437" i="8"/>
  <c r="AX437" i="8"/>
  <c r="AY437" i="8"/>
  <c r="AZ437" i="8"/>
  <c r="BA437" i="8"/>
  <c r="BB437" i="8"/>
  <c r="BC437" i="8"/>
  <c r="BD437" i="8"/>
  <c r="BE437" i="8"/>
  <c r="AC438" i="8"/>
  <c r="AD438" i="8"/>
  <c r="AE438" i="8"/>
  <c r="AF438" i="8"/>
  <c r="AG438" i="8"/>
  <c r="AH438" i="8"/>
  <c r="AI438" i="8"/>
  <c r="AJ438" i="8"/>
  <c r="AK438" i="8"/>
  <c r="AL438" i="8"/>
  <c r="AM438" i="8"/>
  <c r="AN438" i="8"/>
  <c r="AT438" i="8"/>
  <c r="AU438" i="8"/>
  <c r="AV438" i="8"/>
  <c r="AW438" i="8"/>
  <c r="AX438" i="8"/>
  <c r="AY438" i="8"/>
  <c r="AZ438" i="8"/>
  <c r="BA438" i="8"/>
  <c r="BB438" i="8"/>
  <c r="BC438" i="8"/>
  <c r="BD438" i="8"/>
  <c r="BE438" i="8"/>
  <c r="AC439" i="8"/>
  <c r="AD439" i="8"/>
  <c r="AE439" i="8"/>
  <c r="AF439" i="8"/>
  <c r="AG439" i="8"/>
  <c r="AH439" i="8"/>
  <c r="AI439" i="8"/>
  <c r="AJ439" i="8"/>
  <c r="AK439" i="8"/>
  <c r="AL439" i="8"/>
  <c r="AM439" i="8"/>
  <c r="AN439" i="8"/>
  <c r="AT439" i="8"/>
  <c r="AU439" i="8"/>
  <c r="AV439" i="8"/>
  <c r="AW439" i="8"/>
  <c r="AX439" i="8"/>
  <c r="AY439" i="8"/>
  <c r="AZ439" i="8"/>
  <c r="BA439" i="8"/>
  <c r="BB439" i="8"/>
  <c r="BC439" i="8"/>
  <c r="BD439" i="8"/>
  <c r="BE439" i="8"/>
  <c r="AC440" i="8"/>
  <c r="AD440" i="8"/>
  <c r="AE440" i="8"/>
  <c r="AF440" i="8"/>
  <c r="AG440" i="8"/>
  <c r="AH440" i="8"/>
  <c r="AI440" i="8"/>
  <c r="AJ440" i="8"/>
  <c r="AK440" i="8"/>
  <c r="AL440" i="8"/>
  <c r="AM440" i="8"/>
  <c r="AN440" i="8"/>
  <c r="AT440" i="8"/>
  <c r="AU440" i="8"/>
  <c r="AV440" i="8"/>
  <c r="AW440" i="8"/>
  <c r="AX440" i="8"/>
  <c r="AY440" i="8"/>
  <c r="AZ440" i="8"/>
  <c r="BA440" i="8"/>
  <c r="BB440" i="8"/>
  <c r="BC440" i="8"/>
  <c r="BD440" i="8"/>
  <c r="BE440" i="8"/>
  <c r="AC441" i="8"/>
  <c r="AD441" i="8"/>
  <c r="AE441" i="8"/>
  <c r="AF441" i="8"/>
  <c r="AG441" i="8"/>
  <c r="AH441" i="8"/>
  <c r="AI441" i="8"/>
  <c r="AJ441" i="8"/>
  <c r="AK441" i="8"/>
  <c r="AL441" i="8"/>
  <c r="AM441" i="8"/>
  <c r="AN441" i="8"/>
  <c r="AT441" i="8"/>
  <c r="AU441" i="8"/>
  <c r="AV441" i="8"/>
  <c r="AW441" i="8"/>
  <c r="AX441" i="8"/>
  <c r="AY441" i="8"/>
  <c r="AZ441" i="8"/>
  <c r="BA441" i="8"/>
  <c r="BB441" i="8"/>
  <c r="BC441" i="8"/>
  <c r="BD441" i="8"/>
  <c r="BE441" i="8"/>
  <c r="AC442" i="8"/>
  <c r="AD442" i="8"/>
  <c r="AE442" i="8"/>
  <c r="AF442" i="8"/>
  <c r="AG442" i="8"/>
  <c r="AH442" i="8"/>
  <c r="AI442" i="8"/>
  <c r="AJ442" i="8"/>
  <c r="AK442" i="8"/>
  <c r="AL442" i="8"/>
  <c r="AM442" i="8"/>
  <c r="AN442" i="8"/>
  <c r="AT442" i="8"/>
  <c r="AU442" i="8"/>
  <c r="AV442" i="8"/>
  <c r="AW442" i="8"/>
  <c r="AX442" i="8"/>
  <c r="AY442" i="8"/>
  <c r="AZ442" i="8"/>
  <c r="BA442" i="8"/>
  <c r="BB442" i="8"/>
  <c r="BC442" i="8"/>
  <c r="BD442" i="8"/>
  <c r="BE442" i="8"/>
  <c r="AC443" i="8"/>
  <c r="AD443" i="8"/>
  <c r="AE443" i="8"/>
  <c r="AF443" i="8"/>
  <c r="AG443" i="8"/>
  <c r="AH443" i="8"/>
  <c r="AI443" i="8"/>
  <c r="AJ443" i="8"/>
  <c r="AK443" i="8"/>
  <c r="AL443" i="8"/>
  <c r="AM443" i="8"/>
  <c r="AN443" i="8"/>
  <c r="AT443" i="8"/>
  <c r="AU443" i="8"/>
  <c r="AV443" i="8"/>
  <c r="AW443" i="8"/>
  <c r="AX443" i="8"/>
  <c r="AY443" i="8"/>
  <c r="AZ443" i="8"/>
  <c r="BA443" i="8"/>
  <c r="BB443" i="8"/>
  <c r="BC443" i="8"/>
  <c r="BD443" i="8"/>
  <c r="BE443" i="8"/>
  <c r="AC444" i="8"/>
  <c r="AD444" i="8"/>
  <c r="AE444" i="8"/>
  <c r="AF444" i="8"/>
  <c r="AG444" i="8"/>
  <c r="AH444" i="8"/>
  <c r="AI444" i="8"/>
  <c r="AJ444" i="8"/>
  <c r="AK444" i="8"/>
  <c r="AL444" i="8"/>
  <c r="AM444" i="8"/>
  <c r="AN444" i="8"/>
  <c r="AT444" i="8"/>
  <c r="AU444" i="8"/>
  <c r="AV444" i="8"/>
  <c r="AW444" i="8"/>
  <c r="AX444" i="8"/>
  <c r="AY444" i="8"/>
  <c r="AZ444" i="8"/>
  <c r="BA444" i="8"/>
  <c r="BB444" i="8"/>
  <c r="BC444" i="8"/>
  <c r="BD444" i="8"/>
  <c r="BE444" i="8"/>
  <c r="AC445" i="8"/>
  <c r="AD445" i="8"/>
  <c r="AE445" i="8"/>
  <c r="AF445" i="8"/>
  <c r="AG445" i="8"/>
  <c r="AH445" i="8"/>
  <c r="AI445" i="8"/>
  <c r="AJ445" i="8"/>
  <c r="AK445" i="8"/>
  <c r="AL445" i="8"/>
  <c r="AM445" i="8"/>
  <c r="AN445" i="8"/>
  <c r="AT445" i="8"/>
  <c r="AU445" i="8"/>
  <c r="AV445" i="8"/>
  <c r="AW445" i="8"/>
  <c r="AX445" i="8"/>
  <c r="AY445" i="8"/>
  <c r="AZ445" i="8"/>
  <c r="BA445" i="8"/>
  <c r="BB445" i="8"/>
  <c r="BC445" i="8"/>
  <c r="BD445" i="8"/>
  <c r="BE445" i="8"/>
  <c r="AC446" i="8"/>
  <c r="AD446" i="8"/>
  <c r="AE446" i="8"/>
  <c r="AF446" i="8"/>
  <c r="AG446" i="8"/>
  <c r="AH446" i="8"/>
  <c r="AI446" i="8"/>
  <c r="AJ446" i="8"/>
  <c r="AK446" i="8"/>
  <c r="AL446" i="8"/>
  <c r="AM446" i="8"/>
  <c r="AN446" i="8"/>
  <c r="AT446" i="8"/>
  <c r="AU446" i="8"/>
  <c r="AV446" i="8"/>
  <c r="AW446" i="8"/>
  <c r="AX446" i="8"/>
  <c r="AY446" i="8"/>
  <c r="AZ446" i="8"/>
  <c r="BA446" i="8"/>
  <c r="BB446" i="8"/>
  <c r="BC446" i="8"/>
  <c r="BD446" i="8"/>
  <c r="BE446" i="8"/>
  <c r="AC447" i="8"/>
  <c r="AD447" i="8"/>
  <c r="AE447" i="8"/>
  <c r="AF447" i="8"/>
  <c r="AG447" i="8"/>
  <c r="AH447" i="8"/>
  <c r="AI447" i="8"/>
  <c r="AJ447" i="8"/>
  <c r="AK447" i="8"/>
  <c r="AL447" i="8"/>
  <c r="AM447" i="8"/>
  <c r="AN447" i="8"/>
  <c r="AT447" i="8"/>
  <c r="AU447" i="8"/>
  <c r="AV447" i="8"/>
  <c r="AW447" i="8"/>
  <c r="AX447" i="8"/>
  <c r="AY447" i="8"/>
  <c r="AZ447" i="8"/>
  <c r="BA447" i="8"/>
  <c r="BB447" i="8"/>
  <c r="BC447" i="8"/>
  <c r="BD447" i="8"/>
  <c r="BE447" i="8"/>
  <c r="AC448" i="8"/>
  <c r="AD448" i="8"/>
  <c r="AE448" i="8"/>
  <c r="AF448" i="8"/>
  <c r="AG448" i="8"/>
  <c r="AH448" i="8"/>
  <c r="AI448" i="8"/>
  <c r="AJ448" i="8"/>
  <c r="AK448" i="8"/>
  <c r="AL448" i="8"/>
  <c r="AM448" i="8"/>
  <c r="AN448" i="8"/>
  <c r="AT448" i="8"/>
  <c r="AU448" i="8"/>
  <c r="AV448" i="8"/>
  <c r="AW448" i="8"/>
  <c r="AX448" i="8"/>
  <c r="AY448" i="8"/>
  <c r="AZ448" i="8"/>
  <c r="BA448" i="8"/>
  <c r="BB448" i="8"/>
  <c r="BC448" i="8"/>
  <c r="BD448" i="8"/>
  <c r="BE448" i="8"/>
  <c r="AC449" i="8"/>
  <c r="AD449" i="8"/>
  <c r="AE449" i="8"/>
  <c r="AF449" i="8"/>
  <c r="AG449" i="8"/>
  <c r="AH449" i="8"/>
  <c r="AI449" i="8"/>
  <c r="AJ449" i="8"/>
  <c r="AK449" i="8"/>
  <c r="AL449" i="8"/>
  <c r="AM449" i="8"/>
  <c r="AN449" i="8"/>
  <c r="AT449" i="8"/>
  <c r="AU449" i="8"/>
  <c r="AV449" i="8"/>
  <c r="AW449" i="8"/>
  <c r="AX449" i="8"/>
  <c r="AY449" i="8"/>
  <c r="AZ449" i="8"/>
  <c r="BA449" i="8"/>
  <c r="BB449" i="8"/>
  <c r="BC449" i="8"/>
  <c r="BD449" i="8"/>
  <c r="BE449" i="8"/>
  <c r="AC450" i="8"/>
  <c r="AD450" i="8"/>
  <c r="AE450" i="8"/>
  <c r="AF450" i="8"/>
  <c r="AG450" i="8"/>
  <c r="AH450" i="8"/>
  <c r="AI450" i="8"/>
  <c r="AJ450" i="8"/>
  <c r="AK450" i="8"/>
  <c r="AL450" i="8"/>
  <c r="AM450" i="8"/>
  <c r="AN450" i="8"/>
  <c r="AT450" i="8"/>
  <c r="AU450" i="8"/>
  <c r="AV450" i="8"/>
  <c r="AW450" i="8"/>
  <c r="AX450" i="8"/>
  <c r="AY450" i="8"/>
  <c r="AZ450" i="8"/>
  <c r="BA450" i="8"/>
  <c r="BB450" i="8"/>
  <c r="BC450" i="8"/>
  <c r="BD450" i="8"/>
  <c r="BE450" i="8"/>
  <c r="AC451" i="8"/>
  <c r="AD451" i="8"/>
  <c r="AE451" i="8"/>
  <c r="AF451" i="8"/>
  <c r="AG451" i="8"/>
  <c r="AH451" i="8"/>
  <c r="AI451" i="8"/>
  <c r="AJ451" i="8"/>
  <c r="AK451" i="8"/>
  <c r="AL451" i="8"/>
  <c r="AM451" i="8"/>
  <c r="AN451" i="8"/>
  <c r="AT451" i="8"/>
  <c r="AU451" i="8"/>
  <c r="AV451" i="8"/>
  <c r="AW451" i="8"/>
  <c r="AX451" i="8"/>
  <c r="AY451" i="8"/>
  <c r="AZ451" i="8"/>
  <c r="BA451" i="8"/>
  <c r="BB451" i="8"/>
  <c r="BC451" i="8"/>
  <c r="BD451" i="8"/>
  <c r="BE451" i="8"/>
  <c r="AC452" i="8"/>
  <c r="AD452" i="8"/>
  <c r="AE452" i="8"/>
  <c r="AF452" i="8"/>
  <c r="AG452" i="8"/>
  <c r="AH452" i="8"/>
  <c r="AI452" i="8"/>
  <c r="AJ452" i="8"/>
  <c r="AK452" i="8"/>
  <c r="AL452" i="8"/>
  <c r="AM452" i="8"/>
  <c r="AN452" i="8"/>
  <c r="AT452" i="8"/>
  <c r="AU452" i="8"/>
  <c r="AV452" i="8"/>
  <c r="AW452" i="8"/>
  <c r="AX452" i="8"/>
  <c r="AY452" i="8"/>
  <c r="AZ452" i="8"/>
  <c r="BA452" i="8"/>
  <c r="BB452" i="8"/>
  <c r="BC452" i="8"/>
  <c r="BD452" i="8"/>
  <c r="BE452" i="8"/>
  <c r="AC453" i="8"/>
  <c r="AD453" i="8"/>
  <c r="AE453" i="8"/>
  <c r="AF453" i="8"/>
  <c r="AG453" i="8"/>
  <c r="AH453" i="8"/>
  <c r="AI453" i="8"/>
  <c r="AJ453" i="8"/>
  <c r="AK453" i="8"/>
  <c r="AL453" i="8"/>
  <c r="AM453" i="8"/>
  <c r="AN453" i="8"/>
  <c r="AT453" i="8"/>
  <c r="AU453" i="8"/>
  <c r="AV453" i="8"/>
  <c r="AW453" i="8"/>
  <c r="AX453" i="8"/>
  <c r="AY453" i="8"/>
  <c r="AZ453" i="8"/>
  <c r="BA453" i="8"/>
  <c r="BB453" i="8"/>
  <c r="BC453" i="8"/>
  <c r="BD453" i="8"/>
  <c r="BE453" i="8"/>
  <c r="AC454" i="8"/>
  <c r="AD454" i="8"/>
  <c r="AE454" i="8"/>
  <c r="AF454" i="8"/>
  <c r="AG454" i="8"/>
  <c r="AH454" i="8"/>
  <c r="AI454" i="8"/>
  <c r="AJ454" i="8"/>
  <c r="AK454" i="8"/>
  <c r="AL454" i="8"/>
  <c r="AM454" i="8"/>
  <c r="AN454" i="8"/>
  <c r="AT454" i="8"/>
  <c r="AU454" i="8"/>
  <c r="AV454" i="8"/>
  <c r="AW454" i="8"/>
  <c r="AX454" i="8"/>
  <c r="AY454" i="8"/>
  <c r="AZ454" i="8"/>
  <c r="BA454" i="8"/>
  <c r="BB454" i="8"/>
  <c r="BC454" i="8"/>
  <c r="BD454" i="8"/>
  <c r="BE454" i="8"/>
  <c r="AC455" i="8"/>
  <c r="AD455" i="8"/>
  <c r="AE455" i="8"/>
  <c r="AF455" i="8"/>
  <c r="AG455" i="8"/>
  <c r="AH455" i="8"/>
  <c r="AI455" i="8"/>
  <c r="AJ455" i="8"/>
  <c r="AK455" i="8"/>
  <c r="AL455" i="8"/>
  <c r="AM455" i="8"/>
  <c r="AN455" i="8"/>
  <c r="AT455" i="8"/>
  <c r="AU455" i="8"/>
  <c r="AV455" i="8"/>
  <c r="AW455" i="8"/>
  <c r="AX455" i="8"/>
  <c r="AY455" i="8"/>
  <c r="AZ455" i="8"/>
  <c r="BA455" i="8"/>
  <c r="BB455" i="8"/>
  <c r="BC455" i="8"/>
  <c r="BD455" i="8"/>
  <c r="BE455" i="8"/>
  <c r="AC456" i="8"/>
  <c r="AD456" i="8"/>
  <c r="AE456" i="8"/>
  <c r="AF456" i="8"/>
  <c r="AG456" i="8"/>
  <c r="AH456" i="8"/>
  <c r="AI456" i="8"/>
  <c r="AJ456" i="8"/>
  <c r="AK456" i="8"/>
  <c r="AL456" i="8"/>
  <c r="AM456" i="8"/>
  <c r="AN456" i="8"/>
  <c r="AT456" i="8"/>
  <c r="AU456" i="8"/>
  <c r="AV456" i="8"/>
  <c r="AW456" i="8"/>
  <c r="AX456" i="8"/>
  <c r="AY456" i="8"/>
  <c r="AZ456" i="8"/>
  <c r="BA456" i="8"/>
  <c r="BB456" i="8"/>
  <c r="BC456" i="8"/>
  <c r="BD456" i="8"/>
  <c r="BE456" i="8"/>
  <c r="AC457" i="8"/>
  <c r="AD457" i="8"/>
  <c r="AE457" i="8"/>
  <c r="AF457" i="8"/>
  <c r="AG457" i="8"/>
  <c r="AH457" i="8"/>
  <c r="AI457" i="8"/>
  <c r="AJ457" i="8"/>
  <c r="AK457" i="8"/>
  <c r="AL457" i="8"/>
  <c r="AM457" i="8"/>
  <c r="AN457" i="8"/>
  <c r="AT457" i="8"/>
  <c r="AU457" i="8"/>
  <c r="AV457" i="8"/>
  <c r="AW457" i="8"/>
  <c r="AX457" i="8"/>
  <c r="AY457" i="8"/>
  <c r="AZ457" i="8"/>
  <c r="BA457" i="8"/>
  <c r="BB457" i="8"/>
  <c r="BC457" i="8"/>
  <c r="BD457" i="8"/>
  <c r="BE457" i="8"/>
  <c r="AC458" i="8"/>
  <c r="AD458" i="8"/>
  <c r="AE458" i="8"/>
  <c r="AF458" i="8"/>
  <c r="AG458" i="8"/>
  <c r="AH458" i="8"/>
  <c r="AI458" i="8"/>
  <c r="AJ458" i="8"/>
  <c r="AK458" i="8"/>
  <c r="AL458" i="8"/>
  <c r="AM458" i="8"/>
  <c r="AN458" i="8"/>
  <c r="AT458" i="8"/>
  <c r="AU458" i="8"/>
  <c r="AV458" i="8"/>
  <c r="AW458" i="8"/>
  <c r="AX458" i="8"/>
  <c r="AY458" i="8"/>
  <c r="AZ458" i="8"/>
  <c r="BA458" i="8"/>
  <c r="BB458" i="8"/>
  <c r="BC458" i="8"/>
  <c r="BD458" i="8"/>
  <c r="BE458" i="8"/>
  <c r="AC459" i="8"/>
  <c r="AD459" i="8"/>
  <c r="AE459" i="8"/>
  <c r="AF459" i="8"/>
  <c r="AG459" i="8"/>
  <c r="AH459" i="8"/>
  <c r="AI459" i="8"/>
  <c r="AJ459" i="8"/>
  <c r="AK459" i="8"/>
  <c r="AL459" i="8"/>
  <c r="AM459" i="8"/>
  <c r="AN459" i="8"/>
  <c r="AT459" i="8"/>
  <c r="AU459" i="8"/>
  <c r="AV459" i="8"/>
  <c r="AW459" i="8"/>
  <c r="AX459" i="8"/>
  <c r="AY459" i="8"/>
  <c r="AZ459" i="8"/>
  <c r="BA459" i="8"/>
  <c r="BB459" i="8"/>
  <c r="BC459" i="8"/>
  <c r="BD459" i="8"/>
  <c r="BE459" i="8"/>
  <c r="AC460" i="8"/>
  <c r="AD460" i="8"/>
  <c r="AE460" i="8"/>
  <c r="AF460" i="8"/>
  <c r="AG460" i="8"/>
  <c r="AH460" i="8"/>
  <c r="AI460" i="8"/>
  <c r="AJ460" i="8"/>
  <c r="AK460" i="8"/>
  <c r="AL460" i="8"/>
  <c r="AM460" i="8"/>
  <c r="AN460" i="8"/>
  <c r="AT460" i="8"/>
  <c r="AU460" i="8"/>
  <c r="AV460" i="8"/>
  <c r="AW460" i="8"/>
  <c r="AX460" i="8"/>
  <c r="AY460" i="8"/>
  <c r="AZ460" i="8"/>
  <c r="BA460" i="8"/>
  <c r="BB460" i="8"/>
  <c r="BC460" i="8"/>
  <c r="BD460" i="8"/>
  <c r="BE460" i="8"/>
  <c r="AC461" i="8"/>
  <c r="AD461" i="8"/>
  <c r="AE461" i="8"/>
  <c r="AF461" i="8"/>
  <c r="AG461" i="8"/>
  <c r="AH461" i="8"/>
  <c r="AI461" i="8"/>
  <c r="AJ461" i="8"/>
  <c r="AK461" i="8"/>
  <c r="AL461" i="8"/>
  <c r="AM461" i="8"/>
  <c r="AN461" i="8"/>
  <c r="AT461" i="8"/>
  <c r="AU461" i="8"/>
  <c r="AV461" i="8"/>
  <c r="AW461" i="8"/>
  <c r="AX461" i="8"/>
  <c r="AY461" i="8"/>
  <c r="AZ461" i="8"/>
  <c r="BA461" i="8"/>
  <c r="BB461" i="8"/>
  <c r="BC461" i="8"/>
  <c r="BD461" i="8"/>
  <c r="BE461" i="8"/>
  <c r="AC462" i="8"/>
  <c r="AD462" i="8"/>
  <c r="AE462" i="8"/>
  <c r="AF462" i="8"/>
  <c r="AG462" i="8"/>
  <c r="AH462" i="8"/>
  <c r="AI462" i="8"/>
  <c r="AJ462" i="8"/>
  <c r="AK462" i="8"/>
  <c r="AL462" i="8"/>
  <c r="AM462" i="8"/>
  <c r="AN462" i="8"/>
  <c r="AT462" i="8"/>
  <c r="AU462" i="8"/>
  <c r="AV462" i="8"/>
  <c r="AW462" i="8"/>
  <c r="AX462" i="8"/>
  <c r="AY462" i="8"/>
  <c r="AZ462" i="8"/>
  <c r="BA462" i="8"/>
  <c r="BB462" i="8"/>
  <c r="BC462" i="8"/>
  <c r="BD462" i="8"/>
  <c r="BE462" i="8"/>
  <c r="AC463" i="8"/>
  <c r="AD463" i="8"/>
  <c r="AE463" i="8"/>
  <c r="AF463" i="8"/>
  <c r="AG463" i="8"/>
  <c r="AH463" i="8"/>
  <c r="AI463" i="8"/>
  <c r="AJ463" i="8"/>
  <c r="AK463" i="8"/>
  <c r="AL463" i="8"/>
  <c r="AM463" i="8"/>
  <c r="AN463" i="8"/>
  <c r="AT463" i="8"/>
  <c r="AU463" i="8"/>
  <c r="AV463" i="8"/>
  <c r="AW463" i="8"/>
  <c r="AX463" i="8"/>
  <c r="AY463" i="8"/>
  <c r="AZ463" i="8"/>
  <c r="BA463" i="8"/>
  <c r="BB463" i="8"/>
  <c r="BC463" i="8"/>
  <c r="BD463" i="8"/>
  <c r="BE463" i="8"/>
  <c r="AC464" i="8"/>
  <c r="AD464" i="8"/>
  <c r="AE464" i="8"/>
  <c r="AF464" i="8"/>
  <c r="AG464" i="8"/>
  <c r="AH464" i="8"/>
  <c r="AI464" i="8"/>
  <c r="AJ464" i="8"/>
  <c r="AK464" i="8"/>
  <c r="AL464" i="8"/>
  <c r="AM464" i="8"/>
  <c r="AN464" i="8"/>
  <c r="AT464" i="8"/>
  <c r="AU464" i="8"/>
  <c r="AV464" i="8"/>
  <c r="AW464" i="8"/>
  <c r="AX464" i="8"/>
  <c r="AY464" i="8"/>
  <c r="AZ464" i="8"/>
  <c r="BA464" i="8"/>
  <c r="BB464" i="8"/>
  <c r="BC464" i="8"/>
  <c r="BD464" i="8"/>
  <c r="BE464" i="8"/>
  <c r="AC465" i="8"/>
  <c r="AD465" i="8"/>
  <c r="AE465" i="8"/>
  <c r="AF465" i="8"/>
  <c r="AG465" i="8"/>
  <c r="AH465" i="8"/>
  <c r="AI465" i="8"/>
  <c r="AJ465" i="8"/>
  <c r="AK465" i="8"/>
  <c r="AL465" i="8"/>
  <c r="AM465" i="8"/>
  <c r="AN465" i="8"/>
  <c r="AT465" i="8"/>
  <c r="AU465" i="8"/>
  <c r="AV465" i="8"/>
  <c r="AW465" i="8"/>
  <c r="AX465" i="8"/>
  <c r="AY465" i="8"/>
  <c r="AZ465" i="8"/>
  <c r="BA465" i="8"/>
  <c r="BB465" i="8"/>
  <c r="BC465" i="8"/>
  <c r="BD465" i="8"/>
  <c r="BE465" i="8"/>
  <c r="AC466" i="8"/>
  <c r="AD466" i="8"/>
  <c r="AE466" i="8"/>
  <c r="AF466" i="8"/>
  <c r="AG466" i="8"/>
  <c r="AH466" i="8"/>
  <c r="AI466" i="8"/>
  <c r="AJ466" i="8"/>
  <c r="AK466" i="8"/>
  <c r="AL466" i="8"/>
  <c r="AM466" i="8"/>
  <c r="AN466" i="8"/>
  <c r="AT466" i="8"/>
  <c r="AU466" i="8"/>
  <c r="AV466" i="8"/>
  <c r="AW466" i="8"/>
  <c r="AX466" i="8"/>
  <c r="AY466" i="8"/>
  <c r="AZ466" i="8"/>
  <c r="BA466" i="8"/>
  <c r="BB466" i="8"/>
  <c r="BC466" i="8"/>
  <c r="BD466" i="8"/>
  <c r="BE466" i="8"/>
  <c r="AC467" i="8"/>
  <c r="AD467" i="8"/>
  <c r="AE467" i="8"/>
  <c r="AF467" i="8"/>
  <c r="AG467" i="8"/>
  <c r="AH467" i="8"/>
  <c r="AI467" i="8"/>
  <c r="AJ467" i="8"/>
  <c r="AK467" i="8"/>
  <c r="AL467" i="8"/>
  <c r="AM467" i="8"/>
  <c r="AN467" i="8"/>
  <c r="AT467" i="8"/>
  <c r="AU467" i="8"/>
  <c r="AV467" i="8"/>
  <c r="AW467" i="8"/>
  <c r="AX467" i="8"/>
  <c r="AY467" i="8"/>
  <c r="AZ467" i="8"/>
  <c r="BA467" i="8"/>
  <c r="BB467" i="8"/>
  <c r="BC467" i="8"/>
  <c r="BD467" i="8"/>
  <c r="BE467" i="8"/>
  <c r="AC468" i="8"/>
  <c r="AD468" i="8"/>
  <c r="AE468" i="8"/>
  <c r="AF468" i="8"/>
  <c r="AG468" i="8"/>
  <c r="AH468" i="8"/>
  <c r="AI468" i="8"/>
  <c r="AJ468" i="8"/>
  <c r="AK468" i="8"/>
  <c r="AL468" i="8"/>
  <c r="AM468" i="8"/>
  <c r="AN468" i="8"/>
  <c r="AT468" i="8"/>
  <c r="AU468" i="8"/>
  <c r="AV468" i="8"/>
  <c r="AW468" i="8"/>
  <c r="AX468" i="8"/>
  <c r="AY468" i="8"/>
  <c r="AZ468" i="8"/>
  <c r="BA468" i="8"/>
  <c r="BB468" i="8"/>
  <c r="BC468" i="8"/>
  <c r="BD468" i="8"/>
  <c r="BE468" i="8"/>
  <c r="AC469" i="8"/>
  <c r="AD469" i="8"/>
  <c r="AE469" i="8"/>
  <c r="AF469" i="8"/>
  <c r="AG469" i="8"/>
  <c r="AH469" i="8"/>
  <c r="AI469" i="8"/>
  <c r="AJ469" i="8"/>
  <c r="AK469" i="8"/>
  <c r="AL469" i="8"/>
  <c r="AM469" i="8"/>
  <c r="AN469" i="8"/>
  <c r="AT469" i="8"/>
  <c r="AU469" i="8"/>
  <c r="AV469" i="8"/>
  <c r="AW469" i="8"/>
  <c r="AX469" i="8"/>
  <c r="AY469" i="8"/>
  <c r="AZ469" i="8"/>
  <c r="BA469" i="8"/>
  <c r="BB469" i="8"/>
  <c r="BC469" i="8"/>
  <c r="BD469" i="8"/>
  <c r="BE469" i="8"/>
  <c r="AC470" i="8"/>
  <c r="AD470" i="8"/>
  <c r="AE470" i="8"/>
  <c r="AF470" i="8"/>
  <c r="AG470" i="8"/>
  <c r="AH470" i="8"/>
  <c r="AI470" i="8"/>
  <c r="AJ470" i="8"/>
  <c r="AK470" i="8"/>
  <c r="AL470" i="8"/>
  <c r="AM470" i="8"/>
  <c r="AN470" i="8"/>
  <c r="AT470" i="8"/>
  <c r="AU470" i="8"/>
  <c r="AV470" i="8"/>
  <c r="AW470" i="8"/>
  <c r="AX470" i="8"/>
  <c r="AY470" i="8"/>
  <c r="AZ470" i="8"/>
  <c r="BA470" i="8"/>
  <c r="BB470" i="8"/>
  <c r="BC470" i="8"/>
  <c r="BD470" i="8"/>
  <c r="BE470" i="8"/>
  <c r="AC471" i="8"/>
  <c r="AD471" i="8"/>
  <c r="AE471" i="8"/>
  <c r="AF471" i="8"/>
  <c r="AG471" i="8"/>
  <c r="AH471" i="8"/>
  <c r="AI471" i="8"/>
  <c r="AJ471" i="8"/>
  <c r="AK471" i="8"/>
  <c r="AL471" i="8"/>
  <c r="AM471" i="8"/>
  <c r="AN471" i="8"/>
  <c r="AT471" i="8"/>
  <c r="AU471" i="8"/>
  <c r="AV471" i="8"/>
  <c r="AW471" i="8"/>
  <c r="AX471" i="8"/>
  <c r="AY471" i="8"/>
  <c r="AZ471" i="8"/>
  <c r="BA471" i="8"/>
  <c r="BB471" i="8"/>
  <c r="BC471" i="8"/>
  <c r="BD471" i="8"/>
  <c r="BE471" i="8"/>
  <c r="AC472" i="8"/>
  <c r="AD472" i="8"/>
  <c r="AE472" i="8"/>
  <c r="AF472" i="8"/>
  <c r="AG472" i="8"/>
  <c r="AH472" i="8"/>
  <c r="AI472" i="8"/>
  <c r="AJ472" i="8"/>
  <c r="AK472" i="8"/>
  <c r="AL472" i="8"/>
  <c r="AM472" i="8"/>
  <c r="AN472" i="8"/>
  <c r="AT472" i="8"/>
  <c r="AU472" i="8"/>
  <c r="AV472" i="8"/>
  <c r="AW472" i="8"/>
  <c r="AX472" i="8"/>
  <c r="AY472" i="8"/>
  <c r="AZ472" i="8"/>
  <c r="BA472" i="8"/>
  <c r="BB472" i="8"/>
  <c r="BC472" i="8"/>
  <c r="BD472" i="8"/>
  <c r="BE472" i="8"/>
  <c r="AC473" i="8"/>
  <c r="AD473" i="8"/>
  <c r="AE473" i="8"/>
  <c r="AF473" i="8"/>
  <c r="AG473" i="8"/>
  <c r="AH473" i="8"/>
  <c r="AI473" i="8"/>
  <c r="AJ473" i="8"/>
  <c r="AK473" i="8"/>
  <c r="AL473" i="8"/>
  <c r="AM473" i="8"/>
  <c r="AN473" i="8"/>
  <c r="AT473" i="8"/>
  <c r="AU473" i="8"/>
  <c r="AV473" i="8"/>
  <c r="AW473" i="8"/>
  <c r="AX473" i="8"/>
  <c r="AY473" i="8"/>
  <c r="AZ473" i="8"/>
  <c r="BA473" i="8"/>
  <c r="BB473" i="8"/>
  <c r="BC473" i="8"/>
  <c r="BD473" i="8"/>
  <c r="BE473" i="8"/>
  <c r="AC474" i="8"/>
  <c r="AD474" i="8"/>
  <c r="AE474" i="8"/>
  <c r="AF474" i="8"/>
  <c r="AG474" i="8"/>
  <c r="AH474" i="8"/>
  <c r="AI474" i="8"/>
  <c r="AJ474" i="8"/>
  <c r="AK474" i="8"/>
  <c r="AL474" i="8"/>
  <c r="AM474" i="8"/>
  <c r="AN474" i="8"/>
  <c r="AT474" i="8"/>
  <c r="AU474" i="8"/>
  <c r="AV474" i="8"/>
  <c r="AW474" i="8"/>
  <c r="AX474" i="8"/>
  <c r="AY474" i="8"/>
  <c r="AZ474" i="8"/>
  <c r="BA474" i="8"/>
  <c r="BB474" i="8"/>
  <c r="BC474" i="8"/>
  <c r="BD474" i="8"/>
  <c r="BE474" i="8"/>
  <c r="AC475" i="8"/>
  <c r="AD475" i="8"/>
  <c r="AE475" i="8"/>
  <c r="AF475" i="8"/>
  <c r="AG475" i="8"/>
  <c r="AH475" i="8"/>
  <c r="AI475" i="8"/>
  <c r="AJ475" i="8"/>
  <c r="AK475" i="8"/>
  <c r="AL475" i="8"/>
  <c r="AM475" i="8"/>
  <c r="AN475" i="8"/>
  <c r="AT475" i="8"/>
  <c r="AU475" i="8"/>
  <c r="AV475" i="8"/>
  <c r="AW475" i="8"/>
  <c r="AX475" i="8"/>
  <c r="AY475" i="8"/>
  <c r="AZ475" i="8"/>
  <c r="BA475" i="8"/>
  <c r="BB475" i="8"/>
  <c r="BC475" i="8"/>
  <c r="BD475" i="8"/>
  <c r="BE475" i="8"/>
  <c r="AC476" i="8"/>
  <c r="AD476" i="8"/>
  <c r="AE476" i="8"/>
  <c r="AF476" i="8"/>
  <c r="AG476" i="8"/>
  <c r="AH476" i="8"/>
  <c r="AI476" i="8"/>
  <c r="AJ476" i="8"/>
  <c r="AK476" i="8"/>
  <c r="AL476" i="8"/>
  <c r="AM476" i="8"/>
  <c r="AN476" i="8"/>
  <c r="AT476" i="8"/>
  <c r="AU476" i="8"/>
  <c r="AV476" i="8"/>
  <c r="AW476" i="8"/>
  <c r="AX476" i="8"/>
  <c r="AY476" i="8"/>
  <c r="AZ476" i="8"/>
  <c r="BA476" i="8"/>
  <c r="BB476" i="8"/>
  <c r="BC476" i="8"/>
  <c r="BD476" i="8"/>
  <c r="BE476" i="8"/>
  <c r="AC477" i="8"/>
  <c r="AD477" i="8"/>
  <c r="AE477" i="8"/>
  <c r="AF477" i="8"/>
  <c r="AG477" i="8"/>
  <c r="AH477" i="8"/>
  <c r="AI477" i="8"/>
  <c r="AJ477" i="8"/>
  <c r="AK477" i="8"/>
  <c r="AL477" i="8"/>
  <c r="AM477" i="8"/>
  <c r="AN477" i="8"/>
  <c r="AT477" i="8"/>
  <c r="AU477" i="8"/>
  <c r="AV477" i="8"/>
  <c r="AW477" i="8"/>
  <c r="AX477" i="8"/>
  <c r="AY477" i="8"/>
  <c r="AZ477" i="8"/>
  <c r="BA477" i="8"/>
  <c r="BB477" i="8"/>
  <c r="BC477" i="8"/>
  <c r="BD477" i="8"/>
  <c r="BE477" i="8"/>
  <c r="AC478" i="8"/>
  <c r="AD478" i="8"/>
  <c r="AE478" i="8"/>
  <c r="AF478" i="8"/>
  <c r="AG478" i="8"/>
  <c r="AH478" i="8"/>
  <c r="AI478" i="8"/>
  <c r="AJ478" i="8"/>
  <c r="AK478" i="8"/>
  <c r="AL478" i="8"/>
  <c r="AM478" i="8"/>
  <c r="AN478" i="8"/>
  <c r="AT478" i="8"/>
  <c r="AU478" i="8"/>
  <c r="AV478" i="8"/>
  <c r="AW478" i="8"/>
  <c r="AX478" i="8"/>
  <c r="AY478" i="8"/>
  <c r="AZ478" i="8"/>
  <c r="BA478" i="8"/>
  <c r="BB478" i="8"/>
  <c r="BC478" i="8"/>
  <c r="BD478" i="8"/>
  <c r="BE478" i="8"/>
  <c r="AC479" i="8"/>
  <c r="AD479" i="8"/>
  <c r="AE479" i="8"/>
  <c r="AF479" i="8"/>
  <c r="AG479" i="8"/>
  <c r="AH479" i="8"/>
  <c r="AI479" i="8"/>
  <c r="AJ479" i="8"/>
  <c r="AK479" i="8"/>
  <c r="AL479" i="8"/>
  <c r="AM479" i="8"/>
  <c r="AN479" i="8"/>
  <c r="AT479" i="8"/>
  <c r="AU479" i="8"/>
  <c r="AV479" i="8"/>
  <c r="AW479" i="8"/>
  <c r="AX479" i="8"/>
  <c r="AY479" i="8"/>
  <c r="AZ479" i="8"/>
  <c r="BA479" i="8"/>
  <c r="BB479" i="8"/>
  <c r="BC479" i="8"/>
  <c r="BD479" i="8"/>
  <c r="BE479" i="8"/>
  <c r="AC480" i="8"/>
  <c r="AD480" i="8"/>
  <c r="AE480" i="8"/>
  <c r="AF480" i="8"/>
  <c r="AG480" i="8"/>
  <c r="AH480" i="8"/>
  <c r="AI480" i="8"/>
  <c r="AJ480" i="8"/>
  <c r="AK480" i="8"/>
  <c r="AL480" i="8"/>
  <c r="AM480" i="8"/>
  <c r="AN480" i="8"/>
  <c r="AT480" i="8"/>
  <c r="AU480" i="8"/>
  <c r="AV480" i="8"/>
  <c r="AW480" i="8"/>
  <c r="AX480" i="8"/>
  <c r="AY480" i="8"/>
  <c r="AZ480" i="8"/>
  <c r="BA480" i="8"/>
  <c r="BB480" i="8"/>
  <c r="BC480" i="8"/>
  <c r="BD480" i="8"/>
  <c r="BE480" i="8"/>
  <c r="AC481" i="8"/>
  <c r="AD481" i="8"/>
  <c r="AE481" i="8"/>
  <c r="AF481" i="8"/>
  <c r="AG481" i="8"/>
  <c r="AH481" i="8"/>
  <c r="AI481" i="8"/>
  <c r="AJ481" i="8"/>
  <c r="AK481" i="8"/>
  <c r="AL481" i="8"/>
  <c r="AM481" i="8"/>
  <c r="AN481" i="8"/>
  <c r="AT481" i="8"/>
  <c r="AU481" i="8"/>
  <c r="AV481" i="8"/>
  <c r="AW481" i="8"/>
  <c r="AX481" i="8"/>
  <c r="AY481" i="8"/>
  <c r="AZ481" i="8"/>
  <c r="BA481" i="8"/>
  <c r="BB481" i="8"/>
  <c r="BC481" i="8"/>
  <c r="BD481" i="8"/>
  <c r="BE481" i="8"/>
  <c r="AC482" i="8"/>
  <c r="AD482" i="8"/>
  <c r="AE482" i="8"/>
  <c r="AF482" i="8"/>
  <c r="AG482" i="8"/>
  <c r="AH482" i="8"/>
  <c r="AI482" i="8"/>
  <c r="AJ482" i="8"/>
  <c r="AK482" i="8"/>
  <c r="AL482" i="8"/>
  <c r="AM482" i="8"/>
  <c r="AN482" i="8"/>
  <c r="AT482" i="8"/>
  <c r="AU482" i="8"/>
  <c r="AV482" i="8"/>
  <c r="AW482" i="8"/>
  <c r="AX482" i="8"/>
  <c r="AY482" i="8"/>
  <c r="AZ482" i="8"/>
  <c r="BA482" i="8"/>
  <c r="BB482" i="8"/>
  <c r="BC482" i="8"/>
  <c r="BD482" i="8"/>
  <c r="BE482" i="8"/>
  <c r="AC483" i="8"/>
  <c r="AD483" i="8"/>
  <c r="AE483" i="8"/>
  <c r="AF483" i="8"/>
  <c r="AG483" i="8"/>
  <c r="AH483" i="8"/>
  <c r="AI483" i="8"/>
  <c r="AJ483" i="8"/>
  <c r="AK483" i="8"/>
  <c r="AL483" i="8"/>
  <c r="AM483" i="8"/>
  <c r="AN483" i="8"/>
  <c r="AT483" i="8"/>
  <c r="AU483" i="8"/>
  <c r="AV483" i="8"/>
  <c r="AW483" i="8"/>
  <c r="AX483" i="8"/>
  <c r="AY483" i="8"/>
  <c r="AZ483" i="8"/>
  <c r="BA483" i="8"/>
  <c r="BB483" i="8"/>
  <c r="BC483" i="8"/>
  <c r="BD483" i="8"/>
  <c r="BE483" i="8"/>
  <c r="AC484" i="8"/>
  <c r="AD484" i="8"/>
  <c r="AE484" i="8"/>
  <c r="AF484" i="8"/>
  <c r="AG484" i="8"/>
  <c r="AH484" i="8"/>
  <c r="AI484" i="8"/>
  <c r="AJ484" i="8"/>
  <c r="AK484" i="8"/>
  <c r="AL484" i="8"/>
  <c r="AM484" i="8"/>
  <c r="AN484" i="8"/>
  <c r="AT484" i="8"/>
  <c r="AU484" i="8"/>
  <c r="AV484" i="8"/>
  <c r="AW484" i="8"/>
  <c r="AX484" i="8"/>
  <c r="AY484" i="8"/>
  <c r="AZ484" i="8"/>
  <c r="BA484" i="8"/>
  <c r="BB484" i="8"/>
  <c r="BC484" i="8"/>
  <c r="BD484" i="8"/>
  <c r="BE484" i="8"/>
  <c r="AC485" i="8"/>
  <c r="AD485" i="8"/>
  <c r="AE485" i="8"/>
  <c r="AF485" i="8"/>
  <c r="AG485" i="8"/>
  <c r="AH485" i="8"/>
  <c r="AI485" i="8"/>
  <c r="AJ485" i="8"/>
  <c r="AK485" i="8"/>
  <c r="AL485" i="8"/>
  <c r="AM485" i="8"/>
  <c r="AN485" i="8"/>
  <c r="AT485" i="8"/>
  <c r="AU485" i="8"/>
  <c r="AV485" i="8"/>
  <c r="AW485" i="8"/>
  <c r="AX485" i="8"/>
  <c r="AY485" i="8"/>
  <c r="AZ485" i="8"/>
  <c r="BA485" i="8"/>
  <c r="BB485" i="8"/>
  <c r="BC485" i="8"/>
  <c r="BD485" i="8"/>
  <c r="BE485" i="8"/>
  <c r="AC486" i="8"/>
  <c r="AD486" i="8"/>
  <c r="AE486" i="8"/>
  <c r="AF486" i="8"/>
  <c r="AG486" i="8"/>
  <c r="AH486" i="8"/>
  <c r="AI486" i="8"/>
  <c r="AJ486" i="8"/>
  <c r="AK486" i="8"/>
  <c r="AL486" i="8"/>
  <c r="AM486" i="8"/>
  <c r="AN486" i="8"/>
  <c r="AT486" i="8"/>
  <c r="AU486" i="8"/>
  <c r="AV486" i="8"/>
  <c r="AW486" i="8"/>
  <c r="AX486" i="8"/>
  <c r="AY486" i="8"/>
  <c r="AZ486" i="8"/>
  <c r="BA486" i="8"/>
  <c r="BB486" i="8"/>
  <c r="BC486" i="8"/>
  <c r="BD486" i="8"/>
  <c r="BE486" i="8"/>
  <c r="AC487" i="8"/>
  <c r="AD487" i="8"/>
  <c r="AE487" i="8"/>
  <c r="AF487" i="8"/>
  <c r="AG487" i="8"/>
  <c r="AH487" i="8"/>
  <c r="AI487" i="8"/>
  <c r="AJ487" i="8"/>
  <c r="AK487" i="8"/>
  <c r="AL487" i="8"/>
  <c r="AM487" i="8"/>
  <c r="AN487" i="8"/>
  <c r="AT487" i="8"/>
  <c r="AU487" i="8"/>
  <c r="AV487" i="8"/>
  <c r="AW487" i="8"/>
  <c r="AX487" i="8"/>
  <c r="AY487" i="8"/>
  <c r="AZ487" i="8"/>
  <c r="BA487" i="8"/>
  <c r="BB487" i="8"/>
  <c r="BC487" i="8"/>
  <c r="BD487" i="8"/>
  <c r="BE487" i="8"/>
  <c r="AC488" i="8"/>
  <c r="AD488" i="8"/>
  <c r="AE488" i="8"/>
  <c r="AF488" i="8"/>
  <c r="AG488" i="8"/>
  <c r="AH488" i="8"/>
  <c r="AI488" i="8"/>
  <c r="AJ488" i="8"/>
  <c r="AK488" i="8"/>
  <c r="AL488" i="8"/>
  <c r="AM488" i="8"/>
  <c r="AN488" i="8"/>
  <c r="AT488" i="8"/>
  <c r="AU488" i="8"/>
  <c r="AV488" i="8"/>
  <c r="AW488" i="8"/>
  <c r="AX488" i="8"/>
  <c r="AY488" i="8"/>
  <c r="AZ488" i="8"/>
  <c r="BA488" i="8"/>
  <c r="BB488" i="8"/>
  <c r="BC488" i="8"/>
  <c r="BD488" i="8"/>
  <c r="BE488" i="8"/>
  <c r="AC489" i="8"/>
  <c r="AD489" i="8"/>
  <c r="AE489" i="8"/>
  <c r="AF489" i="8"/>
  <c r="AG489" i="8"/>
  <c r="AH489" i="8"/>
  <c r="AI489" i="8"/>
  <c r="AJ489" i="8"/>
  <c r="AK489" i="8"/>
  <c r="AL489" i="8"/>
  <c r="AM489" i="8"/>
  <c r="AN489" i="8"/>
  <c r="AT489" i="8"/>
  <c r="AU489" i="8"/>
  <c r="AV489" i="8"/>
  <c r="AW489" i="8"/>
  <c r="AX489" i="8"/>
  <c r="AY489" i="8"/>
  <c r="AZ489" i="8"/>
  <c r="BA489" i="8"/>
  <c r="BB489" i="8"/>
  <c r="BC489" i="8"/>
  <c r="BD489" i="8"/>
  <c r="BE489" i="8"/>
  <c r="AC490" i="8"/>
  <c r="AD490" i="8"/>
  <c r="AE490" i="8"/>
  <c r="AF490" i="8"/>
  <c r="AG490" i="8"/>
  <c r="AH490" i="8"/>
  <c r="AI490" i="8"/>
  <c r="AJ490" i="8"/>
  <c r="AK490" i="8"/>
  <c r="AL490" i="8"/>
  <c r="AM490" i="8"/>
  <c r="AN490" i="8"/>
  <c r="AT490" i="8"/>
  <c r="AU490" i="8"/>
  <c r="AV490" i="8"/>
  <c r="AW490" i="8"/>
  <c r="AX490" i="8"/>
  <c r="AY490" i="8"/>
  <c r="AZ490" i="8"/>
  <c r="BA490" i="8"/>
  <c r="BB490" i="8"/>
  <c r="BC490" i="8"/>
  <c r="BD490" i="8"/>
  <c r="BE490" i="8"/>
  <c r="AC491" i="8"/>
  <c r="AD491" i="8"/>
  <c r="AE491" i="8"/>
  <c r="AF491" i="8"/>
  <c r="AG491" i="8"/>
  <c r="AH491" i="8"/>
  <c r="AI491" i="8"/>
  <c r="AJ491" i="8"/>
  <c r="AK491" i="8"/>
  <c r="AL491" i="8"/>
  <c r="AM491" i="8"/>
  <c r="AN491" i="8"/>
  <c r="AT491" i="8"/>
  <c r="AU491" i="8"/>
  <c r="AV491" i="8"/>
  <c r="AW491" i="8"/>
  <c r="AX491" i="8"/>
  <c r="AY491" i="8"/>
  <c r="AZ491" i="8"/>
  <c r="BA491" i="8"/>
  <c r="BB491" i="8"/>
  <c r="BC491" i="8"/>
  <c r="BD491" i="8"/>
  <c r="BE491" i="8"/>
  <c r="AC492" i="8"/>
  <c r="AD492" i="8"/>
  <c r="AE492" i="8"/>
  <c r="AF492" i="8"/>
  <c r="AG492" i="8"/>
  <c r="AH492" i="8"/>
  <c r="AI492" i="8"/>
  <c r="AJ492" i="8"/>
  <c r="AK492" i="8"/>
  <c r="AL492" i="8"/>
  <c r="AM492" i="8"/>
  <c r="AN492" i="8"/>
  <c r="AT492" i="8"/>
  <c r="AU492" i="8"/>
  <c r="AV492" i="8"/>
  <c r="AW492" i="8"/>
  <c r="AX492" i="8"/>
  <c r="AY492" i="8"/>
  <c r="AZ492" i="8"/>
  <c r="BA492" i="8"/>
  <c r="BB492" i="8"/>
  <c r="BC492" i="8"/>
  <c r="BD492" i="8"/>
  <c r="BE492" i="8"/>
  <c r="AC493" i="8"/>
  <c r="AD493" i="8"/>
  <c r="AE493" i="8"/>
  <c r="AF493" i="8"/>
  <c r="AG493" i="8"/>
  <c r="AH493" i="8"/>
  <c r="AI493" i="8"/>
  <c r="AJ493" i="8"/>
  <c r="AK493" i="8"/>
  <c r="AL493" i="8"/>
  <c r="AM493" i="8"/>
  <c r="AN493" i="8"/>
  <c r="AT493" i="8"/>
  <c r="AU493" i="8"/>
  <c r="AV493" i="8"/>
  <c r="AW493" i="8"/>
  <c r="AX493" i="8"/>
  <c r="AY493" i="8"/>
  <c r="AZ493" i="8"/>
  <c r="BA493" i="8"/>
  <c r="BB493" i="8"/>
  <c r="BC493" i="8"/>
  <c r="BD493" i="8"/>
  <c r="BE493" i="8"/>
  <c r="AC494" i="8"/>
  <c r="AD494" i="8"/>
  <c r="AE494" i="8"/>
  <c r="AF494" i="8"/>
  <c r="AG494" i="8"/>
  <c r="AH494" i="8"/>
  <c r="AI494" i="8"/>
  <c r="AJ494" i="8"/>
  <c r="AK494" i="8"/>
  <c r="AL494" i="8"/>
  <c r="AM494" i="8"/>
  <c r="AN494" i="8"/>
  <c r="AT494" i="8"/>
  <c r="AU494" i="8"/>
  <c r="AV494" i="8"/>
  <c r="AW494" i="8"/>
  <c r="AX494" i="8"/>
  <c r="AY494" i="8"/>
  <c r="AZ494" i="8"/>
  <c r="BA494" i="8"/>
  <c r="BB494" i="8"/>
  <c r="BC494" i="8"/>
  <c r="BD494" i="8"/>
  <c r="BE494" i="8"/>
  <c r="AC495" i="8"/>
  <c r="AD495" i="8"/>
  <c r="AE495" i="8"/>
  <c r="AF495" i="8"/>
  <c r="AG495" i="8"/>
  <c r="AH495" i="8"/>
  <c r="AI495" i="8"/>
  <c r="AJ495" i="8"/>
  <c r="AK495" i="8"/>
  <c r="AL495" i="8"/>
  <c r="AM495" i="8"/>
  <c r="AN495" i="8"/>
  <c r="AT495" i="8"/>
  <c r="AU495" i="8"/>
  <c r="AV495" i="8"/>
  <c r="AW495" i="8"/>
  <c r="AX495" i="8"/>
  <c r="AY495" i="8"/>
  <c r="AZ495" i="8"/>
  <c r="BA495" i="8"/>
  <c r="BB495" i="8"/>
  <c r="BC495" i="8"/>
  <c r="BD495" i="8"/>
  <c r="BE495" i="8"/>
  <c r="AC496" i="8"/>
  <c r="AD496" i="8"/>
  <c r="AE496" i="8"/>
  <c r="AF496" i="8"/>
  <c r="AG496" i="8"/>
  <c r="AH496" i="8"/>
  <c r="AI496" i="8"/>
  <c r="AJ496" i="8"/>
  <c r="AK496" i="8"/>
  <c r="AL496" i="8"/>
  <c r="AM496" i="8"/>
  <c r="AN496" i="8"/>
  <c r="AT496" i="8"/>
  <c r="AU496" i="8"/>
  <c r="AV496" i="8"/>
  <c r="AW496" i="8"/>
  <c r="AX496" i="8"/>
  <c r="AY496" i="8"/>
  <c r="AZ496" i="8"/>
  <c r="BA496" i="8"/>
  <c r="BB496" i="8"/>
  <c r="BC496" i="8"/>
  <c r="BD496" i="8"/>
  <c r="BE496" i="8"/>
  <c r="AC497" i="8"/>
  <c r="AD497" i="8"/>
  <c r="AE497" i="8"/>
  <c r="AF497" i="8"/>
  <c r="AG497" i="8"/>
  <c r="AH497" i="8"/>
  <c r="AI497" i="8"/>
  <c r="AJ497" i="8"/>
  <c r="AK497" i="8"/>
  <c r="AL497" i="8"/>
  <c r="AM497" i="8"/>
  <c r="AN497" i="8"/>
  <c r="AT497" i="8"/>
  <c r="AU497" i="8"/>
  <c r="AV497" i="8"/>
  <c r="AW497" i="8"/>
  <c r="AX497" i="8"/>
  <c r="AY497" i="8"/>
  <c r="AZ497" i="8"/>
  <c r="BA497" i="8"/>
  <c r="BB497" i="8"/>
  <c r="BC497" i="8"/>
  <c r="BD497" i="8"/>
  <c r="BE497" i="8"/>
  <c r="AC498" i="8"/>
  <c r="AD498" i="8"/>
  <c r="AE498" i="8"/>
  <c r="AF498" i="8"/>
  <c r="AG498" i="8"/>
  <c r="AH498" i="8"/>
  <c r="AI498" i="8"/>
  <c r="AJ498" i="8"/>
  <c r="AK498" i="8"/>
  <c r="AL498" i="8"/>
  <c r="AM498" i="8"/>
  <c r="AN498" i="8"/>
  <c r="AT498" i="8"/>
  <c r="AU498" i="8"/>
  <c r="AV498" i="8"/>
  <c r="AW498" i="8"/>
  <c r="AX498" i="8"/>
  <c r="AY498" i="8"/>
  <c r="AZ498" i="8"/>
  <c r="BA498" i="8"/>
  <c r="BB498" i="8"/>
  <c r="BC498" i="8"/>
  <c r="BD498" i="8"/>
  <c r="BE498" i="8"/>
  <c r="AC499" i="8"/>
  <c r="AD499" i="8"/>
  <c r="AE499" i="8"/>
  <c r="AF499" i="8"/>
  <c r="AG499" i="8"/>
  <c r="AH499" i="8"/>
  <c r="AI499" i="8"/>
  <c r="AJ499" i="8"/>
  <c r="AK499" i="8"/>
  <c r="AL499" i="8"/>
  <c r="AM499" i="8"/>
  <c r="AN499" i="8"/>
  <c r="AT499" i="8"/>
  <c r="AU499" i="8"/>
  <c r="AV499" i="8"/>
  <c r="AW499" i="8"/>
  <c r="AX499" i="8"/>
  <c r="AY499" i="8"/>
  <c r="AZ499" i="8"/>
  <c r="BA499" i="8"/>
  <c r="BB499" i="8"/>
  <c r="BC499" i="8"/>
  <c r="BD499" i="8"/>
  <c r="BE499" i="8"/>
  <c r="AC500" i="8"/>
  <c r="AD500" i="8"/>
  <c r="AE500" i="8"/>
  <c r="AF500" i="8"/>
  <c r="AG500" i="8"/>
  <c r="AH500" i="8"/>
  <c r="AI500" i="8"/>
  <c r="AJ500" i="8"/>
  <c r="AK500" i="8"/>
  <c r="AL500" i="8"/>
  <c r="AM500" i="8"/>
  <c r="AN500" i="8"/>
  <c r="AT500" i="8"/>
  <c r="AU500" i="8"/>
  <c r="AV500" i="8"/>
  <c r="AW500" i="8"/>
  <c r="AX500" i="8"/>
  <c r="AY500" i="8"/>
  <c r="AZ500" i="8"/>
  <c r="BA500" i="8"/>
  <c r="BB500" i="8"/>
  <c r="BC500" i="8"/>
  <c r="BD500" i="8"/>
  <c r="BE500" i="8"/>
  <c r="AC501" i="8"/>
  <c r="AD501" i="8"/>
  <c r="AE501" i="8"/>
  <c r="AF501" i="8"/>
  <c r="AG501" i="8"/>
  <c r="AH501" i="8"/>
  <c r="AI501" i="8"/>
  <c r="AJ501" i="8"/>
  <c r="AK501" i="8"/>
  <c r="AL501" i="8"/>
  <c r="AM501" i="8"/>
  <c r="AN501" i="8"/>
  <c r="AT501" i="8"/>
  <c r="AU501" i="8"/>
  <c r="AV501" i="8"/>
  <c r="AW501" i="8"/>
  <c r="AX501" i="8"/>
  <c r="AY501" i="8"/>
  <c r="AZ501" i="8"/>
  <c r="BA501" i="8"/>
  <c r="BB501" i="8"/>
  <c r="BC501" i="8"/>
  <c r="BD501" i="8"/>
  <c r="BE501" i="8"/>
  <c r="AC502" i="8"/>
  <c r="AD502" i="8"/>
  <c r="AE502" i="8"/>
  <c r="AF502" i="8"/>
  <c r="AG502" i="8"/>
  <c r="AH502" i="8"/>
  <c r="AI502" i="8"/>
  <c r="AJ502" i="8"/>
  <c r="AK502" i="8"/>
  <c r="AL502" i="8"/>
  <c r="AM502" i="8"/>
  <c r="AN502" i="8"/>
  <c r="AT502" i="8"/>
  <c r="AU502" i="8"/>
  <c r="AV502" i="8"/>
  <c r="AW502" i="8"/>
  <c r="AX502" i="8"/>
  <c r="AY502" i="8"/>
  <c r="AZ502" i="8"/>
  <c r="BA502" i="8"/>
  <c r="BB502" i="8"/>
  <c r="BC502" i="8"/>
  <c r="BD502" i="8"/>
  <c r="BE502" i="8"/>
  <c r="AC503" i="8"/>
  <c r="AD503" i="8"/>
  <c r="AE503" i="8"/>
  <c r="AF503" i="8"/>
  <c r="AG503" i="8"/>
  <c r="AH503" i="8"/>
  <c r="AI503" i="8"/>
  <c r="AJ503" i="8"/>
  <c r="AK503" i="8"/>
  <c r="AL503" i="8"/>
  <c r="AM503" i="8"/>
  <c r="AN503" i="8"/>
  <c r="AT503" i="8"/>
  <c r="AU503" i="8"/>
  <c r="AV503" i="8"/>
  <c r="AW503" i="8"/>
  <c r="AX503" i="8"/>
  <c r="AY503" i="8"/>
  <c r="AZ503" i="8"/>
  <c r="BA503" i="8"/>
  <c r="BB503" i="8"/>
  <c r="BC503" i="8"/>
  <c r="BD503" i="8"/>
  <c r="BE503" i="8"/>
  <c r="AC504" i="8"/>
  <c r="AD504" i="8"/>
  <c r="AE504" i="8"/>
  <c r="AF504" i="8"/>
  <c r="AG504" i="8"/>
  <c r="AH504" i="8"/>
  <c r="AI504" i="8"/>
  <c r="AJ504" i="8"/>
  <c r="AK504" i="8"/>
  <c r="AL504" i="8"/>
  <c r="AM504" i="8"/>
  <c r="AN504" i="8"/>
  <c r="AT504" i="8"/>
  <c r="AU504" i="8"/>
  <c r="AV504" i="8"/>
  <c r="AW504" i="8"/>
  <c r="AX504" i="8"/>
  <c r="AY504" i="8"/>
  <c r="AZ504" i="8"/>
  <c r="BA504" i="8"/>
  <c r="BB504" i="8"/>
  <c r="BC504" i="8"/>
  <c r="BD504" i="8"/>
  <c r="BE504" i="8"/>
  <c r="AC505" i="8"/>
  <c r="AD505" i="8"/>
  <c r="AE505" i="8"/>
  <c r="AF505" i="8"/>
  <c r="AG505" i="8"/>
  <c r="AH505" i="8"/>
  <c r="AI505" i="8"/>
  <c r="AJ505" i="8"/>
  <c r="AK505" i="8"/>
  <c r="AL505" i="8"/>
  <c r="AM505" i="8"/>
  <c r="AN505" i="8"/>
  <c r="AT505" i="8"/>
  <c r="AU505" i="8"/>
  <c r="AV505" i="8"/>
  <c r="AW505" i="8"/>
  <c r="AX505" i="8"/>
  <c r="AY505" i="8"/>
  <c r="AZ505" i="8"/>
  <c r="BA505" i="8"/>
  <c r="BB505" i="8"/>
  <c r="BC505" i="8"/>
  <c r="BD505" i="8"/>
  <c r="BE505" i="8"/>
  <c r="AC506" i="8"/>
  <c r="AD506" i="8"/>
  <c r="AE506" i="8"/>
  <c r="AF506" i="8"/>
  <c r="AG506" i="8"/>
  <c r="AH506" i="8"/>
  <c r="AI506" i="8"/>
  <c r="AJ506" i="8"/>
  <c r="AK506" i="8"/>
  <c r="AL506" i="8"/>
  <c r="AM506" i="8"/>
  <c r="AN506" i="8"/>
  <c r="AT506" i="8"/>
  <c r="AU506" i="8"/>
  <c r="AV506" i="8"/>
  <c r="AW506" i="8"/>
  <c r="AX506" i="8"/>
  <c r="AY506" i="8"/>
  <c r="AZ506" i="8"/>
  <c r="BA506" i="8"/>
  <c r="BB506" i="8"/>
  <c r="BC506" i="8"/>
  <c r="BD506" i="8"/>
  <c r="BE506" i="8"/>
  <c r="AC507" i="8"/>
  <c r="AD507" i="8"/>
  <c r="AE507" i="8"/>
  <c r="AF507" i="8"/>
  <c r="AG507" i="8"/>
  <c r="AH507" i="8"/>
  <c r="AI507" i="8"/>
  <c r="AJ507" i="8"/>
  <c r="AK507" i="8"/>
  <c r="AL507" i="8"/>
  <c r="AM507" i="8"/>
  <c r="AN507" i="8"/>
  <c r="AT507" i="8"/>
  <c r="AU507" i="8"/>
  <c r="AV507" i="8"/>
  <c r="AW507" i="8"/>
  <c r="AX507" i="8"/>
  <c r="AY507" i="8"/>
  <c r="AZ507" i="8"/>
  <c r="BA507" i="8"/>
  <c r="BB507" i="8"/>
  <c r="BC507" i="8"/>
  <c r="BD507" i="8"/>
  <c r="BE507" i="8"/>
  <c r="AC508" i="8"/>
  <c r="AD508" i="8"/>
  <c r="AE508" i="8"/>
  <c r="AF508" i="8"/>
  <c r="AG508" i="8"/>
  <c r="AH508" i="8"/>
  <c r="AI508" i="8"/>
  <c r="AJ508" i="8"/>
  <c r="AK508" i="8"/>
  <c r="AL508" i="8"/>
  <c r="AM508" i="8"/>
  <c r="AN508" i="8"/>
  <c r="AT508" i="8"/>
  <c r="AU508" i="8"/>
  <c r="AV508" i="8"/>
  <c r="AW508" i="8"/>
  <c r="AX508" i="8"/>
  <c r="AY508" i="8"/>
  <c r="AZ508" i="8"/>
  <c r="BA508" i="8"/>
  <c r="BB508" i="8"/>
  <c r="BC508" i="8"/>
  <c r="BD508" i="8"/>
  <c r="BE508" i="8"/>
  <c r="AC509" i="8"/>
  <c r="AD509" i="8"/>
  <c r="AE509" i="8"/>
  <c r="AF509" i="8"/>
  <c r="AG509" i="8"/>
  <c r="AH509" i="8"/>
  <c r="AI509" i="8"/>
  <c r="AJ509" i="8"/>
  <c r="AK509" i="8"/>
  <c r="AL509" i="8"/>
  <c r="AM509" i="8"/>
  <c r="AN509" i="8"/>
  <c r="AT509" i="8"/>
  <c r="AU509" i="8"/>
  <c r="AV509" i="8"/>
  <c r="AW509" i="8"/>
  <c r="AX509" i="8"/>
  <c r="AY509" i="8"/>
  <c r="AZ509" i="8"/>
  <c r="BA509" i="8"/>
  <c r="BB509" i="8"/>
  <c r="BC509" i="8"/>
  <c r="BD509" i="8"/>
  <c r="BE509" i="8"/>
  <c r="AC510" i="8"/>
  <c r="AD510" i="8"/>
  <c r="AE510" i="8"/>
  <c r="AF510" i="8"/>
  <c r="AG510" i="8"/>
  <c r="AH510" i="8"/>
  <c r="AI510" i="8"/>
  <c r="AJ510" i="8"/>
  <c r="AK510" i="8"/>
  <c r="AL510" i="8"/>
  <c r="AM510" i="8"/>
  <c r="AN510" i="8"/>
  <c r="AT510" i="8"/>
  <c r="AU510" i="8"/>
  <c r="AV510" i="8"/>
  <c r="AW510" i="8"/>
  <c r="AX510" i="8"/>
  <c r="AY510" i="8"/>
  <c r="AZ510" i="8"/>
  <c r="BA510" i="8"/>
  <c r="BB510" i="8"/>
  <c r="BC510" i="8"/>
  <c r="BD510" i="8"/>
  <c r="BE510" i="8"/>
  <c r="AC511" i="8"/>
  <c r="AD511" i="8"/>
  <c r="AE511" i="8"/>
  <c r="AF511" i="8"/>
  <c r="AG511" i="8"/>
  <c r="AH511" i="8"/>
  <c r="AI511" i="8"/>
  <c r="AJ511" i="8"/>
  <c r="AK511" i="8"/>
  <c r="AL511" i="8"/>
  <c r="AM511" i="8"/>
  <c r="AN511" i="8"/>
  <c r="AT511" i="8"/>
  <c r="AU511" i="8"/>
  <c r="AV511" i="8"/>
  <c r="AW511" i="8"/>
  <c r="AX511" i="8"/>
  <c r="AY511" i="8"/>
  <c r="AZ511" i="8"/>
  <c r="BA511" i="8"/>
  <c r="BB511" i="8"/>
  <c r="BC511" i="8"/>
  <c r="BD511" i="8"/>
  <c r="BE511" i="8"/>
  <c r="AC512" i="8"/>
  <c r="AD512" i="8"/>
  <c r="AE512" i="8"/>
  <c r="AF512" i="8"/>
  <c r="AG512" i="8"/>
  <c r="AH512" i="8"/>
  <c r="AI512" i="8"/>
  <c r="AJ512" i="8"/>
  <c r="AK512" i="8"/>
  <c r="AL512" i="8"/>
  <c r="AM512" i="8"/>
  <c r="AN512" i="8"/>
  <c r="AT512" i="8"/>
  <c r="AU512" i="8"/>
  <c r="AV512" i="8"/>
  <c r="AW512" i="8"/>
  <c r="AX512" i="8"/>
  <c r="AY512" i="8"/>
  <c r="AZ512" i="8"/>
  <c r="BA512" i="8"/>
  <c r="BB512" i="8"/>
  <c r="BC512" i="8"/>
  <c r="BD512" i="8"/>
  <c r="BE512" i="8"/>
  <c r="AC513" i="8"/>
  <c r="AD513" i="8"/>
  <c r="AE513" i="8"/>
  <c r="AF513" i="8"/>
  <c r="AG513" i="8"/>
  <c r="AH513" i="8"/>
  <c r="AI513" i="8"/>
  <c r="AJ513" i="8"/>
  <c r="AK513" i="8"/>
  <c r="AL513" i="8"/>
  <c r="AM513" i="8"/>
  <c r="AN513" i="8"/>
  <c r="AT513" i="8"/>
  <c r="AU513" i="8"/>
  <c r="AV513" i="8"/>
  <c r="AW513" i="8"/>
  <c r="AX513" i="8"/>
  <c r="AY513" i="8"/>
  <c r="AZ513" i="8"/>
  <c r="BA513" i="8"/>
  <c r="BB513" i="8"/>
  <c r="BC513" i="8"/>
  <c r="BD513" i="8"/>
  <c r="BE513" i="8"/>
  <c r="AC514" i="8"/>
  <c r="AD514" i="8"/>
  <c r="AE514" i="8"/>
  <c r="AF514" i="8"/>
  <c r="AG514" i="8"/>
  <c r="AH514" i="8"/>
  <c r="AI514" i="8"/>
  <c r="AJ514" i="8"/>
  <c r="AK514" i="8"/>
  <c r="AL514" i="8"/>
  <c r="AM514" i="8"/>
  <c r="AN514" i="8"/>
  <c r="AT514" i="8"/>
  <c r="AU514" i="8"/>
  <c r="AV514" i="8"/>
  <c r="AW514" i="8"/>
  <c r="AX514" i="8"/>
  <c r="AY514" i="8"/>
  <c r="AZ514" i="8"/>
  <c r="BA514" i="8"/>
  <c r="BB514" i="8"/>
  <c r="BC514" i="8"/>
  <c r="BD514" i="8"/>
  <c r="BE514" i="8"/>
  <c r="AC515" i="8"/>
  <c r="AD515" i="8"/>
  <c r="AE515" i="8"/>
  <c r="AF515" i="8"/>
  <c r="AG515" i="8"/>
  <c r="AH515" i="8"/>
  <c r="AI515" i="8"/>
  <c r="AJ515" i="8"/>
  <c r="AK515" i="8"/>
  <c r="AL515" i="8"/>
  <c r="AM515" i="8"/>
  <c r="AN515" i="8"/>
  <c r="AT515" i="8"/>
  <c r="AU515" i="8"/>
  <c r="AV515" i="8"/>
  <c r="AW515" i="8"/>
  <c r="AX515" i="8"/>
  <c r="AY515" i="8"/>
  <c r="AZ515" i="8"/>
  <c r="BA515" i="8"/>
  <c r="BB515" i="8"/>
  <c r="BC515" i="8"/>
  <c r="BD515" i="8"/>
  <c r="BE515" i="8"/>
  <c r="AC516" i="8"/>
  <c r="AD516" i="8"/>
  <c r="AE516" i="8"/>
  <c r="AF516" i="8"/>
  <c r="AG516" i="8"/>
  <c r="AH516" i="8"/>
  <c r="AI516" i="8"/>
  <c r="AJ516" i="8"/>
  <c r="AK516" i="8"/>
  <c r="AL516" i="8"/>
  <c r="AM516" i="8"/>
  <c r="AN516" i="8"/>
  <c r="AT516" i="8"/>
  <c r="AU516" i="8"/>
  <c r="AV516" i="8"/>
  <c r="AW516" i="8"/>
  <c r="AX516" i="8"/>
  <c r="AY516" i="8"/>
  <c r="AZ516" i="8"/>
  <c r="BA516" i="8"/>
  <c r="BB516" i="8"/>
  <c r="BC516" i="8"/>
  <c r="BD516" i="8"/>
  <c r="BE516" i="8"/>
  <c r="AC517" i="8"/>
  <c r="AD517" i="8"/>
  <c r="AE517" i="8"/>
  <c r="AF517" i="8"/>
  <c r="AG517" i="8"/>
  <c r="AH517" i="8"/>
  <c r="AI517" i="8"/>
  <c r="AJ517" i="8"/>
  <c r="AK517" i="8"/>
  <c r="AL517" i="8"/>
  <c r="AM517" i="8"/>
  <c r="AN517" i="8"/>
  <c r="AT517" i="8"/>
  <c r="AU517" i="8"/>
  <c r="AV517" i="8"/>
  <c r="AW517" i="8"/>
  <c r="AX517" i="8"/>
  <c r="AY517" i="8"/>
  <c r="AZ517" i="8"/>
  <c r="BA517" i="8"/>
  <c r="BB517" i="8"/>
  <c r="BC517" i="8"/>
  <c r="BD517" i="8"/>
  <c r="BE517" i="8"/>
  <c r="AC518" i="8"/>
  <c r="AD518" i="8"/>
  <c r="AE518" i="8"/>
  <c r="AF518" i="8"/>
  <c r="AG518" i="8"/>
  <c r="AH518" i="8"/>
  <c r="AI518" i="8"/>
  <c r="AJ518" i="8"/>
  <c r="AK518" i="8"/>
  <c r="AL518" i="8"/>
  <c r="AM518" i="8"/>
  <c r="AN518" i="8"/>
  <c r="AT518" i="8"/>
  <c r="AU518" i="8"/>
  <c r="AV518" i="8"/>
  <c r="AW518" i="8"/>
  <c r="AX518" i="8"/>
  <c r="AY518" i="8"/>
  <c r="AZ518" i="8"/>
  <c r="BA518" i="8"/>
  <c r="BB518" i="8"/>
  <c r="BC518" i="8"/>
  <c r="BD518" i="8"/>
  <c r="BE518" i="8"/>
  <c r="AC519" i="8"/>
  <c r="AD519" i="8"/>
  <c r="AE519" i="8"/>
  <c r="AF519" i="8"/>
  <c r="AG519" i="8"/>
  <c r="AH519" i="8"/>
  <c r="AI519" i="8"/>
  <c r="AJ519" i="8"/>
  <c r="AK519" i="8"/>
  <c r="AL519" i="8"/>
  <c r="AM519" i="8"/>
  <c r="AN519" i="8"/>
  <c r="AT519" i="8"/>
  <c r="AU519" i="8"/>
  <c r="AV519" i="8"/>
  <c r="AW519" i="8"/>
  <c r="AX519" i="8"/>
  <c r="AY519" i="8"/>
  <c r="AZ519" i="8"/>
  <c r="BA519" i="8"/>
  <c r="BB519" i="8"/>
  <c r="BC519" i="8"/>
  <c r="BD519" i="8"/>
  <c r="BE519" i="8"/>
  <c r="AC520" i="8"/>
  <c r="AD520" i="8"/>
  <c r="AE520" i="8"/>
  <c r="AF520" i="8"/>
  <c r="AG520" i="8"/>
  <c r="AH520" i="8"/>
  <c r="AI520" i="8"/>
  <c r="AJ520" i="8"/>
  <c r="AK520" i="8"/>
  <c r="AL520" i="8"/>
  <c r="AM520" i="8"/>
  <c r="AN520" i="8"/>
  <c r="AT520" i="8"/>
  <c r="AU520" i="8"/>
  <c r="AV520" i="8"/>
  <c r="AW520" i="8"/>
  <c r="AX520" i="8"/>
  <c r="AY520" i="8"/>
  <c r="AZ520" i="8"/>
  <c r="BA520" i="8"/>
  <c r="BB520" i="8"/>
  <c r="BC520" i="8"/>
  <c r="BD520" i="8"/>
  <c r="BE520" i="8"/>
  <c r="AC521" i="8"/>
  <c r="AD521" i="8"/>
  <c r="AE521" i="8"/>
  <c r="AF521" i="8"/>
  <c r="AG521" i="8"/>
  <c r="AH521" i="8"/>
  <c r="AI521" i="8"/>
  <c r="AJ521" i="8"/>
  <c r="AK521" i="8"/>
  <c r="AL521" i="8"/>
  <c r="AM521" i="8"/>
  <c r="AN521" i="8"/>
  <c r="AT521" i="8"/>
  <c r="AU521" i="8"/>
  <c r="AV521" i="8"/>
  <c r="AW521" i="8"/>
  <c r="AX521" i="8"/>
  <c r="AY521" i="8"/>
  <c r="AZ521" i="8"/>
  <c r="BA521" i="8"/>
  <c r="BB521" i="8"/>
  <c r="BC521" i="8"/>
  <c r="BD521" i="8"/>
  <c r="BE521" i="8"/>
  <c r="AC522" i="8"/>
  <c r="AD522" i="8"/>
  <c r="AE522" i="8"/>
  <c r="AF522" i="8"/>
  <c r="AG522" i="8"/>
  <c r="AH522" i="8"/>
  <c r="AI522" i="8"/>
  <c r="AJ522" i="8"/>
  <c r="AK522" i="8"/>
  <c r="AL522" i="8"/>
  <c r="AM522" i="8"/>
  <c r="AN522" i="8"/>
  <c r="AT522" i="8"/>
  <c r="AU522" i="8"/>
  <c r="AV522" i="8"/>
  <c r="AW522" i="8"/>
  <c r="AX522" i="8"/>
  <c r="AY522" i="8"/>
  <c r="AZ522" i="8"/>
  <c r="BA522" i="8"/>
  <c r="BB522" i="8"/>
  <c r="BC522" i="8"/>
  <c r="BD522" i="8"/>
  <c r="BE522" i="8"/>
  <c r="AC523" i="8"/>
  <c r="AD523" i="8"/>
  <c r="AE523" i="8"/>
  <c r="AF523" i="8"/>
  <c r="AG523" i="8"/>
  <c r="AH523" i="8"/>
  <c r="AI523" i="8"/>
  <c r="AJ523" i="8"/>
  <c r="AK523" i="8"/>
  <c r="AL523" i="8"/>
  <c r="AM523" i="8"/>
  <c r="AN523" i="8"/>
  <c r="AT523" i="8"/>
  <c r="AU523" i="8"/>
  <c r="AV523" i="8"/>
  <c r="AW523" i="8"/>
  <c r="AX523" i="8"/>
  <c r="AY523" i="8"/>
  <c r="AZ523" i="8"/>
  <c r="BA523" i="8"/>
  <c r="BB523" i="8"/>
  <c r="BC523" i="8"/>
  <c r="BD523" i="8"/>
  <c r="BE523" i="8"/>
  <c r="AC524" i="8"/>
  <c r="AD524" i="8"/>
  <c r="AE524" i="8"/>
  <c r="AF524" i="8"/>
  <c r="AG524" i="8"/>
  <c r="AH524" i="8"/>
  <c r="AI524" i="8"/>
  <c r="AJ524" i="8"/>
  <c r="AK524" i="8"/>
  <c r="AL524" i="8"/>
  <c r="AM524" i="8"/>
  <c r="AN524" i="8"/>
  <c r="AT524" i="8"/>
  <c r="AU524" i="8"/>
  <c r="AV524" i="8"/>
  <c r="AW524" i="8"/>
  <c r="AX524" i="8"/>
  <c r="AY524" i="8"/>
  <c r="AZ524" i="8"/>
  <c r="BA524" i="8"/>
  <c r="BB524" i="8"/>
  <c r="BC524" i="8"/>
  <c r="BD524" i="8"/>
  <c r="BE524" i="8"/>
  <c r="AC525" i="8"/>
  <c r="AD525" i="8"/>
  <c r="AE525" i="8"/>
  <c r="AF525" i="8"/>
  <c r="AG525" i="8"/>
  <c r="AH525" i="8"/>
  <c r="AI525" i="8"/>
  <c r="AJ525" i="8"/>
  <c r="AK525" i="8"/>
  <c r="AL525" i="8"/>
  <c r="AM525" i="8"/>
  <c r="AN525" i="8"/>
  <c r="AT525" i="8"/>
  <c r="AU525" i="8"/>
  <c r="AV525" i="8"/>
  <c r="AW525" i="8"/>
  <c r="AX525" i="8"/>
  <c r="AY525" i="8"/>
  <c r="AZ525" i="8"/>
  <c r="BA525" i="8"/>
  <c r="BB525" i="8"/>
  <c r="BC525" i="8"/>
  <c r="BD525" i="8"/>
  <c r="BE525" i="8"/>
  <c r="AC526" i="8"/>
  <c r="AD526" i="8"/>
  <c r="AE526" i="8"/>
  <c r="AF526" i="8"/>
  <c r="AG526" i="8"/>
  <c r="AH526" i="8"/>
  <c r="AI526" i="8"/>
  <c r="AJ526" i="8"/>
  <c r="AK526" i="8"/>
  <c r="AL526" i="8"/>
  <c r="AM526" i="8"/>
  <c r="AN526" i="8"/>
  <c r="AT526" i="8"/>
  <c r="AU526" i="8"/>
  <c r="AV526" i="8"/>
  <c r="AW526" i="8"/>
  <c r="AX526" i="8"/>
  <c r="AY526" i="8"/>
  <c r="AZ526" i="8"/>
  <c r="BA526" i="8"/>
  <c r="BB526" i="8"/>
  <c r="BC526" i="8"/>
  <c r="BD526" i="8"/>
  <c r="BE526" i="8"/>
  <c r="AC527" i="8"/>
  <c r="AD527" i="8"/>
  <c r="AE527" i="8"/>
  <c r="AF527" i="8"/>
  <c r="AG527" i="8"/>
  <c r="AH527" i="8"/>
  <c r="AI527" i="8"/>
  <c r="AJ527" i="8"/>
  <c r="AK527" i="8"/>
  <c r="AL527" i="8"/>
  <c r="AM527" i="8"/>
  <c r="AN527" i="8"/>
  <c r="AT527" i="8"/>
  <c r="AU527" i="8"/>
  <c r="AV527" i="8"/>
  <c r="AW527" i="8"/>
  <c r="AX527" i="8"/>
  <c r="AY527" i="8"/>
  <c r="AZ527" i="8"/>
  <c r="BA527" i="8"/>
  <c r="BB527" i="8"/>
  <c r="BC527" i="8"/>
  <c r="BD527" i="8"/>
  <c r="BE527" i="8"/>
  <c r="AC528" i="8"/>
  <c r="AD528" i="8"/>
  <c r="AE528" i="8"/>
  <c r="AF528" i="8"/>
  <c r="AG528" i="8"/>
  <c r="AH528" i="8"/>
  <c r="AI528" i="8"/>
  <c r="AJ528" i="8"/>
  <c r="AK528" i="8"/>
  <c r="AL528" i="8"/>
  <c r="AM528" i="8"/>
  <c r="AN528" i="8"/>
  <c r="AT528" i="8"/>
  <c r="AU528" i="8"/>
  <c r="AV528" i="8"/>
  <c r="AW528" i="8"/>
  <c r="AX528" i="8"/>
  <c r="AY528" i="8"/>
  <c r="AZ528" i="8"/>
  <c r="BA528" i="8"/>
  <c r="BB528" i="8"/>
  <c r="BC528" i="8"/>
  <c r="BD528" i="8"/>
  <c r="BE528" i="8"/>
  <c r="AC529" i="8"/>
  <c r="AD529" i="8"/>
  <c r="AE529" i="8"/>
  <c r="AF529" i="8"/>
  <c r="AG529" i="8"/>
  <c r="AH529" i="8"/>
  <c r="AI529" i="8"/>
  <c r="AJ529" i="8"/>
  <c r="AK529" i="8"/>
  <c r="AL529" i="8"/>
  <c r="AM529" i="8"/>
  <c r="AN529" i="8"/>
  <c r="AT529" i="8"/>
  <c r="AU529" i="8"/>
  <c r="AV529" i="8"/>
  <c r="AW529" i="8"/>
  <c r="AX529" i="8"/>
  <c r="AY529" i="8"/>
  <c r="AZ529" i="8"/>
  <c r="BA529" i="8"/>
  <c r="BB529" i="8"/>
  <c r="BC529" i="8"/>
  <c r="BD529" i="8"/>
  <c r="BE529" i="8"/>
  <c r="AC530" i="8"/>
  <c r="AD530" i="8"/>
  <c r="AE530" i="8"/>
  <c r="AF530" i="8"/>
  <c r="AG530" i="8"/>
  <c r="AH530" i="8"/>
  <c r="AI530" i="8"/>
  <c r="AJ530" i="8"/>
  <c r="AK530" i="8"/>
  <c r="AL530" i="8"/>
  <c r="AM530" i="8"/>
  <c r="AN530" i="8"/>
  <c r="AT530" i="8"/>
  <c r="AU530" i="8"/>
  <c r="AV530" i="8"/>
  <c r="AW530" i="8"/>
  <c r="AX530" i="8"/>
  <c r="AY530" i="8"/>
  <c r="AZ530" i="8"/>
  <c r="BA530" i="8"/>
  <c r="BB530" i="8"/>
  <c r="BC530" i="8"/>
  <c r="BD530" i="8"/>
  <c r="BE530" i="8"/>
  <c r="AC531" i="8"/>
  <c r="AD531" i="8"/>
  <c r="AE531" i="8"/>
  <c r="AF531" i="8"/>
  <c r="AG531" i="8"/>
  <c r="AH531" i="8"/>
  <c r="AI531" i="8"/>
  <c r="AJ531" i="8"/>
  <c r="AK531" i="8"/>
  <c r="AL531" i="8"/>
  <c r="AM531" i="8"/>
  <c r="AN531" i="8"/>
  <c r="AT531" i="8"/>
  <c r="AU531" i="8"/>
  <c r="AV531" i="8"/>
  <c r="AW531" i="8"/>
  <c r="AX531" i="8"/>
  <c r="AY531" i="8"/>
  <c r="AZ531" i="8"/>
  <c r="BA531" i="8"/>
  <c r="BB531" i="8"/>
  <c r="BC531" i="8"/>
  <c r="BD531" i="8"/>
  <c r="BE531" i="8"/>
  <c r="AC532" i="8"/>
  <c r="AD532" i="8"/>
  <c r="AE532" i="8"/>
  <c r="AF532" i="8"/>
  <c r="AG532" i="8"/>
  <c r="AH532" i="8"/>
  <c r="AI532" i="8"/>
  <c r="AJ532" i="8"/>
  <c r="AK532" i="8"/>
  <c r="AL532" i="8"/>
  <c r="AM532" i="8"/>
  <c r="AN532" i="8"/>
  <c r="AT532" i="8"/>
  <c r="AU532" i="8"/>
  <c r="AV532" i="8"/>
  <c r="AW532" i="8"/>
  <c r="AX532" i="8"/>
  <c r="AY532" i="8"/>
  <c r="AZ532" i="8"/>
  <c r="BA532" i="8"/>
  <c r="BB532" i="8"/>
  <c r="BC532" i="8"/>
  <c r="BD532" i="8"/>
  <c r="BE532" i="8"/>
  <c r="AC533" i="8"/>
  <c r="AD533" i="8"/>
  <c r="AE533" i="8"/>
  <c r="AF533" i="8"/>
  <c r="AG533" i="8"/>
  <c r="AH533" i="8"/>
  <c r="AI533" i="8"/>
  <c r="AJ533" i="8"/>
  <c r="AK533" i="8"/>
  <c r="AL533" i="8"/>
  <c r="AM533" i="8"/>
  <c r="AN533" i="8"/>
  <c r="AT533" i="8"/>
  <c r="AU533" i="8"/>
  <c r="AV533" i="8"/>
  <c r="AW533" i="8"/>
  <c r="AX533" i="8"/>
  <c r="AY533" i="8"/>
  <c r="AZ533" i="8"/>
  <c r="BA533" i="8"/>
  <c r="BB533" i="8"/>
  <c r="BC533" i="8"/>
  <c r="BD533" i="8"/>
  <c r="BE533" i="8"/>
  <c r="AC534" i="8"/>
  <c r="AD534" i="8"/>
  <c r="AE534" i="8"/>
  <c r="AF534" i="8"/>
  <c r="AG534" i="8"/>
  <c r="AH534" i="8"/>
  <c r="AI534" i="8"/>
  <c r="AJ534" i="8"/>
  <c r="AK534" i="8"/>
  <c r="AL534" i="8"/>
  <c r="AM534" i="8"/>
  <c r="AN534" i="8"/>
  <c r="AT534" i="8"/>
  <c r="AU534" i="8"/>
  <c r="AV534" i="8"/>
  <c r="AW534" i="8"/>
  <c r="AX534" i="8"/>
  <c r="AY534" i="8"/>
  <c r="AZ534" i="8"/>
  <c r="BA534" i="8"/>
  <c r="BB534" i="8"/>
  <c r="BC534" i="8"/>
  <c r="BD534" i="8"/>
  <c r="BE534" i="8"/>
  <c r="AC535" i="8"/>
  <c r="AD535" i="8"/>
  <c r="AE535" i="8"/>
  <c r="AF535" i="8"/>
  <c r="AG535" i="8"/>
  <c r="AH535" i="8"/>
  <c r="AI535" i="8"/>
  <c r="AJ535" i="8"/>
  <c r="AK535" i="8"/>
  <c r="AL535" i="8"/>
  <c r="AM535" i="8"/>
  <c r="AN535" i="8"/>
  <c r="AT535" i="8"/>
  <c r="AU535" i="8"/>
  <c r="AV535" i="8"/>
  <c r="AW535" i="8"/>
  <c r="AX535" i="8"/>
  <c r="AY535" i="8"/>
  <c r="AZ535" i="8"/>
  <c r="BA535" i="8"/>
  <c r="BB535" i="8"/>
  <c r="BC535" i="8"/>
  <c r="BD535" i="8"/>
  <c r="BE535" i="8"/>
  <c r="AC536" i="8"/>
  <c r="AD536" i="8"/>
  <c r="AE536" i="8"/>
  <c r="AF536" i="8"/>
  <c r="AG536" i="8"/>
  <c r="AH536" i="8"/>
  <c r="AI536" i="8"/>
  <c r="AJ536" i="8"/>
  <c r="AK536" i="8"/>
  <c r="AL536" i="8"/>
  <c r="AM536" i="8"/>
  <c r="AN536" i="8"/>
  <c r="AT536" i="8"/>
  <c r="AU536" i="8"/>
  <c r="AV536" i="8"/>
  <c r="AW536" i="8"/>
  <c r="AX536" i="8"/>
  <c r="AY536" i="8"/>
  <c r="AZ536" i="8"/>
  <c r="BA536" i="8"/>
  <c r="BB536" i="8"/>
  <c r="BC536" i="8"/>
  <c r="BD536" i="8"/>
  <c r="BE536" i="8"/>
  <c r="AC537" i="8"/>
  <c r="AD537" i="8"/>
  <c r="AE537" i="8"/>
  <c r="AF537" i="8"/>
  <c r="AG537" i="8"/>
  <c r="AH537" i="8"/>
  <c r="AI537" i="8"/>
  <c r="AJ537" i="8"/>
  <c r="AK537" i="8"/>
  <c r="AL537" i="8"/>
  <c r="AM537" i="8"/>
  <c r="AN537" i="8"/>
  <c r="AT537" i="8"/>
  <c r="AU537" i="8"/>
  <c r="AV537" i="8"/>
  <c r="AW537" i="8"/>
  <c r="AX537" i="8"/>
  <c r="AY537" i="8"/>
  <c r="AZ537" i="8"/>
  <c r="BA537" i="8"/>
  <c r="BB537" i="8"/>
  <c r="BC537" i="8"/>
  <c r="BD537" i="8"/>
  <c r="BE537" i="8"/>
  <c r="AC538" i="8"/>
  <c r="AD538" i="8"/>
  <c r="AE538" i="8"/>
  <c r="AF538" i="8"/>
  <c r="AG538" i="8"/>
  <c r="AH538" i="8"/>
  <c r="AI538" i="8"/>
  <c r="AJ538" i="8"/>
  <c r="AK538" i="8"/>
  <c r="AL538" i="8"/>
  <c r="AM538" i="8"/>
  <c r="AN538" i="8"/>
  <c r="AT538" i="8"/>
  <c r="AU538" i="8"/>
  <c r="AV538" i="8"/>
  <c r="AW538" i="8"/>
  <c r="AX538" i="8"/>
  <c r="AY538" i="8"/>
  <c r="AZ538" i="8"/>
  <c r="BA538" i="8"/>
  <c r="BB538" i="8"/>
  <c r="BC538" i="8"/>
  <c r="BD538" i="8"/>
  <c r="BE538" i="8"/>
  <c r="AC539" i="8"/>
  <c r="AD539" i="8"/>
  <c r="AE539" i="8"/>
  <c r="AF539" i="8"/>
  <c r="AG539" i="8"/>
  <c r="AH539" i="8"/>
  <c r="AI539" i="8"/>
  <c r="AJ539" i="8"/>
  <c r="AK539" i="8"/>
  <c r="AL539" i="8"/>
  <c r="AM539" i="8"/>
  <c r="AN539" i="8"/>
  <c r="AT539" i="8"/>
  <c r="AU539" i="8"/>
  <c r="AV539" i="8"/>
  <c r="AW539" i="8"/>
  <c r="AX539" i="8"/>
  <c r="AY539" i="8"/>
  <c r="AZ539" i="8"/>
  <c r="BA539" i="8"/>
  <c r="BB539" i="8"/>
  <c r="BC539" i="8"/>
  <c r="BD539" i="8"/>
  <c r="BE539" i="8"/>
  <c r="AC540" i="8"/>
  <c r="AD540" i="8"/>
  <c r="AE540" i="8"/>
  <c r="AF540" i="8"/>
  <c r="AG540" i="8"/>
  <c r="AH540" i="8"/>
  <c r="AI540" i="8"/>
  <c r="AJ540" i="8"/>
  <c r="AK540" i="8"/>
  <c r="AL540" i="8"/>
  <c r="AM540" i="8"/>
  <c r="AN540" i="8"/>
  <c r="AT540" i="8"/>
  <c r="AU540" i="8"/>
  <c r="AV540" i="8"/>
  <c r="AW540" i="8"/>
  <c r="AX540" i="8"/>
  <c r="AY540" i="8"/>
  <c r="AZ540" i="8"/>
  <c r="BA540" i="8"/>
  <c r="BB540" i="8"/>
  <c r="BC540" i="8"/>
  <c r="BD540" i="8"/>
  <c r="BE540" i="8"/>
  <c r="AC541" i="8"/>
  <c r="AD541" i="8"/>
  <c r="AE541" i="8"/>
  <c r="AF541" i="8"/>
  <c r="AG541" i="8"/>
  <c r="AH541" i="8"/>
  <c r="AI541" i="8"/>
  <c r="AJ541" i="8"/>
  <c r="AK541" i="8"/>
  <c r="AL541" i="8"/>
  <c r="AM541" i="8"/>
  <c r="AN541" i="8"/>
  <c r="AT541" i="8"/>
  <c r="AU541" i="8"/>
  <c r="AV541" i="8"/>
  <c r="AW541" i="8"/>
  <c r="AX541" i="8"/>
  <c r="AY541" i="8"/>
  <c r="AZ541" i="8"/>
  <c r="BA541" i="8"/>
  <c r="BB541" i="8"/>
  <c r="BC541" i="8"/>
  <c r="BD541" i="8"/>
  <c r="BE541" i="8"/>
  <c r="AC542" i="8"/>
  <c r="AD542" i="8"/>
  <c r="AE542" i="8"/>
  <c r="AF542" i="8"/>
  <c r="AG542" i="8"/>
  <c r="AH542" i="8"/>
  <c r="AI542" i="8"/>
  <c r="AJ542" i="8"/>
  <c r="AK542" i="8"/>
  <c r="AL542" i="8"/>
  <c r="AM542" i="8"/>
  <c r="AN542" i="8"/>
  <c r="AT542" i="8"/>
  <c r="AU542" i="8"/>
  <c r="AV542" i="8"/>
  <c r="AW542" i="8"/>
  <c r="AX542" i="8"/>
  <c r="AY542" i="8"/>
  <c r="AZ542" i="8"/>
  <c r="BA542" i="8"/>
  <c r="BB542" i="8"/>
  <c r="BC542" i="8"/>
  <c r="BD542" i="8"/>
  <c r="BE542" i="8"/>
  <c r="AC543" i="8"/>
  <c r="AD543" i="8"/>
  <c r="AE543" i="8"/>
  <c r="AF543" i="8"/>
  <c r="AG543" i="8"/>
  <c r="AH543" i="8"/>
  <c r="AI543" i="8"/>
  <c r="AJ543" i="8"/>
  <c r="AK543" i="8"/>
  <c r="AL543" i="8"/>
  <c r="AM543" i="8"/>
  <c r="AN543" i="8"/>
  <c r="AT543" i="8"/>
  <c r="AU543" i="8"/>
  <c r="AV543" i="8"/>
  <c r="AW543" i="8"/>
  <c r="AX543" i="8"/>
  <c r="AY543" i="8"/>
  <c r="AZ543" i="8"/>
  <c r="BA543" i="8"/>
  <c r="BB543" i="8"/>
  <c r="BC543" i="8"/>
  <c r="BD543" i="8"/>
  <c r="BE543" i="8"/>
  <c r="AC544" i="8"/>
  <c r="AD544" i="8"/>
  <c r="AE544" i="8"/>
  <c r="AF544" i="8"/>
  <c r="AG544" i="8"/>
  <c r="AH544" i="8"/>
  <c r="AI544" i="8"/>
  <c r="AJ544" i="8"/>
  <c r="AK544" i="8"/>
  <c r="AL544" i="8"/>
  <c r="AM544" i="8"/>
  <c r="AN544" i="8"/>
  <c r="AT544" i="8"/>
  <c r="AU544" i="8"/>
  <c r="AV544" i="8"/>
  <c r="AW544" i="8"/>
  <c r="AX544" i="8"/>
  <c r="AY544" i="8"/>
  <c r="AZ544" i="8"/>
  <c r="BA544" i="8"/>
  <c r="BB544" i="8"/>
  <c r="BC544" i="8"/>
  <c r="BD544" i="8"/>
  <c r="BE544" i="8"/>
  <c r="AC545" i="8"/>
  <c r="AD545" i="8"/>
  <c r="AE545" i="8"/>
  <c r="AF545" i="8"/>
  <c r="AG545" i="8"/>
  <c r="AH545" i="8"/>
  <c r="AI545" i="8"/>
  <c r="AJ545" i="8"/>
  <c r="AK545" i="8"/>
  <c r="AL545" i="8"/>
  <c r="AM545" i="8"/>
  <c r="AN545" i="8"/>
  <c r="AT545" i="8"/>
  <c r="AU545" i="8"/>
  <c r="AV545" i="8"/>
  <c r="AW545" i="8"/>
  <c r="AX545" i="8"/>
  <c r="AY545" i="8"/>
  <c r="AZ545" i="8"/>
  <c r="BA545" i="8"/>
  <c r="BB545" i="8"/>
  <c r="BC545" i="8"/>
  <c r="BD545" i="8"/>
  <c r="BE545" i="8"/>
  <c r="AC546" i="8"/>
  <c r="AD546" i="8"/>
  <c r="AE546" i="8"/>
  <c r="AF546" i="8"/>
  <c r="AG546" i="8"/>
  <c r="AH546" i="8"/>
  <c r="AI546" i="8"/>
  <c r="AJ546" i="8"/>
  <c r="AK546" i="8"/>
  <c r="AL546" i="8"/>
  <c r="AM546" i="8"/>
  <c r="AN546" i="8"/>
  <c r="AT546" i="8"/>
  <c r="AU546" i="8"/>
  <c r="AV546" i="8"/>
  <c r="AW546" i="8"/>
  <c r="AX546" i="8"/>
  <c r="AY546" i="8"/>
  <c r="AZ546" i="8"/>
  <c r="BA546" i="8"/>
  <c r="BB546" i="8"/>
  <c r="BC546" i="8"/>
  <c r="BD546" i="8"/>
  <c r="BE546" i="8"/>
  <c r="AC547" i="8"/>
  <c r="AD547" i="8"/>
  <c r="AE547" i="8"/>
  <c r="AF547" i="8"/>
  <c r="AG547" i="8"/>
  <c r="AH547" i="8"/>
  <c r="AI547" i="8"/>
  <c r="AJ547" i="8"/>
  <c r="AK547" i="8"/>
  <c r="AL547" i="8"/>
  <c r="AM547" i="8"/>
  <c r="AN547" i="8"/>
  <c r="AT547" i="8"/>
  <c r="AU547" i="8"/>
  <c r="AV547" i="8"/>
  <c r="AW547" i="8"/>
  <c r="AX547" i="8"/>
  <c r="AY547" i="8"/>
  <c r="AZ547" i="8"/>
  <c r="BA547" i="8"/>
  <c r="BB547" i="8"/>
  <c r="BC547" i="8"/>
  <c r="BD547" i="8"/>
  <c r="BE547" i="8"/>
  <c r="AC548" i="8"/>
  <c r="AD548" i="8"/>
  <c r="AE548" i="8"/>
  <c r="AF548" i="8"/>
  <c r="AG548" i="8"/>
  <c r="AH548" i="8"/>
  <c r="AI548" i="8"/>
  <c r="AJ548" i="8"/>
  <c r="AK548" i="8"/>
  <c r="AL548" i="8"/>
  <c r="AM548" i="8"/>
  <c r="AN548" i="8"/>
  <c r="AT548" i="8"/>
  <c r="AU548" i="8"/>
  <c r="AV548" i="8"/>
  <c r="AW548" i="8"/>
  <c r="AX548" i="8"/>
  <c r="AY548" i="8"/>
  <c r="AZ548" i="8"/>
  <c r="BA548" i="8"/>
  <c r="BB548" i="8"/>
  <c r="BC548" i="8"/>
  <c r="BD548" i="8"/>
  <c r="BE548" i="8"/>
  <c r="AC549" i="8"/>
  <c r="AD549" i="8"/>
  <c r="AE549" i="8"/>
  <c r="AF549" i="8"/>
  <c r="AG549" i="8"/>
  <c r="AH549" i="8"/>
  <c r="AI549" i="8"/>
  <c r="AJ549" i="8"/>
  <c r="AK549" i="8"/>
  <c r="AL549" i="8"/>
  <c r="AM549" i="8"/>
  <c r="AN549" i="8"/>
  <c r="AT549" i="8"/>
  <c r="AU549" i="8"/>
  <c r="AV549" i="8"/>
  <c r="AW549" i="8"/>
  <c r="AX549" i="8"/>
  <c r="AY549" i="8"/>
  <c r="AZ549" i="8"/>
  <c r="BA549" i="8"/>
  <c r="BB549" i="8"/>
  <c r="BC549" i="8"/>
  <c r="BD549" i="8"/>
  <c r="BE549" i="8"/>
  <c r="AC550" i="8"/>
  <c r="AD550" i="8"/>
  <c r="AE550" i="8"/>
  <c r="AF550" i="8"/>
  <c r="AG550" i="8"/>
  <c r="AH550" i="8"/>
  <c r="AI550" i="8"/>
  <c r="AJ550" i="8"/>
  <c r="AK550" i="8"/>
  <c r="AL550" i="8"/>
  <c r="AM550" i="8"/>
  <c r="AN550" i="8"/>
  <c r="AT550" i="8"/>
  <c r="AU550" i="8"/>
  <c r="AV550" i="8"/>
  <c r="AW550" i="8"/>
  <c r="AX550" i="8"/>
  <c r="AY550" i="8"/>
  <c r="AZ550" i="8"/>
  <c r="BA550" i="8"/>
  <c r="BB550" i="8"/>
  <c r="BC550" i="8"/>
  <c r="BD550" i="8"/>
  <c r="BE550" i="8"/>
  <c r="AC551" i="8"/>
  <c r="AD551" i="8"/>
  <c r="AE551" i="8"/>
  <c r="AF551" i="8"/>
  <c r="AG551" i="8"/>
  <c r="AH551" i="8"/>
  <c r="AI551" i="8"/>
  <c r="AJ551" i="8"/>
  <c r="AK551" i="8"/>
  <c r="AL551" i="8"/>
  <c r="AM551" i="8"/>
  <c r="AN551" i="8"/>
  <c r="AT551" i="8"/>
  <c r="AU551" i="8"/>
  <c r="AV551" i="8"/>
  <c r="AW551" i="8"/>
  <c r="AX551" i="8"/>
  <c r="AY551" i="8"/>
  <c r="AZ551" i="8"/>
  <c r="BA551" i="8"/>
  <c r="BB551" i="8"/>
  <c r="BC551" i="8"/>
  <c r="BD551" i="8"/>
  <c r="BE551" i="8"/>
  <c r="AC552" i="8"/>
  <c r="AD552" i="8"/>
  <c r="AE552" i="8"/>
  <c r="AF552" i="8"/>
  <c r="AG552" i="8"/>
  <c r="AH552" i="8"/>
  <c r="AI552" i="8"/>
  <c r="AJ552" i="8"/>
  <c r="AK552" i="8"/>
  <c r="AL552" i="8"/>
  <c r="AM552" i="8"/>
  <c r="AN552" i="8"/>
  <c r="AT552" i="8"/>
  <c r="AU552" i="8"/>
  <c r="AV552" i="8"/>
  <c r="AW552" i="8"/>
  <c r="AX552" i="8"/>
  <c r="AY552" i="8"/>
  <c r="AZ552" i="8"/>
  <c r="BA552" i="8"/>
  <c r="BB552" i="8"/>
  <c r="BC552" i="8"/>
  <c r="BD552" i="8"/>
  <c r="BE552" i="8"/>
  <c r="AC553" i="8"/>
  <c r="AD553" i="8"/>
  <c r="AE553" i="8"/>
  <c r="AF553" i="8"/>
  <c r="AG553" i="8"/>
  <c r="AH553" i="8"/>
  <c r="AI553" i="8"/>
  <c r="AJ553" i="8"/>
  <c r="AK553" i="8"/>
  <c r="AL553" i="8"/>
  <c r="AM553" i="8"/>
  <c r="AN553" i="8"/>
  <c r="AT553" i="8"/>
  <c r="AU553" i="8"/>
  <c r="AV553" i="8"/>
  <c r="AW553" i="8"/>
  <c r="AX553" i="8"/>
  <c r="AY553" i="8"/>
  <c r="AZ553" i="8"/>
  <c r="BA553" i="8"/>
  <c r="BB553" i="8"/>
  <c r="BC553" i="8"/>
  <c r="BD553" i="8"/>
  <c r="BE553" i="8"/>
  <c r="AC554" i="8"/>
  <c r="AD554" i="8"/>
  <c r="AE554" i="8"/>
  <c r="AF554" i="8"/>
  <c r="AG554" i="8"/>
  <c r="AH554" i="8"/>
  <c r="AI554" i="8"/>
  <c r="AJ554" i="8"/>
  <c r="AK554" i="8"/>
  <c r="AL554" i="8"/>
  <c r="AM554" i="8"/>
  <c r="AN554" i="8"/>
  <c r="AT554" i="8"/>
  <c r="AU554" i="8"/>
  <c r="AV554" i="8"/>
  <c r="AW554" i="8"/>
  <c r="AX554" i="8"/>
  <c r="AY554" i="8"/>
  <c r="AZ554" i="8"/>
  <c r="BA554" i="8"/>
  <c r="BB554" i="8"/>
  <c r="BC554" i="8"/>
  <c r="BD554" i="8"/>
  <c r="BE554" i="8"/>
  <c r="AC555" i="8"/>
  <c r="AD555" i="8"/>
  <c r="AE555" i="8"/>
  <c r="AF555" i="8"/>
  <c r="AG555" i="8"/>
  <c r="AH555" i="8"/>
  <c r="AI555" i="8"/>
  <c r="AJ555" i="8"/>
  <c r="AK555" i="8"/>
  <c r="AL555" i="8"/>
  <c r="AM555" i="8"/>
  <c r="AN555" i="8"/>
  <c r="AT555" i="8"/>
  <c r="AU555" i="8"/>
  <c r="AV555" i="8"/>
  <c r="AW555" i="8"/>
  <c r="AX555" i="8"/>
  <c r="AY555" i="8"/>
  <c r="AZ555" i="8"/>
  <c r="BA555" i="8"/>
  <c r="BB555" i="8"/>
  <c r="BC555" i="8"/>
  <c r="BD555" i="8"/>
  <c r="BE555" i="8"/>
  <c r="AC556" i="8"/>
  <c r="AD556" i="8"/>
  <c r="AE556" i="8"/>
  <c r="AF556" i="8"/>
  <c r="AG556" i="8"/>
  <c r="AH556" i="8"/>
  <c r="AI556" i="8"/>
  <c r="AJ556" i="8"/>
  <c r="AK556" i="8"/>
  <c r="AL556" i="8"/>
  <c r="AM556" i="8"/>
  <c r="AN556" i="8"/>
  <c r="AT556" i="8"/>
  <c r="AU556" i="8"/>
  <c r="AV556" i="8"/>
  <c r="AW556" i="8"/>
  <c r="AX556" i="8"/>
  <c r="AY556" i="8"/>
  <c r="AZ556" i="8"/>
  <c r="BA556" i="8"/>
  <c r="BB556" i="8"/>
  <c r="BC556" i="8"/>
  <c r="BD556" i="8"/>
  <c r="BE556" i="8"/>
  <c r="AC557" i="8"/>
  <c r="AD557" i="8"/>
  <c r="AE557" i="8"/>
  <c r="AF557" i="8"/>
  <c r="AG557" i="8"/>
  <c r="AH557" i="8"/>
  <c r="AI557" i="8"/>
  <c r="AJ557" i="8"/>
  <c r="AK557" i="8"/>
  <c r="AL557" i="8"/>
  <c r="AM557" i="8"/>
  <c r="AN557" i="8"/>
  <c r="AT557" i="8"/>
  <c r="AU557" i="8"/>
  <c r="AV557" i="8"/>
  <c r="AW557" i="8"/>
  <c r="AX557" i="8"/>
  <c r="AY557" i="8"/>
  <c r="AZ557" i="8"/>
  <c r="BA557" i="8"/>
  <c r="BB557" i="8"/>
  <c r="BC557" i="8"/>
  <c r="BD557" i="8"/>
  <c r="BE557" i="8"/>
  <c r="AC558" i="8"/>
  <c r="AD558" i="8"/>
  <c r="AE558" i="8"/>
  <c r="AF558" i="8"/>
  <c r="AG558" i="8"/>
  <c r="AH558" i="8"/>
  <c r="AI558" i="8"/>
  <c r="AJ558" i="8"/>
  <c r="AK558" i="8"/>
  <c r="AL558" i="8"/>
  <c r="AM558" i="8"/>
  <c r="AN558" i="8"/>
  <c r="AT558" i="8"/>
  <c r="AU558" i="8"/>
  <c r="AV558" i="8"/>
  <c r="AW558" i="8"/>
  <c r="AX558" i="8"/>
  <c r="AY558" i="8"/>
  <c r="AZ558" i="8"/>
  <c r="BA558" i="8"/>
  <c r="BB558" i="8"/>
  <c r="BC558" i="8"/>
  <c r="BD558" i="8"/>
  <c r="BE558" i="8"/>
  <c r="AC559" i="8"/>
  <c r="AD559" i="8"/>
  <c r="AE559" i="8"/>
  <c r="AF559" i="8"/>
  <c r="AG559" i="8"/>
  <c r="AH559" i="8"/>
  <c r="AI559" i="8"/>
  <c r="AJ559" i="8"/>
  <c r="AK559" i="8"/>
  <c r="AL559" i="8"/>
  <c r="AM559" i="8"/>
  <c r="AN559" i="8"/>
  <c r="AT559" i="8"/>
  <c r="AU559" i="8"/>
  <c r="AV559" i="8"/>
  <c r="AW559" i="8"/>
  <c r="AX559" i="8"/>
  <c r="AY559" i="8"/>
  <c r="AZ559" i="8"/>
  <c r="BA559" i="8"/>
  <c r="BB559" i="8"/>
  <c r="BC559" i="8"/>
  <c r="BD559" i="8"/>
  <c r="BE559" i="8"/>
  <c r="AC560" i="8"/>
  <c r="AD560" i="8"/>
  <c r="AE560" i="8"/>
  <c r="AF560" i="8"/>
  <c r="AG560" i="8"/>
  <c r="AH560" i="8"/>
  <c r="AI560" i="8"/>
  <c r="AJ560" i="8"/>
  <c r="AK560" i="8"/>
  <c r="AL560" i="8"/>
  <c r="AM560" i="8"/>
  <c r="AN560" i="8"/>
  <c r="AT560" i="8"/>
  <c r="AU560" i="8"/>
  <c r="AV560" i="8"/>
  <c r="AW560" i="8"/>
  <c r="AX560" i="8"/>
  <c r="AY560" i="8"/>
  <c r="AZ560" i="8"/>
  <c r="BA560" i="8"/>
  <c r="BB560" i="8"/>
  <c r="BC560" i="8"/>
  <c r="BD560" i="8"/>
  <c r="BE560" i="8"/>
  <c r="AC561" i="8"/>
  <c r="AD561" i="8"/>
  <c r="AE561" i="8"/>
  <c r="AF561" i="8"/>
  <c r="AG561" i="8"/>
  <c r="AH561" i="8"/>
  <c r="AI561" i="8"/>
  <c r="AJ561" i="8"/>
  <c r="AK561" i="8"/>
  <c r="AL561" i="8"/>
  <c r="AM561" i="8"/>
  <c r="AN561" i="8"/>
  <c r="AT561" i="8"/>
  <c r="AU561" i="8"/>
  <c r="AV561" i="8"/>
  <c r="AW561" i="8"/>
  <c r="AX561" i="8"/>
  <c r="AY561" i="8"/>
  <c r="AZ561" i="8"/>
  <c r="BA561" i="8"/>
  <c r="BB561" i="8"/>
  <c r="BC561" i="8"/>
  <c r="BD561" i="8"/>
  <c r="BE561" i="8"/>
  <c r="AC562" i="8"/>
  <c r="AD562" i="8"/>
  <c r="AE562" i="8"/>
  <c r="AF562" i="8"/>
  <c r="AG562" i="8"/>
  <c r="AH562" i="8"/>
  <c r="AI562" i="8"/>
  <c r="AJ562" i="8"/>
  <c r="AK562" i="8"/>
  <c r="AL562" i="8"/>
  <c r="AM562" i="8"/>
  <c r="AN562" i="8"/>
  <c r="AT562" i="8"/>
  <c r="AU562" i="8"/>
  <c r="AV562" i="8"/>
  <c r="AW562" i="8"/>
  <c r="AX562" i="8"/>
  <c r="AY562" i="8"/>
  <c r="AZ562" i="8"/>
  <c r="BA562" i="8"/>
  <c r="BB562" i="8"/>
  <c r="BC562" i="8"/>
  <c r="BD562" i="8"/>
  <c r="BE562" i="8"/>
  <c r="AC563" i="8"/>
  <c r="AD563" i="8"/>
  <c r="AE563" i="8"/>
  <c r="AF563" i="8"/>
  <c r="AG563" i="8"/>
  <c r="AH563" i="8"/>
  <c r="AI563" i="8"/>
  <c r="AJ563" i="8"/>
  <c r="AK563" i="8"/>
  <c r="AL563" i="8"/>
  <c r="AM563" i="8"/>
  <c r="AN563" i="8"/>
  <c r="AT563" i="8"/>
  <c r="AU563" i="8"/>
  <c r="AV563" i="8"/>
  <c r="AW563" i="8"/>
  <c r="AX563" i="8"/>
  <c r="AY563" i="8"/>
  <c r="AZ563" i="8"/>
  <c r="BA563" i="8"/>
  <c r="BB563" i="8"/>
  <c r="BC563" i="8"/>
  <c r="BD563" i="8"/>
  <c r="BE563" i="8"/>
  <c r="AC564" i="8"/>
  <c r="AD564" i="8"/>
  <c r="AE564" i="8"/>
  <c r="AF564" i="8"/>
  <c r="AG564" i="8"/>
  <c r="AH564" i="8"/>
  <c r="AI564" i="8"/>
  <c r="AJ564" i="8"/>
  <c r="AK564" i="8"/>
  <c r="AL564" i="8"/>
  <c r="AM564" i="8"/>
  <c r="AN564" i="8"/>
  <c r="AT564" i="8"/>
  <c r="AU564" i="8"/>
  <c r="AV564" i="8"/>
  <c r="AW564" i="8"/>
  <c r="AX564" i="8"/>
  <c r="AY564" i="8"/>
  <c r="AZ564" i="8"/>
  <c r="BA564" i="8"/>
  <c r="BB564" i="8"/>
  <c r="BC564" i="8"/>
  <c r="BD564" i="8"/>
  <c r="BE564" i="8"/>
  <c r="AC565" i="8"/>
  <c r="AD565" i="8"/>
  <c r="AE565" i="8"/>
  <c r="AF565" i="8"/>
  <c r="AG565" i="8"/>
  <c r="AH565" i="8"/>
  <c r="AI565" i="8"/>
  <c r="AJ565" i="8"/>
  <c r="AK565" i="8"/>
  <c r="AL565" i="8"/>
  <c r="AM565" i="8"/>
  <c r="AN565" i="8"/>
  <c r="AT565" i="8"/>
  <c r="AU565" i="8"/>
  <c r="AV565" i="8"/>
  <c r="AW565" i="8"/>
  <c r="AX565" i="8"/>
  <c r="AY565" i="8"/>
  <c r="AZ565" i="8"/>
  <c r="BA565" i="8"/>
  <c r="BB565" i="8"/>
  <c r="BC565" i="8"/>
  <c r="BD565" i="8"/>
  <c r="BE565" i="8"/>
  <c r="AC566" i="8"/>
  <c r="AD566" i="8"/>
  <c r="AE566" i="8"/>
  <c r="AF566" i="8"/>
  <c r="AG566" i="8"/>
  <c r="AH566" i="8"/>
  <c r="AI566" i="8"/>
  <c r="AJ566" i="8"/>
  <c r="AK566" i="8"/>
  <c r="AL566" i="8"/>
  <c r="AM566" i="8"/>
  <c r="AN566" i="8"/>
  <c r="AT566" i="8"/>
  <c r="AU566" i="8"/>
  <c r="AV566" i="8"/>
  <c r="AW566" i="8"/>
  <c r="AX566" i="8"/>
  <c r="AY566" i="8"/>
  <c r="AZ566" i="8"/>
  <c r="BA566" i="8"/>
  <c r="BB566" i="8"/>
  <c r="BC566" i="8"/>
  <c r="BD566" i="8"/>
  <c r="BE566" i="8"/>
  <c r="AC567" i="8"/>
  <c r="AD567" i="8"/>
  <c r="AE567" i="8"/>
  <c r="AF567" i="8"/>
  <c r="AG567" i="8"/>
  <c r="AH567" i="8"/>
  <c r="AI567" i="8"/>
  <c r="AJ567" i="8"/>
  <c r="AK567" i="8"/>
  <c r="AL567" i="8"/>
  <c r="AM567" i="8"/>
  <c r="AN567" i="8"/>
  <c r="AT567" i="8"/>
  <c r="AU567" i="8"/>
  <c r="AV567" i="8"/>
  <c r="AW567" i="8"/>
  <c r="AX567" i="8"/>
  <c r="AY567" i="8"/>
  <c r="AZ567" i="8"/>
  <c r="BA567" i="8"/>
  <c r="BB567" i="8"/>
  <c r="BC567" i="8"/>
  <c r="BD567" i="8"/>
  <c r="BE567" i="8"/>
  <c r="AC568" i="8"/>
  <c r="AD568" i="8"/>
  <c r="AE568" i="8"/>
  <c r="AF568" i="8"/>
  <c r="AG568" i="8"/>
  <c r="AH568" i="8"/>
  <c r="AI568" i="8"/>
  <c r="AJ568" i="8"/>
  <c r="AK568" i="8"/>
  <c r="AL568" i="8"/>
  <c r="AM568" i="8"/>
  <c r="AN568" i="8"/>
  <c r="AT568" i="8"/>
  <c r="AU568" i="8"/>
  <c r="AV568" i="8"/>
  <c r="AW568" i="8"/>
  <c r="AX568" i="8"/>
  <c r="AY568" i="8"/>
  <c r="AZ568" i="8"/>
  <c r="BA568" i="8"/>
  <c r="BB568" i="8"/>
  <c r="BC568" i="8"/>
  <c r="BD568" i="8"/>
  <c r="BE568" i="8"/>
  <c r="AC569" i="8"/>
  <c r="AD569" i="8"/>
  <c r="AE569" i="8"/>
  <c r="AF569" i="8"/>
  <c r="AG569" i="8"/>
  <c r="AH569" i="8"/>
  <c r="AI569" i="8"/>
  <c r="AJ569" i="8"/>
  <c r="AK569" i="8"/>
  <c r="AL569" i="8"/>
  <c r="AM569" i="8"/>
  <c r="AN569" i="8"/>
  <c r="AT569" i="8"/>
  <c r="AU569" i="8"/>
  <c r="AV569" i="8"/>
  <c r="AW569" i="8"/>
  <c r="AX569" i="8"/>
  <c r="AY569" i="8"/>
  <c r="AZ569" i="8"/>
  <c r="BA569" i="8"/>
  <c r="BB569" i="8"/>
  <c r="BC569" i="8"/>
  <c r="BD569" i="8"/>
  <c r="BE569" i="8"/>
  <c r="AC570" i="8"/>
  <c r="AD570" i="8"/>
  <c r="AE570" i="8"/>
  <c r="AF570" i="8"/>
  <c r="AG570" i="8"/>
  <c r="AH570" i="8"/>
  <c r="AI570" i="8"/>
  <c r="AJ570" i="8"/>
  <c r="AK570" i="8"/>
  <c r="AL570" i="8"/>
  <c r="AM570" i="8"/>
  <c r="AN570" i="8"/>
  <c r="AT570" i="8"/>
  <c r="AU570" i="8"/>
  <c r="AV570" i="8"/>
  <c r="AW570" i="8"/>
  <c r="AX570" i="8"/>
  <c r="AY570" i="8"/>
  <c r="AZ570" i="8"/>
  <c r="BA570" i="8"/>
  <c r="BB570" i="8"/>
  <c r="BC570" i="8"/>
  <c r="BD570" i="8"/>
  <c r="BE570" i="8"/>
  <c r="AC571" i="8"/>
  <c r="AD571" i="8"/>
  <c r="AE571" i="8"/>
  <c r="AF571" i="8"/>
  <c r="AG571" i="8"/>
  <c r="AH571" i="8"/>
  <c r="AI571" i="8"/>
  <c r="AJ571" i="8"/>
  <c r="AK571" i="8"/>
  <c r="AL571" i="8"/>
  <c r="AM571" i="8"/>
  <c r="AN571" i="8"/>
  <c r="AT571" i="8"/>
  <c r="AU571" i="8"/>
  <c r="AV571" i="8"/>
  <c r="AW571" i="8"/>
  <c r="AX571" i="8"/>
  <c r="AY571" i="8"/>
  <c r="AZ571" i="8"/>
  <c r="BA571" i="8"/>
  <c r="BB571" i="8"/>
  <c r="BC571" i="8"/>
  <c r="BD571" i="8"/>
  <c r="BE571" i="8"/>
  <c r="AC572" i="8"/>
  <c r="AD572" i="8"/>
  <c r="AE572" i="8"/>
  <c r="AF572" i="8"/>
  <c r="AG572" i="8"/>
  <c r="AH572" i="8"/>
  <c r="AI572" i="8"/>
  <c r="AJ572" i="8"/>
  <c r="AK572" i="8"/>
  <c r="AL572" i="8"/>
  <c r="AM572" i="8"/>
  <c r="AN572" i="8"/>
  <c r="AT572" i="8"/>
  <c r="AU572" i="8"/>
  <c r="AV572" i="8"/>
  <c r="AW572" i="8"/>
  <c r="AX572" i="8"/>
  <c r="AY572" i="8"/>
  <c r="AZ572" i="8"/>
  <c r="BA572" i="8"/>
  <c r="BB572" i="8"/>
  <c r="BC572" i="8"/>
  <c r="BD572" i="8"/>
  <c r="BE572" i="8"/>
  <c r="AC573" i="8"/>
  <c r="AD573" i="8"/>
  <c r="AE573" i="8"/>
  <c r="AF573" i="8"/>
  <c r="AG573" i="8"/>
  <c r="AH573" i="8"/>
  <c r="AI573" i="8"/>
  <c r="AJ573" i="8"/>
  <c r="AK573" i="8"/>
  <c r="AL573" i="8"/>
  <c r="AM573" i="8"/>
  <c r="AN573" i="8"/>
  <c r="AT573" i="8"/>
  <c r="AU573" i="8"/>
  <c r="AV573" i="8"/>
  <c r="AW573" i="8"/>
  <c r="AX573" i="8"/>
  <c r="AY573" i="8"/>
  <c r="AZ573" i="8"/>
  <c r="BA573" i="8"/>
  <c r="BB573" i="8"/>
  <c r="BC573" i="8"/>
  <c r="BD573" i="8"/>
  <c r="BE573" i="8"/>
  <c r="AC574" i="8"/>
  <c r="AD574" i="8"/>
  <c r="AE574" i="8"/>
  <c r="AF574" i="8"/>
  <c r="AG574" i="8"/>
  <c r="AH574" i="8"/>
  <c r="AI574" i="8"/>
  <c r="AJ574" i="8"/>
  <c r="AK574" i="8"/>
  <c r="AL574" i="8"/>
  <c r="AM574" i="8"/>
  <c r="AN574" i="8"/>
  <c r="AT574" i="8"/>
  <c r="AU574" i="8"/>
  <c r="AV574" i="8"/>
  <c r="AW574" i="8"/>
  <c r="AX574" i="8"/>
  <c r="AY574" i="8"/>
  <c r="AZ574" i="8"/>
  <c r="BA574" i="8"/>
  <c r="BB574" i="8"/>
  <c r="BC574" i="8"/>
  <c r="BD574" i="8"/>
  <c r="BE574" i="8"/>
  <c r="AC575" i="8"/>
  <c r="AD575" i="8"/>
  <c r="AE575" i="8"/>
  <c r="AF575" i="8"/>
  <c r="AG575" i="8"/>
  <c r="AH575" i="8"/>
  <c r="AI575" i="8"/>
  <c r="AJ575" i="8"/>
  <c r="AK575" i="8"/>
  <c r="AL575" i="8"/>
  <c r="AM575" i="8"/>
  <c r="AN575" i="8"/>
  <c r="AT575" i="8"/>
  <c r="AU575" i="8"/>
  <c r="AV575" i="8"/>
  <c r="AW575" i="8"/>
  <c r="AX575" i="8"/>
  <c r="AY575" i="8"/>
  <c r="AZ575" i="8"/>
  <c r="BA575" i="8"/>
  <c r="BB575" i="8"/>
  <c r="BC575" i="8"/>
  <c r="BD575" i="8"/>
  <c r="BE575" i="8"/>
  <c r="AC576" i="8"/>
  <c r="AD576" i="8"/>
  <c r="AE576" i="8"/>
  <c r="AF576" i="8"/>
  <c r="AG576" i="8"/>
  <c r="AH576" i="8"/>
  <c r="AI576" i="8"/>
  <c r="AJ576" i="8"/>
  <c r="AK576" i="8"/>
  <c r="AL576" i="8"/>
  <c r="AM576" i="8"/>
  <c r="AN576" i="8"/>
  <c r="AT576" i="8"/>
  <c r="AU576" i="8"/>
  <c r="AV576" i="8"/>
  <c r="AW576" i="8"/>
  <c r="AX576" i="8"/>
  <c r="AY576" i="8"/>
  <c r="AZ576" i="8"/>
  <c r="BA576" i="8"/>
  <c r="BB576" i="8"/>
  <c r="BC576" i="8"/>
  <c r="BD576" i="8"/>
  <c r="BE576" i="8"/>
  <c r="AC577" i="8"/>
  <c r="AD577" i="8"/>
  <c r="AE577" i="8"/>
  <c r="AF577" i="8"/>
  <c r="AG577" i="8"/>
  <c r="AH577" i="8"/>
  <c r="AI577" i="8"/>
  <c r="AJ577" i="8"/>
  <c r="AK577" i="8"/>
  <c r="AL577" i="8"/>
  <c r="AM577" i="8"/>
  <c r="AN577" i="8"/>
  <c r="AT577" i="8"/>
  <c r="AU577" i="8"/>
  <c r="AV577" i="8"/>
  <c r="AW577" i="8"/>
  <c r="AX577" i="8"/>
  <c r="AY577" i="8"/>
  <c r="AZ577" i="8"/>
  <c r="BA577" i="8"/>
  <c r="BB577" i="8"/>
  <c r="BC577" i="8"/>
  <c r="BD577" i="8"/>
  <c r="BE577" i="8"/>
  <c r="AC578" i="8"/>
  <c r="AD578" i="8"/>
  <c r="AE578" i="8"/>
  <c r="AF578" i="8"/>
  <c r="AG578" i="8"/>
  <c r="AH578" i="8"/>
  <c r="AI578" i="8"/>
  <c r="AJ578" i="8"/>
  <c r="AK578" i="8"/>
  <c r="AL578" i="8"/>
  <c r="AM578" i="8"/>
  <c r="AN578" i="8"/>
  <c r="AT578" i="8"/>
  <c r="AU578" i="8"/>
  <c r="AV578" i="8"/>
  <c r="AW578" i="8"/>
  <c r="AX578" i="8"/>
  <c r="AY578" i="8"/>
  <c r="AZ578" i="8"/>
  <c r="BA578" i="8"/>
  <c r="BB578" i="8"/>
  <c r="BC578" i="8"/>
  <c r="BD578" i="8"/>
  <c r="BE578" i="8"/>
  <c r="AC579" i="8"/>
  <c r="AD579" i="8"/>
  <c r="AE579" i="8"/>
  <c r="AF579" i="8"/>
  <c r="AG579" i="8"/>
  <c r="AH579" i="8"/>
  <c r="AI579" i="8"/>
  <c r="AJ579" i="8"/>
  <c r="AK579" i="8"/>
  <c r="AL579" i="8"/>
  <c r="AM579" i="8"/>
  <c r="AN579" i="8"/>
  <c r="AT579" i="8"/>
  <c r="AU579" i="8"/>
  <c r="AV579" i="8"/>
  <c r="AW579" i="8"/>
  <c r="AX579" i="8"/>
  <c r="AY579" i="8"/>
  <c r="AZ579" i="8"/>
  <c r="BA579" i="8"/>
  <c r="BB579" i="8"/>
  <c r="BC579" i="8"/>
  <c r="BD579" i="8"/>
  <c r="BE579" i="8"/>
  <c r="AC580" i="8"/>
  <c r="AD580" i="8"/>
  <c r="AE580" i="8"/>
  <c r="AF580" i="8"/>
  <c r="AG580" i="8"/>
  <c r="AH580" i="8"/>
  <c r="AI580" i="8"/>
  <c r="AJ580" i="8"/>
  <c r="AK580" i="8"/>
  <c r="AL580" i="8"/>
  <c r="AM580" i="8"/>
  <c r="AN580" i="8"/>
  <c r="AT580" i="8"/>
  <c r="AU580" i="8"/>
  <c r="AV580" i="8"/>
  <c r="AW580" i="8"/>
  <c r="AX580" i="8"/>
  <c r="AY580" i="8"/>
  <c r="AZ580" i="8"/>
  <c r="BA580" i="8"/>
  <c r="BB580" i="8"/>
  <c r="BC580" i="8"/>
  <c r="BD580" i="8"/>
  <c r="BE580" i="8"/>
  <c r="AC581" i="8"/>
  <c r="AD581" i="8"/>
  <c r="AE581" i="8"/>
  <c r="AF581" i="8"/>
  <c r="AG581" i="8"/>
  <c r="AH581" i="8"/>
  <c r="AI581" i="8"/>
  <c r="AJ581" i="8"/>
  <c r="AK581" i="8"/>
  <c r="AL581" i="8"/>
  <c r="AM581" i="8"/>
  <c r="AN581" i="8"/>
  <c r="AT581" i="8"/>
  <c r="AU581" i="8"/>
  <c r="AV581" i="8"/>
  <c r="AW581" i="8"/>
  <c r="AX581" i="8"/>
  <c r="AY581" i="8"/>
  <c r="AZ581" i="8"/>
  <c r="BA581" i="8"/>
  <c r="BB581" i="8"/>
  <c r="BC581" i="8"/>
  <c r="BD581" i="8"/>
  <c r="BE581" i="8"/>
  <c r="AC582" i="8"/>
  <c r="AD582" i="8"/>
  <c r="AE582" i="8"/>
  <c r="AF582" i="8"/>
  <c r="AG582" i="8"/>
  <c r="AH582" i="8"/>
  <c r="AI582" i="8"/>
  <c r="AJ582" i="8"/>
  <c r="AK582" i="8"/>
  <c r="AL582" i="8"/>
  <c r="AM582" i="8"/>
  <c r="AN582" i="8"/>
  <c r="AT582" i="8"/>
  <c r="AU582" i="8"/>
  <c r="AV582" i="8"/>
  <c r="AW582" i="8"/>
  <c r="AX582" i="8"/>
  <c r="AY582" i="8"/>
  <c r="AZ582" i="8"/>
  <c r="BA582" i="8"/>
  <c r="BB582" i="8"/>
  <c r="BC582" i="8"/>
  <c r="BD582" i="8"/>
  <c r="BE582" i="8"/>
  <c r="AC583" i="8"/>
  <c r="AD583" i="8"/>
  <c r="AE583" i="8"/>
  <c r="AF583" i="8"/>
  <c r="AG583" i="8"/>
  <c r="AH583" i="8"/>
  <c r="AI583" i="8"/>
  <c r="AJ583" i="8"/>
  <c r="AK583" i="8"/>
  <c r="AL583" i="8"/>
  <c r="AM583" i="8"/>
  <c r="AN583" i="8"/>
  <c r="AT583" i="8"/>
  <c r="AU583" i="8"/>
  <c r="AV583" i="8"/>
  <c r="AW583" i="8"/>
  <c r="AX583" i="8"/>
  <c r="AY583" i="8"/>
  <c r="AZ583" i="8"/>
  <c r="BA583" i="8"/>
  <c r="BB583" i="8"/>
  <c r="BC583" i="8"/>
  <c r="BD583" i="8"/>
  <c r="BE583" i="8"/>
  <c r="AC584" i="8"/>
  <c r="AD584" i="8"/>
  <c r="AE584" i="8"/>
  <c r="AF584" i="8"/>
  <c r="AG584" i="8"/>
  <c r="AH584" i="8"/>
  <c r="AI584" i="8"/>
  <c r="AJ584" i="8"/>
  <c r="AK584" i="8"/>
  <c r="AL584" i="8"/>
  <c r="AM584" i="8"/>
  <c r="AN584" i="8"/>
  <c r="AT584" i="8"/>
  <c r="AU584" i="8"/>
  <c r="AV584" i="8"/>
  <c r="AW584" i="8"/>
  <c r="AX584" i="8"/>
  <c r="AY584" i="8"/>
  <c r="AZ584" i="8"/>
  <c r="BA584" i="8"/>
  <c r="BB584" i="8"/>
  <c r="BC584" i="8"/>
  <c r="BD584" i="8"/>
  <c r="BE584" i="8"/>
  <c r="AV8" i="8"/>
  <c r="AW8" i="8"/>
  <c r="AX8" i="8"/>
  <c r="AY8" i="8"/>
  <c r="AZ8" i="8"/>
  <c r="BA8" i="8"/>
  <c r="BB8" i="8"/>
  <c r="BC8" i="8"/>
  <c r="BD8" i="8"/>
  <c r="BE8" i="8"/>
  <c r="AU8" i="8"/>
  <c r="AT8" i="8"/>
  <c r="AG8" i="8"/>
  <c r="AH8" i="8"/>
  <c r="AI8" i="8"/>
  <c r="AJ8" i="8"/>
  <c r="AK8" i="8"/>
  <c r="AL8" i="8"/>
  <c r="AM8" i="8"/>
  <c r="AN8" i="8"/>
  <c r="AF8" i="8"/>
  <c r="AD8" i="8"/>
  <c r="AE8" i="8"/>
  <c r="BF583" i="8" l="1"/>
  <c r="BH583" i="8" s="1"/>
  <c r="BF575" i="8"/>
  <c r="BH575" i="8" s="1"/>
  <c r="BF562" i="8"/>
  <c r="BH562" i="8" s="1"/>
  <c r="BF558" i="8"/>
  <c r="BH558" i="8" s="1"/>
  <c r="BF555" i="8"/>
  <c r="BH555" i="8" s="1"/>
  <c r="BF550" i="8"/>
  <c r="BH550" i="8" s="1"/>
  <c r="BF545" i="8"/>
  <c r="BH545" i="8" s="1"/>
  <c r="BF538" i="8"/>
  <c r="BH538" i="8" s="1"/>
  <c r="BF528" i="8"/>
  <c r="BH528" i="8" s="1"/>
  <c r="BF523" i="8"/>
  <c r="BH523" i="8" s="1"/>
  <c r="BF517" i="8"/>
  <c r="BH517" i="8" s="1"/>
  <c r="BF512" i="8"/>
  <c r="BH512" i="8" s="1"/>
  <c r="BF505" i="8"/>
  <c r="BH505" i="8" s="1"/>
  <c r="BF500" i="8"/>
  <c r="BH500" i="8" s="1"/>
  <c r="BF494" i="8"/>
  <c r="BH494" i="8" s="1"/>
  <c r="BF492" i="8"/>
  <c r="BH492" i="8" s="1"/>
  <c r="BF490" i="8"/>
  <c r="BH490" i="8" s="1"/>
  <c r="BF489" i="8"/>
  <c r="BH489" i="8" s="1"/>
  <c r="BF488" i="8"/>
  <c r="BH488" i="8" s="1"/>
  <c r="BF486" i="8"/>
  <c r="BH486" i="8" s="1"/>
  <c r="BF485" i="8"/>
  <c r="BH485" i="8" s="1"/>
  <c r="BF484" i="8"/>
  <c r="BH484" i="8" s="1"/>
  <c r="BF483" i="8"/>
  <c r="BH483" i="8" s="1"/>
  <c r="BF482" i="8"/>
  <c r="BH482" i="8" s="1"/>
  <c r="BF481" i="8"/>
  <c r="BH481" i="8" s="1"/>
  <c r="BF480" i="8"/>
  <c r="BH480" i="8" s="1"/>
  <c r="BF479" i="8"/>
  <c r="BH479" i="8" s="1"/>
  <c r="BF478" i="8"/>
  <c r="BH478" i="8" s="1"/>
  <c r="BF477" i="8"/>
  <c r="BH477" i="8" s="1"/>
  <c r="BF476" i="8"/>
  <c r="BH476" i="8" s="1"/>
  <c r="BF475" i="8"/>
  <c r="BH475" i="8" s="1"/>
  <c r="BF474" i="8"/>
  <c r="BH474" i="8" s="1"/>
  <c r="BF473" i="8"/>
  <c r="BH473" i="8" s="1"/>
  <c r="BF471" i="8"/>
  <c r="BH471" i="8" s="1"/>
  <c r="BF470" i="8"/>
  <c r="BH470" i="8" s="1"/>
  <c r="BF469" i="8"/>
  <c r="BH469" i="8" s="1"/>
  <c r="BF468" i="8"/>
  <c r="BH468" i="8" s="1"/>
  <c r="BF467" i="8"/>
  <c r="BH467" i="8" s="1"/>
  <c r="BF466" i="8"/>
  <c r="BH466" i="8" s="1"/>
  <c r="BF465" i="8"/>
  <c r="BH465" i="8" s="1"/>
  <c r="BF464" i="8"/>
  <c r="BH464" i="8" s="1"/>
  <c r="BF463" i="8"/>
  <c r="BH463" i="8" s="1"/>
  <c r="BF462" i="8"/>
  <c r="BH462" i="8" s="1"/>
  <c r="BF461" i="8"/>
  <c r="BH461" i="8" s="1"/>
  <c r="BF460" i="8"/>
  <c r="BH460" i="8" s="1"/>
  <c r="BF459" i="8"/>
  <c r="BH459" i="8" s="1"/>
  <c r="BF458" i="8"/>
  <c r="BH458" i="8" s="1"/>
  <c r="BF457" i="8"/>
  <c r="BH457" i="8" s="1"/>
  <c r="BF456" i="8"/>
  <c r="BH456" i="8" s="1"/>
  <c r="BF455" i="8"/>
  <c r="BH455" i="8" s="1"/>
  <c r="BF454" i="8"/>
  <c r="BH454" i="8" s="1"/>
  <c r="BF453" i="8"/>
  <c r="BH453" i="8" s="1"/>
  <c r="BF452" i="8"/>
  <c r="BH452" i="8" s="1"/>
  <c r="BF451" i="8"/>
  <c r="BH451" i="8" s="1"/>
  <c r="BF450" i="8"/>
  <c r="BH450" i="8" s="1"/>
  <c r="BF449" i="8"/>
  <c r="BH449" i="8" s="1"/>
  <c r="BF448" i="8"/>
  <c r="BH448" i="8" s="1"/>
  <c r="BF447" i="8"/>
  <c r="BH447" i="8" s="1"/>
  <c r="BF446" i="8"/>
  <c r="BH446" i="8" s="1"/>
  <c r="BF445" i="8"/>
  <c r="BH445" i="8" s="1"/>
  <c r="BF444" i="8"/>
  <c r="BH444" i="8" s="1"/>
  <c r="BF443" i="8"/>
  <c r="BH443" i="8" s="1"/>
  <c r="BF442" i="8"/>
  <c r="BH442" i="8" s="1"/>
  <c r="BF441" i="8"/>
  <c r="BH441" i="8" s="1"/>
  <c r="BF440" i="8"/>
  <c r="BH440" i="8" s="1"/>
  <c r="BF439" i="8"/>
  <c r="BH439" i="8" s="1"/>
  <c r="BF438" i="8"/>
  <c r="BH438" i="8" s="1"/>
  <c r="BF437" i="8"/>
  <c r="BH437" i="8" s="1"/>
  <c r="BF436" i="8"/>
  <c r="BH436" i="8" s="1"/>
  <c r="BF435" i="8"/>
  <c r="BH435" i="8" s="1"/>
  <c r="BF434" i="8"/>
  <c r="BH434" i="8" s="1"/>
  <c r="BF433" i="8"/>
  <c r="BH433" i="8" s="1"/>
  <c r="BF432" i="8"/>
  <c r="BH432" i="8" s="1"/>
  <c r="BF431" i="8"/>
  <c r="BH431" i="8" s="1"/>
  <c r="BF430" i="8"/>
  <c r="BH430" i="8" s="1"/>
  <c r="BF429" i="8"/>
  <c r="BH429" i="8" s="1"/>
  <c r="BF428" i="8"/>
  <c r="BH428" i="8" s="1"/>
  <c r="BF427" i="8"/>
  <c r="BH427" i="8" s="1"/>
  <c r="BF426" i="8"/>
  <c r="BH426" i="8" s="1"/>
  <c r="BF425" i="8"/>
  <c r="BH425" i="8" s="1"/>
  <c r="BF424" i="8"/>
  <c r="BH424" i="8" s="1"/>
  <c r="BF423" i="8"/>
  <c r="BH423" i="8" s="1"/>
  <c r="BF422" i="8"/>
  <c r="BH422" i="8" s="1"/>
  <c r="BF421" i="8"/>
  <c r="BH421" i="8" s="1"/>
  <c r="BF420" i="8"/>
  <c r="BH420" i="8" s="1"/>
  <c r="BF419" i="8"/>
  <c r="BH419" i="8" s="1"/>
  <c r="BF418" i="8"/>
  <c r="BH418" i="8" s="1"/>
  <c r="BF417" i="8"/>
  <c r="BH417" i="8" s="1"/>
  <c r="BF416" i="8"/>
  <c r="BH416" i="8" s="1"/>
  <c r="BF415" i="8"/>
  <c r="BH415" i="8" s="1"/>
  <c r="BF414" i="8"/>
  <c r="BH414" i="8" s="1"/>
  <c r="BF413" i="8"/>
  <c r="BH413" i="8" s="1"/>
  <c r="BF412" i="8"/>
  <c r="BH412" i="8" s="1"/>
  <c r="BF411" i="8"/>
  <c r="BH411" i="8" s="1"/>
  <c r="BF410" i="8"/>
  <c r="BH410" i="8" s="1"/>
  <c r="BF409" i="8"/>
  <c r="BH409" i="8" s="1"/>
  <c r="BF408" i="8"/>
  <c r="BH408" i="8" s="1"/>
  <c r="BF407" i="8"/>
  <c r="BH407" i="8" s="1"/>
  <c r="BF406" i="8"/>
  <c r="BH406" i="8" s="1"/>
  <c r="BF405" i="8"/>
  <c r="BH405" i="8" s="1"/>
  <c r="BF404" i="8"/>
  <c r="BH404" i="8" s="1"/>
  <c r="BF403" i="8"/>
  <c r="BH403" i="8" s="1"/>
  <c r="BF402" i="8"/>
  <c r="BH402" i="8" s="1"/>
  <c r="BF401" i="8"/>
  <c r="BH401" i="8" s="1"/>
  <c r="BF400" i="8"/>
  <c r="BH400" i="8" s="1"/>
  <c r="BF399" i="8"/>
  <c r="BH399" i="8" s="1"/>
  <c r="BF398" i="8"/>
  <c r="BH398" i="8" s="1"/>
  <c r="BF397" i="8"/>
  <c r="BH397" i="8" s="1"/>
  <c r="BF396" i="8"/>
  <c r="BH396" i="8" s="1"/>
  <c r="BF395" i="8"/>
  <c r="BH395" i="8" s="1"/>
  <c r="BF394" i="8"/>
  <c r="BH394" i="8" s="1"/>
  <c r="BF393" i="8"/>
  <c r="BH393" i="8" s="1"/>
  <c r="BF392" i="8"/>
  <c r="BH392" i="8" s="1"/>
  <c r="BF391" i="8"/>
  <c r="BH391" i="8" s="1"/>
  <c r="BF390" i="8"/>
  <c r="BH390" i="8" s="1"/>
  <c r="BF389" i="8"/>
  <c r="BH389" i="8" s="1"/>
  <c r="BF388" i="8"/>
  <c r="BH388" i="8" s="1"/>
  <c r="BF387" i="8"/>
  <c r="BH387" i="8" s="1"/>
  <c r="BF386" i="8"/>
  <c r="BH386" i="8" s="1"/>
  <c r="BF385" i="8"/>
  <c r="BH385" i="8" s="1"/>
  <c r="BF384" i="8"/>
  <c r="BH384" i="8" s="1"/>
  <c r="BF383" i="8"/>
  <c r="BH383" i="8" s="1"/>
  <c r="BF382" i="8"/>
  <c r="BH382" i="8" s="1"/>
  <c r="BF381" i="8"/>
  <c r="BH381" i="8" s="1"/>
  <c r="BF380" i="8"/>
  <c r="BH380" i="8" s="1"/>
  <c r="BF379" i="8"/>
  <c r="BH379" i="8" s="1"/>
  <c r="BF378" i="8"/>
  <c r="BH378" i="8" s="1"/>
  <c r="BF377" i="8"/>
  <c r="BH377" i="8" s="1"/>
  <c r="BF376" i="8"/>
  <c r="BH376" i="8" s="1"/>
  <c r="BF375" i="8"/>
  <c r="BH375" i="8" s="1"/>
  <c r="BF374" i="8"/>
  <c r="BH374" i="8" s="1"/>
  <c r="BF373" i="8"/>
  <c r="BH373" i="8" s="1"/>
  <c r="BF372" i="8"/>
  <c r="BH372" i="8" s="1"/>
  <c r="BF371" i="8"/>
  <c r="BH371" i="8" s="1"/>
  <c r="BF370" i="8"/>
  <c r="BH370" i="8" s="1"/>
  <c r="BF369" i="8"/>
  <c r="BH369" i="8" s="1"/>
  <c r="BF368" i="8"/>
  <c r="BH368" i="8" s="1"/>
  <c r="BF367" i="8"/>
  <c r="BH367" i="8" s="1"/>
  <c r="BF366" i="8"/>
  <c r="BH366" i="8" s="1"/>
  <c r="BF365" i="8"/>
  <c r="BH365" i="8" s="1"/>
  <c r="BF364" i="8"/>
  <c r="BH364" i="8" s="1"/>
  <c r="BF363" i="8"/>
  <c r="BH363" i="8" s="1"/>
  <c r="BF362" i="8"/>
  <c r="BH362" i="8" s="1"/>
  <c r="BF361" i="8"/>
  <c r="BH361" i="8" s="1"/>
  <c r="BF360" i="8"/>
  <c r="BH360" i="8" s="1"/>
  <c r="BF359" i="8"/>
  <c r="BH359" i="8" s="1"/>
  <c r="BF358" i="8"/>
  <c r="BH358" i="8" s="1"/>
  <c r="BF357" i="8"/>
  <c r="BH357" i="8" s="1"/>
  <c r="BF356" i="8"/>
  <c r="BH356" i="8" s="1"/>
  <c r="BF355" i="8"/>
  <c r="BH355" i="8" s="1"/>
  <c r="BF354" i="8"/>
  <c r="BH354" i="8" s="1"/>
  <c r="BF353" i="8"/>
  <c r="BH353" i="8" s="1"/>
  <c r="BF352" i="8"/>
  <c r="BH352" i="8" s="1"/>
  <c r="BF351" i="8"/>
  <c r="BH351" i="8" s="1"/>
  <c r="BF350" i="8"/>
  <c r="BH350" i="8" s="1"/>
  <c r="BF349" i="8"/>
  <c r="BH349" i="8" s="1"/>
  <c r="BF348" i="8"/>
  <c r="BH348" i="8" s="1"/>
  <c r="BF347" i="8"/>
  <c r="BH347" i="8" s="1"/>
  <c r="BF346" i="8"/>
  <c r="BH346" i="8" s="1"/>
  <c r="BF345" i="8"/>
  <c r="BH345" i="8" s="1"/>
  <c r="BF344" i="8"/>
  <c r="BH344" i="8" s="1"/>
  <c r="BF343" i="8"/>
  <c r="BH343" i="8" s="1"/>
  <c r="BF342" i="8"/>
  <c r="BH342" i="8" s="1"/>
  <c r="BF341" i="8"/>
  <c r="BH341" i="8" s="1"/>
  <c r="BF340" i="8"/>
  <c r="BH340" i="8" s="1"/>
  <c r="BF339" i="8"/>
  <c r="BH339" i="8" s="1"/>
  <c r="BF338" i="8"/>
  <c r="BH338" i="8" s="1"/>
  <c r="BF337" i="8"/>
  <c r="BH337" i="8" s="1"/>
  <c r="BF336" i="8"/>
  <c r="BH336" i="8" s="1"/>
  <c r="BF335" i="8"/>
  <c r="BH335" i="8" s="1"/>
  <c r="BF334" i="8"/>
  <c r="BH334" i="8" s="1"/>
  <c r="BF333" i="8"/>
  <c r="BH333" i="8" s="1"/>
  <c r="BF332" i="8"/>
  <c r="BH332" i="8" s="1"/>
  <c r="BF331" i="8"/>
  <c r="BH331" i="8" s="1"/>
  <c r="BF330" i="8"/>
  <c r="BH330" i="8" s="1"/>
  <c r="BF329" i="8"/>
  <c r="BH329" i="8" s="1"/>
  <c r="BF328" i="8"/>
  <c r="BH328" i="8" s="1"/>
  <c r="BF327" i="8"/>
  <c r="BH327" i="8" s="1"/>
  <c r="BF326" i="8"/>
  <c r="BH326" i="8" s="1"/>
  <c r="BF325" i="8"/>
  <c r="BH325" i="8" s="1"/>
  <c r="BF324" i="8"/>
  <c r="BH324" i="8" s="1"/>
  <c r="BF323" i="8"/>
  <c r="BH323" i="8" s="1"/>
  <c r="BF322" i="8"/>
  <c r="BH322" i="8" s="1"/>
  <c r="BF321" i="8"/>
  <c r="BH321" i="8" s="1"/>
  <c r="BF320" i="8"/>
  <c r="BH320" i="8" s="1"/>
  <c r="BF319" i="8"/>
  <c r="BH319" i="8" s="1"/>
  <c r="BF318" i="8"/>
  <c r="BH318" i="8" s="1"/>
  <c r="BF317" i="8"/>
  <c r="BH317" i="8" s="1"/>
  <c r="BF316" i="8"/>
  <c r="BH316" i="8" s="1"/>
  <c r="BF315" i="8"/>
  <c r="BH315" i="8" s="1"/>
  <c r="BF314" i="8"/>
  <c r="BH314" i="8" s="1"/>
  <c r="BF313" i="8"/>
  <c r="BH313" i="8" s="1"/>
  <c r="BF312" i="8"/>
  <c r="BH312" i="8" s="1"/>
  <c r="BF311" i="8"/>
  <c r="BH311" i="8" s="1"/>
  <c r="BF310" i="8"/>
  <c r="BH310" i="8" s="1"/>
  <c r="BF309" i="8"/>
  <c r="BH309" i="8" s="1"/>
  <c r="BF308" i="8"/>
  <c r="BH308" i="8" s="1"/>
  <c r="BF307" i="8"/>
  <c r="BH307" i="8" s="1"/>
  <c r="BF306" i="8"/>
  <c r="BH306" i="8" s="1"/>
  <c r="BF305" i="8"/>
  <c r="BH305" i="8" s="1"/>
  <c r="BF304" i="8"/>
  <c r="BH304" i="8" s="1"/>
  <c r="BF303" i="8"/>
  <c r="BH303" i="8" s="1"/>
  <c r="BF302" i="8"/>
  <c r="BH302" i="8" s="1"/>
  <c r="BF301" i="8"/>
  <c r="BH301" i="8" s="1"/>
  <c r="BF300" i="8"/>
  <c r="BH300" i="8" s="1"/>
  <c r="BF299" i="8"/>
  <c r="BH299" i="8" s="1"/>
  <c r="BF298" i="8"/>
  <c r="BH298" i="8" s="1"/>
  <c r="BF297" i="8"/>
  <c r="BH297" i="8" s="1"/>
  <c r="BF296" i="8"/>
  <c r="BH296" i="8" s="1"/>
  <c r="BF295" i="8"/>
  <c r="BH295" i="8" s="1"/>
  <c r="BF294" i="8"/>
  <c r="BH294" i="8" s="1"/>
  <c r="BF293" i="8"/>
  <c r="BH293" i="8" s="1"/>
  <c r="BF292" i="8"/>
  <c r="BH292" i="8" s="1"/>
  <c r="BF291" i="8"/>
  <c r="BH291" i="8" s="1"/>
  <c r="BF290" i="8"/>
  <c r="BH290" i="8" s="1"/>
  <c r="BF289" i="8"/>
  <c r="BH289" i="8" s="1"/>
  <c r="BF288" i="8"/>
  <c r="BH288" i="8" s="1"/>
  <c r="BF287" i="8"/>
  <c r="BH287" i="8" s="1"/>
  <c r="BF286" i="8"/>
  <c r="BH286" i="8" s="1"/>
  <c r="BF285" i="8"/>
  <c r="BH285" i="8" s="1"/>
  <c r="BF284" i="8"/>
  <c r="BH284" i="8" s="1"/>
  <c r="BF283" i="8"/>
  <c r="BH283" i="8" s="1"/>
  <c r="BF282" i="8"/>
  <c r="BH282" i="8" s="1"/>
  <c r="BF281" i="8"/>
  <c r="BH281" i="8" s="1"/>
  <c r="BF280" i="8"/>
  <c r="BH280" i="8" s="1"/>
  <c r="BF279" i="8"/>
  <c r="BH279" i="8" s="1"/>
  <c r="BF278" i="8"/>
  <c r="BH278" i="8" s="1"/>
  <c r="BF277" i="8"/>
  <c r="BH277" i="8" s="1"/>
  <c r="BF276" i="8"/>
  <c r="BH276" i="8" s="1"/>
  <c r="BF275" i="8"/>
  <c r="BH275" i="8" s="1"/>
  <c r="BF274" i="8"/>
  <c r="BH274" i="8" s="1"/>
  <c r="BF273" i="8"/>
  <c r="BH273" i="8" s="1"/>
  <c r="BF272" i="8"/>
  <c r="BH272" i="8" s="1"/>
  <c r="BF271" i="8"/>
  <c r="BH271" i="8" s="1"/>
  <c r="BF270" i="8"/>
  <c r="BH270" i="8" s="1"/>
  <c r="BF269" i="8"/>
  <c r="BH269" i="8" s="1"/>
  <c r="BF268" i="8"/>
  <c r="BH268" i="8" s="1"/>
  <c r="BF267" i="8"/>
  <c r="BH267" i="8" s="1"/>
  <c r="BF266" i="8"/>
  <c r="BH266" i="8" s="1"/>
  <c r="BF265" i="8"/>
  <c r="BH265" i="8" s="1"/>
  <c r="BF264" i="8"/>
  <c r="BH264" i="8" s="1"/>
  <c r="BF263" i="8"/>
  <c r="BH263" i="8" s="1"/>
  <c r="BF262" i="8"/>
  <c r="BH262" i="8" s="1"/>
  <c r="BF261" i="8"/>
  <c r="BH261" i="8" s="1"/>
  <c r="BF260" i="8"/>
  <c r="BH260" i="8" s="1"/>
  <c r="BF259" i="8"/>
  <c r="BH259" i="8" s="1"/>
  <c r="BF258" i="8"/>
  <c r="BG258" i="8" s="1"/>
  <c r="BF257" i="8"/>
  <c r="BG257" i="8" s="1"/>
  <c r="BF256" i="8"/>
  <c r="BG256" i="8" s="1"/>
  <c r="BF255" i="8"/>
  <c r="BG255" i="8" s="1"/>
  <c r="BF254" i="8"/>
  <c r="BG254" i="8" s="1"/>
  <c r="BF253" i="8"/>
  <c r="BG253" i="8" s="1"/>
  <c r="BF252" i="8"/>
  <c r="BG252" i="8" s="1"/>
  <c r="BF251" i="8"/>
  <c r="BG251" i="8" s="1"/>
  <c r="BF250" i="8"/>
  <c r="BG250" i="8" s="1"/>
  <c r="BF249" i="8"/>
  <c r="BG249" i="8" s="1"/>
  <c r="BF248" i="8"/>
  <c r="BG248" i="8" s="1"/>
  <c r="BF247" i="8"/>
  <c r="BG247" i="8" s="1"/>
  <c r="BF246" i="8"/>
  <c r="BG246" i="8" s="1"/>
  <c r="BF245" i="8"/>
  <c r="BG245" i="8" s="1"/>
  <c r="BF244" i="8"/>
  <c r="BG244" i="8" s="1"/>
  <c r="BF243" i="8"/>
  <c r="BG243" i="8" s="1"/>
  <c r="BF242" i="8"/>
  <c r="BG242" i="8" s="1"/>
  <c r="BF241" i="8"/>
  <c r="BG241" i="8" s="1"/>
  <c r="BF240" i="8"/>
  <c r="BG240" i="8" s="1"/>
  <c r="BF239" i="8"/>
  <c r="BG239" i="8" s="1"/>
  <c r="BF238" i="8"/>
  <c r="BG238" i="8" s="1"/>
  <c r="BF237" i="8"/>
  <c r="BG237" i="8" s="1"/>
  <c r="BF236" i="8"/>
  <c r="BG236" i="8" s="1"/>
  <c r="BF235" i="8"/>
  <c r="BG235" i="8" s="1"/>
  <c r="BF234" i="8"/>
  <c r="BG234" i="8" s="1"/>
  <c r="BF233" i="8"/>
  <c r="BG233" i="8" s="1"/>
  <c r="BF232" i="8"/>
  <c r="BG232" i="8" s="1"/>
  <c r="BF231" i="8"/>
  <c r="BG231" i="8" s="1"/>
  <c r="BF230" i="8"/>
  <c r="BG230" i="8" s="1"/>
  <c r="BF229" i="8"/>
  <c r="BG229" i="8" s="1"/>
  <c r="BF228" i="8"/>
  <c r="BG228" i="8" s="1"/>
  <c r="BF227" i="8"/>
  <c r="BG227" i="8" s="1"/>
  <c r="BF226" i="8"/>
  <c r="BG226" i="8" s="1"/>
  <c r="BF225" i="8"/>
  <c r="BG225" i="8" s="1"/>
  <c r="BF224" i="8"/>
  <c r="BG224" i="8" s="1"/>
  <c r="BF223" i="8"/>
  <c r="BG223" i="8" s="1"/>
  <c r="BF222" i="8"/>
  <c r="BG222" i="8" s="1"/>
  <c r="BF221" i="8"/>
  <c r="BG221" i="8" s="1"/>
  <c r="BF220" i="8"/>
  <c r="BG220" i="8" s="1"/>
  <c r="BF219" i="8"/>
  <c r="BG219" i="8" s="1"/>
  <c r="BF218" i="8"/>
  <c r="BG218" i="8" s="1"/>
  <c r="BF217" i="8"/>
  <c r="BG217" i="8" s="1"/>
  <c r="BF216" i="8"/>
  <c r="BG216" i="8" s="1"/>
  <c r="BF215" i="8"/>
  <c r="BG215" i="8" s="1"/>
  <c r="BF214" i="8"/>
  <c r="BG214" i="8" s="1"/>
  <c r="BF213" i="8"/>
  <c r="BG213" i="8" s="1"/>
  <c r="BF212" i="8"/>
  <c r="BG212" i="8" s="1"/>
  <c r="BF211" i="8"/>
  <c r="BG211" i="8" s="1"/>
  <c r="BF210" i="8"/>
  <c r="BG210" i="8" s="1"/>
  <c r="BF209" i="8"/>
  <c r="BG209" i="8" s="1"/>
  <c r="BF208" i="8"/>
  <c r="BG208" i="8" s="1"/>
  <c r="BF207" i="8"/>
  <c r="BG207" i="8" s="1"/>
  <c r="BF206" i="8"/>
  <c r="BG206" i="8" s="1"/>
  <c r="BF205" i="8"/>
  <c r="BG205" i="8" s="1"/>
  <c r="BF204" i="8"/>
  <c r="BG204" i="8" s="1"/>
  <c r="BF203" i="8"/>
  <c r="BG203" i="8" s="1"/>
  <c r="BF202" i="8"/>
  <c r="BG202" i="8" s="1"/>
  <c r="BF201" i="8"/>
  <c r="BG201" i="8" s="1"/>
  <c r="BF200" i="8"/>
  <c r="BG200" i="8" s="1"/>
  <c r="BF199" i="8"/>
  <c r="BG199" i="8" s="1"/>
  <c r="BF198" i="8"/>
  <c r="BG198" i="8" s="1"/>
  <c r="BF197" i="8"/>
  <c r="BG197" i="8" s="1"/>
  <c r="BF196" i="8"/>
  <c r="BG196" i="8" s="1"/>
  <c r="BF195" i="8"/>
  <c r="BG195" i="8" s="1"/>
  <c r="BF194" i="8"/>
  <c r="BG194" i="8" s="1"/>
  <c r="BF193" i="8"/>
  <c r="BG193" i="8" s="1"/>
  <c r="BF192" i="8"/>
  <c r="BG192" i="8" s="1"/>
  <c r="BF191" i="8"/>
  <c r="BG191" i="8" s="1"/>
  <c r="BF190" i="8"/>
  <c r="BG190" i="8" s="1"/>
  <c r="BF189" i="8"/>
  <c r="BG189" i="8" s="1"/>
  <c r="BF188" i="8"/>
  <c r="BG188" i="8" s="1"/>
  <c r="BF187" i="8"/>
  <c r="BG187" i="8" s="1"/>
  <c r="BF186" i="8"/>
  <c r="BG186" i="8" s="1"/>
  <c r="BF185" i="8"/>
  <c r="BG185" i="8" s="1"/>
  <c r="BF184" i="8"/>
  <c r="BG184" i="8" s="1"/>
  <c r="BF183" i="8"/>
  <c r="BG183" i="8" s="1"/>
  <c r="BF182" i="8"/>
  <c r="BG182" i="8" s="1"/>
  <c r="BF181" i="8"/>
  <c r="BG181" i="8" s="1"/>
  <c r="BF180" i="8"/>
  <c r="BG180" i="8" s="1"/>
  <c r="BF179" i="8"/>
  <c r="BG179" i="8" s="1"/>
  <c r="BF580" i="8"/>
  <c r="BH580" i="8" s="1"/>
  <c r="BF577" i="8"/>
  <c r="BH577" i="8" s="1"/>
  <c r="BF567" i="8"/>
  <c r="BH567" i="8" s="1"/>
  <c r="BF564" i="8"/>
  <c r="BH564" i="8" s="1"/>
  <c r="BF561" i="8"/>
  <c r="BH561" i="8" s="1"/>
  <c r="BF553" i="8"/>
  <c r="BH553" i="8" s="1"/>
  <c r="BF547" i="8"/>
  <c r="BH547" i="8" s="1"/>
  <c r="BF540" i="8"/>
  <c r="BH540" i="8" s="1"/>
  <c r="BF537" i="8"/>
  <c r="BH537" i="8" s="1"/>
  <c r="BF530" i="8"/>
  <c r="BH530" i="8" s="1"/>
  <c r="BF527" i="8"/>
  <c r="BH527" i="8" s="1"/>
  <c r="BF524" i="8"/>
  <c r="BH524" i="8" s="1"/>
  <c r="BF519" i="8"/>
  <c r="BH519" i="8" s="1"/>
  <c r="BF515" i="8"/>
  <c r="BH515" i="8" s="1"/>
  <c r="BF507" i="8"/>
  <c r="BH507" i="8" s="1"/>
  <c r="BF496" i="8"/>
  <c r="BH496" i="8" s="1"/>
  <c r="BF582" i="8"/>
  <c r="BH582" i="8" s="1"/>
  <c r="BF578" i="8"/>
  <c r="BH578" i="8" s="1"/>
  <c r="BF576" i="8"/>
  <c r="BH576" i="8" s="1"/>
  <c r="BF572" i="8"/>
  <c r="BH572" i="8" s="1"/>
  <c r="BF569" i="8"/>
  <c r="BH569" i="8" s="1"/>
  <c r="BF565" i="8"/>
  <c r="BH565" i="8" s="1"/>
  <c r="BF563" i="8"/>
  <c r="BH563" i="8" s="1"/>
  <c r="BF560" i="8"/>
  <c r="BH560" i="8" s="1"/>
  <c r="BF557" i="8"/>
  <c r="BH557" i="8" s="1"/>
  <c r="BF554" i="8"/>
  <c r="BH554" i="8" s="1"/>
  <c r="BF552" i="8"/>
  <c r="BH552" i="8" s="1"/>
  <c r="BF549" i="8"/>
  <c r="BH549" i="8" s="1"/>
  <c r="BF546" i="8"/>
  <c r="BH546" i="8" s="1"/>
  <c r="BF543" i="8"/>
  <c r="BH543" i="8" s="1"/>
  <c r="BF531" i="8"/>
  <c r="BH531" i="8" s="1"/>
  <c r="BF526" i="8"/>
  <c r="BH526" i="8" s="1"/>
  <c r="BF522" i="8"/>
  <c r="BH522" i="8" s="1"/>
  <c r="BF518" i="8"/>
  <c r="BH518" i="8" s="1"/>
  <c r="BF516" i="8"/>
  <c r="BH516" i="8" s="1"/>
  <c r="BF513" i="8"/>
  <c r="BH513" i="8" s="1"/>
  <c r="BF511" i="8"/>
  <c r="BH511" i="8" s="1"/>
  <c r="BF508" i="8"/>
  <c r="BH508" i="8" s="1"/>
  <c r="BF504" i="8"/>
  <c r="BH504" i="8" s="1"/>
  <c r="BF502" i="8"/>
  <c r="BH502" i="8" s="1"/>
  <c r="BF498" i="8"/>
  <c r="BH498" i="8" s="1"/>
  <c r="BF495" i="8"/>
  <c r="BH495" i="8" s="1"/>
  <c r="BF493" i="8"/>
  <c r="BH493" i="8" s="1"/>
  <c r="BF491" i="8"/>
  <c r="BH491" i="8" s="1"/>
  <c r="BF487" i="8"/>
  <c r="BH487" i="8" s="1"/>
  <c r="BF581" i="8"/>
  <c r="BH581" i="8" s="1"/>
  <c r="BF571" i="8"/>
  <c r="BH571" i="8" s="1"/>
  <c r="BF568" i="8"/>
  <c r="BH568" i="8" s="1"/>
  <c r="BF559" i="8"/>
  <c r="BH559" i="8" s="1"/>
  <c r="BF556" i="8"/>
  <c r="BH556" i="8" s="1"/>
  <c r="BF548" i="8"/>
  <c r="BH548" i="8" s="1"/>
  <c r="BF542" i="8"/>
  <c r="BH542" i="8" s="1"/>
  <c r="BF535" i="8"/>
  <c r="BH535" i="8" s="1"/>
  <c r="BF533" i="8"/>
  <c r="BH533" i="8" s="1"/>
  <c r="BF520" i="8"/>
  <c r="BH520" i="8" s="1"/>
  <c r="BF514" i="8"/>
  <c r="BH514" i="8" s="1"/>
  <c r="BF510" i="8"/>
  <c r="BH510" i="8" s="1"/>
  <c r="BF503" i="8"/>
  <c r="BH503" i="8" s="1"/>
  <c r="BF497" i="8"/>
  <c r="BH497" i="8" s="1"/>
  <c r="BF472" i="8"/>
  <c r="BH472" i="8" s="1"/>
  <c r="BF8" i="8"/>
  <c r="BG8" i="8" s="1"/>
  <c r="BF584" i="8"/>
  <c r="BH584" i="8" s="1"/>
  <c r="BF579" i="8"/>
  <c r="BH579" i="8" s="1"/>
  <c r="BF574" i="8"/>
  <c r="BH574" i="8" s="1"/>
  <c r="BF573" i="8"/>
  <c r="BH573" i="8" s="1"/>
  <c r="BF570" i="8"/>
  <c r="BH570" i="8" s="1"/>
  <c r="BF566" i="8"/>
  <c r="BH566" i="8" s="1"/>
  <c r="BF551" i="8"/>
  <c r="BH551" i="8" s="1"/>
  <c r="BF544" i="8"/>
  <c r="BH544" i="8" s="1"/>
  <c r="BF541" i="8"/>
  <c r="BH541" i="8" s="1"/>
  <c r="BF539" i="8"/>
  <c r="BH539" i="8" s="1"/>
  <c r="BF536" i="8"/>
  <c r="BH536" i="8" s="1"/>
  <c r="BF534" i="8"/>
  <c r="BH534" i="8" s="1"/>
  <c r="BF532" i="8"/>
  <c r="BH532" i="8" s="1"/>
  <c r="BF529" i="8"/>
  <c r="BH529" i="8" s="1"/>
  <c r="BF525" i="8"/>
  <c r="BH525" i="8" s="1"/>
  <c r="BF521" i="8"/>
  <c r="BH521" i="8" s="1"/>
  <c r="BF509" i="8"/>
  <c r="BH509" i="8" s="1"/>
  <c r="BF506" i="8"/>
  <c r="BH506" i="8" s="1"/>
  <c r="BF501" i="8"/>
  <c r="BH501" i="8" s="1"/>
  <c r="BF499" i="8"/>
  <c r="BH499" i="8" s="1"/>
  <c r="AO584" i="8"/>
  <c r="AQ584" i="8" s="1"/>
  <c r="AO583" i="8"/>
  <c r="AQ583" i="8" s="1"/>
  <c r="AO581" i="8"/>
  <c r="AQ581" i="8" s="1"/>
  <c r="AO579" i="8"/>
  <c r="AQ579" i="8" s="1"/>
  <c r="AO577" i="8"/>
  <c r="AQ577" i="8" s="1"/>
  <c r="AO576" i="8"/>
  <c r="AQ576" i="8" s="1"/>
  <c r="AO575" i="8"/>
  <c r="AQ575" i="8" s="1"/>
  <c r="AO574" i="8"/>
  <c r="AQ574" i="8" s="1"/>
  <c r="AO573" i="8"/>
  <c r="AQ573" i="8" s="1"/>
  <c r="AO571" i="8"/>
  <c r="AQ571" i="8" s="1"/>
  <c r="AO570" i="8"/>
  <c r="AQ570" i="8" s="1"/>
  <c r="AO567" i="8"/>
  <c r="AQ567" i="8" s="1"/>
  <c r="AO566" i="8"/>
  <c r="AQ566" i="8" s="1"/>
  <c r="AO565" i="8"/>
  <c r="AQ565" i="8" s="1"/>
  <c r="AO563" i="8"/>
  <c r="AQ563" i="8" s="1"/>
  <c r="AO562" i="8"/>
  <c r="AQ562" i="8" s="1"/>
  <c r="AO561" i="8"/>
  <c r="AQ561" i="8" s="1"/>
  <c r="AO560" i="8"/>
  <c r="AQ560" i="8" s="1"/>
  <c r="AO559" i="8"/>
  <c r="AQ559" i="8" s="1"/>
  <c r="AO557" i="8"/>
  <c r="AQ557" i="8" s="1"/>
  <c r="AO554" i="8"/>
  <c r="AQ554" i="8" s="1"/>
  <c r="AO553" i="8"/>
  <c r="AQ553" i="8" s="1"/>
  <c r="AO551" i="8"/>
  <c r="AQ551" i="8" s="1"/>
  <c r="AO550" i="8"/>
  <c r="AQ550" i="8" s="1"/>
  <c r="AO549" i="8"/>
  <c r="AQ549" i="8" s="1"/>
  <c r="AO548" i="8"/>
  <c r="AQ548" i="8" s="1"/>
  <c r="AO546" i="8"/>
  <c r="AQ546" i="8" s="1"/>
  <c r="AO544" i="8"/>
  <c r="AQ544" i="8" s="1"/>
  <c r="AO543" i="8"/>
  <c r="AQ543" i="8" s="1"/>
  <c r="AO540" i="8"/>
  <c r="AQ540" i="8" s="1"/>
  <c r="AO538" i="8"/>
  <c r="AQ538" i="8" s="1"/>
  <c r="AO534" i="8"/>
  <c r="AQ534" i="8" s="1"/>
  <c r="AO533" i="8"/>
  <c r="AQ533" i="8" s="1"/>
  <c r="AO532" i="8"/>
  <c r="AQ532" i="8" s="1"/>
  <c r="AO531" i="8"/>
  <c r="AQ531" i="8" s="1"/>
  <c r="AO527" i="8"/>
  <c r="AQ527" i="8" s="1"/>
  <c r="AO526" i="8"/>
  <c r="AQ526" i="8" s="1"/>
  <c r="AO525" i="8"/>
  <c r="AQ525" i="8" s="1"/>
  <c r="AO524" i="8"/>
  <c r="AQ524" i="8" s="1"/>
  <c r="AO522" i="8"/>
  <c r="AQ522" i="8" s="1"/>
  <c r="AO520" i="8"/>
  <c r="AQ520" i="8" s="1"/>
  <c r="AO518" i="8"/>
  <c r="AQ518" i="8" s="1"/>
  <c r="AO516" i="8"/>
  <c r="AQ516" i="8" s="1"/>
  <c r="AO515" i="8"/>
  <c r="AQ515" i="8" s="1"/>
  <c r="AO514" i="8"/>
  <c r="AQ514" i="8" s="1"/>
  <c r="AO513" i="8"/>
  <c r="AQ513" i="8" s="1"/>
  <c r="AO511" i="8"/>
  <c r="AQ511" i="8" s="1"/>
  <c r="AO510" i="8"/>
  <c r="AQ510" i="8" s="1"/>
  <c r="AO508" i="8"/>
  <c r="AQ508" i="8" s="1"/>
  <c r="AO505" i="8"/>
  <c r="AQ505" i="8" s="1"/>
  <c r="AO503" i="8"/>
  <c r="AQ503" i="8" s="1"/>
  <c r="AO502" i="8"/>
  <c r="AQ502" i="8" s="1"/>
  <c r="AO499" i="8"/>
  <c r="AQ499" i="8" s="1"/>
  <c r="AO496" i="8"/>
  <c r="AQ496" i="8" s="1"/>
  <c r="AO495" i="8"/>
  <c r="AQ495" i="8" s="1"/>
  <c r="AO494" i="8"/>
  <c r="AQ494" i="8" s="1"/>
  <c r="AO493" i="8"/>
  <c r="AQ493" i="8" s="1"/>
  <c r="AO492" i="8"/>
  <c r="AQ492" i="8" s="1"/>
  <c r="AO489" i="8"/>
  <c r="AQ489" i="8" s="1"/>
  <c r="AO488" i="8"/>
  <c r="AQ488" i="8" s="1"/>
  <c r="AO487" i="8"/>
  <c r="AQ487" i="8" s="1"/>
  <c r="AO486" i="8"/>
  <c r="AQ486" i="8" s="1"/>
  <c r="AO484" i="8"/>
  <c r="AQ484" i="8" s="1"/>
  <c r="AO480" i="8"/>
  <c r="AQ480" i="8" s="1"/>
  <c r="AO479" i="8"/>
  <c r="AQ479" i="8" s="1"/>
  <c r="AO478" i="8"/>
  <c r="AQ478" i="8" s="1"/>
  <c r="AO477" i="8"/>
  <c r="AQ477" i="8" s="1"/>
  <c r="AO475" i="8"/>
  <c r="AQ475" i="8" s="1"/>
  <c r="AO474" i="8"/>
  <c r="AQ474" i="8" s="1"/>
  <c r="AO472" i="8"/>
  <c r="AQ472" i="8" s="1"/>
  <c r="AO469" i="8"/>
  <c r="AQ469" i="8" s="1"/>
  <c r="AO467" i="8"/>
  <c r="AQ467" i="8" s="1"/>
  <c r="AO466" i="8"/>
  <c r="AQ466" i="8" s="1"/>
  <c r="AO465" i="8"/>
  <c r="AQ465" i="8" s="1"/>
  <c r="AO464" i="8"/>
  <c r="AQ464" i="8" s="1"/>
  <c r="AO462" i="8"/>
  <c r="AQ462" i="8" s="1"/>
  <c r="AO461" i="8"/>
  <c r="AQ461" i="8" s="1"/>
  <c r="AO459" i="8"/>
  <c r="AQ459" i="8" s="1"/>
  <c r="AO458" i="8"/>
  <c r="AQ458" i="8" s="1"/>
  <c r="AO454" i="8"/>
  <c r="AQ454" i="8" s="1"/>
  <c r="AO453" i="8"/>
  <c r="AQ453" i="8" s="1"/>
  <c r="AO452" i="8"/>
  <c r="AQ452" i="8" s="1"/>
  <c r="AO451" i="8"/>
  <c r="AQ451" i="8" s="1"/>
  <c r="AO449" i="8"/>
  <c r="AQ449" i="8" s="1"/>
  <c r="AO448" i="8"/>
  <c r="AQ448" i="8" s="1"/>
  <c r="AO447" i="8"/>
  <c r="AQ447" i="8" s="1"/>
  <c r="AO444" i="8"/>
  <c r="AQ444" i="8" s="1"/>
  <c r="AO443" i="8"/>
  <c r="AQ443" i="8" s="1"/>
  <c r="AO442" i="8"/>
  <c r="AQ442" i="8" s="1"/>
  <c r="AO440" i="8"/>
  <c r="AQ440" i="8" s="1"/>
  <c r="AO438" i="8"/>
  <c r="AQ438" i="8" s="1"/>
  <c r="AO437" i="8"/>
  <c r="AQ437" i="8" s="1"/>
  <c r="AO436" i="8"/>
  <c r="AQ436" i="8" s="1"/>
  <c r="AO435" i="8"/>
  <c r="AQ435" i="8" s="1"/>
  <c r="AO434" i="8"/>
  <c r="AQ434" i="8" s="1"/>
  <c r="AO433" i="8"/>
  <c r="AQ433" i="8" s="1"/>
  <c r="AO432" i="8"/>
  <c r="AQ432" i="8" s="1"/>
  <c r="AO431" i="8"/>
  <c r="AQ431" i="8" s="1"/>
  <c r="AO429" i="8"/>
  <c r="AQ429" i="8" s="1"/>
  <c r="AO428" i="8"/>
  <c r="AQ428" i="8" s="1"/>
  <c r="AO425" i="8"/>
  <c r="AQ425" i="8" s="1"/>
  <c r="AO423" i="8"/>
  <c r="AQ423" i="8" s="1"/>
  <c r="AO422" i="8"/>
  <c r="AQ422" i="8" s="1"/>
  <c r="AO420" i="8"/>
  <c r="AQ420" i="8" s="1"/>
  <c r="AO416" i="8"/>
  <c r="AQ416" i="8" s="1"/>
  <c r="AO414" i="8"/>
  <c r="AQ414" i="8" s="1"/>
  <c r="AO413" i="8"/>
  <c r="AQ413" i="8" s="1"/>
  <c r="AO412" i="8"/>
  <c r="AQ412" i="8" s="1"/>
  <c r="AO411" i="8"/>
  <c r="AQ411" i="8" s="1"/>
  <c r="AO410" i="8"/>
  <c r="AQ410" i="8" s="1"/>
  <c r="AO409" i="8"/>
  <c r="AQ409" i="8" s="1"/>
  <c r="AO407" i="8"/>
  <c r="AQ407" i="8" s="1"/>
  <c r="AO405" i="8"/>
  <c r="AQ405" i="8" s="1"/>
  <c r="AO404" i="8"/>
  <c r="AQ404" i="8" s="1"/>
  <c r="AO402" i="8"/>
  <c r="AQ402" i="8" s="1"/>
  <c r="AO401" i="8"/>
  <c r="AQ401" i="8" s="1"/>
  <c r="AO400" i="8"/>
  <c r="AQ400" i="8" s="1"/>
  <c r="AO399" i="8"/>
  <c r="AQ399" i="8" s="1"/>
  <c r="AO397" i="8"/>
  <c r="AQ397" i="8" s="1"/>
  <c r="AO393" i="8"/>
  <c r="AQ393" i="8" s="1"/>
  <c r="AO392" i="8"/>
  <c r="AQ392" i="8" s="1"/>
  <c r="AO390" i="8"/>
  <c r="AQ390" i="8" s="1"/>
  <c r="AO389" i="8"/>
  <c r="AQ389" i="8" s="1"/>
  <c r="AO388" i="8"/>
  <c r="AQ388" i="8" s="1"/>
  <c r="AO387" i="8"/>
  <c r="AQ387" i="8" s="1"/>
  <c r="AO385" i="8"/>
  <c r="AQ385" i="8" s="1"/>
  <c r="AO382" i="8"/>
  <c r="AQ382" i="8" s="1"/>
  <c r="AO380" i="8"/>
  <c r="AQ380" i="8" s="1"/>
  <c r="AO379" i="8"/>
  <c r="AQ379" i="8" s="1"/>
  <c r="AO378" i="8"/>
  <c r="AQ378" i="8" s="1"/>
  <c r="AO376" i="8"/>
  <c r="AQ376" i="8" s="1"/>
  <c r="AO374" i="8"/>
  <c r="AQ374" i="8" s="1"/>
  <c r="AO371" i="8"/>
  <c r="AQ371" i="8" s="1"/>
  <c r="AO370" i="8"/>
  <c r="AQ370" i="8" s="1"/>
  <c r="AO369" i="8"/>
  <c r="AQ369" i="8" s="1"/>
  <c r="AO365" i="8"/>
  <c r="AQ365" i="8" s="1"/>
  <c r="AO363" i="8"/>
  <c r="AQ363" i="8" s="1"/>
  <c r="AO362" i="8"/>
  <c r="AQ362" i="8" s="1"/>
  <c r="AO361" i="8"/>
  <c r="AQ361" i="8" s="1"/>
  <c r="AO360" i="8"/>
  <c r="AQ360" i="8" s="1"/>
  <c r="AO358" i="8"/>
  <c r="AQ358" i="8" s="1"/>
  <c r="AO357" i="8"/>
  <c r="AQ357" i="8" s="1"/>
  <c r="AO356" i="8"/>
  <c r="AQ356" i="8" s="1"/>
  <c r="AO355" i="8"/>
  <c r="AQ355" i="8" s="1"/>
  <c r="AO353" i="8"/>
  <c r="AQ353" i="8" s="1"/>
  <c r="AO352" i="8"/>
  <c r="AQ352" i="8" s="1"/>
  <c r="AO351" i="8"/>
  <c r="AQ351" i="8" s="1"/>
  <c r="AO350" i="8"/>
  <c r="AQ350" i="8" s="1"/>
  <c r="AO348" i="8"/>
  <c r="AQ348" i="8" s="1"/>
  <c r="AO347" i="8"/>
  <c r="AQ347" i="8" s="1"/>
  <c r="AO346" i="8"/>
  <c r="AQ346" i="8" s="1"/>
  <c r="AO345" i="8"/>
  <c r="AQ345" i="8" s="1"/>
  <c r="AO344" i="8"/>
  <c r="AQ344" i="8" s="1"/>
  <c r="AO343" i="8"/>
  <c r="AQ343" i="8" s="1"/>
  <c r="AO342" i="8"/>
  <c r="AQ342" i="8" s="1"/>
  <c r="AO337" i="8"/>
  <c r="AQ337" i="8" s="1"/>
  <c r="AO336" i="8"/>
  <c r="AQ336" i="8" s="1"/>
  <c r="AO335" i="8"/>
  <c r="AQ335" i="8" s="1"/>
  <c r="AO331" i="8"/>
  <c r="AQ331" i="8" s="1"/>
  <c r="AO329" i="8"/>
  <c r="AQ329" i="8" s="1"/>
  <c r="AO328" i="8"/>
  <c r="AQ328" i="8" s="1"/>
  <c r="AO327" i="8"/>
  <c r="AQ327" i="8" s="1"/>
  <c r="AO326" i="8"/>
  <c r="AQ326" i="8" s="1"/>
  <c r="AO325" i="8"/>
  <c r="AQ325" i="8" s="1"/>
  <c r="AO324" i="8"/>
  <c r="AQ324" i="8" s="1"/>
  <c r="AO322" i="8"/>
  <c r="AQ322" i="8" s="1"/>
  <c r="AO320" i="8"/>
  <c r="AQ320" i="8" s="1"/>
  <c r="AO319" i="8"/>
  <c r="AQ319" i="8" s="1"/>
  <c r="AO318" i="8"/>
  <c r="AQ318" i="8" s="1"/>
  <c r="AO317" i="8"/>
  <c r="AQ317" i="8" s="1"/>
  <c r="AO315" i="8"/>
  <c r="AQ315" i="8" s="1"/>
  <c r="AO314" i="8"/>
  <c r="AQ314" i="8" s="1"/>
  <c r="AO313" i="8"/>
  <c r="AQ313" i="8" s="1"/>
  <c r="AO312" i="8"/>
  <c r="AQ312" i="8" s="1"/>
  <c r="AO309" i="8"/>
  <c r="AQ309" i="8" s="1"/>
  <c r="AO308" i="8"/>
  <c r="AQ308" i="8" s="1"/>
  <c r="AO306" i="8"/>
  <c r="AQ306" i="8" s="1"/>
  <c r="AO305" i="8"/>
  <c r="AQ305" i="8" s="1"/>
  <c r="AO302" i="8"/>
  <c r="AQ302" i="8" s="1"/>
  <c r="AO300" i="8"/>
  <c r="AQ300" i="8" s="1"/>
  <c r="AO298" i="8"/>
  <c r="AQ298" i="8" s="1"/>
  <c r="AO290" i="8"/>
  <c r="AQ290" i="8" s="1"/>
  <c r="AO289" i="8"/>
  <c r="AQ289" i="8" s="1"/>
  <c r="AO288" i="8"/>
  <c r="AQ288" i="8" s="1"/>
  <c r="BF178" i="8"/>
  <c r="BG178" i="8" s="1"/>
  <c r="BF177" i="8"/>
  <c r="BG177" i="8" s="1"/>
  <c r="BF176" i="8"/>
  <c r="BG176" i="8" s="1"/>
  <c r="BF175" i="8"/>
  <c r="BG175" i="8" s="1"/>
  <c r="BF174" i="8"/>
  <c r="BG174" i="8" s="1"/>
  <c r="BF173" i="8"/>
  <c r="BG173" i="8" s="1"/>
  <c r="BF172" i="8"/>
  <c r="BG172" i="8" s="1"/>
  <c r="BF171" i="8"/>
  <c r="BG171" i="8" s="1"/>
  <c r="BF170" i="8"/>
  <c r="BG170" i="8" s="1"/>
  <c r="BF169" i="8"/>
  <c r="BG169" i="8" s="1"/>
  <c r="BF168" i="8"/>
  <c r="BG168" i="8" s="1"/>
  <c r="BF167" i="8"/>
  <c r="BG167" i="8" s="1"/>
  <c r="BF166" i="8"/>
  <c r="BG166" i="8" s="1"/>
  <c r="BF165" i="8"/>
  <c r="BG165" i="8" s="1"/>
  <c r="BF164" i="8"/>
  <c r="BG164" i="8" s="1"/>
  <c r="BF163" i="8"/>
  <c r="BG163" i="8" s="1"/>
  <c r="BF162" i="8"/>
  <c r="BG162" i="8" s="1"/>
  <c r="BF161" i="8"/>
  <c r="BG161" i="8" s="1"/>
  <c r="BF160" i="8"/>
  <c r="BG160" i="8" s="1"/>
  <c r="BF159" i="8"/>
  <c r="BG159" i="8" s="1"/>
  <c r="BF158" i="8"/>
  <c r="BG158" i="8" s="1"/>
  <c r="BF157" i="8"/>
  <c r="BG157" i="8" s="1"/>
  <c r="BF156" i="8"/>
  <c r="BG156" i="8" s="1"/>
  <c r="BF155" i="8"/>
  <c r="BG155" i="8" s="1"/>
  <c r="BF154" i="8"/>
  <c r="BG154" i="8" s="1"/>
  <c r="BF153" i="8"/>
  <c r="BG153" i="8" s="1"/>
  <c r="BF152" i="8"/>
  <c r="BG152" i="8" s="1"/>
  <c r="BF151" i="8"/>
  <c r="BG151" i="8" s="1"/>
  <c r="BF150" i="8"/>
  <c r="BG150" i="8" s="1"/>
  <c r="BF149" i="8"/>
  <c r="BG149" i="8" s="1"/>
  <c r="BF148" i="8"/>
  <c r="BG148" i="8" s="1"/>
  <c r="BF147" i="8"/>
  <c r="BG147" i="8" s="1"/>
  <c r="BF146" i="8"/>
  <c r="BG146" i="8" s="1"/>
  <c r="BF145" i="8"/>
  <c r="BG145" i="8" s="1"/>
  <c r="BF144" i="8"/>
  <c r="BG144" i="8" s="1"/>
  <c r="BF143" i="8"/>
  <c r="BG143" i="8" s="1"/>
  <c r="BF142" i="8"/>
  <c r="BG142" i="8" s="1"/>
  <c r="BF141" i="8"/>
  <c r="BG141" i="8" s="1"/>
  <c r="BF140" i="8"/>
  <c r="BG140" i="8" s="1"/>
  <c r="BF139" i="8"/>
  <c r="BG139" i="8" s="1"/>
  <c r="BF138" i="8"/>
  <c r="BG138" i="8" s="1"/>
  <c r="BF137" i="8"/>
  <c r="BG137" i="8" s="1"/>
  <c r="BF136" i="8"/>
  <c r="BG136" i="8" s="1"/>
  <c r="BF135" i="8"/>
  <c r="BG135" i="8" s="1"/>
  <c r="BF134" i="8"/>
  <c r="BG134" i="8" s="1"/>
  <c r="BF133" i="8"/>
  <c r="BG133" i="8" s="1"/>
  <c r="BF132" i="8"/>
  <c r="BG132" i="8" s="1"/>
  <c r="BF131" i="8"/>
  <c r="BG131" i="8" s="1"/>
  <c r="BF130" i="8"/>
  <c r="BG130" i="8" s="1"/>
  <c r="BF129" i="8"/>
  <c r="BG129" i="8" s="1"/>
  <c r="BF128" i="8"/>
  <c r="BG128" i="8" s="1"/>
  <c r="BF127" i="8"/>
  <c r="BG127" i="8" s="1"/>
  <c r="BF126" i="8"/>
  <c r="BG126" i="8" s="1"/>
  <c r="BF125" i="8"/>
  <c r="BG125" i="8" s="1"/>
  <c r="BF124" i="8"/>
  <c r="BG124" i="8" s="1"/>
  <c r="BF123" i="8"/>
  <c r="BG123" i="8" s="1"/>
  <c r="BF122" i="8"/>
  <c r="BG122" i="8" s="1"/>
  <c r="BF121" i="8"/>
  <c r="BG121" i="8" s="1"/>
  <c r="BF120" i="8"/>
  <c r="BG120" i="8" s="1"/>
  <c r="BF119" i="8"/>
  <c r="BG119" i="8" s="1"/>
  <c r="BF118" i="8"/>
  <c r="BG118" i="8" s="1"/>
  <c r="BF117" i="8"/>
  <c r="BG117" i="8" s="1"/>
  <c r="BF116" i="8"/>
  <c r="BG116" i="8" s="1"/>
  <c r="BF115" i="8"/>
  <c r="BG115" i="8" s="1"/>
  <c r="BF114" i="8"/>
  <c r="BG114" i="8" s="1"/>
  <c r="BF113" i="8"/>
  <c r="BG113" i="8" s="1"/>
  <c r="BF112" i="8"/>
  <c r="BG112" i="8" s="1"/>
  <c r="BF111" i="8"/>
  <c r="BG111" i="8" s="1"/>
  <c r="BF110" i="8"/>
  <c r="BG110" i="8" s="1"/>
  <c r="BF109" i="8"/>
  <c r="BG109" i="8" s="1"/>
  <c r="BF108" i="8"/>
  <c r="BG108" i="8" s="1"/>
  <c r="BF107" i="8"/>
  <c r="BG107" i="8" s="1"/>
  <c r="BF106" i="8"/>
  <c r="BG106" i="8" s="1"/>
  <c r="BF105" i="8"/>
  <c r="BG105" i="8" s="1"/>
  <c r="BF104" i="8"/>
  <c r="BG104" i="8" s="1"/>
  <c r="BF103" i="8"/>
  <c r="BG103" i="8" s="1"/>
  <c r="BF102" i="8"/>
  <c r="BG102" i="8" s="1"/>
  <c r="BF101" i="8"/>
  <c r="BG101" i="8" s="1"/>
  <c r="BF100" i="8"/>
  <c r="BG100" i="8" s="1"/>
  <c r="BF99" i="8"/>
  <c r="BG99" i="8" s="1"/>
  <c r="BF98" i="8"/>
  <c r="BG98" i="8" s="1"/>
  <c r="BF97" i="8"/>
  <c r="BG97" i="8" s="1"/>
  <c r="BF96" i="8"/>
  <c r="BG96" i="8" s="1"/>
  <c r="BF95" i="8"/>
  <c r="BG95" i="8" s="1"/>
  <c r="BF94" i="8"/>
  <c r="BG94" i="8" s="1"/>
  <c r="BF93" i="8"/>
  <c r="BG93" i="8" s="1"/>
  <c r="BF92" i="8"/>
  <c r="BG92" i="8" s="1"/>
  <c r="BF91" i="8"/>
  <c r="BG91" i="8" s="1"/>
  <c r="BF90" i="8"/>
  <c r="BG90" i="8" s="1"/>
  <c r="BF89" i="8"/>
  <c r="BG89" i="8" s="1"/>
  <c r="BF88" i="8"/>
  <c r="BG88" i="8" s="1"/>
  <c r="BF87" i="8"/>
  <c r="BG87" i="8" s="1"/>
  <c r="BF86" i="8"/>
  <c r="BG86" i="8" s="1"/>
  <c r="BF85" i="8"/>
  <c r="BG85" i="8" s="1"/>
  <c r="BF84" i="8"/>
  <c r="BG84" i="8" s="1"/>
  <c r="BF83" i="8"/>
  <c r="BG83" i="8" s="1"/>
  <c r="BF82" i="8"/>
  <c r="BG82" i="8" s="1"/>
  <c r="BF81" i="8"/>
  <c r="BG81" i="8" s="1"/>
  <c r="BF80" i="8"/>
  <c r="BG80" i="8" s="1"/>
  <c r="BF79" i="8"/>
  <c r="BG79" i="8" s="1"/>
  <c r="BF78" i="8"/>
  <c r="BG78" i="8" s="1"/>
  <c r="BF77" i="8"/>
  <c r="BG77" i="8" s="1"/>
  <c r="BF76" i="8"/>
  <c r="BG76" i="8" s="1"/>
  <c r="BF75" i="8"/>
  <c r="BG75" i="8" s="1"/>
  <c r="BF74" i="8"/>
  <c r="BG74" i="8" s="1"/>
  <c r="BF73" i="8"/>
  <c r="BG73" i="8" s="1"/>
  <c r="BF72" i="8"/>
  <c r="BG72" i="8" s="1"/>
  <c r="BF71" i="8"/>
  <c r="BG71" i="8" s="1"/>
  <c r="BF70" i="8"/>
  <c r="BG70" i="8" s="1"/>
  <c r="BF69" i="8"/>
  <c r="BG69" i="8" s="1"/>
  <c r="BF68" i="8"/>
  <c r="BG68" i="8" s="1"/>
  <c r="BF67" i="8"/>
  <c r="BG67" i="8" s="1"/>
  <c r="BF66" i="8"/>
  <c r="BG66" i="8" s="1"/>
  <c r="BF65" i="8"/>
  <c r="BG65" i="8" s="1"/>
  <c r="BF64" i="8"/>
  <c r="BG64" i="8" s="1"/>
  <c r="BF63" i="8"/>
  <c r="BG63" i="8" s="1"/>
  <c r="BF62" i="8"/>
  <c r="BG62" i="8" s="1"/>
  <c r="BF61" i="8"/>
  <c r="BG61" i="8" s="1"/>
  <c r="BF60" i="8"/>
  <c r="BG60" i="8" s="1"/>
  <c r="BF59" i="8"/>
  <c r="BG59" i="8" s="1"/>
  <c r="BF58" i="8"/>
  <c r="BG58" i="8" s="1"/>
  <c r="BF57" i="8"/>
  <c r="BG57" i="8" s="1"/>
  <c r="BF56" i="8"/>
  <c r="BG56" i="8" s="1"/>
  <c r="BF55" i="8"/>
  <c r="BG55" i="8" s="1"/>
  <c r="BF54" i="8"/>
  <c r="BG54" i="8" s="1"/>
  <c r="BF53" i="8"/>
  <c r="BG53" i="8" s="1"/>
  <c r="BF52" i="8"/>
  <c r="BG52" i="8" s="1"/>
  <c r="BF51" i="8"/>
  <c r="BG51" i="8" s="1"/>
  <c r="BF50" i="8"/>
  <c r="BG50" i="8" s="1"/>
  <c r="BF49" i="8"/>
  <c r="BG49" i="8" s="1"/>
  <c r="BF48" i="8"/>
  <c r="BG48" i="8" s="1"/>
  <c r="BF47" i="8"/>
  <c r="BG47" i="8" s="1"/>
  <c r="BF46" i="8"/>
  <c r="BG46" i="8" s="1"/>
  <c r="BF45" i="8"/>
  <c r="BG45" i="8" s="1"/>
  <c r="BF44" i="8"/>
  <c r="BG44" i="8" s="1"/>
  <c r="BF43" i="8"/>
  <c r="BG43" i="8" s="1"/>
  <c r="BF42" i="8"/>
  <c r="BG42" i="8" s="1"/>
  <c r="BF41" i="8"/>
  <c r="BG41" i="8" s="1"/>
  <c r="BF40" i="8"/>
  <c r="BG40" i="8" s="1"/>
  <c r="BF39" i="8"/>
  <c r="BG39" i="8" s="1"/>
  <c r="BF38" i="8"/>
  <c r="BG38" i="8" s="1"/>
  <c r="BF37" i="8"/>
  <c r="BG37" i="8" s="1"/>
  <c r="BF36" i="8"/>
  <c r="BG36" i="8" s="1"/>
  <c r="BF35" i="8"/>
  <c r="BG35" i="8" s="1"/>
  <c r="BF34" i="8"/>
  <c r="BG34" i="8" s="1"/>
  <c r="BF33" i="8"/>
  <c r="BG33" i="8" s="1"/>
  <c r="BF32" i="8"/>
  <c r="BG32" i="8" s="1"/>
  <c r="BF31" i="8"/>
  <c r="BG31" i="8" s="1"/>
  <c r="BF30" i="8"/>
  <c r="BG30" i="8" s="1"/>
  <c r="BF29" i="8"/>
  <c r="BG29" i="8" s="1"/>
  <c r="BF28" i="8"/>
  <c r="BG28" i="8" s="1"/>
  <c r="BF27" i="8"/>
  <c r="BG27" i="8" s="1"/>
  <c r="BF26" i="8"/>
  <c r="BG26" i="8" s="1"/>
  <c r="BF25" i="8"/>
  <c r="BG25" i="8" s="1"/>
  <c r="BF24" i="8"/>
  <c r="BG24" i="8" s="1"/>
  <c r="BF23" i="8"/>
  <c r="BG23" i="8" s="1"/>
  <c r="BF22" i="8"/>
  <c r="BG22" i="8" s="1"/>
  <c r="BF21" i="8"/>
  <c r="BG21" i="8" s="1"/>
  <c r="BF20" i="8"/>
  <c r="BG20" i="8" s="1"/>
  <c r="BF19" i="8"/>
  <c r="BG19" i="8" s="1"/>
  <c r="BF18" i="8"/>
  <c r="BG18" i="8" s="1"/>
  <c r="BF17" i="8"/>
  <c r="BG17" i="8" s="1"/>
  <c r="BF16" i="8"/>
  <c r="BG16" i="8" s="1"/>
  <c r="BF15" i="8"/>
  <c r="BG15" i="8" s="1"/>
  <c r="BF14" i="8"/>
  <c r="BG14" i="8" s="1"/>
  <c r="BF13" i="8"/>
  <c r="BG13" i="8" s="1"/>
  <c r="BF12" i="8"/>
  <c r="BG12" i="8" s="1"/>
  <c r="BF11" i="8"/>
  <c r="BG11" i="8" s="1"/>
  <c r="BF10" i="8"/>
  <c r="BG10" i="8" s="1"/>
  <c r="BF9" i="8"/>
  <c r="BG9" i="8" s="1"/>
  <c r="AO580" i="8"/>
  <c r="AQ580" i="8" s="1"/>
  <c r="AO564" i="8"/>
  <c r="AQ564" i="8" s="1"/>
  <c r="AO558" i="8"/>
  <c r="AQ558" i="8" s="1"/>
  <c r="AO556" i="8"/>
  <c r="AQ556" i="8" s="1"/>
  <c r="AO535" i="8"/>
  <c r="AQ535" i="8" s="1"/>
  <c r="AO506" i="8"/>
  <c r="AQ506" i="8" s="1"/>
  <c r="AO504" i="8"/>
  <c r="AQ504" i="8" s="1"/>
  <c r="AO470" i="8"/>
  <c r="AQ470" i="8" s="1"/>
  <c r="AO463" i="8"/>
  <c r="AQ463" i="8" s="1"/>
  <c r="AO457" i="8"/>
  <c r="AQ457" i="8" s="1"/>
  <c r="AO446" i="8"/>
  <c r="AQ446" i="8" s="1"/>
  <c r="AO396" i="8"/>
  <c r="AQ396" i="8" s="1"/>
  <c r="AO368" i="8"/>
  <c r="AQ368" i="8" s="1"/>
  <c r="AO366" i="8"/>
  <c r="AQ366" i="8" s="1"/>
  <c r="AO364" i="8"/>
  <c r="AQ364" i="8" s="1"/>
  <c r="AO334" i="8"/>
  <c r="AQ334" i="8" s="1"/>
  <c r="AO332" i="8"/>
  <c r="AQ332" i="8" s="1"/>
  <c r="AO582" i="8"/>
  <c r="AQ582" i="8" s="1"/>
  <c r="AO578" i="8"/>
  <c r="AQ578" i="8" s="1"/>
  <c r="AO568" i="8"/>
  <c r="AQ568" i="8" s="1"/>
  <c r="AO552" i="8"/>
  <c r="AQ552" i="8" s="1"/>
  <c r="AO545" i="8"/>
  <c r="AQ545" i="8" s="1"/>
  <c r="AO523" i="8"/>
  <c r="AQ523" i="8" s="1"/>
  <c r="AO519" i="8"/>
  <c r="AQ519" i="8" s="1"/>
  <c r="AO512" i="8"/>
  <c r="AQ512" i="8" s="1"/>
  <c r="AO500" i="8"/>
  <c r="AQ500" i="8" s="1"/>
  <c r="AO498" i="8"/>
  <c r="AQ498" i="8" s="1"/>
  <c r="AO491" i="8"/>
  <c r="AQ491" i="8" s="1"/>
  <c r="AO485" i="8"/>
  <c r="AQ485" i="8" s="1"/>
  <c r="AO481" i="8"/>
  <c r="AQ481" i="8" s="1"/>
  <c r="AO471" i="8"/>
  <c r="AQ471" i="8" s="1"/>
  <c r="AO439" i="8"/>
  <c r="AQ439" i="8" s="1"/>
  <c r="AO406" i="8"/>
  <c r="AQ406" i="8" s="1"/>
  <c r="AO384" i="8"/>
  <c r="AQ384" i="8" s="1"/>
  <c r="AO375" i="8"/>
  <c r="AQ375" i="8" s="1"/>
  <c r="AO373" i="8"/>
  <c r="AQ373" i="8" s="1"/>
  <c r="AO367" i="8"/>
  <c r="AQ367" i="8" s="1"/>
  <c r="AO321" i="8"/>
  <c r="AQ321" i="8" s="1"/>
  <c r="AO555" i="8"/>
  <c r="AQ555" i="8" s="1"/>
  <c r="AO547" i="8"/>
  <c r="AQ547" i="8" s="1"/>
  <c r="AO539" i="8"/>
  <c r="AQ539" i="8" s="1"/>
  <c r="AO536" i="8"/>
  <c r="AQ536" i="8" s="1"/>
  <c r="AO530" i="8"/>
  <c r="AQ530" i="8" s="1"/>
  <c r="AO528" i="8"/>
  <c r="AQ528" i="8" s="1"/>
  <c r="AO473" i="8"/>
  <c r="AQ473" i="8" s="1"/>
  <c r="AO456" i="8"/>
  <c r="AQ456" i="8" s="1"/>
  <c r="AO450" i="8"/>
  <c r="AQ450" i="8" s="1"/>
  <c r="AO426" i="8"/>
  <c r="AQ426" i="8" s="1"/>
  <c r="AO424" i="8"/>
  <c r="AQ424" i="8" s="1"/>
  <c r="AO415" i="8"/>
  <c r="AQ415" i="8" s="1"/>
  <c r="AO403" i="8"/>
  <c r="AQ403" i="8" s="1"/>
  <c r="AO398" i="8"/>
  <c r="AQ398" i="8" s="1"/>
  <c r="AO394" i="8"/>
  <c r="AQ394" i="8" s="1"/>
  <c r="AO391" i="8"/>
  <c r="AQ391" i="8" s="1"/>
  <c r="AO359" i="8"/>
  <c r="AQ359" i="8" s="1"/>
  <c r="AO341" i="8"/>
  <c r="AQ341" i="8" s="1"/>
  <c r="AO339" i="8"/>
  <c r="AQ339" i="8" s="1"/>
  <c r="AO333" i="8"/>
  <c r="AQ333" i="8" s="1"/>
  <c r="AO330" i="8"/>
  <c r="AQ330" i="8" s="1"/>
  <c r="AO303" i="8"/>
  <c r="AQ303" i="8" s="1"/>
  <c r="AO8" i="8"/>
  <c r="AP8" i="8" s="1"/>
  <c r="AO572" i="8"/>
  <c r="AQ572" i="8" s="1"/>
  <c r="AO569" i="8"/>
  <c r="AQ569" i="8" s="1"/>
  <c r="AO541" i="8"/>
  <c r="AQ541" i="8" s="1"/>
  <c r="AO509" i="8"/>
  <c r="AQ509" i="8" s="1"/>
  <c r="AO507" i="8"/>
  <c r="AQ507" i="8" s="1"/>
  <c r="AO501" i="8"/>
  <c r="AQ501" i="8" s="1"/>
  <c r="AO483" i="8"/>
  <c r="AQ483" i="8" s="1"/>
  <c r="AO476" i="8"/>
  <c r="AQ476" i="8" s="1"/>
  <c r="AO468" i="8"/>
  <c r="AQ468" i="8" s="1"/>
  <c r="AO460" i="8"/>
  <c r="AQ460" i="8" s="1"/>
  <c r="AO455" i="8"/>
  <c r="AQ455" i="8" s="1"/>
  <c r="AO441" i="8"/>
  <c r="AQ441" i="8" s="1"/>
  <c r="AO427" i="8"/>
  <c r="AQ427" i="8" s="1"/>
  <c r="AO421" i="8"/>
  <c r="AQ421" i="8" s="1"/>
  <c r="AO418" i="8"/>
  <c r="AQ418" i="8" s="1"/>
  <c r="AO395" i="8"/>
  <c r="AQ395" i="8" s="1"/>
  <c r="AO386" i="8"/>
  <c r="AQ386" i="8" s="1"/>
  <c r="AO383" i="8"/>
  <c r="AQ383" i="8" s="1"/>
  <c r="AO372" i="8"/>
  <c r="AQ372" i="8" s="1"/>
  <c r="AO354" i="8"/>
  <c r="AQ354" i="8" s="1"/>
  <c r="AO349" i="8"/>
  <c r="AQ349" i="8" s="1"/>
  <c r="AO338" i="8"/>
  <c r="AQ338" i="8" s="1"/>
  <c r="AO542" i="8"/>
  <c r="AQ542" i="8" s="1"/>
  <c r="AO445" i="8"/>
  <c r="AQ445" i="8" s="1"/>
  <c r="AO419" i="8"/>
  <c r="AQ419" i="8" s="1"/>
  <c r="AO408" i="8"/>
  <c r="AQ408" i="8" s="1"/>
  <c r="AO381" i="8"/>
  <c r="AQ381" i="8" s="1"/>
  <c r="AO340" i="8"/>
  <c r="AQ340" i="8" s="1"/>
  <c r="AO304" i="8"/>
  <c r="AQ304" i="8" s="1"/>
  <c r="AO301" i="8"/>
  <c r="AQ301" i="8" s="1"/>
  <c r="AO299" i="8"/>
  <c r="AQ299" i="8" s="1"/>
  <c r="AO529" i="8"/>
  <c r="AQ529" i="8" s="1"/>
  <c r="AO521" i="8"/>
  <c r="AQ521" i="8" s="1"/>
  <c r="AO517" i="8"/>
  <c r="AQ517" i="8" s="1"/>
  <c r="AO497" i="8"/>
  <c r="AQ497" i="8" s="1"/>
  <c r="AO490" i="8"/>
  <c r="AQ490" i="8" s="1"/>
  <c r="AO482" i="8"/>
  <c r="AQ482" i="8" s="1"/>
  <c r="AO430" i="8"/>
  <c r="AQ430" i="8" s="1"/>
  <c r="AO316" i="8"/>
  <c r="AQ316" i="8" s="1"/>
  <c r="AO311" i="8"/>
  <c r="AQ311" i="8" s="1"/>
  <c r="AO310" i="8"/>
  <c r="AQ310" i="8" s="1"/>
  <c r="AO307" i="8"/>
  <c r="AQ307" i="8" s="1"/>
  <c r="AO297" i="8"/>
  <c r="AQ297" i="8" s="1"/>
  <c r="AO296" i="8"/>
  <c r="AQ296" i="8" s="1"/>
  <c r="AO295" i="8"/>
  <c r="AQ295" i="8" s="1"/>
  <c r="AO294" i="8"/>
  <c r="AQ294" i="8" s="1"/>
  <c r="AO293" i="8"/>
  <c r="AQ293" i="8" s="1"/>
  <c r="AO292" i="8"/>
  <c r="AQ292" i="8" s="1"/>
  <c r="AO291" i="8"/>
  <c r="AQ291" i="8" s="1"/>
  <c r="AO537" i="8"/>
  <c r="AQ537" i="8" s="1"/>
  <c r="AO417" i="8"/>
  <c r="AQ417" i="8" s="1"/>
  <c r="AO377" i="8"/>
  <c r="AQ377" i="8" s="1"/>
  <c r="AO323" i="8"/>
  <c r="AQ323" i="8" s="1"/>
  <c r="AO287" i="8"/>
  <c r="AQ287" i="8" s="1"/>
  <c r="AO286" i="8"/>
  <c r="AQ286" i="8" s="1"/>
  <c r="AO285" i="8"/>
  <c r="AQ285" i="8" s="1"/>
  <c r="AO284" i="8"/>
  <c r="AQ284" i="8" s="1"/>
  <c r="AO283" i="8"/>
  <c r="AQ283" i="8" s="1"/>
  <c r="AO282" i="8"/>
  <c r="AQ282" i="8" s="1"/>
  <c r="AO281" i="8"/>
  <c r="AQ281" i="8" s="1"/>
  <c r="AO280" i="8"/>
  <c r="AQ280" i="8" s="1"/>
  <c r="AO279" i="8"/>
  <c r="AQ279" i="8" s="1"/>
  <c r="AO278" i="8"/>
  <c r="AQ278" i="8" s="1"/>
  <c r="AO277" i="8"/>
  <c r="AQ277" i="8" s="1"/>
  <c r="AO276" i="8"/>
  <c r="AQ276" i="8" s="1"/>
  <c r="AO275" i="8"/>
  <c r="AQ275" i="8" s="1"/>
  <c r="AO274" i="8"/>
  <c r="AQ274" i="8" s="1"/>
  <c r="AO273" i="8"/>
  <c r="AQ273" i="8" s="1"/>
  <c r="AO272" i="8"/>
  <c r="AQ272" i="8" s="1"/>
  <c r="AO271" i="8"/>
  <c r="AQ271" i="8" s="1"/>
  <c r="AO270" i="8"/>
  <c r="AQ270" i="8" s="1"/>
  <c r="AO269" i="8"/>
  <c r="AQ269" i="8" s="1"/>
  <c r="AO268" i="8"/>
  <c r="AQ268" i="8" s="1"/>
  <c r="AO267" i="8"/>
  <c r="AQ267" i="8" s="1"/>
  <c r="AO266" i="8"/>
  <c r="AQ266" i="8" s="1"/>
  <c r="AO265" i="8"/>
  <c r="AQ265" i="8" s="1"/>
  <c r="AO264" i="8"/>
  <c r="AQ264" i="8" s="1"/>
  <c r="AO263" i="8"/>
  <c r="AQ263" i="8" s="1"/>
  <c r="AO262" i="8"/>
  <c r="AQ262" i="8" s="1"/>
  <c r="AO261" i="8"/>
  <c r="AQ261" i="8" s="1"/>
  <c r="AO260" i="8"/>
  <c r="AQ260" i="8" s="1"/>
  <c r="AO259" i="8"/>
  <c r="AQ259" i="8" s="1"/>
  <c r="AO258" i="8"/>
  <c r="AP258" i="8" s="1"/>
  <c r="AO257" i="8"/>
  <c r="AP257" i="8" s="1"/>
  <c r="AO256" i="8"/>
  <c r="AP256" i="8" s="1"/>
  <c r="AO255" i="8"/>
  <c r="AP255" i="8" s="1"/>
  <c r="AO254" i="8"/>
  <c r="AP254" i="8" s="1"/>
  <c r="AO253" i="8"/>
  <c r="AP253" i="8" s="1"/>
  <c r="AO252" i="8"/>
  <c r="AP252" i="8" s="1"/>
  <c r="AO251" i="8"/>
  <c r="AP251" i="8" s="1"/>
  <c r="AO250" i="8"/>
  <c r="AP250" i="8" s="1"/>
  <c r="AO249" i="8"/>
  <c r="AP249" i="8" s="1"/>
  <c r="AO248" i="8"/>
  <c r="AP248" i="8" s="1"/>
  <c r="AO247" i="8"/>
  <c r="AP247" i="8" s="1"/>
  <c r="AO246" i="8"/>
  <c r="AP246" i="8" s="1"/>
  <c r="AO245" i="8"/>
  <c r="AP245" i="8" s="1"/>
  <c r="AO244" i="8"/>
  <c r="AP244" i="8" s="1"/>
  <c r="AO243" i="8"/>
  <c r="AP243" i="8" s="1"/>
  <c r="AO242" i="8"/>
  <c r="AP242" i="8" s="1"/>
  <c r="AO241" i="8"/>
  <c r="AP241" i="8" s="1"/>
  <c r="AO240" i="8"/>
  <c r="AP240" i="8" s="1"/>
  <c r="AO239" i="8"/>
  <c r="AP239" i="8" s="1"/>
  <c r="AO238" i="8"/>
  <c r="AP238" i="8" s="1"/>
  <c r="AO237" i="8"/>
  <c r="AP237" i="8" s="1"/>
  <c r="AO236" i="8"/>
  <c r="AP236" i="8" s="1"/>
  <c r="AO235" i="8"/>
  <c r="AP235" i="8" s="1"/>
  <c r="AO234" i="8"/>
  <c r="AP234" i="8" s="1"/>
  <c r="AO233" i="8"/>
  <c r="AP233" i="8" s="1"/>
  <c r="AO232" i="8"/>
  <c r="AP232" i="8" s="1"/>
  <c r="AO231" i="8"/>
  <c r="AP231" i="8" s="1"/>
  <c r="AO230" i="8"/>
  <c r="AP230" i="8" s="1"/>
  <c r="AO229" i="8"/>
  <c r="AP229" i="8" s="1"/>
  <c r="AO228" i="8"/>
  <c r="AP228" i="8" s="1"/>
  <c r="AO227" i="8"/>
  <c r="AP227" i="8" s="1"/>
  <c r="AO226" i="8"/>
  <c r="AP226" i="8" s="1"/>
  <c r="AO225" i="8"/>
  <c r="AP225" i="8" s="1"/>
  <c r="AO224" i="8"/>
  <c r="AP224" i="8" s="1"/>
  <c r="AO223" i="8"/>
  <c r="AP223" i="8" s="1"/>
  <c r="AO222" i="8"/>
  <c r="AP222" i="8" s="1"/>
  <c r="AO221" i="8"/>
  <c r="AP221" i="8" s="1"/>
  <c r="AO220" i="8"/>
  <c r="AP220" i="8" s="1"/>
  <c r="AO219" i="8"/>
  <c r="AP219" i="8" s="1"/>
  <c r="AO218" i="8"/>
  <c r="AP218" i="8" s="1"/>
  <c r="AO217" i="8"/>
  <c r="AP217" i="8" s="1"/>
  <c r="AO216" i="8"/>
  <c r="AP216" i="8" s="1"/>
  <c r="AO215" i="8"/>
  <c r="AP215" i="8" s="1"/>
  <c r="AO214" i="8"/>
  <c r="AP214" i="8" s="1"/>
  <c r="AO213" i="8"/>
  <c r="AP213" i="8" s="1"/>
  <c r="AO212" i="8"/>
  <c r="AP212" i="8" s="1"/>
  <c r="AO211" i="8"/>
  <c r="AP211" i="8" s="1"/>
  <c r="AO210" i="8"/>
  <c r="AP210" i="8" s="1"/>
  <c r="AO209" i="8"/>
  <c r="AP209" i="8" s="1"/>
  <c r="AO208" i="8"/>
  <c r="AP208" i="8" s="1"/>
  <c r="AO207" i="8"/>
  <c r="AP207" i="8" s="1"/>
  <c r="AO206" i="8"/>
  <c r="AP206" i="8" s="1"/>
  <c r="AO205" i="8"/>
  <c r="AP205" i="8" s="1"/>
  <c r="AO204" i="8"/>
  <c r="AP204" i="8" s="1"/>
  <c r="AO203" i="8"/>
  <c r="AP203" i="8" s="1"/>
  <c r="AO202" i="8"/>
  <c r="AP202" i="8" s="1"/>
  <c r="AO201" i="8"/>
  <c r="AP201" i="8" s="1"/>
  <c r="AO200" i="8"/>
  <c r="AP200" i="8" s="1"/>
  <c r="AO199" i="8"/>
  <c r="AP199" i="8" s="1"/>
  <c r="AO198" i="8"/>
  <c r="AP198" i="8" s="1"/>
  <c r="AO197" i="8"/>
  <c r="AP197" i="8" s="1"/>
  <c r="AO196" i="8"/>
  <c r="AP196" i="8" s="1"/>
  <c r="AO195" i="8"/>
  <c r="AP195" i="8" s="1"/>
  <c r="AO194" i="8"/>
  <c r="AP194" i="8" s="1"/>
  <c r="AO193" i="8"/>
  <c r="AP193" i="8" s="1"/>
  <c r="AO192" i="8"/>
  <c r="AP192" i="8" s="1"/>
  <c r="AO191" i="8"/>
  <c r="AP191" i="8" s="1"/>
  <c r="AO190" i="8"/>
  <c r="AP190" i="8" s="1"/>
  <c r="AO189" i="8"/>
  <c r="AP189" i="8" s="1"/>
  <c r="AO188" i="8"/>
  <c r="AP188" i="8" s="1"/>
  <c r="AO187" i="8"/>
  <c r="AP187" i="8" s="1"/>
  <c r="AO186" i="8"/>
  <c r="AP186" i="8" s="1"/>
  <c r="AO185" i="8"/>
  <c r="AP185" i="8" s="1"/>
  <c r="AO184" i="8"/>
  <c r="AP184" i="8" s="1"/>
  <c r="AO183" i="8"/>
  <c r="AP183" i="8" s="1"/>
  <c r="AO182" i="8"/>
  <c r="AP182" i="8" s="1"/>
  <c r="AO181" i="8"/>
  <c r="AP181" i="8" s="1"/>
  <c r="AO180" i="8"/>
  <c r="AP180" i="8" s="1"/>
  <c r="AO179" i="8"/>
  <c r="AP179" i="8" s="1"/>
  <c r="AO178" i="8"/>
  <c r="AP178" i="8" s="1"/>
  <c r="AO177" i="8"/>
  <c r="AP177" i="8" s="1"/>
  <c r="AO176" i="8"/>
  <c r="AP176" i="8" s="1"/>
  <c r="AO175" i="8"/>
  <c r="AP175" i="8" s="1"/>
  <c r="AO174" i="8"/>
  <c r="AP174" i="8" s="1"/>
  <c r="AO173" i="8"/>
  <c r="AP173" i="8" s="1"/>
  <c r="AO172" i="8"/>
  <c r="AP172" i="8" s="1"/>
  <c r="AO171" i="8"/>
  <c r="AP171" i="8" s="1"/>
  <c r="AO170" i="8"/>
  <c r="AP170" i="8" s="1"/>
  <c r="AO169" i="8"/>
  <c r="AP169" i="8" s="1"/>
  <c r="AO168" i="8"/>
  <c r="AP168" i="8" s="1"/>
  <c r="AO167" i="8"/>
  <c r="AP167" i="8" s="1"/>
  <c r="AO166" i="8"/>
  <c r="AP166" i="8" s="1"/>
  <c r="AO165" i="8"/>
  <c r="AP165" i="8" s="1"/>
  <c r="AO164" i="8"/>
  <c r="AP164" i="8" s="1"/>
  <c r="AO163" i="8"/>
  <c r="AP163" i="8" s="1"/>
  <c r="AO162" i="8"/>
  <c r="AP162" i="8" s="1"/>
  <c r="AO161" i="8"/>
  <c r="AP161" i="8" s="1"/>
  <c r="AO160" i="8"/>
  <c r="AP160" i="8" s="1"/>
  <c r="AO159" i="8"/>
  <c r="AP159" i="8" s="1"/>
  <c r="AO158" i="8"/>
  <c r="AP158" i="8" s="1"/>
  <c r="AO157" i="8"/>
  <c r="AP157" i="8" s="1"/>
  <c r="AO156" i="8"/>
  <c r="AP156" i="8" s="1"/>
  <c r="AO155" i="8"/>
  <c r="AP155" i="8" s="1"/>
  <c r="AO154" i="8"/>
  <c r="AP154" i="8" s="1"/>
  <c r="AO153" i="8"/>
  <c r="AP153" i="8" s="1"/>
  <c r="AO152" i="8"/>
  <c r="AP152" i="8" s="1"/>
  <c r="AO151" i="8"/>
  <c r="AP151" i="8" s="1"/>
  <c r="AO150" i="8"/>
  <c r="AP150" i="8" s="1"/>
  <c r="AO149" i="8"/>
  <c r="AP149" i="8" s="1"/>
  <c r="AO148" i="8"/>
  <c r="AP148" i="8" s="1"/>
  <c r="AO147" i="8"/>
  <c r="AP147" i="8" s="1"/>
  <c r="AO146" i="8"/>
  <c r="AP146" i="8" s="1"/>
  <c r="AO145" i="8"/>
  <c r="AP145" i="8" s="1"/>
  <c r="AO144" i="8"/>
  <c r="AP144" i="8" s="1"/>
  <c r="AO143" i="8"/>
  <c r="AP143" i="8" s="1"/>
  <c r="AO142" i="8"/>
  <c r="AP142" i="8" s="1"/>
  <c r="AO141" i="8"/>
  <c r="AP141" i="8" s="1"/>
  <c r="AO140" i="8"/>
  <c r="AP140" i="8" s="1"/>
  <c r="AO139" i="8"/>
  <c r="AP139" i="8" s="1"/>
  <c r="AO138" i="8"/>
  <c r="AP138" i="8" s="1"/>
  <c r="AO137" i="8"/>
  <c r="AP137" i="8" s="1"/>
  <c r="AO136" i="8"/>
  <c r="AP136" i="8" s="1"/>
  <c r="AO135" i="8"/>
  <c r="AP135" i="8" s="1"/>
  <c r="AO134" i="8"/>
  <c r="AP134" i="8" s="1"/>
  <c r="AO133" i="8"/>
  <c r="AP133" i="8" s="1"/>
  <c r="AO132" i="8"/>
  <c r="AP132" i="8" s="1"/>
  <c r="AO131" i="8"/>
  <c r="AP131" i="8" s="1"/>
  <c r="AO130" i="8"/>
  <c r="AP130" i="8" s="1"/>
  <c r="AO129" i="8"/>
  <c r="AP129" i="8" s="1"/>
  <c r="AO128" i="8"/>
  <c r="AP128" i="8" s="1"/>
  <c r="AO127" i="8"/>
  <c r="AP127" i="8" s="1"/>
  <c r="AO126" i="8"/>
  <c r="AP126" i="8" s="1"/>
  <c r="AO125" i="8"/>
  <c r="AP125" i="8" s="1"/>
  <c r="AO124" i="8"/>
  <c r="AP124" i="8" s="1"/>
  <c r="AO123" i="8"/>
  <c r="AP123" i="8" s="1"/>
  <c r="AO122" i="8"/>
  <c r="AP122" i="8" s="1"/>
  <c r="AO121" i="8"/>
  <c r="AP121" i="8" s="1"/>
  <c r="AO120" i="8"/>
  <c r="AP120" i="8" s="1"/>
  <c r="AO119" i="8"/>
  <c r="AP119" i="8" s="1"/>
  <c r="AO118" i="8"/>
  <c r="AP118" i="8" s="1"/>
  <c r="AO117" i="8"/>
  <c r="AP117" i="8" s="1"/>
  <c r="AO116" i="8"/>
  <c r="AP116" i="8" s="1"/>
  <c r="AO115" i="8"/>
  <c r="AP115" i="8" s="1"/>
  <c r="AO114" i="8"/>
  <c r="AP114" i="8" s="1"/>
  <c r="AO113" i="8"/>
  <c r="AP113" i="8" s="1"/>
  <c r="AO112" i="8"/>
  <c r="AP112" i="8" s="1"/>
  <c r="AO111" i="8"/>
  <c r="AP111" i="8" s="1"/>
  <c r="AO110" i="8"/>
  <c r="AP110" i="8" s="1"/>
  <c r="AO109" i="8"/>
  <c r="AP109" i="8" s="1"/>
  <c r="AO108" i="8"/>
  <c r="AP108" i="8" s="1"/>
  <c r="AO107" i="8"/>
  <c r="AP107" i="8" s="1"/>
  <c r="AO106" i="8"/>
  <c r="AP106" i="8" s="1"/>
  <c r="AO105" i="8"/>
  <c r="AP105" i="8" s="1"/>
  <c r="AO104" i="8"/>
  <c r="AP104" i="8" s="1"/>
  <c r="AO103" i="8"/>
  <c r="AP103" i="8" s="1"/>
  <c r="AO102" i="8"/>
  <c r="AP102" i="8" s="1"/>
  <c r="AO101" i="8"/>
  <c r="AP101" i="8" s="1"/>
  <c r="AO100" i="8"/>
  <c r="AP100" i="8" s="1"/>
  <c r="AO99" i="8"/>
  <c r="AP99" i="8" s="1"/>
  <c r="AO98" i="8"/>
  <c r="AP98" i="8" s="1"/>
  <c r="AO97" i="8"/>
  <c r="AP97" i="8" s="1"/>
  <c r="AO96" i="8"/>
  <c r="AP96" i="8" s="1"/>
  <c r="AO95" i="8"/>
  <c r="AP95" i="8" s="1"/>
  <c r="AO94" i="8"/>
  <c r="AP94" i="8" s="1"/>
  <c r="AO93" i="8"/>
  <c r="AP93" i="8" s="1"/>
  <c r="AO92" i="8"/>
  <c r="AP92" i="8" s="1"/>
  <c r="AO91" i="8"/>
  <c r="AP91" i="8" s="1"/>
  <c r="AO90" i="8"/>
  <c r="AP90" i="8" s="1"/>
  <c r="AO89" i="8"/>
  <c r="AP89" i="8" s="1"/>
  <c r="AO88" i="8"/>
  <c r="AP88" i="8" s="1"/>
  <c r="AO87" i="8"/>
  <c r="AP87" i="8" s="1"/>
  <c r="AO86" i="8"/>
  <c r="AP86" i="8" s="1"/>
  <c r="AO85" i="8"/>
  <c r="AP85" i="8" s="1"/>
  <c r="AO84" i="8"/>
  <c r="AP84" i="8" s="1"/>
  <c r="AO83" i="8"/>
  <c r="AP83" i="8" s="1"/>
  <c r="AO82" i="8"/>
  <c r="AP82" i="8" s="1"/>
  <c r="AO81" i="8"/>
  <c r="AP81" i="8" s="1"/>
  <c r="AO80" i="8"/>
  <c r="AP80" i="8" s="1"/>
  <c r="AO79" i="8"/>
  <c r="AP79" i="8" s="1"/>
  <c r="AO78" i="8"/>
  <c r="AP78" i="8" s="1"/>
  <c r="AO77" i="8"/>
  <c r="AP77" i="8" s="1"/>
  <c r="AO76" i="8"/>
  <c r="AP76" i="8" s="1"/>
  <c r="AO75" i="8"/>
  <c r="AP75" i="8" s="1"/>
  <c r="AO74" i="8"/>
  <c r="AP74" i="8" s="1"/>
  <c r="AO73" i="8"/>
  <c r="AP73" i="8" s="1"/>
  <c r="AO72" i="8"/>
  <c r="AP72" i="8" s="1"/>
  <c r="AO71" i="8"/>
  <c r="AP71" i="8" s="1"/>
  <c r="AO70" i="8"/>
  <c r="AP70" i="8" s="1"/>
  <c r="AO69" i="8"/>
  <c r="AP69" i="8" s="1"/>
  <c r="AO68" i="8"/>
  <c r="AP68" i="8" s="1"/>
  <c r="AO67" i="8"/>
  <c r="AP67" i="8" s="1"/>
  <c r="AO66" i="8"/>
  <c r="AP66" i="8" s="1"/>
  <c r="AO65" i="8"/>
  <c r="AP65" i="8" s="1"/>
  <c r="AO64" i="8"/>
  <c r="AP64" i="8" s="1"/>
  <c r="AO63" i="8"/>
  <c r="AP63" i="8" s="1"/>
  <c r="AO62" i="8"/>
  <c r="AP62" i="8" s="1"/>
  <c r="AO61" i="8"/>
  <c r="AP61" i="8" s="1"/>
  <c r="AO60" i="8"/>
  <c r="AP60" i="8" s="1"/>
  <c r="AO59" i="8"/>
  <c r="AP59" i="8" s="1"/>
  <c r="AO58" i="8"/>
  <c r="AP58" i="8" s="1"/>
  <c r="AO57" i="8"/>
  <c r="AP57" i="8" s="1"/>
  <c r="AO56" i="8"/>
  <c r="AP56" i="8" s="1"/>
  <c r="AO55" i="8"/>
  <c r="AP55" i="8" s="1"/>
  <c r="AO54" i="8"/>
  <c r="AP54" i="8" s="1"/>
  <c r="AO53" i="8"/>
  <c r="AP53" i="8" s="1"/>
  <c r="AO52" i="8"/>
  <c r="AP52" i="8" s="1"/>
  <c r="AO51" i="8"/>
  <c r="AP51" i="8" s="1"/>
  <c r="AO50" i="8"/>
  <c r="AP50" i="8" s="1"/>
  <c r="AO49" i="8"/>
  <c r="AP49" i="8" s="1"/>
  <c r="AO48" i="8"/>
  <c r="AP48" i="8" s="1"/>
  <c r="AO47" i="8"/>
  <c r="AP47" i="8" s="1"/>
  <c r="AO46" i="8"/>
  <c r="AP46" i="8" s="1"/>
  <c r="AO45" i="8"/>
  <c r="AP45" i="8" s="1"/>
  <c r="AO44" i="8"/>
  <c r="AP44" i="8" s="1"/>
  <c r="AO43" i="8"/>
  <c r="AP43" i="8" s="1"/>
  <c r="AO42" i="8"/>
  <c r="AP42" i="8" s="1"/>
  <c r="AO41" i="8"/>
  <c r="AP41" i="8" s="1"/>
  <c r="AO40" i="8"/>
  <c r="AP40" i="8" s="1"/>
  <c r="AO39" i="8"/>
  <c r="AP39" i="8" s="1"/>
  <c r="AO38" i="8"/>
  <c r="AP38" i="8" s="1"/>
  <c r="AO37" i="8"/>
  <c r="AP37" i="8" s="1"/>
  <c r="AO36" i="8"/>
  <c r="AP36" i="8" s="1"/>
  <c r="AO35" i="8"/>
  <c r="AP35" i="8" s="1"/>
  <c r="AO34" i="8"/>
  <c r="AP34" i="8" s="1"/>
  <c r="AO33" i="8"/>
  <c r="AP33" i="8" s="1"/>
  <c r="AO32" i="8"/>
  <c r="AP32" i="8" s="1"/>
  <c r="AO31" i="8"/>
  <c r="AP31" i="8" s="1"/>
  <c r="AO30" i="8"/>
  <c r="AP30" i="8" s="1"/>
  <c r="AO29" i="8"/>
  <c r="AP29" i="8" s="1"/>
  <c r="AO28" i="8"/>
  <c r="AP28" i="8" s="1"/>
  <c r="AO27" i="8"/>
  <c r="AP27" i="8" s="1"/>
  <c r="AO26" i="8"/>
  <c r="AP26" i="8" s="1"/>
  <c r="AO25" i="8"/>
  <c r="AP25" i="8" s="1"/>
  <c r="AO24" i="8"/>
  <c r="AP24" i="8" s="1"/>
  <c r="AO23" i="8"/>
  <c r="AP23" i="8" s="1"/>
  <c r="AO22" i="8"/>
  <c r="AP22" i="8" s="1"/>
  <c r="AO21" i="8"/>
  <c r="AP21" i="8" s="1"/>
  <c r="AO20" i="8"/>
  <c r="AP20" i="8" s="1"/>
  <c r="AO19" i="8"/>
  <c r="AP19" i="8" s="1"/>
  <c r="AO18" i="8"/>
  <c r="AP18" i="8" s="1"/>
  <c r="AO17" i="8"/>
  <c r="AP17" i="8" s="1"/>
  <c r="AO16" i="8"/>
  <c r="AP16" i="8" s="1"/>
  <c r="AO15" i="8"/>
  <c r="AP15" i="8" s="1"/>
  <c r="AO14" i="8"/>
  <c r="AP14" i="8" s="1"/>
  <c r="AO13" i="8"/>
  <c r="AP13" i="8" s="1"/>
  <c r="AO12" i="8"/>
  <c r="AP12" i="8" s="1"/>
  <c r="AO11" i="8"/>
  <c r="AP11" i="8" s="1"/>
  <c r="AO10" i="8"/>
  <c r="AP10" i="8" s="1"/>
  <c r="AO9" i="8"/>
  <c r="AP9" i="8" s="1"/>
  <c r="F64" i="13"/>
  <c r="F42" i="13"/>
  <c r="F48" i="13"/>
  <c r="F33" i="13"/>
  <c r="F36" i="13"/>
  <c r="F73" i="13"/>
  <c r="BG6" i="8" l="1"/>
  <c r="AP6" i="8"/>
  <c r="BH6" i="8"/>
  <c r="AQ6" i="8"/>
  <c r="G48" i="13"/>
  <c r="H48" i="13" s="1"/>
  <c r="G42" i="13"/>
  <c r="H42" i="13" s="1"/>
  <c r="G64" i="13"/>
  <c r="H64" i="13" s="1"/>
  <c r="G36" i="13"/>
  <c r="H36" i="13" s="1"/>
  <c r="G73" i="13"/>
  <c r="H73" i="13" s="1"/>
  <c r="G33" i="13"/>
  <c r="H33" i="13" s="1"/>
  <c r="T39" i="14" l="1"/>
  <c r="R39" i="14"/>
  <c r="G39" i="14"/>
  <c r="E39" i="14"/>
  <c r="R32" i="14"/>
  <c r="E32" i="14"/>
  <c r="T18" i="14"/>
  <c r="S18" i="14"/>
  <c r="R18" i="14"/>
  <c r="G18" i="14"/>
  <c r="F18" i="14"/>
  <c r="E18" i="14"/>
  <c r="T11" i="14"/>
  <c r="S11" i="14"/>
  <c r="R11" i="14"/>
  <c r="G11" i="14"/>
  <c r="F11" i="14"/>
  <c r="E11" i="14"/>
  <c r="G40" i="14" l="1"/>
  <c r="E15" i="15"/>
  <c r="T40" i="14"/>
  <c r="E31" i="15"/>
  <c r="E19" i="14"/>
  <c r="E22" i="14" s="1"/>
  <c r="E40" i="14" s="1"/>
  <c r="R19" i="14"/>
  <c r="R22" i="14" s="1"/>
  <c r="R40" i="14" s="1"/>
  <c r="F19" i="14"/>
  <c r="F22" i="14" s="1"/>
  <c r="S19" i="14"/>
  <c r="S22" i="14" s="1"/>
  <c r="T19" i="14"/>
  <c r="T22" i="14" s="1"/>
  <c r="G19" i="14"/>
  <c r="G22" i="14" s="1"/>
  <c r="G15" i="15" l="1"/>
  <c r="G17" i="15" s="1"/>
  <c r="E17" i="15"/>
  <c r="G31" i="15"/>
  <c r="G33" i="15" s="1"/>
  <c r="E33" i="15"/>
  <c r="F53" i="13"/>
  <c r="F95" i="13"/>
  <c r="H132" i="13"/>
  <c r="H130" i="13"/>
  <c r="G53" i="13" l="1"/>
  <c r="H53" i="13" s="1"/>
  <c r="F34" i="13"/>
  <c r="F91" i="13"/>
  <c r="F120" i="13"/>
  <c r="F68" i="13"/>
  <c r="F101" i="13"/>
  <c r="G95" i="13"/>
  <c r="H95" i="13" s="1"/>
  <c r="G120" i="13" l="1"/>
  <c r="H120" i="13" s="1"/>
  <c r="G91" i="13"/>
  <c r="H91" i="13" s="1"/>
  <c r="G34" i="13"/>
  <c r="H34" i="13" s="1"/>
  <c r="G101" i="13"/>
  <c r="H101" i="13" s="1"/>
  <c r="G68" i="13"/>
  <c r="H68" i="13" s="1"/>
  <c r="G19" i="12"/>
  <c r="K19" i="12" s="1"/>
  <c r="M19" i="12" s="1"/>
  <c r="O19" i="12" s="1"/>
  <c r="J16" i="12"/>
  <c r="I16" i="12"/>
  <c r="H16" i="12"/>
  <c r="F16" i="12"/>
  <c r="E16" i="12"/>
  <c r="D16" i="12"/>
  <c r="G15" i="12"/>
  <c r="Q15" i="12" s="1"/>
  <c r="G14" i="12"/>
  <c r="Q14" i="12" s="1"/>
  <c r="G13" i="12"/>
  <c r="Q13" i="12" s="1"/>
  <c r="J11" i="12"/>
  <c r="I11" i="12"/>
  <c r="H11" i="12"/>
  <c r="F11" i="12"/>
  <c r="E11" i="12"/>
  <c r="D11" i="12"/>
  <c r="G10" i="12"/>
  <c r="K10" i="12" s="1"/>
  <c r="M10" i="12" s="1"/>
  <c r="O10" i="12" s="1"/>
  <c r="G9" i="12"/>
  <c r="Q9" i="12" s="1"/>
  <c r="G8" i="12"/>
  <c r="J17" i="12" l="1"/>
  <c r="J20" i="12" s="1"/>
  <c r="F17" i="12"/>
  <c r="F20" i="12" s="1"/>
  <c r="I17" i="12"/>
  <c r="I20" i="12" s="1"/>
  <c r="E17" i="12"/>
  <c r="E20" i="12" s="1"/>
  <c r="H17" i="12"/>
  <c r="H20" i="12" s="1"/>
  <c r="Q19" i="12"/>
  <c r="S19" i="12" s="1"/>
  <c r="K15" i="12"/>
  <c r="M15" i="12" s="1"/>
  <c r="O15" i="12" s="1"/>
  <c r="K13" i="12"/>
  <c r="M13" i="12" s="1"/>
  <c r="O13" i="12" s="1"/>
  <c r="G11" i="12"/>
  <c r="D17" i="12"/>
  <c r="D20" i="12" s="1"/>
  <c r="K14" i="12"/>
  <c r="M14" i="12" s="1"/>
  <c r="O14" i="12" s="1"/>
  <c r="Q8" i="12"/>
  <c r="Q10" i="12"/>
  <c r="G16" i="12"/>
  <c r="Q16" i="12"/>
  <c r="K9" i="12"/>
  <c r="M9" i="12" s="1"/>
  <c r="O9" i="12" s="1"/>
  <c r="K8" i="12"/>
  <c r="O16" i="12" l="1"/>
  <c r="K11" i="12"/>
  <c r="M8" i="12"/>
  <c r="M16" i="12"/>
  <c r="K16" i="12"/>
  <c r="K17" i="12"/>
  <c r="K20" i="12" s="1"/>
  <c r="Q11" i="12"/>
  <c r="Q17" i="12" s="1"/>
  <c r="Q20" i="12" s="1"/>
  <c r="G17" i="12"/>
  <c r="G20" i="12" s="1"/>
  <c r="M11" i="12" l="1"/>
  <c r="O8" i="12"/>
  <c r="O11" i="12" s="1"/>
  <c r="O17" i="12" s="1"/>
  <c r="M17" i="12"/>
  <c r="M20" i="12" s="1"/>
  <c r="F75" i="13"/>
  <c r="S8" i="12"/>
  <c r="U8" i="12" s="1"/>
  <c r="V8" i="12" s="1"/>
  <c r="F78" i="13"/>
  <c r="F58" i="13"/>
  <c r="F112" i="13"/>
  <c r="O20" i="12" l="1"/>
  <c r="G75" i="13"/>
  <c r="H75" i="13" s="1"/>
  <c r="G58" i="13"/>
  <c r="H58" i="13" s="1"/>
  <c r="G78" i="13"/>
  <c r="H78" i="13" s="1"/>
  <c r="F24" i="13"/>
  <c r="G112" i="13"/>
  <c r="H112" i="13" s="1"/>
  <c r="F49" i="13"/>
  <c r="F23" i="13"/>
  <c r="F67" i="13"/>
  <c r="G24" i="13" l="1"/>
  <c r="H24" i="13" s="1"/>
  <c r="F104" i="13"/>
  <c r="F109" i="13"/>
  <c r="F71" i="13"/>
  <c r="F96" i="13"/>
  <c r="F110" i="13"/>
  <c r="F83" i="13"/>
  <c r="F105" i="13"/>
  <c r="F106" i="13"/>
  <c r="F69" i="13"/>
  <c r="F98" i="13"/>
  <c r="F60" i="13"/>
  <c r="F93" i="13"/>
  <c r="F38" i="13"/>
  <c r="F15" i="13"/>
  <c r="F115" i="13"/>
  <c r="F116" i="13"/>
  <c r="F127" i="13"/>
  <c r="F20" i="13"/>
  <c r="F35" i="13"/>
  <c r="F125" i="13"/>
  <c r="F52" i="13"/>
  <c r="F117" i="13"/>
  <c r="F55" i="13"/>
  <c r="F61" i="13"/>
  <c r="F79" i="13"/>
  <c r="F121" i="13"/>
  <c r="F97" i="13"/>
  <c r="F29" i="13"/>
  <c r="G67" i="13"/>
  <c r="H67" i="13" s="1"/>
  <c r="F16" i="13"/>
  <c r="F47" i="13"/>
  <c r="F72" i="13"/>
  <c r="F123" i="13"/>
  <c r="F51" i="13"/>
  <c r="F66" i="13"/>
  <c r="F43" i="13"/>
  <c r="F87" i="13"/>
  <c r="F41" i="13"/>
  <c r="F18" i="13"/>
  <c r="F99" i="13"/>
  <c r="F100" i="13"/>
  <c r="F37" i="13"/>
  <c r="F113" i="13"/>
  <c r="F17" i="13"/>
  <c r="F65" i="13"/>
  <c r="F77" i="13"/>
  <c r="F90" i="13"/>
  <c r="F114" i="13"/>
  <c r="F84" i="13"/>
  <c r="G23" i="13"/>
  <c r="H23" i="13" s="1"/>
  <c r="F56" i="13"/>
  <c r="F107" i="13"/>
  <c r="F22" i="13"/>
  <c r="F118" i="13"/>
  <c r="F40" i="13"/>
  <c r="F31" i="13"/>
  <c r="F28" i="13"/>
  <c r="F46" i="13"/>
  <c r="F54" i="13"/>
  <c r="F108" i="13"/>
  <c r="F63" i="13"/>
  <c r="F32" i="13"/>
  <c r="F70" i="13"/>
  <c r="F45" i="13"/>
  <c r="F14" i="13"/>
  <c r="F92" i="13"/>
  <c r="F122" i="13"/>
  <c r="F21" i="13"/>
  <c r="F89" i="13"/>
  <c r="F27" i="13"/>
  <c r="F81" i="13"/>
  <c r="F74" i="13"/>
  <c r="F30" i="13"/>
  <c r="G49" i="13"/>
  <c r="H49" i="13" s="1"/>
  <c r="F128" i="13"/>
  <c r="F59" i="13"/>
  <c r="F26" i="13"/>
  <c r="F80" i="13"/>
  <c r="F119" i="13"/>
  <c r="F124" i="13"/>
  <c r="F86" i="13"/>
  <c r="F94" i="13"/>
  <c r="F88" i="13"/>
  <c r="F85" i="13"/>
  <c r="F50" i="13"/>
  <c r="F102" i="13"/>
  <c r="F19" i="13"/>
  <c r="F111" i="13"/>
  <c r="F25" i="13"/>
  <c r="F39" i="13"/>
  <c r="F57" i="13"/>
  <c r="F129" i="13" l="1"/>
  <c r="G20" i="13"/>
  <c r="H20" i="13" s="1"/>
  <c r="G41" i="13"/>
  <c r="H41" i="13" s="1"/>
  <c r="G98" i="13"/>
  <c r="H98" i="13" s="1"/>
  <c r="G92" i="13"/>
  <c r="H92" i="13" s="1"/>
  <c r="G87" i="13"/>
  <c r="H87" i="13" s="1"/>
  <c r="G55" i="13"/>
  <c r="H55" i="13" s="1"/>
  <c r="G54" i="13"/>
  <c r="H54" i="13" s="1"/>
  <c r="G80" i="13"/>
  <c r="H80" i="13" s="1"/>
  <c r="G46" i="13"/>
  <c r="H46" i="13" s="1"/>
  <c r="G56" i="13"/>
  <c r="H56" i="13" s="1"/>
  <c r="G17" i="13"/>
  <c r="H17" i="13" s="1"/>
  <c r="G43" i="13"/>
  <c r="H43" i="13" s="1"/>
  <c r="G29" i="13"/>
  <c r="H29" i="13" s="1"/>
  <c r="G117" i="13"/>
  <c r="H117" i="13" s="1"/>
  <c r="G116" i="13"/>
  <c r="H116" i="13" s="1"/>
  <c r="G106" i="13"/>
  <c r="H106" i="13" s="1"/>
  <c r="G109" i="13"/>
  <c r="H109" i="13" s="1"/>
  <c r="G119" i="13"/>
  <c r="H119" i="13" s="1"/>
  <c r="G102" i="13"/>
  <c r="H102" i="13" s="1"/>
  <c r="G50" i="13"/>
  <c r="H50" i="13" s="1"/>
  <c r="G74" i="13"/>
  <c r="H74" i="13" s="1"/>
  <c r="G14" i="13"/>
  <c r="H14" i="13" s="1"/>
  <c r="G28" i="13"/>
  <c r="H28" i="13" s="1"/>
  <c r="G113" i="13"/>
  <c r="H113" i="13" s="1"/>
  <c r="G66" i="13"/>
  <c r="H66" i="13" s="1"/>
  <c r="G44" i="13"/>
  <c r="H44" i="13" s="1"/>
  <c r="G115" i="13"/>
  <c r="H115" i="13" s="1"/>
  <c r="G105" i="13"/>
  <c r="H105" i="13" s="1"/>
  <c r="G85" i="13"/>
  <c r="H85" i="13" s="1"/>
  <c r="G81" i="13"/>
  <c r="H81" i="13" s="1"/>
  <c r="G45" i="13"/>
  <c r="H45" i="13" s="1"/>
  <c r="G31" i="13"/>
  <c r="H31" i="13" s="1"/>
  <c r="G84" i="13"/>
  <c r="H84" i="13" s="1"/>
  <c r="G97" i="13"/>
  <c r="H97" i="13" s="1"/>
  <c r="G52" i="13"/>
  <c r="H52" i="13" s="1"/>
  <c r="G15" i="13"/>
  <c r="H15" i="13" s="1"/>
  <c r="G122" i="13"/>
  <c r="H122" i="13" s="1"/>
  <c r="G16" i="13"/>
  <c r="H16" i="13" s="1"/>
  <c r="G114" i="13"/>
  <c r="H114" i="13" s="1"/>
  <c r="G121" i="13"/>
  <c r="H121" i="13" s="1"/>
  <c r="G125" i="13"/>
  <c r="H125" i="13" s="1"/>
  <c r="G38" i="13"/>
  <c r="H38" i="13" s="1"/>
  <c r="G110" i="13"/>
  <c r="H110" i="13" s="1"/>
  <c r="G111" i="13"/>
  <c r="H111" i="13" s="1"/>
  <c r="G88" i="13"/>
  <c r="H88" i="13" s="1"/>
  <c r="G27" i="13"/>
  <c r="H27" i="13" s="1"/>
  <c r="G90" i="13"/>
  <c r="H90" i="13" s="1"/>
  <c r="G99" i="13"/>
  <c r="H99" i="13" s="1"/>
  <c r="G72" i="13"/>
  <c r="H72" i="13" s="1"/>
  <c r="G35" i="13"/>
  <c r="H35" i="13" s="1"/>
  <c r="G93" i="13"/>
  <c r="H93" i="13" s="1"/>
  <c r="G96" i="13"/>
  <c r="H96" i="13" s="1"/>
  <c r="G108" i="13"/>
  <c r="H108" i="13" s="1"/>
  <c r="G61" i="13"/>
  <c r="H61" i="13" s="1"/>
  <c r="G40" i="13"/>
  <c r="H40" i="13" s="1"/>
  <c r="G100" i="13"/>
  <c r="H100" i="13" s="1"/>
  <c r="G39" i="13"/>
  <c r="H39" i="13" s="1"/>
  <c r="G94" i="13"/>
  <c r="H94" i="13" s="1"/>
  <c r="G89" i="13"/>
  <c r="H89" i="13" s="1"/>
  <c r="G32" i="13"/>
  <c r="H32" i="13" s="1"/>
  <c r="G25" i="13"/>
  <c r="H25" i="13" s="1"/>
  <c r="G86" i="13"/>
  <c r="H86" i="13" s="1"/>
  <c r="G128" i="13"/>
  <c r="H128" i="13" s="1"/>
  <c r="G21" i="13"/>
  <c r="H21" i="13" s="1"/>
  <c r="G77" i="13"/>
  <c r="H77" i="13" s="1"/>
  <c r="G47" i="13"/>
  <c r="H47" i="13" s="1"/>
  <c r="G60" i="13"/>
  <c r="H60" i="13" s="1"/>
  <c r="G71" i="13"/>
  <c r="H71" i="13" s="1"/>
  <c r="G123" i="13"/>
  <c r="H123" i="13" s="1"/>
  <c r="G19" i="13"/>
  <c r="H19" i="13" s="1"/>
  <c r="G118" i="13"/>
  <c r="H118" i="13" s="1"/>
  <c r="G107" i="13"/>
  <c r="H107" i="13" s="1"/>
  <c r="G51" i="13"/>
  <c r="H51" i="13" s="1"/>
  <c r="G69" i="13"/>
  <c r="H69" i="13" s="1"/>
  <c r="G57" i="13"/>
  <c r="H57" i="13" s="1"/>
  <c r="G124" i="13"/>
  <c r="H124" i="13" s="1"/>
  <c r="G26" i="13"/>
  <c r="H26" i="13" s="1"/>
  <c r="G104" i="13"/>
  <c r="H104" i="13" s="1"/>
  <c r="G22" i="13"/>
  <c r="H22" i="13" s="1"/>
  <c r="G37" i="13"/>
  <c r="H37" i="13" s="1"/>
  <c r="G79" i="13"/>
  <c r="H79" i="13" s="1"/>
  <c r="G83" i="13"/>
  <c r="H83" i="13" s="1"/>
  <c r="G59" i="13"/>
  <c r="H59" i="13" s="1"/>
  <c r="G30" i="13"/>
  <c r="H30" i="13" s="1"/>
  <c r="G70" i="13"/>
  <c r="H70" i="13" s="1"/>
  <c r="G63" i="13"/>
  <c r="H63" i="13" s="1"/>
  <c r="G65" i="13"/>
  <c r="H65" i="13" s="1"/>
  <c r="G18" i="13"/>
  <c r="H18" i="13" s="1"/>
  <c r="G127" i="13"/>
  <c r="H127" i="13" s="1"/>
  <c r="S10" i="12"/>
  <c r="F131" i="13" l="1"/>
  <c r="F132" i="13" s="1"/>
  <c r="H129" i="13"/>
  <c r="U10" i="12"/>
  <c r="V10" i="12" s="1"/>
  <c r="AE13" i="1"/>
  <c r="S9" i="12"/>
  <c r="R11" i="12"/>
  <c r="T11" i="12"/>
  <c r="G131" i="13" l="1"/>
  <c r="G132" i="13"/>
  <c r="H135" i="13"/>
  <c r="U9" i="12"/>
  <c r="V9" i="12" s="1"/>
  <c r="S11" i="12"/>
  <c r="AC13" i="1"/>
  <c r="U11" i="12" l="1"/>
  <c r="U19" i="12" l="1"/>
  <c r="V19" i="12" s="1"/>
  <c r="S15" i="12" l="1"/>
  <c r="S14" i="12"/>
  <c r="T16" i="12" l="1"/>
  <c r="T17" i="12" s="1"/>
  <c r="T20" i="12" s="1"/>
  <c r="R16" i="12"/>
  <c r="R17" i="12" s="1"/>
  <c r="R20" i="12" s="1"/>
  <c r="S13" i="12"/>
  <c r="U14" i="12"/>
  <c r="V14" i="12" s="1"/>
  <c r="AC20" i="1"/>
  <c r="AC21" i="1" s="1"/>
  <c r="AC24" i="1" s="1"/>
  <c r="U15" i="12"/>
  <c r="V15" i="12" s="1"/>
  <c r="AE20" i="1"/>
  <c r="AE21" i="1" s="1"/>
  <c r="AE24" i="1" s="1"/>
  <c r="S16" i="12" l="1"/>
  <c r="S17" i="12" s="1"/>
  <c r="S20" i="12" s="1"/>
  <c r="U13" i="12"/>
  <c r="V13" i="12" s="1"/>
  <c r="V16" i="12" s="1"/>
  <c r="U16" i="12" l="1"/>
  <c r="U17" i="12" s="1"/>
  <c r="U20" i="12" s="1"/>
  <c r="U22" i="12" s="1"/>
  <c r="W16" i="12"/>
  <c r="J13" i="1" l="1"/>
  <c r="K13" i="1"/>
  <c r="L13" i="1"/>
  <c r="M13" i="1"/>
  <c r="N13" i="1"/>
  <c r="O13" i="1"/>
  <c r="O20" i="1" l="1"/>
  <c r="J20" i="1"/>
  <c r="J21" i="1" s="1"/>
  <c r="J24" i="1" s="1"/>
  <c r="G23" i="1"/>
  <c r="G16" i="1"/>
  <c r="G17" i="1"/>
  <c r="G18" i="1"/>
  <c r="G19" i="1"/>
  <c r="G15" i="1"/>
  <c r="P15" i="1" s="1"/>
  <c r="U15" i="1" s="1"/>
  <c r="G9" i="1"/>
  <c r="G10" i="1"/>
  <c r="G11" i="1"/>
  <c r="G12" i="1"/>
  <c r="G8" i="1"/>
  <c r="P8" i="1" s="1"/>
  <c r="U8" i="1" s="1"/>
  <c r="H20" i="1"/>
  <c r="H13" i="1"/>
  <c r="E20" i="1"/>
  <c r="F20" i="1"/>
  <c r="I20" i="1"/>
  <c r="K20" i="1"/>
  <c r="L20" i="1"/>
  <c r="M20" i="1"/>
  <c r="M21" i="1" s="1"/>
  <c r="M24" i="1" s="1"/>
  <c r="N20" i="1"/>
  <c r="E13" i="1"/>
  <c r="F13" i="1"/>
  <c r="I13" i="1"/>
  <c r="P12" i="1" l="1"/>
  <c r="U12" i="1" s="1"/>
  <c r="P16" i="1"/>
  <c r="U16" i="1" s="1"/>
  <c r="P11" i="1"/>
  <c r="U11" i="1" s="1"/>
  <c r="P19" i="1"/>
  <c r="U19" i="1" s="1"/>
  <c r="P23" i="1"/>
  <c r="U23" i="1" s="1"/>
  <c r="P10" i="1"/>
  <c r="U10" i="1" s="1"/>
  <c r="P18" i="1"/>
  <c r="U18" i="1" s="1"/>
  <c r="F21" i="1"/>
  <c r="F24" i="1" s="1"/>
  <c r="P9" i="1"/>
  <c r="U9" i="1" s="1"/>
  <c r="U13" i="1" s="1"/>
  <c r="AG9" i="1"/>
  <c r="P17" i="1"/>
  <c r="U17" i="1" s="1"/>
  <c r="O21" i="1"/>
  <c r="O24" i="1" s="1"/>
  <c r="G20" i="1"/>
  <c r="H21" i="1"/>
  <c r="H24" i="1" s="1"/>
  <c r="N21" i="1"/>
  <c r="N24" i="1" s="1"/>
  <c r="G13" i="1"/>
  <c r="L21" i="1"/>
  <c r="L24" i="1" s="1"/>
  <c r="E21" i="1"/>
  <c r="E24" i="1" s="1"/>
  <c r="I21" i="1"/>
  <c r="I24" i="1" s="1"/>
  <c r="K21" i="1"/>
  <c r="K24" i="1" s="1"/>
  <c r="U20" i="1" l="1"/>
  <c r="U21" i="1"/>
  <c r="P20" i="1"/>
  <c r="P13" i="1"/>
  <c r="AB20" i="1"/>
  <c r="AB13" i="1"/>
  <c r="G21" i="1"/>
  <c r="G24" i="1" s="1"/>
  <c r="P21" i="1" l="1"/>
  <c r="P24" i="1" s="1"/>
  <c r="AF13" i="1"/>
  <c r="AD13" i="1"/>
  <c r="AB21" i="1"/>
  <c r="AB24" i="1" s="1"/>
  <c r="AD20" i="1"/>
  <c r="D20" i="1"/>
  <c r="D13" i="1"/>
  <c r="AF20" i="1" l="1"/>
  <c r="AF21" i="1" s="1"/>
  <c r="AD21" i="1"/>
  <c r="AD24" i="1" s="1"/>
  <c r="D21" i="1"/>
  <c r="D24" i="1" s="1"/>
  <c r="AF24" i="1" l="1"/>
  <c r="AF26" i="1" s="1"/>
  <c r="AH13" i="1"/>
  <c r="AG12" i="1"/>
  <c r="AG10" i="1"/>
  <c r="AG11" i="1"/>
  <c r="H39" i="14" l="1"/>
  <c r="H40" i="14" s="1"/>
  <c r="F39" i="14"/>
  <c r="F40" i="14" s="1"/>
  <c r="AH21" i="1"/>
  <c r="AH24" i="1" s="1"/>
  <c r="AH26" i="1" s="1"/>
  <c r="AG13" i="1"/>
  <c r="W11" i="12"/>
  <c r="S39" i="14" s="1"/>
  <c r="S40" i="14" s="1"/>
  <c r="V11" i="12"/>
  <c r="S31" i="14" s="1"/>
  <c r="U32" i="14" s="1"/>
  <c r="AG21" i="1" l="1"/>
  <c r="AG24" i="1" s="1"/>
  <c r="F31" i="14"/>
  <c r="S32" i="14"/>
  <c r="W17" i="12"/>
  <c r="W20" i="12" s="1"/>
  <c r="W22" i="12" s="1"/>
  <c r="U39" i="14"/>
  <c r="V17" i="12"/>
  <c r="V20" i="12" s="1"/>
  <c r="U40" i="14" l="1"/>
  <c r="F32" i="14"/>
  <c r="H32" i="14" s="1"/>
  <c r="H3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Benjamin, Tia</author>
  </authors>
  <commentList>
    <comment ref="L15" authorId="0" shapeId="0" xr:uid="{E6EBD9EF-E3CD-4E5A-A142-5EC481187997}">
      <text>
        <r>
          <rPr>
            <b/>
            <sz val="9"/>
            <color indexed="81"/>
            <rFont val="Tahoma"/>
            <family val="2"/>
          </rPr>
          <t>Benjamin, Tia:</t>
        </r>
        <r>
          <rPr>
            <sz val="9"/>
            <color indexed="81"/>
            <rFont val="Tahoma"/>
            <family val="2"/>
          </rPr>
          <t xml:space="preserve">
-1 to reconcile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xzp9q1</author>
    <author>rzs589</author>
  </authors>
  <commentList>
    <comment ref="O83" authorId="0" shapeId="0" xr:uid="{3B088BA9-EB46-4E27-B59C-827579256631}">
      <text>
        <r>
          <rPr>
            <b/>
            <sz val="9"/>
            <color indexed="81"/>
            <rFont val="Tahoma"/>
            <family val="2"/>
          </rPr>
          <t>kznwdg</t>
        </r>
        <r>
          <rPr>
            <sz val="9"/>
            <color indexed="81"/>
            <rFont val="Tahoma"/>
            <family val="2"/>
          </rPr>
          <t>:  1/26/09
Per conversation with Craig &amp; Howard, directly assign ED-AN (AMR) to ED-ID until further notice.</t>
        </r>
      </text>
    </comment>
    <comment ref="O84" authorId="0" shapeId="0" xr:uid="{D7CEA53B-2572-4BA6-897A-4E793B83340F}">
      <text>
        <r>
          <rPr>
            <b/>
            <sz val="9"/>
            <color indexed="81"/>
            <rFont val="Tahoma"/>
            <family val="2"/>
          </rPr>
          <t>kznwdg</t>
        </r>
        <r>
          <rPr>
            <sz val="9"/>
            <color indexed="81"/>
            <rFont val="Tahoma"/>
            <family val="2"/>
          </rPr>
          <t>:  1/26/09
Per conversation with Craig &amp; Howard, directly assign ED-AN (AMR) to ED-ID until further notice.</t>
        </r>
      </text>
    </comment>
    <comment ref="F127" authorId="1" shapeId="0" xr:uid="{59CB8587-F437-4B97-8F9F-DFE4B5B63046}">
      <text>
        <r>
          <rPr>
            <b/>
            <sz val="8"/>
            <color indexed="81"/>
            <rFont val="Tahoma"/>
            <family val="2"/>
          </rPr>
          <t>2/6/04 Account 182.31 is fully offset by 283.17</t>
        </r>
        <r>
          <rPr>
            <sz val="8"/>
            <color indexed="81"/>
            <rFont val="Tahoma"/>
            <family val="2"/>
          </rPr>
          <t xml:space="preserve">
</t>
        </r>
      </text>
    </comment>
  </commentList>
</comments>
</file>

<file path=xl/sharedStrings.xml><?xml version="1.0" encoding="utf-8"?>
<sst xmlns="http://schemas.openxmlformats.org/spreadsheetml/2006/main" count="11975" uniqueCount="938">
  <si>
    <t xml:space="preserve">RATE BASE  </t>
  </si>
  <si>
    <t xml:space="preserve">PLANT IN SERVICE  </t>
  </si>
  <si>
    <t xml:space="preserve">Intangible  </t>
  </si>
  <si>
    <t xml:space="preserve">Production  </t>
  </si>
  <si>
    <t xml:space="preserve">Transmission  </t>
  </si>
  <si>
    <t xml:space="preserve">Distribution  </t>
  </si>
  <si>
    <t xml:space="preserve">General  </t>
  </si>
  <si>
    <t xml:space="preserve">Total Plant in Service  </t>
  </si>
  <si>
    <t>ACCUMULATED DEPRECIATION/AMORT</t>
  </si>
  <si>
    <t>Total Accumulated Depreciation</t>
  </si>
  <si>
    <t xml:space="preserve">NET PLANT </t>
  </si>
  <si>
    <t xml:space="preserve">ACCUMULATED DEFERRED TAXES  </t>
  </si>
  <si>
    <t>Net Plant After ADFIT</t>
  </si>
  <si>
    <t>Restate 09.2021 AMA Rate Base to EOP</t>
  </si>
  <si>
    <t>As Authorized</t>
  </si>
  <si>
    <t>Adj. 2.15</t>
  </si>
  <si>
    <t>PF 09.2021 EOP Rate Base to 12.31.2021 EOP</t>
  </si>
  <si>
    <t>Adj. 3.15</t>
  </si>
  <si>
    <t>PF EIM Capital 2021-2022 Additions</t>
  </si>
  <si>
    <t>Adj. 3.18</t>
  </si>
  <si>
    <t>PF 12.2021 EOP Wildfire Additions</t>
  </si>
  <si>
    <t>Adj. 3.19</t>
  </si>
  <si>
    <t>Provisional Capital Groups 2022 Adds EOP</t>
  </si>
  <si>
    <t>Adj. 4.01</t>
  </si>
  <si>
    <t>Provisional Wildfire 2022 Capital EOP &amp; O&amp;M</t>
  </si>
  <si>
    <t>Adj. 4.04</t>
  </si>
  <si>
    <t>Deferred FIT Rate Base</t>
  </si>
  <si>
    <t>Adj. 1.01</t>
  </si>
  <si>
    <t>PF AMI Amortization</t>
  </si>
  <si>
    <t>Adj. 3.04</t>
  </si>
  <si>
    <t>Electric</t>
  </si>
  <si>
    <t>Adj. 3.17</t>
  </si>
  <si>
    <t>REMOVED - PF 12.2021 EOP Colstrip Additions</t>
  </si>
  <si>
    <t>REMOVED - Provisional Colstrip 2022 Capital Additions</t>
  </si>
  <si>
    <t>Adj. 4.06</t>
  </si>
  <si>
    <t>12 ME 12.2022 EOP Net Plant</t>
  </si>
  <si>
    <t xml:space="preserve">AVISTA UTILITIES  </t>
  </si>
  <si>
    <t>09.30.2021 AMA ROO</t>
  </si>
  <si>
    <t>09.30.2021 EOP Restated Total</t>
  </si>
  <si>
    <t>12.31.2021 EOP Restated Total</t>
  </si>
  <si>
    <t>Actual</t>
  </si>
  <si>
    <t>PF 09.2021 EOP Rate Base to 12.31.2021 EOP (Actual Data)</t>
  </si>
  <si>
    <t>ED</t>
  </si>
  <si>
    <t>WA</t>
  </si>
  <si>
    <t>CD</t>
  </si>
  <si>
    <t>AA</t>
  </si>
  <si>
    <t>AN</t>
  </si>
  <si>
    <t>GD</t>
  </si>
  <si>
    <t>OR</t>
  </si>
  <si>
    <t>ID</t>
  </si>
  <si>
    <t>MT</t>
  </si>
  <si>
    <t>Row Labels</t>
  </si>
  <si>
    <t>Grand Total</t>
  </si>
  <si>
    <t>Functional Area</t>
  </si>
  <si>
    <t>General</t>
  </si>
  <si>
    <t>Transmission</t>
  </si>
  <si>
    <t>Production - Other</t>
  </si>
  <si>
    <t>Production - Thermal</t>
  </si>
  <si>
    <t>Underground Storage</t>
  </si>
  <si>
    <t>Production - Hydro</t>
  </si>
  <si>
    <t>Intangibles</t>
  </si>
  <si>
    <t>E Distribution</t>
  </si>
  <si>
    <t>G Distribution</t>
  </si>
  <si>
    <t>(blank)</t>
  </si>
  <si>
    <t>Natural Gas</t>
  </si>
  <si>
    <t>Distribution Plant</t>
  </si>
  <si>
    <t>General Plant</t>
  </si>
  <si>
    <t>Q4 2021</t>
  </si>
  <si>
    <t>2022</t>
  </si>
  <si>
    <t>WA Electric</t>
  </si>
  <si>
    <t>WA Natural Gas</t>
  </si>
  <si>
    <t>AVISTA UTILITIES</t>
  </si>
  <si>
    <t>Witness</t>
  </si>
  <si>
    <t>Plant Group for Testimony Purposes</t>
  </si>
  <si>
    <t>Primary Investment Driver</t>
  </si>
  <si>
    <t>Project (Business Case)</t>
  </si>
  <si>
    <t>Service</t>
  </si>
  <si>
    <t>Jurisdiction</t>
  </si>
  <si>
    <t>WA - E -Allocation %</t>
  </si>
  <si>
    <t>WA - G - Allocation %</t>
  </si>
  <si>
    <t>Howell</t>
  </si>
  <si>
    <t>Wildfire</t>
  </si>
  <si>
    <t>Customer Service Quality &amp; Reliability</t>
  </si>
  <si>
    <t>Wildfire Resiliency Plan</t>
  </si>
  <si>
    <t>Software</t>
  </si>
  <si>
    <t>Kensok</t>
  </si>
  <si>
    <t>Large Distinct Projects</t>
  </si>
  <si>
    <t>Performance &amp; Capacity</t>
  </si>
  <si>
    <t>Digital Grid Network</t>
  </si>
  <si>
    <t>Land Mobile Radio &amp; Real Time Communication Systems</t>
  </si>
  <si>
    <t>Hardware</t>
  </si>
  <si>
    <t>Mandatory &amp; Compliance</t>
  </si>
  <si>
    <t>High Voltage Protection (HVP) Refresh</t>
  </si>
  <si>
    <t>Payment Card Industry Compliance (PCI)</t>
  </si>
  <si>
    <t>Security Compliance</t>
  </si>
  <si>
    <t>Programs</t>
  </si>
  <si>
    <t>Failed Plant &amp; Operations</t>
  </si>
  <si>
    <t>Technology Failed Assets</t>
  </si>
  <si>
    <t>Enterprise &amp; Control Network Infrastructure</t>
  </si>
  <si>
    <t>Environmental Control &amp; Monitoring Systems</t>
  </si>
  <si>
    <t>Fiber Network Lease Service Replacement</t>
  </si>
  <si>
    <t>Short-Lived Assets</t>
  </si>
  <si>
    <t>Asset Condition</t>
  </si>
  <si>
    <t>Atlas</t>
  </si>
  <si>
    <t>Technology Refresh to Sustain Business Process</t>
  </si>
  <si>
    <t>Enterprise Security</t>
  </si>
  <si>
    <t>Facilities and Storage Location Security</t>
  </si>
  <si>
    <t>Generation, Substation &amp; Gas Location Security</t>
  </si>
  <si>
    <t>Basic Workplace Technology Delivery</t>
  </si>
  <si>
    <t>Control and Safety Network Infrastructure</t>
  </si>
  <si>
    <t>Data Center Compute and Storage Systems</t>
  </si>
  <si>
    <t>Endpoint Compute and Productivity Systems</t>
  </si>
  <si>
    <t>Energy Delivery Modernization &amp; Operational Efficiency</t>
  </si>
  <si>
    <t>Energy Resources Modernization &amp; Operational Efficiency</t>
  </si>
  <si>
    <t>Enterprise Communication Systems</t>
  </si>
  <si>
    <t>Enterprise Network Infrastructure</t>
  </si>
  <si>
    <t>ET Modernization &amp; Operational Efficiency - Technology</t>
  </si>
  <si>
    <t>Financial &amp; Accounting Technology</t>
  </si>
  <si>
    <t>Human Resources Technology</t>
  </si>
  <si>
    <t>Legal &amp; Compliance Technology</t>
  </si>
  <si>
    <t>Kinney</t>
  </si>
  <si>
    <t>EIM</t>
  </si>
  <si>
    <t>Energy Imbalance Market</t>
  </si>
  <si>
    <t>Magalsky</t>
  </si>
  <si>
    <t>Customer Experience Platform Program</t>
  </si>
  <si>
    <t>Customer Facing Technology Program</t>
  </si>
  <si>
    <t>Customer Transactional Systems</t>
  </si>
  <si>
    <t>No Driver</t>
  </si>
  <si>
    <t>Other</t>
  </si>
  <si>
    <t>Customer Requested</t>
  </si>
  <si>
    <t>Rattlesnake Flat Wind Farm Project 115kV Integration Project</t>
  </si>
  <si>
    <t>T&amp;D Reimbursable</t>
  </si>
  <si>
    <t>Telecommunication &amp; Network Distribution location Security</t>
  </si>
  <si>
    <t>Transportation</t>
  </si>
  <si>
    <t>Campus Repurposing Phase 2</t>
  </si>
  <si>
    <t>Rosentrater</t>
  </si>
  <si>
    <t>Distribution Transformer Change Out Program</t>
  </si>
  <si>
    <t>Primary URD Cable Replacement</t>
  </si>
  <si>
    <t>Telematics 2025</t>
  </si>
  <si>
    <t>Transmission Major Rebuild - Asset Condition</t>
  </si>
  <si>
    <t>Washington Advanced Metering Infrastructure Project</t>
  </si>
  <si>
    <t>N Lewiston Autotransformer - Failed Plant</t>
  </si>
  <si>
    <t>Gas Cheney HP Reinforcement</t>
  </si>
  <si>
    <t>Gas Operator Qualification Compliance</t>
  </si>
  <si>
    <t>Apprentice/Craft Training</t>
  </si>
  <si>
    <t>Clearwater Wind Generation Interconnection</t>
  </si>
  <si>
    <t>Colstrip Transmission</t>
  </si>
  <si>
    <t>Elec Relocation and Replacement Program</t>
  </si>
  <si>
    <t>Gas Cathodic Protection Program</t>
  </si>
  <si>
    <t>Gas Facility Replacement Program (GFRP) Aldyl A Pipe Replacement</t>
  </si>
  <si>
    <t>Gas HP Pipeline Remediation Program</t>
  </si>
  <si>
    <t>Gas Isolated Steel Replacement Program</t>
  </si>
  <si>
    <t>Gas Overbuilt Pipe Replacement Program</t>
  </si>
  <si>
    <t>Gas PMC Program</t>
  </si>
  <si>
    <t>Gas Replacement Street and Highway Program</t>
  </si>
  <si>
    <t>Gas Transient Voltage Mitigation Program</t>
  </si>
  <si>
    <t>Joint Use</t>
  </si>
  <si>
    <t>Protection System Upgrade for PRC-002</t>
  </si>
  <si>
    <t>Saddle Mountain 230/115kV Station (New) Integration Project Phase 1</t>
  </si>
  <si>
    <t>Saddle Mountain 230/115kV Station (New) Integration Project Phase 2</t>
  </si>
  <si>
    <t>Spokane Valley Transmission Reinforcement Project</t>
  </si>
  <si>
    <t>Transmission Construction - Compliance</t>
  </si>
  <si>
    <t>Transmission NERC Low-Risk Priority Lines Mitigation</t>
  </si>
  <si>
    <t>Tribal Permits &amp; Settlements</t>
  </si>
  <si>
    <t>Westside 230/115kV Station Brownfield Rebuild Project</t>
  </si>
  <si>
    <t>WSDOT Control Zone Mitigation</t>
  </si>
  <si>
    <t>Distribution Grid Modernization</t>
  </si>
  <si>
    <t>Distribution Minor Rebuild</t>
  </si>
  <si>
    <t>Downtown Network - Asset Condition</t>
  </si>
  <si>
    <t>Fleet Services Capital Plan</t>
  </si>
  <si>
    <t>Gas Regulator Station Replacement Program</t>
  </si>
  <si>
    <t>LED Change-Out Program</t>
  </si>
  <si>
    <t>SCADA - SOO and BuCC</t>
  </si>
  <si>
    <t>Structures and Improvements/Furniture</t>
  </si>
  <si>
    <t>Substation - New Distribution Station Capacity Program</t>
  </si>
  <si>
    <t>Substation - Station Rebuilds Program</t>
  </si>
  <si>
    <t>Transmission - Minor Rebuild</t>
  </si>
  <si>
    <t>Wood Pole Management</t>
  </si>
  <si>
    <t>New Revenue - Growth</t>
  </si>
  <si>
    <t>Electric Storm</t>
  </si>
  <si>
    <t>Gas Non-Revenue Program</t>
  </si>
  <si>
    <t>Meter Minor Blanket</t>
  </si>
  <si>
    <t>Downtown Network - Performance &amp; Capacity</t>
  </si>
  <si>
    <t>Gas Airway Heights HP Reinforcement</t>
  </si>
  <si>
    <t>Gas Reinforcement Program</t>
  </si>
  <si>
    <t>Gas Telemetry Program</t>
  </si>
  <si>
    <t>Thackston</t>
  </si>
  <si>
    <t>Cabinet Gorge 15 kV Bus Replacement</t>
  </si>
  <si>
    <t>Cabinet Gorge Unit 3 Protection &amp; Control Upgrade</t>
  </si>
  <si>
    <t>Cabinet Gorge Unit 4 Protection &amp; Control Upgrade</t>
  </si>
  <si>
    <t>Cabinet Gorge Unwatering Pumps</t>
  </si>
  <si>
    <t>Generation DC Supplied System Update</t>
  </si>
  <si>
    <t>KF_Fuel Yard Equipment Replacement</t>
  </si>
  <si>
    <t>Little Falls Plant Upgrade</t>
  </si>
  <si>
    <t>Long Lake Plant Upgrade</t>
  </si>
  <si>
    <t>Nine Mile Powerhouse Crane Rehab</t>
  </si>
  <si>
    <t>Post Falls Landing and Crane Pad Development</t>
  </si>
  <si>
    <t>CS2 Single Phase Transformer</t>
  </si>
  <si>
    <t>Peaking Generation Business Case</t>
  </si>
  <si>
    <t>Cabinet Gorge Dam Fishway</t>
  </si>
  <si>
    <t>Clark Fork Settlement Agreement</t>
  </si>
  <si>
    <t>Hydro Safety Minor Blanket</t>
  </si>
  <si>
    <t>Spokane River License Implementation</t>
  </si>
  <si>
    <t>WSDOT Franchises</t>
  </si>
  <si>
    <t>Base Load Hydro</t>
  </si>
  <si>
    <t>Regulating Hydro</t>
  </si>
  <si>
    <t>Automation Replacement</t>
  </si>
  <si>
    <t>Base Load Thermal Program</t>
  </si>
  <si>
    <t>HMI Control Software</t>
  </si>
  <si>
    <t>Actual Gross Transfer-to-Plant Detail</t>
  </si>
  <si>
    <t>Gas ERT Replacement Program</t>
  </si>
  <si>
    <t>Intangible</t>
  </si>
  <si>
    <t>Gas Warden HP Reinforcement</t>
  </si>
  <si>
    <t>Strategic Initiatives - Clean Energy Fund 2</t>
  </si>
  <si>
    <t>Strategic Initiatives - South Landing (Catalyst) - Clean Energy Fund 3</t>
  </si>
  <si>
    <t>Strategic Initiatives - Real Time Power System Simulator</t>
  </si>
  <si>
    <t>Strategic Initiatives - Upriver Park</t>
  </si>
  <si>
    <t>WASHINGTON ELECTRIC RESULTS ($ '000s)</t>
  </si>
  <si>
    <t>WASHINGTON NATURAL GAS RESULTS ($ '000s)</t>
  </si>
  <si>
    <r>
      <t xml:space="preserve">PF AMI Amortization </t>
    </r>
    <r>
      <rPr>
        <b/>
        <vertAlign val="superscript"/>
        <sz val="9"/>
        <rFont val="Times New Roman"/>
        <family val="1"/>
      </rPr>
      <t>[1]</t>
    </r>
  </si>
  <si>
    <r>
      <t xml:space="preserve">2022 Actual Activity </t>
    </r>
    <r>
      <rPr>
        <b/>
        <vertAlign val="superscript"/>
        <sz val="9"/>
        <rFont val="Times New Roman"/>
        <family val="1"/>
      </rPr>
      <t>[2] [3]</t>
    </r>
  </si>
  <si>
    <r>
      <t xml:space="preserve">Incremental Net Plant After ADFIT - Actual vs. Authorized </t>
    </r>
    <r>
      <rPr>
        <b/>
        <vertAlign val="superscript"/>
        <sz val="10"/>
        <rFont val="Times New Roman"/>
        <family val="1"/>
      </rPr>
      <t>[4]</t>
    </r>
  </si>
  <si>
    <r>
      <t xml:space="preserve">2022 Actual Activity </t>
    </r>
    <r>
      <rPr>
        <b/>
        <vertAlign val="superscript"/>
        <sz val="9"/>
        <rFont val="Times New Roman"/>
        <family val="1"/>
      </rPr>
      <t>[1]</t>
    </r>
  </si>
  <si>
    <r>
      <rPr>
        <vertAlign val="superscript"/>
        <sz val="9"/>
        <rFont val="Times New Roman"/>
        <family val="1"/>
      </rPr>
      <t>[1]</t>
    </r>
    <r>
      <rPr>
        <sz val="9"/>
        <rFont val="Times New Roman"/>
        <family val="1"/>
      </rPr>
      <t xml:space="preserve"> The PF AMI amortization adjustment was recorded in January 2022. Therefore, it's included in the 2022 activity. </t>
    </r>
  </si>
  <si>
    <t>Avista Utilities</t>
  </si>
  <si>
    <r>
      <t xml:space="preserve">Variance $
</t>
    </r>
    <r>
      <rPr>
        <sz val="8"/>
        <rFont val="Arial"/>
        <family val="2"/>
      </rPr>
      <t>over/(under)</t>
    </r>
  </si>
  <si>
    <r>
      <t>Variance %</t>
    </r>
    <r>
      <rPr>
        <sz val="8"/>
        <rFont val="Arial"/>
        <family val="2"/>
      </rPr>
      <t xml:space="preserve">
over/(under)</t>
    </r>
  </si>
  <si>
    <t>Business Case</t>
  </si>
  <si>
    <t>Gross Plant</t>
  </si>
  <si>
    <t>Cabinet Gorge Station Service</t>
  </si>
  <si>
    <t>Gas Above Grade Pipe Remediation Program</t>
  </si>
  <si>
    <t>Nine Mile HED Battery Building</t>
  </si>
  <si>
    <t>Enterprise Business Continuity</t>
  </si>
  <si>
    <t>Generation Masonry Building Rehabilitation</t>
  </si>
  <si>
    <t>Network Backbone</t>
  </si>
  <si>
    <t>Check</t>
  </si>
  <si>
    <t>(A)</t>
  </si>
  <si>
    <t>(B)</t>
  </si>
  <si>
    <t>(C)</t>
  </si>
  <si>
    <t>(D)</t>
  </si>
  <si>
    <t>(E)</t>
  </si>
  <si>
    <t>(F)</t>
  </si>
  <si>
    <t>(G)</t>
  </si>
  <si>
    <t xml:space="preserve">Total Capital (2) </t>
  </si>
  <si>
    <t>Net Plant After ADFIT Approved per Two-Year Rate Plan - Order 10/04, per Dockets UE-220053, UG-220054, UE-210854 (Consolidated)</t>
  </si>
  <si>
    <t>Washington Electric</t>
  </si>
  <si>
    <t>Washington Natural Gas</t>
  </si>
  <si>
    <t>AS-FILED</t>
  </si>
  <si>
    <t>2022 EOP</t>
  </si>
  <si>
    <t>2023 AMA</t>
  </si>
  <si>
    <t>2024 AMA</t>
  </si>
  <si>
    <t>RATE BASE: PLANT IN SERVICE</t>
  </si>
  <si>
    <t>Production</t>
  </si>
  <si>
    <t>Distribution</t>
  </si>
  <si>
    <t>Total Plant in Service</t>
  </si>
  <si>
    <t xml:space="preserve">ACCUMULATED DEPRECIATION  </t>
  </si>
  <si>
    <t>ACCUMULATED DEPREC/AMORT</t>
  </si>
  <si>
    <t>Total Accum. Depreciation/Amort.</t>
  </si>
  <si>
    <t>NET PLANT</t>
  </si>
  <si>
    <t xml:space="preserve">DEFERRED TAXES  </t>
  </si>
  <si>
    <t>DEFERRED FIT</t>
  </si>
  <si>
    <t>NET PLANT AFTER ADFIT</t>
  </si>
  <si>
    <t>(1)</t>
  </si>
  <si>
    <t>Year of Additions:</t>
  </si>
  <si>
    <t>As-Filed Transfers-To-Plant (2)</t>
  </si>
  <si>
    <t>As-Filed Transfers-To-Plant</t>
  </si>
  <si>
    <t>Actual Transfers-To-Plant</t>
  </si>
  <si>
    <t xml:space="preserve"> Variance Over/(Under) Authorized</t>
  </si>
  <si>
    <t>Actual GRC Modeled Activity</t>
  </si>
  <si>
    <t>Washington Electric (000s)</t>
  </si>
  <si>
    <t>Washington Natural Gas (000s)</t>
  </si>
  <si>
    <t xml:space="preserve">  Total Plant in Service</t>
  </si>
  <si>
    <t xml:space="preserve">  Accumulated Depreciation</t>
  </si>
  <si>
    <t xml:space="preserve">  Deferred Taxes</t>
  </si>
  <si>
    <t xml:space="preserve">      Net Plant After ADFIT</t>
  </si>
  <si>
    <t>Actual Gross Transfers-To-Plant</t>
  </si>
  <si>
    <t>As-Filed Gross Transfers-To-Plant</t>
  </si>
  <si>
    <t xml:space="preserve"> Variance Over Authorized</t>
  </si>
  <si>
    <t>Actual Net Plant After ADFIT</t>
  </si>
  <si>
    <t>As-Filed Net Plant After ADFIT</t>
  </si>
  <si>
    <t>[ATTACHMENT B]</t>
  </si>
  <si>
    <t>$500k &amp; 
+/- 10% TTP Threshold met?</t>
  </si>
  <si>
    <t>(2) Excludes business cases with transfer-to-plant direct to Idaho and Oregon only.</t>
  </si>
  <si>
    <r>
      <t xml:space="preserve">(1) Net Plant After ADFIT approved per Order 10/04, per Dockets UE-220053, UG-220054, UE-210854 </t>
    </r>
    <r>
      <rPr>
        <i/>
        <sz val="11"/>
        <color theme="1"/>
        <rFont val="Times New Roman"/>
        <family val="1"/>
      </rPr>
      <t xml:space="preserve">(Consolidated) </t>
    </r>
    <r>
      <rPr>
        <sz val="11"/>
        <color theme="1"/>
        <rFont val="Times New Roman"/>
        <family val="1"/>
      </rPr>
      <t xml:space="preserve">as of AMA 2023 Rate Year 1 (RY1) and AMA 2024 Rate Year 2 (RY2). Other balances, including EOP 2022, not specifically approved per Black Box Settlement of overall approved Revenue Requirement over the Two-Year Rate Plan. While individual balances by functional groups/components not specifically approved, amounts are illustrative of required amounts to result in the overall Net Plant After ADFIT balances approved for RY1 and RY2, and are supported by Avista's direct filed general rate case. </t>
    </r>
  </si>
  <si>
    <t>Transfers to Plant (additions)</t>
  </si>
  <si>
    <t>Net plant After ADFIT</t>
  </si>
  <si>
    <r>
      <rPr>
        <vertAlign val="superscript"/>
        <sz val="9"/>
        <rFont val="Times New Roman"/>
        <family val="1"/>
      </rPr>
      <t>[1]</t>
    </r>
    <r>
      <rPr>
        <sz val="9"/>
        <rFont val="Times New Roman"/>
        <family val="1"/>
      </rPr>
      <t xml:space="preserve"> As-filed had the PF AMI amortization classified as intangibles, reclassified below to distribution (meters). No impact on overall balances. </t>
    </r>
  </si>
  <si>
    <r>
      <rPr>
        <vertAlign val="superscript"/>
        <sz val="9"/>
        <rFont val="Times New Roman"/>
        <family val="1"/>
      </rPr>
      <t>[4]</t>
    </r>
    <r>
      <rPr>
        <sz val="9"/>
        <rFont val="Times New Roman"/>
        <family val="1"/>
      </rPr>
      <t xml:space="preserve"> Two main variances in transfers to plant for calendar year 2022 relate to the KF_Fuel Yard Equipment Replacement ($31.1 million system) and New Revenue-Growth ($25.4 million system) Business Cases as seen on Attachment A - Variances Summary. </t>
    </r>
  </si>
  <si>
    <t>Native Excel Detail ATTACHMENT E   [PDF: ATTACHMENT A]</t>
  </si>
  <si>
    <t>2023</t>
  </si>
  <si>
    <t>Year</t>
  </si>
  <si>
    <t>Capital Equipment Program</t>
  </si>
  <si>
    <t>Right-of-Way Use Permits</t>
  </si>
  <si>
    <t>Energy Market Modernization &amp; Operational Efficiency</t>
  </si>
  <si>
    <t>Jackson Prairie Natural Gas Storage Facility</t>
  </si>
  <si>
    <t>Transportation Electrification</t>
  </si>
  <si>
    <r>
      <t xml:space="preserve">2023 Actual Activity </t>
    </r>
    <r>
      <rPr>
        <b/>
        <vertAlign val="superscript"/>
        <sz val="9"/>
        <rFont val="Times New Roman"/>
        <family val="1"/>
      </rPr>
      <t>[1]</t>
    </r>
  </si>
  <si>
    <t>Provisional Report 2023</t>
  </si>
  <si>
    <t>Provisional Report 2022; Complies per Staff letter dated 7.31.2023</t>
  </si>
  <si>
    <t>12 ME 12.2023 AMA Net Plant</t>
  </si>
  <si>
    <t>General - Other</t>
  </si>
  <si>
    <t>Software - 5 Yr</t>
  </si>
  <si>
    <t>Identity and Access Governance</t>
  </si>
  <si>
    <t>Software - 1 Yr</t>
  </si>
  <si>
    <t>General - Structures</t>
  </si>
  <si>
    <t>Outage Management System &amp; Advanced Distribution Management System (OMS &amp; ADMS)</t>
  </si>
  <si>
    <t>Software - 4 Yr</t>
  </si>
  <si>
    <t>CIP v5 Transition - Cyber Asset Electronic Access</t>
  </si>
  <si>
    <t>Oil Storage Improvements</t>
  </si>
  <si>
    <t>Jackson Prairie Natural Underground Storage Facility</t>
  </si>
  <si>
    <t>Substation - Asset Condition</t>
  </si>
  <si>
    <t>Substation - Performance and Capacity</t>
  </si>
  <si>
    <t>Monroe Street Abandoned Penstock Stabilization</t>
  </si>
  <si>
    <t>Noxon Rapids Spillgate Refurbishment</t>
  </si>
  <si>
    <t>Upper Falls Trash Rake Replacement</t>
  </si>
  <si>
    <t>New (Actual)</t>
  </si>
  <si>
    <t>Asset Monitoring System</t>
  </si>
  <si>
    <t>Metro 115kV Substation</t>
  </si>
  <si>
    <t>Nine Mile Powerhouse Roof Replacement</t>
  </si>
  <si>
    <t>Long Lake Stability Enhancement</t>
  </si>
  <si>
    <t>NexGen Control System Networks</t>
  </si>
  <si>
    <t>WA-E 01</t>
  </si>
  <si>
    <t>WA-E 02</t>
  </si>
  <si>
    <t>WA-E 03</t>
  </si>
  <si>
    <t>WA-E 04</t>
  </si>
  <si>
    <t>WA-E 05</t>
  </si>
  <si>
    <t>WA-E 06</t>
  </si>
  <si>
    <t>WA-E 07</t>
  </si>
  <si>
    <t>WA-E 08</t>
  </si>
  <si>
    <t>WA-E 09</t>
  </si>
  <si>
    <t>WA-E 10</t>
  </si>
  <si>
    <t>WA-E 11</t>
  </si>
  <si>
    <t>WA-E 12</t>
  </si>
  <si>
    <t>WA-E Total</t>
  </si>
  <si>
    <t>WA-G 01</t>
  </si>
  <si>
    <t>WA-G 02</t>
  </si>
  <si>
    <t>WA-G 03</t>
  </si>
  <si>
    <t>WA-G 04</t>
  </si>
  <si>
    <t>WA-G 05</t>
  </si>
  <si>
    <t>WA-G 06</t>
  </si>
  <si>
    <t>WA-G 07</t>
  </si>
  <si>
    <t>WA-G 08</t>
  </si>
  <si>
    <t>WA-G 09</t>
  </si>
  <si>
    <t>WA-G 10</t>
  </si>
  <si>
    <t>WA-G 11</t>
  </si>
  <si>
    <t>WA-G 12</t>
  </si>
  <si>
    <t>Nine Mile Units 3 &amp; 4 Control Upgrade</t>
  </si>
  <si>
    <t>Cabinet Gorge Stop Log Replacement</t>
  </si>
  <si>
    <t>Software - 3 Yr</t>
  </si>
  <si>
    <t>Software - 2 Yr</t>
  </si>
  <si>
    <t>System 01</t>
  </si>
  <si>
    <t>System 02</t>
  </si>
  <si>
    <t>System 03</t>
  </si>
  <si>
    <t>System 04</t>
  </si>
  <si>
    <t>System 05</t>
  </si>
  <si>
    <t>System 06</t>
  </si>
  <si>
    <t>System 07</t>
  </si>
  <si>
    <t>System 08</t>
  </si>
  <si>
    <t>System 09</t>
  </si>
  <si>
    <t>System 10</t>
  </si>
  <si>
    <t>System 11</t>
  </si>
  <si>
    <t>System 12</t>
  </si>
  <si>
    <t>System Total 2022</t>
  </si>
  <si>
    <t>System Total 2023</t>
  </si>
  <si>
    <t>System Total Q4 2021</t>
  </si>
  <si>
    <t>WA-E Total Q4 2021</t>
  </si>
  <si>
    <t>WA-E Total 2022</t>
  </si>
  <si>
    <t>WA-E Total 2023</t>
  </si>
  <si>
    <t>WA-G Total Q4 2021</t>
  </si>
  <si>
    <t>WA-G Total 2022</t>
  </si>
  <si>
    <t>WA-G Total 2023</t>
  </si>
  <si>
    <t>Sum of WA-E Total Q4 2021</t>
  </si>
  <si>
    <t>Sum of WA-E Total 2022</t>
  </si>
  <si>
    <t>Sum of WA-G Total Q4 2021</t>
  </si>
  <si>
    <t>Sum of WA-G Total 2022</t>
  </si>
  <si>
    <t>Adj 4.08</t>
  </si>
  <si>
    <t>Adj. 4.07</t>
  </si>
  <si>
    <t>Provisional Capital Groups 2023 Adds AMA</t>
  </si>
  <si>
    <t>Provisional Wildfire 2023 Capital Adds AMA</t>
  </si>
  <si>
    <t>Provisional EIM 2023 Capital Adds AMA</t>
  </si>
  <si>
    <t>Adj. 4.05</t>
  </si>
  <si>
    <t>Adj. 4.02</t>
  </si>
  <si>
    <t>REMOVED - Provisional Colstrip 2023 Capital Adds AMA</t>
  </si>
  <si>
    <t>Check footnotes</t>
  </si>
  <si>
    <t>Direct Filed Exhibit</t>
  </si>
  <si>
    <t xml:space="preserve">[yes] Variances Explained </t>
  </si>
  <si>
    <t>Functional Area 2</t>
  </si>
  <si>
    <t>Total</t>
  </si>
  <si>
    <t>Sum of System Total 2023</t>
  </si>
  <si>
    <t>Sum of WA-E Total 2023</t>
  </si>
  <si>
    <t>Sum of WA-G Total 2023</t>
  </si>
  <si>
    <t>RESULTS OF OPERATIONS</t>
  </si>
  <si>
    <t>Report ID:</t>
  </si>
  <si>
    <t>ELECTRIC UTILITY PLANT</t>
  </si>
  <si>
    <t xml:space="preserve"> *********************SYSTEM *****************</t>
  </si>
  <si>
    <t xml:space="preserve"> *********** *****WASHINGTON **************</t>
  </si>
  <si>
    <t xml:space="preserve"> **********************IDAHO *****************</t>
  </si>
  <si>
    <t>Direct</t>
  </si>
  <si>
    <t>Allocated</t>
  </si>
  <si>
    <t>Ref/Basis</t>
  </si>
  <si>
    <t>Account</t>
  </si>
  <si>
    <t>Description</t>
  </si>
  <si>
    <t>PLANT IN SERVICE</t>
  </si>
  <si>
    <t>INTANGIBLE PLANT:</t>
  </si>
  <si>
    <t>CDA Lake CDR Fund - Allocated</t>
  </si>
  <si>
    <t>CDA Lake IPA Fund</t>
  </si>
  <si>
    <t>CDA Settlement Costs</t>
  </si>
  <si>
    <t>CDA Settlement Past Storage</t>
  </si>
  <si>
    <t>Franchises &amp; Consents</t>
  </si>
  <si>
    <t>1,4</t>
  </si>
  <si>
    <t>Misc Intangible Plant- (C-IPL)</t>
  </si>
  <si>
    <t>Misc Intangible Plant-Mainframe Software (C-IPL)</t>
  </si>
  <si>
    <t>30310X</t>
  </si>
  <si>
    <t>Misc Intangible Plant-Term On-Premise Software (C-IPL)</t>
  </si>
  <si>
    <t>Misc Intangible Plant-PC Software (C-IPL)</t>
  </si>
  <si>
    <t>Misc Intangible Plant-Software 12.5 YR (C-IPL)</t>
  </si>
  <si>
    <t xml:space="preserve">Misc Intangible Plant-AMI Software </t>
  </si>
  <si>
    <t>30313X</t>
  </si>
  <si>
    <t>Misc Intangible Plant-Term SAAS Software (C-IPL)</t>
  </si>
  <si>
    <t xml:space="preserve">  TOTAL INTANGIBLE PLANT</t>
  </si>
  <si>
    <t>STEAM PRODUCTION PLANT:</t>
  </si>
  <si>
    <t>310XXX</t>
  </si>
  <si>
    <t>Land &amp; Land Rights</t>
  </si>
  <si>
    <t>311XXX</t>
  </si>
  <si>
    <t>Structures &amp; Improvements</t>
  </si>
  <si>
    <t>Boiler Plant</t>
  </si>
  <si>
    <t>Generators</t>
  </si>
  <si>
    <t>Turbogenerator Units</t>
  </si>
  <si>
    <t>Accessory Electric Equipment</t>
  </si>
  <si>
    <t>Miscellaneous Power Plant Equipment</t>
  </si>
  <si>
    <t>TOTAL STEAM PRODUCTION PLANT</t>
  </si>
  <si>
    <t>HYDRAULIC PRODUCTION PLANT:</t>
  </si>
  <si>
    <t>330XXX</t>
  </si>
  <si>
    <t>331XXX</t>
  </si>
  <si>
    <t>332XXX</t>
  </si>
  <si>
    <t>Reservoirs, Dams, &amp; Waterways</t>
  </si>
  <si>
    <t>Waterwheels, Turbines, &amp; Generators</t>
  </si>
  <si>
    <t>335XXX</t>
  </si>
  <si>
    <t>Roads, Railroads, &amp; Bridges</t>
  </si>
  <si>
    <t>TOTAL HYDRAULIC PRODUCTION PLANT</t>
  </si>
  <si>
    <t>OTHER PRODUCTION PLANT:</t>
  </si>
  <si>
    <t>Fuel Holders, Producers, &amp; Accessories</t>
  </si>
  <si>
    <t>Prime Movers</t>
  </si>
  <si>
    <t>Generators - Solar</t>
  </si>
  <si>
    <t>Accessory Electric Equipment - Solar</t>
  </si>
  <si>
    <t>TOTAL OTHER PRODUCTION PLANT</t>
  </si>
  <si>
    <t>TOTAL PRODUCTION PLANT</t>
  </si>
  <si>
    <t>TRANSMISSION PLANT:</t>
  </si>
  <si>
    <t>350XXX</t>
  </si>
  <si>
    <t>351XXX</t>
  </si>
  <si>
    <t>Energy Storage Eq/Computer Software</t>
  </si>
  <si>
    <t>352XXX</t>
  </si>
  <si>
    <t>353XXX</t>
  </si>
  <si>
    <t>Station Equipment</t>
  </si>
  <si>
    <t>Towers &amp; Fixtures</t>
  </si>
  <si>
    <t>Poles &amp; Fixtures</t>
  </si>
  <si>
    <t>Overhead Conductors &amp; Devices</t>
  </si>
  <si>
    <t>Underground Conduit</t>
  </si>
  <si>
    <t>Underground Conductors &amp; Devices</t>
  </si>
  <si>
    <t>Roads &amp; Trails</t>
  </si>
  <si>
    <t>TOTAL TRANSMISSION PLANT</t>
  </si>
  <si>
    <t>DISTRIBUTION PLANT:</t>
  </si>
  <si>
    <t>Land Easements</t>
  </si>
  <si>
    <t>Land Ease Perpetual</t>
  </si>
  <si>
    <t>Energy Storage Equipment</t>
  </si>
  <si>
    <t>Poles, Towers, &amp; Fixtures</t>
  </si>
  <si>
    <t>Line Transformers</t>
  </si>
  <si>
    <t>369XXX</t>
  </si>
  <si>
    <t>Services</t>
  </si>
  <si>
    <t>371XXX</t>
  </si>
  <si>
    <t>Installations on Customers' Premises</t>
  </si>
  <si>
    <t>370XXX</t>
  </si>
  <si>
    <t>Meters</t>
  </si>
  <si>
    <t>373XXX</t>
  </si>
  <si>
    <t>Street Light &amp; Signal Systems</t>
  </si>
  <si>
    <t>TOTAL DISTRIBUTION PLANT</t>
  </si>
  <si>
    <t>GENERAL PLANT: (From Report C-GPL)</t>
  </si>
  <si>
    <t>389XXX</t>
  </si>
  <si>
    <t>390XXX</t>
  </si>
  <si>
    <t>391XXX</t>
  </si>
  <si>
    <t>Office Furniture &amp; Equipment</t>
  </si>
  <si>
    <t>392XXX</t>
  </si>
  <si>
    <t>Transportation Equipment</t>
  </si>
  <si>
    <t>Stores Equipment</t>
  </si>
  <si>
    <t>Tools, Shop &amp; Garage Equipment</t>
  </si>
  <si>
    <t>Electric Charging Stations</t>
  </si>
  <si>
    <t>395XXX</t>
  </si>
  <si>
    <t>Laboratory Equipment</t>
  </si>
  <si>
    <t>396XXX</t>
  </si>
  <si>
    <t>Power Operated Equipment</t>
  </si>
  <si>
    <t>397XXX</t>
  </si>
  <si>
    <t>Communications Equipment</t>
  </si>
  <si>
    <t>Miscellaneous Equipment</t>
  </si>
  <si>
    <t>TOTAL GENERAL PLANT</t>
  </si>
  <si>
    <t>TOTAL PLANT IN SERVICE</t>
  </si>
  <si>
    <t>ACCUMULATED DEPRECIATION</t>
  </si>
  <si>
    <t>E-ADEP</t>
  </si>
  <si>
    <t>Steam Production Plant</t>
  </si>
  <si>
    <t>Hydro Production Plant</t>
  </si>
  <si>
    <t>Other Production Plant</t>
  </si>
  <si>
    <t>Transmission Plant</t>
  </si>
  <si>
    <t xml:space="preserve">  TOTAL ACCUMULATED DEPRECIATION</t>
  </si>
  <si>
    <t>ACCUMULATED AMORTIZATION</t>
  </si>
  <si>
    <t>E-AAMT</t>
  </si>
  <si>
    <t>Production/Transmission-Franchises/Misc Intangibles</t>
  </si>
  <si>
    <t>Distribution-Franchises/Misc Intangibles</t>
  </si>
  <si>
    <t>General Plant - 303000</t>
  </si>
  <si>
    <t>Miscellaneous IT Intangible Plant -3031XX</t>
  </si>
  <si>
    <t>General Plant - 390200, 396200</t>
  </si>
  <si>
    <t xml:space="preserve">  TOTAL ACCUMULATED AMORTIZATION</t>
  </si>
  <si>
    <t>TOTAL ACCUMULATED DEPR/AMORT</t>
  </si>
  <si>
    <t>NET ELECTRIC UTILITY PLANT before ADFIT</t>
  </si>
  <si>
    <t>ACCUMULATED DFIT</t>
  </si>
  <si>
    <t>ADFIT - FAS 109 Electric Plant (182310, 283170)</t>
  </si>
  <si>
    <t>ADFIT - Colstrip PCB  (283200)</t>
  </si>
  <si>
    <t>ADFIT - Electric Plant In Service  (282900)</t>
  </si>
  <si>
    <t>ADFIT - Common Plant (282900 from C-DTX)</t>
  </si>
  <si>
    <t>ADFIT - Lake CDA CDR Fund - Allocated (283324)</t>
  </si>
  <si>
    <t>ADFIT - CDA IPA Fund Deposit (283325)</t>
  </si>
  <si>
    <t>ADFIT - CDA Lake Settlement - Allocated (283382)</t>
  </si>
  <si>
    <t>ADFIT - CDA Settlement Costs (283333)</t>
  </si>
  <si>
    <t>ADFIT - Electric portion of Bond Redemptions (283850)</t>
  </si>
  <si>
    <t xml:space="preserve">  TOTAL ACCUMULATED DFIT</t>
  </si>
  <si>
    <t>NET ELECTRIC UTILITY PLANT</t>
  </si>
  <si>
    <t>ALLOCATION RATIOS:</t>
  </si>
  <si>
    <t>E-ALL</t>
  </si>
  <si>
    <t>GAS UTILITY PLANT</t>
  </si>
  <si>
    <t>************** SYSTEM **************</t>
  </si>
  <si>
    <t>********** WASHINGTON **********</t>
  </si>
  <si>
    <t>************* IDAHO *************</t>
  </si>
  <si>
    <t>Misc Intangible Plant (303000)</t>
  </si>
  <si>
    <t>3031XX</t>
  </si>
  <si>
    <t>Misc Intangible IT Plant (3031XX)</t>
  </si>
  <si>
    <t>UNDERGROUND STORAGE PLANT:</t>
  </si>
  <si>
    <t>Wells</t>
  </si>
  <si>
    <t>Lines</t>
  </si>
  <si>
    <t>Compressor Station Equipment</t>
  </si>
  <si>
    <t>Measuring &amp; Regulating Equipment</t>
  </si>
  <si>
    <t>Purification Equipment</t>
  </si>
  <si>
    <t>Other Equipment</t>
  </si>
  <si>
    <t>TOTAL UNDERGROUND STORAGE PLANT</t>
  </si>
  <si>
    <t>Mains</t>
  </si>
  <si>
    <t>Measuring &amp; Reg Station Equip-General</t>
  </si>
  <si>
    <t>Measuring &amp; Reg Station Equip-City Gate</t>
  </si>
  <si>
    <t>381XXX</t>
  </si>
  <si>
    <t>Meter Installations</t>
  </si>
  <si>
    <t>House Regulators</t>
  </si>
  <si>
    <t>House Regulator Installations</t>
  </si>
  <si>
    <t>Industrial Measuring &amp; Reg Sta Equip</t>
  </si>
  <si>
    <t>GENERAL PLANT</t>
  </si>
  <si>
    <t xml:space="preserve">  TOTAL PLANT IN SERVICE</t>
  </si>
  <si>
    <t>G-ADEP</t>
  </si>
  <si>
    <t>G-AAMT</t>
  </si>
  <si>
    <t>Misc IT Intangible Plant - 3031XX</t>
  </si>
  <si>
    <t xml:space="preserve">  TOTAL ACCUMULATED DEPR/AMORT</t>
  </si>
  <si>
    <t>NET GAS UTILITY PLANT before DFIT</t>
  </si>
  <si>
    <t>ADFIT - Gas Plant In Service</t>
  </si>
  <si>
    <t>4, 12</t>
  </si>
  <si>
    <t>ADFIT - Gas portion of Bond Redemptions</t>
  </si>
  <si>
    <t>NET GAS UTILITY PLANT</t>
  </si>
  <si>
    <t>G-ALL</t>
  </si>
  <si>
    <t>Total Rate Year 1</t>
  </si>
  <si>
    <t>Sum of System Total Q4 2021</t>
  </si>
  <si>
    <t>Sum of System Total 2022</t>
  </si>
  <si>
    <t>Misc. accrual reversals, corrections or additional TTP</t>
  </si>
  <si>
    <t>Strategic Initiatives- UIASSIST</t>
  </si>
  <si>
    <t>2021</t>
  </si>
  <si>
    <t>WA-G Total</t>
  </si>
  <si>
    <t>Attachment D</t>
  </si>
  <si>
    <t/>
  </si>
  <si>
    <t>Exh. DRH 2-4</t>
  </si>
  <si>
    <t>Table No. 1</t>
  </si>
  <si>
    <t>Table No. 2</t>
  </si>
  <si>
    <t xml:space="preserve">Incremental Net Plant After ADFIT - Actual vs. Authorized </t>
  </si>
  <si>
    <t>Provisional Report 2024</t>
  </si>
  <si>
    <t>October 1, 2021 - December 31, 2024</t>
  </si>
  <si>
    <t>Provisional Capital Groups 2024 Adds AMA</t>
  </si>
  <si>
    <t>Provisional Wildfire 2024 Capital Adds AMA</t>
  </si>
  <si>
    <t>REMOVED - Provisional Colstrip 2024 Capital Adds AMA</t>
  </si>
  <si>
    <t>Provisional EIM 2024 Capital Adds AMA</t>
  </si>
  <si>
    <t>12 ME 12.2024 AMA Net Plant</t>
  </si>
  <si>
    <r>
      <t xml:space="preserve">2024 Actual Activity </t>
    </r>
    <r>
      <rPr>
        <b/>
        <vertAlign val="superscript"/>
        <sz val="9"/>
        <rFont val="Times New Roman"/>
        <family val="1"/>
      </rPr>
      <t>[1]</t>
    </r>
  </si>
  <si>
    <t>12 ME 12.2023 EOP Net Plant</t>
  </si>
  <si>
    <t>Adj. 5.08</t>
  </si>
  <si>
    <t>Adj. 5.10</t>
  </si>
  <si>
    <t>Adj. 5.11</t>
  </si>
  <si>
    <t>Adj. 5.12</t>
  </si>
  <si>
    <t>Provisional Capital Groups 2023 Adds EOP</t>
  </si>
  <si>
    <t>Washington Electric (000s)
2024 Actual Gross Transfer-To-Plant &amp; Net Plant After ADFIT versus Authorized 
(000s)</t>
  </si>
  <si>
    <t>Washington Natural Gas (000s)
2024 Actual Gross Transfer-To-Plant &amp; Net Plant After ADFIT versus Authorized 
(000s)</t>
  </si>
  <si>
    <t>2023-2024</t>
  </si>
  <si>
    <t>Total Rate Year 2</t>
  </si>
  <si>
    <t>Rate Year 2 
2024 AMA</t>
  </si>
  <si>
    <t>Rate Year 2
2024 AMA</t>
  </si>
  <si>
    <t>2022-2023</t>
  </si>
  <si>
    <t>Rate Year 1
2023 AMA</t>
  </si>
  <si>
    <t>Asset Lifecycle Management</t>
  </si>
  <si>
    <t>2024</t>
  </si>
  <si>
    <t>Software - 3 yr</t>
  </si>
  <si>
    <t>Software - 5 yr</t>
  </si>
  <si>
    <t>KF_ID Fan &amp; Motor Replacement</t>
  </si>
  <si>
    <t>Software - 4 yr</t>
  </si>
  <si>
    <t>Palouse Service Center</t>
  </si>
  <si>
    <t>Post Falls HED Redevelopment Program</t>
  </si>
  <si>
    <t>Post Falls North Channel Spillway Rehabilitation</t>
  </si>
  <si>
    <t>Software - 2 yr</t>
  </si>
  <si>
    <t>Transmission Critical Crossing Reinforcement</t>
  </si>
  <si>
    <t>Disaster Resiliency</t>
  </si>
  <si>
    <t>Software - 1 yr</t>
  </si>
  <si>
    <t>Operational Safety and Compliance</t>
  </si>
  <si>
    <t>Substation - West Plains System Reinforcement Project</t>
  </si>
  <si>
    <t>Distribution System Reinforcements</t>
  </si>
  <si>
    <t>Dynamic Infrastructure Platform Enhancements</t>
  </si>
  <si>
    <t>Operational Sustainment</t>
  </si>
  <si>
    <t>System Total 2024</t>
  </si>
  <si>
    <t>WA-E Total 2024</t>
  </si>
  <si>
    <t>Sum of System Total 2024</t>
  </si>
  <si>
    <t>WA-G Total 2024</t>
  </si>
  <si>
    <t>Sum of WA-E Total 2024</t>
  </si>
  <si>
    <t>Sum of WA-G Total 2024</t>
  </si>
  <si>
    <t>(2) Excludes 2022-2024 Colstrip Units 3 and 4 additions (transfers-to-plant).  Transfers-to-plant includes retirements.</t>
  </si>
  <si>
    <t>2024 As-Filed TTP (1)</t>
  </si>
  <si>
    <t>2024 Actual TTP (1)</t>
  </si>
  <si>
    <t>Generation Protection Upgrades</t>
  </si>
  <si>
    <t>Boulder Park Generator Replacement</t>
  </si>
  <si>
    <t>Noxon Rapids HVAC</t>
  </si>
  <si>
    <t>Gas Pullman HP Reinforcement Project</t>
  </si>
  <si>
    <t>Central 24 HR Operations Facility</t>
  </si>
  <si>
    <t>Transmission - Performance &amp; Capacity</t>
  </si>
  <si>
    <t>Identity and Access Governance (IAG)</t>
  </si>
  <si>
    <t>Documentation provided in 2023 report</t>
  </si>
  <si>
    <t>Documentation provided in 2024 report</t>
  </si>
  <si>
    <t>page #</t>
  </si>
  <si>
    <t>Attach., page</t>
  </si>
  <si>
    <t>Exh., page</t>
  </si>
  <si>
    <t>Exh. HLR-2, 124</t>
  </si>
  <si>
    <t>Exh. HLR-2, 175</t>
  </si>
  <si>
    <t>Exh. HLR-2, 363</t>
  </si>
  <si>
    <t>Exh. KEM-2, 10</t>
  </si>
  <si>
    <t>Exh. HLR-2, 252</t>
  </si>
  <si>
    <t>Exh. JMK-2, 80</t>
  </si>
  <si>
    <t>Exh. JMK-2, 213</t>
  </si>
  <si>
    <t>Exh. JMK-2, 236</t>
  </si>
  <si>
    <t>Exh. JMK-2, 202</t>
  </si>
  <si>
    <t>Exh. HLR-2, 39</t>
  </si>
  <si>
    <t>Exh. HLR-2, 281</t>
  </si>
  <si>
    <t>Exh. HLR-2, 359</t>
  </si>
  <si>
    <t>Exh. HLR-2, 343</t>
  </si>
  <si>
    <t>Exh. HLR-2, 352</t>
  </si>
  <si>
    <t>Exh. JMK-2, 109</t>
  </si>
  <si>
    <t>Exh. HLR-2, 30</t>
  </si>
  <si>
    <t>Exh. KEM-2, 31</t>
  </si>
  <si>
    <t>Exh. JMK-2, 246</t>
  </si>
  <si>
    <t>Exh. JMK-2, 153</t>
  </si>
  <si>
    <t>Exh. HLR-2, 182</t>
  </si>
  <si>
    <t>Exh. JMK-2, 12</t>
  </si>
  <si>
    <t>Exh. HLR-2, 340</t>
  </si>
  <si>
    <t>Exh. JMK-2, 208</t>
  </si>
  <si>
    <t>Exh. HLR-2, 102</t>
  </si>
  <si>
    <t>Exh. JMK-2, 3</t>
  </si>
  <si>
    <t>Exh. JMK-2, 100</t>
  </si>
  <si>
    <t>Exh. JMK-2, 52</t>
  </si>
  <si>
    <t>Exh. JMK-2, 22</t>
  </si>
  <si>
    <t>Exh. JRT-4, 205</t>
  </si>
  <si>
    <t>Exh. HLR-2, 229</t>
  </si>
  <si>
    <t>Exh. HLR-2, 400</t>
  </si>
  <si>
    <t>Exh. JMK-2, 163</t>
  </si>
  <si>
    <t>Exh. JMK-2, 227</t>
  </si>
  <si>
    <t>Exh. JMK-2, 142</t>
  </si>
  <si>
    <t>Exh. HLR-2, 77</t>
  </si>
  <si>
    <t>Exh. KEM-2, 2</t>
  </si>
  <si>
    <t>Exh. HLR-2, 88</t>
  </si>
  <si>
    <t>Exh. JRT-4, 163</t>
  </si>
  <si>
    <t>Exh. JRT-4, 127</t>
  </si>
  <si>
    <t>Exh. JRT-4, 259</t>
  </si>
  <si>
    <t>Exh. JMK-2, 91</t>
  </si>
  <si>
    <t>Exh. KEM-2, 19</t>
  </si>
  <si>
    <t>Exh. JRT-4, 18</t>
  </si>
  <si>
    <t>Exh. HLR-2, 95</t>
  </si>
  <si>
    <t>Exh. JRT-4, 251</t>
  </si>
  <si>
    <t>Exh. JMK-2, 133</t>
  </si>
  <si>
    <t>Exh. JMK-2, 32</t>
  </si>
  <si>
    <t>Exh. HLR-2, 217</t>
  </si>
  <si>
    <t>Exh. HLR-2, 425</t>
  </si>
  <si>
    <t>Exh. JRT-4, 51</t>
  </si>
  <si>
    <t>Exh. HLR-2, 197</t>
  </si>
  <si>
    <t>Exh. HLR-2, 370</t>
  </si>
  <si>
    <t>Exh. HLR-2, 168</t>
  </si>
  <si>
    <t>Exh. HLR-2, 210</t>
  </si>
  <si>
    <t>Exh. HLR-2, 429</t>
  </si>
  <si>
    <t>Exh. JMK-2, 256</t>
  </si>
  <si>
    <t>Exh. JRT-4, 266</t>
  </si>
  <si>
    <t>Exh. JRT-4, 102</t>
  </si>
  <si>
    <t>Exh. JRT-4, 178</t>
  </si>
  <si>
    <t>Exh. HLR-2, 188</t>
  </si>
  <si>
    <t>Exh. JRT-4, 184</t>
  </si>
  <si>
    <t>Exh. HLR-2, 144</t>
  </si>
  <si>
    <t>Exh. JMK-2, 264</t>
  </si>
  <si>
    <t>Exh. HLR-2, 297</t>
  </si>
  <si>
    <t>Exh. HLR-2, 389</t>
  </si>
  <si>
    <t>Exh. JMK-2, 119</t>
  </si>
  <si>
    <t>Exh. HLR-2, 118</t>
  </si>
  <si>
    <t>Exh. JRT-4, 81</t>
  </si>
  <si>
    <t>Exh. HLR-2, 18</t>
  </si>
  <si>
    <t>Exh. HLR-2, 270</t>
  </si>
  <si>
    <t>Exh. HLR-2, 204</t>
  </si>
  <si>
    <t>Exh. JRT-4, 30</t>
  </si>
  <si>
    <t>Exh. JRT-4, 135</t>
  </si>
  <si>
    <t>Exh. HLR-2, 323</t>
  </si>
  <si>
    <t>Exh. JMK-2, 187</t>
  </si>
  <si>
    <t>Exh. JRT-4, 151</t>
  </si>
  <si>
    <t>Exh. JRT-4, 157</t>
  </si>
  <si>
    <t>Exh. HLR-2, 236</t>
  </si>
  <si>
    <t>Exh. JMK-2, 197</t>
  </si>
  <si>
    <t>Exh. JRT-4, 113</t>
  </si>
  <si>
    <t>Exh. JMK-2, 70</t>
  </si>
  <si>
    <t>Exh. JRT-4, 10</t>
  </si>
  <si>
    <t>Exh. HLR-2, 315</t>
  </si>
  <si>
    <t>Exh. HLR-2, 241</t>
  </si>
  <si>
    <t>Exh. HLR-2, 10</t>
  </si>
  <si>
    <t>Exh. HLR-2, 109</t>
  </si>
  <si>
    <t>Exh. JRT-4, 3</t>
  </si>
  <si>
    <t>Exh. HLR-2, 61</t>
  </si>
  <si>
    <t>Exh. SJK-2, 14</t>
  </si>
  <si>
    <t>Exh. JMK-2, 272</t>
  </si>
  <si>
    <t>Exh. HLR-2, 355</t>
  </si>
  <si>
    <t>Exh. HLR-2, 407</t>
  </si>
  <si>
    <t>Exh. HLR-2, 413</t>
  </si>
  <si>
    <t>Exh. JMK-2, 174</t>
  </si>
  <si>
    <t>Exh. HLR-2, 151</t>
  </si>
  <si>
    <t>Exh. JRT-4, 74</t>
  </si>
  <si>
    <t>Exh. HLR-2, 366</t>
  </si>
  <si>
    <t>Exh. JRT-4, 198</t>
  </si>
  <si>
    <t>Attach. C, 195</t>
  </si>
  <si>
    <t>Attach. C, 543</t>
  </si>
  <si>
    <t>Attach. C, 635</t>
  </si>
  <si>
    <t>Attach. C, 162</t>
  </si>
  <si>
    <t>Attach. C, 417</t>
  </si>
  <si>
    <t>Attach. C, 20</t>
  </si>
  <si>
    <t>Attach. C, 56</t>
  </si>
  <si>
    <t>Attach. C, 128</t>
  </si>
  <si>
    <t>Attach. C, 284</t>
  </si>
  <si>
    <t>Attach. C, 205</t>
  </si>
  <si>
    <t>Attach. C, 447</t>
  </si>
  <si>
    <t>Attach. C, 98</t>
  </si>
  <si>
    <t>Attach. C, 112</t>
  </si>
  <si>
    <t>Attach. C, 198</t>
  </si>
  <si>
    <t>Attach. C, 93</t>
  </si>
  <si>
    <t>Attach. C, 217</t>
  </si>
  <si>
    <t>Attach. C, 161</t>
  </si>
  <si>
    <t>Attach. C, 149</t>
  </si>
  <si>
    <t>Attach. C, 367</t>
  </si>
  <si>
    <t>Attach. C, 150</t>
  </si>
  <si>
    <t>Attach. C, 390</t>
  </si>
  <si>
    <t>Attach. C, 188</t>
  </si>
  <si>
    <t>Attach. C, 489</t>
  </si>
  <si>
    <t>Attach. C, 23</t>
  </si>
  <si>
    <t>Attach. C, 21</t>
  </si>
  <si>
    <t>Attach. C, 65</t>
  </si>
  <si>
    <t>Attach. C, 535</t>
  </si>
  <si>
    <t>Attach. C, 45</t>
  </si>
  <si>
    <t>Attach. C, 164</t>
  </si>
  <si>
    <t>Attach. C, 676</t>
  </si>
  <si>
    <t>Attach. C, 66</t>
  </si>
  <si>
    <t>Attach. C, 148</t>
  </si>
  <si>
    <t>Attach. C, 349</t>
  </si>
  <si>
    <t>Attach. C, 173</t>
  </si>
  <si>
    <t>Attach. C, 2</t>
  </si>
  <si>
    <t>Attach. C, 9</t>
  </si>
  <si>
    <t>Attach. C, 88</t>
  </si>
  <si>
    <t>Attach. C, 73</t>
  </si>
  <si>
    <t>Attach. C, 130</t>
  </si>
  <si>
    <t>Attach. C, 285</t>
  </si>
  <si>
    <t>Attach. C, 278</t>
  </si>
  <si>
    <t>Attach. C, 48</t>
  </si>
  <si>
    <t>Attach. C, 38</t>
  </si>
  <si>
    <t>Attach. C, 155</t>
  </si>
  <si>
    <t>Attach. C, 28</t>
  </si>
  <si>
    <t>Attach. C, 147</t>
  </si>
  <si>
    <t>Attach. C, 707</t>
  </si>
  <si>
    <t>Attach. C, 29</t>
  </si>
  <si>
    <t>Attach. C, 613</t>
  </si>
  <si>
    <t>Attach. C, 118</t>
  </si>
  <si>
    <t>Attach. C, 271</t>
  </si>
  <si>
    <t>Attach. C, 64</t>
  </si>
  <si>
    <t>Attach. C, 572</t>
  </si>
  <si>
    <t>Attach. C, 3</t>
  </si>
  <si>
    <t>Attach. C, 35</t>
  </si>
  <si>
    <t>Attach. C, 151</t>
  </si>
  <si>
    <t>Attach. C, 19</t>
  </si>
  <si>
    <t>Attach. C, 47</t>
  </si>
  <si>
    <t>Attach. C, 245</t>
  </si>
  <si>
    <t>Attach. C, 701</t>
  </si>
  <si>
    <t>Attach. C, 249</t>
  </si>
  <si>
    <t>Attach. C, 591</t>
  </si>
  <si>
    <t>Attach. C, 507</t>
  </si>
  <si>
    <t>Attach. C, 12</t>
  </si>
  <si>
    <t>Attach. C, 31</t>
  </si>
  <si>
    <t>Attach. C, 544</t>
  </si>
  <si>
    <t>Attach. C, 240</t>
  </si>
  <si>
    <t>Attach. C, 700</t>
  </si>
  <si>
    <t>Attach. C, 39</t>
  </si>
  <si>
    <t>Attach. C, 199</t>
  </si>
  <si>
    <t>Attach. C, 618</t>
  </si>
  <si>
    <t>Attach. C, 455</t>
  </si>
  <si>
    <t>Attach. C, 673</t>
  </si>
  <si>
    <t>Attach. C, 653</t>
  </si>
  <si>
    <t>Attach. C, 452</t>
  </si>
  <si>
    <t>Attach. C, 22</t>
  </si>
  <si>
    <t>Attach. C, 248</t>
  </si>
  <si>
    <t>Attach. C, 704</t>
  </si>
  <si>
    <t>Attach. C, 26</t>
  </si>
  <si>
    <t>Attach. C, 200</t>
  </si>
  <si>
    <t>Attach. C, 167</t>
  </si>
  <si>
    <t>Attach. C, Attach. C, 167</t>
  </si>
  <si>
    <t>Attach. C, 404</t>
  </si>
  <si>
    <t>Attach. C, 163</t>
  </si>
  <si>
    <t>Attach. C, 431</t>
  </si>
  <si>
    <t>Attach. C, 621</t>
  </si>
  <si>
    <t>Attach. C, 166</t>
  </si>
  <si>
    <t>(H)</t>
  </si>
  <si>
    <t>2024 Capital Additions (System-Basis) - Summary by Business Case</t>
  </si>
  <si>
    <t>formerly known as Distribution System Enhancements</t>
  </si>
  <si>
    <t>formerly known as Capital Tools &amp; Stores</t>
  </si>
  <si>
    <t>formerly known as Energy Imbalance Market Modernization &amp; Operational Efficiency</t>
  </si>
  <si>
    <t>formerly known as Jackson Prairie Joint Project</t>
  </si>
  <si>
    <t>formerly known as Use Permits</t>
  </si>
  <si>
    <t>formerly known as Substation - Station Rebuilds Program</t>
  </si>
  <si>
    <t>formerly known as Substation - New Distribution Station Capacity Program</t>
  </si>
  <si>
    <t>formerly known as Electric Transportation</t>
  </si>
  <si>
    <t>Notes</t>
  </si>
  <si>
    <t xml:space="preserve">(1) Excludes Colstrip Units 3 &amp; 4 2022, 2023 and 2024 transfers-to-plant.
</t>
  </si>
  <si>
    <t>see also Disaster Resiliency</t>
  </si>
  <si>
    <t>Exh. JRT-4, 275</t>
  </si>
  <si>
    <t>Attach. C, 720</t>
  </si>
  <si>
    <r>
      <rPr>
        <vertAlign val="superscript"/>
        <sz val="9"/>
        <rFont val="Times New Roman"/>
        <family val="1"/>
      </rPr>
      <t>[2]</t>
    </r>
    <r>
      <rPr>
        <sz val="9"/>
        <rFont val="Times New Roman"/>
        <family val="1"/>
      </rPr>
      <t xml:space="preserve"> 2022, 2023 and 2024 Actual Activity excludes Colstrip capital additions.</t>
    </r>
  </si>
  <si>
    <r>
      <rPr>
        <vertAlign val="superscript"/>
        <sz val="9"/>
        <rFont val="Times New Roman"/>
        <family val="1"/>
      </rPr>
      <t>[3]</t>
    </r>
    <r>
      <rPr>
        <sz val="9"/>
        <rFont val="Times New Roman"/>
        <family val="1"/>
      </rPr>
      <t xml:space="preserve"> The PF AMI amortization adjustment was recorded in January 2022. Therefore, it is included in the 2022 activity.</t>
    </r>
  </si>
  <si>
    <r>
      <t xml:space="preserve">2024 Actual Activity </t>
    </r>
    <r>
      <rPr>
        <b/>
        <vertAlign val="superscript"/>
        <sz val="9"/>
        <rFont val="Times New Roman"/>
        <family val="1"/>
      </rPr>
      <t>[2]</t>
    </r>
  </si>
  <si>
    <r>
      <t xml:space="preserve">2023 Actual Activity </t>
    </r>
    <r>
      <rPr>
        <b/>
        <vertAlign val="superscript"/>
        <sz val="9"/>
        <rFont val="Times New Roman"/>
        <family val="1"/>
      </rPr>
      <t>[2]</t>
    </r>
  </si>
  <si>
    <t>Support of the 2024 capital pro forma and provisional additions were provided with the Company’s direct filed case, including a description of each Business Case located within the respective direct testimony of Company witnesses Mr. Thackston (Exh. JRT-1T), Mr. Magalsky (Exh. KEM-1T), Ms. Rosentrater (Exh. HLR-1T), Mr. Kensok (Exh. JMK-1T), Mr. Howell (Exh. DRH-1T) and Mr. Kinney (Exh. SJK-1T).  Additionally, an exhibit was filed with each witness’s testimony including each full Business Case as noted in Column (F).  
Additional support is provided as follows:
     Attachment B - Detail actual transfer-to-plant by month amounts and in-service dates
     Attachment C - Capital Variance Explanation Forms and supporting justification by Business Case 
     Attachment D - Business Cases not included in direct filing under threshold
     Attachment E - Native Capital Adjustment excel file supporting transfers-to-plant and Net Plant After ADFIT balances</t>
  </si>
  <si>
    <t>business case provided</t>
  </si>
  <si>
    <t>formerly known as Enterprise Business Continuity; business case provided</t>
  </si>
  <si>
    <t xml:space="preserve">Colstrip Plant Additions Calculations </t>
  </si>
  <si>
    <t>2022 Additions</t>
  </si>
  <si>
    <t>2023 Additions</t>
  </si>
  <si>
    <t>New Rates in Effect</t>
  </si>
  <si>
    <t>2024 Additions</t>
  </si>
  <si>
    <t>Utility Account</t>
  </si>
  <si>
    <t>2018 Study Depreciation Rate</t>
  </si>
  <si>
    <t>2023 Study Depreciation Rate</t>
  </si>
  <si>
    <t>12.2024 AMA TOTALS
(in 000s)</t>
  </si>
  <si>
    <t>Plant Additions</t>
  </si>
  <si>
    <t>Generation - Colstrip - Unit 3</t>
  </si>
  <si>
    <t>311000</t>
  </si>
  <si>
    <t>312000</t>
  </si>
  <si>
    <t>313000</t>
  </si>
  <si>
    <t>314000</t>
  </si>
  <si>
    <t>315000</t>
  </si>
  <si>
    <t>316000</t>
  </si>
  <si>
    <t>Generation - Colstrip - Unit 4</t>
  </si>
  <si>
    <t>392000</t>
  </si>
  <si>
    <t>394000</t>
  </si>
  <si>
    <t>396000</t>
  </si>
  <si>
    <t>General Subtotal</t>
  </si>
  <si>
    <t>Ending Plant Balance</t>
  </si>
  <si>
    <t>Generation Subtotal</t>
  </si>
  <si>
    <t>Expense Calculated</t>
  </si>
  <si>
    <t>New Rates</t>
  </si>
  <si>
    <t>Accumulated Depreciation</t>
  </si>
  <si>
    <t>(I)</t>
  </si>
  <si>
    <t>Attach. D, 5</t>
  </si>
  <si>
    <t>Documentation provided in this filing</t>
  </si>
  <si>
    <t>Attach. D, 13</t>
  </si>
  <si>
    <t>Attach. D, 25</t>
  </si>
  <si>
    <t>Attach. D, 32</t>
  </si>
  <si>
    <t>Attach. D, 49</t>
  </si>
  <si>
    <t>Attach. D, 62</t>
  </si>
  <si>
    <t>Attach. D, 75</t>
  </si>
  <si>
    <t>Attach. C, 423</t>
  </si>
  <si>
    <t>Attach. C, 252</t>
  </si>
  <si>
    <t>Attach. C, 274</t>
  </si>
  <si>
    <t>Attach. C, 378</t>
  </si>
  <si>
    <t>Attach. C, 391</t>
  </si>
  <si>
    <t>Attach. C, 13</t>
  </si>
  <si>
    <t>Attach. C, 14</t>
  </si>
  <si>
    <t>Attach. C, 15</t>
  </si>
  <si>
    <t>Attach. C, 25</t>
  </si>
  <si>
    <t>Attach. C, 27</t>
  </si>
  <si>
    <t>Attach. C, 54</t>
  </si>
  <si>
    <t>Attach. C, 55</t>
  </si>
  <si>
    <t>Attach. C, 58</t>
  </si>
  <si>
    <t>Attach. C, 59</t>
  </si>
  <si>
    <t>Attach. C, 79</t>
  </si>
  <si>
    <t>Attach. C, 80</t>
  </si>
  <si>
    <t>Attach. C, 104</t>
  </si>
  <si>
    <t>Attach. C, 105</t>
  </si>
  <si>
    <t>Attach. C, 106</t>
  </si>
  <si>
    <t>Attach. C, 107</t>
  </si>
  <si>
    <t>Attach. C, 110</t>
  </si>
  <si>
    <t>Attach. C, 152</t>
  </si>
  <si>
    <t>Attach. C, 183</t>
  </si>
  <si>
    <t>Attach. C, 186</t>
  </si>
  <si>
    <t>Attach. C, 208</t>
  </si>
  <si>
    <t>Attach. C, 209</t>
  </si>
  <si>
    <t>Attach. C, 214</t>
  </si>
  <si>
    <t>Attach. C, 215</t>
  </si>
  <si>
    <t>Attach. C, 221</t>
  </si>
  <si>
    <t>Attach. C, 225</t>
  </si>
  <si>
    <t>Attach. C, 226</t>
  </si>
  <si>
    <t>Attach. C, 233</t>
  </si>
  <si>
    <t>Attach. C, 237</t>
  </si>
  <si>
    <t>Attach. C, 238</t>
  </si>
  <si>
    <t>Attach. C, 239</t>
  </si>
  <si>
    <t>Attach. C, 246</t>
  </si>
  <si>
    <t>Attach. C, 262</t>
  </si>
  <si>
    <t>Attach. C, 273</t>
  </si>
  <si>
    <t>Attach. C, 297</t>
  </si>
  <si>
    <t>Attach. C, 377</t>
  </si>
  <si>
    <t>Attach. C, 388</t>
  </si>
  <si>
    <t>Attach. C, 389</t>
  </si>
  <si>
    <t>Attach. C, 400</t>
  </si>
  <si>
    <t>Attach. C, 412</t>
  </si>
  <si>
    <t>Attach. C, 413</t>
  </si>
  <si>
    <t>Attach. C, 414</t>
  </si>
  <si>
    <t>Attach. C, 415</t>
  </si>
  <si>
    <t>Attach. C, 416</t>
  </si>
  <si>
    <t>Attach. C, 419</t>
  </si>
  <si>
    <t>Attach. C, 420</t>
  </si>
  <si>
    <t>Attach. C, 421</t>
  </si>
  <si>
    <t>Attach. C, 422</t>
  </si>
  <si>
    <t>Attach. C, 436</t>
  </si>
  <si>
    <t>Attach. C, 437</t>
  </si>
  <si>
    <t>Attach. C, 438</t>
  </si>
  <si>
    <t>Attach. C, 439</t>
  </si>
  <si>
    <t>Attach. C, 441</t>
  </si>
  <si>
    <t>Attach. C, 442</t>
  </si>
  <si>
    <t>Overall variance to As-Filed</t>
  </si>
  <si>
    <t>Variance from Commission approved.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</si>
</sst>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
    <numFmt numFmtId="167" formatCode="0000.00"/>
    <numFmt numFmtId="168" formatCode="0000"/>
    <numFmt numFmtId="169" formatCode="[$-409]mmm\-yy;@"/>
    <numFmt numFmtId="170" formatCode="0.00_);\(0.00\)"/>
    <numFmt numFmtId="171" formatCode="0.0%"/>
  </numFmts>
  <fonts count="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Geneva"/>
      <family val="2"/>
    </font>
    <font>
      <b/>
      <sz val="9"/>
      <name val="Times New Roman"/>
      <family val="1"/>
    </font>
    <font>
      <sz val="9"/>
      <name val="Times New Roman"/>
      <family val="1"/>
    </font>
    <font>
      <b/>
      <sz val="10"/>
      <name val="Arial"/>
      <family val="2"/>
    </font>
    <font>
      <sz val="10"/>
      <name val="Times New Roman"/>
      <family val="1"/>
    </font>
    <font>
      <sz val="10"/>
      <name val="Arial"/>
      <family val="2"/>
    </font>
    <font>
      <sz val="10"/>
      <color theme="1"/>
      <name val="Tahoma"/>
      <family val="2"/>
    </font>
    <font>
      <sz val="10"/>
      <name val="Geneva"/>
    </font>
    <font>
      <sz val="10"/>
      <color rgb="FF000000"/>
      <name val="Tahoma"/>
      <family val="2"/>
    </font>
    <font>
      <sz val="10"/>
      <color indexed="8"/>
      <name val="Arial"/>
      <family val="2"/>
    </font>
    <font>
      <b/>
      <sz val="10"/>
      <color indexed="8"/>
      <name val="Tahoma"/>
      <family val="2"/>
    </font>
    <font>
      <b/>
      <sz val="10"/>
      <name val="Times New Roman"/>
      <family val="1"/>
    </font>
    <font>
      <b/>
      <vertAlign val="superscript"/>
      <sz val="9"/>
      <name val="Times New Roman"/>
      <family val="1"/>
    </font>
    <font>
      <vertAlign val="superscript"/>
      <sz val="9"/>
      <name val="Times New Roman"/>
      <family val="1"/>
    </font>
    <font>
      <b/>
      <vertAlign val="superscript"/>
      <sz val="10"/>
      <name val="Times New Roman"/>
      <family val="1"/>
    </font>
    <font>
      <sz val="8"/>
      <name val="Arial"/>
      <family val="2"/>
    </font>
    <font>
      <b/>
      <sz val="12"/>
      <name val="Times New Roman"/>
      <family val="1"/>
    </font>
    <font>
      <sz val="12"/>
      <color theme="1"/>
      <name val="Times New Roman"/>
      <family val="1"/>
    </font>
    <font>
      <b/>
      <sz val="12"/>
      <color theme="1"/>
      <name val="Times New Roman"/>
      <family val="1"/>
    </font>
    <font>
      <b/>
      <u/>
      <sz val="12"/>
      <color theme="1"/>
      <name val="Times New Roman"/>
      <family val="1"/>
    </font>
    <font>
      <sz val="12"/>
      <name val="Times New Roman"/>
      <family val="1"/>
    </font>
    <font>
      <sz val="11"/>
      <color theme="1"/>
      <name val="Times New Roman"/>
      <family val="1"/>
    </font>
    <font>
      <i/>
      <sz val="11"/>
      <color theme="1"/>
      <name val="Times New Roman"/>
      <family val="1"/>
    </font>
    <font>
      <u/>
      <sz val="12"/>
      <color theme="1"/>
      <name val="Times New Roman"/>
      <family val="1"/>
    </font>
    <font>
      <b/>
      <sz val="12"/>
      <color theme="1"/>
      <name val="Tahoma"/>
      <family val="2"/>
    </font>
    <font>
      <i/>
      <sz val="10"/>
      <name val="Arial"/>
      <family val="2"/>
    </font>
    <font>
      <b/>
      <i/>
      <sz val="10"/>
      <name val="Arial"/>
      <family val="2"/>
    </font>
    <font>
      <b/>
      <sz val="8"/>
      <name val="Arial"/>
      <family val="2"/>
    </font>
    <font>
      <sz val="10"/>
      <name val="Arial"/>
      <family val="2"/>
    </font>
    <font>
      <sz val="10"/>
      <name val="Tms Rmn"/>
    </font>
    <font>
      <sz val="11"/>
      <name val="Tms Rmn"/>
    </font>
    <font>
      <sz val="12"/>
      <name val="Tms Rmn"/>
    </font>
    <font>
      <b/>
      <sz val="12"/>
      <color indexed="53"/>
      <name val="Tms Rmn"/>
    </font>
    <font>
      <b/>
      <sz val="12"/>
      <name val="Tms Rmn"/>
    </font>
    <font>
      <b/>
      <sz val="12"/>
      <color indexed="10"/>
      <name val="Tms Rmn"/>
    </font>
    <font>
      <sz val="10"/>
      <color theme="1"/>
      <name val="Tms Rmn"/>
    </font>
    <font>
      <b/>
      <sz val="9"/>
      <color indexed="81"/>
      <name val="Tahoma"/>
      <family val="2"/>
    </font>
    <font>
      <sz val="9"/>
      <color indexed="81"/>
      <name val="Tahoma"/>
      <family val="2"/>
    </font>
    <font>
      <b/>
      <sz val="8"/>
      <color indexed="81"/>
      <name val="Tahoma"/>
      <family val="2"/>
    </font>
    <font>
      <sz val="8"/>
      <color indexed="81"/>
      <name val="Tahoma"/>
      <family val="2"/>
    </font>
    <font>
      <b/>
      <i/>
      <sz val="12"/>
      <color theme="1"/>
      <name val="Times New Roman"/>
      <family val="1"/>
    </font>
    <font>
      <b/>
      <sz val="10"/>
      <color theme="1"/>
      <name val="Tahoma"/>
      <family val="2"/>
    </font>
    <font>
      <b/>
      <sz val="10"/>
      <name val="Tahoma"/>
      <family val="2"/>
    </font>
    <font>
      <u val="singleAccounting"/>
      <sz val="11"/>
      <color theme="1"/>
      <name val="Calibri"/>
      <family val="2"/>
      <scheme val="minor"/>
    </font>
    <font>
      <b/>
      <sz val="10"/>
      <color rgb="FFFF0000"/>
      <name val="Tahoma"/>
      <family val="2"/>
    </font>
    <font>
      <i/>
      <sz val="10"/>
      <color rgb="FFFF0000"/>
      <name val="Arial"/>
      <family val="2"/>
    </font>
    <font>
      <b/>
      <i/>
      <sz val="10"/>
      <color rgb="FFFF0000"/>
      <name val="Arial"/>
      <family val="2"/>
    </font>
    <font>
      <b/>
      <sz val="12"/>
      <color rgb="FFFF0000"/>
      <name val="Times New Roman"/>
      <family val="1"/>
    </font>
  </fonts>
  <fills count="11">
    <fill>
      <patternFill patternType="none"/>
    </fill>
    <fill>
      <patternFill patternType="gray125"/>
    </fill>
    <fill>
      <patternFill patternType="solid">
        <fgColor theme="0" tint="-0.14999847407452621"/>
        <bgColor indexed="64"/>
      </patternFill>
    </fill>
    <fill>
      <patternFill patternType="solid">
        <fgColor indexed="22"/>
        <bgColor indexed="0"/>
      </patternFill>
    </fill>
    <fill>
      <patternFill patternType="solid">
        <fgColor theme="0"/>
        <bgColor indexed="64"/>
      </patternFill>
    </fill>
    <fill>
      <patternFill patternType="solid">
        <fgColor rgb="FFFFFF00"/>
        <bgColor indexed="64"/>
      </patternFill>
    </fill>
    <fill>
      <patternFill patternType="solid">
        <fgColor theme="8" tint="0.79995117038483843"/>
        <bgColor indexed="64"/>
      </patternFill>
    </fill>
    <fill>
      <patternFill patternType="solid">
        <fgColor theme="4" tint="0.79995117038483843"/>
        <bgColor indexed="64"/>
      </patternFill>
    </fill>
    <fill>
      <patternFill patternType="solid">
        <fgColor theme="2"/>
        <bgColor indexed="64"/>
      </patternFill>
    </fill>
    <fill>
      <patternFill patternType="solid">
        <fgColor theme="4" tint="0.79998168889431442"/>
        <bgColor indexed="64"/>
      </patternFill>
    </fill>
    <fill>
      <patternFill patternType="solid">
        <fgColor theme="2" tint="-9.9978637043366805E-2"/>
        <bgColor indexed="64"/>
      </patternFill>
    </fill>
  </fills>
  <borders count="4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indexed="64"/>
      </left>
      <right/>
      <top style="thin">
        <color indexed="64"/>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style="double">
        <color indexed="64"/>
      </top>
      <bottom style="double">
        <color indexed="64"/>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ck">
        <color indexed="64"/>
      </left>
      <right/>
      <top/>
      <bottom style="double">
        <color indexed="64"/>
      </bottom>
      <diagonal/>
    </border>
    <border>
      <left/>
      <right style="thick">
        <color indexed="64"/>
      </right>
      <top style="thin">
        <color indexed="64"/>
      </top>
      <bottom style="thin">
        <color indexed="64"/>
      </bottom>
      <diagonal/>
    </border>
  </borders>
  <cellStyleXfs count="81">
    <xf numFmtId="0" fontId="0" fillId="0" borderId="0"/>
    <xf numFmtId="43" fontId="6" fillId="0" borderId="0" applyFont="0" applyFill="0" applyBorder="0" applyAlignment="0" applyProtection="0"/>
    <xf numFmtId="9" fontId="6" fillId="0" borderId="0" applyFont="0" applyFill="0" applyBorder="0" applyAlignment="0" applyProtection="0"/>
    <xf numFmtId="0" fontId="8" fillId="0" borderId="0"/>
    <xf numFmtId="0" fontId="15" fillId="0" borderId="0"/>
    <xf numFmtId="0" fontId="14" fillId="0" borderId="0"/>
    <xf numFmtId="43" fontId="14" fillId="0" borderId="0" applyFont="0" applyFill="0" applyBorder="0" applyAlignment="0" applyProtection="0"/>
    <xf numFmtId="0" fontId="5" fillId="0" borderId="0"/>
    <xf numFmtId="0" fontId="5" fillId="0" borderId="0"/>
    <xf numFmtId="0" fontId="17" fillId="0" borderId="0"/>
    <xf numFmtId="9" fontId="5" fillId="0" borderId="0" applyFont="0" applyFill="0" applyBorder="0" applyAlignment="0" applyProtection="0"/>
    <xf numFmtId="44" fontId="17"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44" fontId="36"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14"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9" fontId="14"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cellStyleXfs>
  <cellXfs count="436">
    <xf numFmtId="0" fontId="0" fillId="0" borderId="0" xfId="0"/>
    <xf numFmtId="0" fontId="9" fillId="0" borderId="4" xfId="3" applyFont="1" applyBorder="1" applyAlignment="1">
      <alignment horizontal="center" vertical="center" wrapText="1"/>
    </xf>
    <xf numFmtId="0" fontId="10" fillId="0" borderId="0" xfId="3" applyFont="1"/>
    <xf numFmtId="5" fontId="10" fillId="0" borderId="0" xfId="3" applyNumberFormat="1" applyFont="1"/>
    <xf numFmtId="37" fontId="10" fillId="0" borderId="0" xfId="3" applyNumberFormat="1" applyFont="1"/>
    <xf numFmtId="37" fontId="10" fillId="0" borderId="5" xfId="3" applyNumberFormat="1" applyFont="1" applyBorder="1"/>
    <xf numFmtId="37" fontId="10" fillId="0" borderId="2" xfId="3" applyNumberFormat="1" applyFont="1" applyBorder="1"/>
    <xf numFmtId="0" fontId="10" fillId="0" borderId="0" xfId="3" applyFont="1" applyAlignment="1">
      <alignment horizontal="center"/>
    </xf>
    <xf numFmtId="0" fontId="9" fillId="2" borderId="4" xfId="3" applyFont="1" applyFill="1" applyBorder="1" applyAlignment="1">
      <alignment horizontal="center" vertical="center" wrapText="1"/>
    </xf>
    <xf numFmtId="0" fontId="10" fillId="2" borderId="0" xfId="3" applyFont="1" applyFill="1" applyAlignment="1">
      <alignment horizontal="center"/>
    </xf>
    <xf numFmtId="0" fontId="10" fillId="2" borderId="0" xfId="3" applyFont="1" applyFill="1"/>
    <xf numFmtId="5" fontId="10" fillId="2" borderId="0" xfId="3" applyNumberFormat="1" applyFont="1" applyFill="1"/>
    <xf numFmtId="37" fontId="10" fillId="2" borderId="0" xfId="3" applyNumberFormat="1" applyFont="1" applyFill="1"/>
    <xf numFmtId="37" fontId="10" fillId="2" borderId="5" xfId="3" applyNumberFormat="1" applyFont="1" applyFill="1" applyBorder="1"/>
    <xf numFmtId="37" fontId="10" fillId="2" borderId="2" xfId="3" applyNumberFormat="1" applyFont="1" applyFill="1" applyBorder="1"/>
    <xf numFmtId="0" fontId="12" fillId="0" borderId="0" xfId="3" applyFont="1" applyAlignment="1">
      <alignment horizontal="left"/>
    </xf>
    <xf numFmtId="0" fontId="13" fillId="0" borderId="0" xfId="0" applyFont="1"/>
    <xf numFmtId="0" fontId="0" fillId="0" borderId="0" xfId="0" pivotButton="1"/>
    <xf numFmtId="0" fontId="0" fillId="0" borderId="0" xfId="0" applyAlignment="1">
      <alignment horizontal="left"/>
    </xf>
    <xf numFmtId="164" fontId="0" fillId="0" borderId="0" xfId="0" applyNumberFormat="1"/>
    <xf numFmtId="37" fontId="10" fillId="0" borderId="0" xfId="4" applyNumberFormat="1" applyFont="1"/>
    <xf numFmtId="0" fontId="13" fillId="0" borderId="0" xfId="0" applyFont="1" applyAlignment="1">
      <alignment horizontal="center"/>
    </xf>
    <xf numFmtId="164" fontId="13" fillId="0" borderId="0" xfId="0" quotePrefix="1" applyNumberFormat="1" applyFont="1" applyAlignment="1">
      <alignment horizontal="center"/>
    </xf>
    <xf numFmtId="0" fontId="11" fillId="0" borderId="0" xfId="0" applyFont="1"/>
    <xf numFmtId="0" fontId="7" fillId="0" borderId="0" xfId="7" applyFont="1"/>
    <xf numFmtId="0" fontId="14" fillId="0" borderId="0" xfId="7" applyFont="1"/>
    <xf numFmtId="0" fontId="5" fillId="0" borderId="0" xfId="7"/>
    <xf numFmtId="0" fontId="16" fillId="0" borderId="0" xfId="8" applyFont="1"/>
    <xf numFmtId="165" fontId="14" fillId="0" borderId="0" xfId="7" applyNumberFormat="1" applyFont="1"/>
    <xf numFmtId="165" fontId="14" fillId="0" borderId="0" xfId="1" applyNumberFormat="1" applyFont="1"/>
    <xf numFmtId="0" fontId="18" fillId="3" borderId="9" xfId="9" applyFont="1" applyFill="1" applyBorder="1" applyAlignment="1">
      <alignment horizontal="center" wrapText="1"/>
    </xf>
    <xf numFmtId="165" fontId="14" fillId="0" borderId="0" xfId="1" applyNumberFormat="1" applyFont="1" applyFill="1"/>
    <xf numFmtId="165" fontId="0" fillId="0" borderId="0" xfId="0" applyNumberFormat="1"/>
    <xf numFmtId="165" fontId="0" fillId="0" borderId="0" xfId="1" applyNumberFormat="1" applyFont="1"/>
    <xf numFmtId="37" fontId="0" fillId="0" borderId="0" xfId="0" applyNumberFormat="1"/>
    <xf numFmtId="0" fontId="12" fillId="0" borderId="0" xfId="0" applyFont="1"/>
    <xf numFmtId="0" fontId="19" fillId="0" borderId="0" xfId="0" applyFont="1" applyAlignment="1">
      <alignment horizontal="right"/>
    </xf>
    <xf numFmtId="37" fontId="19" fillId="0" borderId="10" xfId="0" applyNumberFormat="1" applyFont="1" applyBorder="1"/>
    <xf numFmtId="0" fontId="0" fillId="0" borderId="0" xfId="0" applyAlignment="1">
      <alignment horizontal="center"/>
    </xf>
    <xf numFmtId="0" fontId="11" fillId="0" borderId="0" xfId="0" applyFont="1" applyAlignment="1">
      <alignment horizontal="center"/>
    </xf>
    <xf numFmtId="0" fontId="11" fillId="0" borderId="0" xfId="0" applyFont="1" applyAlignment="1">
      <alignment horizontal="center" wrapText="1"/>
    </xf>
    <xf numFmtId="164" fontId="0" fillId="0" borderId="0" xfId="11" applyNumberFormat="1" applyFont="1" applyBorder="1"/>
    <xf numFmtId="0" fontId="11" fillId="0" borderId="0" xfId="0" applyFont="1" applyAlignment="1">
      <alignment horizontal="right"/>
    </xf>
    <xf numFmtId="164" fontId="11" fillId="0" borderId="11" xfId="0" applyNumberFormat="1" applyFont="1" applyBorder="1"/>
    <xf numFmtId="9" fontId="0" fillId="0" borderId="11" xfId="2" applyFont="1" applyBorder="1"/>
    <xf numFmtId="0" fontId="23" fillId="0" borderId="0" xfId="0" applyFont="1"/>
    <xf numFmtId="0" fontId="23" fillId="0" borderId="0" xfId="0" applyFont="1" applyAlignment="1">
      <alignment horizontal="right"/>
    </xf>
    <xf numFmtId="164" fontId="23" fillId="0" borderId="0" xfId="0" applyNumberFormat="1" applyFont="1"/>
    <xf numFmtId="9" fontId="0" fillId="0" borderId="0" xfId="2" applyFont="1"/>
    <xf numFmtId="164" fontId="13" fillId="0" borderId="0" xfId="11" applyNumberFormat="1" applyFont="1"/>
    <xf numFmtId="164" fontId="13" fillId="0" borderId="0" xfId="11" applyNumberFormat="1" applyFont="1" applyBorder="1"/>
    <xf numFmtId="9" fontId="13" fillId="0" borderId="0" xfId="2" applyFont="1" applyAlignment="1">
      <alignment horizontal="right"/>
    </xf>
    <xf numFmtId="164" fontId="13" fillId="0" borderId="0" xfId="11" applyNumberFormat="1" applyFont="1" applyFill="1"/>
    <xf numFmtId="164" fontId="13" fillId="0" borderId="0" xfId="11" applyNumberFormat="1" applyFont="1" applyFill="1" applyBorder="1"/>
    <xf numFmtId="9" fontId="13" fillId="0" borderId="0" xfId="2" applyFont="1" applyBorder="1" applyAlignment="1">
      <alignment horizontal="right"/>
    </xf>
    <xf numFmtId="165" fontId="23" fillId="0" borderId="0" xfId="1" applyNumberFormat="1" applyFont="1"/>
    <xf numFmtId="0" fontId="25" fillId="0" borderId="0" xfId="12" applyFont="1"/>
    <xf numFmtId="0" fontId="27" fillId="0" borderId="0" xfId="12" applyFont="1"/>
    <xf numFmtId="165" fontId="26" fillId="0" borderId="2" xfId="13" quotePrefix="1" applyNumberFormat="1" applyFont="1" applyBorder="1" applyAlignment="1">
      <alignment horizontal="center"/>
    </xf>
    <xf numFmtId="0" fontId="28" fillId="0" borderId="0" xfId="4" applyFont="1"/>
    <xf numFmtId="0" fontId="28" fillId="0" borderId="0" xfId="3" applyFont="1"/>
    <xf numFmtId="165" fontId="25" fillId="0" borderId="0" xfId="13" applyNumberFormat="1" applyFont="1"/>
    <xf numFmtId="0" fontId="25" fillId="0" borderId="0" xfId="12" applyFont="1" applyAlignment="1">
      <alignment horizontal="center"/>
    </xf>
    <xf numFmtId="5" fontId="28" fillId="0" borderId="0" xfId="3" applyNumberFormat="1" applyFont="1"/>
    <xf numFmtId="37" fontId="28" fillId="0" borderId="0" xfId="4" applyNumberFormat="1" applyFont="1"/>
    <xf numFmtId="165" fontId="25" fillId="0" borderId="0" xfId="12" applyNumberFormat="1" applyFont="1"/>
    <xf numFmtId="37" fontId="28" fillId="0" borderId="0" xfId="3" applyNumberFormat="1" applyFont="1"/>
    <xf numFmtId="165" fontId="25" fillId="0" borderId="2" xfId="13" applyNumberFormat="1" applyFont="1" applyBorder="1"/>
    <xf numFmtId="0" fontId="28" fillId="0" borderId="0" xfId="12" applyFont="1"/>
    <xf numFmtId="37" fontId="25" fillId="0" borderId="0" xfId="4" applyNumberFormat="1" applyFont="1"/>
    <xf numFmtId="165" fontId="25" fillId="0" borderId="5" xfId="13" applyNumberFormat="1" applyFont="1" applyBorder="1"/>
    <xf numFmtId="37" fontId="28" fillId="2" borderId="0" xfId="3" applyNumberFormat="1" applyFont="1" applyFill="1"/>
    <xf numFmtId="165" fontId="25" fillId="0" borderId="12" xfId="13" applyNumberFormat="1" applyFont="1" applyBorder="1"/>
    <xf numFmtId="37" fontId="28" fillId="2" borderId="0" xfId="4" applyNumberFormat="1" applyFont="1" applyFill="1"/>
    <xf numFmtId="165" fontId="25" fillId="0" borderId="13" xfId="13" applyNumberFormat="1" applyFont="1" applyBorder="1"/>
    <xf numFmtId="0" fontId="25" fillId="0" borderId="0" xfId="12" applyFont="1" applyAlignment="1">
      <alignment horizontal="center" vertical="top" wrapText="1"/>
    </xf>
    <xf numFmtId="0" fontId="25" fillId="0" borderId="0" xfId="12" applyFont="1" applyAlignment="1">
      <alignment vertical="top" wrapText="1"/>
    </xf>
    <xf numFmtId="37" fontId="24" fillId="0" borderId="0" xfId="3" applyNumberFormat="1" applyFont="1" applyAlignment="1">
      <alignment horizontal="center"/>
    </xf>
    <xf numFmtId="0" fontId="24" fillId="0" borderId="5" xfId="3" applyFont="1" applyBorder="1" applyAlignment="1">
      <alignment horizontal="center"/>
    </xf>
    <xf numFmtId="37" fontId="28" fillId="0" borderId="0" xfId="3" applyNumberFormat="1" applyFont="1" applyAlignment="1">
      <alignment horizontal="left"/>
    </xf>
    <xf numFmtId="164" fontId="28" fillId="0" borderId="5" xfId="14" applyNumberFormat="1" applyFont="1" applyFill="1" applyBorder="1" applyAlignment="1">
      <alignment horizontal="center"/>
    </xf>
    <xf numFmtId="164" fontId="28" fillId="0" borderId="13" xfId="14" applyNumberFormat="1" applyFont="1" applyFill="1" applyBorder="1" applyAlignment="1">
      <alignment horizontal="center"/>
    </xf>
    <xf numFmtId="0" fontId="31" fillId="0" borderId="0" xfId="12" applyFont="1"/>
    <xf numFmtId="37" fontId="24" fillId="0" borderId="0" xfId="3" applyNumberFormat="1" applyFont="1" applyAlignment="1">
      <alignment horizontal="left"/>
    </xf>
    <xf numFmtId="37" fontId="28" fillId="4" borderId="21" xfId="3" applyNumberFormat="1" applyFont="1" applyFill="1" applyBorder="1" applyAlignment="1">
      <alignment horizontal="left"/>
    </xf>
    <xf numFmtId="0" fontId="14" fillId="0" borderId="0" xfId="7" applyFont="1" applyAlignment="1">
      <alignment wrapText="1"/>
    </xf>
    <xf numFmtId="0" fontId="32" fillId="0" borderId="0" xfId="7" applyFont="1"/>
    <xf numFmtId="0" fontId="11" fillId="0" borderId="23" xfId="0" applyFont="1" applyBorder="1"/>
    <xf numFmtId="164" fontId="33" fillId="0" borderId="0" xfId="11" applyNumberFormat="1" applyFont="1" applyBorder="1"/>
    <xf numFmtId="0" fontId="33" fillId="0" borderId="0" xfId="0" applyFont="1" applyAlignment="1">
      <alignment horizontal="left"/>
    </xf>
    <xf numFmtId="0" fontId="33" fillId="0" borderId="0" xfId="0" applyFont="1" applyAlignment="1">
      <alignment horizontal="center"/>
    </xf>
    <xf numFmtId="9" fontId="34" fillId="0" borderId="0" xfId="2" applyFont="1"/>
    <xf numFmtId="0" fontId="13" fillId="0" borderId="0" xfId="0" applyFont="1" applyAlignment="1">
      <alignment horizontal="left"/>
    </xf>
    <xf numFmtId="0" fontId="23" fillId="0" borderId="0" xfId="0" applyFont="1" applyAlignment="1">
      <alignment horizontal="left" vertical="top" wrapText="1"/>
    </xf>
    <xf numFmtId="0" fontId="35" fillId="0" borderId="5" xfId="0" applyFont="1" applyBorder="1" applyAlignment="1">
      <alignment horizontal="center" vertical="top" wrapText="1"/>
    </xf>
    <xf numFmtId="0" fontId="26" fillId="0" borderId="0" xfId="12" applyFont="1"/>
    <xf numFmtId="164" fontId="25" fillId="0" borderId="0" xfId="15" applyNumberFormat="1" applyFont="1"/>
    <xf numFmtId="164" fontId="25" fillId="0" borderId="13" xfId="15" applyNumberFormat="1" applyFont="1" applyBorder="1"/>
    <xf numFmtId="164" fontId="25" fillId="0" borderId="17" xfId="15" applyNumberFormat="1" applyFont="1" applyBorder="1"/>
    <xf numFmtId="164" fontId="0" fillId="0" borderId="11" xfId="0" applyNumberFormat="1" applyBorder="1"/>
    <xf numFmtId="49" fontId="14" fillId="0" borderId="0" xfId="1" applyNumberFormat="1" applyFont="1" applyAlignment="1">
      <alignment horizontal="right"/>
    </xf>
    <xf numFmtId="10" fontId="14" fillId="0" borderId="0" xfId="2" applyNumberFormat="1" applyFont="1" applyFill="1"/>
    <xf numFmtId="10" fontId="14" fillId="0" borderId="0" xfId="2" applyNumberFormat="1" applyFont="1"/>
    <xf numFmtId="0" fontId="14" fillId="0" borderId="0" xfId="7" applyFont="1" applyAlignment="1">
      <alignment horizontal="right"/>
    </xf>
    <xf numFmtId="165" fontId="0" fillId="0" borderId="0" xfId="1" applyNumberFormat="1" applyFont="1" applyAlignment="1">
      <alignment wrapText="1"/>
    </xf>
    <xf numFmtId="0" fontId="0" fillId="0" borderId="0" xfId="0" applyAlignment="1">
      <alignment wrapText="1"/>
    </xf>
    <xf numFmtId="0" fontId="9" fillId="0" borderId="0" xfId="3" applyFont="1" applyAlignment="1">
      <alignment horizontal="center" vertical="center" wrapText="1"/>
    </xf>
    <xf numFmtId="5" fontId="10" fillId="0" borderId="5" xfId="3" applyNumberFormat="1" applyFont="1" applyBorder="1"/>
    <xf numFmtId="0" fontId="0" fillId="5" borderId="0" xfId="0" applyFill="1"/>
    <xf numFmtId="5" fontId="10" fillId="2" borderId="5" xfId="3" applyNumberFormat="1" applyFont="1" applyFill="1" applyBorder="1"/>
    <xf numFmtId="0" fontId="13" fillId="0" borderId="0" xfId="0" applyFont="1" applyAlignment="1">
      <alignment wrapText="1"/>
    </xf>
    <xf numFmtId="0" fontId="11" fillId="0" borderId="23" xfId="0" applyFont="1" applyBorder="1" applyAlignment="1">
      <alignment horizontal="center" wrapText="1"/>
    </xf>
    <xf numFmtId="0" fontId="11" fillId="5" borderId="0" xfId="0" applyFont="1" applyFill="1"/>
    <xf numFmtId="165" fontId="26" fillId="0" borderId="2" xfId="13" applyNumberFormat="1" applyFont="1" applyFill="1" applyBorder="1" applyAlignment="1">
      <alignment horizontal="center"/>
    </xf>
    <xf numFmtId="165" fontId="25" fillId="0" borderId="0" xfId="13" applyNumberFormat="1" applyFont="1" applyFill="1"/>
    <xf numFmtId="165" fontId="25" fillId="0" borderId="2" xfId="13" applyNumberFormat="1" applyFont="1" applyFill="1" applyBorder="1"/>
    <xf numFmtId="165" fontId="25" fillId="0" borderId="5" xfId="13" applyNumberFormat="1" applyFont="1" applyFill="1" applyBorder="1"/>
    <xf numFmtId="165" fontId="25" fillId="0" borderId="12" xfId="13" applyNumberFormat="1" applyFont="1" applyFill="1" applyBorder="1"/>
    <xf numFmtId="165" fontId="25" fillId="0" borderId="13" xfId="13" applyNumberFormat="1" applyFont="1" applyFill="1" applyBorder="1"/>
    <xf numFmtId="0" fontId="11" fillId="0" borderId="11" xfId="0" applyFont="1" applyBorder="1" applyAlignment="1">
      <alignment wrapText="1"/>
    </xf>
    <xf numFmtId="0" fontId="11" fillId="0" borderId="23" xfId="0" applyFont="1" applyBorder="1" applyAlignment="1">
      <alignment wrapText="1"/>
    </xf>
    <xf numFmtId="164" fontId="33" fillId="0" borderId="0" xfId="11" applyNumberFormat="1" applyFont="1" applyFill="1" applyBorder="1"/>
    <xf numFmtId="1" fontId="38" fillId="0" borderId="0" xfId="24" applyNumberFormat="1" applyFont="1"/>
    <xf numFmtId="3" fontId="39" fillId="0" borderId="0" xfId="24" applyNumberFormat="1" applyFont="1" applyAlignment="1">
      <alignment horizontal="center"/>
    </xf>
    <xf numFmtId="167" fontId="39" fillId="0" borderId="0" xfId="24" applyNumberFormat="1" applyFont="1"/>
    <xf numFmtId="3" fontId="39" fillId="0" borderId="0" xfId="24" applyNumberFormat="1" applyFont="1"/>
    <xf numFmtId="0" fontId="39" fillId="0" borderId="0" xfId="24" applyFont="1"/>
    <xf numFmtId="0" fontId="38" fillId="0" borderId="0" xfId="24" applyFont="1"/>
    <xf numFmtId="3" fontId="38" fillId="0" borderId="0" xfId="24" applyNumberFormat="1" applyFont="1"/>
    <xf numFmtId="3" fontId="39" fillId="0" borderId="7" xfId="24" applyNumberFormat="1" applyFont="1" applyBorder="1"/>
    <xf numFmtId="167" fontId="39" fillId="0" borderId="11" xfId="24" applyNumberFormat="1" applyFont="1" applyBorder="1" applyAlignment="1">
      <alignment horizontal="left"/>
    </xf>
    <xf numFmtId="0" fontId="39" fillId="0" borderId="11" xfId="24" applyFont="1" applyBorder="1"/>
    <xf numFmtId="0" fontId="39" fillId="0" borderId="27" xfId="24" applyFont="1" applyBorder="1"/>
    <xf numFmtId="0" fontId="39" fillId="0" borderId="29" xfId="24" applyFont="1" applyBorder="1" applyAlignment="1">
      <alignment horizontal="center"/>
    </xf>
    <xf numFmtId="3" fontId="40" fillId="0" borderId="0" xfId="24" applyNumberFormat="1" applyFont="1"/>
    <xf numFmtId="3" fontId="41" fillId="0" borderId="7" xfId="24" applyNumberFormat="1" applyFont="1" applyBorder="1"/>
    <xf numFmtId="167" fontId="41" fillId="0" borderId="28" xfId="24" applyNumberFormat="1" applyFont="1" applyBorder="1" applyAlignment="1">
      <alignment horizontal="center"/>
    </xf>
    <xf numFmtId="0" fontId="39" fillId="0" borderId="6" xfId="24" applyFont="1" applyBorder="1"/>
    <xf numFmtId="0" fontId="39" fillId="0" borderId="0" xfId="24" applyFont="1" applyAlignment="1">
      <alignment horizontal="left"/>
    </xf>
    <xf numFmtId="0" fontId="39" fillId="0" borderId="25" xfId="24" applyFont="1" applyBorder="1"/>
    <xf numFmtId="0" fontId="39" fillId="0" borderId="28" xfId="24" applyFont="1" applyBorder="1" applyAlignment="1">
      <alignment horizontal="center"/>
    </xf>
    <xf numFmtId="3" fontId="42" fillId="0" borderId="0" xfId="24" applyNumberFormat="1" applyFont="1"/>
    <xf numFmtId="0" fontId="39" fillId="0" borderId="8" xfId="24" applyFont="1" applyBorder="1"/>
    <xf numFmtId="167" fontId="39" fillId="0" borderId="5" xfId="24" applyNumberFormat="1" applyFont="1" applyBorder="1" applyAlignment="1">
      <alignment horizontal="left"/>
    </xf>
    <xf numFmtId="0" fontId="39" fillId="0" borderId="5" xfId="24" applyFont="1" applyBorder="1"/>
    <xf numFmtId="0" fontId="39" fillId="0" borderId="26" xfId="24" applyFont="1" applyBorder="1"/>
    <xf numFmtId="0" fontId="39" fillId="0" borderId="30" xfId="24" applyFont="1" applyBorder="1" applyAlignment="1">
      <alignment horizontal="center"/>
    </xf>
    <xf numFmtId="3" fontId="39" fillId="0" borderId="5" xfId="24" applyNumberFormat="1" applyFont="1" applyBorder="1" applyAlignment="1">
      <alignment horizontal="center"/>
    </xf>
    <xf numFmtId="167" fontId="39" fillId="0" borderId="5" xfId="24" applyNumberFormat="1" applyFont="1" applyBorder="1" applyAlignment="1">
      <alignment horizontal="center"/>
    </xf>
    <xf numFmtId="3" fontId="39" fillId="0" borderId="5" xfId="24" applyNumberFormat="1" applyFont="1" applyBorder="1" applyAlignment="1">
      <alignment horizontal="left"/>
    </xf>
    <xf numFmtId="3" fontId="39" fillId="0" borderId="5" xfId="24" applyNumberFormat="1" applyFont="1" applyBorder="1" applyAlignment="1">
      <alignment horizontal="right"/>
    </xf>
    <xf numFmtId="1" fontId="37" fillId="0" borderId="0" xfId="24" applyNumberFormat="1"/>
    <xf numFmtId="3" fontId="39" fillId="0" borderId="25" xfId="24" applyNumberFormat="1" applyFont="1" applyBorder="1"/>
    <xf numFmtId="37" fontId="39" fillId="0" borderId="0" xfId="24" applyNumberFormat="1" applyFont="1"/>
    <xf numFmtId="37" fontId="39" fillId="0" borderId="25" xfId="24" applyNumberFormat="1" applyFont="1" applyBorder="1"/>
    <xf numFmtId="168" fontId="39" fillId="0" borderId="0" xfId="24" applyNumberFormat="1" applyFont="1" applyAlignment="1">
      <alignment horizontal="center"/>
    </xf>
    <xf numFmtId="37" fontId="39" fillId="4" borderId="0" xfId="24" applyNumberFormat="1" applyFont="1" applyFill="1"/>
    <xf numFmtId="37" fontId="39" fillId="6" borderId="0" xfId="24" applyNumberFormat="1" applyFont="1" applyFill="1"/>
    <xf numFmtId="3" fontId="39" fillId="4" borderId="0" xfId="24" applyNumberFormat="1" applyFont="1" applyFill="1" applyAlignment="1">
      <alignment horizontal="center"/>
    </xf>
    <xf numFmtId="37" fontId="39" fillId="4" borderId="2" xfId="24" applyNumberFormat="1" applyFont="1" applyFill="1" applyBorder="1"/>
    <xf numFmtId="37" fontId="39" fillId="0" borderId="3" xfId="24" applyNumberFormat="1" applyFont="1" applyBorder="1"/>
    <xf numFmtId="37" fontId="39" fillId="0" borderId="2" xfId="24" applyNumberFormat="1" applyFont="1" applyBorder="1"/>
    <xf numFmtId="0" fontId="39" fillId="0" borderId="0" xfId="24" applyFont="1" applyAlignment="1">
      <alignment horizontal="center"/>
    </xf>
    <xf numFmtId="167" fontId="39" fillId="0" borderId="0" xfId="24" applyNumberFormat="1" applyFont="1" applyAlignment="1">
      <alignment horizontal="center"/>
    </xf>
    <xf numFmtId="37" fontId="39" fillId="4" borderId="5" xfId="24" applyNumberFormat="1" applyFont="1" applyFill="1" applyBorder="1"/>
    <xf numFmtId="37" fontId="39" fillId="0" borderId="26" xfId="24" applyNumberFormat="1" applyFont="1" applyBorder="1"/>
    <xf numFmtId="37" fontId="39" fillId="0" borderId="5" xfId="24" applyNumberFormat="1" applyFont="1" applyBorder="1"/>
    <xf numFmtId="168" fontId="39" fillId="0" borderId="0" xfId="24" applyNumberFormat="1" applyFont="1"/>
    <xf numFmtId="0" fontId="38" fillId="4" borderId="0" xfId="24" applyFont="1" applyFill="1"/>
    <xf numFmtId="37" fontId="39" fillId="0" borderId="1" xfId="24" applyNumberFormat="1" applyFont="1" applyBorder="1"/>
    <xf numFmtId="37" fontId="39" fillId="0" borderId="27" xfId="24" applyNumberFormat="1" applyFont="1" applyBorder="1"/>
    <xf numFmtId="167" fontId="39" fillId="4" borderId="0" xfId="24" applyNumberFormat="1" applyFont="1" applyFill="1"/>
    <xf numFmtId="3" fontId="39" fillId="4" borderId="0" xfId="24" applyNumberFormat="1" applyFont="1" applyFill="1"/>
    <xf numFmtId="0" fontId="39" fillId="4" borderId="0" xfId="24" applyFont="1" applyFill="1"/>
    <xf numFmtId="37" fontId="39" fillId="4" borderId="25" xfId="24" applyNumberFormat="1" applyFont="1" applyFill="1" applyBorder="1"/>
    <xf numFmtId="3" fontId="38" fillId="4" borderId="0" xfId="24" applyNumberFormat="1" applyFont="1" applyFill="1"/>
    <xf numFmtId="167" fontId="39" fillId="4" borderId="0" xfId="24" applyNumberFormat="1" applyFont="1" applyFill="1" applyAlignment="1">
      <alignment horizontal="center"/>
    </xf>
    <xf numFmtId="1" fontId="37" fillId="4" borderId="0" xfId="24" applyNumberFormat="1" applyFill="1"/>
    <xf numFmtId="1" fontId="39" fillId="0" borderId="0" xfId="24" applyNumberFormat="1" applyFont="1" applyAlignment="1">
      <alignment horizontal="center"/>
    </xf>
    <xf numFmtId="166" fontId="39" fillId="4" borderId="0" xfId="24" applyNumberFormat="1" applyFont="1" applyFill="1"/>
    <xf numFmtId="166" fontId="39" fillId="0" borderId="0" xfId="24" applyNumberFormat="1" applyFont="1"/>
    <xf numFmtId="3" fontId="38" fillId="0" borderId="0" xfId="24" applyNumberFormat="1" applyFont="1" applyAlignment="1">
      <alignment horizontal="center"/>
    </xf>
    <xf numFmtId="167" fontId="38" fillId="0" borderId="0" xfId="24" applyNumberFormat="1" applyFont="1"/>
    <xf numFmtId="0" fontId="38" fillId="4" borderId="0" xfId="24" quotePrefix="1" applyFont="1" applyFill="1"/>
    <xf numFmtId="0" fontId="37" fillId="0" borderId="0" xfId="24"/>
    <xf numFmtId="3" fontId="37" fillId="0" borderId="0" xfId="24" applyNumberFormat="1"/>
    <xf numFmtId="167" fontId="39" fillId="0" borderId="1" xfId="24" applyNumberFormat="1" applyFont="1" applyBorder="1"/>
    <xf numFmtId="167" fontId="39" fillId="0" borderId="2" xfId="24" applyNumberFormat="1" applyFont="1" applyBorder="1"/>
    <xf numFmtId="0" fontId="39" fillId="0" borderId="2" xfId="24" applyFont="1" applyBorder="1" applyAlignment="1">
      <alignment horizontal="left"/>
    </xf>
    <xf numFmtId="0" fontId="39" fillId="0" borderId="3" xfId="24" applyFont="1" applyBorder="1"/>
    <xf numFmtId="167" fontId="39" fillId="0" borderId="11" xfId="24" applyNumberFormat="1" applyFont="1" applyBorder="1"/>
    <xf numFmtId="167" fontId="39" fillId="0" borderId="28" xfId="24" applyNumberFormat="1" applyFont="1" applyBorder="1" applyAlignment="1">
      <alignment horizontal="center"/>
    </xf>
    <xf numFmtId="167" fontId="39" fillId="0" borderId="5" xfId="24" applyNumberFormat="1" applyFont="1" applyBorder="1"/>
    <xf numFmtId="3" fontId="39" fillId="0" borderId="0" xfId="24" applyNumberFormat="1" applyFont="1" applyAlignment="1">
      <alignment shrinkToFit="1"/>
    </xf>
    <xf numFmtId="3" fontId="39" fillId="0" borderId="25" xfId="24" applyNumberFormat="1" applyFont="1" applyBorder="1" applyAlignment="1">
      <alignment shrinkToFit="1"/>
    </xf>
    <xf numFmtId="49" fontId="39" fillId="0" borderId="0" xfId="24" applyNumberFormat="1" applyFont="1" applyAlignment="1">
      <alignment horizontal="center"/>
    </xf>
    <xf numFmtId="37" fontId="39" fillId="4" borderId="0" xfId="24" applyNumberFormat="1" applyFont="1" applyFill="1" applyAlignment="1">
      <alignment shrinkToFit="1"/>
    </xf>
    <xf numFmtId="37" fontId="39" fillId="0" borderId="25" xfId="24" applyNumberFormat="1" applyFont="1" applyBorder="1" applyAlignment="1">
      <alignment shrinkToFit="1"/>
    </xf>
    <xf numFmtId="37" fontId="39" fillId="7" borderId="0" xfId="24" applyNumberFormat="1" applyFont="1" applyFill="1" applyAlignment="1">
      <alignment shrinkToFit="1"/>
    </xf>
    <xf numFmtId="37" fontId="39" fillId="0" borderId="0" xfId="24" applyNumberFormat="1" applyFont="1" applyAlignment="1">
      <alignment shrinkToFit="1"/>
    </xf>
    <xf numFmtId="37" fontId="39" fillId="4" borderId="2" xfId="24" applyNumberFormat="1" applyFont="1" applyFill="1" applyBorder="1" applyAlignment="1">
      <alignment shrinkToFit="1"/>
    </xf>
    <xf numFmtId="37" fontId="39" fillId="0" borderId="3" xfId="24" applyNumberFormat="1" applyFont="1" applyBorder="1" applyAlignment="1">
      <alignment shrinkToFit="1"/>
    </xf>
    <xf numFmtId="37" fontId="39" fillId="0" borderId="2" xfId="24" applyNumberFormat="1" applyFont="1" applyBorder="1" applyAlignment="1">
      <alignment shrinkToFit="1"/>
    </xf>
    <xf numFmtId="0" fontId="37" fillId="0" borderId="5" xfId="24" applyBorder="1"/>
    <xf numFmtId="37" fontId="39" fillId="7" borderId="2" xfId="24" applyNumberFormat="1" applyFont="1" applyFill="1" applyBorder="1" applyAlignment="1">
      <alignment shrinkToFit="1"/>
    </xf>
    <xf numFmtId="37" fontId="39" fillId="4" borderId="5" xfId="24" applyNumberFormat="1" applyFont="1" applyFill="1" applyBorder="1" applyAlignment="1">
      <alignment shrinkToFit="1"/>
    </xf>
    <xf numFmtId="37" fontId="39" fillId="0" borderId="26" xfId="24" applyNumberFormat="1" applyFont="1" applyBorder="1" applyAlignment="1">
      <alignment shrinkToFit="1"/>
    </xf>
    <xf numFmtId="37" fontId="39" fillId="0" borderId="5" xfId="24" applyNumberFormat="1" applyFont="1" applyBorder="1" applyAlignment="1">
      <alignment shrinkToFit="1"/>
    </xf>
    <xf numFmtId="37" fontId="39" fillId="0" borderId="1" xfId="24" applyNumberFormat="1" applyFont="1" applyBorder="1" applyAlignment="1">
      <alignment shrinkToFit="1"/>
    </xf>
    <xf numFmtId="37" fontId="39" fillId="0" borderId="27" xfId="24" applyNumberFormat="1" applyFont="1" applyBorder="1" applyAlignment="1">
      <alignment shrinkToFit="1"/>
    </xf>
    <xf numFmtId="3" fontId="37" fillId="4" borderId="0" xfId="24" applyNumberFormat="1" applyFill="1" applyAlignment="1">
      <alignment horizontal="center"/>
    </xf>
    <xf numFmtId="37" fontId="39" fillId="4" borderId="25" xfId="24" applyNumberFormat="1" applyFont="1" applyFill="1" applyBorder="1" applyAlignment="1">
      <alignment shrinkToFit="1"/>
    </xf>
    <xf numFmtId="0" fontId="37" fillId="4" borderId="0" xfId="24" applyFill="1"/>
    <xf numFmtId="168" fontId="39" fillId="4" borderId="0" xfId="24" applyNumberFormat="1" applyFont="1" applyFill="1" applyAlignment="1">
      <alignment horizontal="center"/>
    </xf>
    <xf numFmtId="1" fontId="39" fillId="0" borderId="0" xfId="24" applyNumberFormat="1" applyFont="1"/>
    <xf numFmtId="166" fontId="37" fillId="0" borderId="0" xfId="24" applyNumberFormat="1"/>
    <xf numFmtId="166" fontId="38" fillId="0" borderId="0" xfId="24" applyNumberFormat="1" applyFont="1"/>
    <xf numFmtId="0" fontId="29" fillId="0" borderId="14" xfId="12" applyFont="1" applyBorder="1" applyAlignment="1">
      <alignment vertical="top"/>
    </xf>
    <xf numFmtId="0" fontId="29" fillId="0" borderId="15" xfId="12" applyFont="1" applyBorder="1" applyAlignment="1">
      <alignment vertical="top"/>
    </xf>
    <xf numFmtId="165" fontId="26" fillId="0" borderId="0" xfId="13" applyNumberFormat="1" applyFont="1" applyFill="1" applyBorder="1" applyAlignment="1">
      <alignment horizontal="center"/>
    </xf>
    <xf numFmtId="165" fontId="25" fillId="0" borderId="0" xfId="13" applyNumberFormat="1" applyFont="1" applyFill="1" applyBorder="1" applyAlignment="1">
      <alignment horizontal="center"/>
    </xf>
    <xf numFmtId="165" fontId="25" fillId="0" borderId="0" xfId="13" applyNumberFormat="1" applyFont="1" applyFill="1" applyBorder="1"/>
    <xf numFmtId="165" fontId="25" fillId="0" borderId="0" xfId="13" quotePrefix="1" applyNumberFormat="1" applyFont="1" applyFill="1"/>
    <xf numFmtId="0" fontId="25" fillId="0" borderId="16" xfId="12" applyFont="1" applyBorder="1"/>
    <xf numFmtId="0" fontId="48" fillId="0" borderId="0" xfId="12" applyFont="1"/>
    <xf numFmtId="0" fontId="9" fillId="2" borderId="30" xfId="3" applyFont="1" applyFill="1" applyBorder="1" applyAlignment="1">
      <alignment horizontal="center" vertical="center" wrapText="1"/>
    </xf>
    <xf numFmtId="0" fontId="9" fillId="0" borderId="30" xfId="3" applyFont="1" applyBorder="1" applyAlignment="1">
      <alignment horizontal="center" vertical="center" wrapText="1"/>
    </xf>
    <xf numFmtId="37" fontId="10" fillId="0" borderId="0" xfId="3" applyNumberFormat="1" applyFont="1" applyAlignment="1">
      <alignment wrapText="1"/>
    </xf>
    <xf numFmtId="0" fontId="0" fillId="0" borderId="0" xfId="0" applyAlignment="1">
      <alignment vertical="top" wrapText="1"/>
    </xf>
    <xf numFmtId="0" fontId="13" fillId="0" borderId="0" xfId="0" applyFont="1" applyAlignment="1">
      <alignment vertical="top"/>
    </xf>
    <xf numFmtId="0" fontId="0" fillId="0" borderId="0" xfId="0" applyAlignment="1">
      <alignment vertical="top"/>
    </xf>
    <xf numFmtId="5" fontId="0" fillId="0" borderId="0" xfId="0" applyNumberFormat="1"/>
    <xf numFmtId="165" fontId="25" fillId="0" borderId="0" xfId="13" applyNumberFormat="1" applyFont="1" applyAlignment="1">
      <alignment horizontal="center"/>
    </xf>
    <xf numFmtId="165" fontId="26" fillId="0" borderId="32" xfId="13" applyNumberFormat="1" applyFont="1" applyFill="1" applyBorder="1" applyAlignment="1">
      <alignment horizontal="center" wrapText="1"/>
    </xf>
    <xf numFmtId="164" fontId="28" fillId="0" borderId="33" xfId="14" applyNumberFormat="1" applyFont="1" applyFill="1" applyBorder="1" applyAlignment="1">
      <alignment horizontal="center"/>
    </xf>
    <xf numFmtId="164" fontId="28" fillId="0" borderId="31" xfId="14" applyNumberFormat="1" applyFont="1" applyFill="1" applyBorder="1" applyAlignment="1">
      <alignment horizontal="center"/>
    </xf>
    <xf numFmtId="165" fontId="25" fillId="0" borderId="34" xfId="13" applyNumberFormat="1" applyFont="1" applyFill="1" applyBorder="1"/>
    <xf numFmtId="164" fontId="24" fillId="0" borderId="31" xfId="14" applyNumberFormat="1" applyFont="1" applyFill="1" applyBorder="1" applyAlignment="1">
      <alignment horizontal="center"/>
    </xf>
    <xf numFmtId="9" fontId="33" fillId="0" borderId="0" xfId="2" applyFont="1" applyFill="1"/>
    <xf numFmtId="0" fontId="25" fillId="0" borderId="21" xfId="12" applyFont="1" applyBorder="1"/>
    <xf numFmtId="0" fontId="24" fillId="4" borderId="5" xfId="3" applyFont="1" applyFill="1" applyBorder="1" applyAlignment="1">
      <alignment horizontal="center"/>
    </xf>
    <xf numFmtId="37" fontId="24" fillId="4" borderId="21" xfId="3" applyNumberFormat="1" applyFont="1" applyFill="1" applyBorder="1" applyAlignment="1">
      <alignment horizontal="left"/>
    </xf>
    <xf numFmtId="37" fontId="24" fillId="0" borderId="36" xfId="3" applyNumberFormat="1" applyFont="1" applyBorder="1" applyAlignment="1">
      <alignment horizontal="left"/>
    </xf>
    <xf numFmtId="1" fontId="43" fillId="0" borderId="0" xfId="49" applyNumberFormat="1" applyFont="1"/>
    <xf numFmtId="1" fontId="43" fillId="0" borderId="0" xfId="50" applyNumberFormat="1" applyFont="1"/>
    <xf numFmtId="1" fontId="43" fillId="0" borderId="0" xfId="51" applyNumberFormat="1" applyFont="1"/>
    <xf numFmtId="1" fontId="43" fillId="0" borderId="0" xfId="52" applyNumberFormat="1" applyFont="1"/>
    <xf numFmtId="1" fontId="43" fillId="0" borderId="0" xfId="53" applyNumberFormat="1" applyFont="1"/>
    <xf numFmtId="1" fontId="43" fillId="0" borderId="0" xfId="54" applyNumberFormat="1" applyFont="1"/>
    <xf numFmtId="1" fontId="43" fillId="0" borderId="0" xfId="55" applyNumberFormat="1" applyFont="1"/>
    <xf numFmtId="1" fontId="43" fillId="0" borderId="0" xfId="56" applyNumberFormat="1" applyFont="1"/>
    <xf numFmtId="1" fontId="43" fillId="0" borderId="0" xfId="57" applyNumberFormat="1" applyFont="1"/>
    <xf numFmtId="1" fontId="43" fillId="0" borderId="0" xfId="58" applyNumberFormat="1" applyFont="1"/>
    <xf numFmtId="1" fontId="43" fillId="0" borderId="0" xfId="59" applyNumberFormat="1" applyFont="1"/>
    <xf numFmtId="1" fontId="43" fillId="0" borderId="0" xfId="60" applyNumberFormat="1" applyFont="1"/>
    <xf numFmtId="1" fontId="43" fillId="0" borderId="0" xfId="61" applyNumberFormat="1" applyFont="1"/>
    <xf numFmtId="1" fontId="43" fillId="0" borderId="0" xfId="62" applyNumberFormat="1" applyFont="1"/>
    <xf numFmtId="1" fontId="43" fillId="0" borderId="0" xfId="63" applyNumberFormat="1" applyFont="1"/>
    <xf numFmtId="1" fontId="43" fillId="0" borderId="0" xfId="64" applyNumberFormat="1" applyFont="1"/>
    <xf numFmtId="1" fontId="43" fillId="0" borderId="0" xfId="65" applyNumberFormat="1" applyFont="1"/>
    <xf numFmtId="1" fontId="43" fillId="0" borderId="0" xfId="66" applyNumberFormat="1" applyFont="1"/>
    <xf numFmtId="1" fontId="43" fillId="4" borderId="0" xfId="67" applyNumberFormat="1" applyFont="1" applyFill="1"/>
    <xf numFmtId="1" fontId="43" fillId="4" borderId="0" xfId="68" applyNumberFormat="1" applyFont="1" applyFill="1"/>
    <xf numFmtId="1" fontId="43" fillId="4" borderId="0" xfId="69" applyNumberFormat="1" applyFont="1" applyFill="1"/>
    <xf numFmtId="1" fontId="43" fillId="4" borderId="0" xfId="70" applyNumberFormat="1" applyFont="1" applyFill="1"/>
    <xf numFmtId="1" fontId="43" fillId="4" borderId="0" xfId="71" applyNumberFormat="1" applyFont="1" applyFill="1"/>
    <xf numFmtId="1" fontId="43" fillId="4" borderId="0" xfId="72" applyNumberFormat="1" applyFont="1" applyFill="1"/>
    <xf numFmtId="41" fontId="28" fillId="0" borderId="5" xfId="3" applyNumberFormat="1" applyFont="1" applyBorder="1"/>
    <xf numFmtId="164" fontId="24" fillId="0" borderId="11" xfId="14" applyNumberFormat="1" applyFont="1" applyFill="1" applyBorder="1" applyAlignment="1">
      <alignment horizontal="center"/>
    </xf>
    <xf numFmtId="164" fontId="24" fillId="0" borderId="13" xfId="14" applyNumberFormat="1" applyFont="1" applyFill="1" applyBorder="1" applyAlignment="1">
      <alignment horizontal="center"/>
    </xf>
    <xf numFmtId="164" fontId="28" fillId="4" borderId="5" xfId="14" applyNumberFormat="1" applyFont="1" applyFill="1" applyBorder="1" applyAlignment="1">
      <alignment horizontal="center"/>
    </xf>
    <xf numFmtId="37" fontId="28" fillId="4" borderId="0" xfId="3" applyNumberFormat="1" applyFont="1" applyFill="1" applyAlignment="1">
      <alignment horizontal="left"/>
    </xf>
    <xf numFmtId="164" fontId="28" fillId="0" borderId="0" xfId="14" applyNumberFormat="1" applyFont="1" applyFill="1" applyBorder="1" applyAlignment="1">
      <alignment horizontal="center"/>
    </xf>
    <xf numFmtId="165" fontId="26" fillId="0" borderId="0" xfId="13" applyNumberFormat="1" applyFont="1" applyBorder="1" applyAlignment="1">
      <alignment horizontal="center"/>
    </xf>
    <xf numFmtId="41" fontId="28" fillId="0" borderId="0" xfId="3" applyNumberFormat="1" applyFont="1"/>
    <xf numFmtId="165" fontId="26" fillId="4" borderId="2" xfId="13" quotePrefix="1" applyNumberFormat="1" applyFont="1" applyFill="1" applyBorder="1" applyAlignment="1">
      <alignment horizontal="center"/>
    </xf>
    <xf numFmtId="164" fontId="28" fillId="4" borderId="13" xfId="14" applyNumberFormat="1" applyFont="1" applyFill="1" applyBorder="1" applyAlignment="1">
      <alignment horizontal="center"/>
    </xf>
    <xf numFmtId="164" fontId="28" fillId="4" borderId="0" xfId="14" applyNumberFormat="1" applyFont="1" applyFill="1" applyBorder="1" applyAlignment="1">
      <alignment horizontal="center"/>
    </xf>
    <xf numFmtId="164" fontId="28" fillId="0" borderId="37" xfId="14" applyNumberFormat="1" applyFont="1" applyFill="1" applyBorder="1" applyAlignment="1">
      <alignment horizontal="center"/>
    </xf>
    <xf numFmtId="0" fontId="25" fillId="0" borderId="22" xfId="12" applyFont="1" applyBorder="1"/>
    <xf numFmtId="0" fontId="25" fillId="0" borderId="23" xfId="12" applyFont="1" applyBorder="1"/>
    <xf numFmtId="0" fontId="25" fillId="0" borderId="24" xfId="12" applyFont="1" applyBorder="1"/>
    <xf numFmtId="37" fontId="28" fillId="2" borderId="2" xfId="3" applyNumberFormat="1" applyFont="1" applyFill="1" applyBorder="1" applyAlignment="1">
      <alignment horizontal="left"/>
    </xf>
    <xf numFmtId="164" fontId="28" fillId="2" borderId="2" xfId="14" applyNumberFormat="1" applyFont="1" applyFill="1" applyBorder="1" applyAlignment="1">
      <alignment horizontal="center"/>
    </xf>
    <xf numFmtId="0" fontId="26" fillId="0" borderId="38" xfId="12" applyFont="1" applyBorder="1"/>
    <xf numFmtId="165" fontId="26" fillId="0" borderId="39" xfId="13" applyNumberFormat="1" applyFont="1" applyFill="1" applyBorder="1" applyAlignment="1">
      <alignment horizontal="center"/>
    </xf>
    <xf numFmtId="0" fontId="24" fillId="4" borderId="2" xfId="3" applyFont="1" applyFill="1" applyBorder="1" applyAlignment="1">
      <alignment horizontal="center"/>
    </xf>
    <xf numFmtId="0" fontId="24" fillId="4" borderId="41" xfId="3" applyFont="1" applyFill="1" applyBorder="1" applyAlignment="1">
      <alignment horizontal="center"/>
    </xf>
    <xf numFmtId="0" fontId="24" fillId="4" borderId="36" xfId="3" applyFont="1" applyFill="1" applyBorder="1" applyAlignment="1">
      <alignment horizontal="center"/>
    </xf>
    <xf numFmtId="164" fontId="28" fillId="0" borderId="21" xfId="14" applyNumberFormat="1" applyFont="1" applyFill="1" applyBorder="1" applyAlignment="1">
      <alignment horizontal="center"/>
    </xf>
    <xf numFmtId="164" fontId="28" fillId="2" borderId="36" xfId="14" applyNumberFormat="1" applyFont="1" applyFill="1" applyBorder="1" applyAlignment="1">
      <alignment horizontal="center"/>
    </xf>
    <xf numFmtId="164" fontId="28" fillId="2" borderId="41" xfId="14" applyNumberFormat="1" applyFont="1" applyFill="1" applyBorder="1" applyAlignment="1">
      <alignment horizontal="center"/>
    </xf>
    <xf numFmtId="164" fontId="24" fillId="2" borderId="16" xfId="14" applyNumberFormat="1" applyFont="1" applyFill="1" applyBorder="1" applyAlignment="1">
      <alignment horizontal="center"/>
    </xf>
    <xf numFmtId="165" fontId="26" fillId="2" borderId="38" xfId="13" applyNumberFormat="1" applyFont="1" applyFill="1" applyBorder="1" applyAlignment="1">
      <alignment horizontal="center"/>
    </xf>
    <xf numFmtId="165" fontId="26" fillId="2" borderId="40" xfId="13" applyNumberFormat="1" applyFont="1" applyFill="1" applyBorder="1" applyAlignment="1">
      <alignment horizontal="center"/>
    </xf>
    <xf numFmtId="164" fontId="24" fillId="2" borderId="36" xfId="14" applyNumberFormat="1" applyFont="1" applyFill="1" applyBorder="1" applyAlignment="1">
      <alignment horizontal="center" wrapText="1"/>
    </xf>
    <xf numFmtId="164" fontId="24" fillId="2" borderId="41" xfId="14" applyNumberFormat="1" applyFont="1" applyFill="1" applyBorder="1" applyAlignment="1">
      <alignment horizontal="center" wrapText="1"/>
    </xf>
    <xf numFmtId="164" fontId="28" fillId="4" borderId="42" xfId="14" applyNumberFormat="1" applyFont="1" applyFill="1" applyBorder="1" applyAlignment="1">
      <alignment horizontal="center"/>
    </xf>
    <xf numFmtId="165" fontId="26" fillId="0" borderId="43" xfId="13" applyNumberFormat="1" applyFont="1" applyFill="1" applyBorder="1" applyAlignment="1">
      <alignment horizontal="center"/>
    </xf>
    <xf numFmtId="0" fontId="24" fillId="4" borderId="4" xfId="3" applyFont="1" applyFill="1" applyBorder="1" applyAlignment="1">
      <alignment horizontal="center"/>
    </xf>
    <xf numFmtId="164" fontId="28" fillId="0" borderId="28" xfId="14" applyNumberFormat="1" applyFont="1" applyFill="1" applyBorder="1" applyAlignment="1">
      <alignment horizontal="center"/>
    </xf>
    <xf numFmtId="164" fontId="28" fillId="0" borderId="30" xfId="14" applyNumberFormat="1" applyFont="1" applyFill="1" applyBorder="1" applyAlignment="1">
      <alignment horizontal="center"/>
    </xf>
    <xf numFmtId="164" fontId="28" fillId="4" borderId="44" xfId="14" applyNumberFormat="1" applyFont="1" applyFill="1" applyBorder="1" applyAlignment="1">
      <alignment horizontal="center"/>
    </xf>
    <xf numFmtId="164" fontId="28" fillId="4" borderId="45" xfId="14" applyNumberFormat="1" applyFont="1" applyFill="1" applyBorder="1" applyAlignment="1">
      <alignment horizontal="center"/>
    </xf>
    <xf numFmtId="164" fontId="28" fillId="0" borderId="29" xfId="14" applyNumberFormat="1" applyFont="1" applyFill="1" applyBorder="1" applyAlignment="1">
      <alignment horizontal="center"/>
    </xf>
    <xf numFmtId="164" fontId="24" fillId="2" borderId="14" xfId="14" applyNumberFormat="1" applyFont="1" applyFill="1" applyBorder="1" applyAlignment="1">
      <alignment horizontal="center"/>
    </xf>
    <xf numFmtId="37" fontId="28" fillId="2" borderId="36" xfId="3" applyNumberFormat="1" applyFont="1" applyFill="1" applyBorder="1" applyAlignment="1">
      <alignment horizontal="left"/>
    </xf>
    <xf numFmtId="164" fontId="26" fillId="0" borderId="2" xfId="15" applyNumberFormat="1" applyFont="1" applyFill="1" applyBorder="1" applyAlignment="1">
      <alignment horizontal="center" wrapText="1"/>
    </xf>
    <xf numFmtId="165" fontId="26" fillId="0" borderId="2" xfId="13" quotePrefix="1" applyNumberFormat="1" applyFont="1" applyFill="1" applyBorder="1" applyAlignment="1">
      <alignment horizontal="center"/>
    </xf>
    <xf numFmtId="0" fontId="24" fillId="0" borderId="33" xfId="3" applyFont="1" applyBorder="1" applyAlignment="1">
      <alignment horizontal="center"/>
    </xf>
    <xf numFmtId="164" fontId="25" fillId="0" borderId="0" xfId="15" applyNumberFormat="1" applyFont="1" applyFill="1"/>
    <xf numFmtId="37" fontId="28" fillId="0" borderId="0" xfId="3" applyNumberFormat="1" applyFont="1" applyAlignment="1">
      <alignment horizontal="center"/>
    </xf>
    <xf numFmtId="164" fontId="25" fillId="0" borderId="12" xfId="15" applyNumberFormat="1" applyFont="1" applyFill="1" applyBorder="1"/>
    <xf numFmtId="164" fontId="25" fillId="0" borderId="17" xfId="15" applyNumberFormat="1" applyFont="1" applyFill="1" applyBorder="1"/>
    <xf numFmtId="164" fontId="25" fillId="0" borderId="35" xfId="15" applyNumberFormat="1" applyFont="1" applyFill="1" applyBorder="1"/>
    <xf numFmtId="37" fontId="25" fillId="0" borderId="0" xfId="12" applyNumberFormat="1" applyFont="1"/>
    <xf numFmtId="5" fontId="25" fillId="0" borderId="0" xfId="12" applyNumberFormat="1" applyFont="1"/>
    <xf numFmtId="164" fontId="26" fillId="0" borderId="13" xfId="15" applyNumberFormat="1" applyFont="1" applyFill="1" applyBorder="1"/>
    <xf numFmtId="164" fontId="25" fillId="0" borderId="13" xfId="15" applyNumberFormat="1" applyFont="1" applyFill="1" applyBorder="1"/>
    <xf numFmtId="164" fontId="25" fillId="0" borderId="2" xfId="15" applyNumberFormat="1" applyFont="1" applyFill="1" applyBorder="1"/>
    <xf numFmtId="164" fontId="25" fillId="0" borderId="46" xfId="15" applyNumberFormat="1" applyFont="1" applyFill="1" applyBorder="1"/>
    <xf numFmtId="164" fontId="28" fillId="0" borderId="2" xfId="14" applyNumberFormat="1" applyFont="1" applyFill="1" applyBorder="1" applyAlignment="1">
      <alignment horizontal="center"/>
    </xf>
    <xf numFmtId="164" fontId="28" fillId="0" borderId="32" xfId="14" applyNumberFormat="1" applyFont="1" applyFill="1" applyBorder="1" applyAlignment="1">
      <alignment horizontal="center"/>
    </xf>
    <xf numFmtId="164" fontId="28" fillId="0" borderId="47" xfId="14" applyNumberFormat="1" applyFont="1" applyFill="1" applyBorder="1" applyAlignment="1">
      <alignment horizontal="center"/>
    </xf>
    <xf numFmtId="0" fontId="49" fillId="0" borderId="0" xfId="73" applyFont="1"/>
    <xf numFmtId="0" fontId="13" fillId="0" borderId="0" xfId="73"/>
    <xf numFmtId="10" fontId="0" fillId="9" borderId="0" xfId="74" applyNumberFormat="1" applyFont="1" applyFill="1" applyAlignment="1">
      <alignment horizontal="center"/>
    </xf>
    <xf numFmtId="0" fontId="13" fillId="0" borderId="6" xfId="73" applyBorder="1"/>
    <xf numFmtId="165" fontId="0" fillId="0" borderId="0" xfId="75" applyNumberFormat="1" applyFont="1" applyFill="1"/>
    <xf numFmtId="165" fontId="13" fillId="0" borderId="0" xfId="73" applyNumberFormat="1"/>
    <xf numFmtId="165" fontId="13" fillId="0" borderId="6" xfId="76" applyNumberFormat="1" applyFont="1" applyBorder="1"/>
    <xf numFmtId="165" fontId="13" fillId="0" borderId="0" xfId="76" applyNumberFormat="1" applyFont="1"/>
    <xf numFmtId="165" fontId="13" fillId="0" borderId="0" xfId="76" applyNumberFormat="1" applyFont="1" applyFill="1"/>
    <xf numFmtId="9" fontId="13" fillId="0" borderId="0" xfId="77" applyFont="1"/>
    <xf numFmtId="9" fontId="13" fillId="0" borderId="6" xfId="77" applyFont="1" applyBorder="1"/>
    <xf numFmtId="165" fontId="11" fillId="0" borderId="0" xfId="6" applyNumberFormat="1" applyFont="1" applyAlignment="1">
      <alignment horizontal="center"/>
    </xf>
    <xf numFmtId="165" fontId="13" fillId="0" borderId="0" xfId="6" applyNumberFormat="1" applyFont="1" applyAlignment="1">
      <alignment horizontal="center"/>
    </xf>
    <xf numFmtId="43" fontId="13" fillId="0" borderId="0" xfId="73" applyNumberFormat="1"/>
    <xf numFmtId="165" fontId="0" fillId="0" borderId="0" xfId="75" applyNumberFormat="1" applyFont="1" applyFill="1" applyBorder="1"/>
    <xf numFmtId="0" fontId="50" fillId="0" borderId="0" xfId="73" applyFont="1" applyAlignment="1">
      <alignment horizontal="center"/>
    </xf>
    <xf numFmtId="0" fontId="13" fillId="0" borderId="0" xfId="73" applyAlignment="1">
      <alignment horizontal="center"/>
    </xf>
    <xf numFmtId="10" fontId="13" fillId="9" borderId="0" xfId="74" applyNumberFormat="1" applyFont="1" applyFill="1" applyAlignment="1">
      <alignment horizontal="center"/>
    </xf>
    <xf numFmtId="0" fontId="13" fillId="0" borderId="6" xfId="73" applyBorder="1" applyAlignment="1">
      <alignment horizontal="center"/>
    </xf>
    <xf numFmtId="165" fontId="13" fillId="0" borderId="0" xfId="75" applyNumberFormat="1" applyFont="1" applyFill="1" applyBorder="1" applyAlignment="1">
      <alignment horizontal="center"/>
    </xf>
    <xf numFmtId="0" fontId="13" fillId="0" borderId="0" xfId="73" applyAlignment="1">
      <alignment horizontal="left"/>
    </xf>
    <xf numFmtId="10" fontId="49" fillId="9" borderId="0" xfId="74" applyNumberFormat="1" applyFont="1" applyFill="1" applyAlignment="1">
      <alignment horizontal="center" wrapText="1"/>
    </xf>
    <xf numFmtId="169" fontId="49" fillId="0" borderId="6" xfId="75" applyNumberFormat="1" applyFont="1" applyFill="1" applyBorder="1"/>
    <xf numFmtId="169" fontId="49" fillId="0" borderId="0" xfId="75" applyNumberFormat="1" applyFont="1" applyFill="1" applyBorder="1"/>
    <xf numFmtId="170" fontId="49" fillId="0" borderId="0" xfId="73" applyNumberFormat="1" applyFont="1"/>
    <xf numFmtId="165" fontId="49" fillId="10" borderId="4" xfId="6" applyNumberFormat="1" applyFont="1" applyFill="1" applyBorder="1" applyAlignment="1">
      <alignment horizontal="center" vertical="center" wrapText="1"/>
    </xf>
    <xf numFmtId="0" fontId="49" fillId="8" borderId="0" xfId="73" applyFont="1" applyFill="1"/>
    <xf numFmtId="0" fontId="13" fillId="8" borderId="0" xfId="73" applyFill="1"/>
    <xf numFmtId="10" fontId="0" fillId="8" borderId="0" xfId="74" applyNumberFormat="1" applyFont="1" applyFill="1" applyBorder="1" applyAlignment="1">
      <alignment horizontal="center"/>
    </xf>
    <xf numFmtId="41" fontId="0" fillId="8" borderId="6" xfId="78" applyNumberFormat="1" applyFont="1" applyFill="1" applyBorder="1"/>
    <xf numFmtId="41" fontId="0" fillId="8" borderId="0" xfId="78" applyNumberFormat="1" applyFont="1" applyFill="1"/>
    <xf numFmtId="165" fontId="0" fillId="8" borderId="0" xfId="75" applyNumberFormat="1" applyFont="1" applyFill="1" applyBorder="1"/>
    <xf numFmtId="165" fontId="0" fillId="8" borderId="6" xfId="75" applyNumberFormat="1" applyFont="1" applyFill="1" applyBorder="1"/>
    <xf numFmtId="165" fontId="13" fillId="8" borderId="0" xfId="6" applyNumberFormat="1" applyFont="1" applyFill="1" applyAlignment="1">
      <alignment horizontal="center"/>
    </xf>
    <xf numFmtId="0" fontId="49" fillId="0" borderId="0" xfId="5" applyFont="1" applyAlignment="1">
      <alignment horizontal="right"/>
    </xf>
    <xf numFmtId="0" fontId="14" fillId="0" borderId="0" xfId="5"/>
    <xf numFmtId="10" fontId="0" fillId="9" borderId="0" xfId="74" applyNumberFormat="1" applyFont="1" applyFill="1" applyBorder="1" applyAlignment="1">
      <alignment horizontal="center"/>
    </xf>
    <xf numFmtId="165" fontId="0" fillId="0" borderId="6" xfId="79" applyNumberFormat="1" applyFont="1" applyFill="1" applyBorder="1"/>
    <xf numFmtId="165" fontId="0" fillId="0" borderId="0" xfId="79" applyNumberFormat="1" applyFont="1" applyFill="1" applyBorder="1"/>
    <xf numFmtId="165" fontId="0" fillId="0" borderId="0" xfId="6" applyNumberFormat="1" applyFont="1" applyFill="1" applyBorder="1" applyAlignment="1">
      <alignment horizontal="center"/>
    </xf>
    <xf numFmtId="165" fontId="0" fillId="0" borderId="8" xfId="79" applyNumberFormat="1" applyFont="1" applyFill="1" applyBorder="1"/>
    <xf numFmtId="165" fontId="0" fillId="0" borderId="5" xfId="79" applyNumberFormat="1" applyFont="1" applyFill="1" applyBorder="1"/>
    <xf numFmtId="165" fontId="0" fillId="0" borderId="11" xfId="79" applyNumberFormat="1" applyFont="1" applyFill="1" applyBorder="1"/>
    <xf numFmtId="0" fontId="49" fillId="0" borderId="0" xfId="73" applyFont="1" applyAlignment="1">
      <alignment horizontal="right"/>
    </xf>
    <xf numFmtId="0" fontId="13" fillId="0" borderId="0" xfId="73" applyAlignment="1">
      <alignment horizontal="right"/>
    </xf>
    <xf numFmtId="165" fontId="0" fillId="0" borderId="7" xfId="79" applyNumberFormat="1" applyFont="1" applyFill="1" applyBorder="1"/>
    <xf numFmtId="0" fontId="49" fillId="0" borderId="0" xfId="73" applyFont="1" applyAlignment="1">
      <alignment horizontal="left" indent="2"/>
    </xf>
    <xf numFmtId="0" fontId="11" fillId="0" borderId="0" xfId="73" applyFont="1"/>
    <xf numFmtId="10" fontId="11" fillId="9" borderId="0" xfId="74" applyNumberFormat="1" applyFont="1" applyFill="1" applyAlignment="1">
      <alignment horizontal="center"/>
    </xf>
    <xf numFmtId="165" fontId="11" fillId="0" borderId="7" xfId="79" applyNumberFormat="1" applyFont="1" applyFill="1" applyBorder="1"/>
    <xf numFmtId="165" fontId="11" fillId="0" borderId="11" xfId="79" applyNumberFormat="1" applyFont="1" applyFill="1" applyBorder="1"/>
    <xf numFmtId="165" fontId="49" fillId="0" borderId="0" xfId="6" applyNumberFormat="1" applyFont="1" applyAlignment="1">
      <alignment horizontal="center" wrapText="1"/>
    </xf>
    <xf numFmtId="165" fontId="0" fillId="0" borderId="0" xfId="79" applyNumberFormat="1" applyFont="1" applyBorder="1"/>
    <xf numFmtId="165" fontId="0" fillId="0" borderId="6" xfId="79" applyNumberFormat="1" applyFont="1" applyBorder="1"/>
    <xf numFmtId="165" fontId="0" fillId="8" borderId="6" xfId="79" applyNumberFormat="1" applyFont="1" applyFill="1" applyBorder="1"/>
    <xf numFmtId="165" fontId="0" fillId="8" borderId="0" xfId="79" applyNumberFormat="1" applyFont="1" applyFill="1" applyBorder="1"/>
    <xf numFmtId="165" fontId="49" fillId="8" borderId="0" xfId="6" applyNumberFormat="1" applyFont="1" applyFill="1" applyAlignment="1">
      <alignment horizontal="center"/>
    </xf>
    <xf numFmtId="165" fontId="0" fillId="0" borderId="29" xfId="6" applyNumberFormat="1" applyFont="1" applyFill="1" applyBorder="1" applyAlignment="1">
      <alignment horizontal="center"/>
    </xf>
    <xf numFmtId="165" fontId="0" fillId="0" borderId="28" xfId="6" applyNumberFormat="1" applyFont="1" applyFill="1" applyBorder="1" applyAlignment="1">
      <alignment horizontal="center"/>
    </xf>
    <xf numFmtId="165" fontId="51" fillId="0" borderId="28" xfId="6" applyNumberFormat="1" applyFont="1" applyFill="1" applyBorder="1" applyAlignment="1">
      <alignment horizontal="center"/>
    </xf>
    <xf numFmtId="165" fontId="0" fillId="0" borderId="7" xfId="79" applyNumberFormat="1" applyFont="1" applyBorder="1"/>
    <xf numFmtId="165" fontId="0" fillId="0" borderId="11" xfId="79" applyNumberFormat="1" applyFont="1" applyBorder="1"/>
    <xf numFmtId="165" fontId="11" fillId="0" borderId="30" xfId="6" applyNumberFormat="1" applyFont="1" applyFill="1" applyBorder="1" applyAlignment="1">
      <alignment horizontal="center"/>
    </xf>
    <xf numFmtId="10" fontId="0" fillId="8" borderId="0" xfId="74" applyNumberFormat="1" applyFont="1" applyFill="1" applyAlignment="1">
      <alignment horizontal="center"/>
    </xf>
    <xf numFmtId="165" fontId="0" fillId="0" borderId="0" xfId="6" applyNumberFormat="1" applyFont="1" applyBorder="1"/>
    <xf numFmtId="165" fontId="0" fillId="0" borderId="6" xfId="6" applyNumberFormat="1" applyFont="1" applyBorder="1"/>
    <xf numFmtId="165" fontId="0" fillId="0" borderId="29" xfId="6" applyNumberFormat="1" applyFont="1" applyFill="1" applyBorder="1"/>
    <xf numFmtId="165" fontId="0" fillId="0" borderId="0" xfId="6" applyNumberFormat="1" applyFont="1" applyFill="1" applyBorder="1"/>
    <xf numFmtId="165" fontId="0" fillId="0" borderId="6" xfId="6" applyNumberFormat="1" applyFont="1" applyFill="1" applyBorder="1"/>
    <xf numFmtId="165" fontId="0" fillId="0" borderId="28" xfId="6" applyNumberFormat="1" applyFont="1" applyFill="1" applyBorder="1"/>
    <xf numFmtId="165" fontId="51" fillId="0" borderId="0" xfId="6" applyNumberFormat="1" applyFont="1" applyFill="1" applyBorder="1" applyAlignment="1">
      <alignment horizontal="center"/>
    </xf>
    <xf numFmtId="165" fontId="0" fillId="0" borderId="29" xfId="79" applyNumberFormat="1" applyFont="1" applyBorder="1"/>
    <xf numFmtId="43" fontId="0" fillId="0" borderId="0" xfId="79" applyFont="1" applyBorder="1"/>
    <xf numFmtId="43" fontId="0" fillId="0" borderId="0" xfId="79" applyFont="1" applyFill="1" applyBorder="1"/>
    <xf numFmtId="43" fontId="0" fillId="0" borderId="6" xfId="79" applyFont="1" applyFill="1" applyBorder="1"/>
    <xf numFmtId="43" fontId="0" fillId="0" borderId="28" xfId="79" applyFont="1" applyFill="1" applyBorder="1"/>
    <xf numFmtId="43" fontId="52" fillId="0" borderId="0" xfId="73" applyNumberFormat="1" applyFont="1" applyAlignment="1">
      <alignment horizontal="right"/>
    </xf>
    <xf numFmtId="165" fontId="0" fillId="0" borderId="29" xfId="79" applyNumberFormat="1" applyFont="1" applyFill="1" applyBorder="1"/>
    <xf numFmtId="165" fontId="11" fillId="0" borderId="4" xfId="79" applyNumberFormat="1" applyFont="1" applyFill="1" applyBorder="1"/>
    <xf numFmtId="165" fontId="11" fillId="0" borderId="0" xfId="6" applyNumberFormat="1" applyFont="1" applyFill="1" applyBorder="1" applyAlignment="1">
      <alignment horizontal="center"/>
    </xf>
    <xf numFmtId="10" fontId="53" fillId="9" borderId="0" xfId="74" applyNumberFormat="1" applyFont="1" applyFill="1" applyAlignment="1">
      <alignment horizontal="center"/>
    </xf>
    <xf numFmtId="0" fontId="11" fillId="0" borderId="0" xfId="0" applyFont="1" applyAlignment="1">
      <alignment horizontal="center"/>
    </xf>
    <xf numFmtId="0" fontId="13" fillId="0" borderId="0" xfId="0" applyFont="1" applyAlignment="1">
      <alignment horizontal="left" vertical="top" wrapText="1"/>
    </xf>
    <xf numFmtId="37" fontId="24" fillId="0" borderId="0" xfId="3" applyNumberFormat="1" applyFont="1" applyAlignment="1">
      <alignment horizontal="center"/>
    </xf>
    <xf numFmtId="165" fontId="26" fillId="0" borderId="5" xfId="13" applyNumberFormat="1" applyFont="1" applyBorder="1" applyAlignment="1">
      <alignment horizontal="center"/>
    </xf>
    <xf numFmtId="0" fontId="29" fillId="0" borderId="14" xfId="12" applyFont="1" applyBorder="1" applyAlignment="1">
      <alignment horizontal="center" vertical="top" wrapText="1"/>
    </xf>
    <xf numFmtId="0" fontId="29" fillId="0" borderId="15" xfId="12" applyFont="1" applyBorder="1" applyAlignment="1">
      <alignment horizontal="center" vertical="top" wrapText="1"/>
    </xf>
    <xf numFmtId="0" fontId="29" fillId="0" borderId="16" xfId="12" applyFont="1" applyBorder="1" applyAlignment="1">
      <alignment horizontal="center" vertical="top" wrapText="1"/>
    </xf>
    <xf numFmtId="0" fontId="12" fillId="0" borderId="7" xfId="0" applyFont="1" applyBorder="1" applyAlignment="1">
      <alignment horizontal="center" wrapText="1"/>
    </xf>
    <xf numFmtId="0" fontId="12" fillId="0" borderId="27" xfId="0" applyFont="1" applyBorder="1" applyAlignment="1">
      <alignment horizontal="center" wrapText="1"/>
    </xf>
    <xf numFmtId="0" fontId="12" fillId="0" borderId="1" xfId="0" applyFont="1" applyBorder="1" applyAlignment="1">
      <alignment horizontal="center" wrapText="1"/>
    </xf>
    <xf numFmtId="0" fontId="12" fillId="0" borderId="3" xfId="0" applyFont="1" applyBorder="1" applyAlignment="1">
      <alignment horizontal="center" wrapText="1"/>
    </xf>
    <xf numFmtId="0" fontId="11" fillId="2" borderId="1" xfId="0" applyFont="1" applyFill="1" applyBorder="1" applyAlignment="1">
      <alignment horizontal="center"/>
    </xf>
    <xf numFmtId="0" fontId="11" fillId="2" borderId="2" xfId="0" applyFont="1" applyFill="1" applyBorder="1" applyAlignment="1">
      <alignment horizontal="center"/>
    </xf>
    <xf numFmtId="0" fontId="11" fillId="2" borderId="3" xfId="0" applyFont="1" applyFill="1" applyBorder="1" applyAlignment="1">
      <alignment horizontal="center"/>
    </xf>
    <xf numFmtId="3" fontId="39" fillId="0" borderId="6" xfId="24" applyNumberFormat="1" applyFont="1" applyBorder="1" applyAlignment="1">
      <alignment horizontal="center"/>
    </xf>
    <xf numFmtId="3" fontId="39" fillId="0" borderId="0" xfId="24" applyNumberFormat="1" applyFon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37" fontId="24" fillId="4" borderId="18" xfId="3" applyNumberFormat="1" applyFont="1" applyFill="1" applyBorder="1" applyAlignment="1">
      <alignment horizontal="center" wrapText="1"/>
    </xf>
    <xf numFmtId="37" fontId="24" fillId="4" borderId="19" xfId="3" applyNumberFormat="1" applyFont="1" applyFill="1" applyBorder="1" applyAlignment="1">
      <alignment horizontal="center" wrapText="1"/>
    </xf>
    <xf numFmtId="37" fontId="24" fillId="4" borderId="20" xfId="3" applyNumberFormat="1" applyFont="1" applyFill="1" applyBorder="1" applyAlignment="1">
      <alignment horizontal="center" wrapText="1"/>
    </xf>
    <xf numFmtId="37" fontId="24" fillId="4" borderId="22" xfId="3" applyNumberFormat="1" applyFont="1" applyFill="1" applyBorder="1" applyAlignment="1">
      <alignment horizontal="center" wrapText="1"/>
    </xf>
    <xf numFmtId="37" fontId="24" fillId="4" borderId="23" xfId="3" applyNumberFormat="1" applyFont="1" applyFill="1" applyBorder="1" applyAlignment="1">
      <alignment horizontal="center" wrapText="1"/>
    </xf>
    <xf numFmtId="37" fontId="24" fillId="4" borderId="24" xfId="3" applyNumberFormat="1" applyFont="1" applyFill="1" applyBorder="1" applyAlignment="1">
      <alignment horizontal="center" wrapText="1"/>
    </xf>
    <xf numFmtId="0" fontId="54" fillId="0" borderId="0" xfId="0" applyFont="1" applyAlignment="1">
      <alignment horizontal="right"/>
    </xf>
    <xf numFmtId="171" fontId="54" fillId="0" borderId="0" xfId="2" applyNumberFormat="1" applyFont="1" applyFill="1" applyBorder="1"/>
    <xf numFmtId="9" fontId="25" fillId="0" borderId="0" xfId="2" applyFont="1" applyFill="1"/>
    <xf numFmtId="171" fontId="25" fillId="0" borderId="0" xfId="2" applyNumberFormat="1" applyFont="1" applyFill="1" applyAlignment="1">
      <alignment horizontal="left"/>
    </xf>
    <xf numFmtId="171" fontId="55" fillId="0" borderId="0" xfId="2" applyNumberFormat="1" applyFont="1" applyFill="1" applyAlignment="1">
      <alignment horizontal="left"/>
    </xf>
    <xf numFmtId="165" fontId="55" fillId="0" borderId="0" xfId="13" applyNumberFormat="1" applyFont="1" applyFill="1"/>
  </cellXfs>
  <cellStyles count="81">
    <cellStyle name="Comma" xfId="1" builtinId="3"/>
    <cellStyle name="Comma 2" xfId="6" xr:uid="{A8F0E0DD-D462-4BF9-A27C-F9A12C9B22F2}"/>
    <cellStyle name="Comma 2 2" xfId="76" xr:uid="{CD088152-76E0-4309-826E-8C56B40AFE9F}"/>
    <cellStyle name="Comma 2 2 2" xfId="79" xr:uid="{7D998606-A0E2-4F37-B288-11D097C4E24F}"/>
    <cellStyle name="Comma 3" xfId="13" xr:uid="{7A75D35E-0DF7-4491-8171-DD0CE563FE9E}"/>
    <cellStyle name="Comma 4" xfId="17" xr:uid="{F9A5BE42-6CD3-42A6-AEB8-A29B762E10AE}"/>
    <cellStyle name="Comma 4 2" xfId="22" xr:uid="{55B6C718-8C6F-4931-A36D-C830838AB8A8}"/>
    <cellStyle name="Comma 6" xfId="19" xr:uid="{A994F9F0-931D-4791-B3A1-6FEDC482C172}"/>
    <cellStyle name="Comma 6 5" xfId="75" xr:uid="{AA87B95F-9ACC-4A16-BC43-F4BF5498A5E2}"/>
    <cellStyle name="Currency" xfId="15" builtinId="4"/>
    <cellStyle name="Currency 2" xfId="11" xr:uid="{ED32FC64-87CD-4407-B9BD-25F6E66F4577}"/>
    <cellStyle name="Currency 3" xfId="14" xr:uid="{2769E627-5546-45C8-9518-1EF4F40DE818}"/>
    <cellStyle name="Currency 4" xfId="20" xr:uid="{677957B9-AA53-4229-9E81-A70D7FCC2465}"/>
    <cellStyle name="Normal" xfId="0" builtinId="0"/>
    <cellStyle name="Normal 2" xfId="5" xr:uid="{CD8B00B5-3B1A-40E2-878F-667EF92A2F5F}"/>
    <cellStyle name="Normal 2 2" xfId="73" xr:uid="{BAC11172-BEB7-4C81-BE98-C84586B689B8}"/>
    <cellStyle name="Normal 2 4" xfId="8" xr:uid="{2B4E41B4-A38D-412A-AE92-B493D0ACAC4D}"/>
    <cellStyle name="Normal 3" xfId="7" xr:uid="{1A4FD634-A4F3-461C-B7F1-54DE16266F80}"/>
    <cellStyle name="Normal 4" xfId="12" xr:uid="{94DB330E-44D6-40D5-BADC-A3D2D99B6735}"/>
    <cellStyle name="Normal 40" xfId="25" xr:uid="{48460301-A9B4-499A-BF89-68B9ED555991}"/>
    <cellStyle name="Normal 40 2" xfId="49" xr:uid="{A300AE19-8FF4-4230-9FF0-BEF1C0F91CC7}"/>
    <cellStyle name="Normal 41" xfId="27" xr:uid="{79280E02-964A-441C-A307-8BEB305E3FE0}"/>
    <cellStyle name="Normal 41 2" xfId="51" xr:uid="{EEFBACF8-8597-40B6-A533-8C6AA50EB39C}"/>
    <cellStyle name="Normal 42" xfId="29" xr:uid="{11FAF0E4-6686-4EFC-86F7-A87EEBB0F49D}"/>
    <cellStyle name="Normal 42 2" xfId="53" xr:uid="{48BE4728-1BB8-4EEF-A20F-1ECB84304218}"/>
    <cellStyle name="Normal 43" xfId="31" xr:uid="{313F3F31-A310-47DA-9718-7CCC521D23B0}"/>
    <cellStyle name="Normal 43 2" xfId="55" xr:uid="{4213A0BB-3536-4CA6-887D-E59B6285ED0A}"/>
    <cellStyle name="Normal 44" xfId="33" xr:uid="{B9FE6AB2-43AC-4775-95E0-AB65F2513BE8}"/>
    <cellStyle name="Normal 44 2" xfId="57" xr:uid="{260B1FE6-CB1E-4D4F-8706-BA9C235FD08D}"/>
    <cellStyle name="Normal 45" xfId="35" xr:uid="{83C95097-195E-4400-A263-9328032DC5AE}"/>
    <cellStyle name="Normal 45 2" xfId="59" xr:uid="{40495CEB-A22F-4D97-9C6B-AB598CB9C1B1}"/>
    <cellStyle name="Normal 46" xfId="37" xr:uid="{72990386-91D8-41D6-9453-9374B6A48752}"/>
    <cellStyle name="Normal 46 2" xfId="61" xr:uid="{9D152DDB-E4E2-437F-8A72-AC47F5F46D7B}"/>
    <cellStyle name="Normal 48" xfId="39" xr:uid="{AB4D2078-EBE9-4A16-93BF-0FB029CF0BCF}"/>
    <cellStyle name="Normal 48 2" xfId="63" xr:uid="{76B5BC7C-E8FF-4BF1-A0BB-1470DB3314A0}"/>
    <cellStyle name="Normal 49" xfId="41" xr:uid="{C271AAB7-0B8B-47FD-BEC3-F1FD58186731}"/>
    <cellStyle name="Normal 49 2" xfId="65" xr:uid="{D42B257B-9261-4CD6-A886-81B09845C9EB}"/>
    <cellStyle name="Normal 5" xfId="16" xr:uid="{5D679E27-30EA-4778-809C-BC2DF1F55DFB}"/>
    <cellStyle name="Normal 5 2" xfId="21" xr:uid="{0E5855F8-1284-456A-9241-99459D069247}"/>
    <cellStyle name="Normal 50" xfId="26" xr:uid="{C7FA5269-E250-4924-87D0-3F4670441302}"/>
    <cellStyle name="Normal 50 2" xfId="50" xr:uid="{00527DD4-7A4B-482E-9611-2F973CBF4052}"/>
    <cellStyle name="Normal 51" xfId="28" xr:uid="{DA6AE215-13B3-4410-A231-0CB0DC9742C8}"/>
    <cellStyle name="Normal 51 2" xfId="52" xr:uid="{7C7D0852-C081-4E5D-B500-D24A5967907B}"/>
    <cellStyle name="Normal 52" xfId="30" xr:uid="{A3FB96EF-B954-4F71-8759-A58547601836}"/>
    <cellStyle name="Normal 52 2" xfId="54" xr:uid="{F694D693-2FA9-48C6-B290-E9B08A64A753}"/>
    <cellStyle name="Normal 53" xfId="32" xr:uid="{C8BD8A81-86ED-4091-8901-C9C765986BDF}"/>
    <cellStyle name="Normal 53 2" xfId="56" xr:uid="{2609BB64-6239-49A0-BD54-9E2E540E2CDD}"/>
    <cellStyle name="Normal 54" xfId="34" xr:uid="{75D45304-5A9F-48F9-A33E-F91ADBF9F80F}"/>
    <cellStyle name="Normal 54 2" xfId="58" xr:uid="{7F23590A-0261-4C51-BE0E-FB419A95F676}"/>
    <cellStyle name="Normal 55" xfId="36" xr:uid="{14448543-5291-4951-B16A-6F06C9828423}"/>
    <cellStyle name="Normal 55 2" xfId="60" xr:uid="{FCF6F69D-97FF-481C-96AF-C6B9BF5B09F4}"/>
    <cellStyle name="Normal 56" xfId="38" xr:uid="{C55E4D58-0831-450E-8C27-3A8699486A71}"/>
    <cellStyle name="Normal 56 2" xfId="62" xr:uid="{C9DE66DB-D2BF-4671-8EAF-21608F2930E2}"/>
    <cellStyle name="Normal 58" xfId="40" xr:uid="{768C5BBC-5239-4BB5-BFD7-5B71B790F45A}"/>
    <cellStyle name="Normal 58 2" xfId="64" xr:uid="{B3D1D60E-D3D2-4F7E-A75A-6BBE96B38489}"/>
    <cellStyle name="Normal 59" xfId="42" xr:uid="{26F0649B-D02F-4131-951A-BE0056C1B8AE}"/>
    <cellStyle name="Normal 59 2" xfId="66" xr:uid="{20FCBBB4-89E0-434B-B83D-D9E0E4C0B27D}"/>
    <cellStyle name="Normal 6" xfId="24" xr:uid="{7975A6C8-D4FF-4FBE-AF30-C8A584EC973C}"/>
    <cellStyle name="Normal 60" xfId="43" xr:uid="{ABCEFE31-0BDD-47C6-943F-427A088129C8}"/>
    <cellStyle name="Normal 60 2" xfId="67" xr:uid="{076BB553-2308-4265-BC5A-384E6BA415E2}"/>
    <cellStyle name="Normal 61" xfId="45" xr:uid="{DD9A8D21-1269-4998-9336-9FF010DEB33D}"/>
    <cellStyle name="Normal 61 2" xfId="69" xr:uid="{37A076C9-F858-4E59-8F3A-2BC4A4B12C81}"/>
    <cellStyle name="Normal 62" xfId="47" xr:uid="{C6EC5C5E-CB63-48FD-9413-C4C7F0645214}"/>
    <cellStyle name="Normal 62 2" xfId="71" xr:uid="{AB76E06F-B31D-4106-8441-F4D1450088BA}"/>
    <cellStyle name="Normal 66" xfId="44" xr:uid="{1C1F3EBD-6BAE-4A49-B438-2AAA239FBEF5}"/>
    <cellStyle name="Normal 66 2" xfId="68" xr:uid="{C0F30589-FF6E-4A83-8934-8574386F06E3}"/>
    <cellStyle name="Normal 67" xfId="46" xr:uid="{A18A4A4F-869E-484A-A8EF-596613C93B3C}"/>
    <cellStyle name="Normal 67 2" xfId="70" xr:uid="{FE0A80F7-F45F-4718-BD8E-C0188A70B280}"/>
    <cellStyle name="Normal 68" xfId="48" xr:uid="{C6A7B39C-482A-4640-A1BF-C1B477B2B91E}"/>
    <cellStyle name="Normal 68 2" xfId="72" xr:uid="{BCA99E76-AFCC-4881-8D2C-030B10C026B9}"/>
    <cellStyle name="Normal 77" xfId="78" xr:uid="{D7A80663-F284-4023-81CC-19AE5F5A1F63}"/>
    <cellStyle name="Normal_WAElec6_97" xfId="3" xr:uid="{21770BCD-5450-4364-B84D-43B6166CD572}"/>
    <cellStyle name="Normal_WAGas6_97" xfId="4" xr:uid="{BA108B35-915B-4521-A15D-E000D89BB0E6}"/>
    <cellStyle name="Normal_Year 1 - 3_3" xfId="9" xr:uid="{EFC4BD2B-F5D4-4BFC-909E-210048865D39}"/>
    <cellStyle name="Percent" xfId="2" builtinId="5"/>
    <cellStyle name="Percent 2" xfId="10" xr:uid="{9C7C3984-FB43-4DA7-BBD0-7D8214A7888E}"/>
    <cellStyle name="Percent 2 2" xfId="77" xr:uid="{B030C08A-5104-4FB8-9F54-C6D95431A46A}"/>
    <cellStyle name="Percent 2 2 2" xfId="80" xr:uid="{E3778A1C-05F4-4708-AE2D-D80C0EE7B33F}"/>
    <cellStyle name="Percent 3" xfId="18" xr:uid="{2854C75F-A409-4226-AD0B-B03216F48FFD}"/>
    <cellStyle name="Percent 3 2" xfId="23" xr:uid="{09F2F167-FAAB-4B44-9167-0E00FE2B6F6F}"/>
    <cellStyle name="Percent 5" xfId="74" xr:uid="{4E43E07C-FFA6-46DA-B8D1-0144873BAC6A}"/>
  </cellStyles>
  <dxfs count="5">
    <dxf>
      <font>
        <color auto="1"/>
      </font>
      <fill>
        <patternFill>
          <bgColor theme="2"/>
        </patternFill>
      </fill>
    </dxf>
    <dxf>
      <font>
        <color auto="1"/>
      </font>
      <fill>
        <patternFill>
          <bgColor theme="2"/>
        </patternFill>
      </fill>
    </dxf>
    <dxf>
      <fill>
        <patternFill>
          <bgColor theme="2"/>
        </patternFill>
      </fill>
    </dxf>
    <dxf>
      <fill>
        <patternFill>
          <bgColor theme="2"/>
        </patternFill>
      </fill>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200025</xdr:colOff>
      <xdr:row>4</xdr:row>
      <xdr:rowOff>95250</xdr:rowOff>
    </xdr:from>
    <xdr:to>
      <xdr:col>15</xdr:col>
      <xdr:colOff>752475</xdr:colOff>
      <xdr:row>4</xdr:row>
      <xdr:rowOff>95250</xdr:rowOff>
    </xdr:to>
    <xdr:cxnSp macro="">
      <xdr:nvCxnSpPr>
        <xdr:cNvPr id="2" name="Straight Arrow Connector 1">
          <a:extLst>
            <a:ext uri="{FF2B5EF4-FFF2-40B4-BE49-F238E27FC236}">
              <a16:creationId xmlns:a16="http://schemas.microsoft.com/office/drawing/2014/main" id="{65B285C8-9C5A-421A-853C-130A939E3A9D}"/>
            </a:ext>
          </a:extLst>
        </xdr:cNvPr>
        <xdr:cNvCxnSpPr/>
      </xdr:nvCxnSpPr>
      <xdr:spPr>
        <a:xfrm>
          <a:off x="5124450" y="742950"/>
          <a:ext cx="94392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184897</xdr:colOff>
      <xdr:row>4</xdr:row>
      <xdr:rowOff>76200</xdr:rowOff>
    </xdr:from>
    <xdr:to>
      <xdr:col>27</xdr:col>
      <xdr:colOff>695325</xdr:colOff>
      <xdr:row>4</xdr:row>
      <xdr:rowOff>76200</xdr:rowOff>
    </xdr:to>
    <xdr:cxnSp macro="">
      <xdr:nvCxnSpPr>
        <xdr:cNvPr id="3" name="Straight Arrow Connector 2">
          <a:extLst>
            <a:ext uri="{FF2B5EF4-FFF2-40B4-BE49-F238E27FC236}">
              <a16:creationId xmlns:a16="http://schemas.microsoft.com/office/drawing/2014/main" id="{908297C6-356C-4B99-96C7-DFEBCB3C58CE}"/>
            </a:ext>
          </a:extLst>
        </xdr:cNvPr>
        <xdr:cNvCxnSpPr/>
      </xdr:nvCxnSpPr>
      <xdr:spPr>
        <a:xfrm>
          <a:off x="14815297" y="723900"/>
          <a:ext cx="9673478"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114860</xdr:colOff>
      <xdr:row>4</xdr:row>
      <xdr:rowOff>95250</xdr:rowOff>
    </xdr:from>
    <xdr:to>
      <xdr:col>39</xdr:col>
      <xdr:colOff>575982</xdr:colOff>
      <xdr:row>4</xdr:row>
      <xdr:rowOff>95250</xdr:rowOff>
    </xdr:to>
    <xdr:cxnSp macro="">
      <xdr:nvCxnSpPr>
        <xdr:cNvPr id="4" name="Straight Arrow Connector 3">
          <a:extLst>
            <a:ext uri="{FF2B5EF4-FFF2-40B4-BE49-F238E27FC236}">
              <a16:creationId xmlns:a16="http://schemas.microsoft.com/office/drawing/2014/main" id="{F369DC4F-C3DC-4CD0-896F-39842C1AD765}"/>
            </a:ext>
          </a:extLst>
        </xdr:cNvPr>
        <xdr:cNvCxnSpPr/>
      </xdr:nvCxnSpPr>
      <xdr:spPr>
        <a:xfrm>
          <a:off x="24727460" y="742950"/>
          <a:ext cx="9547972"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1m107\c01m107\2016\2016_WA_Elec_and_Gas_GRC\Adjustments\Adjustments\PF-CAPITAL%20PROJECTS\9%20)Support%20-%20DO%20NOT%20SEND\Unified%20Model%20-%202017%20-%2012.14.2015%20-%202018%20AMA%20pickup.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esults%20of%20Operations\2024\2024.12\12A-202412_Avista%20Electric%20Pull.xlsm" TargetMode="External"/><Relationship Id="rId1" Type="http://schemas.openxmlformats.org/officeDocument/2006/relationships/externalLinkPath" Target="/Results%20of%20Operations/2024/2024.12/12A-202412_Avista%20Electric%20Pul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Results%20of%20Operations\2018\2018.11\12A-2018.11_Avista%20Gas%20South%20Pul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2022%20WA%20Elec%20and%20Gas%20GRC/Adjustments/3.15-4.01-4.02-5.08%20Provisional%20%2009.2021%20EOP%20Rate%20Base%20to%2012.31.2022%20EOP/Support%20-%20Do%20Not%20Send/2021-2024%20Asset%20Allocated%20Transfer%20to%20Plant-Master%20List.11.15.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bb6175\AppData\Local\Microsoft\Windows\INetCache\Content.Outlook\U20FTLJ4\TTP%20Forecast%20Master%20List.DraftV1%20K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RESULTS%20OF%20OPERATIONS\ROO%207\96\roo%20databas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1m107\c01m107\WWP%20CBR\WWP%202018-09%20CBR%20Test\09.2018%20CBR%20WA%20Electric%20Model.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M:\Results%20of%20Operations\2024\2024.12\12A-202412_Avista%20Gas%20North%20Pull.xlsm" TargetMode="External"/><Relationship Id="rId1" Type="http://schemas.openxmlformats.org/officeDocument/2006/relationships/externalLinkPath" Target="/Results%20of%20Operations/2024/2024.12/12A-202412_Avista%20Gas%20North%20Pull.xlsm"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M:\2025\2025%20WA%20Provisional%20Capital%20Review%20of%202024\Data%20Files\2022-2024%20Colstrip%20TTP%20Removal.xlsx" TargetMode="External"/><Relationship Id="rId1" Type="http://schemas.openxmlformats.org/officeDocument/2006/relationships/externalLinkPath" Target="Data%20Files/2022-2024%20Colstrip%20TTP%20Remov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Washington"/>
      <sheetName val="Washington 2018 AMA Pickup"/>
      <sheetName val="Idaho"/>
      <sheetName val="Oregon"/>
      <sheetName val="2017 Inputs"/>
      <sheetName val="Actl Forcst - WA E"/>
      <sheetName val="Actl Forcst - WA G"/>
      <sheetName val="Actl Forcst - ID E"/>
      <sheetName val="Actl Forcst - ID G"/>
      <sheetName val="Actl Forcst - OR"/>
      <sheetName val="Actl Forcst - TotalCo"/>
      <sheetName val="Actual"/>
      <sheetName val="Actual_Transfers"/>
      <sheetName val="Budget"/>
      <sheetName val="CAP17.3"/>
      <sheetName val="Sheet3"/>
      <sheetName val="Sheet2"/>
      <sheetName val="Allocation Factors"/>
      <sheetName val="Specific Allocation"/>
      <sheetName val="AllocationFactors_Actuals"/>
      <sheetName val="Sheet1"/>
      <sheetName val="WA 5000s General to Software"/>
      <sheetName val="ID 5000s General to Software"/>
      <sheetName val="OR 5000s General to Softw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Allocation Factors</v>
          </cell>
        </row>
        <row r="3">
          <cell r="A3" t="str">
            <v>Allocation Categories</v>
          </cell>
        </row>
        <row r="4">
          <cell r="A4" t="str">
            <v>Elec Distribution 360-373 CD AN</v>
          </cell>
        </row>
        <row r="5">
          <cell r="A5" t="str">
            <v>Elec Distribution 360-373 CD AA</v>
          </cell>
        </row>
        <row r="6">
          <cell r="A6" t="str">
            <v>Elec Distribution 360-373 ED AN</v>
          </cell>
        </row>
        <row r="7">
          <cell r="A7" t="str">
            <v>Elec Distribution 360-373 ED ID</v>
          </cell>
        </row>
        <row r="8">
          <cell r="A8" t="str">
            <v>Elec Distribution 360-373 ED WA</v>
          </cell>
        </row>
        <row r="9">
          <cell r="A9" t="str">
            <v>Elec Distribution 360-373 ED MT</v>
          </cell>
        </row>
        <row r="10">
          <cell r="A10" t="str">
            <v>Elec Transmission 350-359 ED AN</v>
          </cell>
        </row>
        <row r="11">
          <cell r="A11" t="str">
            <v>Elec Transmission 350-359 ED ID</v>
          </cell>
        </row>
        <row r="12">
          <cell r="A12" t="str">
            <v>Elec Transmission 350-359 ED WA</v>
          </cell>
        </row>
        <row r="13">
          <cell r="A13" t="str">
            <v>Gas Distribution 374-387 GD AA</v>
          </cell>
        </row>
        <row r="14">
          <cell r="A14" t="str">
            <v>Gas Distribution 374-387 GD AN</v>
          </cell>
        </row>
        <row r="15">
          <cell r="A15" t="str">
            <v>Gas Distribution 374-387 GD ID</v>
          </cell>
        </row>
        <row r="16">
          <cell r="A16" t="str">
            <v>Gas Distribution 374-387 GD OR</v>
          </cell>
        </row>
        <row r="17">
          <cell r="A17" t="str">
            <v>Gas Distribution 374-387 GD WA</v>
          </cell>
        </row>
        <row r="18">
          <cell r="A18" t="str">
            <v>Gas Underground Storage 350-357 GD AA</v>
          </cell>
        </row>
        <row r="19">
          <cell r="A19" t="str">
            <v>Gas Underground Storage 350-357 GD AN</v>
          </cell>
        </row>
        <row r="20">
          <cell r="A20" t="str">
            <v>Gas Underground Storage 350-357 GD OR</v>
          </cell>
        </row>
        <row r="21">
          <cell r="A21" t="str">
            <v>General 389-391 / 393-395 / 397-398 CD AA</v>
          </cell>
        </row>
        <row r="22">
          <cell r="A22" t="str">
            <v>General 389-391 / 393-395 / 397-398 CD AN</v>
          </cell>
        </row>
        <row r="23">
          <cell r="A23" t="str">
            <v>General 389-391 / 393-395 / 397-398 CD ID</v>
          </cell>
        </row>
        <row r="24">
          <cell r="A24" t="str">
            <v>General 389-391 / 393-395 / 397-398 CD WA</v>
          </cell>
        </row>
        <row r="25">
          <cell r="A25" t="str">
            <v>General 389-391 / 393-395 / 397-398 ED AN</v>
          </cell>
        </row>
        <row r="26">
          <cell r="A26" t="str">
            <v>General 389-391 / 393-395 / 397-398 GD AA</v>
          </cell>
        </row>
        <row r="27">
          <cell r="A27" t="str">
            <v>General 389-391 / 393-395 / 397-398 ED WA</v>
          </cell>
        </row>
        <row r="28">
          <cell r="A28" t="str">
            <v>General 389-391 / 393-395 / 397-398 ED ID</v>
          </cell>
        </row>
        <row r="29">
          <cell r="A29" t="str">
            <v>General 389-391 / 393-395 / 397-398 ED AA</v>
          </cell>
        </row>
        <row r="30">
          <cell r="A30" t="str">
            <v>General 389-391 / 393-395 / 397-398 GD WA</v>
          </cell>
        </row>
        <row r="31">
          <cell r="A31" t="str">
            <v>General 389-391 / 393-395 / 397-398 GD OR</v>
          </cell>
        </row>
        <row r="32">
          <cell r="A32" t="str">
            <v>General 389-391 / 393-395 / 397-398 GD AN</v>
          </cell>
        </row>
        <row r="33">
          <cell r="A33" t="str">
            <v>Hydro 331-336 ED AN</v>
          </cell>
        </row>
        <row r="34">
          <cell r="A34" t="str">
            <v>Hydro 331-336 ED WA</v>
          </cell>
        </row>
        <row r="35">
          <cell r="A35" t="str">
            <v>Other Elec Production / Turbines 340-346 ED AN</v>
          </cell>
        </row>
        <row r="36">
          <cell r="A36" t="str">
            <v>Software 303 CD AA</v>
          </cell>
        </row>
        <row r="37">
          <cell r="A37" t="str">
            <v>Software 303 CD ID</v>
          </cell>
        </row>
        <row r="38">
          <cell r="A38" t="str">
            <v>Software 303 CD WA</v>
          </cell>
        </row>
        <row r="39">
          <cell r="A39" t="str">
            <v>Software 303 ED AN</v>
          </cell>
        </row>
        <row r="40">
          <cell r="A40" t="str">
            <v>Software 303 ED MT</v>
          </cell>
        </row>
        <row r="41">
          <cell r="A41" t="str">
            <v>Software 303 ED WA</v>
          </cell>
        </row>
        <row r="42">
          <cell r="A42" t="str">
            <v>Software 303 ED AA</v>
          </cell>
        </row>
        <row r="43">
          <cell r="A43" t="str">
            <v>Software 303 CD AN</v>
          </cell>
        </row>
        <row r="44">
          <cell r="A44" t="str">
            <v>Software 303 GD AA</v>
          </cell>
        </row>
        <row r="45">
          <cell r="A45" t="str">
            <v>Thermal 311-316 ED AN</v>
          </cell>
        </row>
        <row r="46">
          <cell r="A46" t="str">
            <v>Transportation and Tools 392 / 396 CD AA</v>
          </cell>
        </row>
        <row r="47">
          <cell r="A47" t="str">
            <v>Transportation and Tools 392 / 396 CD AN</v>
          </cell>
        </row>
        <row r="48">
          <cell r="A48" t="str">
            <v>Transportation and Tools 392 / 396 CD WA</v>
          </cell>
        </row>
        <row r="49">
          <cell r="A49" t="str">
            <v>Transportation and Tools 392 / 396 CD ID</v>
          </cell>
        </row>
        <row r="50">
          <cell r="A50" t="str">
            <v>Transportation and Tools 392 / 396 ED AN</v>
          </cell>
        </row>
        <row r="51">
          <cell r="A51" t="str">
            <v>Transportation and Tools 392 / 396 ED WA</v>
          </cell>
        </row>
        <row r="52">
          <cell r="A52" t="str">
            <v>Transportation and Tools 392 / 396 ED ID</v>
          </cell>
        </row>
        <row r="53">
          <cell r="A53" t="str">
            <v>Transportation and Tools 392 / 396 GD AN</v>
          </cell>
        </row>
        <row r="54">
          <cell r="A54" t="str">
            <v>Transportation and Tools 392 / 396 GD ID</v>
          </cell>
        </row>
        <row r="55">
          <cell r="A55" t="str">
            <v>Transportation and Tools 392 / 396 GD WA</v>
          </cell>
        </row>
        <row r="56">
          <cell r="A56" t="str">
            <v>Transportation and Tools 392 / 396 GD OR</v>
          </cell>
        </row>
        <row r="57">
          <cell r="A57" t="str">
            <v>Gas Distribution 374-387 GD AA 1001</v>
          </cell>
        </row>
        <row r="58">
          <cell r="A58" t="str">
            <v>Gas Distribution 374-387 GD AN 1001</v>
          </cell>
        </row>
        <row r="59">
          <cell r="A59" t="str">
            <v>Gas Distribution 374-387 GD AA 1050</v>
          </cell>
        </row>
        <row r="60">
          <cell r="A60" t="str">
            <v>Gas Distribution 374-387 GD AA 1051</v>
          </cell>
        </row>
        <row r="61">
          <cell r="A61" t="str">
            <v>Gas Distribution 374-387 GD AA 1053</v>
          </cell>
        </row>
        <row r="62">
          <cell r="A62" t="str">
            <v>Gas Distribution 374-387 GD AA 3000</v>
          </cell>
        </row>
        <row r="63">
          <cell r="A63" t="str">
            <v>Gas Distribution 374-387 GD AA 3001</v>
          </cell>
        </row>
        <row r="64">
          <cell r="A64" t="str">
            <v>Gas Distribution 374-387 GD AA 3002</v>
          </cell>
        </row>
        <row r="65">
          <cell r="A65" t="str">
            <v>Gas Distribution 374-387 GD AA 3003</v>
          </cell>
        </row>
        <row r="66">
          <cell r="A66" t="str">
            <v>Gas Distribution 374-387 GD AN 3003</v>
          </cell>
        </row>
        <row r="67">
          <cell r="A67" t="str">
            <v>Gas Distribution 374-387 GD AA 3004</v>
          </cell>
        </row>
        <row r="68">
          <cell r="A68" t="str">
            <v>Gas Distribution 374-387 GD AA 3005</v>
          </cell>
        </row>
        <row r="69">
          <cell r="A69" t="str">
            <v>Gas Distribution 374-387 GD AN 3005</v>
          </cell>
        </row>
        <row r="70">
          <cell r="A70" t="str">
            <v>Gas Distribution 374-387 GD AA 3006</v>
          </cell>
        </row>
        <row r="71">
          <cell r="A71" t="str">
            <v>Gas Distribution 374-387 GD AA 3007</v>
          </cell>
        </row>
        <row r="72">
          <cell r="A72" t="str">
            <v>Gas Distribution 374-387 GD AA 3008</v>
          </cell>
        </row>
        <row r="73">
          <cell r="A73" t="str">
            <v>Gas Distribution 374-387 GD AA 3054</v>
          </cell>
        </row>
        <row r="74">
          <cell r="A74" t="str">
            <v>Gas Distribution 374-387 GD AA 3055</v>
          </cell>
        </row>
        <row r="75">
          <cell r="A75" t="str">
            <v>Gas Distribution 374-387 GD AA 3057</v>
          </cell>
        </row>
        <row r="76">
          <cell r="A76" t="str">
            <v>Gas Distribution 374-387 GD AA 3117</v>
          </cell>
        </row>
        <row r="77">
          <cell r="A77" t="str">
            <v>Gas Distribution 374-387 ED ID</v>
          </cell>
        </row>
        <row r="78">
          <cell r="A78" t="str">
            <v>Elec Distribution 360-373 ED AN 1000</v>
          </cell>
        </row>
        <row r="79">
          <cell r="A79" t="str">
            <v>Elec Distribution 360-373 ED AN 1002</v>
          </cell>
        </row>
        <row r="80">
          <cell r="A80" t="str">
            <v>Elec Distribution 360-373 ED AN 1003</v>
          </cell>
        </row>
        <row r="81">
          <cell r="A81" t="str">
            <v>Elec Distribution 360-373 ED AN 1004</v>
          </cell>
        </row>
        <row r="82">
          <cell r="A82" t="str">
            <v>Elec Distribution 360-373 ED AN 1005</v>
          </cell>
        </row>
        <row r="83">
          <cell r="A83" t="str">
            <v>Elec Distribution 360-373 ED AN 1006</v>
          </cell>
        </row>
        <row r="84">
          <cell r="A84" t="str">
            <v>Elec Distribution 360-373 ED AN 2054</v>
          </cell>
        </row>
        <row r="85">
          <cell r="A85" t="str">
            <v>Elec Distribution 360-373 ED AN 2055</v>
          </cell>
        </row>
        <row r="86">
          <cell r="A86" t="str">
            <v>Elec Distribution 360-373 ED AN 2056</v>
          </cell>
        </row>
        <row r="87">
          <cell r="A87" t="str">
            <v>Elec Distribution 360-373 ED AN 2059</v>
          </cell>
        </row>
        <row r="88">
          <cell r="A88" t="str">
            <v>Elec Distribution 360-373 ED AN 2060</v>
          </cell>
        </row>
        <row r="89">
          <cell r="A89" t="str">
            <v>Elec Distribution 360-373 ED AN 2204</v>
          </cell>
        </row>
        <row r="90">
          <cell r="A90" t="str">
            <v>Elec Distribution 360-373 ED AN 2414</v>
          </cell>
        </row>
        <row r="91">
          <cell r="A91" t="str">
            <v>Elec Distribution 360-373 ED AN 2423</v>
          </cell>
        </row>
        <row r="92">
          <cell r="A92" t="str">
            <v>Elec Distribution 360-373 ED AN 2470</v>
          </cell>
        </row>
        <row r="93">
          <cell r="A93" t="str">
            <v>Elec Distribution 360-373 ED AN 2516</v>
          </cell>
        </row>
        <row r="94">
          <cell r="A94" t="str">
            <v>Elec Distribution 360-373 ED AN 2535</v>
          </cell>
        </row>
        <row r="95">
          <cell r="A95" t="str">
            <v>Elec Distribution 360-373 ED AN 2584</v>
          </cell>
        </row>
        <row r="96">
          <cell r="A96" t="str">
            <v>Elec Distribution 360-373 ED AN 2599</v>
          </cell>
        </row>
        <row r="97">
          <cell r="A97" t="str">
            <v>Elec Distribution 360-373 ED AN 6000</v>
          </cell>
        </row>
        <row r="98">
          <cell r="A98" t="str">
            <v>Elec Distribution 360-373 CD WA 2586</v>
          </cell>
        </row>
      </sheetData>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ias"/>
      <sheetName val="Data"/>
      <sheetName val="E-CHK"/>
      <sheetName val="E-CHK-UI"/>
      <sheetName val="E-ALL"/>
      <sheetName val="E-OPS"/>
      <sheetName val="E-456"/>
      <sheetName val="E-555"/>
      <sheetName val="E-557"/>
      <sheetName val="E-908"/>
      <sheetName val="E-FIT"/>
      <sheetName val="E-INT"/>
      <sheetName val="E-SCM"/>
      <sheetName val="E-DTE"/>
      <sheetName val="E-OTX"/>
      <sheetName val="E-PLT"/>
      <sheetName val="E-APL"/>
      <sheetName val="E-DEPX"/>
      <sheetName val="E-AMTX"/>
      <sheetName val="E-ADEP"/>
      <sheetName val="E-AAMT"/>
      <sheetName val="C-GPL"/>
      <sheetName val="C-IPL"/>
      <sheetName val="C-DTX"/>
      <sheetName val="C-WKC"/>
      <sheetName val="E-ROR"/>
    </sheetNames>
    <sheetDataSet>
      <sheetData sheetId="0"/>
      <sheetData sheetId="1">
        <row r="2">
          <cell r="H2">
            <v>12</v>
          </cell>
          <cell r="S2" t="str">
            <v>Results of Operations - 12A</v>
          </cell>
        </row>
        <row r="3">
          <cell r="H3" t="str">
            <v>A</v>
          </cell>
        </row>
        <row r="4">
          <cell r="H4" t="str">
            <v>For Twelve Months Ended December 31, 2024</v>
          </cell>
        </row>
        <row r="5">
          <cell r="H5" t="str">
            <v>Average of Monthly Averages Basis</v>
          </cell>
        </row>
      </sheetData>
      <sheetData sheetId="2"/>
      <sheetData sheetId="3"/>
      <sheetData sheetId="4">
        <row r="7">
          <cell r="D7"/>
          <cell r="E7"/>
          <cell r="G7"/>
          <cell r="H7"/>
          <cell r="I7"/>
          <cell r="J7"/>
        </row>
        <row r="8">
          <cell r="C8">
            <v>1</v>
          </cell>
          <cell r="D8" t="str">
            <v>Input</v>
          </cell>
          <cell r="E8" t="str">
            <v>Production/Transmission  Ratio</v>
          </cell>
          <cell r="F8" t="str">
            <v>01-01-2024 thru 12-31-2024</v>
          </cell>
          <cell r="G8">
            <v>1</v>
          </cell>
          <cell r="H8">
            <v>0.65149999999999997</v>
          </cell>
          <cell r="I8">
            <v>0.34849999999999998</v>
          </cell>
          <cell r="J8" t="str">
            <v xml:space="preserve"> </v>
          </cell>
        </row>
        <row r="9">
          <cell r="C9"/>
          <cell r="D9"/>
          <cell r="E9"/>
          <cell r="G9"/>
          <cell r="H9"/>
          <cell r="I9"/>
          <cell r="J9"/>
        </row>
        <row r="10">
          <cell r="C10"/>
          <cell r="D10"/>
          <cell r="E10"/>
          <cell r="G10"/>
          <cell r="H10"/>
          <cell r="I10"/>
          <cell r="J10"/>
        </row>
        <row r="11">
          <cell r="D11" t="str">
            <v>Input</v>
          </cell>
          <cell r="E11" t="str">
            <v>Number of Customers - AMA</v>
          </cell>
          <cell r="F11" t="str">
            <v>01-01-2024 thru 12-31-2024</v>
          </cell>
          <cell r="G11">
            <v>418384</v>
          </cell>
          <cell r="H11">
            <v>271850</v>
          </cell>
          <cell r="I11">
            <v>146534</v>
          </cell>
          <cell r="J11"/>
        </row>
        <row r="12">
          <cell r="C12">
            <v>2</v>
          </cell>
          <cell r="E12" t="str">
            <v xml:space="preserve">  Percent</v>
          </cell>
          <cell r="G12">
            <v>1</v>
          </cell>
          <cell r="H12">
            <v>0.64976</v>
          </cell>
          <cell r="I12">
            <v>0.35024</v>
          </cell>
          <cell r="J12"/>
        </row>
        <row r="13">
          <cell r="C13"/>
          <cell r="E13"/>
          <cell r="G13"/>
          <cell r="H13"/>
          <cell r="I13"/>
          <cell r="J13"/>
        </row>
        <row r="14">
          <cell r="C14"/>
          <cell r="D14"/>
          <cell r="E14"/>
          <cell r="G14"/>
          <cell r="H14"/>
          <cell r="I14"/>
          <cell r="J14"/>
        </row>
        <row r="15">
          <cell r="D15" t="str">
            <v>E-OPS</v>
          </cell>
          <cell r="E15" t="str">
            <v>Direct Distribution Operating Expense</v>
          </cell>
          <cell r="F15" t="str">
            <v>01-01-2024 thru 12-31-2024</v>
          </cell>
          <cell r="G15">
            <v>41690303</v>
          </cell>
          <cell r="H15">
            <v>27118704</v>
          </cell>
          <cell r="I15">
            <v>14571599</v>
          </cell>
          <cell r="J15"/>
        </row>
        <row r="16">
          <cell r="C16">
            <v>3</v>
          </cell>
          <cell r="E16" t="str">
            <v xml:space="preserve">  Percent</v>
          </cell>
          <cell r="G16">
            <v>1</v>
          </cell>
          <cell r="H16">
            <v>0.65047999999999995</v>
          </cell>
          <cell r="I16">
            <v>0.34952</v>
          </cell>
          <cell r="J16"/>
        </row>
        <row r="17">
          <cell r="C17"/>
          <cell r="E17"/>
          <cell r="G17"/>
          <cell r="H17"/>
          <cell r="I17"/>
          <cell r="J17"/>
        </row>
        <row r="18">
          <cell r="C18"/>
          <cell r="D18"/>
          <cell r="E18"/>
          <cell r="G18"/>
          <cell r="H18"/>
          <cell r="I18"/>
          <cell r="J18"/>
        </row>
        <row r="19">
          <cell r="C19"/>
          <cell r="D19" t="str">
            <v>Input</v>
          </cell>
          <cell r="E19" t="str">
            <v>Jurisdictional 4-Factor Ratio</v>
          </cell>
          <cell r="F19" t="str">
            <v>01-01-2024 thru 12-31-2024</v>
          </cell>
          <cell r="G19"/>
          <cell r="H19"/>
          <cell r="I19"/>
          <cell r="J19"/>
        </row>
        <row r="20">
          <cell r="C20"/>
          <cell r="D20"/>
          <cell r="E20" t="str">
            <v xml:space="preserve">   Direct O &amp; M Accts 500 - 598</v>
          </cell>
          <cell r="F20"/>
          <cell r="G20">
            <v>42116490</v>
          </cell>
          <cell r="H20">
            <v>26470391</v>
          </cell>
          <cell r="I20">
            <v>15646099</v>
          </cell>
          <cell r="J20"/>
        </row>
        <row r="21">
          <cell r="C21"/>
          <cell r="D21"/>
          <cell r="E21" t="str">
            <v xml:space="preserve">   Direct O &amp; M Accts 901 - 935</v>
          </cell>
          <cell r="F21"/>
          <cell r="G21">
            <v>22207048</v>
          </cell>
          <cell r="H21">
            <v>15975977</v>
          </cell>
          <cell r="I21">
            <v>6231071</v>
          </cell>
          <cell r="J21"/>
        </row>
        <row r="22">
          <cell r="C22"/>
          <cell r="D22"/>
          <cell r="E22" t="str">
            <v>Total</v>
          </cell>
          <cell r="F22"/>
          <cell r="G22">
            <v>64323538</v>
          </cell>
          <cell r="H22">
            <v>42446368</v>
          </cell>
          <cell r="I22">
            <v>21877170</v>
          </cell>
          <cell r="J22"/>
        </row>
        <row r="23">
          <cell r="C23"/>
          <cell r="D23"/>
          <cell r="E23" t="str">
            <v>Percentage</v>
          </cell>
          <cell r="F23"/>
          <cell r="G23">
            <v>1</v>
          </cell>
          <cell r="H23">
            <v>0.65988999999999998</v>
          </cell>
          <cell r="I23">
            <v>0.34011000000000002</v>
          </cell>
          <cell r="J23"/>
        </row>
        <row r="24">
          <cell r="C24"/>
          <cell r="D24"/>
          <cell r="E24"/>
          <cell r="F24"/>
          <cell r="G24"/>
          <cell r="H24"/>
          <cell r="I24"/>
          <cell r="J24"/>
        </row>
        <row r="25">
          <cell r="C25"/>
          <cell r="D25"/>
          <cell r="E25" t="str">
            <v xml:space="preserve">   Direct Labor Accts 500 - 598</v>
          </cell>
          <cell r="F25"/>
          <cell r="G25">
            <v>12559550</v>
          </cell>
          <cell r="H25">
            <v>9079208</v>
          </cell>
          <cell r="I25">
            <v>3480342</v>
          </cell>
          <cell r="J25"/>
        </row>
        <row r="26">
          <cell r="C26"/>
          <cell r="D26"/>
          <cell r="E26" t="str">
            <v xml:space="preserve">   Direct Labor Accts 901 - 935</v>
          </cell>
          <cell r="F26"/>
          <cell r="G26">
            <v>7204370</v>
          </cell>
          <cell r="H26">
            <v>5223870</v>
          </cell>
          <cell r="I26">
            <v>1980500</v>
          </cell>
          <cell r="J26"/>
        </row>
        <row r="27">
          <cell r="C27"/>
          <cell r="D27"/>
          <cell r="E27" t="str">
            <v>Total</v>
          </cell>
          <cell r="F27"/>
          <cell r="G27">
            <v>19763920</v>
          </cell>
          <cell r="H27">
            <v>14303078</v>
          </cell>
          <cell r="I27">
            <v>5460842</v>
          </cell>
          <cell r="J27"/>
        </row>
        <row r="28">
          <cell r="C28"/>
          <cell r="D28"/>
          <cell r="E28" t="str">
            <v>Percentage</v>
          </cell>
          <cell r="F28"/>
          <cell r="G28">
            <v>1</v>
          </cell>
          <cell r="H28">
            <v>0.72370000000000001</v>
          </cell>
          <cell r="I28">
            <v>0.27629999999999999</v>
          </cell>
          <cell r="J28"/>
        </row>
        <row r="29">
          <cell r="C29"/>
          <cell r="D29"/>
          <cell r="E29"/>
          <cell r="F29"/>
          <cell r="G29"/>
          <cell r="H29"/>
          <cell r="I29"/>
          <cell r="J29"/>
        </row>
        <row r="30">
          <cell r="C30"/>
          <cell r="D30"/>
          <cell r="E30" t="str">
            <v xml:space="preserve">   Number of Customers</v>
          </cell>
          <cell r="F30"/>
          <cell r="G30">
            <v>422167</v>
          </cell>
          <cell r="H30">
            <v>274115</v>
          </cell>
          <cell r="I30">
            <v>148052</v>
          </cell>
          <cell r="J30"/>
        </row>
        <row r="31">
          <cell r="C31"/>
          <cell r="D31"/>
          <cell r="E31" t="str">
            <v>Percentage</v>
          </cell>
          <cell r="F31"/>
          <cell r="G31">
            <v>1</v>
          </cell>
          <cell r="H31">
            <v>0.64929999999999999</v>
          </cell>
          <cell r="I31">
            <v>0.35070000000000001</v>
          </cell>
          <cell r="J31"/>
        </row>
        <row r="32">
          <cell r="C32"/>
          <cell r="D32"/>
          <cell r="E32"/>
          <cell r="F32"/>
          <cell r="G32"/>
          <cell r="H32"/>
          <cell r="I32"/>
          <cell r="J32"/>
        </row>
        <row r="33">
          <cell r="C33"/>
          <cell r="D33"/>
          <cell r="E33" t="str">
            <v xml:space="preserve">   Net Direct Plant</v>
          </cell>
          <cell r="F33"/>
          <cell r="G33">
            <v>1775405366</v>
          </cell>
          <cell r="H33">
            <v>1223796148</v>
          </cell>
          <cell r="I33">
            <v>551609218</v>
          </cell>
          <cell r="J33"/>
        </row>
        <row r="34">
          <cell r="C34"/>
          <cell r="D34"/>
          <cell r="E34" t="str">
            <v>Percentage</v>
          </cell>
          <cell r="F34"/>
          <cell r="G34">
            <v>1</v>
          </cell>
          <cell r="H34">
            <v>0.68930999999999998</v>
          </cell>
          <cell r="I34">
            <v>0.31069000000000002</v>
          </cell>
          <cell r="J34"/>
        </row>
        <row r="35">
          <cell r="C35"/>
          <cell r="D35"/>
          <cell r="E35"/>
          <cell r="F35"/>
          <cell r="G35"/>
          <cell r="H35"/>
          <cell r="I35"/>
          <cell r="J35"/>
        </row>
        <row r="36">
          <cell r="C36"/>
          <cell r="D36"/>
          <cell r="E36" t="str">
            <v>Total Percentages</v>
          </cell>
          <cell r="G36">
            <v>4</v>
          </cell>
          <cell r="H36">
            <v>2.7221899999999999</v>
          </cell>
          <cell r="I36">
            <v>1.2778099999999999</v>
          </cell>
          <cell r="J36"/>
        </row>
        <row r="37">
          <cell r="C37">
            <v>4</v>
          </cell>
          <cell r="D37"/>
          <cell r="E37" t="str">
            <v xml:space="preserve">  Percent</v>
          </cell>
          <cell r="G37">
            <v>1</v>
          </cell>
          <cell r="H37">
            <v>0.68054999999999999</v>
          </cell>
          <cell r="I37">
            <v>0.31945000000000001</v>
          </cell>
          <cell r="J37"/>
        </row>
        <row r="38">
          <cell r="C38"/>
          <cell r="D38"/>
          <cell r="E38"/>
          <cell r="G38"/>
          <cell r="H38"/>
          <cell r="I38"/>
          <cell r="J38"/>
        </row>
        <row r="39">
          <cell r="C39"/>
          <cell r="D39"/>
          <cell r="E39"/>
          <cell r="G39"/>
          <cell r="H39"/>
          <cell r="I39"/>
          <cell r="J39"/>
        </row>
        <row r="40">
          <cell r="C40"/>
          <cell r="D40" t="str">
            <v>Input</v>
          </cell>
          <cell r="E40" t="str">
            <v>Elec/Gas North/Oregon 4-Factor</v>
          </cell>
          <cell r="F40" t="str">
            <v>01-01-2023 thru 12-31-2023</v>
          </cell>
          <cell r="G40" t="str">
            <v>Total</v>
          </cell>
          <cell r="H40" t="str">
            <v>Electric</v>
          </cell>
          <cell r="I40" t="str">
            <v>Gas North</v>
          </cell>
          <cell r="J40" t="str">
            <v>Oregon Gas</v>
          </cell>
        </row>
        <row r="41">
          <cell r="C41"/>
          <cell r="D41"/>
          <cell r="E41" t="str">
            <v xml:space="preserve">   Direct O &amp; M Accts 500 - 894</v>
          </cell>
          <cell r="F41"/>
          <cell r="G41">
            <v>107790190</v>
          </cell>
          <cell r="H41">
            <v>93362819</v>
          </cell>
          <cell r="I41">
            <v>10011637</v>
          </cell>
          <cell r="J41">
            <v>4415734</v>
          </cell>
        </row>
        <row r="42">
          <cell r="C42"/>
          <cell r="D42"/>
          <cell r="E42" t="str">
            <v xml:space="preserve">   Direct O &amp; M Accts 901 - 935</v>
          </cell>
          <cell r="F42"/>
          <cell r="G42">
            <v>22024373</v>
          </cell>
          <cell r="H42">
            <v>17671165</v>
          </cell>
          <cell r="I42">
            <v>2366681</v>
          </cell>
          <cell r="J42">
            <v>1986527</v>
          </cell>
        </row>
        <row r="43">
          <cell r="C43"/>
          <cell r="D43"/>
          <cell r="E43" t="str">
            <v xml:space="preserve">   Direct O &amp; M Accts 901 - 905 Utility 9 Only</v>
          </cell>
          <cell r="F43"/>
          <cell r="G43">
            <v>5750511</v>
          </cell>
          <cell r="H43">
            <v>4121480</v>
          </cell>
          <cell r="I43">
            <v>1629031</v>
          </cell>
          <cell r="J43">
            <v>0</v>
          </cell>
        </row>
        <row r="44">
          <cell r="C44"/>
          <cell r="D44"/>
          <cell r="E44" t="str">
            <v xml:space="preserve">   Adjustments</v>
          </cell>
          <cell r="F44"/>
          <cell r="G44">
            <v>0</v>
          </cell>
          <cell r="H44">
            <v>0</v>
          </cell>
          <cell r="I44">
            <v>0</v>
          </cell>
          <cell r="J44">
            <v>0</v>
          </cell>
        </row>
        <row r="45">
          <cell r="C45"/>
          <cell r="D45"/>
          <cell r="E45" t="str">
            <v>Total</v>
          </cell>
          <cell r="F45"/>
          <cell r="G45">
            <v>135565074</v>
          </cell>
          <cell r="H45">
            <v>115155464</v>
          </cell>
          <cell r="I45">
            <v>14007349</v>
          </cell>
          <cell r="J45">
            <v>6402261</v>
          </cell>
        </row>
        <row r="46">
          <cell r="C46"/>
          <cell r="D46"/>
          <cell r="E46" t="str">
            <v>Percentage</v>
          </cell>
          <cell r="F46"/>
          <cell r="G46">
            <v>1</v>
          </cell>
          <cell r="H46">
            <v>0.84943999999999997</v>
          </cell>
          <cell r="I46">
            <v>0.10333000000000001</v>
          </cell>
          <cell r="J46">
            <v>4.7230000000000001E-2</v>
          </cell>
        </row>
        <row r="47">
          <cell r="C47"/>
          <cell r="D47"/>
          <cell r="E47"/>
          <cell r="F47"/>
          <cell r="G47"/>
          <cell r="H47"/>
          <cell r="I47"/>
          <cell r="J47"/>
        </row>
        <row r="48">
          <cell r="C48"/>
          <cell r="D48"/>
          <cell r="E48" t="str">
            <v xml:space="preserve">   Direct Labor Accts 500 - 894</v>
          </cell>
          <cell r="F48"/>
          <cell r="G48">
            <v>69599392</v>
          </cell>
          <cell r="H48">
            <v>51951449</v>
          </cell>
          <cell r="I48">
            <v>12829660</v>
          </cell>
          <cell r="J48">
            <v>4818283</v>
          </cell>
        </row>
        <row r="49">
          <cell r="C49"/>
          <cell r="D49"/>
          <cell r="E49" t="str">
            <v xml:space="preserve">   Direct Labor Accts 901 - 935</v>
          </cell>
          <cell r="F49"/>
          <cell r="G49">
            <v>25229673</v>
          </cell>
          <cell r="H49">
            <v>18645658</v>
          </cell>
          <cell r="I49">
            <v>2841271</v>
          </cell>
          <cell r="J49">
            <v>3742744</v>
          </cell>
        </row>
        <row r="50">
          <cell r="C50"/>
          <cell r="D50"/>
          <cell r="E50" t="str">
            <v xml:space="preserve">   Direct Labor Accts 901 - 905 Utility 9 Only</v>
          </cell>
          <cell r="F50"/>
          <cell r="G50">
            <v>5270888</v>
          </cell>
          <cell r="H50">
            <v>3676701</v>
          </cell>
          <cell r="I50">
            <v>1594187</v>
          </cell>
          <cell r="J50">
            <v>0</v>
          </cell>
        </row>
        <row r="51">
          <cell r="C51"/>
          <cell r="D51"/>
          <cell r="E51" t="str">
            <v>Total</v>
          </cell>
          <cell r="F51"/>
          <cell r="G51">
            <v>100099953</v>
          </cell>
          <cell r="H51">
            <v>74273808</v>
          </cell>
          <cell r="I51">
            <v>17265118</v>
          </cell>
          <cell r="J51">
            <v>8561027</v>
          </cell>
        </row>
        <row r="52">
          <cell r="C52"/>
          <cell r="D52"/>
          <cell r="E52" t="str">
            <v>Percentage</v>
          </cell>
          <cell r="F52"/>
          <cell r="G52">
            <v>1</v>
          </cell>
          <cell r="H52">
            <v>0.74199999999999999</v>
          </cell>
          <cell r="I52">
            <v>0.17247999999999999</v>
          </cell>
          <cell r="J52">
            <v>8.5519999999999999E-2</v>
          </cell>
        </row>
        <row r="53">
          <cell r="C53"/>
          <cell r="D53"/>
          <cell r="E53"/>
          <cell r="F53"/>
          <cell r="G53"/>
          <cell r="H53"/>
          <cell r="I53"/>
          <cell r="J53"/>
        </row>
        <row r="54">
          <cell r="C54"/>
          <cell r="D54"/>
          <cell r="E54" t="str">
            <v xml:space="preserve">   Number of Customers at</v>
          </cell>
          <cell r="F54"/>
          <cell r="G54">
            <v>797628</v>
          </cell>
          <cell r="H54">
            <v>416479</v>
          </cell>
          <cell r="I54">
            <v>273638</v>
          </cell>
          <cell r="J54">
            <v>107511</v>
          </cell>
        </row>
        <row r="55">
          <cell r="C55"/>
          <cell r="D55"/>
          <cell r="E55" t="str">
            <v>Percentage</v>
          </cell>
          <cell r="F55"/>
          <cell r="G55">
            <v>1</v>
          </cell>
          <cell r="H55">
            <v>0.52215</v>
          </cell>
          <cell r="I55">
            <v>0.34305999999999998</v>
          </cell>
          <cell r="J55">
            <v>0.13478999999999999</v>
          </cell>
        </row>
        <row r="56">
          <cell r="C56"/>
          <cell r="D56"/>
          <cell r="E56"/>
          <cell r="F56"/>
          <cell r="G56"/>
          <cell r="H56"/>
          <cell r="I56"/>
          <cell r="J56"/>
        </row>
        <row r="57">
          <cell r="C57"/>
          <cell r="D57"/>
          <cell r="E57" t="str">
            <v xml:space="preserve">   Net Direct Plant</v>
          </cell>
          <cell r="F57"/>
          <cell r="G57">
            <v>4635600983</v>
          </cell>
          <cell r="H57">
            <v>3454855358</v>
          </cell>
          <cell r="I57">
            <v>784053033</v>
          </cell>
          <cell r="J57">
            <v>396692592</v>
          </cell>
        </row>
        <row r="58">
          <cell r="C58"/>
          <cell r="D58"/>
          <cell r="E58" t="str">
            <v>Percentage</v>
          </cell>
          <cell r="F58"/>
          <cell r="G58">
            <v>1</v>
          </cell>
          <cell r="H58">
            <v>0.74528000000000005</v>
          </cell>
          <cell r="I58">
            <v>0.16914000000000001</v>
          </cell>
          <cell r="J58">
            <v>8.5580000000000003E-2</v>
          </cell>
        </row>
        <row r="59">
          <cell r="C59"/>
          <cell r="D59"/>
          <cell r="E59"/>
          <cell r="F59"/>
          <cell r="G59"/>
          <cell r="H59"/>
          <cell r="I59"/>
          <cell r="J59"/>
        </row>
        <row r="60">
          <cell r="C60"/>
          <cell r="D60"/>
          <cell r="E60" t="str">
            <v>Total Percentages</v>
          </cell>
          <cell r="F60"/>
          <cell r="G60">
            <v>4</v>
          </cell>
          <cell r="H60">
            <v>2.8588800000000001</v>
          </cell>
          <cell r="I60">
            <v>0.78800999999999999</v>
          </cell>
          <cell r="J60">
            <v>0.35310999999999998</v>
          </cell>
        </row>
        <row r="61">
          <cell r="C61">
            <v>7</v>
          </cell>
          <cell r="D61"/>
          <cell r="E61" t="str">
            <v>Average  (CD AA)</v>
          </cell>
          <cell r="F61"/>
          <cell r="G61">
            <v>1</v>
          </cell>
          <cell r="H61">
            <v>0.71472000000000002</v>
          </cell>
          <cell r="I61">
            <v>0.19700000000000001</v>
          </cell>
          <cell r="J61">
            <v>8.8279999999999997E-2</v>
          </cell>
        </row>
        <row r="62">
          <cell r="C62"/>
          <cell r="D62"/>
          <cell r="E62"/>
          <cell r="F62"/>
          <cell r="G62"/>
          <cell r="H62"/>
          <cell r="I62"/>
          <cell r="J62"/>
        </row>
        <row r="63">
          <cell r="C63"/>
          <cell r="D63" t="str">
            <v>Input</v>
          </cell>
          <cell r="E63" t="str">
            <v>Gas North/Oregon 4-Factor</v>
          </cell>
          <cell r="F63" t="str">
            <v>01-01-2023 thru 12-31-2023</v>
          </cell>
          <cell r="G63" t="str">
            <v>Total</v>
          </cell>
          <cell r="H63" t="str">
            <v>Electric</v>
          </cell>
          <cell r="I63" t="str">
            <v>Gas North</v>
          </cell>
          <cell r="J63" t="str">
            <v>Oregon Gas</v>
          </cell>
        </row>
        <row r="64">
          <cell r="C64"/>
          <cell r="D64"/>
          <cell r="E64" t="str">
            <v xml:space="preserve">   Direct O &amp; M Accts 500 - 894</v>
          </cell>
          <cell r="F64"/>
          <cell r="G64">
            <v>13730176</v>
          </cell>
          <cell r="H64">
            <v>0</v>
          </cell>
          <cell r="I64">
            <v>9527830</v>
          </cell>
          <cell r="J64">
            <v>4202346</v>
          </cell>
        </row>
        <row r="65">
          <cell r="C65"/>
          <cell r="D65"/>
          <cell r="E65" t="str">
            <v xml:space="preserve">   Direct O &amp; M Accts 901 - 935</v>
          </cell>
          <cell r="F65"/>
          <cell r="G65">
            <v>3580140</v>
          </cell>
          <cell r="H65">
            <v>0</v>
          </cell>
          <cell r="I65">
            <v>1946392</v>
          </cell>
          <cell r="J65">
            <v>1633748</v>
          </cell>
        </row>
        <row r="66">
          <cell r="C66"/>
          <cell r="D66"/>
          <cell r="E66" t="str">
            <v xml:space="preserve">   Direct O &amp; M Accts 901 - 905 Utility 9 Only</v>
          </cell>
          <cell r="F66"/>
          <cell r="G66">
            <v>1629031</v>
          </cell>
          <cell r="H66">
            <v>0</v>
          </cell>
          <cell r="I66">
            <v>1629031</v>
          </cell>
          <cell r="J66">
            <v>0</v>
          </cell>
        </row>
        <row r="67">
          <cell r="C67"/>
          <cell r="D67"/>
          <cell r="E67" t="str">
            <v>Total</v>
          </cell>
          <cell r="F67"/>
          <cell r="G67">
            <v>18939347</v>
          </cell>
          <cell r="H67">
            <v>0</v>
          </cell>
          <cell r="I67">
            <v>13103253</v>
          </cell>
          <cell r="J67">
            <v>5836094</v>
          </cell>
        </row>
        <row r="68">
          <cell r="C68"/>
          <cell r="D68"/>
          <cell r="E68" t="str">
            <v>Percentage</v>
          </cell>
          <cell r="F68"/>
          <cell r="G68">
            <v>1</v>
          </cell>
          <cell r="H68">
            <v>0</v>
          </cell>
          <cell r="I68">
            <v>0.69184999999999997</v>
          </cell>
          <cell r="J68">
            <v>0.30814999999999998</v>
          </cell>
        </row>
        <row r="69">
          <cell r="C69"/>
          <cell r="D69"/>
          <cell r="E69"/>
          <cell r="F69"/>
          <cell r="G69"/>
          <cell r="H69"/>
          <cell r="I69"/>
          <cell r="J69"/>
        </row>
        <row r="70">
          <cell r="C70"/>
          <cell r="D70"/>
          <cell r="E70" t="str">
            <v xml:space="preserve">   Direct Labor Accts 500 - 894</v>
          </cell>
          <cell r="F70"/>
          <cell r="G70">
            <v>12843901</v>
          </cell>
          <cell r="H70">
            <v>0</v>
          </cell>
          <cell r="I70">
            <v>9337229</v>
          </cell>
          <cell r="J70">
            <v>3506672</v>
          </cell>
        </row>
        <row r="71">
          <cell r="C71"/>
          <cell r="D71"/>
          <cell r="E71" t="str">
            <v xml:space="preserve">   Direct Labor Accts 901 - 935</v>
          </cell>
          <cell r="F71"/>
          <cell r="G71">
            <v>4309521</v>
          </cell>
          <cell r="H71">
            <v>0</v>
          </cell>
          <cell r="I71">
            <v>1859734</v>
          </cell>
          <cell r="J71">
            <v>2449787</v>
          </cell>
        </row>
        <row r="72">
          <cell r="C72"/>
          <cell r="D72"/>
          <cell r="E72" t="str">
            <v xml:space="preserve">   Direct Labor Accts 901 - 905 Utility 9 Only</v>
          </cell>
          <cell r="F72"/>
          <cell r="G72">
            <v>1594187</v>
          </cell>
          <cell r="H72">
            <v>0</v>
          </cell>
          <cell r="I72">
            <v>1594187</v>
          </cell>
          <cell r="J72">
            <v>0</v>
          </cell>
        </row>
        <row r="73">
          <cell r="C73"/>
          <cell r="D73"/>
          <cell r="E73" t="str">
            <v>Total</v>
          </cell>
          <cell r="F73"/>
          <cell r="G73">
            <v>18747609</v>
          </cell>
          <cell r="H73">
            <v>0</v>
          </cell>
          <cell r="I73">
            <v>12791150</v>
          </cell>
          <cell r="J73">
            <v>5956459</v>
          </cell>
        </row>
        <row r="74">
          <cell r="C74"/>
          <cell r="D74"/>
          <cell r="E74" t="str">
            <v>Percentage</v>
          </cell>
          <cell r="F74"/>
          <cell r="G74">
            <v>1</v>
          </cell>
          <cell r="H74">
            <v>0</v>
          </cell>
          <cell r="I74">
            <v>0.68228</v>
          </cell>
          <cell r="J74">
            <v>0.31772</v>
          </cell>
        </row>
        <row r="75">
          <cell r="C75"/>
          <cell r="D75"/>
          <cell r="E75"/>
          <cell r="F75"/>
          <cell r="G75"/>
          <cell r="H75"/>
          <cell r="I75"/>
          <cell r="J75"/>
        </row>
        <row r="76">
          <cell r="C76"/>
          <cell r="D76"/>
          <cell r="E76" t="str">
            <v xml:space="preserve">   Number of Customers at</v>
          </cell>
          <cell r="F76"/>
          <cell r="G76">
            <v>381149</v>
          </cell>
          <cell r="H76">
            <v>0</v>
          </cell>
          <cell r="I76">
            <v>273638</v>
          </cell>
          <cell r="J76">
            <v>107511</v>
          </cell>
        </row>
        <row r="77">
          <cell r="C77"/>
          <cell r="D77"/>
          <cell r="E77" t="str">
            <v>Percentage</v>
          </cell>
          <cell r="F77"/>
          <cell r="G77">
            <v>1</v>
          </cell>
          <cell r="H77">
            <v>0</v>
          </cell>
          <cell r="I77">
            <v>0.71792999999999996</v>
          </cell>
          <cell r="J77">
            <v>0.28206999999999999</v>
          </cell>
        </row>
        <row r="78">
          <cell r="C78"/>
          <cell r="D78"/>
          <cell r="E78"/>
          <cell r="F78"/>
          <cell r="G78"/>
          <cell r="H78"/>
          <cell r="I78"/>
          <cell r="J78"/>
        </row>
        <row r="79">
          <cell r="C79"/>
          <cell r="D79"/>
          <cell r="E79" t="str">
            <v xml:space="preserve">   Net Direct Plant</v>
          </cell>
          <cell r="F79"/>
          <cell r="G79">
            <v>1165275737</v>
          </cell>
          <cell r="H79">
            <v>0</v>
          </cell>
          <cell r="I79">
            <v>770125934</v>
          </cell>
          <cell r="J79">
            <v>395149803</v>
          </cell>
        </row>
        <row r="80">
          <cell r="C80"/>
          <cell r="D80"/>
          <cell r="E80" t="str">
            <v>Percentage</v>
          </cell>
          <cell r="F80"/>
          <cell r="G80">
            <v>1</v>
          </cell>
          <cell r="H80">
            <v>0</v>
          </cell>
          <cell r="I80">
            <v>0.66090000000000004</v>
          </cell>
          <cell r="J80">
            <v>0.33910000000000001</v>
          </cell>
        </row>
        <row r="81">
          <cell r="C81"/>
          <cell r="D81"/>
          <cell r="E81"/>
          <cell r="F81"/>
          <cell r="G81"/>
          <cell r="H81"/>
          <cell r="I81"/>
          <cell r="J81"/>
        </row>
        <row r="82">
          <cell r="C82"/>
          <cell r="D82"/>
          <cell r="E82" t="str">
            <v>Total Percentages</v>
          </cell>
          <cell r="F82"/>
          <cell r="G82">
            <v>4</v>
          </cell>
          <cell r="H82">
            <v>0</v>
          </cell>
          <cell r="I82">
            <v>2.7529599999999999</v>
          </cell>
          <cell r="J82">
            <v>1.2470399999999999</v>
          </cell>
        </row>
        <row r="83">
          <cell r="C83">
            <v>8</v>
          </cell>
          <cell r="D83"/>
          <cell r="E83" t="str">
            <v>Average  (GD AA)</v>
          </cell>
          <cell r="F83"/>
          <cell r="G83">
            <v>1</v>
          </cell>
          <cell r="H83">
            <v>0</v>
          </cell>
          <cell r="I83">
            <v>0.68823999999999996</v>
          </cell>
          <cell r="J83">
            <v>0.31175999999999998</v>
          </cell>
        </row>
        <row r="84">
          <cell r="C84"/>
          <cell r="D84"/>
          <cell r="E84"/>
          <cell r="F84"/>
          <cell r="G84"/>
          <cell r="H84"/>
          <cell r="I84"/>
          <cell r="J84"/>
        </row>
        <row r="85">
          <cell r="C85"/>
          <cell r="D85"/>
          <cell r="E85"/>
          <cell r="G85"/>
          <cell r="H85"/>
          <cell r="I85"/>
          <cell r="J85"/>
        </row>
        <row r="86">
          <cell r="C86"/>
          <cell r="D86" t="str">
            <v>Input</v>
          </cell>
          <cell r="E86" t="str">
            <v>Elec/Gas North 4-Factor</v>
          </cell>
          <cell r="F86" t="str">
            <v>01-01-2023 thru 12-31-2023</v>
          </cell>
          <cell r="G86" t="str">
            <v>Total</v>
          </cell>
          <cell r="H86" t="str">
            <v>Electric</v>
          </cell>
          <cell r="I86" t="str">
            <v>Gas North</v>
          </cell>
          <cell r="J86" t="str">
            <v>Oregon Gas</v>
          </cell>
        </row>
        <row r="87">
          <cell r="C87"/>
          <cell r="D87"/>
          <cell r="E87" t="str">
            <v xml:space="preserve">   Direct O &amp; M Accts 500 - 894</v>
          </cell>
          <cell r="F87"/>
          <cell r="G87">
            <v>103371957</v>
          </cell>
          <cell r="H87">
            <v>93362819</v>
          </cell>
          <cell r="I87">
            <v>10009138</v>
          </cell>
          <cell r="J87">
            <v>0</v>
          </cell>
        </row>
        <row r="88">
          <cell r="C88"/>
          <cell r="D88"/>
          <cell r="E88" t="str">
            <v xml:space="preserve">   Direct O &amp; M Accts 901 - 935</v>
          </cell>
          <cell r="F88"/>
          <cell r="G88">
            <v>20151245</v>
          </cell>
          <cell r="H88">
            <v>17671165</v>
          </cell>
          <cell r="I88">
            <v>2480080</v>
          </cell>
          <cell r="J88">
            <v>0</v>
          </cell>
        </row>
        <row r="89">
          <cell r="C89"/>
          <cell r="D89"/>
          <cell r="E89" t="str">
            <v xml:space="preserve">    Adjustments</v>
          </cell>
          <cell r="F89"/>
          <cell r="G89">
            <v>0</v>
          </cell>
          <cell r="H89">
            <v>0</v>
          </cell>
          <cell r="I89">
            <v>0</v>
          </cell>
          <cell r="J89">
            <v>0</v>
          </cell>
        </row>
        <row r="90">
          <cell r="C90"/>
          <cell r="D90"/>
          <cell r="E90" t="str">
            <v>Total</v>
          </cell>
          <cell r="F90"/>
          <cell r="G90">
            <v>123523202</v>
          </cell>
          <cell r="H90">
            <v>111033984</v>
          </cell>
          <cell r="I90">
            <v>12489218</v>
          </cell>
          <cell r="J90">
            <v>0</v>
          </cell>
        </row>
        <row r="91">
          <cell r="C91"/>
          <cell r="D91"/>
          <cell r="E91" t="str">
            <v>Percentage</v>
          </cell>
          <cell r="F91"/>
          <cell r="G91">
            <v>1</v>
          </cell>
          <cell r="H91">
            <v>0.89888999999999997</v>
          </cell>
          <cell r="I91">
            <v>0.10111000000000001</v>
          </cell>
          <cell r="J91">
            <v>0</v>
          </cell>
        </row>
        <row r="92">
          <cell r="C92"/>
          <cell r="D92"/>
          <cell r="E92"/>
          <cell r="F92"/>
          <cell r="G92"/>
          <cell r="H92"/>
          <cell r="I92"/>
          <cell r="J92"/>
        </row>
        <row r="93">
          <cell r="C93"/>
          <cell r="D93"/>
          <cell r="E93" t="str">
            <v xml:space="preserve">   Direct Labor Accts 500 - 894</v>
          </cell>
          <cell r="F93"/>
          <cell r="G93">
            <v>64605148</v>
          </cell>
          <cell r="H93">
            <v>51951449</v>
          </cell>
          <cell r="I93">
            <v>12653699</v>
          </cell>
          <cell r="J93">
            <v>0</v>
          </cell>
        </row>
        <row r="94">
          <cell r="C94"/>
          <cell r="D94"/>
          <cell r="E94" t="str">
            <v xml:space="preserve">   Direct Labor Accts 901 - 935</v>
          </cell>
          <cell r="F94"/>
          <cell r="G94">
            <v>22075590</v>
          </cell>
          <cell r="H94">
            <v>18645658</v>
          </cell>
          <cell r="I94">
            <v>3429932</v>
          </cell>
          <cell r="J94">
            <v>0</v>
          </cell>
        </row>
        <row r="95">
          <cell r="C95"/>
          <cell r="D95"/>
          <cell r="E95" t="str">
            <v>Total</v>
          </cell>
          <cell r="F95"/>
          <cell r="G95">
            <v>86680738</v>
          </cell>
          <cell r="H95">
            <v>70597107</v>
          </cell>
          <cell r="I95">
            <v>16083631</v>
          </cell>
          <cell r="J95">
            <v>0</v>
          </cell>
        </row>
        <row r="96">
          <cell r="C96"/>
          <cell r="D96"/>
          <cell r="E96" t="str">
            <v>Percentage</v>
          </cell>
          <cell r="F96"/>
          <cell r="G96">
            <v>1</v>
          </cell>
          <cell r="H96">
            <v>0.81445000000000001</v>
          </cell>
          <cell r="I96">
            <v>0.18554999999999999</v>
          </cell>
          <cell r="J96">
            <v>0</v>
          </cell>
        </row>
        <row r="97">
          <cell r="C97"/>
          <cell r="D97"/>
          <cell r="E97"/>
          <cell r="F97"/>
          <cell r="G97"/>
          <cell r="H97"/>
          <cell r="I97"/>
          <cell r="J97"/>
        </row>
        <row r="98">
          <cell r="C98"/>
          <cell r="D98"/>
          <cell r="E98" t="str">
            <v xml:space="preserve">   Number of Customers at</v>
          </cell>
          <cell r="F98"/>
          <cell r="G98">
            <v>690117</v>
          </cell>
          <cell r="H98">
            <v>416479</v>
          </cell>
          <cell r="I98">
            <v>273638</v>
          </cell>
          <cell r="J98">
            <v>0</v>
          </cell>
        </row>
        <row r="99">
          <cell r="C99"/>
          <cell r="D99"/>
          <cell r="E99" t="str">
            <v>Percentage</v>
          </cell>
          <cell r="F99"/>
          <cell r="G99">
            <v>1</v>
          </cell>
          <cell r="H99">
            <v>0.60348999999999997</v>
          </cell>
          <cell r="I99">
            <v>0.39650999999999997</v>
          </cell>
          <cell r="J99">
            <v>0</v>
          </cell>
        </row>
        <row r="100">
          <cell r="C100"/>
          <cell r="D100"/>
          <cell r="E100"/>
          <cell r="F100"/>
          <cell r="G100"/>
          <cell r="H100"/>
          <cell r="I100"/>
          <cell r="J100"/>
        </row>
        <row r="101">
          <cell r="C101"/>
          <cell r="D101"/>
          <cell r="E101" t="str">
            <v xml:space="preserve">   Net Direct Plant</v>
          </cell>
          <cell r="F101"/>
          <cell r="G101">
            <v>4186966091</v>
          </cell>
          <cell r="H101">
            <v>3416840157</v>
          </cell>
          <cell r="I101">
            <v>770125934</v>
          </cell>
          <cell r="J101">
            <v>0</v>
          </cell>
        </row>
        <row r="102">
          <cell r="C102"/>
          <cell r="D102"/>
          <cell r="E102" t="str">
            <v>Percentage</v>
          </cell>
          <cell r="F102"/>
          <cell r="G102">
            <v>1</v>
          </cell>
          <cell r="H102">
            <v>0.81606999999999996</v>
          </cell>
          <cell r="I102">
            <v>0.18393000000000001</v>
          </cell>
          <cell r="J102">
            <v>0</v>
          </cell>
        </row>
        <row r="103">
          <cell r="C103"/>
          <cell r="D103"/>
          <cell r="E103"/>
          <cell r="F103"/>
          <cell r="G103"/>
          <cell r="H103"/>
          <cell r="I103"/>
          <cell r="J103"/>
        </row>
        <row r="104">
          <cell r="C104"/>
          <cell r="D104"/>
          <cell r="E104" t="str">
            <v>Total Percentages</v>
          </cell>
          <cell r="F104"/>
          <cell r="G104">
            <v>4</v>
          </cell>
          <cell r="H104">
            <v>3.1328999999999998</v>
          </cell>
          <cell r="I104">
            <v>0.86709999999999998</v>
          </cell>
          <cell r="J104">
            <v>0</v>
          </cell>
        </row>
        <row r="105">
          <cell r="C105">
            <v>9</v>
          </cell>
          <cell r="D105"/>
          <cell r="E105" t="str">
            <v>Average  (CD AN/ID/WA)</v>
          </cell>
          <cell r="F105"/>
          <cell r="G105">
            <v>1</v>
          </cell>
          <cell r="H105">
            <v>0.78322999999999998</v>
          </cell>
          <cell r="I105">
            <v>0.21676999999999999</v>
          </cell>
          <cell r="J105">
            <v>0</v>
          </cell>
        </row>
        <row r="106">
          <cell r="C106"/>
          <cell r="D106"/>
          <cell r="E106"/>
          <cell r="F106"/>
          <cell r="G106"/>
          <cell r="H106"/>
          <cell r="I106"/>
          <cell r="J106"/>
        </row>
        <row r="107">
          <cell r="C107"/>
          <cell r="D107"/>
          <cell r="E107"/>
          <cell r="G107"/>
          <cell r="H107"/>
          <cell r="I107"/>
          <cell r="J107"/>
        </row>
        <row r="108">
          <cell r="D108" t="str">
            <v>E-PLT</v>
          </cell>
          <cell r="E108" t="str">
            <v>Net Electric Distribution Plant - AMA</v>
          </cell>
          <cell r="F108" t="str">
            <v>12-01-2023 thru 12-31-2024</v>
          </cell>
          <cell r="G108">
            <v>1672018322</v>
          </cell>
          <cell r="H108">
            <v>1148576284</v>
          </cell>
          <cell r="I108">
            <v>523442038</v>
          </cell>
          <cell r="J108"/>
        </row>
        <row r="109">
          <cell r="C109">
            <v>10</v>
          </cell>
          <cell r="D109"/>
          <cell r="E109" t="str">
            <v xml:space="preserve">  Percent</v>
          </cell>
          <cell r="G109">
            <v>1</v>
          </cell>
          <cell r="H109">
            <v>0.68694</v>
          </cell>
          <cell r="I109">
            <v>0.31306</v>
          </cell>
          <cell r="J109"/>
        </row>
        <row r="110">
          <cell r="C110"/>
          <cell r="D110"/>
          <cell r="E110"/>
          <cell r="G110"/>
          <cell r="H110"/>
          <cell r="I110"/>
          <cell r="J110"/>
        </row>
        <row r="111">
          <cell r="C111"/>
          <cell r="D111"/>
          <cell r="E111"/>
          <cell r="G111"/>
          <cell r="H111"/>
          <cell r="I111"/>
          <cell r="J111"/>
        </row>
        <row r="112">
          <cell r="D112"/>
          <cell r="E112" t="str">
            <v>Book Depreciation</v>
          </cell>
          <cell r="F112" t="str">
            <v>01-01-2024 thru 12-31-2024</v>
          </cell>
          <cell r="G112">
            <v>156168441</v>
          </cell>
          <cell r="H112">
            <v>106384068</v>
          </cell>
          <cell r="I112">
            <v>49784373</v>
          </cell>
          <cell r="J112"/>
        </row>
        <row r="113">
          <cell r="C113">
            <v>11</v>
          </cell>
          <cell r="E113" t="str">
            <v xml:space="preserve">  Percent</v>
          </cell>
          <cell r="G113">
            <v>1</v>
          </cell>
          <cell r="H113">
            <v>0.68120999999999998</v>
          </cell>
          <cell r="I113">
            <v>0.31879000000000002</v>
          </cell>
          <cell r="J113"/>
        </row>
        <row r="114">
          <cell r="C114"/>
          <cell r="E114"/>
          <cell r="G114"/>
          <cell r="H114"/>
          <cell r="I114"/>
          <cell r="J114"/>
        </row>
        <row r="115">
          <cell r="C115"/>
          <cell r="D115"/>
          <cell r="E115"/>
          <cell r="G115"/>
          <cell r="H115"/>
          <cell r="I115"/>
          <cell r="J115"/>
        </row>
        <row r="116">
          <cell r="D116"/>
          <cell r="E116" t="str">
            <v>Net Electric Plant (before ADFIT) - AMA</v>
          </cell>
          <cell r="F116" t="str">
            <v>12-01-2023 thru 12-31-2024</v>
          </cell>
          <cell r="G116">
            <v>3774900660</v>
          </cell>
          <cell r="H116">
            <v>2529224720</v>
          </cell>
          <cell r="I116">
            <v>1245675940</v>
          </cell>
          <cell r="J116"/>
        </row>
        <row r="117">
          <cell r="C117">
            <v>12</v>
          </cell>
          <cell r="D117"/>
          <cell r="E117" t="str">
            <v xml:space="preserve">  Percent</v>
          </cell>
          <cell r="G117">
            <v>1</v>
          </cell>
          <cell r="H117">
            <v>0.67000999999999999</v>
          </cell>
          <cell r="I117">
            <v>0.32999000000000001</v>
          </cell>
          <cell r="J117"/>
        </row>
        <row r="118">
          <cell r="C118"/>
          <cell r="D118"/>
          <cell r="E118"/>
          <cell r="G118"/>
          <cell r="H118"/>
          <cell r="I118"/>
          <cell r="J118"/>
        </row>
        <row r="119">
          <cell r="C119"/>
          <cell r="D119"/>
          <cell r="E119"/>
          <cell r="G119"/>
          <cell r="H119"/>
          <cell r="I119"/>
          <cell r="J119"/>
        </row>
        <row r="120">
          <cell r="D120" t="str">
            <v>E-PLT</v>
          </cell>
          <cell r="E120" t="str">
            <v>Net Electric General Plant - AMA</v>
          </cell>
          <cell r="F120" t="str">
            <v>12-01-2023 thru 12-31-2024</v>
          </cell>
          <cell r="G120">
            <v>309074320</v>
          </cell>
          <cell r="H120">
            <v>211275743</v>
          </cell>
          <cell r="I120">
            <v>97798577</v>
          </cell>
          <cell r="J120"/>
        </row>
        <row r="121">
          <cell r="C121">
            <v>13</v>
          </cell>
          <cell r="D121"/>
          <cell r="E121" t="str">
            <v xml:space="preserve">  Percent</v>
          </cell>
          <cell r="G121">
            <v>1</v>
          </cell>
          <cell r="H121">
            <v>0.68357999999999997</v>
          </cell>
          <cell r="I121">
            <v>0.31641999999999998</v>
          </cell>
          <cell r="J121"/>
        </row>
        <row r="122">
          <cell r="C122"/>
          <cell r="D122"/>
          <cell r="E122"/>
          <cell r="G122"/>
          <cell r="H122"/>
          <cell r="I122"/>
          <cell r="J122"/>
        </row>
        <row r="123">
          <cell r="C123"/>
          <cell r="D123"/>
          <cell r="E123" t="str">
            <v>Net Allocated Schedule M's - AMA</v>
          </cell>
          <cell r="F123" t="str">
            <v>01-01-2024 thru 12-31-2024</v>
          </cell>
          <cell r="G123">
            <v>-108301571</v>
          </cell>
          <cell r="H123">
            <v>-72914215</v>
          </cell>
          <cell r="I123">
            <v>-35387356</v>
          </cell>
          <cell r="J123"/>
        </row>
        <row r="124">
          <cell r="C124">
            <v>14</v>
          </cell>
          <cell r="D124"/>
          <cell r="E124" t="str">
            <v xml:space="preserve">  Percent</v>
          </cell>
          <cell r="G124">
            <v>1</v>
          </cell>
          <cell r="H124">
            <v>0.67325000000000002</v>
          </cell>
          <cell r="I124">
            <v>0.32674999999999998</v>
          </cell>
          <cell r="J124"/>
        </row>
        <row r="125">
          <cell r="C125"/>
          <cell r="D125"/>
          <cell r="E125"/>
          <cell r="G125"/>
          <cell r="H125"/>
          <cell r="I125"/>
          <cell r="J125"/>
        </row>
        <row r="126">
          <cell r="C126"/>
          <cell r="D126"/>
          <cell r="E126"/>
          <cell r="G126"/>
          <cell r="H126"/>
          <cell r="I126"/>
          <cell r="J126"/>
        </row>
        <row r="127">
          <cell r="C127"/>
          <cell r="D127"/>
          <cell r="E127"/>
          <cell r="G127"/>
          <cell r="H127"/>
          <cell r="I127"/>
          <cell r="J127"/>
        </row>
        <row r="128">
          <cell r="C128">
            <v>99</v>
          </cell>
          <cell r="D128" t="str">
            <v>Input</v>
          </cell>
          <cell r="E128" t="str">
            <v>Not Allocated</v>
          </cell>
          <cell r="G128">
            <v>0</v>
          </cell>
          <cell r="H128">
            <v>0</v>
          </cell>
          <cell r="I128">
            <v>0</v>
          </cell>
          <cell r="J128"/>
        </row>
        <row r="129">
          <cell r="C129"/>
          <cell r="D129"/>
          <cell r="E129" t="str">
            <v>**** The following is obsolete as of 201111 and will not be printed. ***</v>
          </cell>
          <cell r="G129"/>
          <cell r="H129"/>
          <cell r="I129"/>
          <cell r="J129"/>
        </row>
        <row r="130">
          <cell r="C130"/>
          <cell r="D130"/>
          <cell r="E130" t="str">
            <v>Situs Plant by Functional Group:</v>
          </cell>
          <cell r="G130"/>
          <cell r="H130"/>
          <cell r="I130"/>
          <cell r="J130"/>
        </row>
        <row r="131">
          <cell r="C131"/>
          <cell r="D131"/>
          <cell r="E131" t="str">
            <v>(Used to functionalize R&amp;P Property Tax for COS)</v>
          </cell>
          <cell r="G131"/>
          <cell r="H131"/>
          <cell r="I131"/>
          <cell r="J131"/>
        </row>
        <row r="132">
          <cell r="C132"/>
          <cell r="D132"/>
          <cell r="G132" t="str">
            <v>Washington</v>
          </cell>
          <cell r="H132" t="str">
            <v>Idaho</v>
          </cell>
          <cell r="I132" t="str">
            <v>Montana</v>
          </cell>
          <cell r="J132" t="str">
            <v>Oregon</v>
          </cell>
        </row>
        <row r="133">
          <cell r="C133"/>
          <cell r="D133"/>
          <cell r="E133" t="str">
            <v>Balance Date</v>
          </cell>
          <cell r="F133"/>
          <cell r="G133"/>
          <cell r="H133"/>
          <cell r="I133"/>
          <cell r="J133"/>
        </row>
        <row r="134">
          <cell r="C134"/>
          <cell r="D134" t="str">
            <v>Input</v>
          </cell>
          <cell r="E134" t="str">
            <v>Production</v>
          </cell>
          <cell r="G134">
            <v>0</v>
          </cell>
          <cell r="H134">
            <v>0</v>
          </cell>
          <cell r="I134">
            <v>0</v>
          </cell>
          <cell r="J134">
            <v>0</v>
          </cell>
        </row>
        <row r="135">
          <cell r="C135"/>
          <cell r="D135" t="str">
            <v>Input</v>
          </cell>
          <cell r="E135" t="str">
            <v>Transmission</v>
          </cell>
          <cell r="G135">
            <v>0</v>
          </cell>
          <cell r="H135">
            <v>0</v>
          </cell>
          <cell r="I135">
            <v>0</v>
          </cell>
          <cell r="J135">
            <v>0</v>
          </cell>
        </row>
        <row r="136">
          <cell r="C136"/>
          <cell r="D136" t="str">
            <v>Input</v>
          </cell>
          <cell r="E136" t="str">
            <v>Distribution</v>
          </cell>
          <cell r="G136">
            <v>0</v>
          </cell>
          <cell r="H136">
            <v>0</v>
          </cell>
          <cell r="I136">
            <v>0</v>
          </cell>
          <cell r="J136"/>
        </row>
        <row r="137">
          <cell r="C137"/>
          <cell r="D137" t="str">
            <v>Input</v>
          </cell>
          <cell r="E137" t="str">
            <v>General</v>
          </cell>
          <cell r="G137">
            <v>0</v>
          </cell>
          <cell r="H137">
            <v>0</v>
          </cell>
          <cell r="I137"/>
          <cell r="J137"/>
        </row>
        <row r="138">
          <cell r="C138"/>
          <cell r="D138"/>
          <cell r="E138" t="str">
            <v xml:space="preserve">  TOTAL</v>
          </cell>
          <cell r="G138">
            <v>0</v>
          </cell>
          <cell r="H138">
            <v>0</v>
          </cell>
          <cell r="I138">
            <v>0</v>
          </cell>
          <cell r="J138">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1">
          <cell r="M11"/>
          <cell r="N11">
            <v>-52012689</v>
          </cell>
          <cell r="P11"/>
          <cell r="Q11">
            <v>-27822597</v>
          </cell>
        </row>
        <row r="12">
          <cell r="M12"/>
          <cell r="P12">
            <v>-102320420</v>
          </cell>
        </row>
        <row r="13">
          <cell r="M13">
            <v>-203015533</v>
          </cell>
          <cell r="P13"/>
        </row>
        <row r="14">
          <cell r="M14"/>
          <cell r="N14">
            <v>-137635425</v>
          </cell>
          <cell r="P14"/>
          <cell r="Q14">
            <v>-73623862</v>
          </cell>
        </row>
        <row r="15">
          <cell r="M15"/>
          <cell r="N15">
            <v>-120460961</v>
          </cell>
          <cell r="P15"/>
          <cell r="Q15">
            <v>-64436907</v>
          </cell>
        </row>
        <row r="22">
          <cell r="M22">
            <v>-17498698</v>
          </cell>
          <cell r="N22">
            <v>-173392791</v>
          </cell>
          <cell r="P22">
            <v>-10978229</v>
          </cell>
          <cell r="Q22">
            <v>-92751171</v>
          </cell>
        </row>
        <row r="28">
          <cell r="M28">
            <v>-509020882</v>
          </cell>
          <cell r="N28">
            <v>-401539</v>
          </cell>
          <cell r="P28">
            <v>-303812024</v>
          </cell>
          <cell r="Q28">
            <v>-215757</v>
          </cell>
        </row>
        <row r="55">
          <cell r="M55">
            <v>-35246167</v>
          </cell>
          <cell r="N55">
            <v>-81068928</v>
          </cell>
          <cell r="P55">
            <v>-17427553</v>
          </cell>
          <cell r="Q55">
            <v>-38053734</v>
          </cell>
        </row>
      </sheetData>
      <sheetData sheetId="20">
        <row r="13">
          <cell r="W13"/>
          <cell r="X13">
            <v>-13188267</v>
          </cell>
          <cell r="Z13"/>
          <cell r="AA13">
            <v>-7054660</v>
          </cell>
        </row>
        <row r="18">
          <cell r="W18">
            <v>-635570</v>
          </cell>
          <cell r="X18"/>
          <cell r="Z18"/>
          <cell r="AA18"/>
        </row>
        <row r="26">
          <cell r="W26"/>
          <cell r="X26">
            <v>-2833731</v>
          </cell>
          <cell r="Z26"/>
          <cell r="AA26">
            <v>-1335502</v>
          </cell>
        </row>
        <row r="39">
          <cell r="W39">
            <v>-5440438</v>
          </cell>
          <cell r="X39">
            <v>-99853182</v>
          </cell>
          <cell r="Z39">
            <v>0</v>
          </cell>
          <cell r="AA39">
            <v>-46871058</v>
          </cell>
        </row>
        <row r="53">
          <cell r="W53">
            <v>0</v>
          </cell>
          <cell r="X53">
            <v>-1219095</v>
          </cell>
          <cell r="Z53">
            <v>0</v>
          </cell>
          <cell r="AA53">
            <v>-572243</v>
          </cell>
        </row>
      </sheetData>
      <sheetData sheetId="21"/>
      <sheetData sheetId="22">
        <row r="12">
          <cell r="J12">
            <v>0</v>
          </cell>
          <cell r="K12">
            <v>0</v>
          </cell>
        </row>
        <row r="16">
          <cell r="J16">
            <v>319716</v>
          </cell>
          <cell r="K16">
            <v>0</v>
          </cell>
        </row>
        <row r="34">
          <cell r="J34">
            <v>25693</v>
          </cell>
          <cell r="K34">
            <v>0</v>
          </cell>
        </row>
        <row r="43">
          <cell r="J43">
            <v>0</v>
          </cell>
          <cell r="K43">
            <v>0</v>
          </cell>
        </row>
        <row r="52">
          <cell r="J52">
            <v>0</v>
          </cell>
          <cell r="K52">
            <v>0</v>
          </cell>
        </row>
        <row r="61">
          <cell r="J61">
            <v>0</v>
          </cell>
          <cell r="K61">
            <v>0</v>
          </cell>
        </row>
        <row r="79">
          <cell r="J79">
            <v>382019</v>
          </cell>
          <cell r="K79">
            <v>0</v>
          </cell>
        </row>
      </sheetData>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lias"/>
      <sheetName val="OR-CHK"/>
      <sheetName val="OR-CHK-UI"/>
      <sheetName val="OR-ALL"/>
      <sheetName val="OR-OPS"/>
      <sheetName val="OR-495"/>
      <sheetName val="OR-804"/>
      <sheetName val="OR-805"/>
      <sheetName val="OR-808"/>
      <sheetName val="OR-908"/>
      <sheetName val="OR-INT"/>
      <sheetName val="OR-FIT"/>
      <sheetName val="OR-SCM"/>
      <sheetName val="OR-DTE"/>
      <sheetName val="OR-OTX"/>
      <sheetName val="OR-PLT"/>
      <sheetName val="OR-APL"/>
      <sheetName val="OR-DEPX"/>
      <sheetName val="OR-AMTX"/>
      <sheetName val="OR-ADEP"/>
      <sheetName val="OR-AAMT"/>
      <sheetName val="C-GPL"/>
      <sheetName val="C-IPL"/>
      <sheetName val="C-DTX"/>
      <sheetName val="C-WKC"/>
      <sheetName val="OR-ROR"/>
    </sheetNames>
    <sheetDataSet>
      <sheetData sheetId="0">
        <row r="2">
          <cell r="H2">
            <v>12</v>
          </cell>
        </row>
        <row r="3">
          <cell r="H3" t="str">
            <v>A</v>
          </cell>
        </row>
        <row r="4">
          <cell r="H4" t="str">
            <v>For Twelve Months Ended November 30, 2018</v>
          </cell>
        </row>
        <row r="5">
          <cell r="H5" t="str">
            <v>Average of Monthly Averages Basis</v>
          </cell>
        </row>
      </sheetData>
      <sheetData sheetId="1"/>
      <sheetData sheetId="2"/>
      <sheetData sheetId="3"/>
      <sheetData sheetId="4">
        <row r="8">
          <cell r="C8">
            <v>0</v>
          </cell>
          <cell r="D8">
            <v>0</v>
          </cell>
          <cell r="E8">
            <v>0</v>
          </cell>
          <cell r="F8">
            <v>0</v>
          </cell>
          <cell r="G8">
            <v>0</v>
          </cell>
          <cell r="I8">
            <v>0</v>
          </cell>
          <cell r="J8">
            <v>0</v>
          </cell>
        </row>
        <row r="9">
          <cell r="C9">
            <v>0</v>
          </cell>
          <cell r="D9" t="str">
            <v>Input</v>
          </cell>
          <cell r="E9" t="str">
            <v>Elec/Gas North/Oregon 4-Factor</v>
          </cell>
          <cell r="F9" t="str">
            <v>01-01-2017 thru 12-31-2017</v>
          </cell>
          <cell r="G9" t="str">
            <v>Total</v>
          </cell>
          <cell r="H9" t="str">
            <v>Electric</v>
          </cell>
          <cell r="I9" t="str">
            <v>Gas North</v>
          </cell>
          <cell r="J9" t="str">
            <v>Oregon Gas</v>
          </cell>
        </row>
        <row r="10">
          <cell r="C10">
            <v>0</v>
          </cell>
          <cell r="D10">
            <v>0</v>
          </cell>
          <cell r="E10" t="str">
            <v xml:space="preserve">   Direct O &amp; M Accts 580 - 894</v>
          </cell>
          <cell r="F10">
            <v>0</v>
          </cell>
          <cell r="G10">
            <v>74561528</v>
          </cell>
          <cell r="H10">
            <v>62492356</v>
          </cell>
          <cell r="I10">
            <v>8088844</v>
          </cell>
          <cell r="J10">
            <v>3980328</v>
          </cell>
        </row>
        <row r="11">
          <cell r="C11">
            <v>0</v>
          </cell>
          <cell r="D11">
            <v>0</v>
          </cell>
          <cell r="E11" t="str">
            <v xml:space="preserve">   Direct O &amp; M Accts 901 - 935</v>
          </cell>
          <cell r="F11">
            <v>0</v>
          </cell>
          <cell r="G11">
            <v>51344851</v>
          </cell>
          <cell r="H11">
            <v>35523672</v>
          </cell>
          <cell r="I11">
            <v>10602829</v>
          </cell>
          <cell r="J11">
            <v>5218350</v>
          </cell>
        </row>
        <row r="12">
          <cell r="C12">
            <v>0</v>
          </cell>
          <cell r="D12">
            <v>0</v>
          </cell>
          <cell r="E12" t="str">
            <v xml:space="preserve">   Direct O &amp; M Accts 901 - 905 Utility 9 Only</v>
          </cell>
          <cell r="F12">
            <v>0</v>
          </cell>
          <cell r="G12">
            <v>5153393</v>
          </cell>
          <cell r="H12">
            <v>3464837</v>
          </cell>
          <cell r="I12">
            <v>1688556</v>
          </cell>
          <cell r="J12" t="str">
            <v>XXXXXX</v>
          </cell>
        </row>
        <row r="13">
          <cell r="C13">
            <v>0</v>
          </cell>
          <cell r="D13">
            <v>0</v>
          </cell>
          <cell r="E13" t="str">
            <v xml:space="preserve">   Adjustments</v>
          </cell>
          <cell r="F13">
            <v>0</v>
          </cell>
          <cell r="G13">
            <v>0</v>
          </cell>
          <cell r="H13">
            <v>0</v>
          </cell>
          <cell r="I13">
            <v>0</v>
          </cell>
          <cell r="J13">
            <v>0</v>
          </cell>
        </row>
        <row r="14">
          <cell r="C14">
            <v>0</v>
          </cell>
          <cell r="D14">
            <v>0</v>
          </cell>
          <cell r="E14" t="str">
            <v>Total</v>
          </cell>
          <cell r="F14">
            <v>0</v>
          </cell>
          <cell r="G14">
            <v>131059772</v>
          </cell>
          <cell r="H14">
            <v>101480865</v>
          </cell>
          <cell r="I14">
            <v>20380229</v>
          </cell>
          <cell r="J14">
            <v>9198678</v>
          </cell>
        </row>
        <row r="15">
          <cell r="C15">
            <v>0</v>
          </cell>
          <cell r="D15">
            <v>0</v>
          </cell>
          <cell r="E15" t="str">
            <v>Percentage</v>
          </cell>
          <cell r="F15">
            <v>0</v>
          </cell>
          <cell r="G15">
            <v>1</v>
          </cell>
          <cell r="H15">
            <v>0.77431000000000005</v>
          </cell>
          <cell r="I15">
            <v>0.1555</v>
          </cell>
          <cell r="J15">
            <v>7.0190000000000002E-2</v>
          </cell>
        </row>
        <row r="16">
          <cell r="C16">
            <v>0</v>
          </cell>
          <cell r="D16">
            <v>0</v>
          </cell>
          <cell r="E16">
            <v>0</v>
          </cell>
          <cell r="F16">
            <v>0</v>
          </cell>
          <cell r="G16">
            <v>0</v>
          </cell>
          <cell r="H16">
            <v>0</v>
          </cell>
          <cell r="I16">
            <v>0</v>
          </cell>
          <cell r="J16">
            <v>0</v>
          </cell>
        </row>
        <row r="17">
          <cell r="C17">
            <v>0</v>
          </cell>
          <cell r="D17">
            <v>0</v>
          </cell>
          <cell r="E17" t="str">
            <v xml:space="preserve">   Direct Labor Accts 580 - 894</v>
          </cell>
          <cell r="F17">
            <v>0</v>
          </cell>
          <cell r="G17">
            <v>74226505</v>
          </cell>
          <cell r="H17">
            <v>55932706</v>
          </cell>
          <cell r="I17">
            <v>12828428</v>
          </cell>
          <cell r="J17">
            <v>5465371</v>
          </cell>
        </row>
        <row r="18">
          <cell r="C18">
            <v>0</v>
          </cell>
          <cell r="D18">
            <v>0</v>
          </cell>
          <cell r="E18" t="str">
            <v xml:space="preserve">   Direct Labor Accts 901 - 935</v>
          </cell>
          <cell r="F18">
            <v>0</v>
          </cell>
          <cell r="G18">
            <v>6185979</v>
          </cell>
          <cell r="H18">
            <v>3809731</v>
          </cell>
          <cell r="I18">
            <v>197120</v>
          </cell>
          <cell r="J18">
            <v>2179128</v>
          </cell>
        </row>
        <row r="19">
          <cell r="C19">
            <v>0</v>
          </cell>
          <cell r="D19">
            <v>0</v>
          </cell>
          <cell r="E19" t="str">
            <v xml:space="preserve">   Direct Labor Accts 901 - 905 Utility 9 Only</v>
          </cell>
          <cell r="F19">
            <v>0</v>
          </cell>
          <cell r="G19">
            <v>11137496</v>
          </cell>
          <cell r="H19">
            <v>7407915</v>
          </cell>
          <cell r="I19">
            <v>3729581</v>
          </cell>
          <cell r="J19" t="str">
            <v>XXXXXX</v>
          </cell>
        </row>
        <row r="20">
          <cell r="C20">
            <v>0</v>
          </cell>
          <cell r="D20">
            <v>0</v>
          </cell>
          <cell r="E20" t="str">
            <v>Total</v>
          </cell>
          <cell r="F20">
            <v>0</v>
          </cell>
          <cell r="G20">
            <v>91549980</v>
          </cell>
          <cell r="H20">
            <v>67150352</v>
          </cell>
          <cell r="I20">
            <v>16755129</v>
          </cell>
          <cell r="J20">
            <v>7644499</v>
          </cell>
        </row>
        <row r="21">
          <cell r="C21">
            <v>0</v>
          </cell>
          <cell r="D21">
            <v>0</v>
          </cell>
          <cell r="E21" t="str">
            <v>Percentage</v>
          </cell>
          <cell r="F21">
            <v>0</v>
          </cell>
          <cell r="G21">
            <v>1</v>
          </cell>
          <cell r="H21">
            <v>0.73348000000000002</v>
          </cell>
          <cell r="I21">
            <v>0.18301999999999999</v>
          </cell>
          <cell r="J21">
            <v>8.3500000000000005E-2</v>
          </cell>
        </row>
        <row r="22">
          <cell r="C22">
            <v>0</v>
          </cell>
          <cell r="D22">
            <v>0</v>
          </cell>
          <cell r="E22">
            <v>0</v>
          </cell>
          <cell r="F22">
            <v>0</v>
          </cell>
          <cell r="G22">
            <v>0</v>
          </cell>
          <cell r="H22">
            <v>0</v>
          </cell>
          <cell r="I22">
            <v>0</v>
          </cell>
          <cell r="J22">
            <v>0</v>
          </cell>
        </row>
        <row r="23">
          <cell r="C23">
            <v>0</v>
          </cell>
          <cell r="D23">
            <v>0</v>
          </cell>
          <cell r="E23" t="str">
            <v xml:space="preserve">   Number of Customers</v>
          </cell>
          <cell r="F23">
            <v>0</v>
          </cell>
          <cell r="G23">
            <v>729596</v>
          </cell>
          <cell r="H23">
            <v>382273</v>
          </cell>
          <cell r="I23">
            <v>245616</v>
          </cell>
          <cell r="J23">
            <v>101707</v>
          </cell>
        </row>
        <row r="24">
          <cell r="C24">
            <v>0</v>
          </cell>
          <cell r="D24">
            <v>0</v>
          </cell>
          <cell r="E24" t="str">
            <v>Percentage</v>
          </cell>
          <cell r="F24">
            <v>0</v>
          </cell>
          <cell r="G24">
            <v>1</v>
          </cell>
          <cell r="H24">
            <v>0.52395000000000003</v>
          </cell>
          <cell r="I24">
            <v>0.33665</v>
          </cell>
          <cell r="J24">
            <v>0.1394</v>
          </cell>
        </row>
        <row r="25">
          <cell r="C25">
            <v>0</v>
          </cell>
          <cell r="D25">
            <v>0</v>
          </cell>
          <cell r="E25">
            <v>0</v>
          </cell>
          <cell r="F25">
            <v>0</v>
          </cell>
          <cell r="G25">
            <v>0</v>
          </cell>
          <cell r="H25">
            <v>0</v>
          </cell>
          <cell r="I25">
            <v>0</v>
          </cell>
          <cell r="J25">
            <v>0</v>
          </cell>
        </row>
        <row r="26">
          <cell r="C26">
            <v>0</v>
          </cell>
          <cell r="D26">
            <v>0</v>
          </cell>
          <cell r="E26" t="str">
            <v xml:space="preserve">   Net Direct Plant</v>
          </cell>
          <cell r="F26">
            <v>0</v>
          </cell>
          <cell r="G26">
            <v>3427085391</v>
          </cell>
          <cell r="H26">
            <v>2651455641</v>
          </cell>
          <cell r="I26">
            <v>503067746</v>
          </cell>
          <cell r="J26">
            <v>272562004</v>
          </cell>
        </row>
        <row r="27">
          <cell r="C27">
            <v>0</v>
          </cell>
          <cell r="D27">
            <v>0</v>
          </cell>
          <cell r="E27" t="str">
            <v>Percentage</v>
          </cell>
          <cell r="F27">
            <v>0</v>
          </cell>
          <cell r="G27">
            <v>1</v>
          </cell>
          <cell r="H27">
            <v>0.77368000000000003</v>
          </cell>
          <cell r="I27">
            <v>0.14679</v>
          </cell>
          <cell r="J27">
            <v>7.9530000000000003E-2</v>
          </cell>
        </row>
        <row r="28">
          <cell r="C28">
            <v>0</v>
          </cell>
          <cell r="D28">
            <v>0</v>
          </cell>
          <cell r="E28">
            <v>0</v>
          </cell>
          <cell r="F28">
            <v>0</v>
          </cell>
          <cell r="G28">
            <v>0</v>
          </cell>
          <cell r="H28">
            <v>0</v>
          </cell>
          <cell r="I28">
            <v>0</v>
          </cell>
          <cell r="J28">
            <v>0</v>
          </cell>
        </row>
        <row r="29">
          <cell r="C29">
            <v>0</v>
          </cell>
          <cell r="D29">
            <v>0</v>
          </cell>
          <cell r="E29" t="str">
            <v>Total Percentages</v>
          </cell>
          <cell r="F29">
            <v>0</v>
          </cell>
          <cell r="G29">
            <v>4</v>
          </cell>
          <cell r="H29">
            <v>2.8054199999999998</v>
          </cell>
          <cell r="I29">
            <v>0.82196000000000002</v>
          </cell>
          <cell r="J29">
            <v>0.37262000000000001</v>
          </cell>
        </row>
        <row r="30">
          <cell r="C30">
            <v>7</v>
          </cell>
          <cell r="D30">
            <v>0</v>
          </cell>
          <cell r="E30" t="str">
            <v>Average  (CD AA)</v>
          </cell>
          <cell r="F30">
            <v>0</v>
          </cell>
          <cell r="G30">
            <v>1</v>
          </cell>
          <cell r="H30">
            <v>0.70135000000000003</v>
          </cell>
          <cell r="I30">
            <v>0.20549000000000001</v>
          </cell>
          <cell r="J30">
            <v>9.3160000000000007E-2</v>
          </cell>
        </row>
        <row r="31">
          <cell r="C31">
            <v>0</v>
          </cell>
          <cell r="D31">
            <v>0</v>
          </cell>
          <cell r="E31">
            <v>0</v>
          </cell>
          <cell r="F31">
            <v>0</v>
          </cell>
          <cell r="G31">
            <v>0</v>
          </cell>
          <cell r="H31">
            <v>0</v>
          </cell>
          <cell r="I31">
            <v>0</v>
          </cell>
          <cell r="J31">
            <v>0</v>
          </cell>
        </row>
        <row r="32">
          <cell r="C32">
            <v>0</v>
          </cell>
          <cell r="D32" t="str">
            <v>Input</v>
          </cell>
          <cell r="E32" t="str">
            <v>Gas North/Oregon 4-Factor</v>
          </cell>
          <cell r="F32" t="str">
            <v>01-01-2017 thru 12-31-2017</v>
          </cell>
          <cell r="G32" t="str">
            <v>Total</v>
          </cell>
          <cell r="H32" t="str">
            <v>Electric</v>
          </cell>
          <cell r="I32" t="str">
            <v>Gas North</v>
          </cell>
          <cell r="J32" t="str">
            <v>Oregon Gas</v>
          </cell>
        </row>
        <row r="33">
          <cell r="C33">
            <v>0</v>
          </cell>
          <cell r="D33">
            <v>0</v>
          </cell>
          <cell r="E33" t="str">
            <v xml:space="preserve">   Direct O &amp; M Accts 580 - 894</v>
          </cell>
          <cell r="F33">
            <v>0</v>
          </cell>
          <cell r="G33">
            <v>11502745</v>
          </cell>
          <cell r="H33">
            <v>0</v>
          </cell>
          <cell r="I33">
            <v>7709221</v>
          </cell>
          <cell r="J33">
            <v>3793524</v>
          </cell>
        </row>
        <row r="34">
          <cell r="C34">
            <v>0</v>
          </cell>
          <cell r="D34">
            <v>0</v>
          </cell>
          <cell r="E34" t="str">
            <v xml:space="preserve">   Direct O &amp; M Accts 901 - 935</v>
          </cell>
          <cell r="F34">
            <v>0</v>
          </cell>
          <cell r="G34">
            <v>15449456</v>
          </cell>
          <cell r="H34">
            <v>0</v>
          </cell>
          <cell r="I34">
            <v>10353713</v>
          </cell>
          <cell r="J34">
            <v>5095743</v>
          </cell>
        </row>
        <row r="35">
          <cell r="C35">
            <v>0</v>
          </cell>
          <cell r="D35">
            <v>0</v>
          </cell>
          <cell r="E35" t="str">
            <v xml:space="preserve">   Direct O &amp; M Accts 901 - 905 Utility 9 Only</v>
          </cell>
          <cell r="F35">
            <v>0</v>
          </cell>
          <cell r="G35">
            <v>1688556</v>
          </cell>
          <cell r="H35">
            <v>0</v>
          </cell>
          <cell r="I35">
            <v>1688556</v>
          </cell>
          <cell r="J35" t="str">
            <v>XXXXXX</v>
          </cell>
        </row>
        <row r="36">
          <cell r="C36">
            <v>0</v>
          </cell>
          <cell r="D36">
            <v>0</v>
          </cell>
          <cell r="E36" t="str">
            <v>Total</v>
          </cell>
          <cell r="F36">
            <v>0</v>
          </cell>
          <cell r="G36">
            <v>28640757</v>
          </cell>
          <cell r="H36">
            <v>0</v>
          </cell>
          <cell r="I36">
            <v>19751490</v>
          </cell>
          <cell r="J36">
            <v>8889267</v>
          </cell>
        </row>
        <row r="37">
          <cell r="C37">
            <v>0</v>
          </cell>
          <cell r="D37">
            <v>0</v>
          </cell>
          <cell r="E37" t="str">
            <v>Percentage</v>
          </cell>
          <cell r="F37">
            <v>0</v>
          </cell>
          <cell r="G37">
            <v>1</v>
          </cell>
          <cell r="H37">
            <v>0</v>
          </cell>
          <cell r="I37">
            <v>0.68962999999999997</v>
          </cell>
          <cell r="J37">
            <v>0.31036999999999998</v>
          </cell>
        </row>
        <row r="38">
          <cell r="C38">
            <v>0</v>
          </cell>
          <cell r="D38">
            <v>0</v>
          </cell>
          <cell r="E38">
            <v>0</v>
          </cell>
          <cell r="F38">
            <v>0</v>
          </cell>
          <cell r="G38">
            <v>0</v>
          </cell>
          <cell r="H38">
            <v>0</v>
          </cell>
          <cell r="I38">
            <v>0</v>
          </cell>
          <cell r="J38">
            <v>0</v>
          </cell>
        </row>
        <row r="39">
          <cell r="C39">
            <v>0</v>
          </cell>
          <cell r="D39">
            <v>0</v>
          </cell>
          <cell r="E39" t="str">
            <v xml:space="preserve">   Direct Labor Accts 580 - 894</v>
          </cell>
          <cell r="F39">
            <v>0</v>
          </cell>
          <cell r="G39">
            <v>13255885</v>
          </cell>
          <cell r="H39">
            <v>0</v>
          </cell>
          <cell r="I39">
            <v>9295618</v>
          </cell>
          <cell r="J39">
            <v>3960267</v>
          </cell>
        </row>
        <row r="40">
          <cell r="C40">
            <v>0</v>
          </cell>
          <cell r="D40">
            <v>0</v>
          </cell>
          <cell r="E40" t="str">
            <v xml:space="preserve">   Direct Labor Accts 901 - 935</v>
          </cell>
          <cell r="F40">
            <v>0</v>
          </cell>
          <cell r="G40">
            <v>1818322</v>
          </cell>
          <cell r="H40">
            <v>0</v>
          </cell>
          <cell r="I40">
            <v>150838</v>
          </cell>
          <cell r="J40">
            <v>1667484</v>
          </cell>
        </row>
        <row r="41">
          <cell r="C41">
            <v>0</v>
          </cell>
          <cell r="D41">
            <v>0</v>
          </cell>
          <cell r="E41" t="str">
            <v xml:space="preserve">   Direct Labor Accts 901 - 905 Utility 9 Only</v>
          </cell>
          <cell r="F41">
            <v>0</v>
          </cell>
          <cell r="G41">
            <v>3729581</v>
          </cell>
          <cell r="H41">
            <v>0</v>
          </cell>
          <cell r="I41">
            <v>3729581</v>
          </cell>
          <cell r="J41" t="str">
            <v>XXXXXX</v>
          </cell>
        </row>
        <row r="42">
          <cell r="C42">
            <v>0</v>
          </cell>
          <cell r="D42">
            <v>0</v>
          </cell>
          <cell r="E42" t="str">
            <v>Total</v>
          </cell>
          <cell r="F42">
            <v>0</v>
          </cell>
          <cell r="G42">
            <v>18803788</v>
          </cell>
          <cell r="H42">
            <v>0</v>
          </cell>
          <cell r="I42">
            <v>13176037</v>
          </cell>
          <cell r="J42">
            <v>5627751</v>
          </cell>
        </row>
        <row r="43">
          <cell r="C43">
            <v>0</v>
          </cell>
          <cell r="D43">
            <v>0</v>
          </cell>
          <cell r="E43" t="str">
            <v>Percentage</v>
          </cell>
          <cell r="F43">
            <v>0</v>
          </cell>
          <cell r="G43">
            <v>1</v>
          </cell>
          <cell r="H43">
            <v>0</v>
          </cell>
          <cell r="I43">
            <v>0.70071000000000006</v>
          </cell>
          <cell r="J43">
            <v>0.29929</v>
          </cell>
        </row>
        <row r="44">
          <cell r="C44">
            <v>0</v>
          </cell>
          <cell r="D44">
            <v>0</v>
          </cell>
          <cell r="E44">
            <v>0</v>
          </cell>
          <cell r="F44">
            <v>0</v>
          </cell>
          <cell r="G44">
            <v>0</v>
          </cell>
          <cell r="H44">
            <v>0</v>
          </cell>
          <cell r="I44">
            <v>0</v>
          </cell>
          <cell r="J44">
            <v>0</v>
          </cell>
        </row>
        <row r="45">
          <cell r="C45">
            <v>0</v>
          </cell>
          <cell r="D45">
            <v>0</v>
          </cell>
          <cell r="E45" t="str">
            <v xml:space="preserve">   Number of Customers</v>
          </cell>
          <cell r="F45">
            <v>0</v>
          </cell>
          <cell r="G45">
            <v>347323</v>
          </cell>
          <cell r="H45">
            <v>0</v>
          </cell>
          <cell r="I45">
            <v>245616</v>
          </cell>
          <cell r="J45">
            <v>101707</v>
          </cell>
        </row>
        <row r="46">
          <cell r="C46">
            <v>0</v>
          </cell>
          <cell r="D46">
            <v>0</v>
          </cell>
          <cell r="E46" t="str">
            <v>Percentage</v>
          </cell>
          <cell r="F46">
            <v>0</v>
          </cell>
          <cell r="G46">
            <v>1</v>
          </cell>
          <cell r="H46">
            <v>0</v>
          </cell>
          <cell r="I46">
            <v>0.70716999999999997</v>
          </cell>
          <cell r="J46">
            <v>0.29282999999999998</v>
          </cell>
        </row>
        <row r="47">
          <cell r="C47">
            <v>0</v>
          </cell>
          <cell r="D47">
            <v>0</v>
          </cell>
          <cell r="E47">
            <v>0</v>
          </cell>
          <cell r="F47">
            <v>0</v>
          </cell>
          <cell r="G47">
            <v>0</v>
          </cell>
          <cell r="H47">
            <v>0</v>
          </cell>
          <cell r="I47">
            <v>0</v>
          </cell>
          <cell r="J47">
            <v>0</v>
          </cell>
        </row>
        <row r="48">
          <cell r="C48">
            <v>0</v>
          </cell>
          <cell r="D48">
            <v>0</v>
          </cell>
          <cell r="E48" t="str">
            <v xml:space="preserve">   Net Direct Plant</v>
          </cell>
          <cell r="F48">
            <v>0</v>
          </cell>
          <cell r="G48">
            <v>764182162</v>
          </cell>
          <cell r="H48">
            <v>0</v>
          </cell>
          <cell r="I48">
            <v>492888057</v>
          </cell>
          <cell r="J48">
            <v>271294105</v>
          </cell>
        </row>
        <row r="49">
          <cell r="C49">
            <v>0</v>
          </cell>
          <cell r="D49">
            <v>0</v>
          </cell>
          <cell r="E49" t="str">
            <v>Percentage</v>
          </cell>
          <cell r="F49">
            <v>0</v>
          </cell>
          <cell r="G49">
            <v>1</v>
          </cell>
          <cell r="H49">
            <v>0</v>
          </cell>
          <cell r="I49">
            <v>0.64498999999999995</v>
          </cell>
          <cell r="J49">
            <v>0.35500999999999999</v>
          </cell>
        </row>
        <row r="50">
          <cell r="C50">
            <v>0</v>
          </cell>
          <cell r="D50">
            <v>0</v>
          </cell>
          <cell r="E50">
            <v>0</v>
          </cell>
          <cell r="F50">
            <v>0</v>
          </cell>
          <cell r="G50">
            <v>0</v>
          </cell>
          <cell r="H50">
            <v>0</v>
          </cell>
          <cell r="I50">
            <v>0</v>
          </cell>
          <cell r="J50">
            <v>0</v>
          </cell>
        </row>
        <row r="51">
          <cell r="C51">
            <v>0</v>
          </cell>
          <cell r="D51">
            <v>0</v>
          </cell>
          <cell r="E51" t="str">
            <v>Total Percentages</v>
          </cell>
          <cell r="F51">
            <v>0</v>
          </cell>
          <cell r="G51">
            <v>4</v>
          </cell>
          <cell r="H51">
            <v>0</v>
          </cell>
          <cell r="I51">
            <v>2.7425000000000002</v>
          </cell>
          <cell r="J51">
            <v>1.2575000000000001</v>
          </cell>
        </row>
        <row r="52">
          <cell r="C52">
            <v>8</v>
          </cell>
          <cell r="D52">
            <v>0</v>
          </cell>
          <cell r="E52" t="str">
            <v>Average  (GD AA)</v>
          </cell>
          <cell r="F52">
            <v>0</v>
          </cell>
          <cell r="G52">
            <v>1</v>
          </cell>
          <cell r="H52">
            <v>0</v>
          </cell>
          <cell r="I52">
            <v>0.68562000000000001</v>
          </cell>
          <cell r="J52">
            <v>0.31437999999999999</v>
          </cell>
        </row>
        <row r="53">
          <cell r="C53">
            <v>0</v>
          </cell>
          <cell r="D53">
            <v>0</v>
          </cell>
          <cell r="E53">
            <v>0</v>
          </cell>
          <cell r="F53">
            <v>0</v>
          </cell>
          <cell r="G53">
            <v>0</v>
          </cell>
          <cell r="H53">
            <v>0</v>
          </cell>
          <cell r="I53">
            <v>0</v>
          </cell>
          <cell r="J53">
            <v>0</v>
          </cell>
        </row>
        <row r="54">
          <cell r="C54">
            <v>0</v>
          </cell>
          <cell r="D54">
            <v>0</v>
          </cell>
          <cell r="E54">
            <v>0</v>
          </cell>
          <cell r="F54">
            <v>0</v>
          </cell>
          <cell r="G54">
            <v>0</v>
          </cell>
          <cell r="H54">
            <v>0</v>
          </cell>
          <cell r="I54">
            <v>0</v>
          </cell>
          <cell r="J54">
            <v>0</v>
          </cell>
        </row>
        <row r="55">
          <cell r="C55">
            <v>0</v>
          </cell>
          <cell r="D55">
            <v>0</v>
          </cell>
          <cell r="E55">
            <v>0</v>
          </cell>
          <cell r="F55">
            <v>0</v>
          </cell>
          <cell r="G55">
            <v>0</v>
          </cell>
          <cell r="H55">
            <v>0</v>
          </cell>
          <cell r="I55">
            <v>0</v>
          </cell>
          <cell r="J55">
            <v>0</v>
          </cell>
        </row>
        <row r="56">
          <cell r="C56">
            <v>0</v>
          </cell>
          <cell r="D56" t="str">
            <v>Input</v>
          </cell>
          <cell r="E56" t="str">
            <v xml:space="preserve">Elec/Gas North 4-Factor </v>
          </cell>
          <cell r="F56" t="str">
            <v>01-01-2017 thru 12-31-2017</v>
          </cell>
          <cell r="G56" t="str">
            <v>Total</v>
          </cell>
          <cell r="H56" t="str">
            <v>Electric</v>
          </cell>
          <cell r="I56" t="str">
            <v>Gas North</v>
          </cell>
          <cell r="J56" t="str">
            <v>Oregon Gas</v>
          </cell>
        </row>
        <row r="57">
          <cell r="C57">
            <v>0</v>
          </cell>
          <cell r="D57">
            <v>0</v>
          </cell>
          <cell r="E57" t="str">
            <v xml:space="preserve">   Direct O &amp; M Accts 580 - 894</v>
          </cell>
          <cell r="F57">
            <v>0</v>
          </cell>
          <cell r="G57">
            <v>70589908</v>
          </cell>
          <cell r="H57">
            <v>62492356</v>
          </cell>
          <cell r="I57">
            <v>8097552</v>
          </cell>
          <cell r="J57">
            <v>0</v>
          </cell>
        </row>
        <row r="58">
          <cell r="C58">
            <v>0</v>
          </cell>
          <cell r="D58">
            <v>0</v>
          </cell>
          <cell r="E58" t="str">
            <v xml:space="preserve">   Direct O &amp; M Accts 901 - 935</v>
          </cell>
          <cell r="F58">
            <v>0</v>
          </cell>
          <cell r="G58">
            <v>46132231</v>
          </cell>
          <cell r="H58">
            <v>35523672</v>
          </cell>
          <cell r="I58">
            <v>10608559</v>
          </cell>
          <cell r="J58">
            <v>0</v>
          </cell>
        </row>
        <row r="59">
          <cell r="C59">
            <v>0</v>
          </cell>
          <cell r="D59">
            <v>0</v>
          </cell>
          <cell r="E59" t="str">
            <v xml:space="preserve">   Adjustments</v>
          </cell>
          <cell r="F59">
            <v>0</v>
          </cell>
          <cell r="G59">
            <v>0</v>
          </cell>
          <cell r="H59">
            <v>0</v>
          </cell>
          <cell r="I59">
            <v>0</v>
          </cell>
          <cell r="J59">
            <v>0</v>
          </cell>
        </row>
        <row r="60">
          <cell r="C60">
            <v>0</v>
          </cell>
          <cell r="D60">
            <v>0</v>
          </cell>
          <cell r="E60" t="str">
            <v>Total</v>
          </cell>
          <cell r="F60">
            <v>0</v>
          </cell>
          <cell r="G60">
            <v>116722139</v>
          </cell>
          <cell r="H60">
            <v>98016028</v>
          </cell>
          <cell r="I60">
            <v>18706111</v>
          </cell>
          <cell r="J60">
            <v>0</v>
          </cell>
        </row>
        <row r="61">
          <cell r="C61">
            <v>0</v>
          </cell>
          <cell r="D61">
            <v>0</v>
          </cell>
          <cell r="E61" t="str">
            <v>Percentage</v>
          </cell>
          <cell r="F61">
            <v>0</v>
          </cell>
          <cell r="G61">
            <v>1</v>
          </cell>
          <cell r="H61">
            <v>0.83974000000000004</v>
          </cell>
          <cell r="I61">
            <v>0.16026000000000001</v>
          </cell>
          <cell r="J61">
            <v>0</v>
          </cell>
        </row>
        <row r="62">
          <cell r="C62">
            <v>0</v>
          </cell>
          <cell r="D62">
            <v>0</v>
          </cell>
          <cell r="E62">
            <v>0</v>
          </cell>
          <cell r="F62">
            <v>0</v>
          </cell>
          <cell r="G62">
            <v>0</v>
          </cell>
          <cell r="H62">
            <v>0</v>
          </cell>
          <cell r="I62">
            <v>0</v>
          </cell>
          <cell r="J62">
            <v>0</v>
          </cell>
        </row>
        <row r="63">
          <cell r="C63">
            <v>0</v>
          </cell>
          <cell r="D63">
            <v>0</v>
          </cell>
          <cell r="E63" t="str">
            <v xml:space="preserve">   Direct Labor Accts 580 - 894</v>
          </cell>
          <cell r="F63">
            <v>0</v>
          </cell>
          <cell r="G63">
            <v>68682217</v>
          </cell>
          <cell r="H63">
            <v>55932706</v>
          </cell>
          <cell r="I63">
            <v>12749511</v>
          </cell>
          <cell r="J63">
            <v>0</v>
          </cell>
        </row>
        <row r="64">
          <cell r="C64">
            <v>0</v>
          </cell>
          <cell r="D64">
            <v>0</v>
          </cell>
          <cell r="E64" t="str">
            <v xml:space="preserve">   Direct Labor Accts 901 - 935</v>
          </cell>
          <cell r="F64">
            <v>0</v>
          </cell>
          <cell r="G64">
            <v>4343072</v>
          </cell>
          <cell r="H64">
            <v>3809731</v>
          </cell>
          <cell r="I64">
            <v>533341</v>
          </cell>
          <cell r="J64">
            <v>0</v>
          </cell>
        </row>
        <row r="65">
          <cell r="C65">
            <v>0</v>
          </cell>
          <cell r="D65">
            <v>0</v>
          </cell>
          <cell r="E65" t="str">
            <v>Total</v>
          </cell>
          <cell r="F65">
            <v>0</v>
          </cell>
          <cell r="G65">
            <v>73025289</v>
          </cell>
          <cell r="H65">
            <v>59742437</v>
          </cell>
          <cell r="I65">
            <v>13282852</v>
          </cell>
          <cell r="J65">
            <v>0</v>
          </cell>
        </row>
        <row r="66">
          <cell r="C66">
            <v>0</v>
          </cell>
          <cell r="D66">
            <v>0</v>
          </cell>
          <cell r="E66" t="str">
            <v>Percentage</v>
          </cell>
          <cell r="F66">
            <v>0</v>
          </cell>
          <cell r="G66">
            <v>1</v>
          </cell>
          <cell r="H66">
            <v>0.81811</v>
          </cell>
          <cell r="I66">
            <v>0.18189</v>
          </cell>
          <cell r="J66">
            <v>0</v>
          </cell>
        </row>
        <row r="67">
          <cell r="C67">
            <v>0</v>
          </cell>
          <cell r="D67">
            <v>0</v>
          </cell>
          <cell r="E67">
            <v>0</v>
          </cell>
          <cell r="F67">
            <v>0</v>
          </cell>
          <cell r="G67">
            <v>0</v>
          </cell>
          <cell r="H67">
            <v>0</v>
          </cell>
          <cell r="I67">
            <v>0</v>
          </cell>
          <cell r="J67">
            <v>0</v>
          </cell>
        </row>
        <row r="68">
          <cell r="C68">
            <v>0</v>
          </cell>
          <cell r="D68">
            <v>0</v>
          </cell>
          <cell r="E68" t="str">
            <v xml:space="preserve">   Number of Customers</v>
          </cell>
          <cell r="F68">
            <v>0</v>
          </cell>
          <cell r="G68">
            <v>627889</v>
          </cell>
          <cell r="H68">
            <v>382273</v>
          </cell>
          <cell r="I68">
            <v>245616</v>
          </cell>
          <cell r="J68">
            <v>0</v>
          </cell>
        </row>
        <row r="69">
          <cell r="C69">
            <v>0</v>
          </cell>
          <cell r="D69">
            <v>0</v>
          </cell>
          <cell r="E69" t="str">
            <v>Percentage</v>
          </cell>
          <cell r="F69">
            <v>0</v>
          </cell>
          <cell r="G69">
            <v>1</v>
          </cell>
          <cell r="H69">
            <v>0.60882000000000003</v>
          </cell>
          <cell r="I69">
            <v>0.39118000000000003</v>
          </cell>
          <cell r="J69">
            <v>0</v>
          </cell>
        </row>
        <row r="70">
          <cell r="C70">
            <v>0</v>
          </cell>
          <cell r="D70">
            <v>0</v>
          </cell>
          <cell r="E70">
            <v>0</v>
          </cell>
          <cell r="F70">
            <v>0</v>
          </cell>
          <cell r="G70">
            <v>0</v>
          </cell>
          <cell r="H70">
            <v>0</v>
          </cell>
          <cell r="I70">
            <v>0</v>
          </cell>
          <cell r="J70">
            <v>0</v>
          </cell>
        </row>
        <row r="71">
          <cell r="C71">
            <v>0</v>
          </cell>
          <cell r="D71">
            <v>0</v>
          </cell>
          <cell r="E71" t="str">
            <v xml:space="preserve">   Net Direct Plant</v>
          </cell>
          <cell r="F71">
            <v>0</v>
          </cell>
          <cell r="G71">
            <v>3118486683</v>
          </cell>
          <cell r="H71">
            <v>2625598626</v>
          </cell>
          <cell r="I71">
            <v>492888057</v>
          </cell>
          <cell r="J71">
            <v>0</v>
          </cell>
        </row>
        <row r="72">
          <cell r="C72">
            <v>0</v>
          </cell>
          <cell r="D72">
            <v>0</v>
          </cell>
          <cell r="E72" t="str">
            <v>Percentage</v>
          </cell>
          <cell r="F72">
            <v>0</v>
          </cell>
          <cell r="G72">
            <v>1</v>
          </cell>
          <cell r="H72">
            <v>0.84194999999999998</v>
          </cell>
          <cell r="I72">
            <v>0.15805</v>
          </cell>
          <cell r="J72">
            <v>0</v>
          </cell>
        </row>
        <row r="73">
          <cell r="C73">
            <v>0</v>
          </cell>
          <cell r="D73">
            <v>0</v>
          </cell>
          <cell r="E73" t="str">
            <v>Total Percentages</v>
          </cell>
          <cell r="F73">
            <v>0</v>
          </cell>
          <cell r="G73">
            <v>4</v>
          </cell>
          <cell r="H73">
            <v>3.1086200000000002</v>
          </cell>
          <cell r="I73">
            <v>0.89137999999999995</v>
          </cell>
          <cell r="J73">
            <v>0</v>
          </cell>
        </row>
        <row r="74">
          <cell r="C74">
            <v>9</v>
          </cell>
          <cell r="D74">
            <v>0</v>
          </cell>
          <cell r="E74" t="str">
            <v>Average  (CD AN/ID/WA)</v>
          </cell>
          <cell r="F74">
            <v>0</v>
          </cell>
          <cell r="G74">
            <v>1</v>
          </cell>
          <cell r="H74">
            <v>0.77714000000000005</v>
          </cell>
          <cell r="I74">
            <v>0.22286</v>
          </cell>
          <cell r="J74">
            <v>0</v>
          </cell>
        </row>
        <row r="75">
          <cell r="C75">
            <v>0</v>
          </cell>
          <cell r="D75">
            <v>0</v>
          </cell>
          <cell r="E75">
            <v>0</v>
          </cell>
          <cell r="F75">
            <v>0</v>
          </cell>
          <cell r="G75">
            <v>0</v>
          </cell>
          <cell r="H75">
            <v>0</v>
          </cell>
          <cell r="I75">
            <v>0</v>
          </cell>
          <cell r="J75">
            <v>0</v>
          </cell>
        </row>
        <row r="76">
          <cell r="C76">
            <v>0</v>
          </cell>
          <cell r="D76">
            <v>0</v>
          </cell>
          <cell r="E76">
            <v>0</v>
          </cell>
          <cell r="F76">
            <v>0</v>
          </cell>
          <cell r="G76" t="str">
            <v>Total</v>
          </cell>
          <cell r="H76">
            <v>0</v>
          </cell>
          <cell r="I76" t="str">
            <v>Gas North</v>
          </cell>
          <cell r="J76" t="str">
            <v>Oregon Gas</v>
          </cell>
        </row>
        <row r="77">
          <cell r="C77" t="str">
            <v>JP</v>
          </cell>
          <cell r="D77">
            <v>0</v>
          </cell>
          <cell r="E77" t="str">
            <v>Gas North/Oregon JP Factor %</v>
          </cell>
          <cell r="F77" t="str">
            <v>01-01-2017 thru 12-31-2017</v>
          </cell>
          <cell r="G77">
            <v>1</v>
          </cell>
          <cell r="H77">
            <v>0</v>
          </cell>
          <cell r="I77">
            <v>0.90349999999999997</v>
          </cell>
          <cell r="J77">
            <v>9.6500000000000002E-2</v>
          </cell>
        </row>
        <row r="78">
          <cell r="C78">
            <v>0</v>
          </cell>
          <cell r="D78">
            <v>0</v>
          </cell>
          <cell r="E78">
            <v>0</v>
          </cell>
          <cell r="F78">
            <v>0</v>
          </cell>
          <cell r="G78">
            <v>0</v>
          </cell>
          <cell r="H78">
            <v>0</v>
          </cell>
          <cell r="I78">
            <v>0</v>
          </cell>
          <cell r="J78">
            <v>0</v>
          </cell>
        </row>
        <row r="79">
          <cell r="C79">
            <v>0</v>
          </cell>
          <cell r="D79">
            <v>0</v>
          </cell>
          <cell r="E79">
            <v>0</v>
          </cell>
          <cell r="F79">
            <v>0</v>
          </cell>
          <cell r="G79" t="str">
            <v>Total</v>
          </cell>
          <cell r="H79">
            <v>0</v>
          </cell>
          <cell r="I79">
            <v>0</v>
          </cell>
          <cell r="J79" t="str">
            <v>Oregon Gas</v>
          </cell>
        </row>
        <row r="80">
          <cell r="D80">
            <v>0</v>
          </cell>
          <cell r="E80" t="str">
            <v>Annual Throughput</v>
          </cell>
          <cell r="F80" t="str">
            <v>01-01-2017 thru 12-31-2017</v>
          </cell>
          <cell r="G80">
            <v>96627550</v>
          </cell>
          <cell r="H80">
            <v>0</v>
          </cell>
          <cell r="I80">
            <v>0</v>
          </cell>
          <cell r="J80">
            <v>96627550</v>
          </cell>
        </row>
        <row r="81">
          <cell r="C81">
            <v>10</v>
          </cell>
          <cell r="D81">
            <v>0</v>
          </cell>
          <cell r="E81" t="str">
            <v xml:space="preserve">  Percent</v>
          </cell>
          <cell r="F81">
            <v>0</v>
          </cell>
          <cell r="G81">
            <v>1</v>
          </cell>
          <cell r="H81">
            <v>0</v>
          </cell>
          <cell r="I81">
            <v>0</v>
          </cell>
          <cell r="J81">
            <v>1</v>
          </cell>
        </row>
        <row r="82">
          <cell r="C82">
            <v>0</v>
          </cell>
          <cell r="D82">
            <v>0</v>
          </cell>
          <cell r="E82">
            <v>0</v>
          </cell>
          <cell r="G82">
            <v>0</v>
          </cell>
          <cell r="H82">
            <v>0</v>
          </cell>
          <cell r="I82">
            <v>0</v>
          </cell>
          <cell r="J82">
            <v>0</v>
          </cell>
        </row>
        <row r="83">
          <cell r="D83" t="str">
            <v>OR-PLT</v>
          </cell>
          <cell r="E83" t="str">
            <v>Net Gas Plant (before ADFIT) - AMA</v>
          </cell>
          <cell r="F83" t="str">
            <v>11-01-2017 thru 11-30-2018</v>
          </cell>
          <cell r="G83">
            <v>315414928</v>
          </cell>
          <cell r="H83">
            <v>0</v>
          </cell>
          <cell r="I83">
            <v>0</v>
          </cell>
          <cell r="J83">
            <v>315414928</v>
          </cell>
        </row>
        <row r="84">
          <cell r="C84">
            <v>12</v>
          </cell>
          <cell r="D84">
            <v>0</v>
          </cell>
          <cell r="E84" t="str">
            <v xml:space="preserve">  Percent</v>
          </cell>
          <cell r="G84">
            <v>1</v>
          </cell>
          <cell r="H84">
            <v>0</v>
          </cell>
          <cell r="I84">
            <v>0</v>
          </cell>
          <cell r="J84">
            <v>1</v>
          </cell>
        </row>
        <row r="85">
          <cell r="C85">
            <v>0</v>
          </cell>
          <cell r="D85">
            <v>0</v>
          </cell>
          <cell r="E85">
            <v>0</v>
          </cell>
          <cell r="G85">
            <v>0</v>
          </cell>
          <cell r="H85">
            <v>0</v>
          </cell>
          <cell r="I85">
            <v>0</v>
          </cell>
          <cell r="J85">
            <v>0</v>
          </cell>
        </row>
        <row r="86">
          <cell r="C86">
            <v>16</v>
          </cell>
          <cell r="D86">
            <v>0</v>
          </cell>
          <cell r="E86" t="str">
            <v>Jurisdiction/Service JP Factor %</v>
          </cell>
          <cell r="F86">
            <v>0</v>
          </cell>
          <cell r="G86">
            <v>0</v>
          </cell>
          <cell r="H86">
            <v>0</v>
          </cell>
          <cell r="I86">
            <v>0</v>
          </cell>
          <cell r="J86">
            <v>0</v>
          </cell>
        </row>
        <row r="87">
          <cell r="C87">
            <v>0</v>
          </cell>
          <cell r="D87">
            <v>0</v>
          </cell>
          <cell r="E87">
            <v>0</v>
          </cell>
          <cell r="F87">
            <v>0</v>
          </cell>
          <cell r="G87">
            <v>0</v>
          </cell>
          <cell r="H87">
            <v>0</v>
          </cell>
          <cell r="I87">
            <v>0</v>
          </cell>
          <cell r="J87">
            <v>0</v>
          </cell>
        </row>
        <row r="88">
          <cell r="C88">
            <v>99</v>
          </cell>
          <cell r="D88" t="str">
            <v>Input</v>
          </cell>
          <cell r="E88" t="str">
            <v>Not Allocated</v>
          </cell>
          <cell r="G88">
            <v>0</v>
          </cell>
          <cell r="H88">
            <v>0</v>
          </cell>
          <cell r="I88">
            <v>0</v>
          </cell>
          <cell r="J88">
            <v>0</v>
          </cell>
        </row>
        <row r="89">
          <cell r="C89">
            <v>0</v>
          </cell>
          <cell r="D89">
            <v>0</v>
          </cell>
          <cell r="E89">
            <v>0</v>
          </cell>
          <cell r="G89">
            <v>0</v>
          </cell>
          <cell r="H89">
            <v>0</v>
          </cell>
          <cell r="I89">
            <v>0</v>
          </cell>
          <cell r="J89">
            <v>0</v>
          </cell>
        </row>
        <row r="90">
          <cell r="C90">
            <v>0</v>
          </cell>
          <cell r="D90">
            <v>0</v>
          </cell>
          <cell r="E90" t="str">
            <v>**** The following is obsolete as of 201111 and will not be printed. ***</v>
          </cell>
          <cell r="F90">
            <v>0</v>
          </cell>
          <cell r="G90">
            <v>0</v>
          </cell>
          <cell r="H90">
            <v>0</v>
          </cell>
          <cell r="I90">
            <v>0</v>
          </cell>
          <cell r="J90">
            <v>0</v>
          </cell>
        </row>
        <row r="91">
          <cell r="C91">
            <v>0</v>
          </cell>
          <cell r="D91">
            <v>0</v>
          </cell>
          <cell r="E91" t="str">
            <v>Situs Plant by Functional Group:</v>
          </cell>
          <cell r="G91">
            <v>0</v>
          </cell>
          <cell r="H91">
            <v>0</v>
          </cell>
          <cell r="I91">
            <v>0</v>
          </cell>
          <cell r="J91">
            <v>0</v>
          </cell>
        </row>
        <row r="92">
          <cell r="C92">
            <v>0</v>
          </cell>
          <cell r="D92">
            <v>0</v>
          </cell>
          <cell r="E92" t="str">
            <v>(Used to functionalize R&amp;P Property Tax on</v>
          </cell>
          <cell r="G92">
            <v>0</v>
          </cell>
          <cell r="H92">
            <v>0</v>
          </cell>
          <cell r="I92">
            <v>0</v>
          </cell>
          <cell r="J92">
            <v>0</v>
          </cell>
        </row>
        <row r="93">
          <cell r="C93">
            <v>0</v>
          </cell>
          <cell r="D93">
            <v>0</v>
          </cell>
          <cell r="E93" t="str">
            <v xml:space="preserve"> Report OR-OTX)</v>
          </cell>
          <cell r="F93" t="str">
            <v>11-30-2018</v>
          </cell>
          <cell r="G93" t="str">
            <v>Oregon</v>
          </cell>
          <cell r="J93">
            <v>0</v>
          </cell>
        </row>
        <row r="94">
          <cell r="C94">
            <v>0</v>
          </cell>
          <cell r="D94" t="str">
            <v>OR-PLT</v>
          </cell>
          <cell r="E94" t="str">
            <v>Production</v>
          </cell>
          <cell r="G94">
            <v>7628</v>
          </cell>
          <cell r="J94">
            <v>0</v>
          </cell>
        </row>
        <row r="95">
          <cell r="C95">
            <v>0</v>
          </cell>
          <cell r="D95" t="str">
            <v>OR-PLT</v>
          </cell>
          <cell r="E95" t="str">
            <v>Distribution</v>
          </cell>
          <cell r="G95">
            <v>376952028</v>
          </cell>
          <cell r="J95">
            <v>0</v>
          </cell>
        </row>
        <row r="96">
          <cell r="C96">
            <v>0</v>
          </cell>
          <cell r="D96" t="str">
            <v>OR-PLT</v>
          </cell>
          <cell r="E96" t="str">
            <v>General</v>
          </cell>
          <cell r="G96">
            <v>37012960</v>
          </cell>
          <cell r="J96">
            <v>0</v>
          </cell>
        </row>
        <row r="97">
          <cell r="C97">
            <v>0</v>
          </cell>
          <cell r="D97">
            <v>0</v>
          </cell>
          <cell r="E97" t="str">
            <v xml:space="preserve">  TOTAL</v>
          </cell>
          <cell r="G97">
            <v>413972616</v>
          </cell>
          <cell r="J97">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 to Date CY Category"/>
      <sheetName val="Rosentrater"/>
      <sheetName val="Revised Final Additions"/>
      <sheetName val="2021 BC "/>
      <sheetName val="Revised Q1-3 TTP"/>
      <sheetName val="Rervised Q4 Exp TTP"/>
      <sheetName val="Categories"/>
      <sheetName val="Allocation"/>
      <sheetName val="Final Additions"/>
      <sheetName val="Current Year Category"/>
      <sheetName val="Witness Reference"/>
      <sheetName val="ER.BI.Business Case Link.11.02"/>
      <sheetName val="Past Year Category"/>
      <sheetName val="Current PRJ - PY Category"/>
      <sheetName val="TTP Hist Test Yr"/>
      <sheetName val="TTP 2021 Addit by Month"/>
    </sheetNames>
    <sheetDataSet>
      <sheetData sheetId="0"/>
      <sheetData sheetId="1"/>
      <sheetData sheetId="2"/>
      <sheetData sheetId="3"/>
      <sheetData sheetId="4"/>
      <sheetData sheetId="5"/>
      <sheetData sheetId="6">
        <row r="4">
          <cell r="C4" t="str">
            <v>302000</v>
          </cell>
        </row>
      </sheetData>
      <sheetData sheetId="7">
        <row r="36">
          <cell r="I36" t="str">
            <v>CD.AA.Distribution</v>
          </cell>
        </row>
      </sheetData>
      <sheetData sheetId="8">
        <row r="7">
          <cell r="B7" t="str">
            <v>BI_00I02</v>
          </cell>
        </row>
      </sheetData>
      <sheetData sheetId="9"/>
      <sheetData sheetId="10"/>
      <sheetData sheetId="11">
        <row r="3">
          <cell r="A3" t="str">
            <v>BI_00A54</v>
          </cell>
          <cell r="B3" t="str">
            <v>00A54</v>
          </cell>
          <cell r="C3" t="str">
            <v>BI_00A54 - EVSE Pilot in Washington State</v>
          </cell>
          <cell r="D3" t="str">
            <v>ER_7060</v>
          </cell>
          <cell r="E3" t="str">
            <v>7060</v>
          </cell>
          <cell r="F3" t="str">
            <v>ER_7060 - Strategic Initiatives</v>
          </cell>
          <cell r="G3" t="str">
            <v>Strategic Initiatives</v>
          </cell>
          <cell r="H3" t="str">
            <v>Strategic</v>
          </cell>
          <cell r="I3" t="str">
            <v>No Driver</v>
          </cell>
        </row>
        <row r="4">
          <cell r="A4" t="str">
            <v>BI_00E07</v>
          </cell>
          <cell r="B4" t="str">
            <v>00E07</v>
          </cell>
          <cell r="C4" t="str">
            <v>BI_00E07 - RCT Fast Start Controls Upgrade</v>
          </cell>
          <cell r="D4" t="str">
            <v>ER_7050</v>
          </cell>
          <cell r="E4" t="str">
            <v>7050</v>
          </cell>
          <cell r="F4" t="str">
            <v>ER_7050 - Productivity Initiative</v>
          </cell>
          <cell r="G4" t="str">
            <v>Productivity</v>
          </cell>
          <cell r="H4" t="str">
            <v>Productivity Function</v>
          </cell>
          <cell r="I4" t="str">
            <v>No Driver</v>
          </cell>
        </row>
        <row r="5">
          <cell r="A5" t="str">
            <v>BI_00I02</v>
          </cell>
          <cell r="B5" t="str">
            <v>00I02</v>
          </cell>
          <cell r="C5" t="str">
            <v>BI_00I02 - Gas Op Qual - Tooling, Vehicles and Material</v>
          </cell>
          <cell r="D5" t="str">
            <v>ER_7208</v>
          </cell>
          <cell r="E5" t="str">
            <v>7208</v>
          </cell>
          <cell r="F5" t="str">
            <v>ER_7208 - Gas Op Qual - Tooling, Vehicles and Material</v>
          </cell>
          <cell r="G5" t="str">
            <v>Gas Operator Qualification Compliance</v>
          </cell>
          <cell r="H5" t="str">
            <v>Other Subfunction</v>
          </cell>
          <cell r="I5" t="str">
            <v>Performance &amp; Capacity</v>
          </cell>
        </row>
        <row r="6">
          <cell r="A6" t="str">
            <v>BI_00L54</v>
          </cell>
          <cell r="B6" t="str">
            <v>00L54</v>
          </cell>
          <cell r="C6" t="str">
            <v>BI_00L54 - Purchase Company Aircraft</v>
          </cell>
          <cell r="D6" t="str">
            <v>ER_7207</v>
          </cell>
          <cell r="E6" t="str">
            <v>7207</v>
          </cell>
          <cell r="F6" t="str">
            <v>ER_7207 - Purchase Company Aircraft</v>
          </cell>
          <cell r="G6" t="str">
            <v>Company Aircraft Capital</v>
          </cell>
          <cell r="H6" t="str">
            <v>Other Subfunction</v>
          </cell>
          <cell r="I6" t="str">
            <v>Performance &amp; Capacity</v>
          </cell>
        </row>
        <row r="7">
          <cell r="A7" t="str">
            <v>BI_00X09</v>
          </cell>
          <cell r="B7" t="str">
            <v>00X09</v>
          </cell>
          <cell r="C7" t="str">
            <v>BI_00X09 - Data Science</v>
          </cell>
          <cell r="D7" t="str">
            <v>ER_7060</v>
          </cell>
          <cell r="E7" t="str">
            <v>7060</v>
          </cell>
          <cell r="F7" t="str">
            <v>ER_7060 - Strategic Initiatives</v>
          </cell>
          <cell r="G7" t="str">
            <v>Strategic Initiatives</v>
          </cell>
          <cell r="H7" t="str">
            <v>Strategic</v>
          </cell>
          <cell r="I7" t="str">
            <v>No Driver</v>
          </cell>
        </row>
        <row r="8">
          <cell r="A8" t="str">
            <v>BI_01A54</v>
          </cell>
          <cell r="B8" t="str">
            <v>01A54</v>
          </cell>
          <cell r="C8" t="str">
            <v>BI_01A54 - Transportation Electrification - Washington</v>
          </cell>
          <cell r="D8" t="str">
            <v>ER_2076</v>
          </cell>
          <cell r="E8" t="str">
            <v>2076</v>
          </cell>
          <cell r="F8" t="str">
            <v>ER_2076 - Transportation Electrification - Washington</v>
          </cell>
          <cell r="G8" t="str">
            <v>Electric Transportation</v>
          </cell>
          <cell r="H8" t="str">
            <v>Other Subfunction</v>
          </cell>
          <cell r="I8" t="str">
            <v>Performance &amp; Capacity</v>
          </cell>
        </row>
        <row r="9">
          <cell r="A9" t="str">
            <v>BI_01C11</v>
          </cell>
          <cell r="B9" t="str">
            <v>01C11</v>
          </cell>
          <cell r="C9" t="str">
            <v>BI_01C11 - Customer Transactional Systems</v>
          </cell>
          <cell r="D9" t="str">
            <v>ER_5040</v>
          </cell>
          <cell r="E9" t="str">
            <v>5040</v>
          </cell>
          <cell r="F9" t="str">
            <v>ER_5040 - Customer Transactional Systems</v>
          </cell>
          <cell r="G9" t="str">
            <v>Customer Transactional Systems</v>
          </cell>
          <cell r="H9" t="str">
            <v>ET Subfunction</v>
          </cell>
          <cell r="I9" t="str">
            <v>Customer Service Quality &amp; Reliability</v>
          </cell>
        </row>
        <row r="10">
          <cell r="A10" t="str">
            <v>BI_01E14</v>
          </cell>
          <cell r="B10" t="str">
            <v>01E14</v>
          </cell>
          <cell r="C10" t="str">
            <v>BI_01E14 - Special Use Permit</v>
          </cell>
          <cell r="D10" t="str">
            <v>ER_6101</v>
          </cell>
          <cell r="E10" t="str">
            <v>6101</v>
          </cell>
          <cell r="F10" t="str">
            <v>ER_6101 - Forest Srvc Rqmts</v>
          </cell>
          <cell r="G10" t="str">
            <v>Hazardous Oil Removal</v>
          </cell>
          <cell r="H10" t="str">
            <v>Environmental Subfunction</v>
          </cell>
          <cell r="I10" t="str">
            <v>Mandatory &amp; Compliance</v>
          </cell>
        </row>
        <row r="11">
          <cell r="A11" t="str">
            <v>BI_01H07</v>
          </cell>
          <cell r="B11" t="str">
            <v>01H07</v>
          </cell>
          <cell r="C11" t="str">
            <v>BI_01H07 - ISIT costs for HVAC</v>
          </cell>
          <cell r="D11" t="str">
            <v>ER_7101</v>
          </cell>
          <cell r="E11" t="str">
            <v>7101</v>
          </cell>
          <cell r="F11" t="str">
            <v>ER_7101 - COF HVAC Improvmt</v>
          </cell>
          <cell r="G11" t="str">
            <v>HVAC Renovation Project</v>
          </cell>
          <cell r="H11" t="str">
            <v>Facilities Capital</v>
          </cell>
          <cell r="I11" t="str">
            <v>No Driver</v>
          </cell>
        </row>
        <row r="12">
          <cell r="A12" t="str">
            <v>BI_01H51</v>
          </cell>
          <cell r="B12" t="str">
            <v>01H51</v>
          </cell>
          <cell r="C12" t="str">
            <v>BI_01H51 - Color Copier in Graphic Services</v>
          </cell>
          <cell r="D12" t="str">
            <v>ER_7050</v>
          </cell>
          <cell r="E12" t="str">
            <v>7050</v>
          </cell>
          <cell r="F12" t="str">
            <v>ER_7050 - Productivity Initiative</v>
          </cell>
          <cell r="G12" t="str">
            <v>Productivity</v>
          </cell>
          <cell r="H12" t="str">
            <v>Productivity Function</v>
          </cell>
          <cell r="I12" t="str">
            <v>No Driver</v>
          </cell>
        </row>
        <row r="13">
          <cell r="A13" t="str">
            <v>BI_01K51</v>
          </cell>
          <cell r="B13" t="str">
            <v>01K51</v>
          </cell>
          <cell r="C13" t="str">
            <v>BI_01K51 - Carry Deck Crane</v>
          </cell>
          <cell r="D13" t="str">
            <v>ER_7050</v>
          </cell>
          <cell r="E13" t="str">
            <v>7050</v>
          </cell>
          <cell r="F13" t="str">
            <v>ER_7050 - Productivity Initiative</v>
          </cell>
          <cell r="G13" t="str">
            <v>Productivity</v>
          </cell>
          <cell r="H13" t="str">
            <v>Productivity Function</v>
          </cell>
          <cell r="I13" t="str">
            <v>No Driver</v>
          </cell>
        </row>
        <row r="14">
          <cell r="A14" t="str">
            <v>BI_01L50</v>
          </cell>
          <cell r="B14" t="str">
            <v>01L50</v>
          </cell>
          <cell r="C14" t="str">
            <v>BI_01L50 - Keyhole Technology Equipment Gas</v>
          </cell>
          <cell r="D14" t="str">
            <v>ER_7050</v>
          </cell>
          <cell r="E14" t="str">
            <v>7050</v>
          </cell>
          <cell r="F14" t="str">
            <v>ER_7050 - Productivity Initiative</v>
          </cell>
          <cell r="G14" t="str">
            <v>Productivity</v>
          </cell>
          <cell r="H14" t="str">
            <v>Productivity Function</v>
          </cell>
          <cell r="I14" t="str">
            <v>No Driver</v>
          </cell>
        </row>
        <row r="15">
          <cell r="A15" t="str">
            <v>BI_01N09</v>
          </cell>
          <cell r="B15" t="str">
            <v>01N09</v>
          </cell>
          <cell r="C15" t="str">
            <v>BI_01N09 - Endpoint Compute and Productivity Systems</v>
          </cell>
          <cell r="D15" t="str">
            <v>ER_5016</v>
          </cell>
          <cell r="E15" t="str">
            <v>5016</v>
          </cell>
          <cell r="F15" t="str">
            <v>ER_5016 - Endpoint Compute and Productivity Systems</v>
          </cell>
          <cell r="G15" t="str">
            <v>Endpoint Compute and Productivity Systems</v>
          </cell>
          <cell r="H15" t="str">
            <v>ET Subfunction</v>
          </cell>
          <cell r="I15" t="str">
            <v>Performance &amp; Capacity</v>
          </cell>
        </row>
        <row r="16">
          <cell r="A16" t="str">
            <v>BI_01P09</v>
          </cell>
          <cell r="B16" t="str">
            <v>01P09</v>
          </cell>
          <cell r="C16" t="str">
            <v>BI_01P09 - Beacon Yard Security Network</v>
          </cell>
          <cell r="D16" t="str">
            <v>ER_5002</v>
          </cell>
          <cell r="E16" t="str">
            <v>5002</v>
          </cell>
          <cell r="F16" t="str">
            <v>ER_5002 - Security Initiative</v>
          </cell>
          <cell r="G16" t="str">
            <v>Enterprise Security</v>
          </cell>
          <cell r="H16" t="str">
            <v>Security Capital</v>
          </cell>
          <cell r="I16" t="str">
            <v>Customer Service Quality &amp; Reliability</v>
          </cell>
        </row>
        <row r="17">
          <cell r="A17" t="str">
            <v>BI_01R54</v>
          </cell>
          <cell r="B17" t="str">
            <v>01R54</v>
          </cell>
          <cell r="C17" t="str">
            <v>BI_01R54 - Post Street Annex</v>
          </cell>
          <cell r="D17" t="str">
            <v>ER_7138</v>
          </cell>
          <cell r="E17" t="str">
            <v>7138</v>
          </cell>
          <cell r="F17" t="str">
            <v>ER_7138 - Post Street Annex</v>
          </cell>
          <cell r="G17" t="str">
            <v>Post Street Annex</v>
          </cell>
          <cell r="H17" t="str">
            <v>Facilities Capital</v>
          </cell>
          <cell r="I17" t="str">
            <v>No Driver</v>
          </cell>
        </row>
        <row r="18">
          <cell r="A18" t="str">
            <v>BI_01S09</v>
          </cell>
          <cell r="B18" t="str">
            <v>01S09</v>
          </cell>
          <cell r="C18" t="str">
            <v>BI_01S09 - Aclara License Purchase</v>
          </cell>
          <cell r="D18" t="str">
            <v>ER_7050</v>
          </cell>
          <cell r="E18" t="str">
            <v>7050</v>
          </cell>
          <cell r="F18" t="str">
            <v>ER_7050 - Productivity Initiative</v>
          </cell>
          <cell r="G18" t="str">
            <v>Productivity</v>
          </cell>
          <cell r="H18" t="str">
            <v>Productivity Function</v>
          </cell>
          <cell r="I18" t="str">
            <v>No Driver</v>
          </cell>
        </row>
        <row r="19">
          <cell r="A19" t="str">
            <v>BI_01T08</v>
          </cell>
          <cell r="B19" t="str">
            <v>01T08</v>
          </cell>
          <cell r="C19" t="str">
            <v>BI_01T08 - DVR Upgrade</v>
          </cell>
          <cell r="D19" t="str">
            <v>ER_5002</v>
          </cell>
          <cell r="E19" t="str">
            <v>5002</v>
          </cell>
          <cell r="F19" t="str">
            <v>ER_5002 - Security Initiative</v>
          </cell>
          <cell r="G19" t="str">
            <v>Enterprise Security</v>
          </cell>
          <cell r="H19" t="str">
            <v>Security Capital</v>
          </cell>
          <cell r="I19" t="str">
            <v>Customer Service Quality &amp; Reliability</v>
          </cell>
        </row>
        <row r="20">
          <cell r="A20" t="str">
            <v>BI_01W09</v>
          </cell>
          <cell r="B20" t="str">
            <v>01W09</v>
          </cell>
          <cell r="C20" t="str">
            <v>BI_01W09 - Credit Scoring</v>
          </cell>
          <cell r="D20" t="str">
            <v>ER_7050</v>
          </cell>
          <cell r="E20" t="str">
            <v>7050</v>
          </cell>
          <cell r="F20" t="str">
            <v>ER_7050 - Productivity Initiative</v>
          </cell>
          <cell r="G20" t="str">
            <v>Productivity</v>
          </cell>
          <cell r="H20" t="str">
            <v>Productivity Function</v>
          </cell>
          <cell r="I20" t="str">
            <v>No Driver</v>
          </cell>
        </row>
        <row r="21">
          <cell r="A21" t="str">
            <v>BI_02A57</v>
          </cell>
          <cell r="B21" t="str">
            <v>02A57</v>
          </cell>
          <cell r="C21" t="str">
            <v>BI_02A57 - DSM Old Programs</v>
          </cell>
          <cell r="D21" t="str">
            <v>ER_7997</v>
          </cell>
          <cell r="E21" t="str">
            <v>7997</v>
          </cell>
          <cell r="F21" t="str">
            <v>ER_7997 - DSM Old Programs</v>
          </cell>
          <cell r="G21" t="str">
            <v>Regular Capital - Pre Business Case</v>
          </cell>
          <cell r="H21" t="str">
            <v>No Function</v>
          </cell>
          <cell r="I21" t="str">
            <v>No Driver</v>
          </cell>
        </row>
        <row r="22">
          <cell r="A22" t="str">
            <v>BI_02H07</v>
          </cell>
          <cell r="B22" t="str">
            <v>02H07</v>
          </cell>
          <cell r="C22" t="str">
            <v>BI_02H07 - Modular Wall System 4th Floor</v>
          </cell>
          <cell r="D22" t="str">
            <v>ER_7050</v>
          </cell>
          <cell r="E22" t="str">
            <v>7050</v>
          </cell>
          <cell r="F22" t="str">
            <v>ER_7050 - Productivity Initiative</v>
          </cell>
          <cell r="G22" t="str">
            <v>Productivity</v>
          </cell>
          <cell r="H22" t="str">
            <v>Productivity Function</v>
          </cell>
          <cell r="I22" t="str">
            <v>No Driver</v>
          </cell>
        </row>
        <row r="23">
          <cell r="A23" t="str">
            <v>BI_02H51</v>
          </cell>
          <cell r="B23" t="str">
            <v>02H51</v>
          </cell>
          <cell r="C23" t="str">
            <v>BI_02H51 - Capital Unmanned Systems</v>
          </cell>
          <cell r="D23" t="str">
            <v>ER_7006</v>
          </cell>
          <cell r="E23" t="str">
            <v>7006</v>
          </cell>
          <cell r="F23" t="str">
            <v>ER_7006 - Tools Lab &amp; Shop Equipment</v>
          </cell>
          <cell r="G23" t="str">
            <v>Capital Tools &amp; Stores</v>
          </cell>
          <cell r="H23" t="str">
            <v>Other Subfunction</v>
          </cell>
          <cell r="I23" t="str">
            <v>Asset Condition</v>
          </cell>
        </row>
        <row r="24">
          <cell r="A24" t="str">
            <v>BI_02K51</v>
          </cell>
          <cell r="B24" t="str">
            <v>02K51</v>
          </cell>
          <cell r="C24" t="str">
            <v>BI_02K51 - Telematics 2025</v>
          </cell>
          <cell r="D24" t="str">
            <v>ER_7008</v>
          </cell>
          <cell r="E24" t="str">
            <v>7008</v>
          </cell>
          <cell r="F24" t="str">
            <v>ER_7008 - Telematics 2025</v>
          </cell>
          <cell r="G24" t="str">
            <v>Telematics 2025</v>
          </cell>
          <cell r="H24" t="str">
            <v>Other Subfunction</v>
          </cell>
          <cell r="I24" t="str">
            <v>Asset Condition</v>
          </cell>
        </row>
        <row r="25">
          <cell r="A25" t="str">
            <v>BI_02T08</v>
          </cell>
          <cell r="B25" t="str">
            <v>02T08</v>
          </cell>
          <cell r="C25" t="str">
            <v>BI_02T08 - Mass Notification System for General Ofc Bldg</v>
          </cell>
          <cell r="D25" t="str">
            <v>ER_5002</v>
          </cell>
          <cell r="E25" t="str">
            <v>5002</v>
          </cell>
          <cell r="F25" t="str">
            <v>ER_5002 - Security Initiative</v>
          </cell>
          <cell r="G25" t="str">
            <v>Enterprise Security</v>
          </cell>
          <cell r="H25" t="str">
            <v>Security Capital</v>
          </cell>
          <cell r="I25" t="str">
            <v>Customer Service Quality &amp; Reliability</v>
          </cell>
        </row>
        <row r="26">
          <cell r="A26" t="str">
            <v>BI_02W09</v>
          </cell>
          <cell r="B26" t="str">
            <v>02W09</v>
          </cell>
          <cell r="C26" t="str">
            <v>BI_02W09 - WorkPlace Product Development Progam</v>
          </cell>
          <cell r="D26" t="str">
            <v>ER_5012</v>
          </cell>
          <cell r="E26" t="str">
            <v>5012</v>
          </cell>
          <cell r="F26" t="str">
            <v>ER_5012 - WorkPlace Product Development Program</v>
          </cell>
          <cell r="G26" t="str">
            <v>Regular Capital - Pre Business Case</v>
          </cell>
          <cell r="H26" t="str">
            <v>No Function</v>
          </cell>
          <cell r="I26" t="str">
            <v>No Driver</v>
          </cell>
        </row>
        <row r="27">
          <cell r="A27" t="str">
            <v>BI_03H07</v>
          </cell>
          <cell r="B27" t="str">
            <v>03H07</v>
          </cell>
          <cell r="C27" t="str">
            <v>BI_03H07 - Data Center Liebert Replacement</v>
          </cell>
          <cell r="D27" t="str">
            <v>ER_7050</v>
          </cell>
          <cell r="E27" t="str">
            <v>7050</v>
          </cell>
          <cell r="F27" t="str">
            <v>ER_7050 - Productivity Initiative</v>
          </cell>
          <cell r="G27" t="str">
            <v>Productivity</v>
          </cell>
          <cell r="H27" t="str">
            <v>Productivity Function</v>
          </cell>
          <cell r="I27" t="str">
            <v>No Driver</v>
          </cell>
        </row>
        <row r="28">
          <cell r="A28" t="str">
            <v>BI_03T08</v>
          </cell>
          <cell r="B28" t="str">
            <v>03T08</v>
          </cell>
          <cell r="C28" t="str">
            <v>BI_03T08 - Medford Security Project</v>
          </cell>
          <cell r="D28" t="str">
            <v>ER_5002</v>
          </cell>
          <cell r="E28" t="str">
            <v>5002</v>
          </cell>
          <cell r="F28" t="str">
            <v>ER_5002 - Security Initiative</v>
          </cell>
          <cell r="G28" t="str">
            <v>Enterprise Security</v>
          </cell>
          <cell r="H28" t="str">
            <v>Security Capital</v>
          </cell>
          <cell r="I28" t="str">
            <v>Customer Service Quality &amp; Reliability</v>
          </cell>
        </row>
        <row r="29">
          <cell r="A29" t="str">
            <v>BI_03W09</v>
          </cell>
          <cell r="B29" t="str">
            <v>03W09</v>
          </cell>
          <cell r="C29" t="str">
            <v>BI_03W09 - CSS Project - Facilities Work</v>
          </cell>
          <cell r="D29" t="str">
            <v>ER_5138</v>
          </cell>
          <cell r="E29" t="str">
            <v>5138</v>
          </cell>
          <cell r="F29" t="str">
            <v>ER_5138 - Customer Information System (CIS) Replacement</v>
          </cell>
          <cell r="G29" t="str">
            <v>CSS Replacement</v>
          </cell>
          <cell r="H29" t="str">
            <v>ET Subfunction</v>
          </cell>
          <cell r="I29" t="str">
            <v>No Driver</v>
          </cell>
        </row>
        <row r="30">
          <cell r="A30" t="str">
            <v>BI_04H07</v>
          </cell>
          <cell r="B30" t="str">
            <v>04H07</v>
          </cell>
          <cell r="C30" t="str">
            <v>BI_04H07 - HVAC Improvements Project</v>
          </cell>
          <cell r="D30" t="str">
            <v>ER_7101</v>
          </cell>
          <cell r="E30" t="str">
            <v>7101</v>
          </cell>
          <cell r="F30" t="str">
            <v>ER_7101 - COF HVAC Improvmt</v>
          </cell>
          <cell r="G30" t="str">
            <v>HVAC Renovation Project</v>
          </cell>
          <cell r="H30" t="str">
            <v>Facilities Capital</v>
          </cell>
          <cell r="I30" t="str">
            <v>No Driver</v>
          </cell>
        </row>
        <row r="31">
          <cell r="A31" t="str">
            <v>BI_04T08</v>
          </cell>
          <cell r="B31" t="str">
            <v>04T08</v>
          </cell>
          <cell r="C31" t="str">
            <v>BI_04T08 - AFM.NET UAT: Energy Delivery</v>
          </cell>
          <cell r="D31" t="str">
            <v>ER_2543</v>
          </cell>
          <cell r="E31" t="str">
            <v>2543</v>
          </cell>
          <cell r="F31" t="str">
            <v>ER_2543 - AFM.NET UAT: Energy Delivery</v>
          </cell>
          <cell r="G31" t="str">
            <v>Regular Capital - Pre Business Case</v>
          </cell>
          <cell r="H31" t="str">
            <v>No Function</v>
          </cell>
          <cell r="I31" t="str">
            <v>No Driver</v>
          </cell>
        </row>
        <row r="32">
          <cell r="A32" t="str">
            <v>BI_04W09</v>
          </cell>
          <cell r="B32" t="str">
            <v>04W09</v>
          </cell>
          <cell r="C32" t="str">
            <v>BI_04W09 - CSS Project - Enterprise Service Bus</v>
          </cell>
          <cell r="D32" t="str">
            <v>ER_5138</v>
          </cell>
          <cell r="E32" t="str">
            <v>5138</v>
          </cell>
          <cell r="F32" t="str">
            <v>ER_5138 - Customer Information System (CIS) Replacement</v>
          </cell>
          <cell r="G32" t="str">
            <v>CSS Replacement</v>
          </cell>
          <cell r="H32" t="str">
            <v>ET Subfunction</v>
          </cell>
          <cell r="I32" t="str">
            <v>No Driver</v>
          </cell>
        </row>
        <row r="33">
          <cell r="A33" t="str">
            <v>BI_05A50</v>
          </cell>
          <cell r="B33" t="str">
            <v>05A50</v>
          </cell>
          <cell r="C33" t="str">
            <v>BI_05A50 - Trans Minor Blanket- System</v>
          </cell>
          <cell r="D33" t="str">
            <v>ER_2051</v>
          </cell>
          <cell r="E33" t="str">
            <v>2051</v>
          </cell>
          <cell r="F33" t="str">
            <v>ER_2051 - Electric Transmission Plant-Storm</v>
          </cell>
          <cell r="G33" t="str">
            <v>Electric Storm</v>
          </cell>
          <cell r="H33" t="str">
            <v>T&amp;D Operations</v>
          </cell>
          <cell r="I33" t="str">
            <v>Failed Plant &amp; Operations</v>
          </cell>
        </row>
        <row r="34">
          <cell r="A34" t="str">
            <v>BI_05P91</v>
          </cell>
          <cell r="B34" t="str">
            <v>05P91</v>
          </cell>
          <cell r="C34" t="str">
            <v>BI_05P91 - Distributed Systems Refresh</v>
          </cell>
          <cell r="D34" t="str">
            <v>ER_5005</v>
          </cell>
          <cell r="E34" t="str">
            <v>5005</v>
          </cell>
          <cell r="F34" t="str">
            <v>ER_5005 - Information Technology Refresh Program</v>
          </cell>
          <cell r="G34" t="str">
            <v>Technology Refresh to Sustain Business Process</v>
          </cell>
          <cell r="H34" t="str">
            <v>ET Subfunction</v>
          </cell>
          <cell r="I34" t="str">
            <v>Asset Condition</v>
          </cell>
        </row>
        <row r="35">
          <cell r="A35" t="str">
            <v>BI_05P92</v>
          </cell>
          <cell r="B35" t="str">
            <v>05P92</v>
          </cell>
          <cell r="C35" t="str">
            <v>BI_05P92 - Communications Systems Refresh</v>
          </cell>
          <cell r="D35" t="str">
            <v>ER_5005</v>
          </cell>
          <cell r="E35" t="str">
            <v>5005</v>
          </cell>
          <cell r="F35" t="str">
            <v>ER_5005 - Information Technology Refresh Program</v>
          </cell>
          <cell r="G35" t="str">
            <v>Technology Refresh to Sustain Business Process</v>
          </cell>
          <cell r="H35" t="str">
            <v>ET Subfunction</v>
          </cell>
          <cell r="I35" t="str">
            <v>Asset Condition</v>
          </cell>
        </row>
        <row r="36">
          <cell r="A36" t="str">
            <v>BI_05P93</v>
          </cell>
          <cell r="B36" t="str">
            <v>05P93</v>
          </cell>
          <cell r="C36" t="str">
            <v>BI_05P93 - Network Systems Refresh</v>
          </cell>
          <cell r="D36" t="str">
            <v>ER_5005</v>
          </cell>
          <cell r="E36" t="str">
            <v>5005</v>
          </cell>
          <cell r="F36" t="str">
            <v>ER_5005 - Information Technology Refresh Program</v>
          </cell>
          <cell r="G36" t="str">
            <v>Technology Refresh to Sustain Business Process</v>
          </cell>
          <cell r="H36" t="str">
            <v>ET Subfunction</v>
          </cell>
          <cell r="I36" t="str">
            <v>Asset Condition</v>
          </cell>
        </row>
        <row r="37">
          <cell r="A37" t="str">
            <v>BI_05P94</v>
          </cell>
          <cell r="B37" t="str">
            <v>05P94</v>
          </cell>
          <cell r="C37" t="str">
            <v>BI_05P94 - Central Systems Refresh</v>
          </cell>
          <cell r="D37" t="str">
            <v>ER_5005</v>
          </cell>
          <cell r="E37" t="str">
            <v>5005</v>
          </cell>
          <cell r="F37" t="str">
            <v>ER_5005 - Information Technology Refresh Program</v>
          </cell>
          <cell r="G37" t="str">
            <v>Technology Refresh to Sustain Business Process</v>
          </cell>
          <cell r="H37" t="str">
            <v>ET Subfunction</v>
          </cell>
          <cell r="I37" t="str">
            <v>Asset Condition</v>
          </cell>
        </row>
        <row r="38">
          <cell r="A38" t="str">
            <v>BI_05P95</v>
          </cell>
          <cell r="B38" t="str">
            <v>05P95</v>
          </cell>
          <cell r="C38" t="str">
            <v>BI_05P95 - Security Systems Refresh</v>
          </cell>
          <cell r="D38" t="str">
            <v>ER_5014</v>
          </cell>
          <cell r="E38" t="str">
            <v>5014</v>
          </cell>
          <cell r="F38" t="str">
            <v>ER_5014 - Security Systems</v>
          </cell>
          <cell r="G38" t="str">
            <v>Enterprise Security</v>
          </cell>
          <cell r="H38" t="str">
            <v>Security Capital</v>
          </cell>
          <cell r="I38" t="str">
            <v>Customer Service Quality &amp; Reliability</v>
          </cell>
        </row>
        <row r="39">
          <cell r="A39" t="str">
            <v>BI_05P96</v>
          </cell>
          <cell r="B39" t="str">
            <v>05P96</v>
          </cell>
          <cell r="C39" t="str">
            <v>BI_05P96 - Environmental Systems Refresh</v>
          </cell>
          <cell r="D39" t="str">
            <v>ER_5005</v>
          </cell>
          <cell r="E39" t="str">
            <v>5005</v>
          </cell>
          <cell r="F39" t="str">
            <v>ER_5005 - Information Technology Refresh Program</v>
          </cell>
          <cell r="G39" t="str">
            <v>Technology Refresh to Sustain Business Process</v>
          </cell>
          <cell r="H39" t="str">
            <v>ET Subfunction</v>
          </cell>
          <cell r="I39" t="str">
            <v>Asset Condition</v>
          </cell>
        </row>
        <row r="40">
          <cell r="A40" t="str">
            <v>BI_05P97</v>
          </cell>
          <cell r="B40" t="str">
            <v>05P97</v>
          </cell>
          <cell r="C40" t="str">
            <v>BI_05P97 - Business Application Refresh/Update</v>
          </cell>
          <cell r="D40" t="str">
            <v>ER_5005</v>
          </cell>
          <cell r="E40" t="str">
            <v>5005</v>
          </cell>
          <cell r="F40" t="str">
            <v>ER_5005 - Information Technology Refresh Program</v>
          </cell>
          <cell r="G40" t="str">
            <v>Technology Refresh to Sustain Business Process</v>
          </cell>
          <cell r="H40" t="str">
            <v>ET Subfunction</v>
          </cell>
          <cell r="I40" t="str">
            <v>Asset Condition</v>
          </cell>
        </row>
        <row r="41">
          <cell r="A41" t="str">
            <v>BI_05T08</v>
          </cell>
          <cell r="B41" t="str">
            <v>05T08</v>
          </cell>
          <cell r="C41" t="str">
            <v>BI_05T08 - Security Improvements for the Avista Corp</v>
          </cell>
          <cell r="D41" t="str">
            <v>ER_5002</v>
          </cell>
          <cell r="E41" t="str">
            <v>5002</v>
          </cell>
          <cell r="F41" t="str">
            <v>ER_5002 - Security Initiative</v>
          </cell>
          <cell r="G41" t="str">
            <v>Enterprise Security</v>
          </cell>
          <cell r="H41" t="str">
            <v>Security Capital</v>
          </cell>
          <cell r="I41" t="str">
            <v>Customer Service Quality &amp; Reliability</v>
          </cell>
        </row>
        <row r="42">
          <cell r="A42" t="str">
            <v>BI_05W09</v>
          </cell>
          <cell r="B42" t="str">
            <v>05W09</v>
          </cell>
          <cell r="C42" t="str">
            <v>BI_05W09 - Quality Assurance and Automated Testing</v>
          </cell>
          <cell r="D42" t="str">
            <v>ER_7050</v>
          </cell>
          <cell r="E42" t="str">
            <v>7050</v>
          </cell>
          <cell r="F42" t="str">
            <v>ER_7050 - Productivity Initiative</v>
          </cell>
          <cell r="G42" t="str">
            <v>Productivity</v>
          </cell>
          <cell r="H42" t="str">
            <v>Productivity Function</v>
          </cell>
          <cell r="I42" t="str">
            <v>No Driver</v>
          </cell>
        </row>
        <row r="43">
          <cell r="A43" t="str">
            <v>BI_06D55</v>
          </cell>
          <cell r="B43" t="str">
            <v>06D55</v>
          </cell>
          <cell r="C43" t="str">
            <v>BI_06D55 - Jackson Prairie - Purchase Weyerhauser Property</v>
          </cell>
          <cell r="D43" t="str">
            <v>ER_7206</v>
          </cell>
          <cell r="E43" t="str">
            <v>7206</v>
          </cell>
          <cell r="F43" t="str">
            <v>ER_7206 - Jackson Prairie - Purchase Weyerhauser Property</v>
          </cell>
          <cell r="G43" t="str">
            <v>Jackson Prairie - Purchase Weyerhauser Property</v>
          </cell>
          <cell r="H43" t="str">
            <v>Other Subfunction</v>
          </cell>
          <cell r="I43" t="str">
            <v>No Driver</v>
          </cell>
        </row>
        <row r="44">
          <cell r="A44" t="str">
            <v>BI_06H07</v>
          </cell>
          <cell r="B44" t="str">
            <v>06H07</v>
          </cell>
          <cell r="C44" t="str">
            <v>BI_06H07 - Construct Ross Court Office Building</v>
          </cell>
          <cell r="D44" t="str">
            <v>ER_7106</v>
          </cell>
          <cell r="E44" t="str">
            <v>7106</v>
          </cell>
          <cell r="F44" t="str">
            <v>ER_7106 - Spokane Office Building Purchase</v>
          </cell>
          <cell r="G44" t="str">
            <v>Regular Capital - Pre Business Case</v>
          </cell>
          <cell r="H44" t="str">
            <v>No Function</v>
          </cell>
          <cell r="I44" t="str">
            <v>No Driver</v>
          </cell>
        </row>
        <row r="45">
          <cell r="A45" t="str">
            <v>BI_06P09</v>
          </cell>
          <cell r="B45" t="str">
            <v>06P09</v>
          </cell>
          <cell r="C45" t="str">
            <v>BI_06P09 - Network Infrastructure Expansion</v>
          </cell>
          <cell r="D45" t="str">
            <v>ER_5006</v>
          </cell>
          <cell r="E45" t="str">
            <v>5006</v>
          </cell>
          <cell r="F45" t="str">
            <v>ER_5006 - Information Technology Expansion Program</v>
          </cell>
          <cell r="G45" t="str">
            <v>Technology Expansion to Enable Business Process</v>
          </cell>
          <cell r="H45" t="str">
            <v>ET Subfunction</v>
          </cell>
          <cell r="I45" t="str">
            <v>Performance &amp; Capacity</v>
          </cell>
        </row>
        <row r="46">
          <cell r="A46" t="str">
            <v>BI_06P91</v>
          </cell>
          <cell r="B46" t="str">
            <v>06P91</v>
          </cell>
          <cell r="C46" t="str">
            <v>BI_06P91 - Distributed Systems Expansion</v>
          </cell>
          <cell r="D46" t="str">
            <v>ER_5006</v>
          </cell>
          <cell r="E46" t="str">
            <v>5006</v>
          </cell>
          <cell r="F46" t="str">
            <v>ER_5006 - Information Technology Expansion Program</v>
          </cell>
          <cell r="G46" t="str">
            <v>Technology Expansion to Enable Business Process</v>
          </cell>
          <cell r="H46" t="str">
            <v>ET Subfunction</v>
          </cell>
          <cell r="I46" t="str">
            <v>Performance &amp; Capacity</v>
          </cell>
        </row>
        <row r="47">
          <cell r="A47" t="str">
            <v>BI_06P92</v>
          </cell>
          <cell r="B47" t="str">
            <v>06P92</v>
          </cell>
          <cell r="C47" t="str">
            <v>BI_06P92 - Communications Systems Expansion</v>
          </cell>
          <cell r="D47" t="str">
            <v>ER_5006</v>
          </cell>
          <cell r="E47" t="str">
            <v>5006</v>
          </cell>
          <cell r="F47" t="str">
            <v>ER_5006 - Information Technology Expansion Program</v>
          </cell>
          <cell r="G47" t="str">
            <v>Technology Expansion to Enable Business Process</v>
          </cell>
          <cell r="H47" t="str">
            <v>ET Subfunction</v>
          </cell>
          <cell r="I47" t="str">
            <v>Performance &amp; Capacity</v>
          </cell>
        </row>
        <row r="48">
          <cell r="A48" t="str">
            <v>BI_06P93</v>
          </cell>
          <cell r="B48" t="str">
            <v>06P93</v>
          </cell>
          <cell r="C48" t="str">
            <v>BI_06P93 - Network Systems Expansion</v>
          </cell>
          <cell r="D48" t="str">
            <v>ER_5006</v>
          </cell>
          <cell r="E48" t="str">
            <v>5006</v>
          </cell>
          <cell r="F48" t="str">
            <v>ER_5006 - Information Technology Expansion Program</v>
          </cell>
          <cell r="G48" t="str">
            <v>Technology Expansion to Enable Business Process</v>
          </cell>
          <cell r="H48" t="str">
            <v>ET Subfunction</v>
          </cell>
          <cell r="I48" t="str">
            <v>Performance &amp; Capacity</v>
          </cell>
        </row>
        <row r="49">
          <cell r="A49" t="str">
            <v>BI_06P94</v>
          </cell>
          <cell r="B49" t="str">
            <v>06P94</v>
          </cell>
          <cell r="C49" t="str">
            <v>BI_06P94 - Central Systems Expansion</v>
          </cell>
          <cell r="D49" t="str">
            <v>ER_5006</v>
          </cell>
          <cell r="E49" t="str">
            <v>5006</v>
          </cell>
          <cell r="F49" t="str">
            <v>ER_5006 - Information Technology Expansion Program</v>
          </cell>
          <cell r="G49" t="str">
            <v>Technology Expansion to Enable Business Process</v>
          </cell>
          <cell r="H49" t="str">
            <v>ET Subfunction</v>
          </cell>
          <cell r="I49" t="str">
            <v>Performance &amp; Capacity</v>
          </cell>
        </row>
        <row r="50">
          <cell r="A50" t="str">
            <v>BI_06P95</v>
          </cell>
          <cell r="B50" t="str">
            <v>06P95</v>
          </cell>
          <cell r="C50" t="str">
            <v>BI_06P95 - Application License Expansion</v>
          </cell>
          <cell r="D50" t="str">
            <v>ER_5006</v>
          </cell>
          <cell r="E50" t="str">
            <v>5006</v>
          </cell>
          <cell r="F50" t="str">
            <v>ER_5006 - Information Technology Expansion Program</v>
          </cell>
          <cell r="G50" t="str">
            <v>Technology Expansion to Enable Business Process</v>
          </cell>
          <cell r="H50" t="str">
            <v>ET Subfunction</v>
          </cell>
          <cell r="I50" t="str">
            <v>Performance &amp; Capacity</v>
          </cell>
        </row>
        <row r="51">
          <cell r="A51" t="str">
            <v>BI_06P96</v>
          </cell>
          <cell r="B51" t="str">
            <v>06P96</v>
          </cell>
          <cell r="C51" t="str">
            <v>BI_06P96 - Facility (New and Remodel)</v>
          </cell>
          <cell r="D51" t="str">
            <v>ER_5006</v>
          </cell>
          <cell r="E51" t="str">
            <v>5006</v>
          </cell>
          <cell r="F51" t="str">
            <v>ER_5006 - Information Technology Expansion Program</v>
          </cell>
          <cell r="G51" t="str">
            <v>Technology Expansion to Enable Business Process</v>
          </cell>
          <cell r="H51" t="str">
            <v>ET Subfunction</v>
          </cell>
          <cell r="I51" t="str">
            <v>Performance &amp; Capacity</v>
          </cell>
        </row>
        <row r="52">
          <cell r="A52" t="str">
            <v>BI_06P97</v>
          </cell>
          <cell r="B52" t="str">
            <v>06P97</v>
          </cell>
          <cell r="C52" t="str">
            <v>BI_06P97 - Environmental Systems Expansion</v>
          </cell>
          <cell r="D52" t="str">
            <v>ER_5006</v>
          </cell>
          <cell r="E52" t="str">
            <v>5006</v>
          </cell>
          <cell r="F52" t="str">
            <v>ER_5006 - Information Technology Expansion Program</v>
          </cell>
          <cell r="G52" t="str">
            <v>Technology Expansion to Enable Business Process</v>
          </cell>
          <cell r="H52" t="str">
            <v>ET Subfunction</v>
          </cell>
          <cell r="I52" t="str">
            <v>Performance &amp; Capacity</v>
          </cell>
        </row>
        <row r="53">
          <cell r="A53" t="str">
            <v>BI_06P98</v>
          </cell>
          <cell r="B53" t="str">
            <v>06P98</v>
          </cell>
          <cell r="C53" t="str">
            <v>BI_06P98 - Security Systems Expansion</v>
          </cell>
          <cell r="D53" t="str">
            <v>ER_5014</v>
          </cell>
          <cell r="E53" t="str">
            <v>5014</v>
          </cell>
          <cell r="F53" t="str">
            <v>ER_5014 - Security Systems</v>
          </cell>
          <cell r="G53" t="str">
            <v>Enterprise Security</v>
          </cell>
          <cell r="H53" t="str">
            <v>Security Capital</v>
          </cell>
          <cell r="I53" t="str">
            <v>Customer Service Quality &amp; Reliability</v>
          </cell>
        </row>
        <row r="54">
          <cell r="A54" t="str">
            <v>BI_06W09</v>
          </cell>
          <cell r="B54" t="str">
            <v>06W09</v>
          </cell>
          <cell r="C54" t="str">
            <v>BI_06W09 - AFM Expansion</v>
          </cell>
          <cell r="D54" t="str">
            <v>ER_5006</v>
          </cell>
          <cell r="E54" t="str">
            <v>5006</v>
          </cell>
          <cell r="F54" t="str">
            <v>ER_5006 - Information Technology Expansion Program</v>
          </cell>
          <cell r="G54" t="str">
            <v>Technology Expansion to Enable Business Process</v>
          </cell>
          <cell r="H54" t="str">
            <v>ET Subfunction</v>
          </cell>
          <cell r="I54" t="str">
            <v>Performance &amp; Capacity</v>
          </cell>
        </row>
        <row r="55">
          <cell r="A55" t="str">
            <v>BI_06W91</v>
          </cell>
          <cell r="B55" t="str">
            <v>06W91</v>
          </cell>
          <cell r="C55" t="str">
            <v>BI_06W91 - Nucleus Expansion</v>
          </cell>
          <cell r="D55" t="str">
            <v>ER_5006</v>
          </cell>
          <cell r="E55" t="str">
            <v>5006</v>
          </cell>
          <cell r="F55" t="str">
            <v>ER_5006 - Information Technology Expansion Program</v>
          </cell>
          <cell r="G55" t="str">
            <v>Technology Expansion to Enable Business Process</v>
          </cell>
          <cell r="H55" t="str">
            <v>ET Subfunction</v>
          </cell>
          <cell r="I55" t="str">
            <v>Performance &amp; Capacity</v>
          </cell>
        </row>
        <row r="56">
          <cell r="A56" t="str">
            <v>BI_06W92</v>
          </cell>
          <cell r="B56" t="str">
            <v>06W92</v>
          </cell>
          <cell r="C56" t="str">
            <v>BI_06W92 - Web/EVP Expansion</v>
          </cell>
          <cell r="D56" t="str">
            <v>ER_5006</v>
          </cell>
          <cell r="E56" t="str">
            <v>5006</v>
          </cell>
          <cell r="F56" t="str">
            <v>ER_5006 - Information Technology Expansion Program</v>
          </cell>
          <cell r="G56" t="str">
            <v>Technology Expansion to Enable Business Process</v>
          </cell>
          <cell r="H56" t="str">
            <v>ET Subfunction</v>
          </cell>
          <cell r="I56" t="str">
            <v>Performance &amp; Capacity</v>
          </cell>
        </row>
        <row r="57">
          <cell r="A57" t="str">
            <v>BI_06W93</v>
          </cell>
          <cell r="B57" t="str">
            <v>06W93</v>
          </cell>
          <cell r="C57" t="str">
            <v>BI_06W93 - Business Intelligence Expansion</v>
          </cell>
          <cell r="D57" t="str">
            <v>ER_5006</v>
          </cell>
          <cell r="E57" t="str">
            <v>5006</v>
          </cell>
          <cell r="F57" t="str">
            <v>ER_5006 - Information Technology Expansion Program</v>
          </cell>
          <cell r="G57" t="str">
            <v>Technology Expansion to Enable Business Process</v>
          </cell>
          <cell r="H57" t="str">
            <v>ET Subfunction</v>
          </cell>
          <cell r="I57" t="str">
            <v>Performance &amp; Capacity</v>
          </cell>
        </row>
        <row r="58">
          <cell r="A58" t="str">
            <v>BI_06W94</v>
          </cell>
          <cell r="B58" t="str">
            <v>06W94</v>
          </cell>
          <cell r="C58" t="str">
            <v>BI_06W94 - HR Systems Expansion</v>
          </cell>
          <cell r="D58" t="str">
            <v>ER_5006</v>
          </cell>
          <cell r="E58" t="str">
            <v>5006</v>
          </cell>
          <cell r="F58" t="str">
            <v>ER_5006 - Information Technology Expansion Program</v>
          </cell>
          <cell r="G58" t="str">
            <v>Technology Expansion to Enable Business Process</v>
          </cell>
          <cell r="H58" t="str">
            <v>ET Subfunction</v>
          </cell>
          <cell r="I58" t="str">
            <v>Performance &amp; Capacity</v>
          </cell>
        </row>
        <row r="59">
          <cell r="A59" t="str">
            <v>BI_06W95</v>
          </cell>
          <cell r="B59" t="str">
            <v>06W95</v>
          </cell>
          <cell r="C59" t="str">
            <v>BI_06W95 - Business Application Expansion</v>
          </cell>
          <cell r="D59" t="str">
            <v>ER_5006</v>
          </cell>
          <cell r="E59" t="str">
            <v>5006</v>
          </cell>
          <cell r="F59" t="str">
            <v>ER_5006 - Information Technology Expansion Program</v>
          </cell>
          <cell r="G59" t="str">
            <v>Technology Expansion to Enable Business Process</v>
          </cell>
          <cell r="H59" t="str">
            <v>ET Subfunction</v>
          </cell>
          <cell r="I59" t="str">
            <v>Performance &amp; Capacity</v>
          </cell>
        </row>
        <row r="60">
          <cell r="A60" t="str">
            <v>BI_06W96</v>
          </cell>
          <cell r="B60" t="str">
            <v>06W96</v>
          </cell>
          <cell r="C60" t="str">
            <v>BI_06W96 - CC&amp;B and Maximo Expansion</v>
          </cell>
          <cell r="D60" t="str">
            <v>ER_5006</v>
          </cell>
          <cell r="E60" t="str">
            <v>5006</v>
          </cell>
          <cell r="F60" t="str">
            <v>ER_5006 - Information Technology Expansion Program</v>
          </cell>
          <cell r="G60" t="str">
            <v>Technology Expansion to Enable Business Process</v>
          </cell>
          <cell r="H60" t="str">
            <v>ET Subfunction</v>
          </cell>
          <cell r="I60" t="str">
            <v>Performance &amp; Capacity</v>
          </cell>
        </row>
        <row r="61">
          <cell r="A61" t="str">
            <v>BI_06W97</v>
          </cell>
          <cell r="B61" t="str">
            <v>06W97</v>
          </cell>
          <cell r="C61" t="str">
            <v>BI_06W97 - FM COTS Enhancements</v>
          </cell>
          <cell r="D61" t="str">
            <v>ER_5006</v>
          </cell>
          <cell r="E61" t="str">
            <v>5006</v>
          </cell>
          <cell r="F61" t="str">
            <v>ER_5006 - Information Technology Expansion Program</v>
          </cell>
          <cell r="G61" t="str">
            <v>Technology Expansion to Enable Business Process</v>
          </cell>
          <cell r="H61" t="str">
            <v>ET Subfunction</v>
          </cell>
          <cell r="I61" t="str">
            <v>Performance &amp; Capacity</v>
          </cell>
        </row>
        <row r="62">
          <cell r="A62" t="str">
            <v>BI_07H07</v>
          </cell>
          <cell r="B62" t="str">
            <v>07H07</v>
          </cell>
          <cell r="C62" t="str">
            <v>BI_07H07 - Dollar Road Land Purchase and Facility Expansion</v>
          </cell>
          <cell r="D62" t="str">
            <v>ER_7107</v>
          </cell>
          <cell r="E62" t="str">
            <v>7107</v>
          </cell>
          <cell r="F62" t="str">
            <v>ER_7107 - Dollar Road Land Purchase and Facility Expansion</v>
          </cell>
          <cell r="G62" t="str">
            <v>New Dollar Road Service Center</v>
          </cell>
          <cell r="H62" t="str">
            <v>Facilities Capital</v>
          </cell>
          <cell r="I62" t="str">
            <v>Asset Condition</v>
          </cell>
        </row>
        <row r="63">
          <cell r="A63" t="str">
            <v>BI_07W09</v>
          </cell>
          <cell r="B63" t="str">
            <v>07W09</v>
          </cell>
          <cell r="C63" t="str">
            <v>BI_07W09 - AFM Enhancements</v>
          </cell>
          <cell r="D63" t="str">
            <v>ER_5007</v>
          </cell>
          <cell r="E63" t="str">
            <v>5007</v>
          </cell>
          <cell r="F63" t="str">
            <v>ER_5007 - AFM Product Development Program</v>
          </cell>
          <cell r="G63" t="str">
            <v>Regular Capital - Pre Business Case</v>
          </cell>
          <cell r="H63" t="str">
            <v>No Function</v>
          </cell>
          <cell r="I63" t="str">
            <v>No Driver</v>
          </cell>
        </row>
        <row r="64">
          <cell r="A64" t="str">
            <v>BI_08H07</v>
          </cell>
          <cell r="B64" t="str">
            <v>08H07</v>
          </cell>
          <cell r="C64" t="str">
            <v>BI_08H07 - Spokane Valley Building</v>
          </cell>
          <cell r="D64" t="str">
            <v>ER_7106</v>
          </cell>
          <cell r="E64" t="str">
            <v>7106</v>
          </cell>
          <cell r="F64" t="str">
            <v>ER_7106 - Spokane Office Building Purchase</v>
          </cell>
          <cell r="G64" t="str">
            <v>Regular Capital - Pre Business Case</v>
          </cell>
          <cell r="H64" t="str">
            <v>No Function</v>
          </cell>
          <cell r="I64" t="str">
            <v>No Driver</v>
          </cell>
        </row>
        <row r="65">
          <cell r="A65" t="str">
            <v>BI_08V08</v>
          </cell>
          <cell r="B65" t="str">
            <v>08V08</v>
          </cell>
          <cell r="C65" t="str">
            <v>BI_08V08 - WSDOT Highway Franchise Consolidation</v>
          </cell>
          <cell r="D65" t="str">
            <v>ER_7108</v>
          </cell>
          <cell r="E65" t="str">
            <v>7108</v>
          </cell>
          <cell r="F65" t="str">
            <v>ER_7108 - WSDOT Highway Franchise Consolidation</v>
          </cell>
          <cell r="G65" t="str">
            <v>WSDOT Franchises</v>
          </cell>
          <cell r="H65" t="str">
            <v>Other Subfunction</v>
          </cell>
          <cell r="I65" t="str">
            <v>Mandatory &amp; Compliance</v>
          </cell>
        </row>
        <row r="66">
          <cell r="A66" t="str">
            <v>BI_08W09</v>
          </cell>
          <cell r="B66" t="str">
            <v>08W09</v>
          </cell>
          <cell r="C66" t="str">
            <v>BI_08W09 - Nucleus Enhancements</v>
          </cell>
          <cell r="D66" t="str">
            <v>ER_5008</v>
          </cell>
          <cell r="E66" t="str">
            <v>5008</v>
          </cell>
          <cell r="F66" t="str">
            <v>ER_5008 - Nucleus Product Development Program</v>
          </cell>
          <cell r="G66" t="str">
            <v>Regular Capital - Pre Business Case</v>
          </cell>
          <cell r="H66" t="str">
            <v>No Function</v>
          </cell>
          <cell r="I66" t="str">
            <v>No Driver</v>
          </cell>
        </row>
        <row r="67">
          <cell r="A67" t="str">
            <v>BI_09H07</v>
          </cell>
          <cell r="B67" t="str">
            <v>09H07</v>
          </cell>
          <cell r="C67" t="str">
            <v>BI_09H07 - Spok Central Oper Fac N Crescent Realignment</v>
          </cell>
          <cell r="D67" t="str">
            <v>ER_7109</v>
          </cell>
          <cell r="E67" t="str">
            <v>7109</v>
          </cell>
          <cell r="F67" t="str">
            <v>ER_7109 - Spok Central Oper Fac N Crescent Realignment</v>
          </cell>
          <cell r="G67" t="str">
            <v>Regular Capital - Pre Business Case</v>
          </cell>
          <cell r="H67" t="str">
            <v>No Function</v>
          </cell>
          <cell r="I67" t="str">
            <v>No Driver</v>
          </cell>
        </row>
        <row r="68">
          <cell r="A68" t="str">
            <v>BI_09N09</v>
          </cell>
          <cell r="B68" t="str">
            <v>09N09</v>
          </cell>
          <cell r="C68" t="str">
            <v>BI_09N09 - Communications equip - Storms</v>
          </cell>
          <cell r="D68" t="str">
            <v>ER_5015</v>
          </cell>
          <cell r="E68" t="str">
            <v>5015</v>
          </cell>
          <cell r="F68" t="str">
            <v>ER_5015 - Communications equip - Storms</v>
          </cell>
          <cell r="G68" t="str">
            <v>Electric Storm</v>
          </cell>
          <cell r="H68" t="str">
            <v>T&amp;D Operations</v>
          </cell>
          <cell r="I68" t="str">
            <v>Failed Plant &amp; Operations</v>
          </cell>
        </row>
        <row r="69">
          <cell r="A69" t="str">
            <v>BI_09V08</v>
          </cell>
          <cell r="B69" t="str">
            <v>09V08</v>
          </cell>
          <cell r="C69" t="str">
            <v>BI_09V08 - Wa St Park Utility Use Agreement</v>
          </cell>
          <cell r="D69" t="str">
            <v>ER_6109</v>
          </cell>
          <cell r="E69" t="str">
            <v>6109</v>
          </cell>
          <cell r="F69" t="str">
            <v>ER_6109 - Wa St Park Utility Use Agreement</v>
          </cell>
          <cell r="G69" t="str">
            <v>Wa State Park &amp; Rec Utility Use Agreement</v>
          </cell>
          <cell r="H69" t="str">
            <v>Other Subfunction</v>
          </cell>
          <cell r="I69" t="str">
            <v>No Driver</v>
          </cell>
        </row>
        <row r="70">
          <cell r="A70" t="str">
            <v>BI_09W09</v>
          </cell>
          <cell r="B70" t="str">
            <v>09W09</v>
          </cell>
          <cell r="C70" t="str">
            <v>BI_09W09 - Web Enhancements</v>
          </cell>
          <cell r="D70" t="str">
            <v>ER_5009</v>
          </cell>
          <cell r="E70" t="str">
            <v>5009</v>
          </cell>
          <cell r="F70" t="str">
            <v>ER_5009 - Web Product Development Program</v>
          </cell>
          <cell r="G70" t="str">
            <v>Regular Capital - Pre Business Case</v>
          </cell>
          <cell r="H70" t="str">
            <v>No Function</v>
          </cell>
          <cell r="I70" t="str">
            <v>No Driver</v>
          </cell>
        </row>
        <row r="71">
          <cell r="A71" t="str">
            <v>BI_10A50</v>
          </cell>
          <cell r="B71" t="str">
            <v>10A50</v>
          </cell>
          <cell r="C71" t="str">
            <v>BI_10A50 - Electric Rev Blanket - System</v>
          </cell>
          <cell r="D71" t="str">
            <v>ER_1000</v>
          </cell>
          <cell r="E71" t="str">
            <v>1000</v>
          </cell>
          <cell r="F71" t="str">
            <v>ER_1000 - Electric Revenue Blanket</v>
          </cell>
          <cell r="G71" t="str">
            <v>New Revenue - Growth</v>
          </cell>
          <cell r="H71" t="str">
            <v>Growth Subfunction</v>
          </cell>
          <cell r="I71" t="str">
            <v>Customer Requested</v>
          </cell>
        </row>
        <row r="72">
          <cell r="A72" t="str">
            <v>BI_10H07</v>
          </cell>
          <cell r="B72" t="str">
            <v>10H07</v>
          </cell>
          <cell r="C72" t="str">
            <v>BI_10H07 - Spok Fueling Stn &amp; Oil Storage Tank Vault Improv</v>
          </cell>
          <cell r="D72" t="str">
            <v>ER_7110</v>
          </cell>
          <cell r="E72" t="str">
            <v>7110</v>
          </cell>
          <cell r="F72" t="str">
            <v>ER_7110 - Spok Fueling Stn &amp; Oil Stor Tank Vault Improv</v>
          </cell>
          <cell r="G72" t="str">
            <v>Regular Capital - Pre Business Case</v>
          </cell>
          <cell r="H72" t="str">
            <v>No Function</v>
          </cell>
          <cell r="I72" t="str">
            <v>No Driver</v>
          </cell>
        </row>
        <row r="73">
          <cell r="A73" t="str">
            <v>BI_10N09</v>
          </cell>
          <cell r="B73" t="str">
            <v>10N09</v>
          </cell>
          <cell r="C73" t="str">
            <v>BI_10N09 - Power Plant Project</v>
          </cell>
          <cell r="D73" t="str">
            <v>ER_7050</v>
          </cell>
          <cell r="E73" t="str">
            <v>7050</v>
          </cell>
          <cell r="F73" t="str">
            <v>ER_7050 - Productivity Initiative</v>
          </cell>
          <cell r="G73" t="str">
            <v>Productivity</v>
          </cell>
          <cell r="H73" t="str">
            <v>Productivity Function</v>
          </cell>
          <cell r="I73" t="str">
            <v>No Driver</v>
          </cell>
        </row>
        <row r="74">
          <cell r="A74" t="str">
            <v>BI_10W09</v>
          </cell>
          <cell r="B74" t="str">
            <v>10W09</v>
          </cell>
          <cell r="C74" t="str">
            <v>BI_10W09 - Enterprise Business Continuity</v>
          </cell>
          <cell r="D74" t="str">
            <v>ER_5010</v>
          </cell>
          <cell r="E74" t="str">
            <v>5010</v>
          </cell>
          <cell r="F74" t="str">
            <v>ER_5010 - Enterprise Business Continuity</v>
          </cell>
          <cell r="G74" t="str">
            <v>Enterprise Business Continuity</v>
          </cell>
          <cell r="H74" t="str">
            <v>Security Capital</v>
          </cell>
          <cell r="I74" t="str">
            <v>Customer Service Quality &amp; Reliability</v>
          </cell>
        </row>
        <row r="75">
          <cell r="A75" t="str">
            <v>BI_11A50</v>
          </cell>
          <cell r="B75" t="str">
            <v>11A50</v>
          </cell>
          <cell r="C75" t="str">
            <v>BI_11A50 - Gas Revenue Blanket-System</v>
          </cell>
          <cell r="D75" t="str">
            <v>ER_1001</v>
          </cell>
          <cell r="E75" t="str">
            <v>1001</v>
          </cell>
          <cell r="F75" t="str">
            <v>ER_1001 - Gas Revenue Blanket</v>
          </cell>
          <cell r="G75" t="str">
            <v>New Revenue - Growth</v>
          </cell>
          <cell r="H75" t="str">
            <v>Growth Subfunction</v>
          </cell>
          <cell r="I75" t="str">
            <v>Customer Requested</v>
          </cell>
        </row>
        <row r="76">
          <cell r="A76" t="str">
            <v>BI_11D50</v>
          </cell>
          <cell r="B76" t="str">
            <v>11D50</v>
          </cell>
          <cell r="C76" t="str">
            <v>BI_11D50 - Mobile Collector purchase</v>
          </cell>
          <cell r="D76" t="str">
            <v>ER_7111</v>
          </cell>
          <cell r="E76" t="str">
            <v>7111</v>
          </cell>
          <cell r="F76" t="str">
            <v>ER_7111 - Purchase Mobile Collector to read ERTs</v>
          </cell>
          <cell r="G76" t="str">
            <v>Regular Capital - Pre Business Case</v>
          </cell>
          <cell r="H76" t="str">
            <v>No Function</v>
          </cell>
          <cell r="I76" t="str">
            <v>No Driver</v>
          </cell>
        </row>
        <row r="77">
          <cell r="A77" t="str">
            <v>BI_11F54</v>
          </cell>
          <cell r="B77" t="str">
            <v>11F54</v>
          </cell>
          <cell r="C77" t="str">
            <v>BI_11F54 - Remittance Processing Equipment</v>
          </cell>
          <cell r="D77" t="str">
            <v>ER_7050</v>
          </cell>
          <cell r="E77" t="str">
            <v>7050</v>
          </cell>
          <cell r="F77" t="str">
            <v>ER_7050 - Productivity Initiative</v>
          </cell>
          <cell r="G77" t="str">
            <v>Productivity</v>
          </cell>
          <cell r="H77" t="str">
            <v>Productivity Function</v>
          </cell>
          <cell r="I77" t="str">
            <v>No Driver</v>
          </cell>
        </row>
        <row r="78">
          <cell r="A78" t="str">
            <v>BI_11H07</v>
          </cell>
          <cell r="B78" t="str">
            <v>11H07</v>
          </cell>
          <cell r="C78" t="str">
            <v>BI_11H07 - COF HVAC improvements</v>
          </cell>
          <cell r="D78" t="str">
            <v>ER_7101</v>
          </cell>
          <cell r="E78" t="str">
            <v>7101</v>
          </cell>
          <cell r="F78" t="str">
            <v>ER_7101 - COF HVAC Improvmt</v>
          </cell>
          <cell r="G78" t="str">
            <v>HVAC Renovation Project</v>
          </cell>
          <cell r="H78" t="str">
            <v>Facilities Capital</v>
          </cell>
          <cell r="I78" t="str">
            <v>No Driver</v>
          </cell>
        </row>
        <row r="79">
          <cell r="A79" t="str">
            <v>BI_11K51</v>
          </cell>
          <cell r="B79" t="str">
            <v>11K51</v>
          </cell>
          <cell r="C79" t="str">
            <v>BI_11K51 - Zonar</v>
          </cell>
          <cell r="D79" t="str">
            <v>ER_7050</v>
          </cell>
          <cell r="E79" t="str">
            <v>7050</v>
          </cell>
          <cell r="F79" t="str">
            <v>ER_7050 - Productivity Initiative</v>
          </cell>
          <cell r="G79" t="str">
            <v>Productivity</v>
          </cell>
          <cell r="H79" t="str">
            <v>Productivity Function</v>
          </cell>
          <cell r="I79" t="str">
            <v>No Driver</v>
          </cell>
        </row>
        <row r="80">
          <cell r="A80" t="str">
            <v>BI_11N08</v>
          </cell>
          <cell r="B80" t="str">
            <v>11N08</v>
          </cell>
          <cell r="C80" t="str">
            <v>BI_11N08 - KIP 7700 Copier w 2300 Scanner</v>
          </cell>
          <cell r="D80" t="str">
            <v>ER_7050</v>
          </cell>
          <cell r="E80" t="str">
            <v>7050</v>
          </cell>
          <cell r="F80" t="str">
            <v>ER_7050 - Productivity Initiative</v>
          </cell>
          <cell r="G80" t="str">
            <v>Productivity</v>
          </cell>
          <cell r="H80" t="str">
            <v>Productivity Function</v>
          </cell>
          <cell r="I80" t="str">
            <v>No Driver</v>
          </cell>
        </row>
        <row r="81">
          <cell r="A81" t="str">
            <v>BI_11N09</v>
          </cell>
          <cell r="B81" t="str">
            <v>11N09</v>
          </cell>
          <cell r="C81" t="str">
            <v>BI_11N09 - Self Service Password project</v>
          </cell>
          <cell r="D81" t="str">
            <v>ER_7050</v>
          </cell>
          <cell r="E81" t="str">
            <v>7050</v>
          </cell>
          <cell r="F81" t="str">
            <v>ER_7050 - Productivity Initiative</v>
          </cell>
          <cell r="G81" t="str">
            <v>Productivity</v>
          </cell>
          <cell r="H81" t="str">
            <v>Productivity Function</v>
          </cell>
          <cell r="I81" t="str">
            <v>No Driver</v>
          </cell>
        </row>
        <row r="82">
          <cell r="A82" t="str">
            <v>BI_11P91</v>
          </cell>
          <cell r="B82" t="str">
            <v>11P91</v>
          </cell>
          <cell r="C82" t="str">
            <v>BI_11P91 - Technology Projects Minor Blanket &lt;$100,000</v>
          </cell>
          <cell r="D82" t="str">
            <v>ER_5006</v>
          </cell>
          <cell r="E82" t="str">
            <v>5006</v>
          </cell>
          <cell r="F82" t="str">
            <v>ER_5006 - Information Technology Expansion Program</v>
          </cell>
          <cell r="G82" t="str">
            <v>Technology Expansion to Enable Business Process</v>
          </cell>
          <cell r="H82" t="str">
            <v>ET Subfunction</v>
          </cell>
          <cell r="I82" t="str">
            <v>Performance &amp; Capacity</v>
          </cell>
        </row>
        <row r="83">
          <cell r="A83" t="str">
            <v>BI_11P92</v>
          </cell>
          <cell r="B83" t="str">
            <v>11P92</v>
          </cell>
          <cell r="C83" t="str">
            <v>BI_11P92 - Communications Systems</v>
          </cell>
          <cell r="D83" t="str">
            <v>ER_5111</v>
          </cell>
          <cell r="E83" t="str">
            <v>5111</v>
          </cell>
          <cell r="F83" t="str">
            <v>ER_5111 - Technology Projects Minor Blanket</v>
          </cell>
          <cell r="G83" t="str">
            <v>Regular Capital - Pre Business Case</v>
          </cell>
          <cell r="H83" t="str">
            <v>No Function</v>
          </cell>
          <cell r="I83" t="str">
            <v>No Driver</v>
          </cell>
        </row>
        <row r="84">
          <cell r="A84" t="str">
            <v>BI_11P93</v>
          </cell>
          <cell r="B84" t="str">
            <v>11P93</v>
          </cell>
          <cell r="C84" t="str">
            <v>BI_11P93 - Network Systems</v>
          </cell>
          <cell r="D84" t="str">
            <v>ER_5111</v>
          </cell>
          <cell r="E84" t="str">
            <v>5111</v>
          </cell>
          <cell r="F84" t="str">
            <v>ER_5111 - Technology Projects Minor Blanket</v>
          </cell>
          <cell r="G84" t="str">
            <v>Regular Capital - Pre Business Case</v>
          </cell>
          <cell r="H84" t="str">
            <v>No Function</v>
          </cell>
          <cell r="I84" t="str">
            <v>No Driver</v>
          </cell>
        </row>
        <row r="85">
          <cell r="A85" t="str">
            <v>BI_11P94</v>
          </cell>
          <cell r="B85" t="str">
            <v>11P94</v>
          </cell>
          <cell r="C85" t="str">
            <v>BI_11P94 - Central Systems</v>
          </cell>
          <cell r="D85" t="str">
            <v>ER_5111</v>
          </cell>
          <cell r="E85" t="str">
            <v>5111</v>
          </cell>
          <cell r="F85" t="str">
            <v>ER_5111 - Technology Projects Minor Blanket</v>
          </cell>
          <cell r="G85" t="str">
            <v>Regular Capital - Pre Business Case</v>
          </cell>
          <cell r="H85" t="str">
            <v>No Function</v>
          </cell>
          <cell r="I85" t="str">
            <v>No Driver</v>
          </cell>
        </row>
        <row r="86">
          <cell r="A86" t="str">
            <v>BI_11P95</v>
          </cell>
          <cell r="B86" t="str">
            <v>11P95</v>
          </cell>
          <cell r="C86" t="str">
            <v>BI_11P95 - Security Systems</v>
          </cell>
          <cell r="D86" t="str">
            <v>ER_5111</v>
          </cell>
          <cell r="E86" t="str">
            <v>5111</v>
          </cell>
          <cell r="F86" t="str">
            <v>ER_5111 - Technology Projects Minor Blanket</v>
          </cell>
          <cell r="G86" t="str">
            <v>Regular Capital - Pre Business Case</v>
          </cell>
          <cell r="H86" t="str">
            <v>No Function</v>
          </cell>
          <cell r="I86" t="str">
            <v>No Driver</v>
          </cell>
        </row>
        <row r="87">
          <cell r="A87" t="str">
            <v>BI_11P96</v>
          </cell>
          <cell r="B87" t="str">
            <v>11P96</v>
          </cell>
          <cell r="C87" t="str">
            <v>BI_11P96 - Environmental Systems</v>
          </cell>
          <cell r="D87" t="str">
            <v>ER_5111</v>
          </cell>
          <cell r="E87" t="str">
            <v>5111</v>
          </cell>
          <cell r="F87" t="str">
            <v>ER_5111 - Technology Projects Minor Blanket</v>
          </cell>
          <cell r="G87" t="str">
            <v>Regular Capital - Pre Business Case</v>
          </cell>
          <cell r="H87" t="str">
            <v>No Function</v>
          </cell>
          <cell r="I87" t="str">
            <v>No Driver</v>
          </cell>
        </row>
        <row r="88">
          <cell r="A88" t="str">
            <v>BI_11P97</v>
          </cell>
          <cell r="B88" t="str">
            <v>11P97</v>
          </cell>
          <cell r="C88" t="str">
            <v>BI_11P97 - Application Software Upgrades</v>
          </cell>
          <cell r="D88" t="str">
            <v>ER_5111</v>
          </cell>
          <cell r="E88" t="str">
            <v>5111</v>
          </cell>
          <cell r="F88" t="str">
            <v>ER_5111 - Technology Projects Minor Blanket</v>
          </cell>
          <cell r="G88" t="str">
            <v>Regular Capital - Pre Business Case</v>
          </cell>
          <cell r="H88" t="str">
            <v>No Function</v>
          </cell>
          <cell r="I88" t="str">
            <v>No Driver</v>
          </cell>
        </row>
        <row r="89">
          <cell r="A89" t="str">
            <v>BI_11P98</v>
          </cell>
          <cell r="B89" t="str">
            <v>11P98</v>
          </cell>
          <cell r="C89" t="str">
            <v>BI_11P98 - New Application Software</v>
          </cell>
          <cell r="D89" t="str">
            <v>ER_5111</v>
          </cell>
          <cell r="E89" t="str">
            <v>5111</v>
          </cell>
          <cell r="F89" t="str">
            <v>ER_5111 - Technology Projects Minor Blanket</v>
          </cell>
          <cell r="G89" t="str">
            <v>Regular Capital - Pre Business Case</v>
          </cell>
          <cell r="H89" t="str">
            <v>No Function</v>
          </cell>
          <cell r="I89" t="str">
            <v>No Driver</v>
          </cell>
        </row>
        <row r="90">
          <cell r="A90" t="str">
            <v>BI_11P99</v>
          </cell>
          <cell r="B90" t="str">
            <v>11P99</v>
          </cell>
          <cell r="C90" t="str">
            <v>BI_11P99 - Facility (New and Remodel) minor blanket</v>
          </cell>
          <cell r="D90" t="str">
            <v>ER_5111</v>
          </cell>
          <cell r="E90" t="str">
            <v>5111</v>
          </cell>
          <cell r="F90" t="str">
            <v>ER_5111 - Technology Projects Minor Blanket</v>
          </cell>
          <cell r="G90" t="str">
            <v>Regular Capital - Pre Business Case</v>
          </cell>
          <cell r="H90" t="str">
            <v>No Function</v>
          </cell>
          <cell r="I90" t="str">
            <v>No Driver</v>
          </cell>
        </row>
        <row r="91">
          <cell r="A91" t="str">
            <v>BI_11W09</v>
          </cell>
          <cell r="B91" t="str">
            <v>11W09</v>
          </cell>
          <cell r="C91" t="str">
            <v>BI_11W09 - Enterprise Data Architecture</v>
          </cell>
          <cell r="D91" t="str">
            <v>ER_5011</v>
          </cell>
          <cell r="E91" t="str">
            <v>5011</v>
          </cell>
          <cell r="F91" t="str">
            <v>ER_5011 - Enterprise Data Architecture</v>
          </cell>
          <cell r="G91" t="str">
            <v>Regular Capital - Pre Business Case</v>
          </cell>
          <cell r="H91" t="str">
            <v>No Function</v>
          </cell>
          <cell r="I91" t="str">
            <v>No Driver</v>
          </cell>
        </row>
        <row r="92">
          <cell r="A92" t="str">
            <v>BI_12A50</v>
          </cell>
          <cell r="B92" t="str">
            <v>12A50</v>
          </cell>
          <cell r="C92" t="str">
            <v>BI_12A50 - Gas Distr Non-Rev Blanket</v>
          </cell>
          <cell r="D92" t="str">
            <v>ER_3005</v>
          </cell>
          <cell r="E92" t="str">
            <v>3005</v>
          </cell>
          <cell r="F92" t="str">
            <v>ER_3005 - Gas Distribution Non-Revenue Blanket</v>
          </cell>
          <cell r="G92" t="str">
            <v>Gas Non-Revenue Program</v>
          </cell>
          <cell r="H92" t="str">
            <v>Gas Subfunction</v>
          </cell>
          <cell r="I92" t="str">
            <v>Failed Plant &amp; Operations</v>
          </cell>
        </row>
        <row r="93">
          <cell r="A93" t="str">
            <v>BI_12C06</v>
          </cell>
          <cell r="B93" t="str">
            <v>12C06</v>
          </cell>
          <cell r="C93" t="str">
            <v>BI_12C06 - CS2 Enhancement</v>
          </cell>
          <cell r="D93" t="str">
            <v>ER_7050</v>
          </cell>
          <cell r="E93" t="str">
            <v>7050</v>
          </cell>
          <cell r="F93" t="str">
            <v>ER_7050 - Productivity Initiative</v>
          </cell>
          <cell r="G93" t="str">
            <v>Productivity</v>
          </cell>
          <cell r="H93" t="str">
            <v>Productivity Function</v>
          </cell>
          <cell r="I93" t="str">
            <v>No Driver</v>
          </cell>
        </row>
        <row r="94">
          <cell r="A94" t="str">
            <v>BI_12E55</v>
          </cell>
          <cell r="B94" t="str">
            <v>12E55</v>
          </cell>
          <cell r="C94" t="str">
            <v>BI_12E55 - Avista Power Supply Optimization Project</v>
          </cell>
          <cell r="D94" t="str">
            <v>ER_7050</v>
          </cell>
          <cell r="E94" t="str">
            <v>7050</v>
          </cell>
          <cell r="F94" t="str">
            <v>ER_7050 - Productivity Initiative</v>
          </cell>
          <cell r="G94" t="str">
            <v>Productivity</v>
          </cell>
          <cell r="H94" t="str">
            <v>Productivity Function</v>
          </cell>
          <cell r="I94" t="str">
            <v>No Driver</v>
          </cell>
        </row>
        <row r="95">
          <cell r="A95" t="str">
            <v>BI_12H07</v>
          </cell>
          <cell r="B95" t="str">
            <v>12H07</v>
          </cell>
          <cell r="C95" t="str">
            <v>BI_12H07 - Liebert  Unit 2&amp;3 Data Center</v>
          </cell>
          <cell r="D95" t="str">
            <v>ER_7050</v>
          </cell>
          <cell r="E95" t="str">
            <v>7050</v>
          </cell>
          <cell r="F95" t="str">
            <v>ER_7050 - Productivity Initiative</v>
          </cell>
          <cell r="G95" t="str">
            <v>Productivity</v>
          </cell>
          <cell r="H95" t="str">
            <v>Productivity Function</v>
          </cell>
          <cell r="I95" t="str">
            <v>No Driver</v>
          </cell>
        </row>
        <row r="96">
          <cell r="A96" t="str">
            <v>BI_12N09</v>
          </cell>
          <cell r="B96" t="str">
            <v>12N09</v>
          </cell>
          <cell r="C96" t="str">
            <v>BI_12N09 - TL-Pro Application Replacement</v>
          </cell>
          <cell r="D96" t="str">
            <v>ER_7050</v>
          </cell>
          <cell r="E96" t="str">
            <v>7050</v>
          </cell>
          <cell r="F96" t="str">
            <v>ER_7050 - Productivity Initiative</v>
          </cell>
          <cell r="G96" t="str">
            <v>Productivity</v>
          </cell>
          <cell r="H96" t="str">
            <v>Productivity Function</v>
          </cell>
          <cell r="I96" t="str">
            <v>No Driver</v>
          </cell>
        </row>
        <row r="97">
          <cell r="A97" t="str">
            <v>BI_12V08</v>
          </cell>
          <cell r="B97" t="str">
            <v>12V08</v>
          </cell>
          <cell r="C97" t="str">
            <v>BI_12V08 - Union Pacific RR Permits to Easements Conversion</v>
          </cell>
          <cell r="D97" t="str">
            <v>ER_7112</v>
          </cell>
          <cell r="E97" t="str">
            <v>7112</v>
          </cell>
          <cell r="F97" t="str">
            <v>ER_7112 - Union Pacific RR Permits to Easements Conversion</v>
          </cell>
          <cell r="G97" t="str">
            <v>Regular Capital - Pre Business Case</v>
          </cell>
          <cell r="H97" t="str">
            <v>No Function</v>
          </cell>
          <cell r="I97" t="str">
            <v>No Driver</v>
          </cell>
        </row>
        <row r="98">
          <cell r="A98" t="str">
            <v>BI_12W09</v>
          </cell>
          <cell r="B98" t="str">
            <v>12W09</v>
          </cell>
          <cell r="C98" t="str">
            <v>BI_12W09 - Mobile Dispatch Upgrade</v>
          </cell>
          <cell r="D98" t="str">
            <v>ER_5112</v>
          </cell>
          <cell r="E98" t="str">
            <v>5112</v>
          </cell>
          <cell r="F98" t="str">
            <v>ER_5112 - Mobile Dispatch Upgrade</v>
          </cell>
          <cell r="G98" t="str">
            <v>Regular Capital - Pre Business Case</v>
          </cell>
          <cell r="H98" t="str">
            <v>No Function</v>
          </cell>
          <cell r="I98" t="str">
            <v>No Driver</v>
          </cell>
        </row>
        <row r="99">
          <cell r="A99" t="str">
            <v>BI_13D83</v>
          </cell>
          <cell r="B99" t="str">
            <v>13D83</v>
          </cell>
          <cell r="C99" t="str">
            <v>BI_13D83 - Gas Rev Projects/Goldendale</v>
          </cell>
          <cell r="D99" t="str">
            <v>ER_1001</v>
          </cell>
          <cell r="E99" t="str">
            <v>1001</v>
          </cell>
          <cell r="F99" t="str">
            <v>ER_1001 - Gas Revenue Blanket</v>
          </cell>
          <cell r="G99" t="str">
            <v>New Revenue - Growth</v>
          </cell>
          <cell r="H99" t="str">
            <v>Growth Subfunction</v>
          </cell>
          <cell r="I99" t="str">
            <v>Customer Requested</v>
          </cell>
        </row>
        <row r="100">
          <cell r="A100" t="str">
            <v>BI_13H07</v>
          </cell>
          <cell r="B100" t="str">
            <v>13H07</v>
          </cell>
          <cell r="C100" t="str">
            <v>BI_13H07 - Colville Service Center</v>
          </cell>
          <cell r="D100" t="str">
            <v>ER_7113</v>
          </cell>
          <cell r="E100" t="str">
            <v>7113</v>
          </cell>
          <cell r="F100" t="str">
            <v>ER_7113 - Colville Service Center</v>
          </cell>
          <cell r="G100" t="str">
            <v>Regular Capital - Pre Business Case</v>
          </cell>
          <cell r="H100" t="str">
            <v>No Function</v>
          </cell>
          <cell r="I100" t="str">
            <v>No Driver</v>
          </cell>
        </row>
        <row r="101">
          <cell r="A101" t="str">
            <v>BI_13K51</v>
          </cell>
          <cell r="B101" t="str">
            <v>13K51</v>
          </cell>
          <cell r="C101" t="str">
            <v>BI_13K51 - Weed Sprayer</v>
          </cell>
          <cell r="D101" t="str">
            <v>ER_7050</v>
          </cell>
          <cell r="E101" t="str">
            <v>7050</v>
          </cell>
          <cell r="F101" t="str">
            <v>ER_7050 - Productivity Initiative</v>
          </cell>
          <cell r="G101" t="str">
            <v>Productivity</v>
          </cell>
          <cell r="H101" t="str">
            <v>Productivity Function</v>
          </cell>
          <cell r="I101" t="str">
            <v>No Driver</v>
          </cell>
        </row>
        <row r="102">
          <cell r="A102" t="str">
            <v>BI_13M54</v>
          </cell>
          <cell r="B102" t="str">
            <v>13M54</v>
          </cell>
          <cell r="C102" t="str">
            <v>BI_13M54 - Install 15 kW Solar at the Rathdrum CETS Site</v>
          </cell>
          <cell r="D102" t="str">
            <v>ER_7114</v>
          </cell>
          <cell r="E102" t="str">
            <v>7114</v>
          </cell>
          <cell r="F102" t="str">
            <v>ER_7114 - Vehicle Portion of Solar Plug In Hybrid Initiative</v>
          </cell>
          <cell r="G102" t="str">
            <v>Regular Capital - Pre Business Case</v>
          </cell>
          <cell r="H102" t="str">
            <v>No Function</v>
          </cell>
          <cell r="I102" t="str">
            <v>No Driver</v>
          </cell>
        </row>
        <row r="103">
          <cell r="A103" t="str">
            <v>BI_13N09</v>
          </cell>
          <cell r="B103" t="str">
            <v>13N09</v>
          </cell>
          <cell r="C103" t="str">
            <v>BI_13N09 - Visibility - Gas PMC Opportunities</v>
          </cell>
          <cell r="D103" t="str">
            <v>ER_7050</v>
          </cell>
          <cell r="E103" t="str">
            <v>7050</v>
          </cell>
          <cell r="F103" t="str">
            <v>ER_7050 - Productivity Initiative</v>
          </cell>
          <cell r="G103" t="str">
            <v>Productivity</v>
          </cell>
          <cell r="H103" t="str">
            <v>Productivity Function</v>
          </cell>
          <cell r="I103" t="str">
            <v>No Driver</v>
          </cell>
        </row>
        <row r="104">
          <cell r="A104" t="str">
            <v>BI_13P09</v>
          </cell>
          <cell r="B104" t="str">
            <v>13P09</v>
          </cell>
          <cell r="C104" t="str">
            <v>BI_13P09 - IT for Facilities Projects</v>
          </cell>
          <cell r="D104" t="str">
            <v>ER_5006</v>
          </cell>
          <cell r="E104" t="str">
            <v>5006</v>
          </cell>
          <cell r="F104" t="str">
            <v>ER_5006 - Information Technology Expansion Program</v>
          </cell>
          <cell r="G104" t="str">
            <v>Technology Expansion to Enable Business Process</v>
          </cell>
          <cell r="H104" t="str">
            <v>ET Subfunction</v>
          </cell>
          <cell r="I104" t="str">
            <v>Performance &amp; Capacity</v>
          </cell>
        </row>
        <row r="105">
          <cell r="A105" t="str">
            <v>BI_13W09</v>
          </cell>
          <cell r="B105" t="str">
            <v>13W09</v>
          </cell>
          <cell r="C105" t="str">
            <v>BI_13W09 - Real Estate Permits</v>
          </cell>
          <cell r="D105" t="str">
            <v>ER_5113</v>
          </cell>
          <cell r="E105" t="str">
            <v>5113</v>
          </cell>
          <cell r="F105" t="str">
            <v>ER_5113 - Real Estate Permits</v>
          </cell>
          <cell r="G105" t="str">
            <v>Regular Capital - Pre Business Case</v>
          </cell>
          <cell r="H105" t="str">
            <v>No Function</v>
          </cell>
          <cell r="I105" t="str">
            <v>No Driver</v>
          </cell>
        </row>
        <row r="106">
          <cell r="A106" t="str">
            <v>BI_14C06</v>
          </cell>
          <cell r="B106" t="str">
            <v>14C06</v>
          </cell>
          <cell r="C106" t="str">
            <v>BI_14C06 - CS2 2014 Gas Flow Computer</v>
          </cell>
          <cell r="D106" t="str">
            <v>ER_7050</v>
          </cell>
          <cell r="E106" t="str">
            <v>7050</v>
          </cell>
          <cell r="F106" t="str">
            <v>ER_7050 - Productivity Initiative</v>
          </cell>
          <cell r="G106" t="str">
            <v>Productivity</v>
          </cell>
          <cell r="H106" t="str">
            <v>Productivity Function</v>
          </cell>
          <cell r="I106" t="str">
            <v>No Driver</v>
          </cell>
        </row>
        <row r="107">
          <cell r="A107" t="str">
            <v>BI_14D83</v>
          </cell>
          <cell r="B107" t="str">
            <v>14D83</v>
          </cell>
          <cell r="C107" t="str">
            <v>BI_14D83 - Gas Distribution Non Revenue-Goldendale</v>
          </cell>
          <cell r="D107" t="str">
            <v>ER_3005</v>
          </cell>
          <cell r="E107" t="str">
            <v>3005</v>
          </cell>
          <cell r="F107" t="str">
            <v>ER_3005 - Gas Distribution Non-Revenue Blanket</v>
          </cell>
          <cell r="G107" t="str">
            <v>Gas Non-Revenue Program</v>
          </cell>
          <cell r="H107" t="str">
            <v>Gas Subfunction</v>
          </cell>
          <cell r="I107" t="str">
            <v>Failed Plant &amp; Operations</v>
          </cell>
        </row>
        <row r="108">
          <cell r="A108" t="str">
            <v>BI_14E07</v>
          </cell>
          <cell r="B108" t="str">
            <v>14E07</v>
          </cell>
          <cell r="C108" t="str">
            <v>BI_14E07 - KFGS - Repl 5 Screw Fdrs w/VFDs &amp; Dist. Conveyor</v>
          </cell>
          <cell r="D108" t="str">
            <v>ER_7050</v>
          </cell>
          <cell r="E108" t="str">
            <v>7050</v>
          </cell>
          <cell r="F108" t="str">
            <v>ER_7050 - Productivity Initiative</v>
          </cell>
          <cell r="G108" t="str">
            <v>Productivity</v>
          </cell>
          <cell r="H108" t="str">
            <v>Productivity Function</v>
          </cell>
          <cell r="I108" t="str">
            <v>No Driver</v>
          </cell>
        </row>
        <row r="109">
          <cell r="A109" t="str">
            <v>BI_14E55</v>
          </cell>
          <cell r="B109" t="str">
            <v>14E55</v>
          </cell>
          <cell r="C109" t="str">
            <v>BI_14E55 - Lancaster 2014 Gas Flow Computer</v>
          </cell>
          <cell r="D109" t="str">
            <v>ER_7050</v>
          </cell>
          <cell r="E109" t="str">
            <v>7050</v>
          </cell>
          <cell r="F109" t="str">
            <v>ER_7050 - Productivity Initiative</v>
          </cell>
          <cell r="G109" t="str">
            <v>Productivity</v>
          </cell>
          <cell r="H109" t="str">
            <v>Productivity Function</v>
          </cell>
          <cell r="I109" t="str">
            <v>No Driver</v>
          </cell>
        </row>
        <row r="110">
          <cell r="A110" t="str">
            <v>BI_14H07</v>
          </cell>
          <cell r="B110" t="str">
            <v>14H07</v>
          </cell>
          <cell r="C110" t="str">
            <v>BI_14H07 - Injection Well into the Spokane Aquifer</v>
          </cell>
          <cell r="D110" t="str">
            <v>ER_7050</v>
          </cell>
          <cell r="E110" t="str">
            <v>7050</v>
          </cell>
          <cell r="F110" t="str">
            <v>ER_7050 - Productivity Initiative</v>
          </cell>
          <cell r="G110" t="str">
            <v>Productivity</v>
          </cell>
          <cell r="H110" t="str">
            <v>Productivity Function</v>
          </cell>
          <cell r="I110" t="str">
            <v>No Driver</v>
          </cell>
        </row>
        <row r="111">
          <cell r="A111" t="str">
            <v>BI_14H51</v>
          </cell>
          <cell r="B111" t="str">
            <v>14H51</v>
          </cell>
          <cell r="C111" t="str">
            <v>BI_14H51 - Derrick Phase Lifting Jibs</v>
          </cell>
          <cell r="D111" t="str">
            <v>ER_7050</v>
          </cell>
          <cell r="E111" t="str">
            <v>7050</v>
          </cell>
          <cell r="F111" t="str">
            <v>ER_7050 - Productivity Initiative</v>
          </cell>
          <cell r="G111" t="str">
            <v>Productivity</v>
          </cell>
          <cell r="H111" t="str">
            <v>Productivity Function</v>
          </cell>
          <cell r="I111" t="str">
            <v>No Driver</v>
          </cell>
        </row>
        <row r="112">
          <cell r="A112" t="str">
            <v>BI_14K51</v>
          </cell>
          <cell r="B112" t="str">
            <v>14K51</v>
          </cell>
          <cell r="C112" t="str">
            <v>BI_14K51 - Othello mini excavator and trailer</v>
          </cell>
          <cell r="D112" t="str">
            <v>ER_7050</v>
          </cell>
          <cell r="E112" t="str">
            <v>7050</v>
          </cell>
          <cell r="F112" t="str">
            <v>ER_7050 - Productivity Initiative</v>
          </cell>
          <cell r="G112" t="str">
            <v>Productivity</v>
          </cell>
          <cell r="H112" t="str">
            <v>Productivity Function</v>
          </cell>
          <cell r="I112" t="str">
            <v>No Driver</v>
          </cell>
        </row>
        <row r="113">
          <cell r="A113" t="str">
            <v>BI_14M54</v>
          </cell>
          <cell r="B113" t="str">
            <v>14M54</v>
          </cell>
          <cell r="C113" t="str">
            <v>BI_14M54 - Vehicle Portion of Solar &amp; Plug-In Hybrid Vehicle Initiative</v>
          </cell>
          <cell r="D113" t="str">
            <v>ER_7114</v>
          </cell>
          <cell r="E113" t="str">
            <v>7114</v>
          </cell>
          <cell r="F113" t="str">
            <v>ER_7114 - Vehicle Portion of Solar Plug In Hybrid Initiative</v>
          </cell>
          <cell r="G113" t="str">
            <v>Regular Capital - Pre Business Case</v>
          </cell>
          <cell r="H113" t="str">
            <v>No Function</v>
          </cell>
          <cell r="I113" t="str">
            <v>No Driver</v>
          </cell>
        </row>
        <row r="114">
          <cell r="A114" t="str">
            <v>BI_14N09</v>
          </cell>
          <cell r="B114" t="str">
            <v>14N09</v>
          </cell>
          <cell r="C114" t="str">
            <v>BI_14N09 - Enterprise Content Management (ECM)</v>
          </cell>
          <cell r="D114" t="str">
            <v>ER_7050</v>
          </cell>
          <cell r="E114" t="str">
            <v>7050</v>
          </cell>
          <cell r="F114" t="str">
            <v>ER_7050 - Productivity Initiative</v>
          </cell>
          <cell r="G114" t="str">
            <v>Productivity</v>
          </cell>
          <cell r="H114" t="str">
            <v>Productivity Function</v>
          </cell>
          <cell r="I114" t="str">
            <v>No Driver</v>
          </cell>
        </row>
        <row r="115">
          <cell r="A115" t="str">
            <v>BI_14T08</v>
          </cell>
          <cell r="B115" t="str">
            <v>14T08</v>
          </cell>
          <cell r="C115" t="str">
            <v>BI_14T08 - Battery Energy Storage Project</v>
          </cell>
          <cell r="D115" t="str">
            <v>ER_7060</v>
          </cell>
          <cell r="E115" t="str">
            <v>7060</v>
          </cell>
          <cell r="F115" t="str">
            <v>ER_7060 - Strategic Initiatives</v>
          </cell>
          <cell r="G115" t="str">
            <v>Strategic Initiatives</v>
          </cell>
          <cell r="H115" t="str">
            <v>Strategic</v>
          </cell>
          <cell r="I115" t="str">
            <v>No Driver</v>
          </cell>
        </row>
        <row r="116">
          <cell r="A116" t="str">
            <v>BI_14V08</v>
          </cell>
          <cell r="B116" t="str">
            <v>14V08</v>
          </cell>
          <cell r="C116" t="str">
            <v>BI_14V08 - GPX2 GPS Field Device</v>
          </cell>
          <cell r="D116" t="str">
            <v>ER_7050</v>
          </cell>
          <cell r="E116" t="str">
            <v>7050</v>
          </cell>
          <cell r="F116" t="str">
            <v>ER_7050 - Productivity Initiative</v>
          </cell>
          <cell r="G116" t="str">
            <v>Productivity</v>
          </cell>
          <cell r="H116" t="str">
            <v>Productivity Function</v>
          </cell>
          <cell r="I116" t="str">
            <v>No Driver</v>
          </cell>
        </row>
        <row r="117">
          <cell r="A117" t="str">
            <v>BI_14W09</v>
          </cell>
          <cell r="B117" t="str">
            <v>14W09</v>
          </cell>
          <cell r="C117" t="str">
            <v>BI_14W09 - Work Management System for GPSS</v>
          </cell>
          <cell r="D117" t="str">
            <v>ER_5114</v>
          </cell>
          <cell r="E117" t="str">
            <v>5114</v>
          </cell>
          <cell r="F117" t="str">
            <v>ER_5114 - Work Management System for GPSS</v>
          </cell>
          <cell r="G117" t="str">
            <v>Regular Capital - Pre Business Case</v>
          </cell>
          <cell r="H117" t="str">
            <v>No Function</v>
          </cell>
          <cell r="I117" t="str">
            <v>No Driver</v>
          </cell>
        </row>
        <row r="118">
          <cell r="A118" t="str">
            <v>BI_15A50</v>
          </cell>
          <cell r="B118" t="str">
            <v>15A50</v>
          </cell>
          <cell r="C118" t="str">
            <v>BI_15A50 - Gas Sys Reinforce-Minor- System</v>
          </cell>
          <cell r="D118" t="str">
            <v>ER_3000</v>
          </cell>
          <cell r="E118" t="str">
            <v>3000</v>
          </cell>
          <cell r="F118" t="str">
            <v>ER_3000 - Gas Reinforce-Minor Blanket</v>
          </cell>
          <cell r="G118" t="str">
            <v>Gas Reinforcement Program</v>
          </cell>
          <cell r="H118" t="str">
            <v>Gas Subfunction</v>
          </cell>
          <cell r="I118" t="str">
            <v>Performance &amp; Capacity</v>
          </cell>
        </row>
        <row r="119">
          <cell r="A119" t="str">
            <v>BI_15A54</v>
          </cell>
          <cell r="B119" t="str">
            <v>15A54</v>
          </cell>
          <cell r="C119" t="str">
            <v>BI_15A54 - Electric Vehicle Charging at Mission Campus</v>
          </cell>
          <cell r="D119" t="str">
            <v>ER_7060</v>
          </cell>
          <cell r="E119" t="str">
            <v>7060</v>
          </cell>
          <cell r="F119" t="str">
            <v>ER_7060 - Strategic Initiatives</v>
          </cell>
          <cell r="G119" t="str">
            <v>Strategic Initiatives</v>
          </cell>
          <cell r="H119" t="str">
            <v>Strategic</v>
          </cell>
          <cell r="I119" t="str">
            <v>No Driver</v>
          </cell>
        </row>
        <row r="120">
          <cell r="A120" t="str">
            <v>BI_15B53</v>
          </cell>
          <cell r="B120" t="str">
            <v>15B53</v>
          </cell>
          <cell r="C120" t="str">
            <v>BI_15B53 - Replace System Reinforcement - Palouse</v>
          </cell>
          <cell r="D120" t="str">
            <v>ER_3000</v>
          </cell>
          <cell r="E120" t="str">
            <v>3000</v>
          </cell>
          <cell r="F120" t="str">
            <v>ER_3000 - Gas Reinforce-Minor Blanket</v>
          </cell>
          <cell r="G120" t="str">
            <v>Gas Reinforcement Program</v>
          </cell>
          <cell r="H120" t="str">
            <v>Gas Subfunction</v>
          </cell>
          <cell r="I120" t="str">
            <v>Performance &amp; Capacity</v>
          </cell>
        </row>
        <row r="121">
          <cell r="A121" t="str">
            <v>BI_15D83</v>
          </cell>
          <cell r="B121" t="str">
            <v>15D83</v>
          </cell>
          <cell r="C121" t="str">
            <v>BI_15D83 - Replace System Reinforcement - Goldendale</v>
          </cell>
          <cell r="D121" t="str">
            <v>ER_3000</v>
          </cell>
          <cell r="E121" t="str">
            <v>3000</v>
          </cell>
          <cell r="F121" t="str">
            <v>ER_3000 - Gas Reinforce-Minor Blanket</v>
          </cell>
          <cell r="G121" t="str">
            <v>Gas Reinforcement Program</v>
          </cell>
          <cell r="H121" t="str">
            <v>Gas Subfunction</v>
          </cell>
          <cell r="I121" t="str">
            <v>Performance &amp; Capacity</v>
          </cell>
        </row>
        <row r="122">
          <cell r="A122" t="str">
            <v>BI_15E55</v>
          </cell>
          <cell r="B122" t="str">
            <v>15E55</v>
          </cell>
          <cell r="C122" t="str">
            <v>BI_15E55 - Avista Decision Support System (ADSS) Phase 2</v>
          </cell>
          <cell r="D122" t="str">
            <v>ER_7050</v>
          </cell>
          <cell r="E122" t="str">
            <v>7050</v>
          </cell>
          <cell r="F122" t="str">
            <v>ER_7050 - Productivity Initiative</v>
          </cell>
          <cell r="G122" t="str">
            <v>Productivity</v>
          </cell>
          <cell r="H122" t="str">
            <v>Productivity Function</v>
          </cell>
          <cell r="I122" t="str">
            <v>No Driver</v>
          </cell>
        </row>
        <row r="123">
          <cell r="A123" t="str">
            <v>BI_15H07</v>
          </cell>
          <cell r="B123" t="str">
            <v>15H07</v>
          </cell>
          <cell r="C123" t="str">
            <v>BI_15H07 - Modular Wall System for 3rd Floor-GOB</v>
          </cell>
          <cell r="D123" t="str">
            <v>ER_7050</v>
          </cell>
          <cell r="E123" t="str">
            <v>7050</v>
          </cell>
          <cell r="F123" t="str">
            <v>ER_7050 - Productivity Initiative</v>
          </cell>
          <cell r="G123" t="str">
            <v>Productivity</v>
          </cell>
          <cell r="H123" t="str">
            <v>Productivity Function</v>
          </cell>
          <cell r="I123" t="str">
            <v>No Driver</v>
          </cell>
        </row>
        <row r="124">
          <cell r="A124" t="str">
            <v>BI_15M54</v>
          </cell>
          <cell r="B124" t="str">
            <v>15M54</v>
          </cell>
          <cell r="C124" t="str">
            <v>BI_15M54 - Solar Portion of Solar &amp; Plug-In Hybrid Vehicle Initiative</v>
          </cell>
          <cell r="D124" t="str">
            <v>ER_7115</v>
          </cell>
          <cell r="E124" t="str">
            <v>7115</v>
          </cell>
          <cell r="F124" t="str">
            <v>ER_7115 - Solar Portion of Solar Plug In Hybrid Initiative</v>
          </cell>
          <cell r="G124" t="str">
            <v>Regular Capital - Pre Business Case</v>
          </cell>
          <cell r="H124" t="str">
            <v>No Function</v>
          </cell>
          <cell r="I124" t="str">
            <v>No Driver</v>
          </cell>
        </row>
        <row r="125">
          <cell r="A125" t="str">
            <v>BI_15N09</v>
          </cell>
          <cell r="B125" t="str">
            <v>15N09</v>
          </cell>
          <cell r="C125" t="str">
            <v>BI_15N09 - LMS Analytics</v>
          </cell>
          <cell r="D125" t="str">
            <v>ER_7050</v>
          </cell>
          <cell r="E125" t="str">
            <v>7050</v>
          </cell>
          <cell r="F125" t="str">
            <v>ER_7050 - Productivity Initiative</v>
          </cell>
          <cell r="G125" t="str">
            <v>Productivity</v>
          </cell>
          <cell r="H125" t="str">
            <v>Productivity Function</v>
          </cell>
          <cell r="I125" t="str">
            <v>No Driver</v>
          </cell>
        </row>
        <row r="126">
          <cell r="A126" t="str">
            <v>BI_15W09</v>
          </cell>
          <cell r="B126" t="str">
            <v>15W09</v>
          </cell>
          <cell r="C126" t="str">
            <v>BI_15W09 - Meter Data Management</v>
          </cell>
          <cell r="D126" t="str">
            <v>ER_5115</v>
          </cell>
          <cell r="E126" t="str">
            <v>5115</v>
          </cell>
          <cell r="F126" t="str">
            <v>ER_5115 - Meter Data Management</v>
          </cell>
          <cell r="G126" t="str">
            <v>Regular Capital - Pre Business Case</v>
          </cell>
          <cell r="H126" t="str">
            <v>No Function</v>
          </cell>
          <cell r="I126" t="str">
            <v>No Driver</v>
          </cell>
        </row>
        <row r="127">
          <cell r="A127" t="str">
            <v>BI_16A50</v>
          </cell>
          <cell r="B127" t="str">
            <v>16A50</v>
          </cell>
          <cell r="C127" t="str">
            <v>BI_16A50 - Replace of Deteriorated Gas Sys-Minor-System</v>
          </cell>
          <cell r="D127" t="str">
            <v>ER_3001</v>
          </cell>
          <cell r="E127" t="str">
            <v>3001</v>
          </cell>
          <cell r="F127" t="str">
            <v>ER_3001 - Replace Deteriorating Gas System</v>
          </cell>
          <cell r="G127" t="str">
            <v>Gas Deteriorated Steel Pipe Replacement Program</v>
          </cell>
          <cell r="H127" t="str">
            <v>Gas Subfunction</v>
          </cell>
          <cell r="I127" t="str">
            <v>Asset Condition</v>
          </cell>
        </row>
        <row r="128">
          <cell r="A128" t="str">
            <v>BI_16E55</v>
          </cell>
          <cell r="B128" t="str">
            <v>16E55</v>
          </cell>
          <cell r="C128" t="str">
            <v>BI_16E55 - Avista Decision Support System (ADSS) Phase 3</v>
          </cell>
          <cell r="D128" t="str">
            <v>ER_7050</v>
          </cell>
          <cell r="E128" t="str">
            <v>7050</v>
          </cell>
          <cell r="F128" t="str">
            <v>ER_7050 - Productivity Initiative</v>
          </cell>
          <cell r="G128" t="str">
            <v>Productivity</v>
          </cell>
          <cell r="H128" t="str">
            <v>Productivity Function</v>
          </cell>
          <cell r="I128" t="str">
            <v>No Driver</v>
          </cell>
        </row>
        <row r="129">
          <cell r="A129" t="str">
            <v>BI_16H07</v>
          </cell>
          <cell r="B129" t="str">
            <v>16H07</v>
          </cell>
          <cell r="C129" t="str">
            <v>BI_16H07 - Jack Stewart Training Center Modular Office Purch</v>
          </cell>
          <cell r="D129" t="str">
            <v>ER_7116</v>
          </cell>
          <cell r="E129" t="str">
            <v>7116</v>
          </cell>
          <cell r="F129" t="str">
            <v>ER_7116 - Jack Stewart Training Center Modular Office Purch</v>
          </cell>
          <cell r="G129" t="str">
            <v>Regular Capital - Pre Business Case</v>
          </cell>
          <cell r="H129" t="str">
            <v>No Function</v>
          </cell>
          <cell r="I129" t="str">
            <v>No Driver</v>
          </cell>
        </row>
        <row r="130">
          <cell r="A130" t="str">
            <v>BI_16N09</v>
          </cell>
          <cell r="B130" t="str">
            <v>16N09</v>
          </cell>
          <cell r="C130" t="str">
            <v>BI_16N09 - Visibility 1.3 - Gas PMC</v>
          </cell>
          <cell r="D130" t="str">
            <v>ER_7050</v>
          </cell>
          <cell r="E130" t="str">
            <v>7050</v>
          </cell>
          <cell r="F130" t="str">
            <v>ER_7050 - Productivity Initiative</v>
          </cell>
          <cell r="G130" t="str">
            <v>Productivity</v>
          </cell>
          <cell r="H130" t="str">
            <v>Productivity Function</v>
          </cell>
          <cell r="I130" t="str">
            <v>No Driver</v>
          </cell>
        </row>
        <row r="131">
          <cell r="A131" t="str">
            <v>BI_16W09</v>
          </cell>
          <cell r="B131" t="str">
            <v>16W09</v>
          </cell>
          <cell r="C131" t="str">
            <v>BI_16W09 - LMS for Field Offices</v>
          </cell>
          <cell r="D131" t="str">
            <v>ER_5116</v>
          </cell>
          <cell r="E131" t="str">
            <v>5116</v>
          </cell>
          <cell r="F131" t="str">
            <v>ER_5116 - LMS for Field Offices</v>
          </cell>
          <cell r="G131" t="str">
            <v>Regular Capital - Pre Business Case</v>
          </cell>
          <cell r="H131" t="str">
            <v>No Function</v>
          </cell>
          <cell r="I131" t="str">
            <v>No Driver</v>
          </cell>
        </row>
        <row r="132">
          <cell r="A132" t="str">
            <v>BI_17A50</v>
          </cell>
          <cell r="B132" t="str">
            <v>17A50</v>
          </cell>
          <cell r="C132" t="str">
            <v>BI_17A50 - Gas Reg Station Reliability - Minor Blanket</v>
          </cell>
          <cell r="D132" t="str">
            <v>ER_3002</v>
          </cell>
          <cell r="E132" t="str">
            <v>3002</v>
          </cell>
          <cell r="F132" t="str">
            <v>ER_3002 - Regulator Reliable - Blanket</v>
          </cell>
          <cell r="G132" t="str">
            <v>Gas Regulator Station Replacement Program</v>
          </cell>
          <cell r="H132" t="str">
            <v>Gas Subfunction</v>
          </cell>
          <cell r="I132" t="str">
            <v>Asset Condition</v>
          </cell>
        </row>
        <row r="133">
          <cell r="A133" t="str">
            <v>BI_17D83</v>
          </cell>
          <cell r="B133" t="str">
            <v>17D83</v>
          </cell>
          <cell r="C133" t="str">
            <v>BI_17D83 - Gas Regulator Station Reliability - Goldendale</v>
          </cell>
          <cell r="D133" t="str">
            <v>ER_3002</v>
          </cell>
          <cell r="E133" t="str">
            <v>3002</v>
          </cell>
          <cell r="F133" t="str">
            <v>ER_3002 - Regulator Reliable - Blanket</v>
          </cell>
          <cell r="G133" t="str">
            <v>Gas Regulator Station Replacement Program</v>
          </cell>
          <cell r="H133" t="str">
            <v>Gas Subfunction</v>
          </cell>
          <cell r="I133" t="str">
            <v>Asset Condition</v>
          </cell>
        </row>
        <row r="134">
          <cell r="A134" t="str">
            <v>BI_17H07</v>
          </cell>
          <cell r="B134" t="str">
            <v>17H07</v>
          </cell>
          <cell r="C134" t="str">
            <v>BI_17H07 - Purchase Modular Office Building for Airport</v>
          </cell>
          <cell r="D134" t="str">
            <v>ER_7117</v>
          </cell>
          <cell r="E134" t="str">
            <v>7117</v>
          </cell>
          <cell r="F134" t="str">
            <v>ER_7117 - Purchase Modular Office Building for Airport</v>
          </cell>
          <cell r="G134" t="str">
            <v>Regular Capital - Pre Business Case</v>
          </cell>
          <cell r="H134" t="str">
            <v>No Function</v>
          </cell>
          <cell r="I134" t="str">
            <v>No Driver</v>
          </cell>
        </row>
        <row r="135">
          <cell r="A135" t="str">
            <v>BI_17J53</v>
          </cell>
          <cell r="B135" t="str">
            <v>17J53</v>
          </cell>
          <cell r="C135" t="str">
            <v>BI_17J53 - Gas Regulator Station Reliability - Sandpoint</v>
          </cell>
          <cell r="D135" t="str">
            <v>ER_3002</v>
          </cell>
          <cell r="E135" t="str">
            <v>3002</v>
          </cell>
          <cell r="F135" t="str">
            <v>ER_3002 - Regulator Reliable - Blanket</v>
          </cell>
          <cell r="G135" t="str">
            <v>Gas Regulator Station Replacement Program</v>
          </cell>
          <cell r="H135" t="str">
            <v>Gas Subfunction</v>
          </cell>
          <cell r="I135" t="str">
            <v>Asset Condition</v>
          </cell>
        </row>
        <row r="136">
          <cell r="A136" t="str">
            <v>BI_17N09</v>
          </cell>
          <cell r="B136" t="str">
            <v>17N09</v>
          </cell>
          <cell r="C136" t="str">
            <v>BI_17N09 - Embotics Software</v>
          </cell>
          <cell r="D136" t="str">
            <v>ER_7050</v>
          </cell>
          <cell r="E136" t="str">
            <v>7050</v>
          </cell>
          <cell r="F136" t="str">
            <v>ER_7050 - Productivity Initiative</v>
          </cell>
          <cell r="G136" t="str">
            <v>Productivity</v>
          </cell>
          <cell r="H136" t="str">
            <v>Productivity Function</v>
          </cell>
          <cell r="I136" t="str">
            <v>No Driver</v>
          </cell>
        </row>
        <row r="137">
          <cell r="A137" t="str">
            <v>BI_17W01</v>
          </cell>
          <cell r="B137" t="str">
            <v>17W01</v>
          </cell>
          <cell r="C137" t="str">
            <v>BI_17W01 - Energy Delivery Modernization</v>
          </cell>
          <cell r="D137" t="str">
            <v>ER_5017</v>
          </cell>
          <cell r="E137" t="str">
            <v>5017</v>
          </cell>
          <cell r="F137" t="str">
            <v>ER_5017 - Energy Delivery Modernization</v>
          </cell>
          <cell r="G137" t="str">
            <v>Energy Delivery Modernization</v>
          </cell>
          <cell r="H137" t="str">
            <v>ET Subfunction</v>
          </cell>
          <cell r="I137" t="str">
            <v>Asset Condition</v>
          </cell>
        </row>
        <row r="138">
          <cell r="A138" t="str">
            <v>BI_17W09</v>
          </cell>
          <cell r="B138" t="str">
            <v>17W09</v>
          </cell>
          <cell r="C138" t="str">
            <v>BI_17W09 - Mobile Dispatch 2</v>
          </cell>
          <cell r="D138" t="str">
            <v>ER_5117</v>
          </cell>
          <cell r="E138" t="str">
            <v>5117</v>
          </cell>
          <cell r="F138" t="str">
            <v>ER_5117 - Mobile Dispatch 2</v>
          </cell>
          <cell r="G138" t="str">
            <v>Regular Capital - Pre Business Case</v>
          </cell>
          <cell r="H138" t="str">
            <v>No Function</v>
          </cell>
          <cell r="I138" t="str">
            <v>No Driver</v>
          </cell>
        </row>
        <row r="139">
          <cell r="A139" t="str">
            <v>BI_18F02</v>
          </cell>
          <cell r="B139" t="str">
            <v>18F02</v>
          </cell>
          <cell r="C139" t="str">
            <v>BI_18F02 - Resource Request Replacement</v>
          </cell>
          <cell r="D139" t="str">
            <v>ER_7050</v>
          </cell>
          <cell r="E139" t="str">
            <v>7050</v>
          </cell>
          <cell r="F139" t="str">
            <v>ER_7050 - Productivity Initiative</v>
          </cell>
          <cell r="G139" t="str">
            <v>Productivity</v>
          </cell>
          <cell r="H139" t="str">
            <v>Productivity Function</v>
          </cell>
          <cell r="I139" t="str">
            <v>No Driver</v>
          </cell>
        </row>
        <row r="140">
          <cell r="A140" t="str">
            <v>BI_18H07</v>
          </cell>
          <cell r="B140" t="str">
            <v>18H07</v>
          </cell>
          <cell r="C140" t="str">
            <v>BI_18H07 - Purchase homes and land adjacent to Spokane campus</v>
          </cell>
          <cell r="D140" t="str">
            <v>ER_7118</v>
          </cell>
          <cell r="E140" t="str">
            <v>7118</v>
          </cell>
          <cell r="F140" t="str">
            <v>ER_7118 - Purchase homes and land adjacent to Spokane campus</v>
          </cell>
          <cell r="G140" t="str">
            <v>Regular Capital - Pre Business Case</v>
          </cell>
          <cell r="H140" t="str">
            <v>No Function</v>
          </cell>
          <cell r="I140" t="str">
            <v>No Driver</v>
          </cell>
        </row>
        <row r="141">
          <cell r="A141" t="str">
            <v>BI_18N09</v>
          </cell>
          <cell r="B141" t="str">
            <v>18N09</v>
          </cell>
          <cell r="C141" t="str">
            <v>BI_18N09 - Application Performance Monitoring</v>
          </cell>
          <cell r="D141" t="str">
            <v>ER_7050</v>
          </cell>
          <cell r="E141" t="str">
            <v>7050</v>
          </cell>
          <cell r="F141" t="str">
            <v>ER_7050 - Productivity Initiative</v>
          </cell>
          <cell r="G141" t="str">
            <v>Productivity</v>
          </cell>
          <cell r="H141" t="str">
            <v>Productivity Function</v>
          </cell>
          <cell r="I141" t="str">
            <v>No Driver</v>
          </cell>
        </row>
        <row r="142">
          <cell r="A142" t="str">
            <v>BI_18W01</v>
          </cell>
          <cell r="B142" t="str">
            <v>18W01</v>
          </cell>
          <cell r="C142" t="str">
            <v>BI_18W01 - Energy Delivery Op Efficiency &amp; Shared Services</v>
          </cell>
          <cell r="D142" t="str">
            <v>ER_5018</v>
          </cell>
          <cell r="E142" t="str">
            <v>5018</v>
          </cell>
          <cell r="F142" t="str">
            <v>ER_5018 - Energy Delivery Op Efficiency &amp; Shared Services</v>
          </cell>
          <cell r="G142" t="str">
            <v>Energy Delivery Operational Efficiency &amp; Shared Services</v>
          </cell>
          <cell r="H142" t="str">
            <v>ET Subfunction</v>
          </cell>
          <cell r="I142" t="str">
            <v>Performance &amp; Capacity</v>
          </cell>
        </row>
        <row r="143">
          <cell r="A143" t="str">
            <v>BI_18W02</v>
          </cell>
          <cell r="B143" t="str">
            <v>18W02</v>
          </cell>
          <cell r="C143" t="str">
            <v>BI_18W02 - Energy Resources Modern &amp; Op Efficiency EDAN</v>
          </cell>
          <cell r="D143" t="str">
            <v>ER_5019</v>
          </cell>
          <cell r="E143" t="str">
            <v>5019</v>
          </cell>
          <cell r="F143" t="str">
            <v>ER_5019 - Energy Resources Modernization &amp; Op Efficiency</v>
          </cell>
          <cell r="G143" t="str">
            <v>Energy Resources Modernization &amp; Operational Efficiency</v>
          </cell>
          <cell r="H143" t="str">
            <v>ET Subfunction</v>
          </cell>
          <cell r="I143" t="str">
            <v>Performance &amp; Capacity</v>
          </cell>
        </row>
        <row r="144">
          <cell r="A144" t="str">
            <v>BI_18W03</v>
          </cell>
          <cell r="B144" t="str">
            <v>18W03</v>
          </cell>
          <cell r="C144" t="str">
            <v>BI_18W03 - Energy Resources Modern &amp; Op Efficiency GDAA</v>
          </cell>
          <cell r="D144" t="str">
            <v>ER_5019</v>
          </cell>
          <cell r="E144" t="str">
            <v>5019</v>
          </cell>
          <cell r="F144" t="str">
            <v>ER_5019 - Energy Resources Modernization &amp; Op Efficiency</v>
          </cell>
          <cell r="G144" t="str">
            <v>Energy Resources Modernization &amp; Operational Efficiency</v>
          </cell>
          <cell r="H144" t="str">
            <v>ET Subfunction</v>
          </cell>
          <cell r="I144" t="str">
            <v>Performance &amp; Capacity</v>
          </cell>
        </row>
        <row r="145">
          <cell r="A145" t="str">
            <v>BI_18W09</v>
          </cell>
          <cell r="B145" t="str">
            <v>18W09</v>
          </cell>
          <cell r="C145" t="str">
            <v>BI_18W09 - Enterprise Voice Portal (EVP)</v>
          </cell>
          <cell r="D145" t="str">
            <v>ER_5118</v>
          </cell>
          <cell r="E145" t="str">
            <v>5118</v>
          </cell>
          <cell r="F145" t="str">
            <v>ER_5118 - Enterprise Voice Portal (EVP)</v>
          </cell>
          <cell r="G145" t="str">
            <v>Regular Capital - Pre Business Case</v>
          </cell>
          <cell r="H145" t="str">
            <v>No Function</v>
          </cell>
          <cell r="I145" t="str">
            <v>No Driver</v>
          </cell>
        </row>
        <row r="146">
          <cell r="A146" t="str">
            <v>BI_19B04</v>
          </cell>
          <cell r="B146" t="str">
            <v>19B04</v>
          </cell>
          <cell r="C146" t="str">
            <v>BI_19B04 - Upriver Park Development</v>
          </cell>
          <cell r="D146" t="str">
            <v>ER_7060</v>
          </cell>
          <cell r="E146" t="str">
            <v>7060</v>
          </cell>
          <cell r="F146" t="str">
            <v>ER_7060 - Strategic Initiatives</v>
          </cell>
          <cell r="G146" t="str">
            <v>Strategic Initiatives</v>
          </cell>
          <cell r="H146" t="str">
            <v>Strategic</v>
          </cell>
          <cell r="I146" t="str">
            <v>No Driver</v>
          </cell>
        </row>
        <row r="147">
          <cell r="A147" t="str">
            <v>BI_19C51</v>
          </cell>
          <cell r="B147" t="str">
            <v>19C51</v>
          </cell>
          <cell r="C147" t="str">
            <v>BI_19C51 - South Landing (Catalyst) - Clean Energy Fund 3</v>
          </cell>
          <cell r="D147" t="str">
            <v>ER_7060</v>
          </cell>
          <cell r="E147" t="str">
            <v>7060</v>
          </cell>
          <cell r="F147" t="str">
            <v>ER_7060 - Strategic Initiatives</v>
          </cell>
          <cell r="G147" t="str">
            <v>Strategic Initiatives</v>
          </cell>
          <cell r="H147" t="str">
            <v>Strategic</v>
          </cell>
          <cell r="I147" t="str">
            <v>No Driver</v>
          </cell>
        </row>
        <row r="148">
          <cell r="A148" t="str">
            <v>BI_19E55</v>
          </cell>
          <cell r="B148" t="str">
            <v>19E55</v>
          </cell>
          <cell r="C148" t="str">
            <v>BI_19E55 - Avista Decision Support System Phase 4</v>
          </cell>
          <cell r="D148" t="str">
            <v>ER_7050</v>
          </cell>
          <cell r="E148" t="str">
            <v>7050</v>
          </cell>
          <cell r="F148" t="str">
            <v>ER_7050 - Productivity Initiative</v>
          </cell>
          <cell r="G148" t="str">
            <v>Productivity</v>
          </cell>
          <cell r="H148" t="str">
            <v>Productivity Function</v>
          </cell>
          <cell r="I148" t="str">
            <v>No Driver</v>
          </cell>
        </row>
        <row r="149">
          <cell r="A149" t="str">
            <v>BI_19H07</v>
          </cell>
          <cell r="B149" t="str">
            <v>19H07</v>
          </cell>
          <cell r="C149" t="str">
            <v>BI_19H07 - EIM Transmission Facilities Upgrade</v>
          </cell>
          <cell r="D149" t="str">
            <v>ER_7141</v>
          </cell>
          <cell r="E149" t="str">
            <v>7141</v>
          </cell>
          <cell r="F149" t="str">
            <v>ER_7141 - Energy Imbalance Market</v>
          </cell>
          <cell r="G149" t="str">
            <v>Energy Imbalance Market</v>
          </cell>
          <cell r="H149" t="str">
            <v>Other Subfunction</v>
          </cell>
          <cell r="I149" t="str">
            <v>Performance &amp; Capacity</v>
          </cell>
        </row>
        <row r="150">
          <cell r="A150" t="str">
            <v>BI_19N09</v>
          </cell>
          <cell r="B150" t="str">
            <v>19N09</v>
          </cell>
          <cell r="C150" t="str">
            <v>BI_19N09 - ET BI Network - EIM</v>
          </cell>
          <cell r="D150" t="str">
            <v>ER_7141</v>
          </cell>
          <cell r="E150" t="str">
            <v>7141</v>
          </cell>
          <cell r="F150" t="str">
            <v>ER_7141 - Energy Imbalance Market</v>
          </cell>
          <cell r="G150" t="str">
            <v>Energy Imbalance Market</v>
          </cell>
          <cell r="H150" t="str">
            <v>Other Subfunction</v>
          </cell>
          <cell r="I150" t="str">
            <v>Performance &amp; Capacity</v>
          </cell>
        </row>
        <row r="151">
          <cell r="A151" t="str">
            <v>BI_19P08</v>
          </cell>
          <cell r="B151" t="str">
            <v>19P08</v>
          </cell>
          <cell r="C151" t="str">
            <v>BI_19P08 - Real Time Power System Simulator</v>
          </cell>
          <cell r="D151" t="str">
            <v>ER_7060</v>
          </cell>
          <cell r="E151" t="str">
            <v>7060</v>
          </cell>
          <cell r="F151" t="str">
            <v>ER_7060 - Strategic Initiatives</v>
          </cell>
          <cell r="G151" t="str">
            <v>Strategic Initiatives</v>
          </cell>
          <cell r="H151" t="str">
            <v>Strategic</v>
          </cell>
          <cell r="I151" t="str">
            <v>No Driver</v>
          </cell>
        </row>
        <row r="152">
          <cell r="A152" t="str">
            <v>BI_19P09</v>
          </cell>
          <cell r="B152" t="str">
            <v>19P09</v>
          </cell>
          <cell r="C152" t="str">
            <v>BI_19P09 - Moducom Replacement (RTCCS)</v>
          </cell>
          <cell r="D152" t="str">
            <v>ER_5119</v>
          </cell>
          <cell r="E152" t="str">
            <v>5119</v>
          </cell>
          <cell r="F152" t="str">
            <v>ER_5119 - Moducom Replacement (RTCCS)</v>
          </cell>
          <cell r="G152" t="str">
            <v>RTCCS Refresh</v>
          </cell>
          <cell r="H152" t="str">
            <v>ET Subfunction</v>
          </cell>
          <cell r="I152" t="str">
            <v>No Driver</v>
          </cell>
        </row>
        <row r="153">
          <cell r="A153" t="str">
            <v>BI_19P99</v>
          </cell>
          <cell r="B153" t="str">
            <v>19P99</v>
          </cell>
          <cell r="C153" t="str">
            <v>BI_19P99 - Technology and Security HUB Building Improvements</v>
          </cell>
          <cell r="D153" t="str">
            <v>ER_7148</v>
          </cell>
          <cell r="E153" t="str">
            <v>7148</v>
          </cell>
          <cell r="F153" t="str">
            <v>ER_7148 - Catalyst Proj Integr Test Fac Tenant Improvements</v>
          </cell>
          <cell r="G153" t="str">
            <v>Catalyst Project – Integrated Test Facility Tenant Improvements</v>
          </cell>
          <cell r="H153" t="str">
            <v>Strategic</v>
          </cell>
          <cell r="I153" t="str">
            <v>No Driver</v>
          </cell>
        </row>
        <row r="154">
          <cell r="A154" t="str">
            <v>BI_19V08</v>
          </cell>
          <cell r="B154" t="str">
            <v>19V08</v>
          </cell>
          <cell r="C154" t="str">
            <v>BI_19V08 - Local Improvement Districts</v>
          </cell>
          <cell r="D154" t="str">
            <v>ER_7119</v>
          </cell>
          <cell r="E154" t="str">
            <v>7119</v>
          </cell>
          <cell r="F154" t="str">
            <v>ER_7119 - Local Improvement Districts</v>
          </cell>
          <cell r="G154" t="str">
            <v>Regular Capital - Pre Business Case</v>
          </cell>
          <cell r="H154" t="str">
            <v>No Function</v>
          </cell>
          <cell r="I154" t="str">
            <v>No Driver</v>
          </cell>
        </row>
        <row r="155">
          <cell r="A155" t="str">
            <v>BI_19W01</v>
          </cell>
          <cell r="B155" t="str">
            <v>19W01</v>
          </cell>
          <cell r="C155" t="str">
            <v>BI_19W01 - Energy Resources Modern &amp; Op Efficiency CDAA</v>
          </cell>
          <cell r="D155" t="str">
            <v>ER_5019</v>
          </cell>
          <cell r="E155" t="str">
            <v>5019</v>
          </cell>
          <cell r="F155" t="str">
            <v>ER_5019 - Energy Resources Modernization &amp; Op Efficiency</v>
          </cell>
          <cell r="G155" t="str">
            <v>Energy Resources Modernization &amp; Operational Efficiency</v>
          </cell>
          <cell r="H155" t="str">
            <v>ET Subfunction</v>
          </cell>
          <cell r="I155" t="str">
            <v>Performance &amp; Capacity</v>
          </cell>
        </row>
        <row r="156">
          <cell r="A156" t="str">
            <v>BI_19W09</v>
          </cell>
          <cell r="B156" t="str">
            <v>19W09</v>
          </cell>
          <cell r="C156" t="str">
            <v>BI_19W09 - Customer Experience Platform</v>
          </cell>
          <cell r="D156" t="str">
            <v>ER_7060</v>
          </cell>
          <cell r="E156" t="str">
            <v>7060</v>
          </cell>
          <cell r="F156" t="str">
            <v>ER_7060 - Strategic Initiatives</v>
          </cell>
          <cell r="G156" t="str">
            <v>Strategic Initiatives</v>
          </cell>
          <cell r="H156" t="str">
            <v>Strategic</v>
          </cell>
          <cell r="I156" t="str">
            <v>No Driver</v>
          </cell>
        </row>
        <row r="157">
          <cell r="A157" t="str">
            <v>BI_1BH07</v>
          </cell>
          <cell r="B157" t="str">
            <v>1BH07</v>
          </cell>
          <cell r="C157" t="str">
            <v>BI_1BH07 - Build Ross Court Parking Lot</v>
          </cell>
          <cell r="D157" t="str">
            <v>ER_7131</v>
          </cell>
          <cell r="E157" t="str">
            <v>7131</v>
          </cell>
          <cell r="F157" t="str">
            <v>ER_7131 - COF Long Term Restructuring Plan Phase 2</v>
          </cell>
          <cell r="G157" t="str">
            <v>Campus Repurposing Phase 2</v>
          </cell>
          <cell r="H157" t="str">
            <v>Facilities Capital</v>
          </cell>
          <cell r="I157" t="str">
            <v>Performance &amp; Capacity</v>
          </cell>
        </row>
        <row r="158">
          <cell r="A158" t="str">
            <v>BI_20B19</v>
          </cell>
          <cell r="B158" t="str">
            <v>20B19</v>
          </cell>
          <cell r="C158" t="str">
            <v>BI_20B19 - Dynamic Infrastructure Platform</v>
          </cell>
          <cell r="D158" t="str">
            <v>ER_7050</v>
          </cell>
          <cell r="E158" t="str">
            <v>7050</v>
          </cell>
          <cell r="F158" t="str">
            <v>ER_7050 - Productivity Initiative</v>
          </cell>
          <cell r="G158" t="str">
            <v>Productivity</v>
          </cell>
          <cell r="H158" t="str">
            <v>Productivity Function</v>
          </cell>
          <cell r="I158" t="str">
            <v>No Driver</v>
          </cell>
        </row>
        <row r="159">
          <cell r="A159" t="str">
            <v>BI_20H07</v>
          </cell>
          <cell r="B159" t="str">
            <v>20H07</v>
          </cell>
          <cell r="C159" t="str">
            <v>BI_20H07 - Spokane Health Clinic</v>
          </cell>
          <cell r="D159" t="str">
            <v>ER_7120</v>
          </cell>
          <cell r="E159" t="str">
            <v>7120</v>
          </cell>
          <cell r="F159" t="str">
            <v>ER_7120 - Spokane Health Clinic</v>
          </cell>
          <cell r="G159" t="str">
            <v>Clinic Expansion Project</v>
          </cell>
          <cell r="H159" t="str">
            <v>Facilities Capital</v>
          </cell>
          <cell r="I159" t="str">
            <v>No Driver</v>
          </cell>
        </row>
        <row r="160">
          <cell r="A160" t="str">
            <v>BI_20N09</v>
          </cell>
          <cell r="B160" t="str">
            <v>20N09</v>
          </cell>
          <cell r="C160" t="str">
            <v>BI_20N09 - ET BI Hardware/Software - EIM</v>
          </cell>
          <cell r="D160" t="str">
            <v>ER_7141</v>
          </cell>
          <cell r="E160" t="str">
            <v>7141</v>
          </cell>
          <cell r="F160" t="str">
            <v>ER_7141 - Energy Imbalance Market</v>
          </cell>
          <cell r="G160" t="str">
            <v>Energy Imbalance Market</v>
          </cell>
          <cell r="H160" t="str">
            <v>Other Subfunction</v>
          </cell>
          <cell r="I160" t="str">
            <v>Performance &amp; Capacity</v>
          </cell>
        </row>
        <row r="161">
          <cell r="A161" t="str">
            <v>BI_20P01</v>
          </cell>
          <cell r="B161" t="str">
            <v>20P01</v>
          </cell>
          <cell r="C161" t="str">
            <v>BI_20P01 - Enterprise &amp; Control Network Infrastructure CDAA</v>
          </cell>
          <cell r="D161" t="str">
            <v>ER_5020</v>
          </cell>
          <cell r="E161" t="str">
            <v>5020</v>
          </cell>
          <cell r="F161" t="str">
            <v>ER_5020 - Enterprise &amp; Control Network Infrastructure</v>
          </cell>
          <cell r="G161" t="str">
            <v>Enterprise &amp; Control Network Infrastructure</v>
          </cell>
          <cell r="H161" t="str">
            <v>ET Subfunction</v>
          </cell>
          <cell r="I161" t="str">
            <v>Performance &amp; Capacity</v>
          </cell>
        </row>
        <row r="162">
          <cell r="A162" t="str">
            <v>BI_20P02</v>
          </cell>
          <cell r="B162" t="str">
            <v>20P02</v>
          </cell>
          <cell r="C162" t="str">
            <v>BI_20P02 - Enterprise &amp; Control Network Infrastructure EDAN</v>
          </cell>
          <cell r="D162" t="str">
            <v>ER_5020</v>
          </cell>
          <cell r="E162" t="str">
            <v>5020</v>
          </cell>
          <cell r="F162" t="str">
            <v>ER_5020 - Enterprise &amp; Control Network Infrastructure</v>
          </cell>
          <cell r="G162" t="str">
            <v>Enterprise &amp; Control Network Infrastructure</v>
          </cell>
          <cell r="H162" t="str">
            <v>ET Subfunction</v>
          </cell>
          <cell r="I162" t="str">
            <v>Performance &amp; Capacity</v>
          </cell>
        </row>
        <row r="163">
          <cell r="A163" t="str">
            <v>BI_20P08</v>
          </cell>
          <cell r="B163" t="str">
            <v>20P08</v>
          </cell>
          <cell r="C163" t="str">
            <v>BI_20P08 - Clean Energy Fund 2</v>
          </cell>
          <cell r="D163" t="str">
            <v>ER_7060</v>
          </cell>
          <cell r="E163" t="str">
            <v>7060</v>
          </cell>
          <cell r="F163" t="str">
            <v>ER_7060 - Strategic Initiatives</v>
          </cell>
          <cell r="G163" t="str">
            <v>Strategic Initiatives</v>
          </cell>
          <cell r="H163" t="str">
            <v>Strategic</v>
          </cell>
          <cell r="I163" t="str">
            <v>No Driver</v>
          </cell>
        </row>
        <row r="164">
          <cell r="A164" t="str">
            <v>BI_20P99</v>
          </cell>
          <cell r="B164" t="str">
            <v>20P99</v>
          </cell>
          <cell r="C164" t="str">
            <v>BI_20P99 - Technology and Security HUB Building Improvements (7060)</v>
          </cell>
          <cell r="D164" t="str">
            <v>ER_7060</v>
          </cell>
          <cell r="E164" t="str">
            <v>7060</v>
          </cell>
          <cell r="F164" t="str">
            <v>ER_7060 - Strategic Initiatives</v>
          </cell>
          <cell r="G164" t="str">
            <v>Strategic Initiatives</v>
          </cell>
          <cell r="H164" t="str">
            <v>Strategic</v>
          </cell>
          <cell r="I164" t="str">
            <v>No Driver</v>
          </cell>
        </row>
        <row r="165">
          <cell r="A165" t="str">
            <v>BI_20W09</v>
          </cell>
          <cell r="B165" t="str">
            <v>20W09</v>
          </cell>
          <cell r="C165" t="str">
            <v>BI_20W09 - GRC Software (Governance, Risk &amp; Compliance)</v>
          </cell>
          <cell r="D165" t="str">
            <v>ER_5120</v>
          </cell>
          <cell r="E165" t="str">
            <v>5120</v>
          </cell>
          <cell r="F165" t="str">
            <v>ER_5120 - GRC Software (Governance, Risk &amp; Compliance)</v>
          </cell>
          <cell r="G165" t="str">
            <v>Regular Capital - Pre Business Case</v>
          </cell>
          <cell r="H165" t="str">
            <v>No Function</v>
          </cell>
          <cell r="I165" t="str">
            <v>No Driver</v>
          </cell>
        </row>
        <row r="166">
          <cell r="A166" t="str">
            <v>BI_21H07</v>
          </cell>
          <cell r="B166" t="str">
            <v>21H07</v>
          </cell>
          <cell r="C166" t="str">
            <v>BI_21H07 - St Maries New Service Center</v>
          </cell>
          <cell r="D166" t="str">
            <v>ER_7121</v>
          </cell>
          <cell r="E166" t="str">
            <v>7121</v>
          </cell>
          <cell r="F166" t="str">
            <v>ER_7121 - St Maries New Service Center</v>
          </cell>
          <cell r="G166" t="str">
            <v>Regular Capital - Pre Business Case</v>
          </cell>
          <cell r="H166" t="str">
            <v>No Function</v>
          </cell>
          <cell r="I166" t="str">
            <v>No Driver</v>
          </cell>
        </row>
        <row r="167">
          <cell r="A167" t="str">
            <v>BI_21K51</v>
          </cell>
          <cell r="B167" t="str">
            <v>21K51</v>
          </cell>
          <cell r="C167" t="str">
            <v>BI_21K51 - Transportation Equipment-CD.AN</v>
          </cell>
          <cell r="D167" t="str">
            <v>ER_7000</v>
          </cell>
          <cell r="E167" t="str">
            <v>7000</v>
          </cell>
          <cell r="F167" t="str">
            <v>ER_7000 - Transportation Equip</v>
          </cell>
          <cell r="G167" t="str">
            <v>Fleet Services Capital Plan</v>
          </cell>
          <cell r="H167" t="str">
            <v>Other Subfunction</v>
          </cell>
          <cell r="I167" t="str">
            <v>Asset Condition</v>
          </cell>
        </row>
        <row r="168">
          <cell r="A168" t="str">
            <v>BI_21P09</v>
          </cell>
          <cell r="B168" t="str">
            <v>21P09</v>
          </cell>
          <cell r="C168" t="str">
            <v>BI_21P09 - Microwave Replacement with Fiber</v>
          </cell>
          <cell r="D168" t="str">
            <v>ER_5121</v>
          </cell>
          <cell r="E168" t="str">
            <v>5121</v>
          </cell>
          <cell r="F168" t="str">
            <v>ER_5121 - Microwave Replacement with Fiber</v>
          </cell>
          <cell r="G168" t="str">
            <v>Microwave Refresh Business Case</v>
          </cell>
          <cell r="H168" t="str">
            <v>ET Subfunction</v>
          </cell>
          <cell r="I168" t="str">
            <v>Asset Condition</v>
          </cell>
        </row>
        <row r="169">
          <cell r="A169" t="str">
            <v>BI_21W09</v>
          </cell>
          <cell r="B169" t="str">
            <v>21W09</v>
          </cell>
          <cell r="C169" t="str">
            <v>BI_21W09 - Developer Environment Program</v>
          </cell>
          <cell r="D169" t="str">
            <v>ER_5021</v>
          </cell>
          <cell r="E169" t="str">
            <v>5021</v>
          </cell>
          <cell r="F169" t="str">
            <v>ER_5021 - Developer Environment Program</v>
          </cell>
          <cell r="G169" t="str">
            <v>Regular Capital - Pre Business Case</v>
          </cell>
          <cell r="H169" t="str">
            <v>No Function</v>
          </cell>
          <cell r="I169" t="str">
            <v>No Driver</v>
          </cell>
        </row>
        <row r="170">
          <cell r="A170" t="str">
            <v>BI_22H07</v>
          </cell>
          <cell r="B170" t="str">
            <v>22H07</v>
          </cell>
          <cell r="C170" t="str">
            <v>BI_22H07 - Davenport Service Center</v>
          </cell>
          <cell r="D170" t="str">
            <v>ER_7122</v>
          </cell>
          <cell r="E170" t="str">
            <v>7122</v>
          </cell>
          <cell r="F170" t="str">
            <v>ER_7122 - Davenport Service Center</v>
          </cell>
          <cell r="G170" t="str">
            <v>Regular Capital - Pre Business Case</v>
          </cell>
          <cell r="H170" t="str">
            <v>No Function</v>
          </cell>
          <cell r="I170" t="str">
            <v>No Driver</v>
          </cell>
        </row>
        <row r="171">
          <cell r="A171" t="str">
            <v>BI_22K51</v>
          </cell>
          <cell r="B171" t="str">
            <v>22K51</v>
          </cell>
          <cell r="C171" t="str">
            <v>BI_22K51 - Transportation Equipment-CD.ID</v>
          </cell>
          <cell r="D171" t="str">
            <v>ER_7000</v>
          </cell>
          <cell r="E171" t="str">
            <v>7000</v>
          </cell>
          <cell r="F171" t="str">
            <v>ER_7000 - Transportation Equip</v>
          </cell>
          <cell r="G171" t="str">
            <v>Fleet Services Capital Plan</v>
          </cell>
          <cell r="H171" t="str">
            <v>Other Subfunction</v>
          </cell>
          <cell r="I171" t="str">
            <v>Asset Condition</v>
          </cell>
        </row>
        <row r="172">
          <cell r="A172" t="str">
            <v>BI_22P01</v>
          </cell>
          <cell r="B172" t="str">
            <v>22P01</v>
          </cell>
          <cell r="C172" t="str">
            <v>BI_22P01 - Enterprise Communication Systems</v>
          </cell>
          <cell r="D172" t="str">
            <v>ER_5022</v>
          </cell>
          <cell r="E172" t="str">
            <v>5022</v>
          </cell>
          <cell r="F172" t="str">
            <v>ER_5022 - Enterprise Communication Systems</v>
          </cell>
          <cell r="G172" t="str">
            <v>Enterprise Communication Systems</v>
          </cell>
          <cell r="H172" t="str">
            <v>ET Subfunction</v>
          </cell>
          <cell r="I172" t="str">
            <v>Performance &amp; Capacity</v>
          </cell>
        </row>
        <row r="173">
          <cell r="A173" t="str">
            <v>BI_22P09</v>
          </cell>
          <cell r="B173" t="str">
            <v>22P09</v>
          </cell>
          <cell r="C173" t="str">
            <v>BI_22P09 - M230 to Hatwai</v>
          </cell>
          <cell r="D173" t="str">
            <v>ER_5121</v>
          </cell>
          <cell r="E173" t="str">
            <v>5121</v>
          </cell>
          <cell r="F173" t="str">
            <v>ER_5121 - Microwave Replacement with Fiber</v>
          </cell>
          <cell r="G173" t="str">
            <v>Microwave Refresh Business Case</v>
          </cell>
          <cell r="H173" t="str">
            <v>ET Subfunction</v>
          </cell>
          <cell r="I173" t="str">
            <v>Asset Condition</v>
          </cell>
        </row>
        <row r="174">
          <cell r="A174" t="str">
            <v>BI_23A50</v>
          </cell>
          <cell r="B174" t="str">
            <v>23A50</v>
          </cell>
          <cell r="C174" t="str">
            <v>BI_23A50 - Gas Sys Relocat Due to St&amp;Hwy Relocat-Minor Blk</v>
          </cell>
          <cell r="D174" t="str">
            <v>ER_3003</v>
          </cell>
          <cell r="E174" t="str">
            <v>3003</v>
          </cell>
          <cell r="F174" t="str">
            <v>ER_3003 - Gas Replace-St&amp;Hwy</v>
          </cell>
          <cell r="G174" t="str">
            <v>Gas Replacement Street and Highway Program</v>
          </cell>
          <cell r="H174" t="str">
            <v>Gas Subfunction</v>
          </cell>
          <cell r="I174" t="str">
            <v>Mandatory &amp; Compliance</v>
          </cell>
        </row>
        <row r="175">
          <cell r="A175" t="str">
            <v>BI_23H07</v>
          </cell>
          <cell r="B175" t="str">
            <v>23H07</v>
          </cell>
          <cell r="C175" t="str">
            <v>BI_23H07 - Ritzville New Service Center</v>
          </cell>
          <cell r="D175" t="str">
            <v>ER_7123</v>
          </cell>
          <cell r="E175" t="str">
            <v>7123</v>
          </cell>
          <cell r="F175" t="str">
            <v>ER_7123 - Ritzville New Service Center</v>
          </cell>
          <cell r="G175" t="str">
            <v>Regular Capital - Pre Business Case</v>
          </cell>
          <cell r="H175" t="str">
            <v>No Function</v>
          </cell>
          <cell r="I175" t="str">
            <v>No Driver</v>
          </cell>
        </row>
        <row r="176">
          <cell r="A176" t="str">
            <v>BI_23K51</v>
          </cell>
          <cell r="B176" t="str">
            <v>23K51</v>
          </cell>
          <cell r="C176" t="str">
            <v>BI_23K51 - Transportation Equipment-CD.WA</v>
          </cell>
          <cell r="D176" t="str">
            <v>ER_7000</v>
          </cell>
          <cell r="E176" t="str">
            <v>7000</v>
          </cell>
          <cell r="F176" t="str">
            <v>ER_7000 - Transportation Equip</v>
          </cell>
          <cell r="G176" t="str">
            <v>Fleet Services Capital Plan</v>
          </cell>
          <cell r="H176" t="str">
            <v>Other Subfunction</v>
          </cell>
          <cell r="I176" t="str">
            <v>Asset Condition</v>
          </cell>
        </row>
        <row r="177">
          <cell r="A177" t="str">
            <v>BI_23P01</v>
          </cell>
          <cell r="B177" t="str">
            <v>23P01</v>
          </cell>
          <cell r="C177" t="str">
            <v>BI_23P01 - Enterprise Information Management &amp; Analytics</v>
          </cell>
          <cell r="D177" t="str">
            <v>ER_5023</v>
          </cell>
          <cell r="E177" t="str">
            <v>5023</v>
          </cell>
          <cell r="F177" t="str">
            <v>ER_5023 - Enterprise Information Management &amp; Analytics</v>
          </cell>
          <cell r="G177" t="str">
            <v>Enterprise Information Management &amp; Analytics</v>
          </cell>
          <cell r="H177" t="str">
            <v>ET Subfunction</v>
          </cell>
          <cell r="I177" t="str">
            <v>Performance &amp; Capacity</v>
          </cell>
        </row>
        <row r="178">
          <cell r="A178" t="str">
            <v>BI_23P09</v>
          </cell>
          <cell r="B178" t="str">
            <v>23P09</v>
          </cell>
          <cell r="C178" t="str">
            <v>BI_23P09 - M230 to BEN</v>
          </cell>
          <cell r="D178" t="str">
            <v>ER_5121</v>
          </cell>
          <cell r="E178" t="str">
            <v>5121</v>
          </cell>
          <cell r="F178" t="str">
            <v>ER_5121 - Microwave Replacement with Fiber</v>
          </cell>
          <cell r="G178" t="str">
            <v>Microwave Refresh Business Case</v>
          </cell>
          <cell r="H178" t="str">
            <v>ET Subfunction</v>
          </cell>
          <cell r="I178" t="str">
            <v>Asset Condition</v>
          </cell>
        </row>
        <row r="179">
          <cell r="A179" t="str">
            <v>BI_23W01</v>
          </cell>
          <cell r="B179" t="str">
            <v>23W01</v>
          </cell>
          <cell r="C179" t="str">
            <v>BI_23W01 - Enterprise Information Management &amp; Analytics</v>
          </cell>
          <cell r="D179" t="str">
            <v>ER_5023</v>
          </cell>
          <cell r="E179" t="str">
            <v>5023</v>
          </cell>
          <cell r="F179" t="str">
            <v>ER_5023 - Enterprise Information Management &amp; Analytics</v>
          </cell>
          <cell r="G179" t="str">
            <v>Enterprise Information Management &amp; Analytics</v>
          </cell>
          <cell r="H179" t="str">
            <v>ET Subfunction</v>
          </cell>
          <cell r="I179" t="str">
            <v>Performance &amp; Capacity</v>
          </cell>
        </row>
        <row r="180">
          <cell r="A180" t="str">
            <v>BI_23W09</v>
          </cell>
          <cell r="B180" t="str">
            <v>23W09</v>
          </cell>
          <cell r="C180" t="str">
            <v>BI_23W09 - Electronic Records Management</v>
          </cell>
          <cell r="D180" t="str">
            <v>ER_5123</v>
          </cell>
          <cell r="E180" t="str">
            <v>5123</v>
          </cell>
          <cell r="F180" t="str">
            <v>ER_5123 - Electronic Records Management</v>
          </cell>
          <cell r="G180" t="str">
            <v>Regular Capital - Pre Business Case</v>
          </cell>
          <cell r="H180" t="str">
            <v>No Function</v>
          </cell>
          <cell r="I180" t="str">
            <v>No Driver</v>
          </cell>
        </row>
        <row r="181">
          <cell r="A181" t="str">
            <v>BI_24A50</v>
          </cell>
          <cell r="B181" t="str">
            <v>24A50</v>
          </cell>
          <cell r="C181" t="str">
            <v>BI_24A50 - Industrial Gas Customers-Minor Blanket</v>
          </cell>
          <cell r="D181" t="str">
            <v>ER_1052</v>
          </cell>
          <cell r="E181" t="str">
            <v>1052</v>
          </cell>
          <cell r="F181" t="str">
            <v>ER_1052 - Industrial Gas Customer Minor Blanket</v>
          </cell>
          <cell r="G181" t="str">
            <v>New Revenue - Growth</v>
          </cell>
          <cell r="H181" t="str">
            <v>Growth Subfunction</v>
          </cell>
          <cell r="I181" t="str">
            <v>Customer Requested</v>
          </cell>
        </row>
        <row r="182">
          <cell r="A182" t="str">
            <v>BI_24B53</v>
          </cell>
          <cell r="B182" t="str">
            <v>24B53</v>
          </cell>
          <cell r="C182" t="str">
            <v>BI_24B53 - Ind Gas Cust - Minor Blanket</v>
          </cell>
          <cell r="D182" t="str">
            <v>ER_1052</v>
          </cell>
          <cell r="E182" t="str">
            <v>1052</v>
          </cell>
          <cell r="F182" t="str">
            <v>ER_1052 - Industrial Gas Customer Minor Blanket</v>
          </cell>
          <cell r="G182" t="str">
            <v>New Revenue - Growth</v>
          </cell>
          <cell r="H182" t="str">
            <v>Growth Subfunction</v>
          </cell>
          <cell r="I182" t="str">
            <v>Customer Requested</v>
          </cell>
        </row>
        <row r="183">
          <cell r="A183" t="str">
            <v>BI_24H07</v>
          </cell>
          <cell r="B183" t="str">
            <v>24H07</v>
          </cell>
          <cell r="C183" t="str">
            <v>BI_24H07 - Jack Stewart replace Modular Bldgs w Addn</v>
          </cell>
          <cell r="D183" t="str">
            <v>ER_7124</v>
          </cell>
          <cell r="E183" t="str">
            <v>7124</v>
          </cell>
          <cell r="F183" t="str">
            <v>ER_7124 - Jack Stewart replace Modular Bldgs w Addn</v>
          </cell>
          <cell r="G183" t="str">
            <v>Regular Capital - Pre Business Case</v>
          </cell>
          <cell r="H183" t="str">
            <v>No Function</v>
          </cell>
          <cell r="I183" t="str">
            <v>No Driver</v>
          </cell>
        </row>
        <row r="184">
          <cell r="A184" t="str">
            <v>BI_24W09</v>
          </cell>
          <cell r="B184" t="str">
            <v>24W09</v>
          </cell>
          <cell r="C184" t="str">
            <v>BI_24W09 - Business Application Refresh/Upgrade Program</v>
          </cell>
          <cell r="D184" t="str">
            <v>ER_5024</v>
          </cell>
          <cell r="E184" t="str">
            <v>5024</v>
          </cell>
          <cell r="F184" t="str">
            <v>ER_5024 - Business Application Refresh/Upgrade Program</v>
          </cell>
          <cell r="G184" t="str">
            <v>Regular Capital - Pre Business Case</v>
          </cell>
          <cell r="H184" t="str">
            <v>No Function</v>
          </cell>
          <cell r="I184" t="str">
            <v>No Driver</v>
          </cell>
        </row>
        <row r="185">
          <cell r="A185" t="str">
            <v>BI_25H07</v>
          </cell>
          <cell r="B185" t="str">
            <v>25H07</v>
          </cell>
          <cell r="C185" t="str">
            <v>BI_25H07 - Ross Court Building</v>
          </cell>
          <cell r="D185" t="str">
            <v>ER_7125</v>
          </cell>
          <cell r="E185" t="str">
            <v>7125</v>
          </cell>
          <cell r="F185" t="str">
            <v>ER_7125 - Ross Court Building</v>
          </cell>
          <cell r="G185" t="str">
            <v>Regular Capital - Pre Business Case</v>
          </cell>
          <cell r="H185" t="str">
            <v>No Function</v>
          </cell>
          <cell r="I185" t="str">
            <v>No Driver</v>
          </cell>
        </row>
        <row r="186">
          <cell r="A186" t="str">
            <v>BI_25P01</v>
          </cell>
          <cell r="B186" t="str">
            <v>25P01</v>
          </cell>
          <cell r="C186" t="str">
            <v>BI_25P01 - Environmental Control &amp; Monitoring Systems</v>
          </cell>
          <cell r="D186" t="str">
            <v>ER_5025</v>
          </cell>
          <cell r="E186" t="str">
            <v>5025</v>
          </cell>
          <cell r="F186" t="str">
            <v>ER_5025 - Environmental Control &amp; Monitoring Systems</v>
          </cell>
          <cell r="G186" t="str">
            <v>Environmental Control &amp; Monitoring Systems</v>
          </cell>
          <cell r="H186" t="str">
            <v>ET Subfunction</v>
          </cell>
          <cell r="I186" t="str">
            <v>Performance &amp; Capacity</v>
          </cell>
        </row>
        <row r="187">
          <cell r="A187" t="str">
            <v>BI_25W09</v>
          </cell>
          <cell r="B187" t="str">
            <v>25W09</v>
          </cell>
          <cell r="C187" t="str">
            <v>BI_25W09 - Oracle Database Upgrade to 11g</v>
          </cell>
          <cell r="D187" t="str">
            <v>ER_5125</v>
          </cell>
          <cell r="E187" t="str">
            <v>5125</v>
          </cell>
          <cell r="F187" t="str">
            <v>ER_5125 - Oracle Database Upgrade to 11g</v>
          </cell>
          <cell r="G187" t="str">
            <v>Regular Capital - Pre Business Case</v>
          </cell>
          <cell r="H187" t="str">
            <v>No Function</v>
          </cell>
          <cell r="I187" t="str">
            <v>No Driver</v>
          </cell>
        </row>
        <row r="188">
          <cell r="A188" t="str">
            <v>BI_26H07</v>
          </cell>
          <cell r="B188" t="str">
            <v>26H07</v>
          </cell>
          <cell r="C188" t="str">
            <v>BI_26H07 - New Spokane Warehouse</v>
          </cell>
          <cell r="D188" t="str">
            <v>ER_7126</v>
          </cell>
          <cell r="E188" t="str">
            <v>7126</v>
          </cell>
          <cell r="F188" t="str">
            <v>ER_7126 - Long term Campus Re-Structuring Plan</v>
          </cell>
          <cell r="G188" t="str">
            <v>Campus Repurposing Phase 1</v>
          </cell>
          <cell r="H188" t="str">
            <v>Facilities Capital</v>
          </cell>
          <cell r="I188" t="str">
            <v>Performance &amp; Capacity</v>
          </cell>
        </row>
        <row r="189">
          <cell r="A189" t="str">
            <v>BI_26W01</v>
          </cell>
          <cell r="B189" t="str">
            <v>26W01</v>
          </cell>
          <cell r="C189" t="str">
            <v>BI_26W01 - ET Modernization &amp; Op Efficiency - Technology</v>
          </cell>
          <cell r="D189" t="str">
            <v>ER_5026</v>
          </cell>
          <cell r="E189" t="str">
            <v>5026</v>
          </cell>
          <cell r="F189" t="str">
            <v>ER_5026 - ET Modernization &amp; Op Efficiency - Technology</v>
          </cell>
          <cell r="G189" t="str">
            <v>ET Modernization &amp; Operational Efficiency - Technology</v>
          </cell>
          <cell r="H189" t="str">
            <v>ET Subfunction</v>
          </cell>
          <cell r="I189" t="str">
            <v>Performance &amp; Capacity</v>
          </cell>
        </row>
        <row r="190">
          <cell r="A190" t="str">
            <v>BI_26W09</v>
          </cell>
          <cell r="B190" t="str">
            <v>26W09</v>
          </cell>
          <cell r="C190" t="str">
            <v>BI_26W09 - WorkPlace Replatforming</v>
          </cell>
          <cell r="D190" t="str">
            <v>ER_5126</v>
          </cell>
          <cell r="E190" t="str">
            <v>5126</v>
          </cell>
          <cell r="F190" t="str">
            <v>ER_5126 - WorkPlace Replatforming</v>
          </cell>
          <cell r="G190" t="str">
            <v>Regular Capital - Pre Business Case</v>
          </cell>
          <cell r="H190" t="str">
            <v>No Function</v>
          </cell>
          <cell r="I190" t="str">
            <v>No Driver</v>
          </cell>
        </row>
        <row r="191">
          <cell r="A191" t="str">
            <v>BI_27M54</v>
          </cell>
          <cell r="B191" t="str">
            <v>27M54</v>
          </cell>
          <cell r="C191" t="str">
            <v>BI_27M54 - CNG Fleet Conversion</v>
          </cell>
          <cell r="D191" t="str">
            <v>ER_7127</v>
          </cell>
          <cell r="E191" t="str">
            <v>7127</v>
          </cell>
          <cell r="F191" t="str">
            <v>ER_7127 - CNG Fleet Conversion</v>
          </cell>
          <cell r="G191" t="str">
            <v>CNG Fleet Conversion</v>
          </cell>
          <cell r="H191" t="str">
            <v>Strategic</v>
          </cell>
          <cell r="I191" t="str">
            <v>No Driver</v>
          </cell>
        </row>
        <row r="192">
          <cell r="A192" t="str">
            <v>BI_27P01</v>
          </cell>
          <cell r="B192" t="str">
            <v>27P01</v>
          </cell>
          <cell r="C192" t="str">
            <v>BI_27P01 - Fiber Network Lease Service Replacement</v>
          </cell>
          <cell r="D192" t="str">
            <v>ER_5027</v>
          </cell>
          <cell r="E192" t="str">
            <v>5027</v>
          </cell>
          <cell r="F192" t="str">
            <v>ER_5027 - Fiber Network Lease Service Replacement</v>
          </cell>
          <cell r="G192" t="str">
            <v>Fiber Network Lease Service Replacement</v>
          </cell>
          <cell r="H192" t="str">
            <v>ET Subfunction</v>
          </cell>
          <cell r="I192" t="str">
            <v>Performance &amp; Capacity</v>
          </cell>
        </row>
        <row r="193">
          <cell r="A193" t="str">
            <v>BI_27P09</v>
          </cell>
          <cell r="B193" t="str">
            <v>27P09</v>
          </cell>
          <cell r="C193" t="str">
            <v>BI_27P09 - DIMP Infrastructure</v>
          </cell>
          <cell r="D193" t="str">
            <v>ER_5127</v>
          </cell>
          <cell r="E193" t="str">
            <v>5127</v>
          </cell>
          <cell r="F193" t="str">
            <v>ER_5127 - Gas Compliance Applications</v>
          </cell>
          <cell r="G193" t="str">
            <v>Regular Capital - Pre Business Case</v>
          </cell>
          <cell r="H193" t="str">
            <v>No Function</v>
          </cell>
          <cell r="I193" t="str">
            <v>No Driver</v>
          </cell>
        </row>
        <row r="194">
          <cell r="A194" t="str">
            <v>BI_28B56</v>
          </cell>
          <cell r="B194" t="str">
            <v>28B56</v>
          </cell>
          <cell r="C194" t="str">
            <v>BI_28B56 - Pacific Northwest AC Intertie Purchase</v>
          </cell>
          <cell r="D194" t="str">
            <v>ER_7128</v>
          </cell>
          <cell r="E194" t="str">
            <v>7128</v>
          </cell>
          <cell r="F194" t="str">
            <v>ER_7128 - Pacific Northwest AC Intertie Purchase</v>
          </cell>
          <cell r="G194" t="str">
            <v>Regular Capital - Pre Business Case</v>
          </cell>
          <cell r="H194" t="str">
            <v>No Function</v>
          </cell>
          <cell r="I194" t="str">
            <v>No Driver</v>
          </cell>
        </row>
        <row r="195">
          <cell r="A195" t="str">
            <v>BI_28W01</v>
          </cell>
          <cell r="B195" t="str">
            <v>28W01</v>
          </cell>
          <cell r="C195" t="str">
            <v>BI_28W01 - Financial &amp; Accounting Technology</v>
          </cell>
          <cell r="D195" t="str">
            <v>ER_5028</v>
          </cell>
          <cell r="E195" t="str">
            <v>5028</v>
          </cell>
          <cell r="F195" t="str">
            <v>ER_5028 - Financial &amp; Accounting Technology</v>
          </cell>
          <cell r="G195" t="str">
            <v>Financial &amp; Accounting Technology</v>
          </cell>
          <cell r="H195" t="str">
            <v>ET Subfunction</v>
          </cell>
          <cell r="I195" t="str">
            <v>Performance &amp; Capacity</v>
          </cell>
        </row>
        <row r="196">
          <cell r="A196" t="str">
            <v>BI_28W09</v>
          </cell>
          <cell r="B196" t="str">
            <v>28W09</v>
          </cell>
          <cell r="C196" t="str">
            <v>BI_28W09 - Oracle ERP r12 Upgrade</v>
          </cell>
          <cell r="D196" t="str">
            <v>ER_5128</v>
          </cell>
          <cell r="E196" t="str">
            <v>5128</v>
          </cell>
          <cell r="F196" t="str">
            <v>ER_5128 - Oracle ERP r12 Upgrade</v>
          </cell>
          <cell r="G196" t="str">
            <v>Regular Capital - Pre Business Case</v>
          </cell>
          <cell r="H196" t="str">
            <v>No Function</v>
          </cell>
          <cell r="I196" t="str">
            <v>No Driver</v>
          </cell>
        </row>
        <row r="197">
          <cell r="A197" t="str">
            <v>BI_29B51</v>
          </cell>
          <cell r="B197" t="str">
            <v>29B51</v>
          </cell>
          <cell r="C197" t="str">
            <v>BI_29B51 - Gas ERT Minor Blanket</v>
          </cell>
          <cell r="D197" t="str">
            <v>ER_1053</v>
          </cell>
          <cell r="E197" t="str">
            <v>1053</v>
          </cell>
          <cell r="F197" t="str">
            <v>ER_1053 - Gas ERT Minor Blanket</v>
          </cell>
          <cell r="G197" t="str">
            <v>New Revenue - Growth</v>
          </cell>
          <cell r="H197" t="str">
            <v>Growth Subfunction</v>
          </cell>
          <cell r="I197" t="str">
            <v>Customer Requested</v>
          </cell>
        </row>
        <row r="198">
          <cell r="A198" t="str">
            <v>BI_29N09</v>
          </cell>
          <cell r="B198" t="str">
            <v>29N09</v>
          </cell>
          <cell r="C198" t="str">
            <v>BI_29N09 - GridGlo GFX Integration</v>
          </cell>
          <cell r="D198" t="str">
            <v>ER_7129</v>
          </cell>
          <cell r="E198" t="str">
            <v>7129</v>
          </cell>
          <cell r="F198" t="str">
            <v>ER_7129 - GridGlo GFX Integration</v>
          </cell>
          <cell r="G198" t="str">
            <v>GridGlo GFX Integration</v>
          </cell>
          <cell r="H198" t="str">
            <v>Strategic</v>
          </cell>
          <cell r="I198" t="str">
            <v>No Driver</v>
          </cell>
        </row>
        <row r="199">
          <cell r="A199" t="str">
            <v>BI_29W01</v>
          </cell>
          <cell r="B199" t="str">
            <v>29W01</v>
          </cell>
          <cell r="C199" t="str">
            <v>BI_29W01 - Human Resources Technology</v>
          </cell>
          <cell r="D199" t="str">
            <v>ER_5029</v>
          </cell>
          <cell r="E199" t="str">
            <v>5029</v>
          </cell>
          <cell r="F199" t="str">
            <v>ER_5029 - Human Resources Technology</v>
          </cell>
          <cell r="G199" t="str">
            <v>Human Resources Technology</v>
          </cell>
          <cell r="H199" t="str">
            <v>ET Subfunction</v>
          </cell>
          <cell r="I199" t="str">
            <v>Performance &amp; Capacity</v>
          </cell>
        </row>
        <row r="200">
          <cell r="A200" t="str">
            <v>BI_29W09</v>
          </cell>
          <cell r="B200" t="str">
            <v>29W09</v>
          </cell>
          <cell r="C200" t="str">
            <v>BI_29W09 - AFM.net Upgrade</v>
          </cell>
          <cell r="D200" t="str">
            <v>ER_5129</v>
          </cell>
          <cell r="E200" t="str">
            <v>5129</v>
          </cell>
          <cell r="F200" t="str">
            <v>ER_5129 - AFM.net Upgrade</v>
          </cell>
          <cell r="G200" t="str">
            <v>Regular Capital - Pre Business Case</v>
          </cell>
          <cell r="H200" t="str">
            <v>No Function</v>
          </cell>
          <cell r="I200" t="str">
            <v>No Driver</v>
          </cell>
        </row>
        <row r="201">
          <cell r="A201" t="str">
            <v>BI_2AH07</v>
          </cell>
          <cell r="B201" t="str">
            <v>2AH07</v>
          </cell>
          <cell r="C201" t="str">
            <v>BI_2AH07 - Old Warehouse Conversion to Office Space</v>
          </cell>
          <cell r="D201" t="str">
            <v>ER_7126</v>
          </cell>
          <cell r="E201" t="str">
            <v>7126</v>
          </cell>
          <cell r="F201" t="str">
            <v>ER_7126 - Long term Campus Re-Structuring Plan</v>
          </cell>
          <cell r="G201" t="str">
            <v>Campus Repurposing Phase 1</v>
          </cell>
          <cell r="H201" t="str">
            <v>Facilities Capital</v>
          </cell>
          <cell r="I201" t="str">
            <v>Performance &amp; Capacity</v>
          </cell>
        </row>
        <row r="202">
          <cell r="A202" t="str">
            <v>BI_2BH07</v>
          </cell>
          <cell r="B202" t="str">
            <v>2BH07</v>
          </cell>
          <cell r="C202" t="str">
            <v>BI_2BH07 - New Fleet Building</v>
          </cell>
          <cell r="D202" t="str">
            <v>ER_7131</v>
          </cell>
          <cell r="E202" t="str">
            <v>7131</v>
          </cell>
          <cell r="F202" t="str">
            <v>ER_7131 - COF Long Term Restructuring Plan Phase 2</v>
          </cell>
          <cell r="G202" t="str">
            <v>Campus Repurposing Phase 2</v>
          </cell>
          <cell r="H202" t="str">
            <v>Facilities Capital</v>
          </cell>
          <cell r="I202" t="str">
            <v>Performance &amp; Capacity</v>
          </cell>
        </row>
        <row r="203">
          <cell r="A203" t="str">
            <v>BI_30A50</v>
          </cell>
          <cell r="B203" t="str">
            <v>30A50</v>
          </cell>
          <cell r="C203" t="str">
            <v>BI_30A50 - St Light Minor Blanket - System</v>
          </cell>
          <cell r="D203" t="str">
            <v>ER_1004</v>
          </cell>
          <cell r="E203" t="str">
            <v>1004</v>
          </cell>
          <cell r="F203" t="str">
            <v>ER_1004 - Street Lt Minor Blanket</v>
          </cell>
          <cell r="G203" t="str">
            <v>New Revenue - Growth</v>
          </cell>
          <cell r="H203" t="str">
            <v>Growth Subfunction</v>
          </cell>
          <cell r="I203" t="str">
            <v>Customer Requested</v>
          </cell>
        </row>
        <row r="204">
          <cell r="A204" t="str">
            <v>BI_30F08</v>
          </cell>
          <cell r="B204" t="str">
            <v>30F08</v>
          </cell>
          <cell r="C204" t="str">
            <v>BI_30F08 - Electric Shop Equipment Trailer</v>
          </cell>
          <cell r="D204" t="str">
            <v>ER_7050</v>
          </cell>
          <cell r="E204" t="str">
            <v>7050</v>
          </cell>
          <cell r="F204" t="str">
            <v>ER_7050 - Productivity Initiative</v>
          </cell>
          <cell r="G204" t="str">
            <v>Productivity</v>
          </cell>
          <cell r="H204" t="str">
            <v>Productivity Function</v>
          </cell>
          <cell r="I204" t="str">
            <v>No Driver</v>
          </cell>
        </row>
        <row r="205">
          <cell r="A205" t="str">
            <v>BI_30H07</v>
          </cell>
          <cell r="B205" t="str">
            <v>30H07</v>
          </cell>
          <cell r="C205" t="str">
            <v>BI_30H07 - Beacon Sub Security System</v>
          </cell>
          <cell r="D205" t="str">
            <v>ER_7050</v>
          </cell>
          <cell r="E205" t="str">
            <v>7050</v>
          </cell>
          <cell r="F205" t="str">
            <v>ER_7050 - Productivity Initiative</v>
          </cell>
          <cell r="G205" t="str">
            <v>Productivity</v>
          </cell>
          <cell r="H205" t="str">
            <v>Productivity Function</v>
          </cell>
          <cell r="I205" t="str">
            <v>No Driver</v>
          </cell>
        </row>
        <row r="206">
          <cell r="A206" t="str">
            <v>BI_30P01</v>
          </cell>
          <cell r="B206" t="str">
            <v>30P01</v>
          </cell>
          <cell r="C206" t="str">
            <v>BI_30P01 - Land Mobile Radio &amp; Real Time Comm Systems</v>
          </cell>
          <cell r="D206" t="str">
            <v>ER_5030</v>
          </cell>
          <cell r="E206" t="str">
            <v>5030</v>
          </cell>
          <cell r="F206" t="str">
            <v>ER_5030 - Land Mobile Radio &amp; Real Time Comm Systems</v>
          </cell>
          <cell r="G206" t="str">
            <v>Land Mobile Radio &amp; Real Time Communication Systems</v>
          </cell>
          <cell r="H206" t="str">
            <v>ET Subfunction</v>
          </cell>
          <cell r="I206" t="str">
            <v>Performance &amp; Capacity</v>
          </cell>
        </row>
        <row r="207">
          <cell r="A207" t="str">
            <v>BI_30W09</v>
          </cell>
          <cell r="B207" t="str">
            <v>30W09</v>
          </cell>
          <cell r="C207" t="str">
            <v>BI_30W09 - Rates System Project</v>
          </cell>
          <cell r="D207" t="str">
            <v>ER_5130</v>
          </cell>
          <cell r="E207" t="str">
            <v>5130</v>
          </cell>
          <cell r="F207" t="str">
            <v>ER_5130 - Rates System Project</v>
          </cell>
          <cell r="G207" t="str">
            <v>Regular Capital - Pre Business Case</v>
          </cell>
          <cell r="H207" t="str">
            <v>No Function</v>
          </cell>
          <cell r="I207" t="str">
            <v>No Driver</v>
          </cell>
        </row>
        <row r="208">
          <cell r="A208" t="str">
            <v>BI_30Z08</v>
          </cell>
          <cell r="B208" t="str">
            <v>30Z08</v>
          </cell>
          <cell r="C208" t="str">
            <v>BI_30Z08 - Remote Collar Installation for Washington &amp; Idaho</v>
          </cell>
          <cell r="D208" t="str">
            <v>ER_7050</v>
          </cell>
          <cell r="E208" t="str">
            <v>7050</v>
          </cell>
          <cell r="F208" t="str">
            <v>ER_7050 - Productivity Initiative</v>
          </cell>
          <cell r="G208" t="str">
            <v>Productivity</v>
          </cell>
          <cell r="H208" t="str">
            <v>Productivity Function</v>
          </cell>
          <cell r="I208" t="str">
            <v>No Driver</v>
          </cell>
        </row>
        <row r="209">
          <cell r="A209" t="str">
            <v>BI_31H07</v>
          </cell>
          <cell r="B209" t="str">
            <v>31H07</v>
          </cell>
          <cell r="C209" t="str">
            <v>BI_31H07 - HVAC Renovation Project- 70s Addition</v>
          </cell>
          <cell r="D209" t="str">
            <v>ER_7101</v>
          </cell>
          <cell r="E209" t="str">
            <v>7101</v>
          </cell>
          <cell r="F209" t="str">
            <v>ER_7101 - COF HVAC Improvmt</v>
          </cell>
          <cell r="G209" t="str">
            <v>HVAC Renovation Project</v>
          </cell>
          <cell r="H209" t="str">
            <v>Facilities Capital</v>
          </cell>
          <cell r="I209" t="str">
            <v>No Driver</v>
          </cell>
        </row>
        <row r="210">
          <cell r="A210" t="str">
            <v>BI_31K51</v>
          </cell>
          <cell r="B210" t="str">
            <v>31K51</v>
          </cell>
          <cell r="C210" t="str">
            <v>BI_31K51 - Transportation Equipment-ED.AN</v>
          </cell>
          <cell r="D210" t="str">
            <v>ER_7000</v>
          </cell>
          <cell r="E210" t="str">
            <v>7000</v>
          </cell>
          <cell r="F210" t="str">
            <v>ER_7000 - Transportation Equip</v>
          </cell>
          <cell r="G210" t="str">
            <v>Fleet Services Capital Plan</v>
          </cell>
          <cell r="H210" t="str">
            <v>Other Subfunction</v>
          </cell>
          <cell r="I210" t="str">
            <v>Asset Condition</v>
          </cell>
        </row>
        <row r="211">
          <cell r="A211" t="str">
            <v>BI_31N09</v>
          </cell>
          <cell r="B211" t="str">
            <v>31N09</v>
          </cell>
          <cell r="C211" t="str">
            <v>BI_31N09 - Gas Solutions Rewrite/Replace</v>
          </cell>
          <cell r="D211" t="str">
            <v>ER_5131</v>
          </cell>
          <cell r="E211" t="str">
            <v>5131</v>
          </cell>
          <cell r="F211" t="str">
            <v>ER_5131 - Gas Solutions Rewrite/Replace</v>
          </cell>
          <cell r="G211" t="str">
            <v>Regular Capital - Pre Business Case</v>
          </cell>
          <cell r="H211" t="str">
            <v>No Function</v>
          </cell>
          <cell r="I211" t="str">
            <v>No Driver</v>
          </cell>
        </row>
        <row r="212">
          <cell r="A212" t="str">
            <v>BI_31W01</v>
          </cell>
          <cell r="B212" t="str">
            <v>31W01</v>
          </cell>
          <cell r="C212" t="str">
            <v>BI_31W01 - Legal &amp; Compliance Technology</v>
          </cell>
          <cell r="D212" t="str">
            <v>ER_5031</v>
          </cell>
          <cell r="E212" t="str">
            <v>5031</v>
          </cell>
          <cell r="F212" t="str">
            <v>ER_5031 - Legal &amp; Compliance Technology</v>
          </cell>
          <cell r="G212" t="str">
            <v>Legal &amp; Compliance Technology</v>
          </cell>
          <cell r="H212" t="str">
            <v>ET Subfunction</v>
          </cell>
          <cell r="I212" t="str">
            <v>Performance &amp; Capacity</v>
          </cell>
        </row>
        <row r="213">
          <cell r="A213" t="str">
            <v>BI_32H07</v>
          </cell>
          <cell r="B213" t="str">
            <v>32H07</v>
          </cell>
          <cell r="C213" t="str">
            <v>BI_32H07 - Dollar Rd Service Center Addition and Remodel</v>
          </cell>
          <cell r="D213" t="str">
            <v>ER_7132</v>
          </cell>
          <cell r="E213" t="str">
            <v>7132</v>
          </cell>
          <cell r="F213" t="str">
            <v>ER_7132 - Dollar Rd Service Center Addition and Remodel</v>
          </cell>
          <cell r="G213" t="str">
            <v>New Dollar Road Service Center</v>
          </cell>
          <cell r="H213" t="str">
            <v>Facilities Capital</v>
          </cell>
          <cell r="I213" t="str">
            <v>Asset Condition</v>
          </cell>
        </row>
        <row r="214">
          <cell r="A214" t="str">
            <v>BI_32K51</v>
          </cell>
          <cell r="B214" t="str">
            <v>32K51</v>
          </cell>
          <cell r="C214" t="str">
            <v>BI_32K51 - Transportation Equipment-ED.ID</v>
          </cell>
          <cell r="D214" t="str">
            <v>ER_7000</v>
          </cell>
          <cell r="E214" t="str">
            <v>7000</v>
          </cell>
          <cell r="F214" t="str">
            <v>ER_7000 - Transportation Equip</v>
          </cell>
          <cell r="G214" t="str">
            <v>Fleet Services Capital Plan</v>
          </cell>
          <cell r="H214" t="str">
            <v>Other Subfunction</v>
          </cell>
          <cell r="I214" t="str">
            <v>Asset Condition</v>
          </cell>
        </row>
        <row r="215">
          <cell r="A215" t="str">
            <v>BI_32P01</v>
          </cell>
          <cell r="B215" t="str">
            <v>32P01</v>
          </cell>
          <cell r="C215" t="str">
            <v>BI_32P01 - Enterprise Security (CDAA)</v>
          </cell>
          <cell r="D215" t="str">
            <v>ER_5032</v>
          </cell>
          <cell r="E215" t="str">
            <v>5032</v>
          </cell>
          <cell r="F215" t="str">
            <v>ER_5032 - Enterprise Security</v>
          </cell>
          <cell r="G215" t="str">
            <v>Enterprise Security</v>
          </cell>
          <cell r="H215" t="str">
            <v>Security Capital</v>
          </cell>
          <cell r="I215" t="str">
            <v>Customer Service Quality &amp; Reliability</v>
          </cell>
        </row>
        <row r="216">
          <cell r="A216" t="str">
            <v>BI_32P02</v>
          </cell>
          <cell r="B216" t="str">
            <v>32P02</v>
          </cell>
          <cell r="C216" t="str">
            <v>BI_32P02 - Enterprise Security (EDAN)</v>
          </cell>
          <cell r="D216" t="str">
            <v>ER_5032</v>
          </cell>
          <cell r="E216" t="str">
            <v>5032</v>
          </cell>
          <cell r="F216" t="str">
            <v>ER_5032 - Enterprise Security</v>
          </cell>
          <cell r="G216" t="str">
            <v>Enterprise Security</v>
          </cell>
          <cell r="H216" t="str">
            <v>Security Capital</v>
          </cell>
          <cell r="I216" t="str">
            <v>Customer Service Quality &amp; Reliability</v>
          </cell>
        </row>
        <row r="217">
          <cell r="A217" t="str">
            <v>BI_32W09</v>
          </cell>
          <cell r="B217" t="str">
            <v>32W09</v>
          </cell>
          <cell r="C217" t="str">
            <v>BI_32W09 - PPR Meter Reading Application</v>
          </cell>
          <cell r="D217" t="str">
            <v>ER_5132</v>
          </cell>
          <cell r="E217" t="str">
            <v>5132</v>
          </cell>
          <cell r="F217" t="str">
            <v>ER_5132 - PP4 Meter Reading Application Upgrade</v>
          </cell>
          <cell r="G217" t="str">
            <v>Regular Capital - Pre Business Case</v>
          </cell>
          <cell r="H217" t="str">
            <v>No Function</v>
          </cell>
          <cell r="I217" t="str">
            <v>No Driver</v>
          </cell>
        </row>
        <row r="218">
          <cell r="A218" t="str">
            <v>BI_33C09</v>
          </cell>
          <cell r="B218" t="str">
            <v>33C09</v>
          </cell>
          <cell r="C218" t="str">
            <v>BI_33C09 - Facilities and Storage Locations</v>
          </cell>
          <cell r="D218" t="str">
            <v>ER_5033</v>
          </cell>
          <cell r="E218" t="str">
            <v>5033</v>
          </cell>
          <cell r="F218" t="str">
            <v>ER_5033 - Facilities and Storage Locations Security</v>
          </cell>
          <cell r="G218" t="str">
            <v>Facilities and Storage Location Security</v>
          </cell>
          <cell r="H218" t="str">
            <v>Security Capital</v>
          </cell>
          <cell r="I218" t="str">
            <v>Customer Service Quality &amp; Reliability</v>
          </cell>
        </row>
        <row r="219">
          <cell r="A219" t="str">
            <v>BI_33H07</v>
          </cell>
          <cell r="B219" t="str">
            <v>33H07</v>
          </cell>
          <cell r="C219" t="str">
            <v>BI_33H07 - Jack Stewart Training Center Expansion</v>
          </cell>
          <cell r="D219" t="str">
            <v>ER_7133</v>
          </cell>
          <cell r="E219" t="str">
            <v>7133</v>
          </cell>
          <cell r="F219" t="str">
            <v>ER_7133 - Jack Stewart Training Center Expansion</v>
          </cell>
          <cell r="G219" t="str">
            <v>Jack Stewart Training Center Expansion &amp; Enhancement</v>
          </cell>
          <cell r="H219" t="str">
            <v>Facilities Capital</v>
          </cell>
          <cell r="I219" t="str">
            <v>Asset Condition</v>
          </cell>
        </row>
        <row r="220">
          <cell r="A220" t="str">
            <v>BI_33K51</v>
          </cell>
          <cell r="B220" t="str">
            <v>33K51</v>
          </cell>
          <cell r="C220" t="str">
            <v>BI_33K51 - Transportation Equipment-ED.WA</v>
          </cell>
          <cell r="D220" t="str">
            <v>ER_7000</v>
          </cell>
          <cell r="E220" t="str">
            <v>7000</v>
          </cell>
          <cell r="F220" t="str">
            <v>ER_7000 - Transportation Equip</v>
          </cell>
          <cell r="G220" t="str">
            <v>Fleet Services Capital Plan</v>
          </cell>
          <cell r="H220" t="str">
            <v>Other Subfunction</v>
          </cell>
          <cell r="I220" t="str">
            <v>Asset Condition</v>
          </cell>
        </row>
        <row r="221">
          <cell r="A221" t="str">
            <v>BI_33W09</v>
          </cell>
          <cell r="B221" t="str">
            <v>33W09</v>
          </cell>
          <cell r="C221" t="str">
            <v>BI_33W09 - Nucleus Upgrade</v>
          </cell>
          <cell r="D221" t="str">
            <v>ER_5133</v>
          </cell>
          <cell r="E221" t="str">
            <v>5133</v>
          </cell>
          <cell r="F221" t="str">
            <v>ER_5133 - Nucleus Upgrade</v>
          </cell>
          <cell r="G221" t="str">
            <v>Regular Capital - Pre Business Case</v>
          </cell>
          <cell r="H221" t="str">
            <v>No Function</v>
          </cell>
          <cell r="I221" t="str">
            <v>No Driver</v>
          </cell>
        </row>
        <row r="222">
          <cell r="A222" t="str">
            <v>BI_34A50</v>
          </cell>
          <cell r="B222" t="str">
            <v>34A50</v>
          </cell>
          <cell r="C222" t="str">
            <v>BI_34A50 - Elect Distr Minor Blanket - System</v>
          </cell>
          <cell r="D222" t="str">
            <v>ER_2055</v>
          </cell>
          <cell r="E222" t="str">
            <v>2055</v>
          </cell>
          <cell r="F222" t="str">
            <v>ER_2055 - Electric Distribution Minor Blanket</v>
          </cell>
          <cell r="G222" t="str">
            <v>Distribution Minor Rebuild</v>
          </cell>
          <cell r="H222" t="str">
            <v>T&amp;D Operations</v>
          </cell>
          <cell r="I222" t="str">
            <v>Asset Condition</v>
          </cell>
        </row>
        <row r="223">
          <cell r="A223" t="str">
            <v>BI_34C09</v>
          </cell>
          <cell r="B223" t="str">
            <v>34C09</v>
          </cell>
          <cell r="C223" t="str">
            <v>BI_34C09 - Generation, Substation &amp; Gas Location Security</v>
          </cell>
          <cell r="D223" t="str">
            <v>ER_5034</v>
          </cell>
          <cell r="E223" t="str">
            <v>5034</v>
          </cell>
          <cell r="F223" t="str">
            <v>ER_5034 - Generation, Substation &amp; Gas Location Security</v>
          </cell>
          <cell r="G223" t="str">
            <v>Generation, Substation &amp; Gas Location Security</v>
          </cell>
          <cell r="H223" t="str">
            <v>Security Capital</v>
          </cell>
          <cell r="I223" t="str">
            <v>Customer Service Quality &amp; Reliability</v>
          </cell>
        </row>
        <row r="224">
          <cell r="A224" t="str">
            <v>BI_34H07</v>
          </cell>
          <cell r="B224" t="str">
            <v>34H07</v>
          </cell>
          <cell r="C224" t="str">
            <v>BI_34H07 - Pullman Service Center</v>
          </cell>
          <cell r="D224" t="str">
            <v>ER_7134</v>
          </cell>
          <cell r="E224" t="str">
            <v>7134</v>
          </cell>
          <cell r="F224" t="str">
            <v>ER_7134 - Pullman Service Center</v>
          </cell>
          <cell r="G224" t="str">
            <v>Palouse Service Center</v>
          </cell>
          <cell r="H224" t="str">
            <v>Facilities Capital</v>
          </cell>
          <cell r="I224" t="str">
            <v>Asset Condition</v>
          </cell>
        </row>
        <row r="225">
          <cell r="A225" t="str">
            <v>BI_34W09</v>
          </cell>
          <cell r="B225" t="str">
            <v>34W09</v>
          </cell>
          <cell r="C225" t="str">
            <v>BI_34W09 - HRIS Upgrade</v>
          </cell>
          <cell r="D225" t="str">
            <v>ER_5134</v>
          </cell>
          <cell r="E225" t="str">
            <v>5134</v>
          </cell>
          <cell r="F225" t="str">
            <v>ER_5134 - HRIS Upgrade</v>
          </cell>
          <cell r="G225" t="str">
            <v>Regular Capital - Pre Business Case</v>
          </cell>
          <cell r="H225" t="str">
            <v>No Function</v>
          </cell>
          <cell r="I225" t="str">
            <v>No Driver</v>
          </cell>
        </row>
        <row r="226">
          <cell r="A226" t="str">
            <v>BI_35A50</v>
          </cell>
          <cell r="B226" t="str">
            <v>35A50</v>
          </cell>
          <cell r="C226" t="str">
            <v>BI_35A50 - Electric Distribution Line Relocates</v>
          </cell>
          <cell r="D226" t="str">
            <v>ER_2056</v>
          </cell>
          <cell r="E226" t="str">
            <v>2056</v>
          </cell>
          <cell r="F226" t="str">
            <v>ER_2056 - Distribution Line Relocations</v>
          </cell>
          <cell r="G226" t="str">
            <v>Elec Relocation and Replacement Program</v>
          </cell>
          <cell r="H226" t="str">
            <v>T&amp;D Operations</v>
          </cell>
          <cell r="I226" t="str">
            <v>Mandatory &amp; Compliance</v>
          </cell>
        </row>
        <row r="227">
          <cell r="A227" t="str">
            <v>BI_35C09</v>
          </cell>
          <cell r="B227" t="str">
            <v>35C09</v>
          </cell>
          <cell r="C227" t="str">
            <v>BI_35C09 - Telecommunication &amp; Network Distribution Security</v>
          </cell>
          <cell r="D227" t="str">
            <v>ER_5035</v>
          </cell>
          <cell r="E227" t="str">
            <v>5035</v>
          </cell>
          <cell r="F227" t="str">
            <v>ER_5035 - Telecommunication &amp; Network Distribution Security</v>
          </cell>
          <cell r="G227" t="str">
            <v>Telecommunication &amp; Network Distribution location Security</v>
          </cell>
          <cell r="H227" t="str">
            <v>Security Capital</v>
          </cell>
          <cell r="I227" t="str">
            <v>Customer Service Quality &amp; Reliability</v>
          </cell>
        </row>
        <row r="228">
          <cell r="A228" t="str">
            <v>BI_35H07</v>
          </cell>
          <cell r="B228" t="str">
            <v>35H07</v>
          </cell>
          <cell r="C228" t="str">
            <v>BI_35H07 - Deer Park Service Center</v>
          </cell>
          <cell r="D228" t="str">
            <v>ER_7135</v>
          </cell>
          <cell r="E228" t="str">
            <v>7135</v>
          </cell>
          <cell r="F228" t="str">
            <v>ER_7135 - Deer Park Service Center</v>
          </cell>
          <cell r="G228" t="str">
            <v>New Deer Park Service Center</v>
          </cell>
          <cell r="H228" t="str">
            <v>Facilities Capital</v>
          </cell>
          <cell r="I228" t="str">
            <v>Asset Condition</v>
          </cell>
        </row>
        <row r="229">
          <cell r="A229" t="str">
            <v>BI_35N09</v>
          </cell>
          <cell r="B229" t="str">
            <v>35N09</v>
          </cell>
          <cell r="C229" t="str">
            <v>BI_35N09 - Infrastructure Technology Failed Assets</v>
          </cell>
          <cell r="D229" t="str">
            <v>ER_5037</v>
          </cell>
          <cell r="E229" t="str">
            <v>5037</v>
          </cell>
          <cell r="F229" t="str">
            <v>ER_5037 - Infrastructure Technology Failed Assets</v>
          </cell>
          <cell r="G229" t="str">
            <v>Technology Failed Assets</v>
          </cell>
          <cell r="H229" t="str">
            <v>ET Subfunction</v>
          </cell>
          <cell r="I229" t="str">
            <v>Failed Plant &amp; Operations</v>
          </cell>
        </row>
        <row r="230">
          <cell r="A230" t="str">
            <v>BI_35W09</v>
          </cell>
          <cell r="B230" t="str">
            <v>35W09</v>
          </cell>
          <cell r="C230" t="str">
            <v>BI_35W09 - Database High Availability</v>
          </cell>
          <cell r="D230" t="str">
            <v>ER_5135</v>
          </cell>
          <cell r="E230" t="str">
            <v>5135</v>
          </cell>
          <cell r="F230" t="str">
            <v>ER_5135 - Database High Availability</v>
          </cell>
          <cell r="G230" t="str">
            <v>Regular Capital - Pre Business Case</v>
          </cell>
          <cell r="H230" t="str">
            <v>No Function</v>
          </cell>
          <cell r="I230" t="str">
            <v>No Driver</v>
          </cell>
        </row>
        <row r="231">
          <cell r="A231" t="str">
            <v>BI_36H07</v>
          </cell>
          <cell r="B231" t="str">
            <v>36H07</v>
          </cell>
          <cell r="C231" t="str">
            <v>BI_36H07 - New Airport Hanger</v>
          </cell>
          <cell r="D231" t="str">
            <v>ER_7136</v>
          </cell>
          <cell r="E231" t="str">
            <v>7136</v>
          </cell>
          <cell r="F231" t="str">
            <v>ER_7136 - New Airport Hanger</v>
          </cell>
          <cell r="G231" t="str">
            <v>Airport Hangar</v>
          </cell>
          <cell r="H231" t="str">
            <v>Facilities Capital</v>
          </cell>
          <cell r="I231" t="str">
            <v>Performance &amp; Capacity</v>
          </cell>
        </row>
        <row r="232">
          <cell r="A232" t="str">
            <v>BI_36N09</v>
          </cell>
          <cell r="B232" t="str">
            <v>36N09</v>
          </cell>
          <cell r="C232" t="str">
            <v>BI_36N09 - Facilities Driven Technology Improvements</v>
          </cell>
          <cell r="D232" t="str">
            <v>ER_5036</v>
          </cell>
          <cell r="E232" t="str">
            <v>5036</v>
          </cell>
          <cell r="F232" t="str">
            <v>ER_5036 - Facilities Driven Technology Improvements</v>
          </cell>
          <cell r="G232" t="str">
            <v>Facilities Driven Technology Improvements</v>
          </cell>
          <cell r="H232" t="str">
            <v>ET Subfunction</v>
          </cell>
          <cell r="I232" t="str">
            <v>Performance &amp; Capacity</v>
          </cell>
        </row>
        <row r="233">
          <cell r="A233" t="str">
            <v>BI_36W09</v>
          </cell>
          <cell r="B233" t="str">
            <v>36W09</v>
          </cell>
          <cell r="C233" t="str">
            <v>BI_36W09 - Distribution Planning System Replacement</v>
          </cell>
          <cell r="D233" t="str">
            <v>ER_5136</v>
          </cell>
          <cell r="E233" t="str">
            <v>5136</v>
          </cell>
          <cell r="F233" t="str">
            <v>ER_5136 - Distribution Planning System Replacement</v>
          </cell>
          <cell r="G233" t="str">
            <v>Regular Capital - Pre Business Case</v>
          </cell>
          <cell r="H233" t="str">
            <v>No Function</v>
          </cell>
          <cell r="I233" t="str">
            <v>No Driver</v>
          </cell>
        </row>
        <row r="234">
          <cell r="A234" t="str">
            <v>BI_37A50</v>
          </cell>
          <cell r="B234" t="str">
            <v>37A50</v>
          </cell>
          <cell r="C234" t="str">
            <v>BI_37A50 - Area Light Minor Blanket - System</v>
          </cell>
          <cell r="D234" t="str">
            <v>ER_1005</v>
          </cell>
          <cell r="E234" t="str">
            <v>1005</v>
          </cell>
          <cell r="F234" t="str">
            <v>ER_1005 - Area Light Minor Blanket</v>
          </cell>
          <cell r="G234" t="str">
            <v>New Revenue - Growth</v>
          </cell>
          <cell r="H234" t="str">
            <v>Growth Subfunction</v>
          </cell>
          <cell r="I234" t="str">
            <v>Customer Requested</v>
          </cell>
        </row>
        <row r="235">
          <cell r="A235" t="str">
            <v>BI_37H07</v>
          </cell>
          <cell r="B235" t="str">
            <v>37H07</v>
          </cell>
          <cell r="C235" t="str">
            <v>BI_37H07 - Sandpoint Service Center</v>
          </cell>
          <cell r="D235" t="str">
            <v>ER_7137</v>
          </cell>
          <cell r="E235" t="str">
            <v>7137</v>
          </cell>
          <cell r="F235" t="str">
            <v>ER_7137 - Sandpoint Service Center</v>
          </cell>
          <cell r="G235" t="str">
            <v>Sandpoint Service Center</v>
          </cell>
          <cell r="H235" t="str">
            <v>Facilities Capital</v>
          </cell>
          <cell r="I235" t="str">
            <v>Performance &amp; Capacity</v>
          </cell>
        </row>
        <row r="236">
          <cell r="A236" t="str">
            <v>BI_37N09</v>
          </cell>
          <cell r="B236" t="str">
            <v>37N09</v>
          </cell>
          <cell r="C236" t="str">
            <v>BI_37N09 - Enterprise Asset &amp; Work Management</v>
          </cell>
          <cell r="D236" t="str">
            <v>ER_5138</v>
          </cell>
          <cell r="E236" t="str">
            <v>5138</v>
          </cell>
          <cell r="F236" t="str">
            <v>ER_5138 - Customer Information System (CIS) Replacement</v>
          </cell>
          <cell r="G236" t="str">
            <v>CSS Replacement</v>
          </cell>
          <cell r="H236" t="str">
            <v>ET Subfunction</v>
          </cell>
          <cell r="I236" t="str">
            <v>No Driver</v>
          </cell>
        </row>
        <row r="237">
          <cell r="A237" t="str">
            <v>BI_37W09</v>
          </cell>
          <cell r="B237" t="str">
            <v>37W09</v>
          </cell>
          <cell r="C237" t="str">
            <v>BI_37W09 - Fleet Application Upgrade</v>
          </cell>
          <cell r="D237" t="str">
            <v>ER_5137</v>
          </cell>
          <cell r="E237" t="str">
            <v>5137</v>
          </cell>
          <cell r="F237" t="str">
            <v>ER_5137 - Fleet Application Upgrade</v>
          </cell>
          <cell r="G237" t="str">
            <v>Regular Capital - Pre Business Case</v>
          </cell>
          <cell r="H237" t="str">
            <v>No Function</v>
          </cell>
          <cell r="I237" t="str">
            <v>No Driver</v>
          </cell>
        </row>
        <row r="238">
          <cell r="A238" t="str">
            <v>BI_38N09</v>
          </cell>
          <cell r="B238" t="str">
            <v>38N09</v>
          </cell>
          <cell r="C238" t="str">
            <v>BI_38N09 - Technology for Compass Project</v>
          </cell>
          <cell r="D238" t="str">
            <v>ER_5138</v>
          </cell>
          <cell r="E238" t="str">
            <v>5138</v>
          </cell>
          <cell r="F238" t="str">
            <v>ER_5138 - Customer Information System (CIS) Replacement</v>
          </cell>
          <cell r="G238" t="str">
            <v>CSS Replacement</v>
          </cell>
          <cell r="H238" t="str">
            <v>ET Subfunction</v>
          </cell>
          <cell r="I238" t="str">
            <v>No Driver</v>
          </cell>
        </row>
        <row r="239">
          <cell r="A239" t="str">
            <v>BI_38W09</v>
          </cell>
          <cell r="B239" t="str">
            <v>38W09</v>
          </cell>
          <cell r="C239" t="str">
            <v>BI_38W09 - Customer Information System (CIS) Replacement</v>
          </cell>
          <cell r="D239" t="str">
            <v>ER_5138</v>
          </cell>
          <cell r="E239" t="str">
            <v>5138</v>
          </cell>
          <cell r="F239" t="str">
            <v>ER_5138 - Customer Information System (CIS) Replacement</v>
          </cell>
          <cell r="G239" t="str">
            <v>CSS Replacement</v>
          </cell>
          <cell r="H239" t="str">
            <v>ET Subfunction</v>
          </cell>
          <cell r="I239" t="str">
            <v>No Driver</v>
          </cell>
        </row>
        <row r="240">
          <cell r="A240" t="str">
            <v>BI_38X09</v>
          </cell>
          <cell r="B240" t="str">
            <v>38X09</v>
          </cell>
          <cell r="C240" t="str">
            <v>BI_38X09 -  Enterprise Data Science</v>
          </cell>
          <cell r="D240" t="str">
            <v>ER_5038</v>
          </cell>
          <cell r="E240" t="str">
            <v>5038</v>
          </cell>
          <cell r="F240" t="str">
            <v>ER_5038 - Enterprise Data Science</v>
          </cell>
          <cell r="G240" t="str">
            <v>Enterprise Data Science</v>
          </cell>
          <cell r="H240" t="str">
            <v>ET Subfunction</v>
          </cell>
          <cell r="I240" t="str">
            <v>Performance &amp; Capacity</v>
          </cell>
        </row>
        <row r="241">
          <cell r="A241" t="str">
            <v>BI_39E29</v>
          </cell>
          <cell r="B241" t="str">
            <v>39E29</v>
          </cell>
          <cell r="C241" t="str">
            <v>BI_39E29 - Basic Workplace Technology Delivery</v>
          </cell>
          <cell r="D241" t="str">
            <v>ER_5039</v>
          </cell>
          <cell r="E241" t="str">
            <v>5039</v>
          </cell>
          <cell r="F241" t="str">
            <v>ER_5039 - Basic Workplace Technology Delivery</v>
          </cell>
          <cell r="G241" t="str">
            <v>Basic Workplace Technology Delivery</v>
          </cell>
          <cell r="H241" t="str">
            <v>ET Subfunction</v>
          </cell>
          <cell r="I241" t="str">
            <v>Performance &amp; Capacity</v>
          </cell>
        </row>
        <row r="242">
          <cell r="A242" t="str">
            <v>BI_39G02</v>
          </cell>
          <cell r="B242" t="str">
            <v>39G02</v>
          </cell>
          <cell r="C242" t="str">
            <v>BI_39G02 - Utility AED's</v>
          </cell>
          <cell r="D242" t="str">
            <v>ER_7103</v>
          </cell>
          <cell r="E242" t="str">
            <v>7103</v>
          </cell>
          <cell r="F242" t="str">
            <v>ER_7103 - Safety, Health and Craft Training</v>
          </cell>
          <cell r="G242" t="str">
            <v>Regular Capital - Pre Business Case</v>
          </cell>
          <cell r="H242" t="str">
            <v>No Function</v>
          </cell>
          <cell r="I242" t="str">
            <v>No Driver</v>
          </cell>
        </row>
        <row r="243">
          <cell r="A243" t="str">
            <v>BI_39H07</v>
          </cell>
          <cell r="B243" t="str">
            <v>39H07</v>
          </cell>
          <cell r="C243" t="str">
            <v>BI_39H07 - Netwk Bldg Purchase and Renovation</v>
          </cell>
          <cell r="D243" t="str">
            <v>ER_7139</v>
          </cell>
          <cell r="E243" t="str">
            <v>7139</v>
          </cell>
          <cell r="F243" t="str">
            <v>ER_7139 - Downtown Campus</v>
          </cell>
          <cell r="G243" t="str">
            <v>Downtown Campus</v>
          </cell>
          <cell r="H243" t="str">
            <v>Facilities Capital</v>
          </cell>
          <cell r="I243" t="str">
            <v>Performance &amp; Capacity</v>
          </cell>
        </row>
        <row r="244">
          <cell r="A244" t="str">
            <v>BI_39W09</v>
          </cell>
          <cell r="B244" t="str">
            <v>39W09</v>
          </cell>
          <cell r="C244" t="str">
            <v>BI_39W09 - Mobile Dispatch - Mobile Trouble Response</v>
          </cell>
          <cell r="D244" t="str">
            <v>ER_5139</v>
          </cell>
          <cell r="E244" t="str">
            <v>5139</v>
          </cell>
          <cell r="F244" t="str">
            <v>ER_5139 - Mobile Dispatch - Mobile Trouble Response</v>
          </cell>
          <cell r="G244" t="str">
            <v>Regular Capital - Pre Business Case</v>
          </cell>
          <cell r="H244" t="str">
            <v>No Function</v>
          </cell>
          <cell r="I244" t="str">
            <v>No Driver</v>
          </cell>
        </row>
        <row r="245">
          <cell r="A245" t="str">
            <v>BI_3AH07</v>
          </cell>
          <cell r="B245" t="str">
            <v>3AH07</v>
          </cell>
          <cell r="C245" t="str">
            <v>BI_3AH07 - Long Term Restructuring Future</v>
          </cell>
          <cell r="D245" t="str">
            <v>ER_7126</v>
          </cell>
          <cell r="E245" t="str">
            <v>7126</v>
          </cell>
          <cell r="F245" t="str">
            <v>ER_7126 - Long term Campus Re-Structuring Plan</v>
          </cell>
          <cell r="G245" t="str">
            <v>Campus Repurposing Phase 1</v>
          </cell>
          <cell r="H245" t="str">
            <v>Facilities Capital</v>
          </cell>
          <cell r="I245" t="str">
            <v>Performance &amp; Capacity</v>
          </cell>
        </row>
        <row r="246">
          <cell r="A246" t="str">
            <v>BI_3BH07</v>
          </cell>
          <cell r="B246" t="str">
            <v>3BH07</v>
          </cell>
          <cell r="C246" t="str">
            <v>BI_3BH07 - New Svc Bldg</v>
          </cell>
          <cell r="D246" t="str">
            <v>ER_7131</v>
          </cell>
          <cell r="E246" t="str">
            <v>7131</v>
          </cell>
          <cell r="F246" t="str">
            <v>ER_7131 - COF Long Term Restructuring Plan Phase 2</v>
          </cell>
          <cell r="G246" t="str">
            <v>Campus Repurposing Phase 2</v>
          </cell>
          <cell r="H246" t="str">
            <v>Facilities Capital</v>
          </cell>
          <cell r="I246" t="str">
            <v>Performance &amp; Capacity</v>
          </cell>
        </row>
        <row r="247">
          <cell r="A247" t="str">
            <v>BI_40A54</v>
          </cell>
          <cell r="B247" t="str">
            <v>40A54</v>
          </cell>
          <cell r="C247" t="str">
            <v>BI_40A54 - Community Solar - Boulder Pk</v>
          </cell>
          <cell r="D247" t="str">
            <v>ER_7140</v>
          </cell>
          <cell r="E247" t="str">
            <v>7140</v>
          </cell>
          <cell r="F247" t="str">
            <v>ER_7140 - Community Solar - Boulder Pk</v>
          </cell>
          <cell r="G247" t="str">
            <v>Community Solar - Boulder Park</v>
          </cell>
          <cell r="H247" t="str">
            <v>Other Subfunction</v>
          </cell>
          <cell r="I247" t="str">
            <v>No Driver</v>
          </cell>
        </row>
        <row r="248">
          <cell r="A248" t="str">
            <v>BI_40H07</v>
          </cell>
          <cell r="B248" t="str">
            <v>40H07</v>
          </cell>
          <cell r="C248" t="str">
            <v>BI_40H07 - Noxon and Clark Fork Living Facility Remodel</v>
          </cell>
          <cell r="D248" t="str">
            <v>ER_7143</v>
          </cell>
          <cell r="E248" t="str">
            <v>7143</v>
          </cell>
          <cell r="F248" t="str">
            <v>ER_7143 - Noxon and Clark Fork Living Facilty Remodel</v>
          </cell>
          <cell r="G248" t="str">
            <v>Noxon &amp; Clark Fork Living Facilities</v>
          </cell>
          <cell r="H248" t="str">
            <v>Facilities Capital</v>
          </cell>
          <cell r="I248" t="str">
            <v>Asset Condition</v>
          </cell>
        </row>
        <row r="249">
          <cell r="A249" t="str">
            <v>BI_40J53</v>
          </cell>
          <cell r="B249" t="str">
            <v>40J53</v>
          </cell>
          <cell r="C249" t="str">
            <v>BI_40J53 - Cathodic Protection - Sandpoint</v>
          </cell>
          <cell r="D249" t="str">
            <v>ER_3004</v>
          </cell>
          <cell r="E249" t="str">
            <v>3004</v>
          </cell>
          <cell r="F249" t="str">
            <v>ER_3004 - Cathodic Protection-Minor Blanket</v>
          </cell>
          <cell r="G249" t="str">
            <v>Gas Cathodic Protection Program</v>
          </cell>
          <cell r="H249" t="str">
            <v>Gas Subfunction</v>
          </cell>
          <cell r="I249" t="str">
            <v>Mandatory &amp; Compliance</v>
          </cell>
        </row>
        <row r="250">
          <cell r="A250" t="str">
            <v>BI_40K51</v>
          </cell>
          <cell r="B250" t="str">
            <v>40K51</v>
          </cell>
          <cell r="C250" t="str">
            <v>BI_40K51 - Transportation Equipment-GD.AA</v>
          </cell>
          <cell r="D250" t="str">
            <v>ER_7000</v>
          </cell>
          <cell r="E250" t="str">
            <v>7000</v>
          </cell>
          <cell r="F250" t="str">
            <v>ER_7000 - Transportation Equip</v>
          </cell>
          <cell r="G250" t="str">
            <v>Fleet Services Capital Plan</v>
          </cell>
          <cell r="H250" t="str">
            <v>Other Subfunction</v>
          </cell>
          <cell r="I250" t="str">
            <v>Asset Condition</v>
          </cell>
        </row>
        <row r="251">
          <cell r="A251" t="str">
            <v>BI_40W09</v>
          </cell>
          <cell r="B251" t="str">
            <v>40W09</v>
          </cell>
          <cell r="C251" t="str">
            <v>BI_40W09 - ET PPM System</v>
          </cell>
          <cell r="D251" t="str">
            <v>ER_5140</v>
          </cell>
          <cell r="E251" t="str">
            <v>5140</v>
          </cell>
          <cell r="F251" t="str">
            <v>ER_5140 - Project Portfolio Management System</v>
          </cell>
          <cell r="G251" t="str">
            <v>Regular Capital - Pre Business Case</v>
          </cell>
          <cell r="H251" t="str">
            <v>No Function</v>
          </cell>
          <cell r="I251" t="str">
            <v>No Driver</v>
          </cell>
        </row>
        <row r="252">
          <cell r="A252" t="str">
            <v>BI_41E55</v>
          </cell>
          <cell r="B252" t="str">
            <v>41E55</v>
          </cell>
          <cell r="C252" t="str">
            <v>BI_41E55 - EIM 2016</v>
          </cell>
          <cell r="D252" t="str">
            <v>ER_7141</v>
          </cell>
          <cell r="E252" t="str">
            <v>7141</v>
          </cell>
          <cell r="F252" t="str">
            <v>ER_7141 - Energy Imbalance Market</v>
          </cell>
          <cell r="G252" t="str">
            <v>Energy Imbalance Market</v>
          </cell>
          <cell r="H252" t="str">
            <v>Other Subfunction</v>
          </cell>
          <cell r="I252" t="str">
            <v>Performance &amp; Capacity</v>
          </cell>
        </row>
        <row r="253">
          <cell r="A253" t="str">
            <v>BI_41H07</v>
          </cell>
          <cell r="B253" t="str">
            <v>41H07</v>
          </cell>
          <cell r="C253" t="str">
            <v>BI_41H07 - Ergonomic Equiptment</v>
          </cell>
          <cell r="D253" t="str">
            <v>ER_7144</v>
          </cell>
          <cell r="E253" t="str">
            <v>7144</v>
          </cell>
          <cell r="F253" t="str">
            <v>ER_7144 - Ergonomic Equipment</v>
          </cell>
          <cell r="G253" t="str">
            <v>Ergonomic Equipment</v>
          </cell>
          <cell r="H253" t="str">
            <v>Other Subfunction</v>
          </cell>
          <cell r="I253" t="str">
            <v>Performance &amp; Capacity</v>
          </cell>
        </row>
        <row r="254">
          <cell r="A254" t="str">
            <v>BI_41K51</v>
          </cell>
          <cell r="B254" t="str">
            <v>41K51</v>
          </cell>
          <cell r="C254" t="str">
            <v>BI_41K51 - Transportation Equipment-GD.AN</v>
          </cell>
          <cell r="D254" t="str">
            <v>ER_7000</v>
          </cell>
          <cell r="E254" t="str">
            <v>7000</v>
          </cell>
          <cell r="F254" t="str">
            <v>ER_7000 - Transportation Equip</v>
          </cell>
          <cell r="G254" t="str">
            <v>Fleet Services Capital Plan</v>
          </cell>
          <cell r="H254" t="str">
            <v>Other Subfunction</v>
          </cell>
          <cell r="I254" t="str">
            <v>Asset Condition</v>
          </cell>
        </row>
        <row r="255">
          <cell r="A255" t="str">
            <v>BI_41W01</v>
          </cell>
          <cell r="B255" t="str">
            <v>41W01</v>
          </cell>
          <cell r="C255" t="str">
            <v>BI_41W01 - Energy Delivery Modernization &amp; Operational Effici</v>
          </cell>
          <cell r="D255" t="str">
            <v>ER_5041</v>
          </cell>
          <cell r="E255" t="str">
            <v>5041</v>
          </cell>
          <cell r="F255" t="str">
            <v>ER_5041 - Energy Delivery Modernization &amp; Operational Effici</v>
          </cell>
          <cell r="G255" t="str">
            <v>Energy Delivery Modernization &amp; Operational Efficiency</v>
          </cell>
          <cell r="H255" t="str">
            <v>ET Subfunction</v>
          </cell>
          <cell r="I255" t="str">
            <v>Performance &amp; Capacity</v>
          </cell>
        </row>
        <row r="256">
          <cell r="A256" t="str">
            <v>BI_41W09</v>
          </cell>
          <cell r="B256" t="str">
            <v>41W09</v>
          </cell>
          <cell r="C256" t="str">
            <v>BI_41W09 - Fixed Asset Acctg System Replacement</v>
          </cell>
          <cell r="D256" t="str">
            <v>ER_5141</v>
          </cell>
          <cell r="E256" t="str">
            <v>5141</v>
          </cell>
          <cell r="F256" t="str">
            <v>ER_5141 - Fixed Asset Acctg System Replacement</v>
          </cell>
          <cell r="G256" t="str">
            <v>Regular Capital - Pre Business Case</v>
          </cell>
          <cell r="H256" t="str">
            <v>No Function</v>
          </cell>
          <cell r="I256" t="str">
            <v>No Driver</v>
          </cell>
        </row>
        <row r="257">
          <cell r="A257" t="str">
            <v>BI_42C09</v>
          </cell>
          <cell r="B257" t="str">
            <v>42C09</v>
          </cell>
          <cell r="C257" t="str">
            <v>BI_42C09 - Security Compliance</v>
          </cell>
          <cell r="D257" t="str">
            <v>ER_5042</v>
          </cell>
          <cell r="E257" t="str">
            <v>5042</v>
          </cell>
          <cell r="F257" t="str">
            <v>ER_5042 - Security Compliance</v>
          </cell>
          <cell r="G257" t="str">
            <v>Security Compliance</v>
          </cell>
          <cell r="H257" t="str">
            <v>Security Capital</v>
          </cell>
          <cell r="I257" t="str">
            <v>Mandatory &amp; Compliance</v>
          </cell>
        </row>
        <row r="258">
          <cell r="A258" t="str">
            <v>BI_42H07</v>
          </cell>
          <cell r="B258" t="str">
            <v>42H07</v>
          </cell>
          <cell r="C258" t="str">
            <v>BI_42H07 - Clark Fork Engineering Building</v>
          </cell>
          <cell r="D258" t="str">
            <v>ER_7142</v>
          </cell>
          <cell r="E258" t="str">
            <v>7142</v>
          </cell>
          <cell r="F258" t="str">
            <v>ER_7142 - Clark Fork Engineering Building</v>
          </cell>
          <cell r="G258" t="str">
            <v>Clark Fork Engineering Building</v>
          </cell>
          <cell r="H258" t="str">
            <v>Facilities Capital</v>
          </cell>
          <cell r="I258" t="str">
            <v>No Driver</v>
          </cell>
        </row>
        <row r="259">
          <cell r="A259" t="str">
            <v>BI_42K51</v>
          </cell>
          <cell r="B259" t="str">
            <v>42K51</v>
          </cell>
          <cell r="C259" t="str">
            <v>BI_42K51 - Transportation Equipment-GD.ID</v>
          </cell>
          <cell r="D259" t="str">
            <v>ER_7000</v>
          </cell>
          <cell r="E259" t="str">
            <v>7000</v>
          </cell>
          <cell r="F259" t="str">
            <v>ER_7000 - Transportation Equip</v>
          </cell>
          <cell r="G259" t="str">
            <v>Fleet Services Capital Plan</v>
          </cell>
          <cell r="H259" t="str">
            <v>Other Subfunction</v>
          </cell>
          <cell r="I259" t="str">
            <v>Asset Condition</v>
          </cell>
        </row>
        <row r="260">
          <cell r="A260" t="str">
            <v>BI_42P09</v>
          </cell>
          <cell r="B260" t="str">
            <v>42P09</v>
          </cell>
          <cell r="C260" t="str">
            <v>BI_42P09 - High Voltage Protection Upgrade</v>
          </cell>
          <cell r="D260" t="str">
            <v>ER_5142</v>
          </cell>
          <cell r="E260" t="str">
            <v>5142</v>
          </cell>
          <cell r="F260" t="str">
            <v>ER_5142 - High Voltage Protection Upgrade</v>
          </cell>
          <cell r="G260" t="str">
            <v>High Voltage Protection (HVP) Refresh</v>
          </cell>
          <cell r="H260" t="str">
            <v>ET Subfunction</v>
          </cell>
          <cell r="I260" t="str">
            <v>Mandatory &amp; Compliance</v>
          </cell>
        </row>
        <row r="261">
          <cell r="A261" t="str">
            <v>BI_43H07</v>
          </cell>
          <cell r="B261" t="str">
            <v>43H07</v>
          </cell>
          <cell r="C261" t="str">
            <v>BI_43H07 - Gas Meter Shop Conversion</v>
          </cell>
          <cell r="D261" t="str">
            <v>ER_7146</v>
          </cell>
          <cell r="E261" t="str">
            <v>7146</v>
          </cell>
          <cell r="F261" t="str">
            <v>ER_7146 - Gas Meter Shop Conversion</v>
          </cell>
          <cell r="G261" t="str">
            <v>Service Building Basement Renovation</v>
          </cell>
          <cell r="H261" t="str">
            <v>Facilities Capital</v>
          </cell>
          <cell r="I261" t="str">
            <v>Asset Condition</v>
          </cell>
        </row>
        <row r="262">
          <cell r="A262" t="str">
            <v>BI_43K51</v>
          </cell>
          <cell r="B262" t="str">
            <v>43K51</v>
          </cell>
          <cell r="C262" t="str">
            <v>BI_43K51 - Transportation Equipment-GD.WA</v>
          </cell>
          <cell r="D262" t="str">
            <v>ER_7000</v>
          </cell>
          <cell r="E262" t="str">
            <v>7000</v>
          </cell>
          <cell r="F262" t="str">
            <v>ER_7000 - Transportation Equip</v>
          </cell>
          <cell r="G262" t="str">
            <v>Fleet Services Capital Plan</v>
          </cell>
          <cell r="H262" t="str">
            <v>Other Subfunction</v>
          </cell>
          <cell r="I262" t="str">
            <v>Asset Condition</v>
          </cell>
        </row>
        <row r="263">
          <cell r="A263" t="str">
            <v>BI_43N09</v>
          </cell>
          <cell r="B263" t="str">
            <v>43N09</v>
          </cell>
          <cell r="C263" t="str">
            <v>BI_43N09 - AU.com &amp; AVANet Redevelopment</v>
          </cell>
          <cell r="D263" t="str">
            <v>ER_5143</v>
          </cell>
          <cell r="E263" t="str">
            <v>5143</v>
          </cell>
          <cell r="F263" t="str">
            <v>ER_5143 - AU.com &amp; AVANet Redevelopment</v>
          </cell>
          <cell r="G263" t="str">
            <v>AvistaUtilities.com (AU.com) Redesign</v>
          </cell>
          <cell r="H263" t="str">
            <v>ET Subfunction</v>
          </cell>
          <cell r="I263" t="str">
            <v>Customer Service Quality &amp; Reliability</v>
          </cell>
        </row>
        <row r="264">
          <cell r="A264" t="str">
            <v>BI_43P09</v>
          </cell>
          <cell r="B264" t="str">
            <v>43P09</v>
          </cell>
          <cell r="C264" t="str">
            <v>BI_43P09 - EIM Modernization and Operational Efficiency</v>
          </cell>
          <cell r="D264" t="str">
            <v>ER_5043</v>
          </cell>
          <cell r="E264" t="str">
            <v>5043</v>
          </cell>
          <cell r="F264" t="str">
            <v>ER_5043 - EIM Modernization and Operational Efficiency</v>
          </cell>
          <cell r="G264" t="str">
            <v>Energy Imbalance Market Modernization &amp; Operational Efficiency</v>
          </cell>
          <cell r="H264" t="str">
            <v>ET Subfunction</v>
          </cell>
          <cell r="I264" t="str">
            <v>Performance &amp; Capacity</v>
          </cell>
        </row>
        <row r="265">
          <cell r="A265" t="str">
            <v>BI_44H07</v>
          </cell>
          <cell r="B265" t="str">
            <v>44H07</v>
          </cell>
          <cell r="C265" t="str">
            <v>BI_44H07 - Central 24 HR Operations facility</v>
          </cell>
          <cell r="D265" t="str">
            <v>ER_7147</v>
          </cell>
          <cell r="E265" t="str">
            <v>7147</v>
          </cell>
          <cell r="F265" t="str">
            <v>ER_7147 - Central 24 HR Operations facility</v>
          </cell>
          <cell r="G265" t="str">
            <v>Central 24 HR Operations Facility</v>
          </cell>
          <cell r="H265" t="str">
            <v>Facilities Capital</v>
          </cell>
          <cell r="I265" t="str">
            <v>Performance &amp; Capacity</v>
          </cell>
        </row>
        <row r="266">
          <cell r="A266" t="str">
            <v>BI_44K51</v>
          </cell>
          <cell r="B266" t="str">
            <v>44K51</v>
          </cell>
          <cell r="C266" t="str">
            <v>BI_44K51 - Transportation Equipment-GD.OR</v>
          </cell>
          <cell r="D266" t="str">
            <v>ER_7000</v>
          </cell>
          <cell r="E266" t="str">
            <v>7000</v>
          </cell>
          <cell r="F266" t="str">
            <v>ER_7000 - Transportation Equip</v>
          </cell>
          <cell r="G266" t="str">
            <v>Fleet Services Capital Plan</v>
          </cell>
          <cell r="H266" t="str">
            <v>Other Subfunction</v>
          </cell>
          <cell r="I266" t="str">
            <v>Asset Condition</v>
          </cell>
        </row>
        <row r="267">
          <cell r="A267" t="str">
            <v>BI_44N09</v>
          </cell>
          <cell r="B267" t="str">
            <v>44N09</v>
          </cell>
          <cell r="C267" t="str">
            <v>BI_44N09 - Mobility in the Field</v>
          </cell>
          <cell r="D267" t="str">
            <v>ER_5144</v>
          </cell>
          <cell r="E267" t="str">
            <v>5144</v>
          </cell>
          <cell r="F267" t="str">
            <v>ER_5144 - Mobility in the Field</v>
          </cell>
          <cell r="G267" t="str">
            <v>Atlas</v>
          </cell>
          <cell r="H267" t="str">
            <v>ET Subfunction</v>
          </cell>
          <cell r="I267" t="str">
            <v>Asset Condition</v>
          </cell>
        </row>
        <row r="268">
          <cell r="A268" t="str">
            <v>BI_45E55</v>
          </cell>
          <cell r="B268" t="str">
            <v>45E55</v>
          </cell>
          <cell r="C268" t="str">
            <v>BI_45E55 - Lancaster Plant ISIT Software &amp; Hardware</v>
          </cell>
          <cell r="D268" t="str">
            <v>ER_4145</v>
          </cell>
          <cell r="E268" t="str">
            <v>4145</v>
          </cell>
          <cell r="F268" t="str">
            <v>ER_4145 - Lancaster Plant Generation</v>
          </cell>
          <cell r="G268" t="str">
            <v>Regular Capital - Pre Business Case</v>
          </cell>
          <cell r="H268" t="str">
            <v>No Function</v>
          </cell>
          <cell r="I268" t="str">
            <v>No Driver</v>
          </cell>
        </row>
        <row r="269">
          <cell r="A269" t="str">
            <v>BI_45N09</v>
          </cell>
          <cell r="B269" t="str">
            <v>45N09</v>
          </cell>
          <cell r="C269" t="str">
            <v>BI_45N09 - Enterprise Electronic Document Storage</v>
          </cell>
          <cell r="D269" t="str">
            <v>ER_5145</v>
          </cell>
          <cell r="E269" t="str">
            <v>5145</v>
          </cell>
          <cell r="F269" t="str">
            <v>ER_5145 - Enterprise Electronic Document Storage</v>
          </cell>
          <cell r="G269" t="str">
            <v>Regular Capital - Pre Business Case</v>
          </cell>
          <cell r="H269" t="str">
            <v>No Function</v>
          </cell>
          <cell r="I269" t="str">
            <v>No Driver</v>
          </cell>
        </row>
        <row r="270">
          <cell r="A270" t="str">
            <v>BI_46N09</v>
          </cell>
          <cell r="B270" t="str">
            <v>46N09</v>
          </cell>
          <cell r="C270" t="str">
            <v>BI_46N09 - Computer Access for All Employees</v>
          </cell>
          <cell r="D270" t="str">
            <v>ER_5146</v>
          </cell>
          <cell r="E270" t="str">
            <v>5146</v>
          </cell>
          <cell r="F270" t="str">
            <v>ER_5146 - Computer Access for All Employees</v>
          </cell>
          <cell r="G270" t="str">
            <v>Regular Capital - Pre Business Case</v>
          </cell>
          <cell r="H270" t="str">
            <v>No Function</v>
          </cell>
          <cell r="I270" t="str">
            <v>No Driver</v>
          </cell>
        </row>
        <row r="271">
          <cell r="A271" t="str">
            <v>BI_47C08</v>
          </cell>
          <cell r="B271" t="str">
            <v>47C08</v>
          </cell>
          <cell r="C271" t="str">
            <v>BI_47C08 - Atlas</v>
          </cell>
          <cell r="D271" t="str">
            <v>ER_5147</v>
          </cell>
          <cell r="E271" t="str">
            <v>5147</v>
          </cell>
          <cell r="F271" t="str">
            <v>ER_5147 - Project Atlas</v>
          </cell>
          <cell r="G271" t="str">
            <v>Atlas</v>
          </cell>
          <cell r="H271" t="str">
            <v>ET Subfunction</v>
          </cell>
          <cell r="I271" t="str">
            <v>Asset Condition</v>
          </cell>
        </row>
        <row r="272">
          <cell r="A272" t="str">
            <v>BI_47N09</v>
          </cell>
          <cell r="B272" t="str">
            <v>47N09</v>
          </cell>
          <cell r="C272" t="str">
            <v>BI_47N09 - Mobile Dispatch Upgrade 9.4</v>
          </cell>
          <cell r="D272" t="str">
            <v>ER_5147</v>
          </cell>
          <cell r="E272" t="str">
            <v>5147</v>
          </cell>
          <cell r="F272" t="str">
            <v>ER_5147 - Project Atlas</v>
          </cell>
          <cell r="G272" t="str">
            <v>Atlas</v>
          </cell>
          <cell r="H272" t="str">
            <v>ET Subfunction</v>
          </cell>
          <cell r="I272" t="str">
            <v>Asset Condition</v>
          </cell>
        </row>
        <row r="273">
          <cell r="A273" t="str">
            <v>BI_47P00</v>
          </cell>
          <cell r="B273" t="str">
            <v>47P00</v>
          </cell>
          <cell r="C273" t="str">
            <v>BI_47P00 - Mobility in the Field Enhancments - Packages 1-3</v>
          </cell>
          <cell r="D273" t="str">
            <v>ER_5147</v>
          </cell>
          <cell r="E273" t="str">
            <v>5147</v>
          </cell>
          <cell r="F273" t="str">
            <v>ER_5147 - Project Atlas</v>
          </cell>
          <cell r="G273" t="str">
            <v>Atlas</v>
          </cell>
          <cell r="H273" t="str">
            <v>ET Subfunction</v>
          </cell>
          <cell r="I273" t="str">
            <v>Asset Condition</v>
          </cell>
        </row>
        <row r="274">
          <cell r="A274" t="str">
            <v>BI_47P03</v>
          </cell>
          <cell r="B274" t="str">
            <v>47P03</v>
          </cell>
          <cell r="C274" t="str">
            <v>BI_47P03 - Atlas Contruction Design Tool</v>
          </cell>
          <cell r="D274" t="str">
            <v>ER_5147</v>
          </cell>
          <cell r="E274" t="str">
            <v>5147</v>
          </cell>
          <cell r="F274" t="str">
            <v>ER_5147 - Project Atlas</v>
          </cell>
          <cell r="G274" t="str">
            <v>Atlas</v>
          </cell>
          <cell r="H274" t="str">
            <v>ET Subfunction</v>
          </cell>
          <cell r="I274" t="str">
            <v>Asset Condition</v>
          </cell>
        </row>
        <row r="275">
          <cell r="A275" t="str">
            <v>BI_47P08</v>
          </cell>
          <cell r="B275" t="str">
            <v>47P08</v>
          </cell>
          <cell r="C275" t="str">
            <v>BI_47P08 - Atlas - Conduit Manager</v>
          </cell>
          <cell r="D275" t="str">
            <v>ER_5147</v>
          </cell>
          <cell r="E275" t="str">
            <v>5147</v>
          </cell>
          <cell r="F275" t="str">
            <v>ER_5147 - Project Atlas</v>
          </cell>
          <cell r="G275" t="str">
            <v>Atlas</v>
          </cell>
          <cell r="H275" t="str">
            <v>ET Subfunction</v>
          </cell>
          <cell r="I275" t="str">
            <v>Asset Condition</v>
          </cell>
        </row>
        <row r="276">
          <cell r="A276" t="str">
            <v>BI_48H07</v>
          </cell>
          <cell r="B276" t="str">
            <v>48H07</v>
          </cell>
          <cell r="C276" t="str">
            <v>BI_48H07 - Facilities Space Build Out &amp; Improvements</v>
          </cell>
          <cell r="D276" t="str">
            <v>ER_7148</v>
          </cell>
          <cell r="E276" t="str">
            <v>7148</v>
          </cell>
          <cell r="F276" t="str">
            <v>ER_7148 - Catalyst Proj Integr Test Fac Tenant Improvements</v>
          </cell>
          <cell r="G276" t="str">
            <v>Catalyst Project – Integrated Test Facility Tenant Improvements</v>
          </cell>
          <cell r="H276" t="str">
            <v>Strategic</v>
          </cell>
          <cell r="I276" t="str">
            <v>No Driver</v>
          </cell>
        </row>
        <row r="277">
          <cell r="A277" t="str">
            <v>BI_48N09</v>
          </cell>
          <cell r="B277" t="str">
            <v>48N09</v>
          </cell>
          <cell r="C277" t="str">
            <v>BI_48N09 - Transmission Outage Management</v>
          </cell>
          <cell r="D277" t="str">
            <v>ER_5148</v>
          </cell>
          <cell r="E277" t="str">
            <v>5148</v>
          </cell>
          <cell r="F277" t="str">
            <v>ER_5148 - Transmission Outage Management</v>
          </cell>
          <cell r="G277" t="str">
            <v>Transmission Outage Management</v>
          </cell>
          <cell r="H277" t="str">
            <v>ET Subfunction</v>
          </cell>
          <cell r="I277" t="str">
            <v>No Driver</v>
          </cell>
        </row>
        <row r="278">
          <cell r="A278" t="str">
            <v>BI_49H07</v>
          </cell>
          <cell r="B278" t="str">
            <v>49H07</v>
          </cell>
          <cell r="C278" t="str">
            <v>BI_49H07 - Corporate and Craft Training building</v>
          </cell>
          <cell r="D278" t="str">
            <v>ER_7149</v>
          </cell>
          <cell r="E278" t="str">
            <v>7149</v>
          </cell>
          <cell r="F278" t="str">
            <v>ER_7149 - Corporate and Craft Training building</v>
          </cell>
          <cell r="G278" t="str">
            <v>Corporate and Craft Training</v>
          </cell>
          <cell r="H278" t="str">
            <v>Facilities Capital</v>
          </cell>
          <cell r="I278" t="str">
            <v>Performance &amp; Capacity</v>
          </cell>
        </row>
        <row r="279">
          <cell r="A279" t="str">
            <v>BI_49N09</v>
          </cell>
          <cell r="B279" t="str">
            <v>49N09</v>
          </cell>
          <cell r="C279" t="str">
            <v>BI_49N09 - Financial Forecast Model</v>
          </cell>
          <cell r="D279" t="str">
            <v>ER_5149</v>
          </cell>
          <cell r="E279" t="str">
            <v>5149</v>
          </cell>
          <cell r="F279" t="str">
            <v>ER_5149 - Financial Forecast Model</v>
          </cell>
          <cell r="G279" t="str">
            <v>Financial Forecast Model</v>
          </cell>
          <cell r="H279" t="str">
            <v>ET Subfunction</v>
          </cell>
          <cell r="I279" t="str">
            <v>No Driver</v>
          </cell>
        </row>
        <row r="280">
          <cell r="A280" t="str">
            <v>BI_4AH07</v>
          </cell>
          <cell r="B280" t="str">
            <v>4AH07</v>
          </cell>
          <cell r="C280" t="str">
            <v>BI_4AH07 - GPSS and Spokane Construction Renovation</v>
          </cell>
          <cell r="D280" t="str">
            <v>ER_7126</v>
          </cell>
          <cell r="E280" t="str">
            <v>7126</v>
          </cell>
          <cell r="F280" t="str">
            <v>ER_7126 - Long term Campus Re-Structuring Plan</v>
          </cell>
          <cell r="G280" t="str">
            <v>Campus Repurposing Phase 1</v>
          </cell>
          <cell r="H280" t="str">
            <v>Facilities Capital</v>
          </cell>
          <cell r="I280" t="str">
            <v>Performance &amp; Capacity</v>
          </cell>
        </row>
        <row r="281">
          <cell r="A281" t="str">
            <v>BI_4BH07</v>
          </cell>
          <cell r="B281" t="str">
            <v>4BH07</v>
          </cell>
          <cell r="C281" t="str">
            <v>BI_4BH07 - Ross Park Building Renovation</v>
          </cell>
          <cell r="D281" t="str">
            <v>ER_7145</v>
          </cell>
          <cell r="E281" t="str">
            <v>7145</v>
          </cell>
          <cell r="F281" t="str">
            <v>ER_7145 - Ross Park Building Renovation</v>
          </cell>
          <cell r="G281" t="str">
            <v>Ross Park Building Renovation</v>
          </cell>
          <cell r="H281" t="str">
            <v>Facilities Capital</v>
          </cell>
          <cell r="I281" t="str">
            <v>Performance &amp; Capacity</v>
          </cell>
        </row>
        <row r="282">
          <cell r="A282" t="str">
            <v>BI_50G02</v>
          </cell>
          <cell r="B282" t="str">
            <v>50G02</v>
          </cell>
          <cell r="C282" t="str">
            <v>BI_50G02 - Modular Classroom-Preline School</v>
          </cell>
          <cell r="D282" t="str">
            <v>ER_7050</v>
          </cell>
          <cell r="E282" t="str">
            <v>7050</v>
          </cell>
          <cell r="F282" t="str">
            <v>ER_7050 - Productivity Initiative</v>
          </cell>
          <cell r="G282" t="str">
            <v>Productivity</v>
          </cell>
          <cell r="H282" t="str">
            <v>Productivity Function</v>
          </cell>
          <cell r="I282" t="str">
            <v>No Driver</v>
          </cell>
        </row>
        <row r="283">
          <cell r="A283" t="str">
            <v>BI_50H07</v>
          </cell>
          <cell r="B283" t="str">
            <v>50H07</v>
          </cell>
          <cell r="C283" t="str">
            <v>BI_50H07 - Corpprate Campus Exterior Wellness &amp; Safety</v>
          </cell>
          <cell r="D283" t="str">
            <v>ER_7150</v>
          </cell>
          <cell r="E283" t="str">
            <v>7150</v>
          </cell>
          <cell r="F283" t="str">
            <v>ER_7150 - Corpprate Campus Exterior Wellness &amp; Safety</v>
          </cell>
          <cell r="G283" t="str">
            <v>Corporate Campus Exterior Wellness-Safety</v>
          </cell>
          <cell r="H283" t="str">
            <v>Facilities Capital</v>
          </cell>
          <cell r="I283" t="str">
            <v>Performance &amp; Capacity</v>
          </cell>
        </row>
        <row r="284">
          <cell r="A284" t="str">
            <v>BI_50K51</v>
          </cell>
          <cell r="B284" t="str">
            <v>50K51</v>
          </cell>
          <cell r="C284" t="str">
            <v>BI_50K51 - 2004 Productivity Initiative</v>
          </cell>
          <cell r="D284" t="str">
            <v>ER_7050</v>
          </cell>
          <cell r="E284" t="str">
            <v>7050</v>
          </cell>
          <cell r="F284" t="str">
            <v>ER_7050 - Productivity Initiative</v>
          </cell>
          <cell r="G284" t="str">
            <v>Productivity</v>
          </cell>
          <cell r="H284" t="str">
            <v>Productivity Function</v>
          </cell>
          <cell r="I284" t="str">
            <v>No Driver</v>
          </cell>
        </row>
        <row r="285">
          <cell r="A285" t="str">
            <v>BI_50Z08</v>
          </cell>
          <cell r="B285" t="str">
            <v>50Z08</v>
          </cell>
          <cell r="C285" t="str">
            <v>BI_50Z08 - AMR Web Presentment</v>
          </cell>
          <cell r="D285" t="str">
            <v>ER_5150</v>
          </cell>
          <cell r="E285" t="str">
            <v>5150</v>
          </cell>
          <cell r="F285" t="str">
            <v>ER_5150 - AMR Web Presentment</v>
          </cell>
          <cell r="G285" t="str">
            <v>AMR Web Presentment</v>
          </cell>
          <cell r="H285" t="str">
            <v>T&amp;D Engineering</v>
          </cell>
          <cell r="I285" t="str">
            <v>No Driver</v>
          </cell>
        </row>
        <row r="286">
          <cell r="A286" t="str">
            <v>BI_51H07</v>
          </cell>
          <cell r="B286" t="str">
            <v>51H07</v>
          </cell>
          <cell r="C286" t="str">
            <v>BI_51H07 - Facilities Space Build Out &amp; Improvements (7060)</v>
          </cell>
          <cell r="D286" t="str">
            <v>ER_7060</v>
          </cell>
          <cell r="E286" t="str">
            <v>7060</v>
          </cell>
          <cell r="F286" t="str">
            <v>ER_7060 - Strategic Initiatives</v>
          </cell>
          <cell r="G286" t="str">
            <v>Strategic Initiatives</v>
          </cell>
          <cell r="H286" t="str">
            <v>Strategic</v>
          </cell>
          <cell r="I286" t="str">
            <v>No Driver</v>
          </cell>
        </row>
        <row r="287">
          <cell r="A287" t="str">
            <v>BI_51N09</v>
          </cell>
          <cell r="B287" t="str">
            <v>51N09</v>
          </cell>
          <cell r="C287" t="str">
            <v>BI_51N09 - Customer Facing Technology</v>
          </cell>
          <cell r="D287" t="str">
            <v>ER_5151</v>
          </cell>
          <cell r="E287" t="str">
            <v>5151</v>
          </cell>
          <cell r="F287" t="str">
            <v>ER_5151 - Customer Facing Technology</v>
          </cell>
          <cell r="G287" t="str">
            <v>Customer Facing Technology Program</v>
          </cell>
          <cell r="H287" t="str">
            <v>ET Subfunction</v>
          </cell>
          <cell r="I287" t="str">
            <v>Customer Service Quality &amp; Reliability</v>
          </cell>
        </row>
        <row r="288">
          <cell r="A288" t="str">
            <v>BI_52A50</v>
          </cell>
          <cell r="B288" t="str">
            <v>52A50</v>
          </cell>
          <cell r="C288" t="str">
            <v>BI_52A50 - Failure of Electric Plant/ - System</v>
          </cell>
          <cell r="D288" t="str">
            <v>ER_2059</v>
          </cell>
          <cell r="E288" t="str">
            <v>2059</v>
          </cell>
          <cell r="F288" t="str">
            <v>ER_2059 - Failed Electric Dist Plant-Storm</v>
          </cell>
          <cell r="G288" t="str">
            <v>Electric Storm</v>
          </cell>
          <cell r="H288" t="str">
            <v>T&amp;D Operations</v>
          </cell>
          <cell r="I288" t="str">
            <v>Failed Plant &amp; Operations</v>
          </cell>
        </row>
        <row r="289">
          <cell r="A289" t="str">
            <v>BI_52N09</v>
          </cell>
          <cell r="B289" t="str">
            <v>52N09</v>
          </cell>
          <cell r="C289" t="str">
            <v>BI_52N09 - Payment Card Industry (PCI)</v>
          </cell>
          <cell r="D289" t="str">
            <v>ER_5152</v>
          </cell>
          <cell r="E289" t="str">
            <v>5152</v>
          </cell>
          <cell r="F289" t="str">
            <v>ER_5152 - Payment Card Industry (PCI)</v>
          </cell>
          <cell r="G289" t="str">
            <v>Payment Card Industry Compliance (PCI)</v>
          </cell>
          <cell r="H289" t="str">
            <v>Security Capital</v>
          </cell>
          <cell r="I289" t="str">
            <v>Mandatory &amp; Compliance</v>
          </cell>
        </row>
        <row r="290">
          <cell r="A290" t="str">
            <v>BI_53N09</v>
          </cell>
          <cell r="B290" t="str">
            <v>53N09</v>
          </cell>
          <cell r="C290" t="str">
            <v>BI_53N09 - CIP v5 Transition - Cyber Asset Electronic Access</v>
          </cell>
          <cell r="D290" t="str">
            <v>ER_5153</v>
          </cell>
          <cell r="E290" t="str">
            <v>5153</v>
          </cell>
          <cell r="F290" t="str">
            <v>ER_5153 - CIP v5 Transition - Cyber Asset Electronic Access</v>
          </cell>
          <cell r="G290" t="str">
            <v>CIP v5 Transition - Cyber Asset Electronic Access</v>
          </cell>
          <cell r="H290" t="str">
            <v>Security Capital</v>
          </cell>
          <cell r="I290" t="str">
            <v>Mandatory &amp; Compliance</v>
          </cell>
        </row>
        <row r="291">
          <cell r="A291" t="str">
            <v>BI_54N09</v>
          </cell>
          <cell r="B291" t="str">
            <v>54N09</v>
          </cell>
          <cell r="C291" t="str">
            <v>BI_54N09 - CIP 14v1 - High Impact Assets</v>
          </cell>
          <cell r="D291" t="str">
            <v>ER_5154</v>
          </cell>
          <cell r="E291" t="str">
            <v>5154</v>
          </cell>
          <cell r="F291" t="str">
            <v>ER_5154 - CIP 14v1 - High Impact Assets</v>
          </cell>
          <cell r="G291" t="str">
            <v>CIP 14 v1 - High Impact Assets</v>
          </cell>
          <cell r="H291" t="str">
            <v>Security Capital</v>
          </cell>
          <cell r="I291" t="str">
            <v>Mandatory &amp; Compliance</v>
          </cell>
        </row>
        <row r="292">
          <cell r="A292" t="str">
            <v>BI_55K51</v>
          </cell>
          <cell r="B292" t="str">
            <v>55K51</v>
          </cell>
          <cell r="C292" t="str">
            <v>BI_55K51 - 2005 Productivity Initiative</v>
          </cell>
          <cell r="D292" t="str">
            <v>ER_7050</v>
          </cell>
          <cell r="E292" t="str">
            <v>7050</v>
          </cell>
          <cell r="F292" t="str">
            <v>ER_7050 - Productivity Initiative</v>
          </cell>
          <cell r="G292" t="str">
            <v>Productivity</v>
          </cell>
          <cell r="H292" t="str">
            <v>Productivity Function</v>
          </cell>
          <cell r="I292" t="str">
            <v>No Driver</v>
          </cell>
        </row>
        <row r="293">
          <cell r="A293" t="str">
            <v>BI_55N09</v>
          </cell>
          <cell r="B293" t="str">
            <v>55N09</v>
          </cell>
          <cell r="C293" t="str">
            <v>BI_55N09 - Data Center Compute and Storage Systems</v>
          </cell>
          <cell r="D293" t="str">
            <v>ER_5155</v>
          </cell>
          <cell r="E293" t="str">
            <v>5155</v>
          </cell>
          <cell r="F293" t="str">
            <v>ER_5155 - Data Center Compute and Storage Systems</v>
          </cell>
          <cell r="G293" t="str">
            <v>Data Center Compute and Storage Systems</v>
          </cell>
          <cell r="H293" t="str">
            <v>ET Subfunction</v>
          </cell>
          <cell r="I293" t="str">
            <v>Performance &amp; Capacity</v>
          </cell>
        </row>
        <row r="294">
          <cell r="A294" t="str">
            <v>BI_56H07</v>
          </cell>
          <cell r="B294" t="str">
            <v>56H07</v>
          </cell>
          <cell r="C294" t="str">
            <v>BI_56H07 - Clarkston Property Development</v>
          </cell>
          <cell r="D294" t="str">
            <v>ER_7156</v>
          </cell>
          <cell r="E294" t="str">
            <v>7156</v>
          </cell>
          <cell r="F294" t="str">
            <v>ER_7156 - Clarkston Property Development</v>
          </cell>
          <cell r="G294" t="str">
            <v>Clarkston Property Development</v>
          </cell>
          <cell r="H294" t="str">
            <v>Facilities Capital</v>
          </cell>
          <cell r="I294" t="str">
            <v>Performance &amp; Capacity</v>
          </cell>
        </row>
        <row r="295">
          <cell r="A295" t="str">
            <v>BI_56K51</v>
          </cell>
          <cell r="B295" t="str">
            <v>56K51</v>
          </cell>
          <cell r="C295" t="str">
            <v>BI_56K51 - 2006 Productivity Initiative</v>
          </cell>
          <cell r="D295" t="str">
            <v>ER_7050</v>
          </cell>
          <cell r="E295" t="str">
            <v>7050</v>
          </cell>
          <cell r="F295" t="str">
            <v>ER_7050 - Productivity Initiative</v>
          </cell>
          <cell r="G295" t="str">
            <v>Productivity</v>
          </cell>
          <cell r="H295" t="str">
            <v>Productivity Function</v>
          </cell>
          <cell r="I295" t="str">
            <v>No Driver</v>
          </cell>
        </row>
        <row r="296">
          <cell r="A296" t="str">
            <v>BI_56L08</v>
          </cell>
          <cell r="B296" t="str">
            <v>56L08</v>
          </cell>
          <cell r="C296" t="str">
            <v>BI_56L08 - Transmission Line  Road Move</v>
          </cell>
          <cell r="D296" t="str">
            <v>ER_2056</v>
          </cell>
          <cell r="E296" t="str">
            <v>2056</v>
          </cell>
          <cell r="F296" t="str">
            <v>ER_2056 - Distribution Line Relocations</v>
          </cell>
          <cell r="G296" t="str">
            <v>Elec Relocation and Replacement Program</v>
          </cell>
          <cell r="H296" t="str">
            <v>T&amp;D Operations</v>
          </cell>
          <cell r="I296" t="str">
            <v>Mandatory &amp; Compliance</v>
          </cell>
        </row>
        <row r="297">
          <cell r="A297" t="str">
            <v>BI_56N09</v>
          </cell>
          <cell r="B297" t="str">
            <v>56N09</v>
          </cell>
          <cell r="C297" t="str">
            <v>BI_56N09 - Digital Grid Network Expansion</v>
          </cell>
          <cell r="D297" t="str">
            <v>ER_5156</v>
          </cell>
          <cell r="E297" t="str">
            <v>5156</v>
          </cell>
          <cell r="F297" t="str">
            <v>ER_5156 - Digital Grid Network Expansion</v>
          </cell>
          <cell r="G297" t="str">
            <v>Digital Grid Network</v>
          </cell>
          <cell r="H297" t="str">
            <v>ET Subfunction</v>
          </cell>
          <cell r="I297" t="str">
            <v>Performance &amp; Capacity</v>
          </cell>
        </row>
        <row r="298">
          <cell r="A298" t="str">
            <v>BI_57H07</v>
          </cell>
          <cell r="B298" t="str">
            <v>57H07</v>
          </cell>
          <cell r="C298" t="str">
            <v>BI_57H07 - Coeur d'Alene Property Development</v>
          </cell>
          <cell r="D298" t="str">
            <v>ER_7157</v>
          </cell>
          <cell r="E298" t="str">
            <v>7157</v>
          </cell>
          <cell r="F298" t="str">
            <v>ER_7157 - Coeur d'Alene Property Development</v>
          </cell>
          <cell r="G298" t="str">
            <v>Coeur d'Alene Property Development</v>
          </cell>
          <cell r="H298" t="str">
            <v>Facilities Capital</v>
          </cell>
          <cell r="I298" t="str">
            <v>Performance &amp; Capacity</v>
          </cell>
        </row>
        <row r="299">
          <cell r="A299" t="str">
            <v>BI_57K51</v>
          </cell>
          <cell r="B299" t="str">
            <v>57K51</v>
          </cell>
          <cell r="C299" t="str">
            <v>BI_57K51 - 2007 Productivity Initiative</v>
          </cell>
          <cell r="D299" t="str">
            <v>ER_7050</v>
          </cell>
          <cell r="E299" t="str">
            <v>7050</v>
          </cell>
          <cell r="F299" t="str">
            <v>ER_7050 - Productivity Initiative</v>
          </cell>
          <cell r="G299" t="str">
            <v>Productivity</v>
          </cell>
          <cell r="H299" t="str">
            <v>Productivity Function</v>
          </cell>
          <cell r="I299" t="str">
            <v>No Driver</v>
          </cell>
        </row>
        <row r="300">
          <cell r="A300" t="str">
            <v>BI_57P03</v>
          </cell>
          <cell r="B300" t="str">
            <v>57P03</v>
          </cell>
          <cell r="C300" t="str">
            <v>BI_57P03 - OMS/ADMS-EDAN</v>
          </cell>
          <cell r="D300" t="str">
            <v>ER_5157</v>
          </cell>
          <cell r="E300" t="str">
            <v>5157</v>
          </cell>
          <cell r="F300" t="str">
            <v>ER_5157 - OMS/ADMS</v>
          </cell>
          <cell r="G300" t="str">
            <v>Outage Management System &amp; Advanced Distribution Management System (OMS &amp; ADMS)</v>
          </cell>
          <cell r="H300" t="str">
            <v>ET Subfunction</v>
          </cell>
          <cell r="I300" t="str">
            <v>Asset Condition</v>
          </cell>
        </row>
        <row r="301">
          <cell r="A301" t="str">
            <v>BI_58K50</v>
          </cell>
          <cell r="B301" t="str">
            <v>58K50</v>
          </cell>
          <cell r="C301" t="str">
            <v>BI_58K50 - Customer Experience Platform Program</v>
          </cell>
          <cell r="D301" t="str">
            <v>ER_5158</v>
          </cell>
          <cell r="E301" t="str">
            <v>5158</v>
          </cell>
          <cell r="F301" t="str">
            <v>ER_5158 - Customer Experience Platform Program</v>
          </cell>
          <cell r="G301" t="str">
            <v>Customer Experience Platform Program</v>
          </cell>
          <cell r="H301" t="str">
            <v>ET Subfunction</v>
          </cell>
          <cell r="I301" t="str">
            <v>Customer Service Quality &amp; Reliability</v>
          </cell>
        </row>
        <row r="302">
          <cell r="A302" t="str">
            <v>BI_59P99</v>
          </cell>
          <cell r="B302" t="str">
            <v>59P99</v>
          </cell>
          <cell r="C302" t="str">
            <v>BI_59P99 - NERC CIP Compliance</v>
          </cell>
          <cell r="D302" t="str">
            <v>ER_5159</v>
          </cell>
          <cell r="E302" t="str">
            <v>5159</v>
          </cell>
          <cell r="F302" t="str">
            <v>ER_5159 - NERC CIP Compliance</v>
          </cell>
          <cell r="G302" t="str">
            <v>NERC CIP Compliance</v>
          </cell>
          <cell r="H302" t="str">
            <v>Security Capital</v>
          </cell>
          <cell r="I302" t="str">
            <v>Mandatory &amp; Compliance</v>
          </cell>
        </row>
        <row r="303">
          <cell r="A303" t="str">
            <v>BI_5AH07</v>
          </cell>
          <cell r="B303" t="str">
            <v>5AH07</v>
          </cell>
          <cell r="C303" t="str">
            <v>BI_5AH07 - New Investment Recovery/ Hazmat Building</v>
          </cell>
          <cell r="D303" t="str">
            <v>ER_7126</v>
          </cell>
          <cell r="E303" t="str">
            <v>7126</v>
          </cell>
          <cell r="F303" t="str">
            <v>ER_7126 - Long term Campus Re-Structuring Plan</v>
          </cell>
          <cell r="G303" t="str">
            <v>Campus Repurposing Phase 1</v>
          </cell>
          <cell r="H303" t="str">
            <v>Facilities Capital</v>
          </cell>
          <cell r="I303" t="str">
            <v>Performance &amp; Capacity</v>
          </cell>
        </row>
        <row r="304">
          <cell r="A304" t="str">
            <v>BI_5BH07</v>
          </cell>
          <cell r="B304" t="str">
            <v>5BH07</v>
          </cell>
          <cell r="C304" t="str">
            <v>BI_5BH07 - Parking Garage</v>
          </cell>
          <cell r="D304" t="str">
            <v>ER_7131</v>
          </cell>
          <cell r="E304" t="str">
            <v>7131</v>
          </cell>
          <cell r="F304" t="str">
            <v>ER_7131 - COF Long Term Restructuring Plan Phase 2</v>
          </cell>
          <cell r="G304" t="str">
            <v>Campus Repurposing Phase 2</v>
          </cell>
          <cell r="H304" t="str">
            <v>Facilities Capital</v>
          </cell>
          <cell r="I304" t="str">
            <v>Performance &amp; Capacity</v>
          </cell>
        </row>
        <row r="305">
          <cell r="A305" t="str">
            <v>BI_5CH07</v>
          </cell>
          <cell r="B305" t="str">
            <v>5CH07</v>
          </cell>
          <cell r="C305" t="str">
            <v>BI_5CH07 - Storage Tanks</v>
          </cell>
          <cell r="D305" t="str">
            <v>ER_7151</v>
          </cell>
          <cell r="E305" t="str">
            <v>7151</v>
          </cell>
          <cell r="F305" t="str">
            <v>ER_7151 - Oil Storage Improvements</v>
          </cell>
          <cell r="G305" t="str">
            <v>Oil Storage Improvements</v>
          </cell>
          <cell r="H305" t="str">
            <v>Other Subfunction</v>
          </cell>
          <cell r="I305" t="str">
            <v>Asset Condition</v>
          </cell>
        </row>
        <row r="306">
          <cell r="A306" t="str">
            <v>BI_5DH07</v>
          </cell>
          <cell r="B306" t="str">
            <v>5DH07</v>
          </cell>
          <cell r="C306" t="str">
            <v>BI_5DH07 - Oil Storage Facilities Improvements</v>
          </cell>
          <cell r="D306" t="str">
            <v>ER_7151</v>
          </cell>
          <cell r="E306" t="str">
            <v>7151</v>
          </cell>
          <cell r="F306" t="str">
            <v>ER_7151 - Oil Storage Improvements</v>
          </cell>
          <cell r="G306" t="str">
            <v>Oil Storage Improvements</v>
          </cell>
          <cell r="H306" t="str">
            <v>Other Subfunction</v>
          </cell>
          <cell r="I306" t="str">
            <v>Asset Condition</v>
          </cell>
        </row>
        <row r="307">
          <cell r="A307" t="str">
            <v>BI_60F52</v>
          </cell>
          <cell r="B307" t="str">
            <v>60F52</v>
          </cell>
          <cell r="C307" t="str">
            <v>BI_60F52 - Post Street Signage Lighting</v>
          </cell>
          <cell r="D307" t="str">
            <v>ER_7050</v>
          </cell>
          <cell r="E307" t="str">
            <v>7050</v>
          </cell>
          <cell r="F307" t="str">
            <v>ER_7050 - Productivity Initiative</v>
          </cell>
          <cell r="G307" t="str">
            <v>Productivity</v>
          </cell>
          <cell r="H307" t="str">
            <v>Productivity Function</v>
          </cell>
          <cell r="I307" t="str">
            <v>No Driver</v>
          </cell>
        </row>
        <row r="308">
          <cell r="A308" t="str">
            <v>BI_60F55</v>
          </cell>
          <cell r="B308" t="str">
            <v>60F55</v>
          </cell>
          <cell r="C308" t="str">
            <v>BI_60F55 - Productivity Initiative</v>
          </cell>
          <cell r="D308" t="str">
            <v>ER_7050</v>
          </cell>
          <cell r="E308" t="str">
            <v>7050</v>
          </cell>
          <cell r="F308" t="str">
            <v>ER_7050 - Productivity Initiative</v>
          </cell>
          <cell r="G308" t="str">
            <v>Productivity</v>
          </cell>
          <cell r="H308" t="str">
            <v>Productivity Function</v>
          </cell>
          <cell r="I308" t="str">
            <v>No Driver</v>
          </cell>
        </row>
        <row r="309">
          <cell r="A309" t="str">
            <v>BI_60G02</v>
          </cell>
          <cell r="B309" t="str">
            <v>60G02</v>
          </cell>
          <cell r="C309" t="str">
            <v>BI_60G02 - Jack Stewart Paving</v>
          </cell>
          <cell r="D309" t="str">
            <v>ER_7050</v>
          </cell>
          <cell r="E309" t="str">
            <v>7050</v>
          </cell>
          <cell r="F309" t="str">
            <v>ER_7050 - Productivity Initiative</v>
          </cell>
          <cell r="G309" t="str">
            <v>Productivity</v>
          </cell>
          <cell r="H309" t="str">
            <v>Productivity Function</v>
          </cell>
          <cell r="I309" t="str">
            <v>No Driver</v>
          </cell>
        </row>
        <row r="310">
          <cell r="A310" t="str">
            <v>BI_60P99</v>
          </cell>
          <cell r="B310" t="str">
            <v>60P99</v>
          </cell>
          <cell r="C310" t="str">
            <v>BI_60P99 - Network Backbone Infrastructure</v>
          </cell>
          <cell r="D310" t="str">
            <v>ER_5160</v>
          </cell>
          <cell r="E310" t="str">
            <v>5160</v>
          </cell>
          <cell r="F310" t="str">
            <v>ER_5160 - Network Backbone Infrastructure</v>
          </cell>
          <cell r="G310" t="str">
            <v>Network Backbone</v>
          </cell>
          <cell r="H310" t="str">
            <v>ET Subfunction</v>
          </cell>
          <cell r="I310" t="str">
            <v>Performance &amp; Capacity</v>
          </cell>
        </row>
        <row r="311">
          <cell r="A311" t="str">
            <v>BI_60W09</v>
          </cell>
          <cell r="B311" t="str">
            <v>60W09</v>
          </cell>
          <cell r="C311" t="str">
            <v>BI_60W09 - Avista Utilities Web Redesign</v>
          </cell>
          <cell r="D311" t="str">
            <v>ER_7050</v>
          </cell>
          <cell r="E311" t="str">
            <v>7050</v>
          </cell>
          <cell r="F311" t="str">
            <v>ER_7050 - Productivity Initiative</v>
          </cell>
          <cell r="G311" t="str">
            <v>Productivity</v>
          </cell>
          <cell r="H311" t="str">
            <v>Productivity Function</v>
          </cell>
          <cell r="I311" t="str">
            <v>No Driver</v>
          </cell>
        </row>
        <row r="312">
          <cell r="A312" t="str">
            <v>BI_61A50</v>
          </cell>
          <cell r="B312" t="str">
            <v>61A50</v>
          </cell>
          <cell r="C312" t="str">
            <v>BI_61A50 - WSDOT Franchise Requirements Construction</v>
          </cell>
          <cell r="D312" t="str">
            <v>ER_2061</v>
          </cell>
          <cell r="E312" t="str">
            <v>2061</v>
          </cell>
          <cell r="F312" t="str">
            <v>ER_2061 - WSDOT Franchise Requirements Construction</v>
          </cell>
          <cell r="G312" t="str">
            <v>Elec Relocation and Replacement Program</v>
          </cell>
          <cell r="H312" t="str">
            <v>T&amp;D Operations</v>
          </cell>
          <cell r="I312" t="str">
            <v>Mandatory &amp; Compliance</v>
          </cell>
        </row>
        <row r="313">
          <cell r="A313" t="str">
            <v>BI_61P99</v>
          </cell>
          <cell r="B313" t="str">
            <v>61P99</v>
          </cell>
          <cell r="C313" t="str">
            <v>BI_61P99 - Enterprise Network Infrastructure</v>
          </cell>
          <cell r="D313" t="str">
            <v>ER_5161</v>
          </cell>
          <cell r="E313" t="str">
            <v>5161</v>
          </cell>
          <cell r="F313" t="str">
            <v>ER_5161 - Enterprise Network Infrastructure</v>
          </cell>
          <cell r="G313" t="str">
            <v>Enterprise Network Infrastructure</v>
          </cell>
          <cell r="H313" t="str">
            <v>ET Subfunction</v>
          </cell>
          <cell r="I313" t="str">
            <v>Performance &amp; Capacity</v>
          </cell>
        </row>
        <row r="314">
          <cell r="A314" t="str">
            <v>BI_61W09</v>
          </cell>
          <cell r="B314" t="str">
            <v>61W09</v>
          </cell>
          <cell r="C314" t="str">
            <v>BI_61W09 - Mobile Locator</v>
          </cell>
          <cell r="D314" t="str">
            <v>ER_7050</v>
          </cell>
          <cell r="E314" t="str">
            <v>7050</v>
          </cell>
          <cell r="F314" t="str">
            <v>ER_7050 - Productivity Initiative</v>
          </cell>
          <cell r="G314" t="str">
            <v>Productivity</v>
          </cell>
          <cell r="H314" t="str">
            <v>Productivity Function</v>
          </cell>
          <cell r="I314" t="str">
            <v>No Driver</v>
          </cell>
        </row>
        <row r="315">
          <cell r="A315" t="str">
            <v>BI_62P99</v>
          </cell>
          <cell r="B315" t="str">
            <v>62P99</v>
          </cell>
          <cell r="C315" t="str">
            <v>BI_62P99 - Control and Safety Network Infrastructure</v>
          </cell>
          <cell r="D315" t="str">
            <v>ER_5162</v>
          </cell>
          <cell r="E315" t="str">
            <v>5162</v>
          </cell>
          <cell r="F315" t="str">
            <v>ER_5162 - Control and Safety Network Infrastructure</v>
          </cell>
          <cell r="G315" t="str">
            <v>Control and Safety Network Infrastructure</v>
          </cell>
          <cell r="H315" t="str">
            <v>ET Subfunction</v>
          </cell>
          <cell r="I315" t="str">
            <v>Performance &amp; Capacity</v>
          </cell>
        </row>
        <row r="316">
          <cell r="A316" t="str">
            <v>BI_63C09</v>
          </cell>
          <cell r="B316" t="str">
            <v>63C09</v>
          </cell>
          <cell r="C316" t="str">
            <v>BI_63C09 - Identity and Access Governance</v>
          </cell>
          <cell r="D316" t="str">
            <v>ER_5163</v>
          </cell>
          <cell r="E316" t="str">
            <v>5163</v>
          </cell>
          <cell r="F316" t="str">
            <v>ER_5163 - Identity and Access Governance</v>
          </cell>
          <cell r="G316" t="str">
            <v>Identity and Access Governance (IAG)</v>
          </cell>
          <cell r="H316" t="str">
            <v>Security Capital</v>
          </cell>
          <cell r="I316" t="str">
            <v>Mandatory &amp; Compliance</v>
          </cell>
        </row>
        <row r="317">
          <cell r="A317" t="str">
            <v>BI_64T51</v>
          </cell>
          <cell r="B317" t="str">
            <v>64T51</v>
          </cell>
          <cell r="C317" t="str">
            <v>BI_64T51 - Control Zone Mitigation Project</v>
          </cell>
          <cell r="D317" t="str">
            <v>ER_2064</v>
          </cell>
          <cell r="E317" t="str">
            <v>2064</v>
          </cell>
          <cell r="F317" t="str">
            <v>ER_2064 - Control Zone Mitigation Project</v>
          </cell>
          <cell r="G317" t="str">
            <v>Elec Relocation and Replacement Program</v>
          </cell>
          <cell r="H317" t="str">
            <v>T&amp;D Operations</v>
          </cell>
          <cell r="I317" t="str">
            <v>Mandatory &amp; Compliance</v>
          </cell>
        </row>
        <row r="318">
          <cell r="A318" t="str">
            <v>BI_66C51</v>
          </cell>
          <cell r="B318" t="str">
            <v>66C51</v>
          </cell>
          <cell r="C318" t="str">
            <v>BI_66C51 - DREEP:Distribution Reliability &amp; Energy Efficiency Project</v>
          </cell>
          <cell r="D318" t="str">
            <v>ER_2466</v>
          </cell>
          <cell r="E318" t="str">
            <v>2466</v>
          </cell>
          <cell r="F318" t="str">
            <v>ER_2466 - DREEP:Dist Reliability &amp; Energy Efficiency Proj</v>
          </cell>
          <cell r="G318" t="str">
            <v>Regular Capital - Pre Business Case</v>
          </cell>
          <cell r="H318" t="str">
            <v>No Function</v>
          </cell>
          <cell r="I318" t="str">
            <v>No Driver</v>
          </cell>
        </row>
        <row r="319">
          <cell r="A319" t="str">
            <v>BI_69R11</v>
          </cell>
          <cell r="B319" t="str">
            <v>69R11</v>
          </cell>
          <cell r="C319" t="str">
            <v>BI_69R11 - Compliance Load Study</v>
          </cell>
          <cell r="D319" t="str">
            <v>ER_2469</v>
          </cell>
          <cell r="E319" t="str">
            <v>2469</v>
          </cell>
          <cell r="F319" t="str">
            <v>ER_2469 - Compliance Load Study</v>
          </cell>
          <cell r="G319" t="str">
            <v>Regular Capital - Pre Business Case</v>
          </cell>
          <cell r="H319" t="str">
            <v>No Function</v>
          </cell>
          <cell r="I319" t="str">
            <v>No Driver</v>
          </cell>
        </row>
        <row r="320">
          <cell r="A320" t="str">
            <v>BI_6AH07</v>
          </cell>
          <cell r="B320" t="str">
            <v>6AH07</v>
          </cell>
          <cell r="C320" t="str">
            <v>BI_6AH07 - Warehouse Service Yard and Washbay</v>
          </cell>
          <cell r="D320" t="str">
            <v>ER_7126</v>
          </cell>
          <cell r="E320" t="str">
            <v>7126</v>
          </cell>
          <cell r="F320" t="str">
            <v>ER_7126 - Long term Campus Re-Structuring Plan</v>
          </cell>
          <cell r="G320" t="str">
            <v>Campus Repurposing Phase 1</v>
          </cell>
          <cell r="H320" t="str">
            <v>Facilities Capital</v>
          </cell>
          <cell r="I320" t="str">
            <v>Performance &amp; Capacity</v>
          </cell>
        </row>
        <row r="321">
          <cell r="A321" t="str">
            <v>BI_6BH07</v>
          </cell>
          <cell r="B321" t="str">
            <v>6BH07</v>
          </cell>
          <cell r="C321" t="str">
            <v>BI_6BH07 - Long Term Restructuring Ph 2 Future</v>
          </cell>
          <cell r="D321" t="str">
            <v>ER_7131</v>
          </cell>
          <cell r="E321" t="str">
            <v>7131</v>
          </cell>
          <cell r="F321" t="str">
            <v>ER_7131 - COF Long Term Restructuring Plan Phase 2</v>
          </cell>
          <cell r="G321" t="str">
            <v>Campus Repurposing Phase 2</v>
          </cell>
          <cell r="H321" t="str">
            <v>Facilities Capital</v>
          </cell>
          <cell r="I321" t="str">
            <v>Performance &amp; Capacity</v>
          </cell>
        </row>
        <row r="322">
          <cell r="A322" t="str">
            <v>BI_70F50</v>
          </cell>
          <cell r="B322" t="str">
            <v>70F50</v>
          </cell>
          <cell r="C322" t="str">
            <v>BI_70F50 - Remote Disconnect Reconnect Project ID/WA</v>
          </cell>
          <cell r="D322" t="str">
            <v>ER_7050</v>
          </cell>
          <cell r="E322" t="str">
            <v>7050</v>
          </cell>
          <cell r="F322" t="str">
            <v>ER_7050 - Productivity Initiative</v>
          </cell>
          <cell r="G322" t="str">
            <v>Productivity</v>
          </cell>
          <cell r="H322" t="str">
            <v>Productivity Function</v>
          </cell>
          <cell r="I322" t="str">
            <v>No Driver</v>
          </cell>
        </row>
        <row r="323">
          <cell r="A323" t="str">
            <v>BI_70H07</v>
          </cell>
          <cell r="B323" t="str">
            <v>70H07</v>
          </cell>
          <cell r="C323" t="str">
            <v>BI_70H07 - Mission Campus Yard Storage Improvements</v>
          </cell>
          <cell r="D323" t="str">
            <v>ER_7050</v>
          </cell>
          <cell r="E323" t="str">
            <v>7050</v>
          </cell>
          <cell r="F323" t="str">
            <v>ER_7050 - Productivity Initiative</v>
          </cell>
          <cell r="G323" t="str">
            <v>Productivity</v>
          </cell>
          <cell r="H323" t="str">
            <v>Productivity Function</v>
          </cell>
          <cell r="I323" t="str">
            <v>No Driver</v>
          </cell>
        </row>
        <row r="324">
          <cell r="A324" t="str">
            <v>BI_70L53</v>
          </cell>
          <cell r="B324" t="str">
            <v>70L53</v>
          </cell>
          <cell r="C324" t="str">
            <v>BI_70L53 - Coeur d'Alene Staging Facility</v>
          </cell>
          <cell r="D324" t="str">
            <v>ER_7050</v>
          </cell>
          <cell r="E324" t="str">
            <v>7050</v>
          </cell>
          <cell r="F324" t="str">
            <v>ER_7050 - Productivity Initiative</v>
          </cell>
          <cell r="G324" t="str">
            <v>Productivity</v>
          </cell>
          <cell r="H324" t="str">
            <v>Productivity Function</v>
          </cell>
          <cell r="I324" t="str">
            <v>No Driver</v>
          </cell>
        </row>
        <row r="325">
          <cell r="A325" t="str">
            <v>BI_70W09</v>
          </cell>
          <cell r="B325" t="str">
            <v>70W09</v>
          </cell>
          <cell r="C325" t="str">
            <v>BI_70W09 - Oracle ADI Replacement-GL Wand</v>
          </cell>
          <cell r="D325" t="str">
            <v>ER_7050</v>
          </cell>
          <cell r="E325" t="str">
            <v>7050</v>
          </cell>
          <cell r="F325" t="str">
            <v>ER_7050 - Productivity Initiative</v>
          </cell>
          <cell r="G325" t="str">
            <v>Productivity</v>
          </cell>
          <cell r="H325" t="str">
            <v>Productivity Function</v>
          </cell>
          <cell r="I325" t="str">
            <v>No Driver</v>
          </cell>
        </row>
        <row r="326">
          <cell r="A326" t="str">
            <v>BI_71A52</v>
          </cell>
          <cell r="B326" t="str">
            <v>71A52</v>
          </cell>
          <cell r="C326" t="str">
            <v>BI_71A52 - Structures and Improvements</v>
          </cell>
          <cell r="D326" t="str">
            <v>ER_7001</v>
          </cell>
          <cell r="E326" t="str">
            <v>7001</v>
          </cell>
          <cell r="F326" t="str">
            <v>ER_7001 - Structures &amp; Improv</v>
          </cell>
          <cell r="G326" t="str">
            <v>Structures and Improvements/Furniture</v>
          </cell>
          <cell r="H326" t="str">
            <v>Facilities Capital</v>
          </cell>
          <cell r="I326" t="str">
            <v>Asset Condition</v>
          </cell>
        </row>
        <row r="327">
          <cell r="A327" t="str">
            <v>BI_71A80</v>
          </cell>
          <cell r="B327" t="str">
            <v>71A80</v>
          </cell>
          <cell r="C327" t="str">
            <v>BI_71A80 - Structures and Improvements</v>
          </cell>
          <cell r="D327" t="str">
            <v>ER_7001</v>
          </cell>
          <cell r="E327" t="str">
            <v>7001</v>
          </cell>
          <cell r="F327" t="str">
            <v>ER_7001 - Structures &amp; Improv</v>
          </cell>
          <cell r="G327" t="str">
            <v>Structures and Improvements/Furniture</v>
          </cell>
          <cell r="H327" t="str">
            <v>Facilities Capital</v>
          </cell>
          <cell r="I327" t="str">
            <v>Asset Condition</v>
          </cell>
        </row>
        <row r="328">
          <cell r="A328" t="str">
            <v>BI_71B09</v>
          </cell>
          <cell r="B328" t="str">
            <v>71B09</v>
          </cell>
          <cell r="C328" t="str">
            <v>BI_71B09 - Strutures and Improvements</v>
          </cell>
          <cell r="D328" t="str">
            <v>ER_7001</v>
          </cell>
          <cell r="E328" t="str">
            <v>7001</v>
          </cell>
          <cell r="F328" t="str">
            <v>ER_7001 - Structures &amp; Improv</v>
          </cell>
          <cell r="G328" t="str">
            <v>Structures and Improvements/Furniture</v>
          </cell>
          <cell r="H328" t="str">
            <v>Facilities Capital</v>
          </cell>
          <cell r="I328" t="str">
            <v>Asset Condition</v>
          </cell>
        </row>
        <row r="329">
          <cell r="A329" t="str">
            <v>BI_71B50</v>
          </cell>
          <cell r="B329" t="str">
            <v>71B50</v>
          </cell>
          <cell r="C329" t="str">
            <v>BI_71B50 - Structures &amp; Improvements</v>
          </cell>
          <cell r="D329" t="str">
            <v>ER_7001</v>
          </cell>
          <cell r="E329" t="str">
            <v>7001</v>
          </cell>
          <cell r="F329" t="str">
            <v>ER_7001 - Structures &amp; Improv</v>
          </cell>
          <cell r="G329" t="str">
            <v>Structures and Improvements/Furniture</v>
          </cell>
          <cell r="H329" t="str">
            <v>Facilities Capital</v>
          </cell>
          <cell r="I329" t="str">
            <v>Asset Condition</v>
          </cell>
        </row>
        <row r="330">
          <cell r="A330" t="str">
            <v>BI_71B53</v>
          </cell>
          <cell r="B330" t="str">
            <v>71B53</v>
          </cell>
          <cell r="C330" t="str">
            <v>BI_71B53 - Structure and Improvements</v>
          </cell>
          <cell r="D330" t="str">
            <v>ER_7001</v>
          </cell>
          <cell r="E330" t="str">
            <v>7001</v>
          </cell>
          <cell r="F330" t="str">
            <v>ER_7001 - Structures &amp; Improv</v>
          </cell>
          <cell r="G330" t="str">
            <v>Structures and Improvements/Furniture</v>
          </cell>
          <cell r="H330" t="str">
            <v>Facilities Capital</v>
          </cell>
          <cell r="I330" t="str">
            <v>Asset Condition</v>
          </cell>
        </row>
        <row r="331">
          <cell r="A331" t="str">
            <v>BI_71C50</v>
          </cell>
          <cell r="B331" t="str">
            <v>71C50</v>
          </cell>
          <cell r="C331" t="str">
            <v>BI_71C50 - Emergency Power for Operations War Room</v>
          </cell>
          <cell r="D331" t="str">
            <v>ER_7001</v>
          </cell>
          <cell r="E331" t="str">
            <v>7001</v>
          </cell>
          <cell r="F331" t="str">
            <v>ER_7001 - Structures &amp; Improv</v>
          </cell>
          <cell r="G331" t="str">
            <v>Structures and Improvements/Furniture</v>
          </cell>
          <cell r="H331" t="str">
            <v>Facilities Capital</v>
          </cell>
          <cell r="I331" t="str">
            <v>Asset Condition</v>
          </cell>
        </row>
        <row r="332">
          <cell r="A332" t="str">
            <v>BI_71C53</v>
          </cell>
          <cell r="B332" t="str">
            <v>71C53</v>
          </cell>
          <cell r="C332" t="str">
            <v>BI_71C53 - Structures and Improvements</v>
          </cell>
          <cell r="D332" t="str">
            <v>ER_7001</v>
          </cell>
          <cell r="E332" t="str">
            <v>7001</v>
          </cell>
          <cell r="F332" t="str">
            <v>ER_7001 - Structures &amp; Improv</v>
          </cell>
          <cell r="G332" t="str">
            <v>Structures and Improvements/Furniture</v>
          </cell>
          <cell r="H332" t="str">
            <v>Facilities Capital</v>
          </cell>
          <cell r="I332" t="str">
            <v>Asset Condition</v>
          </cell>
        </row>
        <row r="333">
          <cell r="A333" t="str">
            <v>BI_71D53</v>
          </cell>
          <cell r="B333" t="str">
            <v>71D53</v>
          </cell>
          <cell r="C333" t="str">
            <v>BI_71D53 - Structure and Improvements</v>
          </cell>
          <cell r="D333" t="str">
            <v>ER_7001</v>
          </cell>
          <cell r="E333" t="str">
            <v>7001</v>
          </cell>
          <cell r="F333" t="str">
            <v>ER_7001 - Structures &amp; Improv</v>
          </cell>
          <cell r="G333" t="str">
            <v>Structures and Improvements/Furniture</v>
          </cell>
          <cell r="H333" t="str">
            <v>Facilities Capital</v>
          </cell>
          <cell r="I333" t="str">
            <v>Asset Condition</v>
          </cell>
        </row>
        <row r="334">
          <cell r="A334" t="str">
            <v>BI_71E09</v>
          </cell>
          <cell r="B334" t="str">
            <v>71E09</v>
          </cell>
          <cell r="C334" t="str">
            <v>BI_71E09 - Structures and Improv</v>
          </cell>
          <cell r="D334" t="str">
            <v>ER_7001</v>
          </cell>
          <cell r="E334" t="str">
            <v>7001</v>
          </cell>
          <cell r="F334" t="str">
            <v>ER_7001 - Structures &amp; Improv</v>
          </cell>
          <cell r="G334" t="str">
            <v>Structures and Improvements/Furniture</v>
          </cell>
          <cell r="H334" t="str">
            <v>Facilities Capital</v>
          </cell>
          <cell r="I334" t="str">
            <v>Asset Condition</v>
          </cell>
        </row>
        <row r="335">
          <cell r="A335" t="str">
            <v>BI_71E53</v>
          </cell>
          <cell r="B335" t="str">
            <v>71E53</v>
          </cell>
          <cell r="C335" t="str">
            <v>BI_71E53 - Structures and Improvements</v>
          </cell>
          <cell r="D335" t="str">
            <v>ER_7001</v>
          </cell>
          <cell r="E335" t="str">
            <v>7001</v>
          </cell>
          <cell r="F335" t="str">
            <v>ER_7001 - Structures &amp; Improv</v>
          </cell>
          <cell r="G335" t="str">
            <v>Structures and Improvements/Furniture</v>
          </cell>
          <cell r="H335" t="str">
            <v>Facilities Capital</v>
          </cell>
          <cell r="I335" t="str">
            <v>Asset Condition</v>
          </cell>
        </row>
        <row r="336">
          <cell r="A336" t="str">
            <v>BI_71F08</v>
          </cell>
          <cell r="B336" t="str">
            <v>71F08</v>
          </cell>
          <cell r="C336" t="str">
            <v>BI_71F08 - Structures and Improvements</v>
          </cell>
          <cell r="D336" t="str">
            <v>ER_7001</v>
          </cell>
          <cell r="E336" t="str">
            <v>7001</v>
          </cell>
          <cell r="F336" t="str">
            <v>ER_7001 - Structures &amp; Improv</v>
          </cell>
          <cell r="G336" t="str">
            <v>Structures and Improvements/Furniture</v>
          </cell>
          <cell r="H336" t="str">
            <v>Facilities Capital</v>
          </cell>
          <cell r="I336" t="str">
            <v>Asset Condition</v>
          </cell>
        </row>
        <row r="337">
          <cell r="A337" t="str">
            <v>BI_71G02</v>
          </cell>
          <cell r="B337" t="str">
            <v>71G02</v>
          </cell>
          <cell r="C337" t="str">
            <v>BI_71G02 - Structures and Improvements</v>
          </cell>
          <cell r="D337" t="str">
            <v>ER_7001</v>
          </cell>
          <cell r="E337" t="str">
            <v>7001</v>
          </cell>
          <cell r="F337" t="str">
            <v>ER_7001 - Structures &amp; Improv</v>
          </cell>
          <cell r="G337" t="str">
            <v>Structures and Improvements/Furniture</v>
          </cell>
          <cell r="H337" t="str">
            <v>Facilities Capital</v>
          </cell>
          <cell r="I337" t="str">
            <v>Asset Condition</v>
          </cell>
        </row>
        <row r="338">
          <cell r="A338" t="str">
            <v>BI_71G50</v>
          </cell>
          <cell r="B338" t="str">
            <v>71G50</v>
          </cell>
          <cell r="C338" t="str">
            <v>BI_71G50 - Structure and Improvements</v>
          </cell>
          <cell r="D338" t="str">
            <v>ER_7001</v>
          </cell>
          <cell r="E338" t="str">
            <v>7001</v>
          </cell>
          <cell r="F338" t="str">
            <v>ER_7001 - Structures &amp; Improv</v>
          </cell>
          <cell r="G338" t="str">
            <v>Structures and Improvements/Furniture</v>
          </cell>
          <cell r="H338" t="str">
            <v>Facilities Capital</v>
          </cell>
          <cell r="I338" t="str">
            <v>Asset Condition</v>
          </cell>
        </row>
        <row r="339">
          <cell r="A339" t="str">
            <v>BI_71H07</v>
          </cell>
          <cell r="B339" t="str">
            <v>71H07</v>
          </cell>
          <cell r="C339" t="str">
            <v>BI_71H07 - Structures and Improvements</v>
          </cell>
          <cell r="D339" t="str">
            <v>ER_7001</v>
          </cell>
          <cell r="E339" t="str">
            <v>7001</v>
          </cell>
          <cell r="F339" t="str">
            <v>ER_7001 - Structures &amp; Improv</v>
          </cell>
          <cell r="G339" t="str">
            <v>Structures and Improvements/Furniture</v>
          </cell>
          <cell r="H339" t="str">
            <v>Facilities Capital</v>
          </cell>
          <cell r="I339" t="str">
            <v>Asset Condition</v>
          </cell>
        </row>
        <row r="340">
          <cell r="A340" t="str">
            <v>BI_71H50</v>
          </cell>
          <cell r="B340" t="str">
            <v>71H50</v>
          </cell>
          <cell r="C340" t="str">
            <v>BI_71H50 - Structures and Improvements</v>
          </cell>
          <cell r="D340" t="str">
            <v>ER_7001</v>
          </cell>
          <cell r="E340" t="str">
            <v>7001</v>
          </cell>
          <cell r="F340" t="str">
            <v>ER_7001 - Structures &amp; Improv</v>
          </cell>
          <cell r="G340" t="str">
            <v>Structures and Improvements/Furniture</v>
          </cell>
          <cell r="H340" t="str">
            <v>Facilities Capital</v>
          </cell>
          <cell r="I340" t="str">
            <v>Asset Condition</v>
          </cell>
        </row>
        <row r="341">
          <cell r="A341" t="str">
            <v>BI_71H53</v>
          </cell>
          <cell r="B341" t="str">
            <v>71H53</v>
          </cell>
          <cell r="C341" t="str">
            <v>BI_71H53 - Structures and Improvements</v>
          </cell>
          <cell r="D341" t="str">
            <v>ER_7001</v>
          </cell>
          <cell r="E341" t="str">
            <v>7001</v>
          </cell>
          <cell r="F341" t="str">
            <v>ER_7001 - Structures &amp; Improv</v>
          </cell>
          <cell r="G341" t="str">
            <v>Structures and Improvements/Furniture</v>
          </cell>
          <cell r="H341" t="str">
            <v>Facilities Capital</v>
          </cell>
          <cell r="I341" t="str">
            <v>Asset Condition</v>
          </cell>
        </row>
        <row r="342">
          <cell r="A342" t="str">
            <v>BI_71J53</v>
          </cell>
          <cell r="B342" t="str">
            <v>71J53</v>
          </cell>
          <cell r="C342" t="str">
            <v>BI_71J53 - Structure and Improvements</v>
          </cell>
          <cell r="D342" t="str">
            <v>ER_7001</v>
          </cell>
          <cell r="E342" t="str">
            <v>7001</v>
          </cell>
          <cell r="F342" t="str">
            <v>ER_7001 - Structures &amp; Improv</v>
          </cell>
          <cell r="G342" t="str">
            <v>Structures and Improvements/Furniture</v>
          </cell>
          <cell r="H342" t="str">
            <v>Facilities Capital</v>
          </cell>
          <cell r="I342" t="str">
            <v>Asset Condition</v>
          </cell>
        </row>
        <row r="343">
          <cell r="A343" t="str">
            <v>BI_71K50</v>
          </cell>
          <cell r="B343" t="str">
            <v>71K50</v>
          </cell>
          <cell r="C343" t="str">
            <v>BI_71K50 - Structures and Improvements</v>
          </cell>
          <cell r="D343" t="str">
            <v>ER_7001</v>
          </cell>
          <cell r="E343" t="str">
            <v>7001</v>
          </cell>
          <cell r="F343" t="str">
            <v>ER_7001 - Structures &amp; Improv</v>
          </cell>
          <cell r="G343" t="str">
            <v>Structures and Improvements/Furniture</v>
          </cell>
          <cell r="H343" t="str">
            <v>Facilities Capital</v>
          </cell>
          <cell r="I343" t="str">
            <v>Asset Condition</v>
          </cell>
        </row>
        <row r="344">
          <cell r="A344" t="str">
            <v>BI_71K51</v>
          </cell>
          <cell r="B344" t="str">
            <v>71K51</v>
          </cell>
          <cell r="C344" t="str">
            <v>BI_71K51 - Structures and Improvements</v>
          </cell>
          <cell r="D344" t="str">
            <v>ER_7001</v>
          </cell>
          <cell r="E344" t="str">
            <v>7001</v>
          </cell>
          <cell r="F344" t="str">
            <v>ER_7001 - Structures &amp; Improv</v>
          </cell>
          <cell r="G344" t="str">
            <v>Structures and Improvements/Furniture</v>
          </cell>
          <cell r="H344" t="str">
            <v>Facilities Capital</v>
          </cell>
          <cell r="I344" t="str">
            <v>Asset Condition</v>
          </cell>
        </row>
        <row r="345">
          <cell r="A345" t="str">
            <v>BI_71L50</v>
          </cell>
          <cell r="B345" t="str">
            <v>71L50</v>
          </cell>
          <cell r="C345" t="str">
            <v>BI_71L50 - Structures &amp; Improvements</v>
          </cell>
          <cell r="D345" t="str">
            <v>ER_7001</v>
          </cell>
          <cell r="E345" t="str">
            <v>7001</v>
          </cell>
          <cell r="F345" t="str">
            <v>ER_7001 - Structures &amp; Improv</v>
          </cell>
          <cell r="G345" t="str">
            <v>Structures and Improvements/Furniture</v>
          </cell>
          <cell r="H345" t="str">
            <v>Facilities Capital</v>
          </cell>
          <cell r="I345" t="str">
            <v>Asset Condition</v>
          </cell>
        </row>
        <row r="346">
          <cell r="A346" t="str">
            <v>BI_71L53</v>
          </cell>
          <cell r="B346" t="str">
            <v>71L53</v>
          </cell>
          <cell r="C346" t="str">
            <v>BI_71L53 - Structure and Improvements</v>
          </cell>
          <cell r="D346" t="str">
            <v>ER_7001</v>
          </cell>
          <cell r="E346" t="str">
            <v>7001</v>
          </cell>
          <cell r="F346" t="str">
            <v>ER_7001 - Structures &amp; Improv</v>
          </cell>
          <cell r="G346" t="str">
            <v>Structures and Improvements/Furniture</v>
          </cell>
          <cell r="H346" t="str">
            <v>Facilities Capital</v>
          </cell>
          <cell r="I346" t="str">
            <v>Asset Condition</v>
          </cell>
        </row>
        <row r="347">
          <cell r="A347" t="str">
            <v>BI_71P09</v>
          </cell>
          <cell r="B347" t="str">
            <v>71P09</v>
          </cell>
          <cell r="C347" t="str">
            <v>BI_71P09 - Structures &amp; Improvements</v>
          </cell>
          <cell r="D347" t="str">
            <v>ER_7001</v>
          </cell>
          <cell r="E347" t="str">
            <v>7001</v>
          </cell>
          <cell r="F347" t="str">
            <v>ER_7001 - Structures &amp; Improv</v>
          </cell>
          <cell r="G347" t="str">
            <v>Structures and Improvements/Furniture</v>
          </cell>
          <cell r="H347" t="str">
            <v>Facilities Capital</v>
          </cell>
          <cell r="I347" t="str">
            <v>Asset Condition</v>
          </cell>
        </row>
        <row r="348">
          <cell r="A348" t="str">
            <v>BI_71P50</v>
          </cell>
          <cell r="B348" t="str">
            <v>71P50</v>
          </cell>
          <cell r="C348" t="str">
            <v>BI_71P50 - Structure and Improvements</v>
          </cell>
          <cell r="D348" t="str">
            <v>ER_7001</v>
          </cell>
          <cell r="E348" t="str">
            <v>7001</v>
          </cell>
          <cell r="F348" t="str">
            <v>ER_7001 - Structures &amp; Improv</v>
          </cell>
          <cell r="G348" t="str">
            <v>Structures and Improvements/Furniture</v>
          </cell>
          <cell r="H348" t="str">
            <v>Facilities Capital</v>
          </cell>
          <cell r="I348" t="str">
            <v>Asset Condition</v>
          </cell>
        </row>
        <row r="349">
          <cell r="A349" t="str">
            <v>BI_71P51</v>
          </cell>
          <cell r="B349" t="str">
            <v>71P51</v>
          </cell>
          <cell r="C349" t="str">
            <v>BI_71P51 - Structures and Improvements</v>
          </cell>
          <cell r="D349" t="str">
            <v>ER_7001</v>
          </cell>
          <cell r="E349" t="str">
            <v>7001</v>
          </cell>
          <cell r="F349" t="str">
            <v>ER_7001 - Structures &amp; Improv</v>
          </cell>
          <cell r="G349" t="str">
            <v>Structures and Improvements/Furniture</v>
          </cell>
          <cell r="H349" t="str">
            <v>Facilities Capital</v>
          </cell>
          <cell r="I349" t="str">
            <v>Asset Condition</v>
          </cell>
        </row>
        <row r="350">
          <cell r="A350" t="str">
            <v>BI_71R50</v>
          </cell>
          <cell r="B350" t="str">
            <v>71R50</v>
          </cell>
          <cell r="C350" t="str">
            <v>BI_71R50 - Structures &amp; Improvm</v>
          </cell>
          <cell r="D350" t="str">
            <v>ER_7001</v>
          </cell>
          <cell r="E350" t="str">
            <v>7001</v>
          </cell>
          <cell r="F350" t="str">
            <v>ER_7001 - Structures &amp; Improv</v>
          </cell>
          <cell r="G350" t="str">
            <v>Structures and Improvements/Furniture</v>
          </cell>
          <cell r="H350" t="str">
            <v>Facilities Capital</v>
          </cell>
          <cell r="I350" t="str">
            <v>Asset Condition</v>
          </cell>
        </row>
        <row r="351">
          <cell r="A351" t="str">
            <v>BI_71W09</v>
          </cell>
          <cell r="B351" t="str">
            <v>71W09</v>
          </cell>
          <cell r="C351" t="str">
            <v>BI_71W09 - Gas &amp; Electric Trouble Enhancements</v>
          </cell>
          <cell r="D351" t="str">
            <v>ER_5007</v>
          </cell>
          <cell r="E351" t="str">
            <v>5007</v>
          </cell>
          <cell r="F351" t="str">
            <v>ER_5007 - AFM Product Development Program</v>
          </cell>
          <cell r="G351" t="str">
            <v>Regular Capital - Pre Business Case</v>
          </cell>
          <cell r="H351" t="str">
            <v>No Function</v>
          </cell>
          <cell r="I351" t="str">
            <v>No Driver</v>
          </cell>
        </row>
        <row r="352">
          <cell r="A352" t="str">
            <v>BI_72H07</v>
          </cell>
          <cell r="B352" t="str">
            <v>72H07</v>
          </cell>
          <cell r="C352" t="str">
            <v>BI_72H07 - HVAC Project 2007 Service Building Controls</v>
          </cell>
          <cell r="D352" t="str">
            <v>ER_7050</v>
          </cell>
          <cell r="E352" t="str">
            <v>7050</v>
          </cell>
          <cell r="F352" t="str">
            <v>ER_7050 - Productivity Initiative</v>
          </cell>
          <cell r="G352" t="str">
            <v>Productivity</v>
          </cell>
          <cell r="H352" t="str">
            <v>Productivity Function</v>
          </cell>
          <cell r="I352" t="str">
            <v>No Driver</v>
          </cell>
        </row>
        <row r="353">
          <cell r="A353" t="str">
            <v>BI_72L53</v>
          </cell>
          <cell r="B353" t="str">
            <v>72L53</v>
          </cell>
          <cell r="C353" t="str">
            <v>BI_72L53 - Mini Excavators (5)</v>
          </cell>
          <cell r="D353" t="str">
            <v>ER_7050</v>
          </cell>
          <cell r="E353" t="str">
            <v>7050</v>
          </cell>
          <cell r="F353" t="str">
            <v>ER_7050 - Productivity Initiative</v>
          </cell>
          <cell r="G353" t="str">
            <v>Productivity</v>
          </cell>
          <cell r="H353" t="str">
            <v>Productivity Function</v>
          </cell>
          <cell r="I353" t="str">
            <v>No Driver</v>
          </cell>
        </row>
        <row r="354">
          <cell r="A354" t="str">
            <v>BI_73P09</v>
          </cell>
          <cell r="B354" t="str">
            <v>73P09</v>
          </cell>
          <cell r="C354" t="str">
            <v>BI_73P09 - Virtual Server Technology</v>
          </cell>
          <cell r="D354" t="str">
            <v>ER_7050</v>
          </cell>
          <cell r="E354" t="str">
            <v>7050</v>
          </cell>
          <cell r="F354" t="str">
            <v>ER_7050 - Productivity Initiative</v>
          </cell>
          <cell r="G354" t="str">
            <v>Productivity</v>
          </cell>
          <cell r="H354" t="str">
            <v>Productivity Function</v>
          </cell>
          <cell r="I354" t="str">
            <v>No Driver</v>
          </cell>
        </row>
        <row r="355">
          <cell r="A355" t="str">
            <v>BI_74H07</v>
          </cell>
          <cell r="B355" t="str">
            <v>74H07</v>
          </cell>
          <cell r="C355" t="str">
            <v>BI_74H07 - Klamath Falls Service Center</v>
          </cell>
          <cell r="D355" t="str">
            <v>ER_7004</v>
          </cell>
          <cell r="E355" t="str">
            <v>7004</v>
          </cell>
          <cell r="F355" t="str">
            <v>ER_7004 - Klamath Falls Service Center</v>
          </cell>
          <cell r="G355" t="str">
            <v>Regular Capital - Pre Business Case</v>
          </cell>
          <cell r="H355" t="str">
            <v>No Function</v>
          </cell>
          <cell r="I355" t="str">
            <v>No Driver</v>
          </cell>
        </row>
        <row r="356">
          <cell r="A356" t="str">
            <v>BI_75A52</v>
          </cell>
          <cell r="B356" t="str">
            <v>75A52</v>
          </cell>
          <cell r="C356" t="str">
            <v>BI_75A52 - Office Machines and Equipment</v>
          </cell>
          <cell r="D356" t="str">
            <v>ER_7002</v>
          </cell>
          <cell r="E356" t="str">
            <v>7002</v>
          </cell>
          <cell r="F356" t="str">
            <v>ER_7002 - Office Mach &amp; Equiq</v>
          </cell>
          <cell r="G356" t="str">
            <v>Capital Tools &amp; Stores</v>
          </cell>
          <cell r="H356" t="str">
            <v>Other Subfunction</v>
          </cell>
          <cell r="I356" t="str">
            <v>Asset Condition</v>
          </cell>
        </row>
        <row r="357">
          <cell r="A357" t="str">
            <v>BI_75B50</v>
          </cell>
          <cell r="B357" t="str">
            <v>75B50</v>
          </cell>
          <cell r="C357" t="str">
            <v>BI_75B50 - Office Machines and Equipment</v>
          </cell>
          <cell r="D357" t="str">
            <v>ER_7002</v>
          </cell>
          <cell r="E357" t="str">
            <v>7002</v>
          </cell>
          <cell r="F357" t="str">
            <v>ER_7002 - Office Mach &amp; Equiq</v>
          </cell>
          <cell r="G357" t="str">
            <v>Capital Tools &amp; Stores</v>
          </cell>
          <cell r="H357" t="str">
            <v>Other Subfunction</v>
          </cell>
          <cell r="I357" t="str">
            <v>Asset Condition</v>
          </cell>
        </row>
        <row r="358">
          <cell r="A358" t="str">
            <v>BI_75B53</v>
          </cell>
          <cell r="B358" t="str">
            <v>75B53</v>
          </cell>
          <cell r="C358" t="str">
            <v>BI_75B53 - Office Machines and Equipment</v>
          </cell>
          <cell r="D358" t="str">
            <v>ER_7002</v>
          </cell>
          <cell r="E358" t="str">
            <v>7002</v>
          </cell>
          <cell r="F358" t="str">
            <v>ER_7002 - Office Mach &amp; Equiq</v>
          </cell>
          <cell r="G358" t="str">
            <v>Capital Tools &amp; Stores</v>
          </cell>
          <cell r="H358" t="str">
            <v>Other Subfunction</v>
          </cell>
          <cell r="I358" t="str">
            <v>Asset Condition</v>
          </cell>
        </row>
        <row r="359">
          <cell r="A359" t="str">
            <v>BI_75E01</v>
          </cell>
          <cell r="B359" t="str">
            <v>75E01</v>
          </cell>
          <cell r="C359" t="str">
            <v>BI_75E01 - Office Machines and Equipment</v>
          </cell>
          <cell r="D359" t="str">
            <v>ER_7002</v>
          </cell>
          <cell r="E359" t="str">
            <v>7002</v>
          </cell>
          <cell r="F359" t="str">
            <v>ER_7002 - Office Mach &amp; Equiq</v>
          </cell>
          <cell r="G359" t="str">
            <v>Capital Tools &amp; Stores</v>
          </cell>
          <cell r="H359" t="str">
            <v>Other Subfunction</v>
          </cell>
          <cell r="I359" t="str">
            <v>Asset Condition</v>
          </cell>
        </row>
        <row r="360">
          <cell r="A360" t="str">
            <v>BI_75E14</v>
          </cell>
          <cell r="B360" t="str">
            <v>75E14</v>
          </cell>
          <cell r="C360" t="str">
            <v>BI_75E14 - Office Machines and Equipment</v>
          </cell>
          <cell r="D360" t="str">
            <v>ER_7002</v>
          </cell>
          <cell r="E360" t="str">
            <v>7002</v>
          </cell>
          <cell r="F360" t="str">
            <v>ER_7002 - Office Mach &amp; Equiq</v>
          </cell>
          <cell r="G360" t="str">
            <v>Capital Tools &amp; Stores</v>
          </cell>
          <cell r="H360" t="str">
            <v>Other Subfunction</v>
          </cell>
          <cell r="I360" t="str">
            <v>Asset Condition</v>
          </cell>
        </row>
        <row r="361">
          <cell r="A361" t="str">
            <v>BI_75G51</v>
          </cell>
          <cell r="B361" t="str">
            <v>75G51</v>
          </cell>
          <cell r="C361" t="str">
            <v>BI_75G51 - Office Machines and Equipment</v>
          </cell>
          <cell r="D361" t="str">
            <v>ER_7002</v>
          </cell>
          <cell r="E361" t="str">
            <v>7002</v>
          </cell>
          <cell r="F361" t="str">
            <v>ER_7002 - Office Mach &amp; Equiq</v>
          </cell>
          <cell r="G361" t="str">
            <v>Capital Tools &amp; Stores</v>
          </cell>
          <cell r="H361" t="str">
            <v>Other Subfunction</v>
          </cell>
          <cell r="I361" t="str">
            <v>Asset Condition</v>
          </cell>
        </row>
        <row r="362">
          <cell r="A362" t="str">
            <v>BI_75G54</v>
          </cell>
          <cell r="B362" t="str">
            <v>75G54</v>
          </cell>
          <cell r="C362" t="str">
            <v>BI_75G54 - Office Machines and Equipment</v>
          </cell>
          <cell r="D362" t="str">
            <v>ER_7002</v>
          </cell>
          <cell r="E362" t="str">
            <v>7002</v>
          </cell>
          <cell r="F362" t="str">
            <v>ER_7002 - Office Mach &amp; Equiq</v>
          </cell>
          <cell r="G362" t="str">
            <v>Capital Tools &amp; Stores</v>
          </cell>
          <cell r="H362" t="str">
            <v>Other Subfunction</v>
          </cell>
          <cell r="I362" t="str">
            <v>Asset Condition</v>
          </cell>
        </row>
        <row r="363">
          <cell r="A363" t="str">
            <v>BI_75H04</v>
          </cell>
          <cell r="B363" t="str">
            <v>75H04</v>
          </cell>
          <cell r="C363" t="str">
            <v>BI_75H04 - Office Machines and Equipment</v>
          </cell>
          <cell r="D363" t="str">
            <v>ER_7002</v>
          </cell>
          <cell r="E363" t="str">
            <v>7002</v>
          </cell>
          <cell r="F363" t="str">
            <v>ER_7002 - Office Mach &amp; Equiq</v>
          </cell>
          <cell r="G363" t="str">
            <v>Capital Tools &amp; Stores</v>
          </cell>
          <cell r="H363" t="str">
            <v>Other Subfunction</v>
          </cell>
          <cell r="I363" t="str">
            <v>Asset Condition</v>
          </cell>
        </row>
        <row r="364">
          <cell r="A364" t="str">
            <v>BI_75H51</v>
          </cell>
          <cell r="B364" t="str">
            <v>75H51</v>
          </cell>
          <cell r="C364" t="str">
            <v>BI_75H51 - Office Machines &amp; Equipment</v>
          </cell>
          <cell r="D364" t="str">
            <v>ER_7002</v>
          </cell>
          <cell r="E364" t="str">
            <v>7002</v>
          </cell>
          <cell r="F364" t="str">
            <v>ER_7002 - Office Mach &amp; Equiq</v>
          </cell>
          <cell r="G364" t="str">
            <v>Capital Tools &amp; Stores</v>
          </cell>
          <cell r="H364" t="str">
            <v>Other Subfunction</v>
          </cell>
          <cell r="I364" t="str">
            <v>Asset Condition</v>
          </cell>
        </row>
        <row r="365">
          <cell r="A365" t="str">
            <v>BI_75H54</v>
          </cell>
          <cell r="B365" t="str">
            <v>75H54</v>
          </cell>
          <cell r="C365" t="str">
            <v>BI_75H54 - Office Machines and Equipment</v>
          </cell>
          <cell r="D365" t="str">
            <v>ER_7002</v>
          </cell>
          <cell r="E365" t="str">
            <v>7002</v>
          </cell>
          <cell r="F365" t="str">
            <v>ER_7002 - Office Mach &amp; Equiq</v>
          </cell>
          <cell r="G365" t="str">
            <v>Capital Tools &amp; Stores</v>
          </cell>
          <cell r="H365" t="str">
            <v>Other Subfunction</v>
          </cell>
          <cell r="I365" t="str">
            <v>Asset Condition</v>
          </cell>
        </row>
        <row r="366">
          <cell r="A366" t="str">
            <v>BI_75M09</v>
          </cell>
          <cell r="B366" t="str">
            <v>75M09</v>
          </cell>
          <cell r="C366" t="str">
            <v>BI_75M09 - Office Machines and Equipment</v>
          </cell>
          <cell r="D366" t="str">
            <v>ER_7002</v>
          </cell>
          <cell r="E366" t="str">
            <v>7002</v>
          </cell>
          <cell r="F366" t="str">
            <v>ER_7002 - Office Mach &amp; Equiq</v>
          </cell>
          <cell r="G366" t="str">
            <v>Capital Tools &amp; Stores</v>
          </cell>
          <cell r="H366" t="str">
            <v>Other Subfunction</v>
          </cell>
          <cell r="I366" t="str">
            <v>Asset Condition</v>
          </cell>
        </row>
        <row r="367">
          <cell r="A367" t="str">
            <v>BI_76A56</v>
          </cell>
          <cell r="B367" t="str">
            <v>76A56</v>
          </cell>
          <cell r="C367" t="str">
            <v>BI_76A56 - System Operator Equipment</v>
          </cell>
          <cell r="D367" t="str">
            <v>ER_7003</v>
          </cell>
          <cell r="E367" t="str">
            <v>7003</v>
          </cell>
          <cell r="F367" t="str">
            <v>ER_7003 - Office Furniture</v>
          </cell>
          <cell r="G367" t="str">
            <v>Structures and Improvements/Furniture</v>
          </cell>
          <cell r="H367" t="str">
            <v>Facilities Capital</v>
          </cell>
          <cell r="I367" t="str">
            <v>Asset Condition</v>
          </cell>
        </row>
        <row r="368">
          <cell r="A368" t="str">
            <v>BI_76B02</v>
          </cell>
          <cell r="B368" t="str">
            <v>76B02</v>
          </cell>
          <cell r="C368" t="str">
            <v>BI_76B02 - Office Furniture</v>
          </cell>
          <cell r="D368" t="str">
            <v>ER_7003</v>
          </cell>
          <cell r="E368" t="str">
            <v>7003</v>
          </cell>
          <cell r="F368" t="str">
            <v>ER_7003 - Office Furniture</v>
          </cell>
          <cell r="G368" t="str">
            <v>Structures and Improvements/Furniture</v>
          </cell>
          <cell r="H368" t="str">
            <v>Facilities Capital</v>
          </cell>
          <cell r="I368" t="str">
            <v>Asset Condition</v>
          </cell>
        </row>
        <row r="369">
          <cell r="A369" t="str">
            <v>BI_76B50</v>
          </cell>
          <cell r="B369" t="str">
            <v>76B50</v>
          </cell>
          <cell r="C369" t="str">
            <v>BI_76B50 - Office Furniture</v>
          </cell>
          <cell r="D369" t="str">
            <v>ER_7003</v>
          </cell>
          <cell r="E369" t="str">
            <v>7003</v>
          </cell>
          <cell r="F369" t="str">
            <v>ER_7003 - Office Furniture</v>
          </cell>
          <cell r="G369" t="str">
            <v>Structures and Improvements/Furniture</v>
          </cell>
          <cell r="H369" t="str">
            <v>Facilities Capital</v>
          </cell>
          <cell r="I369" t="str">
            <v>Asset Condition</v>
          </cell>
        </row>
        <row r="370">
          <cell r="A370" t="str">
            <v>BI_76B53</v>
          </cell>
          <cell r="B370" t="str">
            <v>76B53</v>
          </cell>
          <cell r="C370" t="str">
            <v>BI_76B53 - Office Furniture</v>
          </cell>
          <cell r="D370" t="str">
            <v>ER_7003</v>
          </cell>
          <cell r="E370" t="str">
            <v>7003</v>
          </cell>
          <cell r="F370" t="str">
            <v>ER_7003 - Office Furniture</v>
          </cell>
          <cell r="G370" t="str">
            <v>Structures and Improvements/Furniture</v>
          </cell>
          <cell r="H370" t="str">
            <v>Facilities Capital</v>
          </cell>
          <cell r="I370" t="str">
            <v>Asset Condition</v>
          </cell>
        </row>
        <row r="371">
          <cell r="A371" t="str">
            <v>BI_76D53</v>
          </cell>
          <cell r="B371" t="str">
            <v>76D53</v>
          </cell>
          <cell r="C371" t="str">
            <v>BI_76D53 - Office Furniture</v>
          </cell>
          <cell r="D371" t="str">
            <v>ER_7003</v>
          </cell>
          <cell r="E371" t="str">
            <v>7003</v>
          </cell>
          <cell r="F371" t="str">
            <v>ER_7003 - Office Furniture</v>
          </cell>
          <cell r="G371" t="str">
            <v>Structures and Improvements/Furniture</v>
          </cell>
          <cell r="H371" t="str">
            <v>Facilities Capital</v>
          </cell>
          <cell r="I371" t="str">
            <v>Asset Condition</v>
          </cell>
        </row>
        <row r="372">
          <cell r="A372" t="str">
            <v>BI_76H07</v>
          </cell>
          <cell r="B372" t="str">
            <v>76H07</v>
          </cell>
          <cell r="C372" t="str">
            <v>BI_76H07 - Office Furniture</v>
          </cell>
          <cell r="D372" t="str">
            <v>ER_7003</v>
          </cell>
          <cell r="E372" t="str">
            <v>7003</v>
          </cell>
          <cell r="F372" t="str">
            <v>ER_7003 - Office Furniture</v>
          </cell>
          <cell r="G372" t="str">
            <v>Structures and Improvements/Furniture</v>
          </cell>
          <cell r="H372" t="str">
            <v>Facilities Capital</v>
          </cell>
          <cell r="I372" t="str">
            <v>Asset Condition</v>
          </cell>
        </row>
        <row r="373">
          <cell r="A373" t="str">
            <v>BI_76H50</v>
          </cell>
          <cell r="B373" t="str">
            <v>76H50</v>
          </cell>
          <cell r="C373" t="str">
            <v>BI_76H50 - Office Furniture</v>
          </cell>
          <cell r="D373" t="str">
            <v>ER_7003</v>
          </cell>
          <cell r="E373" t="str">
            <v>7003</v>
          </cell>
          <cell r="F373" t="str">
            <v>ER_7003 - Office Furniture</v>
          </cell>
          <cell r="G373" t="str">
            <v>Structures and Improvements/Furniture</v>
          </cell>
          <cell r="H373" t="str">
            <v>Facilities Capital</v>
          </cell>
          <cell r="I373" t="str">
            <v>Asset Condition</v>
          </cell>
        </row>
        <row r="374">
          <cell r="A374" t="str">
            <v>BI_76K53</v>
          </cell>
          <cell r="B374" t="str">
            <v>76K53</v>
          </cell>
          <cell r="C374" t="str">
            <v>BI_76K53 - Office Furniture</v>
          </cell>
          <cell r="D374" t="str">
            <v>ER_7003</v>
          </cell>
          <cell r="E374" t="str">
            <v>7003</v>
          </cell>
          <cell r="F374" t="str">
            <v>ER_7003 - Office Furniture</v>
          </cell>
          <cell r="G374" t="str">
            <v>Structures and Improvements/Furniture</v>
          </cell>
          <cell r="H374" t="str">
            <v>Facilities Capital</v>
          </cell>
          <cell r="I374" t="str">
            <v>Asset Condition</v>
          </cell>
        </row>
        <row r="375">
          <cell r="A375" t="str">
            <v>BI_77A02</v>
          </cell>
          <cell r="B375" t="str">
            <v>77A02</v>
          </cell>
          <cell r="C375" t="str">
            <v>BI_77A02 - Computer Software</v>
          </cell>
          <cell r="D375" t="str">
            <v>ER_5000</v>
          </cell>
          <cell r="E375" t="str">
            <v>5000</v>
          </cell>
          <cell r="F375" t="str">
            <v>ER_5000 - Computer Software</v>
          </cell>
          <cell r="G375" t="str">
            <v>Regular Capital - Pre Business Case</v>
          </cell>
          <cell r="H375" t="str">
            <v>No Function</v>
          </cell>
          <cell r="I375" t="str">
            <v>No Driver</v>
          </cell>
        </row>
        <row r="376">
          <cell r="A376" t="str">
            <v>BI_77A07</v>
          </cell>
          <cell r="B376" t="str">
            <v>77A07</v>
          </cell>
          <cell r="C376" t="str">
            <v>BI_77A07 - Computer Software</v>
          </cell>
          <cell r="D376" t="str">
            <v>ER_5000</v>
          </cell>
          <cell r="E376" t="str">
            <v>5000</v>
          </cell>
          <cell r="F376" t="str">
            <v>ER_5000 - Computer Software</v>
          </cell>
          <cell r="G376" t="str">
            <v>Regular Capital - Pre Business Case</v>
          </cell>
          <cell r="H376" t="str">
            <v>No Function</v>
          </cell>
          <cell r="I376" t="str">
            <v>No Driver</v>
          </cell>
        </row>
        <row r="377">
          <cell r="A377" t="str">
            <v>BI_77A09</v>
          </cell>
          <cell r="B377" t="str">
            <v>77A09</v>
          </cell>
          <cell r="C377" t="str">
            <v>BI_77A09 - Computer Software</v>
          </cell>
          <cell r="D377" t="str">
            <v>ER_5000</v>
          </cell>
          <cell r="E377" t="str">
            <v>5000</v>
          </cell>
          <cell r="F377" t="str">
            <v>ER_5000 - Computer Software</v>
          </cell>
          <cell r="G377" t="str">
            <v>Regular Capital - Pre Business Case</v>
          </cell>
          <cell r="H377" t="str">
            <v>No Function</v>
          </cell>
          <cell r="I377" t="str">
            <v>No Driver</v>
          </cell>
        </row>
        <row r="378">
          <cell r="A378" t="str">
            <v>BI_77A50</v>
          </cell>
          <cell r="B378" t="str">
            <v>77A50</v>
          </cell>
          <cell r="C378" t="str">
            <v>BI_77A50 - Chance Cutout Planned Replacement</v>
          </cell>
          <cell r="D378" t="str">
            <v>ER_7050</v>
          </cell>
          <cell r="E378" t="str">
            <v>7050</v>
          </cell>
          <cell r="F378" t="str">
            <v>ER_7050 - Productivity Initiative</v>
          </cell>
          <cell r="G378" t="str">
            <v>Productivity</v>
          </cell>
          <cell r="H378" t="str">
            <v>Productivity Function</v>
          </cell>
          <cell r="I378" t="str">
            <v>No Driver</v>
          </cell>
        </row>
        <row r="379">
          <cell r="A379" t="str">
            <v>BI_77A56</v>
          </cell>
          <cell r="B379" t="str">
            <v>77A56</v>
          </cell>
          <cell r="C379" t="str">
            <v>BI_77A56 - Computer Software</v>
          </cell>
          <cell r="D379" t="str">
            <v>ER_5000</v>
          </cell>
          <cell r="E379" t="str">
            <v>5000</v>
          </cell>
          <cell r="F379" t="str">
            <v>ER_5000 - Computer Software</v>
          </cell>
          <cell r="G379" t="str">
            <v>Regular Capital - Pre Business Case</v>
          </cell>
          <cell r="H379" t="str">
            <v>No Function</v>
          </cell>
          <cell r="I379" t="str">
            <v>No Driver</v>
          </cell>
        </row>
        <row r="380">
          <cell r="A380" t="str">
            <v>BI_77A57</v>
          </cell>
          <cell r="B380" t="str">
            <v>77A57</v>
          </cell>
          <cell r="C380" t="str">
            <v>BI_77A57 - Computer Software</v>
          </cell>
          <cell r="D380" t="str">
            <v>ER_5000</v>
          </cell>
          <cell r="E380" t="str">
            <v>5000</v>
          </cell>
          <cell r="F380" t="str">
            <v>ER_5000 - Computer Software</v>
          </cell>
          <cell r="G380" t="str">
            <v>Regular Capital - Pre Business Case</v>
          </cell>
          <cell r="H380" t="str">
            <v>No Function</v>
          </cell>
          <cell r="I380" t="str">
            <v>No Driver</v>
          </cell>
        </row>
        <row r="381">
          <cell r="A381" t="str">
            <v>BI_77B09</v>
          </cell>
          <cell r="B381" t="str">
            <v>77B09</v>
          </cell>
          <cell r="C381" t="str">
            <v>BI_77B09 - Spokane Imux: RP, F&amp;C, NW</v>
          </cell>
          <cell r="D381" t="str">
            <v>ER_7050</v>
          </cell>
          <cell r="E381" t="str">
            <v>7050</v>
          </cell>
          <cell r="F381" t="str">
            <v>ER_7050 - Productivity Initiative</v>
          </cell>
          <cell r="G381" t="str">
            <v>Productivity</v>
          </cell>
          <cell r="H381" t="str">
            <v>Productivity Function</v>
          </cell>
          <cell r="I381" t="str">
            <v>No Driver</v>
          </cell>
        </row>
        <row r="382">
          <cell r="A382" t="str">
            <v>BI_77B53</v>
          </cell>
          <cell r="B382" t="str">
            <v>77B53</v>
          </cell>
          <cell r="C382" t="str">
            <v>BI_77B53 - Pullman</v>
          </cell>
          <cell r="D382" t="str">
            <v>ER_5000</v>
          </cell>
          <cell r="E382" t="str">
            <v>5000</v>
          </cell>
          <cell r="F382" t="str">
            <v>ER_5000 - Computer Software</v>
          </cell>
          <cell r="G382" t="str">
            <v>Regular Capital - Pre Business Case</v>
          </cell>
          <cell r="H382" t="str">
            <v>No Function</v>
          </cell>
          <cell r="I382" t="str">
            <v>No Driver</v>
          </cell>
        </row>
        <row r="383">
          <cell r="A383" t="str">
            <v>BI_77B55</v>
          </cell>
          <cell r="B383" t="str">
            <v>77B55</v>
          </cell>
          <cell r="C383" t="str">
            <v>BI_77B55 - Computer Software</v>
          </cell>
          <cell r="D383" t="str">
            <v>ER_5000</v>
          </cell>
          <cell r="E383" t="str">
            <v>5000</v>
          </cell>
          <cell r="F383" t="str">
            <v>ER_5000 - Computer Software</v>
          </cell>
          <cell r="G383" t="str">
            <v>Regular Capital - Pre Business Case</v>
          </cell>
          <cell r="H383" t="str">
            <v>No Function</v>
          </cell>
          <cell r="I383" t="str">
            <v>No Driver</v>
          </cell>
        </row>
        <row r="384">
          <cell r="A384" t="str">
            <v>BI_77C08</v>
          </cell>
          <cell r="B384" t="str">
            <v>77C08</v>
          </cell>
          <cell r="C384" t="str">
            <v>BI_77C08 - Computer Software</v>
          </cell>
          <cell r="D384" t="str">
            <v>ER_5000</v>
          </cell>
          <cell r="E384" t="str">
            <v>5000</v>
          </cell>
          <cell r="F384" t="str">
            <v>ER_5000 - Computer Software</v>
          </cell>
          <cell r="G384" t="str">
            <v>Regular Capital - Pre Business Case</v>
          </cell>
          <cell r="H384" t="str">
            <v>No Function</v>
          </cell>
          <cell r="I384" t="str">
            <v>No Driver</v>
          </cell>
        </row>
        <row r="385">
          <cell r="A385" t="str">
            <v>BI_77C51</v>
          </cell>
          <cell r="B385" t="str">
            <v>77C51</v>
          </cell>
          <cell r="C385" t="str">
            <v>BI_77C51 - Computer Software</v>
          </cell>
          <cell r="D385" t="str">
            <v>ER_5000</v>
          </cell>
          <cell r="E385" t="str">
            <v>5000</v>
          </cell>
          <cell r="F385" t="str">
            <v>ER_5000 - Computer Software</v>
          </cell>
          <cell r="G385" t="str">
            <v>Regular Capital - Pre Business Case</v>
          </cell>
          <cell r="H385" t="str">
            <v>No Function</v>
          </cell>
          <cell r="I385" t="str">
            <v>No Driver</v>
          </cell>
        </row>
        <row r="386">
          <cell r="A386" t="str">
            <v>BI_77D09</v>
          </cell>
          <cell r="B386" t="str">
            <v>77D09</v>
          </cell>
          <cell r="C386" t="str">
            <v>BI_77D09 - Computer Software</v>
          </cell>
          <cell r="D386" t="str">
            <v>ER_5000</v>
          </cell>
          <cell r="E386" t="str">
            <v>5000</v>
          </cell>
          <cell r="F386" t="str">
            <v>ER_5000 - Computer Software</v>
          </cell>
          <cell r="G386" t="str">
            <v>Regular Capital - Pre Business Case</v>
          </cell>
          <cell r="H386" t="str">
            <v>No Function</v>
          </cell>
          <cell r="I386" t="str">
            <v>No Driver</v>
          </cell>
        </row>
        <row r="387">
          <cell r="A387" t="str">
            <v>BI_77D54</v>
          </cell>
          <cell r="B387" t="str">
            <v>77D54</v>
          </cell>
          <cell r="C387" t="str">
            <v>BI_77D54 - Computer Software</v>
          </cell>
          <cell r="D387" t="str">
            <v>ER_5000</v>
          </cell>
          <cell r="E387" t="str">
            <v>5000</v>
          </cell>
          <cell r="F387" t="str">
            <v>ER_5000 - Computer Software</v>
          </cell>
          <cell r="G387" t="str">
            <v>Regular Capital - Pre Business Case</v>
          </cell>
          <cell r="H387" t="str">
            <v>No Function</v>
          </cell>
          <cell r="I387" t="str">
            <v>No Driver</v>
          </cell>
        </row>
        <row r="388">
          <cell r="A388" t="str">
            <v>BI_77E07</v>
          </cell>
          <cell r="B388" t="str">
            <v>77E07</v>
          </cell>
          <cell r="C388" t="str">
            <v>BI_77E07 - Computer Software</v>
          </cell>
          <cell r="D388" t="str">
            <v>ER_5000</v>
          </cell>
          <cell r="E388" t="str">
            <v>5000</v>
          </cell>
          <cell r="F388" t="str">
            <v>ER_5000 - Computer Software</v>
          </cell>
          <cell r="G388" t="str">
            <v>Regular Capital - Pre Business Case</v>
          </cell>
          <cell r="H388" t="str">
            <v>No Function</v>
          </cell>
          <cell r="I388" t="str">
            <v>No Driver</v>
          </cell>
        </row>
        <row r="389">
          <cell r="A389" t="str">
            <v>BI_77E50</v>
          </cell>
          <cell r="B389" t="str">
            <v>77E50</v>
          </cell>
          <cell r="C389" t="str">
            <v>BI_77E50 - Computer Software</v>
          </cell>
          <cell r="D389" t="str">
            <v>ER_5000</v>
          </cell>
          <cell r="E389" t="str">
            <v>5000</v>
          </cell>
          <cell r="F389" t="str">
            <v>ER_5000 - Computer Software</v>
          </cell>
          <cell r="G389" t="str">
            <v>Regular Capital - Pre Business Case</v>
          </cell>
          <cell r="H389" t="str">
            <v>No Function</v>
          </cell>
          <cell r="I389" t="str">
            <v>No Driver</v>
          </cell>
        </row>
        <row r="390">
          <cell r="A390" t="str">
            <v>BI_77E55</v>
          </cell>
          <cell r="B390" t="str">
            <v>77E55</v>
          </cell>
          <cell r="C390" t="str">
            <v>BI_77E55 - Computer Software</v>
          </cell>
          <cell r="D390" t="str">
            <v>ER_5000</v>
          </cell>
          <cell r="E390" t="str">
            <v>5000</v>
          </cell>
          <cell r="F390" t="str">
            <v>ER_5000 - Computer Software</v>
          </cell>
          <cell r="G390" t="str">
            <v>Regular Capital - Pre Business Case</v>
          </cell>
          <cell r="H390" t="str">
            <v>No Function</v>
          </cell>
          <cell r="I390" t="str">
            <v>No Driver</v>
          </cell>
        </row>
        <row r="391">
          <cell r="A391" t="str">
            <v>BI_77F50</v>
          </cell>
          <cell r="B391" t="str">
            <v>77F50</v>
          </cell>
          <cell r="C391" t="str">
            <v>BI_77F50 - Computer Software</v>
          </cell>
          <cell r="D391" t="str">
            <v>ER_5000</v>
          </cell>
          <cell r="E391" t="str">
            <v>5000</v>
          </cell>
          <cell r="F391" t="str">
            <v>ER_5000 - Computer Software</v>
          </cell>
          <cell r="G391" t="str">
            <v>Regular Capital - Pre Business Case</v>
          </cell>
          <cell r="H391" t="str">
            <v>No Function</v>
          </cell>
          <cell r="I391" t="str">
            <v>No Driver</v>
          </cell>
        </row>
        <row r="392">
          <cell r="A392" t="str">
            <v>BI_77F51</v>
          </cell>
          <cell r="B392" t="str">
            <v>77F51</v>
          </cell>
          <cell r="C392" t="str">
            <v>BI_77F51 - Computer Software</v>
          </cell>
          <cell r="D392" t="str">
            <v>ER_5000</v>
          </cell>
          <cell r="E392" t="str">
            <v>5000</v>
          </cell>
          <cell r="F392" t="str">
            <v>ER_5000 - Computer Software</v>
          </cell>
          <cell r="G392" t="str">
            <v>Regular Capital - Pre Business Case</v>
          </cell>
          <cell r="H392" t="str">
            <v>No Function</v>
          </cell>
          <cell r="I392" t="str">
            <v>No Driver</v>
          </cell>
        </row>
        <row r="393">
          <cell r="A393" t="str">
            <v>BI_77G02</v>
          </cell>
          <cell r="B393" t="str">
            <v>77G02</v>
          </cell>
          <cell r="C393" t="str">
            <v>BI_77G02 - Computer Software</v>
          </cell>
          <cell r="D393" t="str">
            <v>ER_5000</v>
          </cell>
          <cell r="E393" t="str">
            <v>5000</v>
          </cell>
          <cell r="F393" t="str">
            <v>ER_5000 - Computer Software</v>
          </cell>
          <cell r="G393" t="str">
            <v>Regular Capital - Pre Business Case</v>
          </cell>
          <cell r="H393" t="str">
            <v>No Function</v>
          </cell>
          <cell r="I393" t="str">
            <v>No Driver</v>
          </cell>
        </row>
        <row r="394">
          <cell r="A394" t="str">
            <v>BI_77G51</v>
          </cell>
          <cell r="B394" t="str">
            <v>77G51</v>
          </cell>
          <cell r="C394" t="str">
            <v>BI_77G51 - Computer Software</v>
          </cell>
          <cell r="D394" t="str">
            <v>ER_5000</v>
          </cell>
          <cell r="E394" t="str">
            <v>5000</v>
          </cell>
          <cell r="F394" t="str">
            <v>ER_5000 - Computer Software</v>
          </cell>
          <cell r="G394" t="str">
            <v>Regular Capital - Pre Business Case</v>
          </cell>
          <cell r="H394" t="str">
            <v>No Function</v>
          </cell>
          <cell r="I394" t="str">
            <v>No Driver</v>
          </cell>
        </row>
        <row r="395">
          <cell r="A395" t="str">
            <v>BI_77H07</v>
          </cell>
          <cell r="B395" t="str">
            <v>77H07</v>
          </cell>
          <cell r="C395" t="str">
            <v>BI_77H07 - Computer Software</v>
          </cell>
          <cell r="D395" t="str">
            <v>ER_5000</v>
          </cell>
          <cell r="E395" t="str">
            <v>5000</v>
          </cell>
          <cell r="F395" t="str">
            <v>ER_5000 - Computer Software</v>
          </cell>
          <cell r="G395" t="str">
            <v>Regular Capital - Pre Business Case</v>
          </cell>
          <cell r="H395" t="str">
            <v>No Function</v>
          </cell>
          <cell r="I395" t="str">
            <v>No Driver</v>
          </cell>
        </row>
        <row r="396">
          <cell r="A396" t="str">
            <v>BI_77H51</v>
          </cell>
          <cell r="B396" t="str">
            <v>77H51</v>
          </cell>
          <cell r="C396" t="str">
            <v>BI_77H51 - Computer Software</v>
          </cell>
          <cell r="D396" t="str">
            <v>ER_5000</v>
          </cell>
          <cell r="E396" t="str">
            <v>5000</v>
          </cell>
          <cell r="F396" t="str">
            <v>ER_5000 - Computer Software</v>
          </cell>
          <cell r="G396" t="str">
            <v>Regular Capital - Pre Business Case</v>
          </cell>
          <cell r="H396" t="str">
            <v>No Function</v>
          </cell>
          <cell r="I396" t="str">
            <v>No Driver</v>
          </cell>
        </row>
        <row r="397">
          <cell r="A397" t="str">
            <v>BI_77J54</v>
          </cell>
          <cell r="B397" t="str">
            <v>77J54</v>
          </cell>
          <cell r="C397" t="str">
            <v>BI_77J54 - Computer Software</v>
          </cell>
          <cell r="D397" t="str">
            <v>ER_5000</v>
          </cell>
          <cell r="E397" t="str">
            <v>5000</v>
          </cell>
          <cell r="F397" t="str">
            <v>ER_5000 - Computer Software</v>
          </cell>
          <cell r="G397" t="str">
            <v>Regular Capital - Pre Business Case</v>
          </cell>
          <cell r="H397" t="str">
            <v>No Function</v>
          </cell>
          <cell r="I397" t="str">
            <v>No Driver</v>
          </cell>
        </row>
        <row r="398">
          <cell r="A398" t="str">
            <v>BI_77K07</v>
          </cell>
          <cell r="B398" t="str">
            <v>77K07</v>
          </cell>
          <cell r="C398" t="str">
            <v>BI_77K07 - Computer Software</v>
          </cell>
          <cell r="D398" t="str">
            <v>ER_5000</v>
          </cell>
          <cell r="E398" t="str">
            <v>5000</v>
          </cell>
          <cell r="F398" t="str">
            <v>ER_5000 - Computer Software</v>
          </cell>
          <cell r="G398" t="str">
            <v>Regular Capital - Pre Business Case</v>
          </cell>
          <cell r="H398" t="str">
            <v>No Function</v>
          </cell>
          <cell r="I398" t="str">
            <v>No Driver</v>
          </cell>
        </row>
        <row r="399">
          <cell r="A399" t="str">
            <v>BI_77K51</v>
          </cell>
          <cell r="B399" t="str">
            <v>77K51</v>
          </cell>
          <cell r="C399" t="str">
            <v>BI_77K51 - Computer Software</v>
          </cell>
          <cell r="D399" t="str">
            <v>ER_5000</v>
          </cell>
          <cell r="E399" t="str">
            <v>5000</v>
          </cell>
          <cell r="F399" t="str">
            <v>ER_5000 - Computer Software</v>
          </cell>
          <cell r="G399" t="str">
            <v>Regular Capital - Pre Business Case</v>
          </cell>
          <cell r="H399" t="str">
            <v>No Function</v>
          </cell>
          <cell r="I399" t="str">
            <v>No Driver</v>
          </cell>
        </row>
        <row r="400">
          <cell r="A400" t="str">
            <v>BI_77K54</v>
          </cell>
          <cell r="B400" t="str">
            <v>77K54</v>
          </cell>
          <cell r="C400" t="str">
            <v>BI_77K54 - Financial Systems</v>
          </cell>
          <cell r="D400" t="str">
            <v>ER_5000</v>
          </cell>
          <cell r="E400" t="str">
            <v>5000</v>
          </cell>
          <cell r="F400" t="str">
            <v>ER_5000 - Computer Software</v>
          </cell>
          <cell r="G400" t="str">
            <v>Regular Capital - Pre Business Case</v>
          </cell>
          <cell r="H400" t="str">
            <v>No Function</v>
          </cell>
          <cell r="I400" t="str">
            <v>No Driver</v>
          </cell>
        </row>
        <row r="401">
          <cell r="A401" t="str">
            <v>BI_77L09</v>
          </cell>
          <cell r="B401" t="str">
            <v>77L09</v>
          </cell>
          <cell r="C401" t="str">
            <v>BI_77L09 - Computer Software</v>
          </cell>
          <cell r="D401" t="str">
            <v>ER_5000</v>
          </cell>
          <cell r="E401" t="str">
            <v>5000</v>
          </cell>
          <cell r="F401" t="str">
            <v>ER_5000 - Computer Software</v>
          </cell>
          <cell r="G401" t="str">
            <v>Regular Capital - Pre Business Case</v>
          </cell>
          <cell r="H401" t="str">
            <v>No Function</v>
          </cell>
          <cell r="I401" t="str">
            <v>No Driver</v>
          </cell>
        </row>
        <row r="402">
          <cell r="A402" t="str">
            <v>BI_77L51</v>
          </cell>
          <cell r="B402" t="str">
            <v>77L51</v>
          </cell>
          <cell r="C402" t="str">
            <v>BI_77L51 - Computer Software</v>
          </cell>
          <cell r="D402" t="str">
            <v>ER_5000</v>
          </cell>
          <cell r="E402" t="str">
            <v>5000</v>
          </cell>
          <cell r="F402" t="str">
            <v>ER_5000 - Computer Software</v>
          </cell>
          <cell r="G402" t="str">
            <v>Regular Capital - Pre Business Case</v>
          </cell>
          <cell r="H402" t="str">
            <v>No Function</v>
          </cell>
          <cell r="I402" t="str">
            <v>No Driver</v>
          </cell>
        </row>
        <row r="403">
          <cell r="A403" t="str">
            <v>BI_77N01</v>
          </cell>
          <cell r="B403" t="str">
            <v>77N01</v>
          </cell>
          <cell r="C403" t="str">
            <v>BI_77N01 - Computer Software</v>
          </cell>
          <cell r="D403" t="str">
            <v>ER_5000</v>
          </cell>
          <cell r="E403" t="str">
            <v>5000</v>
          </cell>
          <cell r="F403" t="str">
            <v>ER_5000 - Computer Software</v>
          </cell>
          <cell r="G403" t="str">
            <v>Regular Capital - Pre Business Case</v>
          </cell>
          <cell r="H403" t="str">
            <v>No Function</v>
          </cell>
          <cell r="I403" t="str">
            <v>No Driver</v>
          </cell>
        </row>
        <row r="404">
          <cell r="A404" t="str">
            <v>BI_77N09</v>
          </cell>
          <cell r="B404" t="str">
            <v>77N09</v>
          </cell>
          <cell r="C404" t="str">
            <v>BI_77N09 - Computer Software</v>
          </cell>
          <cell r="D404" t="str">
            <v>ER_5000</v>
          </cell>
          <cell r="E404" t="str">
            <v>5000</v>
          </cell>
          <cell r="F404" t="str">
            <v>ER_5000 - Computer Software</v>
          </cell>
          <cell r="G404" t="str">
            <v>Regular Capital - Pre Business Case</v>
          </cell>
          <cell r="H404" t="str">
            <v>No Function</v>
          </cell>
          <cell r="I404" t="str">
            <v>No Driver</v>
          </cell>
        </row>
        <row r="405">
          <cell r="A405" t="str">
            <v>BI_77N50</v>
          </cell>
          <cell r="B405" t="str">
            <v>77N50</v>
          </cell>
          <cell r="C405" t="str">
            <v>BI_77N50 - Computer Software</v>
          </cell>
          <cell r="D405" t="str">
            <v>ER_5000</v>
          </cell>
          <cell r="E405" t="str">
            <v>5000</v>
          </cell>
          <cell r="F405" t="str">
            <v>ER_5000 - Computer Software</v>
          </cell>
          <cell r="G405" t="str">
            <v>Regular Capital - Pre Business Case</v>
          </cell>
          <cell r="H405" t="str">
            <v>No Function</v>
          </cell>
          <cell r="I405" t="str">
            <v>No Driver</v>
          </cell>
        </row>
        <row r="406">
          <cell r="A406" t="str">
            <v>BI_77P09</v>
          </cell>
          <cell r="B406" t="str">
            <v>77P09</v>
          </cell>
          <cell r="C406" t="str">
            <v>BI_77P09 - Computer Software</v>
          </cell>
          <cell r="D406" t="str">
            <v>ER_5000</v>
          </cell>
          <cell r="E406" t="str">
            <v>5000</v>
          </cell>
          <cell r="F406" t="str">
            <v>ER_5000 - Computer Software</v>
          </cell>
          <cell r="G406" t="str">
            <v>Regular Capital - Pre Business Case</v>
          </cell>
          <cell r="H406" t="str">
            <v>No Function</v>
          </cell>
          <cell r="I406" t="str">
            <v>No Driver</v>
          </cell>
        </row>
        <row r="407">
          <cell r="A407" t="str">
            <v>BI_77P51</v>
          </cell>
          <cell r="B407" t="str">
            <v>77P51</v>
          </cell>
          <cell r="C407" t="str">
            <v>BI_77P51 - Computer Software</v>
          </cell>
          <cell r="D407" t="str">
            <v>ER_5000</v>
          </cell>
          <cell r="E407" t="str">
            <v>5000</v>
          </cell>
          <cell r="F407" t="str">
            <v>ER_5000 - Computer Software</v>
          </cell>
          <cell r="G407" t="str">
            <v>Regular Capital - Pre Business Case</v>
          </cell>
          <cell r="H407" t="str">
            <v>No Function</v>
          </cell>
          <cell r="I407" t="str">
            <v>No Driver</v>
          </cell>
        </row>
        <row r="408">
          <cell r="A408" t="str">
            <v>BI_77R11</v>
          </cell>
          <cell r="B408" t="str">
            <v>77R11</v>
          </cell>
          <cell r="C408" t="str">
            <v>BI_77R11 - Computer Software</v>
          </cell>
          <cell r="D408" t="str">
            <v>ER_5000</v>
          </cell>
          <cell r="E408" t="str">
            <v>5000</v>
          </cell>
          <cell r="F408" t="str">
            <v>ER_5000 - Computer Software</v>
          </cell>
          <cell r="G408" t="str">
            <v>Regular Capital - Pre Business Case</v>
          </cell>
          <cell r="H408" t="str">
            <v>No Function</v>
          </cell>
          <cell r="I408" t="str">
            <v>No Driver</v>
          </cell>
        </row>
        <row r="409">
          <cell r="A409" t="str">
            <v>BI_77R55</v>
          </cell>
          <cell r="B409" t="str">
            <v>77R55</v>
          </cell>
          <cell r="C409" t="str">
            <v>BI_77R55 - Computer Software</v>
          </cell>
          <cell r="D409" t="str">
            <v>ER_5000</v>
          </cell>
          <cell r="E409" t="str">
            <v>5000</v>
          </cell>
          <cell r="F409" t="str">
            <v>ER_5000 - Computer Software</v>
          </cell>
          <cell r="G409" t="str">
            <v>Regular Capital - Pre Business Case</v>
          </cell>
          <cell r="H409" t="str">
            <v>No Function</v>
          </cell>
          <cell r="I409" t="str">
            <v>No Driver</v>
          </cell>
        </row>
        <row r="410">
          <cell r="A410" t="str">
            <v>BI_77T07</v>
          </cell>
          <cell r="B410" t="str">
            <v>77T07</v>
          </cell>
          <cell r="C410" t="str">
            <v>BI_77T07 - Computer Software</v>
          </cell>
          <cell r="D410" t="str">
            <v>ER_5000</v>
          </cell>
          <cell r="E410" t="str">
            <v>5000</v>
          </cell>
          <cell r="F410" t="str">
            <v>ER_5000 - Computer Software</v>
          </cell>
          <cell r="G410" t="str">
            <v>Regular Capital - Pre Business Case</v>
          </cell>
          <cell r="H410" t="str">
            <v>No Function</v>
          </cell>
          <cell r="I410" t="str">
            <v>No Driver</v>
          </cell>
        </row>
        <row r="411">
          <cell r="A411" t="str">
            <v>BI_77W09</v>
          </cell>
          <cell r="B411" t="str">
            <v>77W09</v>
          </cell>
          <cell r="C411" t="str">
            <v>BI_77W09 - Computer Software</v>
          </cell>
          <cell r="D411" t="str">
            <v>ER_5000</v>
          </cell>
          <cell r="E411" t="str">
            <v>5000</v>
          </cell>
          <cell r="F411" t="str">
            <v>ER_5000 - Computer Software</v>
          </cell>
          <cell r="G411" t="str">
            <v>Regular Capital - Pre Business Case</v>
          </cell>
          <cell r="H411" t="str">
            <v>No Function</v>
          </cell>
          <cell r="I411" t="str">
            <v>No Driver</v>
          </cell>
        </row>
        <row r="412">
          <cell r="A412" t="str">
            <v>BI_77Z08</v>
          </cell>
          <cell r="B412" t="str">
            <v>77Z08</v>
          </cell>
          <cell r="C412" t="str">
            <v>BI_77Z08 - Computer Software</v>
          </cell>
          <cell r="D412" t="str">
            <v>ER_5000</v>
          </cell>
          <cell r="E412" t="str">
            <v>5000</v>
          </cell>
          <cell r="F412" t="str">
            <v>ER_5000 - Computer Software</v>
          </cell>
          <cell r="G412" t="str">
            <v>Regular Capital - Pre Business Case</v>
          </cell>
          <cell r="H412" t="str">
            <v>No Function</v>
          </cell>
          <cell r="I412" t="str">
            <v>No Driver</v>
          </cell>
        </row>
        <row r="413">
          <cell r="A413" t="str">
            <v>BI_78A02</v>
          </cell>
          <cell r="B413" t="str">
            <v>78A02</v>
          </cell>
          <cell r="C413" t="str">
            <v>BI_78A02 - Computer Hardware</v>
          </cell>
          <cell r="D413" t="str">
            <v>ER_5001</v>
          </cell>
          <cell r="E413" t="str">
            <v>5001</v>
          </cell>
          <cell r="F413" t="str">
            <v>ER_5001 - Computer/Network Hardware</v>
          </cell>
          <cell r="G413" t="str">
            <v>Regular Capital - Pre Business Case</v>
          </cell>
          <cell r="H413" t="str">
            <v>No Function</v>
          </cell>
          <cell r="I413" t="str">
            <v>No Driver</v>
          </cell>
        </row>
        <row r="414">
          <cell r="A414" t="str">
            <v>BI_78A07</v>
          </cell>
          <cell r="B414" t="str">
            <v>78A07</v>
          </cell>
          <cell r="C414" t="str">
            <v>BI_78A07 - Computer Hardware</v>
          </cell>
          <cell r="D414" t="str">
            <v>ER_5001</v>
          </cell>
          <cell r="E414" t="str">
            <v>5001</v>
          </cell>
          <cell r="F414" t="str">
            <v>ER_5001 - Computer/Network Hardware</v>
          </cell>
          <cell r="G414" t="str">
            <v>Regular Capital - Pre Business Case</v>
          </cell>
          <cell r="H414" t="str">
            <v>No Function</v>
          </cell>
          <cell r="I414" t="str">
            <v>No Driver</v>
          </cell>
        </row>
        <row r="415">
          <cell r="A415" t="str">
            <v>BI_78A09</v>
          </cell>
          <cell r="B415" t="str">
            <v>78A09</v>
          </cell>
          <cell r="C415" t="str">
            <v>BI_78A09 - Computer Hardware</v>
          </cell>
          <cell r="D415" t="str">
            <v>ER_5001</v>
          </cell>
          <cell r="E415" t="str">
            <v>5001</v>
          </cell>
          <cell r="F415" t="str">
            <v>ER_5001 - Computer/Network Hardware</v>
          </cell>
          <cell r="G415" t="str">
            <v>Regular Capital - Pre Business Case</v>
          </cell>
          <cell r="H415" t="str">
            <v>No Function</v>
          </cell>
          <cell r="I415" t="str">
            <v>No Driver</v>
          </cell>
        </row>
        <row r="416">
          <cell r="A416" t="str">
            <v>BI_78A50</v>
          </cell>
          <cell r="B416" t="str">
            <v>78A50</v>
          </cell>
          <cell r="C416" t="str">
            <v>BI_78A50 - Computer Hardware</v>
          </cell>
          <cell r="D416" t="str">
            <v>ER_5001</v>
          </cell>
          <cell r="E416" t="str">
            <v>5001</v>
          </cell>
          <cell r="F416" t="str">
            <v>ER_5001 - Computer/Network Hardware</v>
          </cell>
          <cell r="G416" t="str">
            <v>Regular Capital - Pre Business Case</v>
          </cell>
          <cell r="H416" t="str">
            <v>No Function</v>
          </cell>
          <cell r="I416" t="str">
            <v>No Driver</v>
          </cell>
        </row>
        <row r="417">
          <cell r="A417" t="str">
            <v>BI_78A56</v>
          </cell>
          <cell r="B417" t="str">
            <v>78A56</v>
          </cell>
          <cell r="C417" t="str">
            <v>BI_78A56 - Computer Hardware</v>
          </cell>
          <cell r="D417" t="str">
            <v>ER_5001</v>
          </cell>
          <cell r="E417" t="str">
            <v>5001</v>
          </cell>
          <cell r="F417" t="str">
            <v>ER_5001 - Computer/Network Hardware</v>
          </cell>
          <cell r="G417" t="str">
            <v>Regular Capital - Pre Business Case</v>
          </cell>
          <cell r="H417" t="str">
            <v>No Function</v>
          </cell>
          <cell r="I417" t="str">
            <v>No Driver</v>
          </cell>
        </row>
        <row r="418">
          <cell r="A418" t="str">
            <v>BI_78A80</v>
          </cell>
          <cell r="B418" t="str">
            <v>78A80</v>
          </cell>
          <cell r="C418" t="str">
            <v>BI_78A80 - Computer Hardware</v>
          </cell>
          <cell r="D418" t="str">
            <v>ER_5001</v>
          </cell>
          <cell r="E418" t="str">
            <v>5001</v>
          </cell>
          <cell r="F418" t="str">
            <v>ER_5001 - Computer/Network Hardware</v>
          </cell>
          <cell r="G418" t="str">
            <v>Regular Capital - Pre Business Case</v>
          </cell>
          <cell r="H418" t="str">
            <v>No Function</v>
          </cell>
          <cell r="I418" t="str">
            <v>No Driver</v>
          </cell>
        </row>
        <row r="419">
          <cell r="A419" t="str">
            <v>BI_78B09</v>
          </cell>
          <cell r="B419" t="str">
            <v>78B09</v>
          </cell>
          <cell r="C419" t="str">
            <v>BI_78B09 - Computer Hardware</v>
          </cell>
          <cell r="D419" t="str">
            <v>ER_5001</v>
          </cell>
          <cell r="E419" t="str">
            <v>5001</v>
          </cell>
          <cell r="F419" t="str">
            <v>ER_5001 - Computer/Network Hardware</v>
          </cell>
          <cell r="G419" t="str">
            <v>Regular Capital - Pre Business Case</v>
          </cell>
          <cell r="H419" t="str">
            <v>No Function</v>
          </cell>
          <cell r="I419" t="str">
            <v>No Driver</v>
          </cell>
        </row>
        <row r="420">
          <cell r="A420" t="str">
            <v>BI_78C07</v>
          </cell>
          <cell r="B420" t="str">
            <v>78C07</v>
          </cell>
          <cell r="C420" t="str">
            <v>BI_78C07 - Computer Hardware</v>
          </cell>
          <cell r="D420" t="str">
            <v>ER_5001</v>
          </cell>
          <cell r="E420" t="str">
            <v>5001</v>
          </cell>
          <cell r="F420" t="str">
            <v>ER_5001 - Computer/Network Hardware</v>
          </cell>
          <cell r="G420" t="str">
            <v>Regular Capital - Pre Business Case</v>
          </cell>
          <cell r="H420" t="str">
            <v>No Function</v>
          </cell>
          <cell r="I420" t="str">
            <v>No Driver</v>
          </cell>
        </row>
        <row r="421">
          <cell r="A421" t="str">
            <v>BI_78C08</v>
          </cell>
          <cell r="B421" t="str">
            <v>78C08</v>
          </cell>
          <cell r="C421" t="str">
            <v>BI_78C08 - Computer Hardware</v>
          </cell>
          <cell r="D421" t="str">
            <v>ER_5001</v>
          </cell>
          <cell r="E421" t="str">
            <v>5001</v>
          </cell>
          <cell r="F421" t="str">
            <v>ER_5001 - Computer/Network Hardware</v>
          </cell>
          <cell r="G421" t="str">
            <v>Regular Capital - Pre Business Case</v>
          </cell>
          <cell r="H421" t="str">
            <v>No Function</v>
          </cell>
          <cell r="I421" t="str">
            <v>No Driver</v>
          </cell>
        </row>
        <row r="422">
          <cell r="A422" t="str">
            <v>BI_78D50</v>
          </cell>
          <cell r="B422" t="str">
            <v>78D50</v>
          </cell>
          <cell r="C422" t="str">
            <v>BI_78D50 - Computer Hardware</v>
          </cell>
          <cell r="D422" t="str">
            <v>ER_5001</v>
          </cell>
          <cell r="E422" t="str">
            <v>5001</v>
          </cell>
          <cell r="F422" t="str">
            <v>ER_5001 - Computer/Network Hardware</v>
          </cell>
          <cell r="G422" t="str">
            <v>Regular Capital - Pre Business Case</v>
          </cell>
          <cell r="H422" t="str">
            <v>No Function</v>
          </cell>
          <cell r="I422" t="str">
            <v>No Driver</v>
          </cell>
        </row>
        <row r="423">
          <cell r="A423" t="str">
            <v>BI_78D52</v>
          </cell>
          <cell r="B423" t="str">
            <v>78D52</v>
          </cell>
          <cell r="C423" t="str">
            <v>BI_78D52 - Computer Hardware</v>
          </cell>
          <cell r="D423" t="str">
            <v>ER_5001</v>
          </cell>
          <cell r="E423" t="str">
            <v>5001</v>
          </cell>
          <cell r="F423" t="str">
            <v>ER_5001 - Computer/Network Hardware</v>
          </cell>
          <cell r="G423" t="str">
            <v>Regular Capital - Pre Business Case</v>
          </cell>
          <cell r="H423" t="str">
            <v>No Function</v>
          </cell>
          <cell r="I423" t="str">
            <v>No Driver</v>
          </cell>
        </row>
        <row r="424">
          <cell r="A424" t="str">
            <v>BI_78D83</v>
          </cell>
          <cell r="B424" t="str">
            <v>78D83</v>
          </cell>
          <cell r="C424" t="str">
            <v>BI_78D83 - Computer Hardware</v>
          </cell>
          <cell r="D424" t="str">
            <v>ER_5001</v>
          </cell>
          <cell r="E424" t="str">
            <v>5001</v>
          </cell>
          <cell r="F424" t="str">
            <v>ER_5001 - Computer/Network Hardware</v>
          </cell>
          <cell r="G424" t="str">
            <v>Regular Capital - Pre Business Case</v>
          </cell>
          <cell r="H424" t="str">
            <v>No Function</v>
          </cell>
          <cell r="I424" t="str">
            <v>No Driver</v>
          </cell>
        </row>
        <row r="425">
          <cell r="A425" t="str">
            <v>BI_78E07</v>
          </cell>
          <cell r="B425" t="str">
            <v>78E07</v>
          </cell>
          <cell r="C425" t="str">
            <v>BI_78E07 - Computer Hardware</v>
          </cell>
          <cell r="D425" t="str">
            <v>ER_5001</v>
          </cell>
          <cell r="E425" t="str">
            <v>5001</v>
          </cell>
          <cell r="F425" t="str">
            <v>ER_5001 - Computer/Network Hardware</v>
          </cell>
          <cell r="G425" t="str">
            <v>Regular Capital - Pre Business Case</v>
          </cell>
          <cell r="H425" t="str">
            <v>No Function</v>
          </cell>
          <cell r="I425" t="str">
            <v>No Driver</v>
          </cell>
        </row>
        <row r="426">
          <cell r="A426" t="str">
            <v>BI_78F08</v>
          </cell>
          <cell r="B426" t="str">
            <v>78F08</v>
          </cell>
          <cell r="C426" t="str">
            <v>BI_78F08 - Computer Hardware</v>
          </cell>
          <cell r="D426" t="str">
            <v>ER_5001</v>
          </cell>
          <cell r="E426" t="str">
            <v>5001</v>
          </cell>
          <cell r="F426" t="str">
            <v>ER_5001 - Computer/Network Hardware</v>
          </cell>
          <cell r="G426" t="str">
            <v>Regular Capital - Pre Business Case</v>
          </cell>
          <cell r="H426" t="str">
            <v>No Function</v>
          </cell>
          <cell r="I426" t="str">
            <v>No Driver</v>
          </cell>
        </row>
        <row r="427">
          <cell r="A427" t="str">
            <v>BI_78F50</v>
          </cell>
          <cell r="B427" t="str">
            <v>78F50</v>
          </cell>
          <cell r="C427" t="str">
            <v>BI_78F50 - Computer Hardware</v>
          </cell>
          <cell r="D427" t="str">
            <v>ER_5001</v>
          </cell>
          <cell r="E427" t="str">
            <v>5001</v>
          </cell>
          <cell r="F427" t="str">
            <v>ER_5001 - Computer/Network Hardware</v>
          </cell>
          <cell r="G427" t="str">
            <v>Regular Capital - Pre Business Case</v>
          </cell>
          <cell r="H427" t="str">
            <v>No Function</v>
          </cell>
          <cell r="I427" t="str">
            <v>No Driver</v>
          </cell>
        </row>
        <row r="428">
          <cell r="A428" t="str">
            <v>BI_78F51</v>
          </cell>
          <cell r="B428" t="str">
            <v>78F51</v>
          </cell>
          <cell r="C428" t="str">
            <v>BI_78F51 - Computer Hardware</v>
          </cell>
          <cell r="D428" t="str">
            <v>ER_5001</v>
          </cell>
          <cell r="E428" t="str">
            <v>5001</v>
          </cell>
          <cell r="F428" t="str">
            <v>ER_5001 - Computer/Network Hardware</v>
          </cell>
          <cell r="G428" t="str">
            <v>Regular Capital - Pre Business Case</v>
          </cell>
          <cell r="H428" t="str">
            <v>No Function</v>
          </cell>
          <cell r="I428" t="str">
            <v>No Driver</v>
          </cell>
        </row>
        <row r="429">
          <cell r="A429" t="str">
            <v>BI_78G02</v>
          </cell>
          <cell r="B429" t="str">
            <v>78G02</v>
          </cell>
          <cell r="C429" t="str">
            <v>BI_78G02 - Computer Hardware</v>
          </cell>
          <cell r="D429" t="str">
            <v>ER_5001</v>
          </cell>
          <cell r="E429" t="str">
            <v>5001</v>
          </cell>
          <cell r="F429" t="str">
            <v>ER_5001 - Computer/Network Hardware</v>
          </cell>
          <cell r="G429" t="str">
            <v>Regular Capital - Pre Business Case</v>
          </cell>
          <cell r="H429" t="str">
            <v>No Function</v>
          </cell>
          <cell r="I429" t="str">
            <v>No Driver</v>
          </cell>
        </row>
        <row r="430">
          <cell r="A430" t="str">
            <v>BI_78H07</v>
          </cell>
          <cell r="B430" t="str">
            <v>78H07</v>
          </cell>
          <cell r="C430" t="str">
            <v>BI_78H07 - Computer Hardware</v>
          </cell>
          <cell r="D430" t="str">
            <v>ER_5001</v>
          </cell>
          <cell r="E430" t="str">
            <v>5001</v>
          </cell>
          <cell r="F430" t="str">
            <v>ER_5001 - Computer/Network Hardware</v>
          </cell>
          <cell r="G430" t="str">
            <v>Regular Capital - Pre Business Case</v>
          </cell>
          <cell r="H430" t="str">
            <v>No Function</v>
          </cell>
          <cell r="I430" t="str">
            <v>No Driver</v>
          </cell>
        </row>
        <row r="431">
          <cell r="A431" t="str">
            <v>BI_78J51</v>
          </cell>
          <cell r="B431" t="str">
            <v>78J51</v>
          </cell>
          <cell r="C431" t="str">
            <v>BI_78J51 - Computer Hardware</v>
          </cell>
          <cell r="D431" t="str">
            <v>ER_5001</v>
          </cell>
          <cell r="E431" t="str">
            <v>5001</v>
          </cell>
          <cell r="F431" t="str">
            <v>ER_5001 - Computer/Network Hardware</v>
          </cell>
          <cell r="G431" t="str">
            <v>Regular Capital - Pre Business Case</v>
          </cell>
          <cell r="H431" t="str">
            <v>No Function</v>
          </cell>
          <cell r="I431" t="str">
            <v>No Driver</v>
          </cell>
        </row>
        <row r="432">
          <cell r="A432" t="str">
            <v>BI_78L51</v>
          </cell>
          <cell r="B432" t="str">
            <v>78L51</v>
          </cell>
          <cell r="C432" t="str">
            <v>BI_78L51 - Computer Hardware</v>
          </cell>
          <cell r="D432" t="str">
            <v>ER_5001</v>
          </cell>
          <cell r="E432" t="str">
            <v>5001</v>
          </cell>
          <cell r="F432" t="str">
            <v>ER_5001 - Computer/Network Hardware</v>
          </cell>
          <cell r="G432" t="str">
            <v>Regular Capital - Pre Business Case</v>
          </cell>
          <cell r="H432" t="str">
            <v>No Function</v>
          </cell>
          <cell r="I432" t="str">
            <v>No Driver</v>
          </cell>
        </row>
        <row r="433">
          <cell r="A433" t="str">
            <v>BI_78M07</v>
          </cell>
          <cell r="B433" t="str">
            <v>78M07</v>
          </cell>
          <cell r="C433" t="str">
            <v>BI_78M07 - Computer Hardware</v>
          </cell>
          <cell r="D433" t="str">
            <v>ER_5001</v>
          </cell>
          <cell r="E433" t="str">
            <v>5001</v>
          </cell>
          <cell r="F433" t="str">
            <v>ER_5001 - Computer/Network Hardware</v>
          </cell>
          <cell r="G433" t="str">
            <v>Regular Capital - Pre Business Case</v>
          </cell>
          <cell r="H433" t="str">
            <v>No Function</v>
          </cell>
          <cell r="I433" t="str">
            <v>No Driver</v>
          </cell>
        </row>
        <row r="434">
          <cell r="A434" t="str">
            <v>BI_78M09</v>
          </cell>
          <cell r="B434" t="str">
            <v>78M09</v>
          </cell>
          <cell r="C434" t="str">
            <v>BI_78M09 - Computer Hardware</v>
          </cell>
          <cell r="D434" t="str">
            <v>ER_5001</v>
          </cell>
          <cell r="E434" t="str">
            <v>5001</v>
          </cell>
          <cell r="F434" t="str">
            <v>ER_5001 - Computer/Network Hardware</v>
          </cell>
          <cell r="G434" t="str">
            <v>Regular Capital - Pre Business Case</v>
          </cell>
          <cell r="H434" t="str">
            <v>No Function</v>
          </cell>
          <cell r="I434" t="str">
            <v>No Driver</v>
          </cell>
        </row>
        <row r="435">
          <cell r="A435" t="str">
            <v>BI_78N09</v>
          </cell>
          <cell r="B435" t="str">
            <v>78N09</v>
          </cell>
          <cell r="C435" t="str">
            <v>BI_78N09 - Computer/Network Hardware</v>
          </cell>
          <cell r="D435" t="str">
            <v>ER_5001</v>
          </cell>
          <cell r="E435" t="str">
            <v>5001</v>
          </cell>
          <cell r="F435" t="str">
            <v>ER_5001 - Computer/Network Hardware</v>
          </cell>
          <cell r="G435" t="str">
            <v>Regular Capital - Pre Business Case</v>
          </cell>
          <cell r="H435" t="str">
            <v>No Function</v>
          </cell>
          <cell r="I435" t="str">
            <v>No Driver</v>
          </cell>
        </row>
        <row r="436">
          <cell r="A436" t="str">
            <v>BI_78N50</v>
          </cell>
          <cell r="B436" t="str">
            <v>78N50</v>
          </cell>
          <cell r="C436" t="str">
            <v>BI_78N50 - Computer Hardware</v>
          </cell>
          <cell r="D436" t="str">
            <v>ER_5001</v>
          </cell>
          <cell r="E436" t="str">
            <v>5001</v>
          </cell>
          <cell r="F436" t="str">
            <v>ER_5001 - Computer/Network Hardware</v>
          </cell>
          <cell r="G436" t="str">
            <v>Regular Capital - Pre Business Case</v>
          </cell>
          <cell r="H436" t="str">
            <v>No Function</v>
          </cell>
          <cell r="I436" t="str">
            <v>No Driver</v>
          </cell>
        </row>
        <row r="437">
          <cell r="A437" t="str">
            <v>BI_78N54</v>
          </cell>
          <cell r="B437" t="str">
            <v>78N54</v>
          </cell>
          <cell r="C437" t="str">
            <v>BI_78N54 - Computer Hardware</v>
          </cell>
          <cell r="D437" t="str">
            <v>ER_5001</v>
          </cell>
          <cell r="E437" t="str">
            <v>5001</v>
          </cell>
          <cell r="F437" t="str">
            <v>ER_5001 - Computer/Network Hardware</v>
          </cell>
          <cell r="G437" t="str">
            <v>Regular Capital - Pre Business Case</v>
          </cell>
          <cell r="H437" t="str">
            <v>No Function</v>
          </cell>
          <cell r="I437" t="str">
            <v>No Driver</v>
          </cell>
        </row>
        <row r="438">
          <cell r="A438" t="str">
            <v>BI_78P09</v>
          </cell>
          <cell r="B438" t="str">
            <v>78P09</v>
          </cell>
          <cell r="C438" t="str">
            <v>BI_78P09 - Computer/Network Hardware</v>
          </cell>
          <cell r="D438" t="str">
            <v>ER_5001</v>
          </cell>
          <cell r="E438" t="str">
            <v>5001</v>
          </cell>
          <cell r="F438" t="str">
            <v>ER_5001 - Computer/Network Hardware</v>
          </cell>
          <cell r="G438" t="str">
            <v>Regular Capital - Pre Business Case</v>
          </cell>
          <cell r="H438" t="str">
            <v>No Function</v>
          </cell>
          <cell r="I438" t="str">
            <v>No Driver</v>
          </cell>
        </row>
        <row r="439">
          <cell r="A439" t="str">
            <v>BI_78R11</v>
          </cell>
          <cell r="B439" t="str">
            <v>78R11</v>
          </cell>
          <cell r="C439" t="str">
            <v>BI_78R11 - Computer Hardware</v>
          </cell>
          <cell r="D439" t="str">
            <v>ER_5001</v>
          </cell>
          <cell r="E439" t="str">
            <v>5001</v>
          </cell>
          <cell r="F439" t="str">
            <v>ER_5001 - Computer/Network Hardware</v>
          </cell>
          <cell r="G439" t="str">
            <v>Regular Capital - Pre Business Case</v>
          </cell>
          <cell r="H439" t="str">
            <v>No Function</v>
          </cell>
          <cell r="I439" t="str">
            <v>No Driver</v>
          </cell>
        </row>
        <row r="440">
          <cell r="A440" t="str">
            <v>BI_78R55</v>
          </cell>
          <cell r="B440" t="str">
            <v>78R55</v>
          </cell>
          <cell r="C440" t="str">
            <v>BI_78R55 - Computer Hardware</v>
          </cell>
          <cell r="D440" t="str">
            <v>ER_5001</v>
          </cell>
          <cell r="E440" t="str">
            <v>5001</v>
          </cell>
          <cell r="F440" t="str">
            <v>ER_5001 - Computer/Network Hardware</v>
          </cell>
          <cell r="G440" t="str">
            <v>Regular Capital - Pre Business Case</v>
          </cell>
          <cell r="H440" t="str">
            <v>No Function</v>
          </cell>
          <cell r="I440" t="str">
            <v>No Driver</v>
          </cell>
        </row>
        <row r="441">
          <cell r="A441" t="str">
            <v>BI_78S50</v>
          </cell>
          <cell r="B441" t="str">
            <v>78S50</v>
          </cell>
          <cell r="C441" t="str">
            <v>BI_78S50 - Computer Hardware</v>
          </cell>
          <cell r="D441" t="str">
            <v>ER_5001</v>
          </cell>
          <cell r="E441" t="str">
            <v>5001</v>
          </cell>
          <cell r="F441" t="str">
            <v>ER_5001 - Computer/Network Hardware</v>
          </cell>
          <cell r="G441" t="str">
            <v>Regular Capital - Pre Business Case</v>
          </cell>
          <cell r="H441" t="str">
            <v>No Function</v>
          </cell>
          <cell r="I441" t="str">
            <v>No Driver</v>
          </cell>
        </row>
        <row r="442">
          <cell r="A442" t="str">
            <v>BI_78S54</v>
          </cell>
          <cell r="B442" t="str">
            <v>78S54</v>
          </cell>
          <cell r="C442" t="str">
            <v>BI_78S54 - Computer Hardware</v>
          </cell>
          <cell r="D442" t="str">
            <v>ER_5001</v>
          </cell>
          <cell r="E442" t="str">
            <v>5001</v>
          </cell>
          <cell r="F442" t="str">
            <v>ER_5001 - Computer/Network Hardware</v>
          </cell>
          <cell r="G442" t="str">
            <v>Regular Capital - Pre Business Case</v>
          </cell>
          <cell r="H442" t="str">
            <v>No Function</v>
          </cell>
          <cell r="I442" t="str">
            <v>No Driver</v>
          </cell>
        </row>
        <row r="443">
          <cell r="A443" t="str">
            <v>BI_78T07</v>
          </cell>
          <cell r="B443" t="str">
            <v>78T07</v>
          </cell>
          <cell r="C443" t="str">
            <v>BI_78T07 - Computer Hardware</v>
          </cell>
          <cell r="D443" t="str">
            <v>ER_5001</v>
          </cell>
          <cell r="E443" t="str">
            <v>5001</v>
          </cell>
          <cell r="F443" t="str">
            <v>ER_5001 - Computer/Network Hardware</v>
          </cell>
          <cell r="G443" t="str">
            <v>Regular Capital - Pre Business Case</v>
          </cell>
          <cell r="H443" t="str">
            <v>No Function</v>
          </cell>
          <cell r="I443" t="str">
            <v>No Driver</v>
          </cell>
        </row>
        <row r="444">
          <cell r="A444" t="str">
            <v>BI_78W09</v>
          </cell>
          <cell r="B444" t="str">
            <v>78W09</v>
          </cell>
          <cell r="C444" t="str">
            <v>BI_78W09 - Computer Hardware</v>
          </cell>
          <cell r="D444" t="str">
            <v>ER_5001</v>
          </cell>
          <cell r="E444" t="str">
            <v>5001</v>
          </cell>
          <cell r="F444" t="str">
            <v>ER_5001 - Computer/Network Hardware</v>
          </cell>
          <cell r="G444" t="str">
            <v>Regular Capital - Pre Business Case</v>
          </cell>
          <cell r="H444" t="str">
            <v>No Function</v>
          </cell>
          <cell r="I444" t="str">
            <v>No Driver</v>
          </cell>
        </row>
        <row r="445">
          <cell r="A445" t="str">
            <v>BI_78X08</v>
          </cell>
          <cell r="B445" t="str">
            <v>78X08</v>
          </cell>
          <cell r="C445" t="str">
            <v>BI_78X08 - Computer Hardware</v>
          </cell>
          <cell r="D445" t="str">
            <v>ER_5001</v>
          </cell>
          <cell r="E445" t="str">
            <v>5001</v>
          </cell>
          <cell r="F445" t="str">
            <v>ER_5001 - Computer/Network Hardware</v>
          </cell>
          <cell r="G445" t="str">
            <v>Regular Capital - Pre Business Case</v>
          </cell>
          <cell r="H445" t="str">
            <v>No Function</v>
          </cell>
          <cell r="I445" t="str">
            <v>No Driver</v>
          </cell>
        </row>
        <row r="446">
          <cell r="A446" t="str">
            <v>BI_79E07</v>
          </cell>
          <cell r="B446" t="str">
            <v>79E07</v>
          </cell>
          <cell r="C446" t="str">
            <v>BI_79E07 - Security - Generation Facilities</v>
          </cell>
          <cell r="D446" t="str">
            <v>ER_5002</v>
          </cell>
          <cell r="E446" t="str">
            <v>5002</v>
          </cell>
          <cell r="F446" t="str">
            <v>ER_5002 - Security Initiative</v>
          </cell>
          <cell r="G446" t="str">
            <v>Enterprise Security</v>
          </cell>
          <cell r="H446" t="str">
            <v>Security Capital</v>
          </cell>
          <cell r="I446" t="str">
            <v>Customer Service Quality &amp; Reliability</v>
          </cell>
        </row>
        <row r="447">
          <cell r="A447" t="str">
            <v>BI_79H07</v>
          </cell>
          <cell r="B447" t="str">
            <v>79H07</v>
          </cell>
          <cell r="C447" t="str">
            <v>BI_79H07 - Critical Infrastructure/Facility&amp;Cyber Security</v>
          </cell>
          <cell r="D447" t="str">
            <v>ER_5002</v>
          </cell>
          <cell r="E447" t="str">
            <v>5002</v>
          </cell>
          <cell r="F447" t="str">
            <v>ER_5002 - Security Initiative</v>
          </cell>
          <cell r="G447" t="str">
            <v>Enterprise Security</v>
          </cell>
          <cell r="H447" t="str">
            <v>Security Capital</v>
          </cell>
          <cell r="I447" t="str">
            <v>Customer Service Quality &amp; Reliability</v>
          </cell>
        </row>
        <row r="448">
          <cell r="A448" t="str">
            <v>BI_79N09</v>
          </cell>
          <cell r="B448" t="str">
            <v>79N09</v>
          </cell>
          <cell r="C448" t="str">
            <v>BI_79N09 - Critical Infrastructure/Facility&amp;Cyber Security</v>
          </cell>
          <cell r="D448" t="str">
            <v>ER_5002</v>
          </cell>
          <cell r="E448" t="str">
            <v>5002</v>
          </cell>
          <cell r="F448" t="str">
            <v>ER_5002 - Security Initiative</v>
          </cell>
          <cell r="G448" t="str">
            <v>Enterprise Security</v>
          </cell>
          <cell r="H448" t="str">
            <v>Security Capital</v>
          </cell>
          <cell r="I448" t="str">
            <v>Customer Service Quality &amp; Reliability</v>
          </cell>
        </row>
        <row r="449">
          <cell r="A449" t="str">
            <v>BI_79T08</v>
          </cell>
          <cell r="B449" t="str">
            <v>79T08</v>
          </cell>
          <cell r="C449" t="str">
            <v>BI_79T08 - Substation Security</v>
          </cell>
          <cell r="D449" t="str">
            <v>ER_5002</v>
          </cell>
          <cell r="E449" t="str">
            <v>5002</v>
          </cell>
          <cell r="F449" t="str">
            <v>ER_5002 - Security Initiative</v>
          </cell>
          <cell r="G449" t="str">
            <v>Enterprise Security</v>
          </cell>
          <cell r="H449" t="str">
            <v>Security Capital</v>
          </cell>
          <cell r="I449" t="str">
            <v>Customer Service Quality &amp; Reliability</v>
          </cell>
        </row>
        <row r="450">
          <cell r="A450" t="str">
            <v>BI_79W09</v>
          </cell>
          <cell r="B450" t="str">
            <v>79W09</v>
          </cell>
          <cell r="C450" t="str">
            <v>BI_79W09 - Foundation Integration and Source Control</v>
          </cell>
          <cell r="D450" t="str">
            <v>ER_5109</v>
          </cell>
          <cell r="E450" t="str">
            <v>5109</v>
          </cell>
          <cell r="F450" t="str">
            <v>ER_5109 - Foundation Integration and Source Control</v>
          </cell>
          <cell r="G450" t="str">
            <v>Regular Capital - Pre Business Case</v>
          </cell>
          <cell r="H450" t="str">
            <v>No Function</v>
          </cell>
          <cell r="I450" t="str">
            <v>No Driver</v>
          </cell>
        </row>
        <row r="451">
          <cell r="A451" t="str">
            <v>BI_7BH07</v>
          </cell>
          <cell r="B451" t="str">
            <v>7BH07</v>
          </cell>
          <cell r="C451" t="str">
            <v>BI_7BH07 - North Center Road Reroute</v>
          </cell>
          <cell r="D451" t="str">
            <v>ER_7131</v>
          </cell>
          <cell r="E451" t="str">
            <v>7131</v>
          </cell>
          <cell r="F451" t="str">
            <v>ER_7131 - COF Long Term Restructuring Plan Phase 2</v>
          </cell>
          <cell r="G451" t="str">
            <v>Campus Repurposing Phase 2</v>
          </cell>
          <cell r="H451" t="str">
            <v>Facilities Capital</v>
          </cell>
          <cell r="I451" t="str">
            <v>Performance &amp; Capacity</v>
          </cell>
        </row>
        <row r="452">
          <cell r="A452" t="str">
            <v>BI_7DJ53</v>
          </cell>
          <cell r="B452" t="str">
            <v>7DJ53</v>
          </cell>
          <cell r="C452" t="str">
            <v>BI_7DJ53 - Oldtown-Priest River 115kV Distribution</v>
          </cell>
          <cell r="D452" t="str">
            <v>ER_7050</v>
          </cell>
          <cell r="E452" t="str">
            <v>7050</v>
          </cell>
          <cell r="F452" t="str">
            <v>ER_7050 - Productivity Initiative</v>
          </cell>
          <cell r="G452" t="str">
            <v>Productivity</v>
          </cell>
          <cell r="H452" t="str">
            <v>Productivity Function</v>
          </cell>
          <cell r="I452" t="str">
            <v>No Driver</v>
          </cell>
        </row>
        <row r="453">
          <cell r="A453" t="str">
            <v>BI_7SL08</v>
          </cell>
          <cell r="B453" t="str">
            <v>7SL08</v>
          </cell>
          <cell r="C453" t="str">
            <v>BI_7SL08 - Oldtown-Priest River 115kV Substation</v>
          </cell>
          <cell r="D453" t="str">
            <v>ER_7050</v>
          </cell>
          <cell r="E453" t="str">
            <v>7050</v>
          </cell>
          <cell r="F453" t="str">
            <v>ER_7050 - Productivity Initiative</v>
          </cell>
          <cell r="G453" t="str">
            <v>Productivity</v>
          </cell>
          <cell r="H453" t="str">
            <v>Productivity Function</v>
          </cell>
          <cell r="I453" t="str">
            <v>No Driver</v>
          </cell>
        </row>
        <row r="454">
          <cell r="A454" t="str">
            <v>BI_7TL08</v>
          </cell>
          <cell r="B454" t="str">
            <v>7TL08</v>
          </cell>
          <cell r="C454" t="str">
            <v>BI_7TL08 - Oldtown-Priest River 115kV Transmission</v>
          </cell>
          <cell r="D454" t="str">
            <v>ER_7050</v>
          </cell>
          <cell r="E454" t="str">
            <v>7050</v>
          </cell>
          <cell r="F454" t="str">
            <v>ER_7050 - Productivity Initiative</v>
          </cell>
          <cell r="G454" t="str">
            <v>Productivity</v>
          </cell>
          <cell r="H454" t="str">
            <v>Productivity Function</v>
          </cell>
          <cell r="I454" t="str">
            <v>No Driver</v>
          </cell>
        </row>
        <row r="455">
          <cell r="A455" t="str">
            <v>BI_80H53</v>
          </cell>
          <cell r="B455" t="str">
            <v>80H53</v>
          </cell>
          <cell r="C455" t="str">
            <v>BI_80H53 - HDW EZ-Thump</v>
          </cell>
          <cell r="D455" t="str">
            <v>ER_7050</v>
          </cell>
          <cell r="E455" t="str">
            <v>7050</v>
          </cell>
          <cell r="F455" t="str">
            <v>ER_7050 - Productivity Initiative</v>
          </cell>
          <cell r="G455" t="str">
            <v>Productivity</v>
          </cell>
          <cell r="H455" t="str">
            <v>Productivity Function</v>
          </cell>
          <cell r="I455" t="str">
            <v>No Driver</v>
          </cell>
        </row>
        <row r="456">
          <cell r="A456" t="str">
            <v>BI_80K51</v>
          </cell>
          <cell r="B456" t="str">
            <v>80K51</v>
          </cell>
          <cell r="C456" t="str">
            <v>BI_80K51 - Transportation Equipment-System Wide</v>
          </cell>
          <cell r="D456" t="str">
            <v>ER_7000</v>
          </cell>
          <cell r="E456" t="str">
            <v>7000</v>
          </cell>
          <cell r="F456" t="str">
            <v>ER_7000 - Transportation Equip</v>
          </cell>
          <cell r="G456" t="str">
            <v>Fleet Services Capital Plan</v>
          </cell>
          <cell r="H456" t="str">
            <v>Other Subfunction</v>
          </cell>
          <cell r="I456" t="str">
            <v>Asset Condition</v>
          </cell>
        </row>
        <row r="457">
          <cell r="A457" t="str">
            <v>BI_80W09</v>
          </cell>
          <cell r="B457" t="str">
            <v>80W09</v>
          </cell>
          <cell r="C457" t="str">
            <v>BI_80W09 - Kettle Falls Fuel Tracking System</v>
          </cell>
          <cell r="D457" t="str">
            <v>ER_7050</v>
          </cell>
          <cell r="E457" t="str">
            <v>7050</v>
          </cell>
          <cell r="F457" t="str">
            <v>ER_7050 - Productivity Initiative</v>
          </cell>
          <cell r="G457" t="str">
            <v>Productivity</v>
          </cell>
          <cell r="H457" t="str">
            <v>Productivity Function</v>
          </cell>
          <cell r="I457" t="str">
            <v>No Driver</v>
          </cell>
        </row>
        <row r="458">
          <cell r="A458" t="str">
            <v>BI_81A50</v>
          </cell>
          <cell r="B458" t="str">
            <v>81A50</v>
          </cell>
          <cell r="C458" t="str">
            <v>BI_81A50 - Purchase boring machines</v>
          </cell>
          <cell r="D458" t="str">
            <v>ER_7050</v>
          </cell>
          <cell r="E458" t="str">
            <v>7050</v>
          </cell>
          <cell r="F458" t="str">
            <v>ER_7050 - Productivity Initiative</v>
          </cell>
          <cell r="G458" t="str">
            <v>Productivity</v>
          </cell>
          <cell r="H458" t="str">
            <v>Productivity Function</v>
          </cell>
          <cell r="I458" t="str">
            <v>No Driver</v>
          </cell>
        </row>
        <row r="459">
          <cell r="A459" t="str">
            <v>BI_81H07</v>
          </cell>
          <cell r="B459" t="str">
            <v>81H07</v>
          </cell>
          <cell r="C459" t="str">
            <v>BI_81H07 - CDA HVAC Digital Controls</v>
          </cell>
          <cell r="D459" t="str">
            <v>ER_7050</v>
          </cell>
          <cell r="E459" t="str">
            <v>7050</v>
          </cell>
          <cell r="F459" t="str">
            <v>ER_7050 - Productivity Initiative</v>
          </cell>
          <cell r="G459" t="str">
            <v>Productivity</v>
          </cell>
          <cell r="H459" t="str">
            <v>Productivity Function</v>
          </cell>
          <cell r="I459" t="str">
            <v>No Driver</v>
          </cell>
        </row>
        <row r="460">
          <cell r="A460" t="str">
            <v>BI_81K51</v>
          </cell>
          <cell r="B460" t="str">
            <v>81K51</v>
          </cell>
          <cell r="C460" t="str">
            <v>BI_81K51 - Gas Trailers 2008 Productivity</v>
          </cell>
          <cell r="D460" t="str">
            <v>ER_7050</v>
          </cell>
          <cell r="E460" t="str">
            <v>7050</v>
          </cell>
          <cell r="F460" t="str">
            <v>ER_7050 - Productivity Initiative</v>
          </cell>
          <cell r="G460" t="str">
            <v>Productivity</v>
          </cell>
          <cell r="H460" t="str">
            <v>Productivity Function</v>
          </cell>
          <cell r="I460" t="str">
            <v>No Driver</v>
          </cell>
        </row>
        <row r="461">
          <cell r="A461" t="str">
            <v>BI_81P09</v>
          </cell>
          <cell r="B461" t="str">
            <v>81P09</v>
          </cell>
          <cell r="C461" t="str">
            <v>BI_81P09 - Enterprise Call Recording</v>
          </cell>
          <cell r="D461" t="str">
            <v>ER_7050</v>
          </cell>
          <cell r="E461" t="str">
            <v>7050</v>
          </cell>
          <cell r="F461" t="str">
            <v>ER_7050 - Productivity Initiative</v>
          </cell>
          <cell r="G461" t="str">
            <v>Productivity</v>
          </cell>
          <cell r="H461" t="str">
            <v>Productivity Function</v>
          </cell>
          <cell r="I461" t="str">
            <v>No Driver</v>
          </cell>
        </row>
        <row r="462">
          <cell r="A462" t="str">
            <v>BI_82C51</v>
          </cell>
          <cell r="B462" t="str">
            <v>82C51</v>
          </cell>
          <cell r="C462" t="str">
            <v>BI_82C51 - DREE Program</v>
          </cell>
          <cell r="D462" t="str">
            <v>ER_7050</v>
          </cell>
          <cell r="E462" t="str">
            <v>7050</v>
          </cell>
          <cell r="F462" t="str">
            <v>ER_7050 - Productivity Initiative</v>
          </cell>
          <cell r="G462" t="str">
            <v>Productivity</v>
          </cell>
          <cell r="H462" t="str">
            <v>Productivity Function</v>
          </cell>
          <cell r="I462" t="str">
            <v>No Driver</v>
          </cell>
        </row>
        <row r="463">
          <cell r="A463" t="str">
            <v>BI_83I50</v>
          </cell>
          <cell r="B463" t="str">
            <v>83I50</v>
          </cell>
          <cell r="C463" t="str">
            <v>BI_83I50 - Colville Remote Disconnects</v>
          </cell>
          <cell r="D463" t="str">
            <v>ER_7050</v>
          </cell>
          <cell r="E463" t="str">
            <v>7050</v>
          </cell>
          <cell r="F463" t="str">
            <v>ER_7050 - Productivity Initiative</v>
          </cell>
          <cell r="G463" t="str">
            <v>Productivity</v>
          </cell>
          <cell r="H463" t="str">
            <v>Productivity Function</v>
          </cell>
          <cell r="I463" t="str">
            <v>No Driver</v>
          </cell>
        </row>
        <row r="464">
          <cell r="A464" t="str">
            <v>BI_85B50</v>
          </cell>
          <cell r="B464" t="str">
            <v>85B50</v>
          </cell>
          <cell r="C464" t="str">
            <v>BI_85B50 - Stores Equip</v>
          </cell>
          <cell r="D464" t="str">
            <v>ER_7005</v>
          </cell>
          <cell r="E464" t="str">
            <v>7005</v>
          </cell>
          <cell r="F464" t="str">
            <v>ER_7005 - Stores Equip</v>
          </cell>
          <cell r="G464" t="str">
            <v>Capital Tools &amp; Stores</v>
          </cell>
          <cell r="H464" t="str">
            <v>Other Subfunction</v>
          </cell>
          <cell r="I464" t="str">
            <v>Asset Condition</v>
          </cell>
        </row>
        <row r="465">
          <cell r="A465" t="str">
            <v>BI_85B53</v>
          </cell>
          <cell r="B465" t="str">
            <v>85B53</v>
          </cell>
          <cell r="C465" t="str">
            <v>BI_85B53 - Stores Equipment - Minor Blanket</v>
          </cell>
          <cell r="D465" t="str">
            <v>ER_7005</v>
          </cell>
          <cell r="E465" t="str">
            <v>7005</v>
          </cell>
          <cell r="F465" t="str">
            <v>ER_7005 - Stores Equip</v>
          </cell>
          <cell r="G465" t="str">
            <v>Capital Tools &amp; Stores</v>
          </cell>
          <cell r="H465" t="str">
            <v>Other Subfunction</v>
          </cell>
          <cell r="I465" t="str">
            <v>Asset Condition</v>
          </cell>
        </row>
        <row r="466">
          <cell r="A466" t="str">
            <v>BI_85C83</v>
          </cell>
          <cell r="B466" t="str">
            <v>85C83</v>
          </cell>
          <cell r="C466" t="str">
            <v>BI_85C83 - Stores Equip</v>
          </cell>
          <cell r="D466" t="str">
            <v>ER_7005</v>
          </cell>
          <cell r="E466" t="str">
            <v>7005</v>
          </cell>
          <cell r="F466" t="str">
            <v>ER_7005 - Stores Equip</v>
          </cell>
          <cell r="G466" t="str">
            <v>Capital Tools &amp; Stores</v>
          </cell>
          <cell r="H466" t="str">
            <v>Other Subfunction</v>
          </cell>
          <cell r="I466" t="str">
            <v>Asset Condition</v>
          </cell>
        </row>
        <row r="467">
          <cell r="A467" t="str">
            <v>BI_85D83</v>
          </cell>
          <cell r="B467" t="str">
            <v>85D83</v>
          </cell>
          <cell r="C467" t="str">
            <v>BI_85D83 - Stores Equip</v>
          </cell>
          <cell r="D467" t="str">
            <v>ER_7005</v>
          </cell>
          <cell r="E467" t="str">
            <v>7005</v>
          </cell>
          <cell r="F467" t="str">
            <v>ER_7005 - Stores Equip</v>
          </cell>
          <cell r="G467" t="str">
            <v>Capital Tools &amp; Stores</v>
          </cell>
          <cell r="H467" t="str">
            <v>Other Subfunction</v>
          </cell>
          <cell r="I467" t="str">
            <v>Asset Condition</v>
          </cell>
        </row>
        <row r="468">
          <cell r="A468" t="str">
            <v>BI_85E07</v>
          </cell>
          <cell r="B468" t="str">
            <v>85E07</v>
          </cell>
          <cell r="C468" t="str">
            <v>BI_85E07 - Boiler Feed Pump Var Speed Drive Coyote Springs</v>
          </cell>
          <cell r="D468" t="str">
            <v>ER_7050</v>
          </cell>
          <cell r="E468" t="str">
            <v>7050</v>
          </cell>
          <cell r="F468" t="str">
            <v>ER_7050 - Productivity Initiative</v>
          </cell>
          <cell r="G468" t="str">
            <v>Productivity</v>
          </cell>
          <cell r="H468" t="str">
            <v>Productivity Function</v>
          </cell>
          <cell r="I468" t="str">
            <v>No Driver</v>
          </cell>
        </row>
        <row r="469">
          <cell r="A469" t="str">
            <v>BI_85H51</v>
          </cell>
          <cell r="B469" t="str">
            <v>85H51</v>
          </cell>
          <cell r="C469" t="str">
            <v>BI_85H51 - Stores Equip</v>
          </cell>
          <cell r="D469" t="str">
            <v>ER_7005</v>
          </cell>
          <cell r="E469" t="str">
            <v>7005</v>
          </cell>
          <cell r="F469" t="str">
            <v>ER_7005 - Stores Equip</v>
          </cell>
          <cell r="G469" t="str">
            <v>Capital Tools &amp; Stores</v>
          </cell>
          <cell r="H469" t="str">
            <v>Other Subfunction</v>
          </cell>
          <cell r="I469" t="str">
            <v>Asset Condition</v>
          </cell>
        </row>
        <row r="470">
          <cell r="A470" t="str">
            <v>BI_85J51</v>
          </cell>
          <cell r="B470" t="str">
            <v>85J51</v>
          </cell>
          <cell r="C470" t="str">
            <v>BI_85J51 - Stores Equip</v>
          </cell>
          <cell r="D470" t="str">
            <v>ER_7005</v>
          </cell>
          <cell r="E470" t="str">
            <v>7005</v>
          </cell>
          <cell r="F470" t="str">
            <v>ER_7005 - Stores Equip</v>
          </cell>
          <cell r="G470" t="str">
            <v>Capital Tools &amp; Stores</v>
          </cell>
          <cell r="H470" t="str">
            <v>Other Subfunction</v>
          </cell>
          <cell r="I470" t="str">
            <v>Asset Condition</v>
          </cell>
        </row>
        <row r="471">
          <cell r="A471" t="str">
            <v>BI_86A07</v>
          </cell>
          <cell r="B471" t="str">
            <v>86A07</v>
          </cell>
          <cell r="C471" t="str">
            <v>BI_86A07 - Tools/Shop/Garage Equipment-Electric</v>
          </cell>
          <cell r="D471" t="str">
            <v>ER_7006</v>
          </cell>
          <cell r="E471" t="str">
            <v>7006</v>
          </cell>
          <cell r="F471" t="str">
            <v>ER_7006 - Tools Lab &amp; Shop Equipment</v>
          </cell>
          <cell r="G471" t="str">
            <v>Capital Tools &amp; Stores</v>
          </cell>
          <cell r="H471" t="str">
            <v>Other Subfunction</v>
          </cell>
          <cell r="I471" t="str">
            <v>Asset Condition</v>
          </cell>
        </row>
        <row r="472">
          <cell r="A472" t="str">
            <v>BI_86A80</v>
          </cell>
          <cell r="B472" t="str">
            <v>86A80</v>
          </cell>
          <cell r="C472" t="str">
            <v>BI_86A80 - Tools/Shop/Garage Equipment-Electric</v>
          </cell>
          <cell r="D472" t="str">
            <v>ER_7006</v>
          </cell>
          <cell r="E472" t="str">
            <v>7006</v>
          </cell>
          <cell r="F472" t="str">
            <v>ER_7006 - Tools Lab &amp; Shop Equipment</v>
          </cell>
          <cell r="G472" t="str">
            <v>Capital Tools &amp; Stores</v>
          </cell>
          <cell r="H472" t="str">
            <v>Other Subfunction</v>
          </cell>
          <cell r="I472" t="str">
            <v>Asset Condition</v>
          </cell>
        </row>
        <row r="473">
          <cell r="A473" t="str">
            <v>BI_86A81</v>
          </cell>
          <cell r="B473" t="str">
            <v>86A81</v>
          </cell>
          <cell r="C473" t="str">
            <v>BI_86A81 - Tools/Lab/Shop Equipment</v>
          </cell>
          <cell r="D473" t="str">
            <v>ER_7006</v>
          </cell>
          <cell r="E473" t="str">
            <v>7006</v>
          </cell>
          <cell r="F473" t="str">
            <v>ER_7006 - Tools Lab &amp; Shop Equipment</v>
          </cell>
          <cell r="G473" t="str">
            <v>Capital Tools &amp; Stores</v>
          </cell>
          <cell r="H473" t="str">
            <v>Other Subfunction</v>
          </cell>
          <cell r="I473" t="str">
            <v>Asset Condition</v>
          </cell>
        </row>
        <row r="474">
          <cell r="A474" t="str">
            <v>BI_86A82</v>
          </cell>
          <cell r="B474" t="str">
            <v>86A82</v>
          </cell>
          <cell r="C474" t="str">
            <v>BI_86A82 - Tools/Shop/Garage Equipment-Electric</v>
          </cell>
          <cell r="D474" t="str">
            <v>ER_7006</v>
          </cell>
          <cell r="E474" t="str">
            <v>7006</v>
          </cell>
          <cell r="F474" t="str">
            <v>ER_7006 - Tools Lab &amp; Shop Equipment</v>
          </cell>
          <cell r="G474" t="str">
            <v>Capital Tools &amp; Stores</v>
          </cell>
          <cell r="H474" t="str">
            <v>Other Subfunction</v>
          </cell>
          <cell r="I474" t="str">
            <v>Asset Condition</v>
          </cell>
        </row>
        <row r="475">
          <cell r="A475" t="str">
            <v>BI_86A83</v>
          </cell>
          <cell r="B475" t="str">
            <v>86A83</v>
          </cell>
          <cell r="C475" t="str">
            <v>BI_86A83 - Tools/Lab/Shop Equipment</v>
          </cell>
          <cell r="D475" t="str">
            <v>ER_7006</v>
          </cell>
          <cell r="E475" t="str">
            <v>7006</v>
          </cell>
          <cell r="F475" t="str">
            <v>ER_7006 - Tools Lab &amp; Shop Equipment</v>
          </cell>
          <cell r="G475" t="str">
            <v>Capital Tools &amp; Stores</v>
          </cell>
          <cell r="H475" t="str">
            <v>Other Subfunction</v>
          </cell>
          <cell r="I475" t="str">
            <v>Asset Condition</v>
          </cell>
        </row>
        <row r="476">
          <cell r="A476" t="str">
            <v>BI_86B02</v>
          </cell>
          <cell r="B476" t="str">
            <v>86B02</v>
          </cell>
          <cell r="C476" t="str">
            <v>BI_86B02 - Tools/Shop/Garage Equipment-Electric</v>
          </cell>
          <cell r="D476" t="str">
            <v>ER_7006</v>
          </cell>
          <cell r="E476" t="str">
            <v>7006</v>
          </cell>
          <cell r="F476" t="str">
            <v>ER_7006 - Tools Lab &amp; Shop Equipment</v>
          </cell>
          <cell r="G476" t="str">
            <v>Capital Tools &amp; Stores</v>
          </cell>
          <cell r="H476" t="str">
            <v>Other Subfunction</v>
          </cell>
          <cell r="I476" t="str">
            <v>Asset Condition</v>
          </cell>
        </row>
        <row r="477">
          <cell r="A477" t="str">
            <v>BI_86B09</v>
          </cell>
          <cell r="B477" t="str">
            <v>86B09</v>
          </cell>
          <cell r="C477" t="str">
            <v>BI_86B09 - Tools/Shop/Labs Equipment-Electric</v>
          </cell>
          <cell r="D477" t="str">
            <v>ER_7006</v>
          </cell>
          <cell r="E477" t="str">
            <v>7006</v>
          </cell>
          <cell r="F477" t="str">
            <v>ER_7006 - Tools Lab &amp; Shop Equipment</v>
          </cell>
          <cell r="G477" t="str">
            <v>Capital Tools &amp; Stores</v>
          </cell>
          <cell r="H477" t="str">
            <v>Other Subfunction</v>
          </cell>
          <cell r="I477" t="str">
            <v>Asset Condition</v>
          </cell>
        </row>
        <row r="478">
          <cell r="A478" t="str">
            <v>BI_86B50</v>
          </cell>
          <cell r="B478" t="str">
            <v>86B50</v>
          </cell>
          <cell r="C478" t="str">
            <v>BI_86B50 - Tools/Shop/Labs Equipment-Electric</v>
          </cell>
          <cell r="D478" t="str">
            <v>ER_7006</v>
          </cell>
          <cell r="E478" t="str">
            <v>7006</v>
          </cell>
          <cell r="F478" t="str">
            <v>ER_7006 - Tools Lab &amp; Shop Equipment</v>
          </cell>
          <cell r="G478" t="str">
            <v>Capital Tools &amp; Stores</v>
          </cell>
          <cell r="H478" t="str">
            <v>Other Subfunction</v>
          </cell>
          <cell r="I478" t="str">
            <v>Asset Condition</v>
          </cell>
        </row>
        <row r="479">
          <cell r="A479" t="str">
            <v>BI_86B51</v>
          </cell>
          <cell r="B479" t="str">
            <v>86B51</v>
          </cell>
          <cell r="C479" t="str">
            <v>BI_86B51 - Tools/Lab/Shop Equipment</v>
          </cell>
          <cell r="D479" t="str">
            <v>ER_7006</v>
          </cell>
          <cell r="E479" t="str">
            <v>7006</v>
          </cell>
          <cell r="F479" t="str">
            <v>ER_7006 - Tools Lab &amp; Shop Equipment</v>
          </cell>
          <cell r="G479" t="str">
            <v>Capital Tools &amp; Stores</v>
          </cell>
          <cell r="H479" t="str">
            <v>Other Subfunction</v>
          </cell>
          <cell r="I479" t="str">
            <v>Asset Condition</v>
          </cell>
        </row>
        <row r="480">
          <cell r="A480" t="str">
            <v>BI_86B53</v>
          </cell>
          <cell r="B480" t="str">
            <v>86B53</v>
          </cell>
          <cell r="C480" t="str">
            <v>BI_86B53 - Tools/Shop/Labs Equipment-Electric</v>
          </cell>
          <cell r="D480" t="str">
            <v>ER_7006</v>
          </cell>
          <cell r="E480" t="str">
            <v>7006</v>
          </cell>
          <cell r="F480" t="str">
            <v>ER_7006 - Tools Lab &amp; Shop Equipment</v>
          </cell>
          <cell r="G480" t="str">
            <v>Capital Tools &amp; Stores</v>
          </cell>
          <cell r="H480" t="str">
            <v>Other Subfunction</v>
          </cell>
          <cell r="I480" t="str">
            <v>Asset Condition</v>
          </cell>
        </row>
        <row r="481">
          <cell r="A481" t="str">
            <v>BI_86C51</v>
          </cell>
          <cell r="B481" t="str">
            <v>86C51</v>
          </cell>
          <cell r="C481" t="str">
            <v>BI_86C51 - TS&amp;G Elec Tools</v>
          </cell>
          <cell r="D481" t="str">
            <v>ER_7006</v>
          </cell>
          <cell r="E481" t="str">
            <v>7006</v>
          </cell>
          <cell r="F481" t="str">
            <v>ER_7006 - Tools Lab &amp; Shop Equipment</v>
          </cell>
          <cell r="G481" t="str">
            <v>Capital Tools &amp; Stores</v>
          </cell>
          <cell r="H481" t="str">
            <v>Other Subfunction</v>
          </cell>
          <cell r="I481" t="str">
            <v>Asset Condition</v>
          </cell>
        </row>
        <row r="482">
          <cell r="A482" t="str">
            <v>BI_86C81</v>
          </cell>
          <cell r="B482" t="str">
            <v>86C81</v>
          </cell>
          <cell r="C482" t="str">
            <v>BI_86C81 - Tools/Shop/Labs Equipment-Electric</v>
          </cell>
          <cell r="D482" t="str">
            <v>ER_7006</v>
          </cell>
          <cell r="E482" t="str">
            <v>7006</v>
          </cell>
          <cell r="F482" t="str">
            <v>ER_7006 - Tools Lab &amp; Shop Equipment</v>
          </cell>
          <cell r="G482" t="str">
            <v>Capital Tools &amp; Stores</v>
          </cell>
          <cell r="H482" t="str">
            <v>Other Subfunction</v>
          </cell>
          <cell r="I482" t="str">
            <v>Asset Condition</v>
          </cell>
        </row>
        <row r="483">
          <cell r="A483" t="str">
            <v>BI_86D09</v>
          </cell>
          <cell r="B483" t="str">
            <v>86D09</v>
          </cell>
          <cell r="C483" t="str">
            <v>BI_86D09 - Tools/Shop/Garage Equipment-Electric</v>
          </cell>
          <cell r="D483" t="str">
            <v>ER_7006</v>
          </cell>
          <cell r="E483" t="str">
            <v>7006</v>
          </cell>
          <cell r="F483" t="str">
            <v>ER_7006 - Tools Lab &amp; Shop Equipment</v>
          </cell>
          <cell r="G483" t="str">
            <v>Capital Tools &amp; Stores</v>
          </cell>
          <cell r="H483" t="str">
            <v>Other Subfunction</v>
          </cell>
          <cell r="I483" t="str">
            <v>Asset Condition</v>
          </cell>
        </row>
        <row r="484">
          <cell r="A484" t="str">
            <v>BI_86D53</v>
          </cell>
          <cell r="B484" t="str">
            <v>86D53</v>
          </cell>
          <cell r="C484" t="str">
            <v>BI_86D53 - Tools/Shop/Labs Equipment-Electric</v>
          </cell>
          <cell r="D484" t="str">
            <v>ER_7006</v>
          </cell>
          <cell r="E484" t="str">
            <v>7006</v>
          </cell>
          <cell r="F484" t="str">
            <v>ER_7006 - Tools Lab &amp; Shop Equipment</v>
          </cell>
          <cell r="G484" t="str">
            <v>Capital Tools &amp; Stores</v>
          </cell>
          <cell r="H484" t="str">
            <v>Other Subfunction</v>
          </cell>
          <cell r="I484" t="str">
            <v>Asset Condition</v>
          </cell>
        </row>
        <row r="485">
          <cell r="A485" t="str">
            <v>BI_86D83</v>
          </cell>
          <cell r="B485" t="str">
            <v>86D83</v>
          </cell>
          <cell r="C485" t="str">
            <v>BI_86D83 - Tools/Shop/Garage Equipment-Electric</v>
          </cell>
          <cell r="D485" t="str">
            <v>ER_7006</v>
          </cell>
          <cell r="E485" t="str">
            <v>7006</v>
          </cell>
          <cell r="F485" t="str">
            <v>ER_7006 - Tools Lab &amp; Shop Equipment</v>
          </cell>
          <cell r="G485" t="str">
            <v>Capital Tools &amp; Stores</v>
          </cell>
          <cell r="H485" t="str">
            <v>Other Subfunction</v>
          </cell>
          <cell r="I485" t="str">
            <v>Asset Condition</v>
          </cell>
        </row>
        <row r="486">
          <cell r="A486" t="str">
            <v>BI_86F08</v>
          </cell>
          <cell r="B486" t="str">
            <v>86F08</v>
          </cell>
          <cell r="C486" t="str">
            <v>BI_86F08 - Tools/Shop/Garage Equipment-Electric</v>
          </cell>
          <cell r="D486" t="str">
            <v>ER_7006</v>
          </cell>
          <cell r="E486" t="str">
            <v>7006</v>
          </cell>
          <cell r="F486" t="str">
            <v>ER_7006 - Tools Lab &amp; Shop Equipment</v>
          </cell>
          <cell r="G486" t="str">
            <v>Capital Tools &amp; Stores</v>
          </cell>
          <cell r="H486" t="str">
            <v>Other Subfunction</v>
          </cell>
          <cell r="I486" t="str">
            <v>Asset Condition</v>
          </cell>
        </row>
        <row r="487">
          <cell r="A487" t="str">
            <v>BI_86G02</v>
          </cell>
          <cell r="B487" t="str">
            <v>86G02</v>
          </cell>
          <cell r="C487" t="str">
            <v>BI_86G02 - Tools/Shop/Garage Equipment-Electric</v>
          </cell>
          <cell r="D487" t="str">
            <v>ER_7006</v>
          </cell>
          <cell r="E487" t="str">
            <v>7006</v>
          </cell>
          <cell r="F487" t="str">
            <v>ER_7006 - Tools Lab &amp; Shop Equipment</v>
          </cell>
          <cell r="G487" t="str">
            <v>Capital Tools &amp; Stores</v>
          </cell>
          <cell r="H487" t="str">
            <v>Other Subfunction</v>
          </cell>
          <cell r="I487" t="str">
            <v>Asset Condition</v>
          </cell>
        </row>
        <row r="488">
          <cell r="A488" t="str">
            <v>BI_86H07</v>
          </cell>
          <cell r="B488" t="str">
            <v>86H07</v>
          </cell>
          <cell r="C488" t="str">
            <v>BI_86H07 - Tools/Shop/Labs Equipment-Electric</v>
          </cell>
          <cell r="D488" t="str">
            <v>ER_7006</v>
          </cell>
          <cell r="E488" t="str">
            <v>7006</v>
          </cell>
          <cell r="F488" t="str">
            <v>ER_7006 - Tools Lab &amp; Shop Equipment</v>
          </cell>
          <cell r="G488" t="str">
            <v>Capital Tools &amp; Stores</v>
          </cell>
          <cell r="H488" t="str">
            <v>Other Subfunction</v>
          </cell>
          <cell r="I488" t="str">
            <v>Asset Condition</v>
          </cell>
        </row>
        <row r="489">
          <cell r="A489" t="str">
            <v>BI_86H50</v>
          </cell>
          <cell r="B489" t="str">
            <v>86H50</v>
          </cell>
          <cell r="C489" t="str">
            <v>BI_86H50 - Tools/Shop/Garage Equipment-Electric</v>
          </cell>
          <cell r="D489" t="str">
            <v>ER_7006</v>
          </cell>
          <cell r="E489" t="str">
            <v>7006</v>
          </cell>
          <cell r="F489" t="str">
            <v>ER_7006 - Tools Lab &amp; Shop Equipment</v>
          </cell>
          <cell r="G489" t="str">
            <v>Capital Tools &amp; Stores</v>
          </cell>
          <cell r="H489" t="str">
            <v>Other Subfunction</v>
          </cell>
          <cell r="I489" t="str">
            <v>Asset Condition</v>
          </cell>
        </row>
        <row r="490">
          <cell r="A490" t="str">
            <v>BI_86H53</v>
          </cell>
          <cell r="B490" t="str">
            <v>86H53</v>
          </cell>
          <cell r="C490" t="str">
            <v>BI_86H53 - Stores Equip</v>
          </cell>
          <cell r="D490" t="str">
            <v>ER_7006</v>
          </cell>
          <cell r="E490" t="str">
            <v>7006</v>
          </cell>
          <cell r="F490" t="str">
            <v>ER_7006 - Tools Lab &amp; Shop Equipment</v>
          </cell>
          <cell r="G490" t="str">
            <v>Capital Tools &amp; Stores</v>
          </cell>
          <cell r="H490" t="str">
            <v>Other Subfunction</v>
          </cell>
          <cell r="I490" t="str">
            <v>Asset Condition</v>
          </cell>
        </row>
        <row r="491">
          <cell r="A491" t="str">
            <v>BI_86J51</v>
          </cell>
          <cell r="B491" t="str">
            <v>86J51</v>
          </cell>
          <cell r="C491" t="str">
            <v>BI_86J51 - Tools/Lab/Shop Equipment</v>
          </cell>
          <cell r="D491" t="str">
            <v>ER_7006</v>
          </cell>
          <cell r="E491" t="str">
            <v>7006</v>
          </cell>
          <cell r="F491" t="str">
            <v>ER_7006 - Tools Lab &amp; Shop Equipment</v>
          </cell>
          <cell r="G491" t="str">
            <v>Capital Tools &amp; Stores</v>
          </cell>
          <cell r="H491" t="str">
            <v>Other Subfunction</v>
          </cell>
          <cell r="I491" t="str">
            <v>Asset Condition</v>
          </cell>
        </row>
        <row r="492">
          <cell r="A492" t="str">
            <v>BI_86J53</v>
          </cell>
          <cell r="B492" t="str">
            <v>86J53</v>
          </cell>
          <cell r="C492" t="str">
            <v>BI_86J53 - Tools/Lab/Shop Equipment - Electric</v>
          </cell>
          <cell r="D492" t="str">
            <v>ER_7006</v>
          </cell>
          <cell r="E492" t="str">
            <v>7006</v>
          </cell>
          <cell r="F492" t="str">
            <v>ER_7006 - Tools Lab &amp; Shop Equipment</v>
          </cell>
          <cell r="G492" t="str">
            <v>Capital Tools &amp; Stores</v>
          </cell>
          <cell r="H492" t="str">
            <v>Other Subfunction</v>
          </cell>
          <cell r="I492" t="str">
            <v>Asset Condition</v>
          </cell>
        </row>
        <row r="493">
          <cell r="A493" t="str">
            <v>BI_86K07</v>
          </cell>
          <cell r="B493" t="str">
            <v>86K07</v>
          </cell>
          <cell r="C493" t="str">
            <v>BI_86K07 - Tools/Lab/Shop Equipment - Electric</v>
          </cell>
          <cell r="D493" t="str">
            <v>ER_7006</v>
          </cell>
          <cell r="E493" t="str">
            <v>7006</v>
          </cell>
          <cell r="F493" t="str">
            <v>ER_7006 - Tools Lab &amp; Shop Equipment</v>
          </cell>
          <cell r="G493" t="str">
            <v>Capital Tools &amp; Stores</v>
          </cell>
          <cell r="H493" t="str">
            <v>Other Subfunction</v>
          </cell>
          <cell r="I493" t="str">
            <v>Asset Condition</v>
          </cell>
        </row>
        <row r="494">
          <cell r="A494" t="str">
            <v>BI_86K51</v>
          </cell>
          <cell r="B494" t="str">
            <v>86K51</v>
          </cell>
          <cell r="C494" t="str">
            <v>BI_86K51 - Tools/Lab/Shop Equipment - Electric</v>
          </cell>
          <cell r="D494" t="str">
            <v>ER_7006</v>
          </cell>
          <cell r="E494" t="str">
            <v>7006</v>
          </cell>
          <cell r="F494" t="str">
            <v>ER_7006 - Tools Lab &amp; Shop Equipment</v>
          </cell>
          <cell r="G494" t="str">
            <v>Capital Tools &amp; Stores</v>
          </cell>
          <cell r="H494" t="str">
            <v>Other Subfunction</v>
          </cell>
          <cell r="I494" t="str">
            <v>Asset Condition</v>
          </cell>
        </row>
        <row r="495">
          <cell r="A495" t="str">
            <v>BI_86L07</v>
          </cell>
          <cell r="B495" t="str">
            <v>86L07</v>
          </cell>
          <cell r="C495" t="str">
            <v>BI_86L07 - Ts&amp;G Equip-Electr</v>
          </cell>
          <cell r="D495" t="str">
            <v>ER_7006</v>
          </cell>
          <cell r="E495" t="str">
            <v>7006</v>
          </cell>
          <cell r="F495" t="str">
            <v>ER_7006 - Tools Lab &amp; Shop Equipment</v>
          </cell>
          <cell r="G495" t="str">
            <v>Capital Tools &amp; Stores</v>
          </cell>
          <cell r="H495" t="str">
            <v>Other Subfunction</v>
          </cell>
          <cell r="I495" t="str">
            <v>Asset Condition</v>
          </cell>
        </row>
        <row r="496">
          <cell r="A496" t="str">
            <v>BI_86L50</v>
          </cell>
          <cell r="B496" t="str">
            <v>86L50</v>
          </cell>
          <cell r="C496" t="str">
            <v>BI_86L50 - Tools/Lab/Shop Equipment - Electric</v>
          </cell>
          <cell r="D496" t="str">
            <v>ER_7006</v>
          </cell>
          <cell r="E496" t="str">
            <v>7006</v>
          </cell>
          <cell r="F496" t="str">
            <v>ER_7006 - Tools Lab &amp; Shop Equipment</v>
          </cell>
          <cell r="G496" t="str">
            <v>Capital Tools &amp; Stores</v>
          </cell>
          <cell r="H496" t="str">
            <v>Other Subfunction</v>
          </cell>
          <cell r="I496" t="str">
            <v>Asset Condition</v>
          </cell>
        </row>
        <row r="497">
          <cell r="A497" t="str">
            <v>BI_86L53</v>
          </cell>
          <cell r="B497" t="str">
            <v>86L53</v>
          </cell>
          <cell r="C497" t="str">
            <v>BI_86L53 - Tools/Lab/Shop Equipment - Electric</v>
          </cell>
          <cell r="D497" t="str">
            <v>ER_7006</v>
          </cell>
          <cell r="E497" t="str">
            <v>7006</v>
          </cell>
          <cell r="F497" t="str">
            <v>ER_7006 - Tools Lab &amp; Shop Equipment</v>
          </cell>
          <cell r="G497" t="str">
            <v>Capital Tools &amp; Stores</v>
          </cell>
          <cell r="H497" t="str">
            <v>Other Subfunction</v>
          </cell>
          <cell r="I497" t="str">
            <v>Asset Condition</v>
          </cell>
        </row>
        <row r="498">
          <cell r="A498" t="str">
            <v>BI_86M07</v>
          </cell>
          <cell r="B498" t="str">
            <v>86M07</v>
          </cell>
          <cell r="C498" t="str">
            <v>BI_86M07 - Stores Equip</v>
          </cell>
          <cell r="D498" t="str">
            <v>ER_7006</v>
          </cell>
          <cell r="E498" t="str">
            <v>7006</v>
          </cell>
          <cell r="F498" t="str">
            <v>ER_7006 - Tools Lab &amp; Shop Equipment</v>
          </cell>
          <cell r="G498" t="str">
            <v>Capital Tools &amp; Stores</v>
          </cell>
          <cell r="H498" t="str">
            <v>Other Subfunction</v>
          </cell>
          <cell r="I498" t="str">
            <v>Asset Condition</v>
          </cell>
        </row>
        <row r="499">
          <cell r="A499" t="str">
            <v>BI_86M51</v>
          </cell>
          <cell r="B499" t="str">
            <v>86M51</v>
          </cell>
          <cell r="C499" t="str">
            <v>BI_86M51 - Tools/Shop/Garage Equipment-Electric</v>
          </cell>
          <cell r="D499" t="str">
            <v>ER_7006</v>
          </cell>
          <cell r="E499" t="str">
            <v>7006</v>
          </cell>
          <cell r="F499" t="str">
            <v>ER_7006 - Tools Lab &amp; Shop Equipment</v>
          </cell>
          <cell r="G499" t="str">
            <v>Capital Tools &amp; Stores</v>
          </cell>
          <cell r="H499" t="str">
            <v>Other Subfunction</v>
          </cell>
          <cell r="I499" t="str">
            <v>Asset Condition</v>
          </cell>
        </row>
        <row r="500">
          <cell r="A500" t="str">
            <v>BI_86T07</v>
          </cell>
          <cell r="B500" t="str">
            <v>86T07</v>
          </cell>
          <cell r="C500" t="str">
            <v>BI_86T07 - Stores Equip</v>
          </cell>
          <cell r="D500" t="str">
            <v>ER_7006</v>
          </cell>
          <cell r="E500" t="str">
            <v>7006</v>
          </cell>
          <cell r="F500" t="str">
            <v>ER_7006 - Tools Lab &amp; Shop Equipment</v>
          </cell>
          <cell r="G500" t="str">
            <v>Capital Tools &amp; Stores</v>
          </cell>
          <cell r="H500" t="str">
            <v>Other Subfunction</v>
          </cell>
          <cell r="I500" t="str">
            <v>Asset Condition</v>
          </cell>
        </row>
        <row r="501">
          <cell r="A501" t="str">
            <v>BI_86X08</v>
          </cell>
          <cell r="B501" t="str">
            <v>86X08</v>
          </cell>
          <cell r="C501" t="str">
            <v>BI_86X08 - Tools/Lab/Shop Equipment - Electric</v>
          </cell>
          <cell r="D501" t="str">
            <v>ER_7006</v>
          </cell>
          <cell r="E501" t="str">
            <v>7006</v>
          </cell>
          <cell r="F501" t="str">
            <v>ER_7006 - Tools Lab &amp; Shop Equipment</v>
          </cell>
          <cell r="G501" t="str">
            <v>Capital Tools &amp; Stores</v>
          </cell>
          <cell r="H501" t="str">
            <v>Other Subfunction</v>
          </cell>
          <cell r="I501" t="str">
            <v>Asset Condition</v>
          </cell>
        </row>
        <row r="502">
          <cell r="A502" t="str">
            <v>BI_86Z08</v>
          </cell>
          <cell r="B502" t="str">
            <v>86Z08</v>
          </cell>
          <cell r="C502" t="str">
            <v>BI_86Z08 - Tools/Shop/Garage Equipment-Electric</v>
          </cell>
          <cell r="D502" t="str">
            <v>ER_7006</v>
          </cell>
          <cell r="E502" t="str">
            <v>7006</v>
          </cell>
          <cell r="F502" t="str">
            <v>ER_7006 - Tools Lab &amp; Shop Equipment</v>
          </cell>
          <cell r="G502" t="str">
            <v>Capital Tools &amp; Stores</v>
          </cell>
          <cell r="H502" t="str">
            <v>Other Subfunction</v>
          </cell>
          <cell r="I502" t="str">
            <v>Asset Condition</v>
          </cell>
        </row>
        <row r="503">
          <cell r="A503" t="str">
            <v>BI_87C51</v>
          </cell>
          <cell r="B503" t="str">
            <v>87C51</v>
          </cell>
          <cell r="C503" t="str">
            <v>BI_87C51 - Ninth &amp; Central 12F4 Feeder Upgrade</v>
          </cell>
          <cell r="D503" t="str">
            <v>ER_7050</v>
          </cell>
          <cell r="E503" t="str">
            <v>7050</v>
          </cell>
          <cell r="F503" t="str">
            <v>ER_7050 - Productivity Initiative</v>
          </cell>
          <cell r="G503" t="str">
            <v>Productivity</v>
          </cell>
          <cell r="H503" t="str">
            <v>Productivity Function</v>
          </cell>
          <cell r="I503" t="str">
            <v>No Driver</v>
          </cell>
        </row>
        <row r="504">
          <cell r="A504" t="str">
            <v>BI_87K07</v>
          </cell>
          <cell r="B504" t="str">
            <v>87K07</v>
          </cell>
          <cell r="C504" t="str">
            <v>BI_87K07 - Kettle Falls Man-Lift Purchase - Genie S-85</v>
          </cell>
          <cell r="D504" t="str">
            <v>ER_7050</v>
          </cell>
          <cell r="E504" t="str">
            <v>7050</v>
          </cell>
          <cell r="F504" t="str">
            <v>ER_7050 - Productivity Initiative</v>
          </cell>
          <cell r="G504" t="str">
            <v>Productivity</v>
          </cell>
          <cell r="H504" t="str">
            <v>Productivity Function</v>
          </cell>
          <cell r="I504" t="str">
            <v>No Driver</v>
          </cell>
        </row>
        <row r="505">
          <cell r="A505" t="str">
            <v>BI_88A09</v>
          </cell>
          <cell r="B505" t="str">
            <v>88A09</v>
          </cell>
          <cell r="C505" t="str">
            <v>BI_88A09 - Communication Equipment</v>
          </cell>
          <cell r="D505" t="str">
            <v>ER_5003</v>
          </cell>
          <cell r="E505" t="str">
            <v>5003</v>
          </cell>
          <cell r="F505" t="str">
            <v>ER_5003 - Communication Equip</v>
          </cell>
          <cell r="G505" t="str">
            <v>Regular Capital - Pre Business Case</v>
          </cell>
          <cell r="H505" t="str">
            <v>No Function</v>
          </cell>
          <cell r="I505" t="str">
            <v>No Driver</v>
          </cell>
        </row>
        <row r="506">
          <cell r="A506" t="str">
            <v>BI_88A52</v>
          </cell>
          <cell r="B506" t="str">
            <v>88A52</v>
          </cell>
          <cell r="C506" t="str">
            <v>BI_88A52 - Communication Equipment</v>
          </cell>
          <cell r="D506" t="str">
            <v>ER_5003</v>
          </cell>
          <cell r="E506" t="str">
            <v>5003</v>
          </cell>
          <cell r="F506" t="str">
            <v>ER_5003 - Communication Equip</v>
          </cell>
          <cell r="G506" t="str">
            <v>Regular Capital - Pre Business Case</v>
          </cell>
          <cell r="H506" t="str">
            <v>No Function</v>
          </cell>
          <cell r="I506" t="str">
            <v>No Driver</v>
          </cell>
        </row>
        <row r="507">
          <cell r="A507" t="str">
            <v>BI_88B09</v>
          </cell>
          <cell r="B507" t="str">
            <v>88B09</v>
          </cell>
          <cell r="C507" t="str">
            <v>BI_88B09 - Spokane Telecommunications</v>
          </cell>
          <cell r="D507" t="str">
            <v>ER_5003</v>
          </cell>
          <cell r="E507" t="str">
            <v>5003</v>
          </cell>
          <cell r="F507" t="str">
            <v>ER_5003 - Communication Equip</v>
          </cell>
          <cell r="G507" t="str">
            <v>Regular Capital - Pre Business Case</v>
          </cell>
          <cell r="H507" t="str">
            <v>No Function</v>
          </cell>
          <cell r="I507" t="str">
            <v>No Driver</v>
          </cell>
        </row>
        <row r="508">
          <cell r="A508" t="str">
            <v>BI_88B50</v>
          </cell>
          <cell r="B508" t="str">
            <v>88B50</v>
          </cell>
          <cell r="C508" t="str">
            <v>BI_88B50 - Communication Equipment</v>
          </cell>
          <cell r="D508" t="str">
            <v>ER_5003</v>
          </cell>
          <cell r="E508" t="str">
            <v>5003</v>
          </cell>
          <cell r="F508" t="str">
            <v>ER_5003 - Communication Equip</v>
          </cell>
          <cell r="G508" t="str">
            <v>Regular Capital - Pre Business Case</v>
          </cell>
          <cell r="H508" t="str">
            <v>No Function</v>
          </cell>
          <cell r="I508" t="str">
            <v>No Driver</v>
          </cell>
        </row>
        <row r="509">
          <cell r="A509" t="str">
            <v>BI_88B53</v>
          </cell>
          <cell r="B509" t="str">
            <v>88B53</v>
          </cell>
          <cell r="C509" t="str">
            <v>BI_88B53 - Communication Equipment</v>
          </cell>
          <cell r="D509" t="str">
            <v>ER_5003</v>
          </cell>
          <cell r="E509" t="str">
            <v>5003</v>
          </cell>
          <cell r="F509" t="str">
            <v>ER_5003 - Communication Equip</v>
          </cell>
          <cell r="G509" t="str">
            <v>Regular Capital - Pre Business Case</v>
          </cell>
          <cell r="H509" t="str">
            <v>No Function</v>
          </cell>
          <cell r="I509" t="str">
            <v>No Driver</v>
          </cell>
        </row>
        <row r="510">
          <cell r="A510" t="str">
            <v>BI_88B91</v>
          </cell>
          <cell r="B510" t="str">
            <v>88B91</v>
          </cell>
          <cell r="C510" t="str">
            <v>BI_88B91 - Communication Equipment</v>
          </cell>
          <cell r="D510" t="str">
            <v>ER_5003</v>
          </cell>
          <cell r="E510" t="str">
            <v>5003</v>
          </cell>
          <cell r="F510" t="str">
            <v>ER_5003 - Communication Equip</v>
          </cell>
          <cell r="G510" t="str">
            <v>Regular Capital - Pre Business Case</v>
          </cell>
          <cell r="H510" t="str">
            <v>No Function</v>
          </cell>
          <cell r="I510" t="str">
            <v>No Driver</v>
          </cell>
        </row>
        <row r="511">
          <cell r="A511" t="str">
            <v>BI_88B92</v>
          </cell>
          <cell r="B511" t="str">
            <v>88B92</v>
          </cell>
          <cell r="C511" t="str">
            <v>BI_88B92 - Communications Equipment</v>
          </cell>
          <cell r="D511" t="str">
            <v>ER_5003</v>
          </cell>
          <cell r="E511" t="str">
            <v>5003</v>
          </cell>
          <cell r="F511" t="str">
            <v>ER_5003 - Communication Equip</v>
          </cell>
          <cell r="G511" t="str">
            <v>Regular Capital - Pre Business Case</v>
          </cell>
          <cell r="H511" t="str">
            <v>No Function</v>
          </cell>
          <cell r="I511" t="str">
            <v>No Driver</v>
          </cell>
        </row>
        <row r="512">
          <cell r="A512" t="str">
            <v>BI_88B93</v>
          </cell>
          <cell r="B512" t="str">
            <v>88B93</v>
          </cell>
          <cell r="C512" t="str">
            <v>BI_88B93 - Communications Equipment</v>
          </cell>
          <cell r="D512" t="str">
            <v>ER_5003</v>
          </cell>
          <cell r="E512" t="str">
            <v>5003</v>
          </cell>
          <cell r="F512" t="str">
            <v>ER_5003 - Communication Equip</v>
          </cell>
          <cell r="G512" t="str">
            <v>Regular Capital - Pre Business Case</v>
          </cell>
          <cell r="H512" t="str">
            <v>No Function</v>
          </cell>
          <cell r="I512" t="str">
            <v>No Driver</v>
          </cell>
        </row>
        <row r="513">
          <cell r="A513" t="str">
            <v>BI_88B94</v>
          </cell>
          <cell r="B513" t="str">
            <v>88B94</v>
          </cell>
          <cell r="C513" t="str">
            <v>BI_88B94 - Communications Equipment</v>
          </cell>
          <cell r="D513" t="str">
            <v>ER_5003</v>
          </cell>
          <cell r="E513" t="str">
            <v>5003</v>
          </cell>
          <cell r="F513" t="str">
            <v>ER_5003 - Communication Equip</v>
          </cell>
          <cell r="G513" t="str">
            <v>Regular Capital - Pre Business Case</v>
          </cell>
          <cell r="H513" t="str">
            <v>No Function</v>
          </cell>
          <cell r="I513" t="str">
            <v>No Driver</v>
          </cell>
        </row>
        <row r="514">
          <cell r="A514" t="str">
            <v>BI_88B95</v>
          </cell>
          <cell r="B514" t="str">
            <v>88B95</v>
          </cell>
          <cell r="C514" t="str">
            <v>BI_88B95 - Communications Equipment</v>
          </cell>
          <cell r="D514" t="str">
            <v>ER_5003</v>
          </cell>
          <cell r="E514" t="str">
            <v>5003</v>
          </cell>
          <cell r="F514" t="str">
            <v>ER_5003 - Communication Equip</v>
          </cell>
          <cell r="G514" t="str">
            <v>Regular Capital - Pre Business Case</v>
          </cell>
          <cell r="H514" t="str">
            <v>No Function</v>
          </cell>
          <cell r="I514" t="str">
            <v>No Driver</v>
          </cell>
        </row>
        <row r="515">
          <cell r="A515" t="str">
            <v>BI_88B96</v>
          </cell>
          <cell r="B515" t="str">
            <v>88B96</v>
          </cell>
          <cell r="C515" t="str">
            <v>BI_88B96 - Communications Equipment</v>
          </cell>
          <cell r="D515" t="str">
            <v>ER_5003</v>
          </cell>
          <cell r="E515" t="str">
            <v>5003</v>
          </cell>
          <cell r="F515" t="str">
            <v>ER_5003 - Communication Equip</v>
          </cell>
          <cell r="G515" t="str">
            <v>Regular Capital - Pre Business Case</v>
          </cell>
          <cell r="H515" t="str">
            <v>No Function</v>
          </cell>
          <cell r="I515" t="str">
            <v>No Driver</v>
          </cell>
        </row>
        <row r="516">
          <cell r="A516" t="str">
            <v>BI_88B97</v>
          </cell>
          <cell r="B516" t="str">
            <v>88B97</v>
          </cell>
          <cell r="C516" t="str">
            <v>BI_88B97 - Communications Equipment</v>
          </cell>
          <cell r="D516" t="str">
            <v>ER_5003</v>
          </cell>
          <cell r="E516" t="str">
            <v>5003</v>
          </cell>
          <cell r="F516" t="str">
            <v>ER_5003 - Communication Equip</v>
          </cell>
          <cell r="G516" t="str">
            <v>Regular Capital - Pre Business Case</v>
          </cell>
          <cell r="H516" t="str">
            <v>No Function</v>
          </cell>
          <cell r="I516" t="str">
            <v>No Driver</v>
          </cell>
        </row>
        <row r="517">
          <cell r="A517" t="str">
            <v>BI_88BO9</v>
          </cell>
          <cell r="B517" t="str">
            <v>88BO9</v>
          </cell>
          <cell r="C517" t="str">
            <v>BI_88BO9 - Spokane Telecommunications</v>
          </cell>
          <cell r="D517" t="str">
            <v>ER_5003</v>
          </cell>
          <cell r="E517" t="str">
            <v>5003</v>
          </cell>
          <cell r="F517" t="str">
            <v>ER_5003 - Communication Equip</v>
          </cell>
          <cell r="G517" t="str">
            <v>Regular Capital - Pre Business Case</v>
          </cell>
          <cell r="H517" t="str">
            <v>No Function</v>
          </cell>
          <cell r="I517" t="str">
            <v>No Driver</v>
          </cell>
        </row>
        <row r="518">
          <cell r="A518" t="str">
            <v>BI_88C07</v>
          </cell>
          <cell r="B518" t="str">
            <v>88C07</v>
          </cell>
          <cell r="C518" t="str">
            <v>BI_88C07 - Hydro Spokane River</v>
          </cell>
          <cell r="D518" t="str">
            <v>ER_5003</v>
          </cell>
          <cell r="E518" t="str">
            <v>5003</v>
          </cell>
          <cell r="F518" t="str">
            <v>ER_5003 - Communication Equip</v>
          </cell>
          <cell r="G518" t="str">
            <v>Regular Capital - Pre Business Case</v>
          </cell>
          <cell r="H518" t="str">
            <v>No Function</v>
          </cell>
          <cell r="I518" t="str">
            <v>No Driver</v>
          </cell>
        </row>
        <row r="519">
          <cell r="A519" t="str">
            <v>BI_88D09</v>
          </cell>
          <cell r="B519" t="str">
            <v>88D09</v>
          </cell>
          <cell r="C519" t="str">
            <v>BI_88D09 - Communication Equipment</v>
          </cell>
          <cell r="D519" t="str">
            <v>ER_5003</v>
          </cell>
          <cell r="E519" t="str">
            <v>5003</v>
          </cell>
          <cell r="F519" t="str">
            <v>ER_5003 - Communication Equip</v>
          </cell>
          <cell r="G519" t="str">
            <v>Regular Capital - Pre Business Case</v>
          </cell>
          <cell r="H519" t="str">
            <v>No Function</v>
          </cell>
          <cell r="I519" t="str">
            <v>No Driver</v>
          </cell>
        </row>
        <row r="520">
          <cell r="A520" t="str">
            <v>BI_88D53</v>
          </cell>
          <cell r="B520" t="str">
            <v>88D53</v>
          </cell>
          <cell r="C520" t="str">
            <v>BI_88D53 - Communication Equipment</v>
          </cell>
          <cell r="D520" t="str">
            <v>ER_5003</v>
          </cell>
          <cell r="E520" t="str">
            <v>5003</v>
          </cell>
          <cell r="F520" t="str">
            <v>ER_5003 - Communication Equip</v>
          </cell>
          <cell r="G520" t="str">
            <v>Regular Capital - Pre Business Case</v>
          </cell>
          <cell r="H520" t="str">
            <v>No Function</v>
          </cell>
          <cell r="I520" t="str">
            <v>No Driver</v>
          </cell>
        </row>
        <row r="521">
          <cell r="A521" t="str">
            <v>BI_88F08</v>
          </cell>
          <cell r="B521" t="str">
            <v>88F08</v>
          </cell>
          <cell r="C521" t="str">
            <v>BI_88F08 - Communication Equipment</v>
          </cell>
          <cell r="D521" t="str">
            <v>ER_5003</v>
          </cell>
          <cell r="E521" t="str">
            <v>5003</v>
          </cell>
          <cell r="F521" t="str">
            <v>ER_5003 - Communication Equip</v>
          </cell>
          <cell r="G521" t="str">
            <v>Regular Capital - Pre Business Case</v>
          </cell>
          <cell r="H521" t="str">
            <v>No Function</v>
          </cell>
          <cell r="I521" t="str">
            <v>No Driver</v>
          </cell>
        </row>
        <row r="522">
          <cell r="A522" t="str">
            <v>BI_88G02</v>
          </cell>
          <cell r="B522" t="str">
            <v>88G02</v>
          </cell>
          <cell r="C522" t="str">
            <v>BI_88G02 - Human Resources</v>
          </cell>
          <cell r="D522" t="str">
            <v>ER_5003</v>
          </cell>
          <cell r="E522" t="str">
            <v>5003</v>
          </cell>
          <cell r="F522" t="str">
            <v>ER_5003 - Communication Equip</v>
          </cell>
          <cell r="G522" t="str">
            <v>Regular Capital - Pre Business Case</v>
          </cell>
          <cell r="H522" t="str">
            <v>No Function</v>
          </cell>
          <cell r="I522" t="str">
            <v>No Driver</v>
          </cell>
        </row>
        <row r="523">
          <cell r="A523" t="str">
            <v>BI_88G50</v>
          </cell>
          <cell r="B523" t="str">
            <v>88G50</v>
          </cell>
          <cell r="C523" t="str">
            <v>BI_88G50 - Communication Equipment</v>
          </cell>
          <cell r="D523" t="str">
            <v>ER_5003</v>
          </cell>
          <cell r="E523" t="str">
            <v>5003</v>
          </cell>
          <cell r="F523" t="str">
            <v>ER_5003 - Communication Equip</v>
          </cell>
          <cell r="G523" t="str">
            <v>Regular Capital - Pre Business Case</v>
          </cell>
          <cell r="H523" t="str">
            <v>No Function</v>
          </cell>
          <cell r="I523" t="str">
            <v>No Driver</v>
          </cell>
        </row>
        <row r="524">
          <cell r="A524" t="str">
            <v>BI_88H50</v>
          </cell>
          <cell r="B524" t="str">
            <v>88H50</v>
          </cell>
          <cell r="C524" t="str">
            <v>BI_88H50 - Communication Equipment</v>
          </cell>
          <cell r="D524" t="str">
            <v>ER_5003</v>
          </cell>
          <cell r="E524" t="str">
            <v>5003</v>
          </cell>
          <cell r="F524" t="str">
            <v>ER_5003 - Communication Equip</v>
          </cell>
          <cell r="G524" t="str">
            <v>Regular Capital - Pre Business Case</v>
          </cell>
          <cell r="H524" t="str">
            <v>No Function</v>
          </cell>
          <cell r="I524" t="str">
            <v>No Driver</v>
          </cell>
        </row>
        <row r="525">
          <cell r="A525" t="str">
            <v>BI_88H53</v>
          </cell>
          <cell r="B525" t="str">
            <v>88H53</v>
          </cell>
          <cell r="C525" t="str">
            <v>BI_88H53 - Communication Equipment</v>
          </cell>
          <cell r="D525" t="str">
            <v>ER_5003</v>
          </cell>
          <cell r="E525" t="str">
            <v>5003</v>
          </cell>
          <cell r="F525" t="str">
            <v>ER_5003 - Communication Equip</v>
          </cell>
          <cell r="G525" t="str">
            <v>Regular Capital - Pre Business Case</v>
          </cell>
          <cell r="H525" t="str">
            <v>No Function</v>
          </cell>
          <cell r="I525" t="str">
            <v>No Driver</v>
          </cell>
        </row>
        <row r="526">
          <cell r="A526" t="str">
            <v>BI_88J53</v>
          </cell>
          <cell r="B526" t="str">
            <v>88J53</v>
          </cell>
          <cell r="C526" t="str">
            <v>BI_88J53 - Communication Equipment</v>
          </cell>
          <cell r="D526" t="str">
            <v>ER_5003</v>
          </cell>
          <cell r="E526" t="str">
            <v>5003</v>
          </cell>
          <cell r="F526" t="str">
            <v>ER_5003 - Communication Equip</v>
          </cell>
          <cell r="G526" t="str">
            <v>Regular Capital - Pre Business Case</v>
          </cell>
          <cell r="H526" t="str">
            <v>No Function</v>
          </cell>
          <cell r="I526" t="str">
            <v>No Driver</v>
          </cell>
        </row>
        <row r="527">
          <cell r="A527" t="str">
            <v>BI_88K07</v>
          </cell>
          <cell r="B527" t="str">
            <v>88K07</v>
          </cell>
          <cell r="C527" t="str">
            <v>BI_88K07 - Communication Equipment</v>
          </cell>
          <cell r="D527" t="str">
            <v>ER_5003</v>
          </cell>
          <cell r="E527" t="str">
            <v>5003</v>
          </cell>
          <cell r="F527" t="str">
            <v>ER_5003 - Communication Equip</v>
          </cell>
          <cell r="G527" t="str">
            <v>Regular Capital - Pre Business Case</v>
          </cell>
          <cell r="H527" t="str">
            <v>No Function</v>
          </cell>
          <cell r="I527" t="str">
            <v>No Driver</v>
          </cell>
        </row>
        <row r="528">
          <cell r="A528" t="str">
            <v>BI_88K50</v>
          </cell>
          <cell r="B528" t="str">
            <v>88K50</v>
          </cell>
          <cell r="C528" t="str">
            <v>BI_88K50 - Communication Equipment</v>
          </cell>
          <cell r="D528" t="str">
            <v>ER_5003</v>
          </cell>
          <cell r="E528" t="str">
            <v>5003</v>
          </cell>
          <cell r="F528" t="str">
            <v>ER_5003 - Communication Equip</v>
          </cell>
          <cell r="G528" t="str">
            <v>Regular Capital - Pre Business Case</v>
          </cell>
          <cell r="H528" t="str">
            <v>No Function</v>
          </cell>
          <cell r="I528" t="str">
            <v>No Driver</v>
          </cell>
        </row>
        <row r="529">
          <cell r="A529" t="str">
            <v>BI_88L07</v>
          </cell>
          <cell r="B529" t="str">
            <v>88L07</v>
          </cell>
          <cell r="C529" t="str">
            <v>BI_88L07 - Communication Equipment</v>
          </cell>
          <cell r="D529" t="str">
            <v>ER_5003</v>
          </cell>
          <cell r="E529" t="str">
            <v>5003</v>
          </cell>
          <cell r="F529" t="str">
            <v>ER_5003 - Communication Equip</v>
          </cell>
          <cell r="G529" t="str">
            <v>Regular Capital - Pre Business Case</v>
          </cell>
          <cell r="H529" t="str">
            <v>No Function</v>
          </cell>
          <cell r="I529" t="str">
            <v>No Driver</v>
          </cell>
        </row>
        <row r="530">
          <cell r="A530" t="str">
            <v>BI_88L50</v>
          </cell>
          <cell r="B530" t="str">
            <v>88L50</v>
          </cell>
          <cell r="C530" t="str">
            <v>BI_88L50 - Communication Equipment</v>
          </cell>
          <cell r="D530" t="str">
            <v>ER_5003</v>
          </cell>
          <cell r="E530" t="str">
            <v>5003</v>
          </cell>
          <cell r="F530" t="str">
            <v>ER_5003 - Communication Equip</v>
          </cell>
          <cell r="G530" t="str">
            <v>Regular Capital - Pre Business Case</v>
          </cell>
          <cell r="H530" t="str">
            <v>No Function</v>
          </cell>
          <cell r="I530" t="str">
            <v>No Driver</v>
          </cell>
        </row>
        <row r="531">
          <cell r="A531" t="str">
            <v>BI_88L53</v>
          </cell>
          <cell r="B531" t="str">
            <v>88L53</v>
          </cell>
          <cell r="C531" t="str">
            <v>BI_88L53 - Communication Equipment</v>
          </cell>
          <cell r="D531" t="str">
            <v>ER_5003</v>
          </cell>
          <cell r="E531" t="str">
            <v>5003</v>
          </cell>
          <cell r="F531" t="str">
            <v>ER_5003 - Communication Equip</v>
          </cell>
          <cell r="G531" t="str">
            <v>Regular Capital - Pre Business Case</v>
          </cell>
          <cell r="H531" t="str">
            <v>No Function</v>
          </cell>
          <cell r="I531" t="str">
            <v>No Driver</v>
          </cell>
        </row>
        <row r="532">
          <cell r="A532" t="str">
            <v>BI_88M07</v>
          </cell>
          <cell r="B532" t="str">
            <v>88M07</v>
          </cell>
          <cell r="C532" t="str">
            <v>BI_88M07 - Communication Equipment</v>
          </cell>
          <cell r="D532" t="str">
            <v>ER_5003</v>
          </cell>
          <cell r="E532" t="str">
            <v>5003</v>
          </cell>
          <cell r="F532" t="str">
            <v>ER_5003 - Communication Equip</v>
          </cell>
          <cell r="G532" t="str">
            <v>Regular Capital - Pre Business Case</v>
          </cell>
          <cell r="H532" t="str">
            <v>No Function</v>
          </cell>
          <cell r="I532" t="str">
            <v>No Driver</v>
          </cell>
        </row>
        <row r="533">
          <cell r="A533" t="str">
            <v>BI_88R55</v>
          </cell>
          <cell r="B533" t="str">
            <v>88R55</v>
          </cell>
          <cell r="C533" t="str">
            <v>BI_88R55 - Commun Equip - Risk Mgmt</v>
          </cell>
          <cell r="D533" t="str">
            <v>ER_5003</v>
          </cell>
          <cell r="E533" t="str">
            <v>5003</v>
          </cell>
          <cell r="F533" t="str">
            <v>ER_5003 - Communication Equip</v>
          </cell>
          <cell r="G533" t="str">
            <v>Regular Capital - Pre Business Case</v>
          </cell>
          <cell r="H533" t="str">
            <v>No Function</v>
          </cell>
          <cell r="I533" t="str">
            <v>No Driver</v>
          </cell>
        </row>
        <row r="534">
          <cell r="A534" t="str">
            <v>BI_88T07</v>
          </cell>
          <cell r="B534" t="str">
            <v>88T07</v>
          </cell>
          <cell r="C534" t="str">
            <v>BI_88T07 - Communication Equipment</v>
          </cell>
          <cell r="D534" t="str">
            <v>ER_5003</v>
          </cell>
          <cell r="E534" t="str">
            <v>5003</v>
          </cell>
          <cell r="F534" t="str">
            <v>ER_5003 - Communication Equip</v>
          </cell>
          <cell r="G534" t="str">
            <v>Regular Capital - Pre Business Case</v>
          </cell>
          <cell r="H534" t="str">
            <v>No Function</v>
          </cell>
          <cell r="I534" t="str">
            <v>No Driver</v>
          </cell>
        </row>
        <row r="535">
          <cell r="A535" t="str">
            <v>BI_89A07</v>
          </cell>
          <cell r="B535" t="str">
            <v>89A07</v>
          </cell>
          <cell r="C535" t="str">
            <v>BI_89A07 - Corporate Telephony Products &amp; Services</v>
          </cell>
          <cell r="D535" t="str">
            <v>ER_5004</v>
          </cell>
          <cell r="E535" t="str">
            <v>5004</v>
          </cell>
          <cell r="F535" t="str">
            <v>ER_5004 - Telephone Systems</v>
          </cell>
          <cell r="G535" t="str">
            <v>Regular Capital - Pre Business Case</v>
          </cell>
          <cell r="H535" t="str">
            <v>No Function</v>
          </cell>
          <cell r="I535" t="str">
            <v>No Driver</v>
          </cell>
        </row>
        <row r="536">
          <cell r="A536" t="str">
            <v>BI_89A09</v>
          </cell>
          <cell r="B536" t="str">
            <v>89A09</v>
          </cell>
          <cell r="C536" t="str">
            <v>BI_89A09 - Corporate Telephony Products &amp; Services</v>
          </cell>
          <cell r="D536" t="str">
            <v>ER_5004</v>
          </cell>
          <cell r="E536" t="str">
            <v>5004</v>
          </cell>
          <cell r="F536" t="str">
            <v>ER_5004 - Telephone Systems</v>
          </cell>
          <cell r="G536" t="str">
            <v>Regular Capital - Pre Business Case</v>
          </cell>
          <cell r="H536" t="str">
            <v>No Function</v>
          </cell>
          <cell r="I536" t="str">
            <v>No Driver</v>
          </cell>
        </row>
        <row r="537">
          <cell r="A537" t="str">
            <v>BI_89A80</v>
          </cell>
          <cell r="B537" t="str">
            <v>89A80</v>
          </cell>
          <cell r="C537" t="str">
            <v>BI_89A80 - Corporate Telephony Products &amp; Services</v>
          </cell>
          <cell r="D537" t="str">
            <v>ER_5004</v>
          </cell>
          <cell r="E537" t="str">
            <v>5004</v>
          </cell>
          <cell r="F537" t="str">
            <v>ER_5004 - Telephone Systems</v>
          </cell>
          <cell r="G537" t="str">
            <v>Regular Capital - Pre Business Case</v>
          </cell>
          <cell r="H537" t="str">
            <v>No Function</v>
          </cell>
          <cell r="I537" t="str">
            <v>No Driver</v>
          </cell>
        </row>
        <row r="538">
          <cell r="A538" t="str">
            <v>BI_89B50</v>
          </cell>
          <cell r="B538" t="str">
            <v>89B50</v>
          </cell>
          <cell r="C538" t="str">
            <v>BI_89B50 - Corporate Telephony Products &amp; Services</v>
          </cell>
          <cell r="D538" t="str">
            <v>ER_5004</v>
          </cell>
          <cell r="E538" t="str">
            <v>5004</v>
          </cell>
          <cell r="F538" t="str">
            <v>ER_5004 - Telephone Systems</v>
          </cell>
          <cell r="G538" t="str">
            <v>Regular Capital - Pre Business Case</v>
          </cell>
          <cell r="H538" t="str">
            <v>No Function</v>
          </cell>
          <cell r="I538" t="str">
            <v>No Driver</v>
          </cell>
        </row>
        <row r="539">
          <cell r="A539" t="str">
            <v>BI_89C07</v>
          </cell>
          <cell r="B539" t="str">
            <v>89C07</v>
          </cell>
          <cell r="C539" t="str">
            <v>BI_89C07 - Corporate Telephony Products &amp; Services</v>
          </cell>
          <cell r="D539" t="str">
            <v>ER_5004</v>
          </cell>
          <cell r="E539" t="str">
            <v>5004</v>
          </cell>
          <cell r="F539" t="str">
            <v>ER_5004 - Telephone Systems</v>
          </cell>
          <cell r="G539" t="str">
            <v>Regular Capital - Pre Business Case</v>
          </cell>
          <cell r="H539" t="str">
            <v>No Function</v>
          </cell>
          <cell r="I539" t="str">
            <v>No Driver</v>
          </cell>
        </row>
        <row r="540">
          <cell r="A540" t="str">
            <v>BI_89D53</v>
          </cell>
          <cell r="B540" t="str">
            <v>89D53</v>
          </cell>
          <cell r="C540" t="str">
            <v>BI_89D53 - Corporate Telephony Products &amp; Services</v>
          </cell>
          <cell r="D540" t="str">
            <v>ER_5004</v>
          </cell>
          <cell r="E540" t="str">
            <v>5004</v>
          </cell>
          <cell r="F540" t="str">
            <v>ER_5004 - Telephone Systems</v>
          </cell>
          <cell r="G540" t="str">
            <v>Regular Capital - Pre Business Case</v>
          </cell>
          <cell r="H540" t="str">
            <v>No Function</v>
          </cell>
          <cell r="I540" t="str">
            <v>No Driver</v>
          </cell>
        </row>
        <row r="541">
          <cell r="A541" t="str">
            <v>BI_89M07</v>
          </cell>
          <cell r="B541" t="str">
            <v>89M07</v>
          </cell>
          <cell r="C541" t="str">
            <v>BI_89M07 - Corporate Telephony Products &amp; Services</v>
          </cell>
          <cell r="D541" t="str">
            <v>ER_5004</v>
          </cell>
          <cell r="E541" t="str">
            <v>5004</v>
          </cell>
          <cell r="F541" t="str">
            <v>ER_5004 - Telephone Systems</v>
          </cell>
          <cell r="G541" t="str">
            <v>Regular Capital - Pre Business Case</v>
          </cell>
          <cell r="H541" t="str">
            <v>No Function</v>
          </cell>
          <cell r="I541" t="str">
            <v>No Driver</v>
          </cell>
        </row>
        <row r="542">
          <cell r="A542" t="str">
            <v>BI_89N09</v>
          </cell>
          <cell r="B542" t="str">
            <v>89N09</v>
          </cell>
          <cell r="C542" t="str">
            <v>BI_89N09 - Telephone/Video Systems</v>
          </cell>
          <cell r="D542" t="str">
            <v>ER_5004</v>
          </cell>
          <cell r="E542" t="str">
            <v>5004</v>
          </cell>
          <cell r="F542" t="str">
            <v>ER_5004 - Telephone Systems</v>
          </cell>
          <cell r="G542" t="str">
            <v>Regular Capital - Pre Business Case</v>
          </cell>
          <cell r="H542" t="str">
            <v>No Function</v>
          </cell>
          <cell r="I542" t="str">
            <v>No Driver</v>
          </cell>
        </row>
        <row r="543">
          <cell r="A543" t="str">
            <v>BI_89P09</v>
          </cell>
          <cell r="B543" t="str">
            <v>89P09</v>
          </cell>
          <cell r="C543" t="str">
            <v>BI_89P09 - Telephone/Video Systems</v>
          </cell>
          <cell r="D543" t="str">
            <v>ER_5004</v>
          </cell>
          <cell r="E543" t="str">
            <v>5004</v>
          </cell>
          <cell r="F543" t="str">
            <v>ER_5004 - Telephone Systems</v>
          </cell>
          <cell r="G543" t="str">
            <v>Regular Capital - Pre Business Case</v>
          </cell>
          <cell r="H543" t="str">
            <v>No Function</v>
          </cell>
          <cell r="I543" t="str">
            <v>No Driver</v>
          </cell>
        </row>
        <row r="544">
          <cell r="A544" t="str">
            <v>BI_89W09</v>
          </cell>
          <cell r="B544" t="str">
            <v>89W09</v>
          </cell>
          <cell r="C544" t="str">
            <v>BI_89W09 - Corporate Telephony Products &amp; Services</v>
          </cell>
          <cell r="D544" t="str">
            <v>ER_5004</v>
          </cell>
          <cell r="E544" t="str">
            <v>5004</v>
          </cell>
          <cell r="F544" t="str">
            <v>ER_5004 - Telephone Systems</v>
          </cell>
          <cell r="G544" t="str">
            <v>Regular Capital - Pre Business Case</v>
          </cell>
          <cell r="H544" t="str">
            <v>No Function</v>
          </cell>
          <cell r="I544" t="str">
            <v>No Driver</v>
          </cell>
        </row>
        <row r="545">
          <cell r="A545" t="str">
            <v>BI_90C06</v>
          </cell>
          <cell r="B545" t="str">
            <v>90C06</v>
          </cell>
          <cell r="C545" t="str">
            <v>BI_90C06 - CS2 Variable Frequency Drive</v>
          </cell>
          <cell r="D545" t="str">
            <v>ER_7050</v>
          </cell>
          <cell r="E545" t="str">
            <v>7050</v>
          </cell>
          <cell r="F545" t="str">
            <v>ER_7050 - Productivity Initiative</v>
          </cell>
          <cell r="G545" t="str">
            <v>Productivity</v>
          </cell>
          <cell r="H545" t="str">
            <v>Productivity Function</v>
          </cell>
          <cell r="I545" t="str">
            <v>No Driver</v>
          </cell>
        </row>
        <row r="546">
          <cell r="A546" t="str">
            <v>BI_91E07</v>
          </cell>
          <cell r="B546" t="str">
            <v>91E07</v>
          </cell>
          <cell r="C546" t="str">
            <v>BI_91E07 - Resource Metering, Telemetry, and Controls Upgrade</v>
          </cell>
          <cell r="D546" t="str">
            <v>ER_4191</v>
          </cell>
          <cell r="E546" t="str">
            <v>4191</v>
          </cell>
          <cell r="F546" t="str">
            <v>ER_4191 - Resource Metering, Telemetry, and Controls Upgrade</v>
          </cell>
          <cell r="G546" t="str">
            <v>Resource Metering, Telemetry, and Controls Upgrade</v>
          </cell>
          <cell r="H546" t="str">
            <v>Generation Subfunction</v>
          </cell>
          <cell r="I546" t="str">
            <v>Performance &amp; Capacity</v>
          </cell>
        </row>
        <row r="547">
          <cell r="A547" t="str">
            <v>BI_91H07</v>
          </cell>
          <cell r="B547" t="str">
            <v>91H07</v>
          </cell>
          <cell r="C547" t="str">
            <v>BI_91H07 - New Lifespace modular wall system for 5th fl</v>
          </cell>
          <cell r="D547" t="str">
            <v>ER_7050</v>
          </cell>
          <cell r="E547" t="str">
            <v>7050</v>
          </cell>
          <cell r="F547" t="str">
            <v>ER_7050 - Productivity Initiative</v>
          </cell>
          <cell r="G547" t="str">
            <v>Productivity</v>
          </cell>
          <cell r="H547" t="str">
            <v>Productivity Function</v>
          </cell>
          <cell r="I547" t="str">
            <v>No Driver</v>
          </cell>
        </row>
        <row r="548">
          <cell r="A548" t="str">
            <v>BI_91J09</v>
          </cell>
          <cell r="B548" t="str">
            <v>91J09</v>
          </cell>
          <cell r="C548" t="str">
            <v>BI_91J09 - Network and Comms Upgrade for EIM</v>
          </cell>
          <cell r="D548" t="str">
            <v>ER_4191</v>
          </cell>
          <cell r="E548" t="str">
            <v>4191</v>
          </cell>
          <cell r="F548" t="str">
            <v>ER_4191 - Resource Metering, Telemetry, and Controls Upgrade</v>
          </cell>
          <cell r="G548" t="str">
            <v>Resource Metering, Telemetry, and Controls Upgrade</v>
          </cell>
          <cell r="H548" t="str">
            <v>Generation Subfunction</v>
          </cell>
          <cell r="I548" t="str">
            <v>Performance &amp; Capacity</v>
          </cell>
        </row>
        <row r="549">
          <cell r="A549" t="str">
            <v>BI_91K51</v>
          </cell>
          <cell r="B549" t="str">
            <v>91K51</v>
          </cell>
          <cell r="C549" t="str">
            <v>BI_91K51 - Dodge Chasis</v>
          </cell>
          <cell r="D549" t="str">
            <v>ER_7050</v>
          </cell>
          <cell r="E549" t="str">
            <v>7050</v>
          </cell>
          <cell r="F549" t="str">
            <v>ER_7050 - Productivity Initiative</v>
          </cell>
          <cell r="G549" t="str">
            <v>Productivity</v>
          </cell>
          <cell r="H549" t="str">
            <v>Productivity Function</v>
          </cell>
          <cell r="I549" t="str">
            <v>No Driver</v>
          </cell>
        </row>
        <row r="550">
          <cell r="A550" t="str">
            <v>BI_91P09</v>
          </cell>
          <cell r="B550" t="str">
            <v>91P09</v>
          </cell>
          <cell r="C550" t="str">
            <v>BI_91P09 - Fleet Optimization Project ISIT portion</v>
          </cell>
          <cell r="D550" t="str">
            <v>ER_7050</v>
          </cell>
          <cell r="E550" t="str">
            <v>7050</v>
          </cell>
          <cell r="F550" t="str">
            <v>ER_7050 - Productivity Initiative</v>
          </cell>
          <cell r="G550" t="str">
            <v>Productivity</v>
          </cell>
          <cell r="H550" t="str">
            <v>Productivity Function</v>
          </cell>
          <cell r="I550" t="str">
            <v>No Driver</v>
          </cell>
        </row>
        <row r="551">
          <cell r="A551" t="str">
            <v>BI_91W09</v>
          </cell>
          <cell r="B551" t="str">
            <v>91W09</v>
          </cell>
          <cell r="C551" t="str">
            <v>BI_91W09 - Purchase AventX Software</v>
          </cell>
          <cell r="D551" t="str">
            <v>ER_7050</v>
          </cell>
          <cell r="E551" t="str">
            <v>7050</v>
          </cell>
          <cell r="F551" t="str">
            <v>ER_7050 - Productivity Initiative</v>
          </cell>
          <cell r="G551" t="str">
            <v>Productivity</v>
          </cell>
          <cell r="H551" t="str">
            <v>Productivity Function</v>
          </cell>
          <cell r="I551" t="str">
            <v>No Driver</v>
          </cell>
        </row>
        <row r="552">
          <cell r="A552" t="str">
            <v>BI_92A50</v>
          </cell>
          <cell r="B552" t="str">
            <v>92A50</v>
          </cell>
          <cell r="C552" t="str">
            <v>BI_92A50 - Fleet Optimization Project Vehicle portion</v>
          </cell>
          <cell r="D552" t="str">
            <v>ER_7050</v>
          </cell>
          <cell r="E552" t="str">
            <v>7050</v>
          </cell>
          <cell r="F552" t="str">
            <v>ER_7050 - Productivity Initiative</v>
          </cell>
          <cell r="G552" t="str">
            <v>Productivity</v>
          </cell>
          <cell r="H552" t="str">
            <v>Productivity Function</v>
          </cell>
          <cell r="I552" t="str">
            <v>No Driver</v>
          </cell>
        </row>
        <row r="553">
          <cell r="A553" t="str">
            <v>BI_92E07</v>
          </cell>
          <cell r="B553" t="str">
            <v>92E07</v>
          </cell>
          <cell r="C553" t="str">
            <v>BI_92E07 - HMI Control Software</v>
          </cell>
          <cell r="D553" t="str">
            <v>ER_4192</v>
          </cell>
          <cell r="E553" t="str">
            <v>4192</v>
          </cell>
          <cell r="F553" t="str">
            <v>ER_4192 - HMI Control Software</v>
          </cell>
          <cell r="G553" t="str">
            <v>HMI Control Software</v>
          </cell>
          <cell r="H553" t="str">
            <v>Generation Subfunction</v>
          </cell>
          <cell r="I553" t="str">
            <v>Asset Condition</v>
          </cell>
        </row>
        <row r="554">
          <cell r="A554" t="str">
            <v>BI_98H07</v>
          </cell>
          <cell r="B554" t="str">
            <v>98H07</v>
          </cell>
          <cell r="C554" t="str">
            <v>BI_98H07 - Central Dispatch Remodel</v>
          </cell>
          <cell r="D554" t="str">
            <v>ER_7100</v>
          </cell>
          <cell r="E554" t="str">
            <v>7100</v>
          </cell>
          <cell r="F554" t="str">
            <v>ER_7100 - Central Dispatch Remodel</v>
          </cell>
          <cell r="G554" t="str">
            <v>Regular Capital - Pre Business Case</v>
          </cell>
          <cell r="H554" t="str">
            <v>No Function</v>
          </cell>
          <cell r="I554" t="str">
            <v>No Driver</v>
          </cell>
        </row>
        <row r="555">
          <cell r="A555" t="str">
            <v>BI_AC900</v>
          </cell>
          <cell r="B555" t="str">
            <v>AC900</v>
          </cell>
          <cell r="C555" t="str">
            <v>BI_AC900 - Cabinet Gorge PRC-002 (Comms Integration)</v>
          </cell>
          <cell r="D555" t="str">
            <v>ER_2608</v>
          </cell>
          <cell r="E555" t="str">
            <v>2608</v>
          </cell>
          <cell r="F555" t="str">
            <v>ER_2608 - Protection System Upgrades for PRC-002</v>
          </cell>
          <cell r="G555" t="str">
            <v>Protection System Upgrade for PRC-002</v>
          </cell>
          <cell r="H555" t="str">
            <v>T&amp;D Engineering</v>
          </cell>
          <cell r="I555" t="str">
            <v>Mandatory &amp; Compliance</v>
          </cell>
        </row>
        <row r="556">
          <cell r="A556" t="str">
            <v>BI_AD001</v>
          </cell>
          <cell r="B556" t="str">
            <v>AD001</v>
          </cell>
          <cell r="C556" t="str">
            <v>BI_AD001 - Sandpoint FDR</v>
          </cell>
          <cell r="D556" t="str">
            <v>ER_2414</v>
          </cell>
          <cell r="E556" t="str">
            <v>2414</v>
          </cell>
          <cell r="F556" t="str">
            <v>ER_2414 - Sys-Dist Reliability-Improve Worst Fdrs</v>
          </cell>
          <cell r="G556" t="str">
            <v>Distribution System Enhancements</v>
          </cell>
          <cell r="H556" t="str">
            <v>T&amp;D Engineering</v>
          </cell>
          <cell r="I556" t="str">
            <v>Performance &amp; Capacity</v>
          </cell>
        </row>
        <row r="557">
          <cell r="A557" t="str">
            <v>BI_AD002</v>
          </cell>
          <cell r="B557" t="str">
            <v>AD002</v>
          </cell>
          <cell r="C557" t="str">
            <v>BI_AD002 - Clark Fork 711</v>
          </cell>
          <cell r="D557" t="str">
            <v>ER_2414</v>
          </cell>
          <cell r="E557" t="str">
            <v>2414</v>
          </cell>
          <cell r="F557" t="str">
            <v>ER_2414 - Sys-Dist Reliability-Improve Worst Fdrs</v>
          </cell>
          <cell r="G557" t="str">
            <v>Distribution System Enhancements</v>
          </cell>
          <cell r="H557" t="str">
            <v>T&amp;D Engineering</v>
          </cell>
          <cell r="I557" t="str">
            <v>Performance &amp; Capacity</v>
          </cell>
        </row>
        <row r="558">
          <cell r="A558" t="str">
            <v>BI_AD101</v>
          </cell>
          <cell r="B558" t="str">
            <v>AD101</v>
          </cell>
          <cell r="C558" t="str">
            <v>BI_AD101 - Oden 4S16 - Reconductor 3 Miles to 556 Aac</v>
          </cell>
          <cell r="D558" t="str">
            <v>ER_2291</v>
          </cell>
          <cell r="E558" t="str">
            <v>2291</v>
          </cell>
          <cell r="F558" t="str">
            <v>ER_2291 - Oden-Split Feeder/SCADA</v>
          </cell>
          <cell r="G558" t="str">
            <v>Regular Capital - Pre Business Case</v>
          </cell>
          <cell r="H558" t="str">
            <v>No Function</v>
          </cell>
          <cell r="I558" t="str">
            <v>No Driver</v>
          </cell>
        </row>
        <row r="559">
          <cell r="A559" t="str">
            <v>BI_AD102</v>
          </cell>
          <cell r="B559" t="str">
            <v>AD102</v>
          </cell>
          <cell r="C559" t="str">
            <v>BI_AD102 - Oden 731 ID</v>
          </cell>
          <cell r="D559" t="str">
            <v>ER_2414</v>
          </cell>
          <cell r="E559" t="str">
            <v>2414</v>
          </cell>
          <cell r="F559" t="str">
            <v>ER_2414 - Sys-Dist Reliability-Improve Worst Fdrs</v>
          </cell>
          <cell r="G559" t="str">
            <v>Distribution System Enhancements</v>
          </cell>
          <cell r="H559" t="str">
            <v>T&amp;D Engineering</v>
          </cell>
          <cell r="I559" t="str">
            <v>Performance &amp; Capacity</v>
          </cell>
        </row>
        <row r="560">
          <cell r="A560" t="str">
            <v>BI_AD103</v>
          </cell>
          <cell r="B560" t="str">
            <v>AD103</v>
          </cell>
          <cell r="C560" t="str">
            <v>BI_AD103 - Priest River 4S40 ID</v>
          </cell>
          <cell r="D560" t="str">
            <v>ER_2414</v>
          </cell>
          <cell r="E560" t="str">
            <v>2414</v>
          </cell>
          <cell r="F560" t="str">
            <v>ER_2414 - Sys-Dist Reliability-Improve Worst Fdrs</v>
          </cell>
          <cell r="G560" t="str">
            <v>Distribution System Enhancements</v>
          </cell>
          <cell r="H560" t="str">
            <v>T&amp;D Engineering</v>
          </cell>
          <cell r="I560" t="str">
            <v>Performance &amp; Capacity</v>
          </cell>
        </row>
        <row r="561">
          <cell r="A561" t="str">
            <v>BI_AD104</v>
          </cell>
          <cell r="B561" t="str">
            <v>AD104</v>
          </cell>
          <cell r="C561" t="str">
            <v>BI_AD104 - Sandpoint 4S22 Reond 0.7 mi</v>
          </cell>
          <cell r="D561" t="str">
            <v>ER_2515</v>
          </cell>
          <cell r="E561" t="str">
            <v>2515</v>
          </cell>
          <cell r="F561" t="str">
            <v>ER_2515 - Distribution - CdA East &amp; North</v>
          </cell>
          <cell r="G561" t="str">
            <v>Distribution System Enhancements</v>
          </cell>
          <cell r="H561" t="str">
            <v>T&amp;D Engineering</v>
          </cell>
          <cell r="I561" t="str">
            <v>Performance &amp; Capacity</v>
          </cell>
        </row>
        <row r="562">
          <cell r="A562" t="str">
            <v>BI_AD201</v>
          </cell>
          <cell r="B562" t="str">
            <v>AD201</v>
          </cell>
          <cell r="C562" t="str">
            <v>BI_AD201 - Oldtown 721 - Construct New Feeder</v>
          </cell>
          <cell r="D562" t="str">
            <v>ER_2213</v>
          </cell>
          <cell r="E562" t="str">
            <v>2213</v>
          </cell>
          <cell r="F562" t="str">
            <v>ER_2213 - Oldtown Substation Construction</v>
          </cell>
          <cell r="G562" t="str">
            <v>Regular Capital - Pre Business Case</v>
          </cell>
          <cell r="H562" t="str">
            <v>No Function</v>
          </cell>
          <cell r="I562" t="str">
            <v>No Driver</v>
          </cell>
        </row>
        <row r="563">
          <cell r="A563" t="str">
            <v>BI_AD202</v>
          </cell>
          <cell r="B563" t="str">
            <v>AD202</v>
          </cell>
          <cell r="C563" t="str">
            <v>BI_AD202 - Old Town 521 ID</v>
          </cell>
          <cell r="D563" t="str">
            <v>ER_2414</v>
          </cell>
          <cell r="E563" t="str">
            <v>2414</v>
          </cell>
          <cell r="F563" t="str">
            <v>ER_2414 - Sys-Dist Reliability-Improve Worst Fdrs</v>
          </cell>
          <cell r="G563" t="str">
            <v>Distribution System Enhancements</v>
          </cell>
          <cell r="H563" t="str">
            <v>T&amp;D Engineering</v>
          </cell>
          <cell r="I563" t="str">
            <v>Performance &amp; Capacity</v>
          </cell>
        </row>
        <row r="564">
          <cell r="A564" t="str">
            <v>BI_AD203</v>
          </cell>
          <cell r="B564" t="str">
            <v>AD203</v>
          </cell>
          <cell r="C564" t="str">
            <v>BI_AD203 - Bronx Sub</v>
          </cell>
          <cell r="D564" t="str">
            <v>ER_2204</v>
          </cell>
          <cell r="E564" t="str">
            <v>2204</v>
          </cell>
          <cell r="F564" t="str">
            <v>ER_2204 - Substation Rebuilds</v>
          </cell>
          <cell r="G564" t="str">
            <v>Substation - Station Rebuilds Program</v>
          </cell>
          <cell r="H564" t="str">
            <v>T&amp;D Engineering</v>
          </cell>
          <cell r="I564" t="str">
            <v>Asset Condition</v>
          </cell>
        </row>
        <row r="565">
          <cell r="A565" t="str">
            <v>BI_AD204</v>
          </cell>
          <cell r="B565" t="str">
            <v>AD204</v>
          </cell>
          <cell r="C565" t="str">
            <v>BI_AD204 - Bronx-Cabinet 115kV Reconduct/Rebuild: 2012 Distr</v>
          </cell>
          <cell r="D565" t="str">
            <v>ER_2423</v>
          </cell>
          <cell r="E565" t="str">
            <v>2423</v>
          </cell>
          <cell r="F565" t="str">
            <v>ER_2423 - System Transmission:Rebuild Condition</v>
          </cell>
          <cell r="G565" t="str">
            <v>Transmission Major Rebuild - Asset Condition</v>
          </cell>
          <cell r="H565" t="str">
            <v>T&amp;D Engineering</v>
          </cell>
          <cell r="I565" t="str">
            <v>Asset Condition</v>
          </cell>
        </row>
        <row r="566">
          <cell r="A566" t="str">
            <v>BI_AD301</v>
          </cell>
          <cell r="B566" t="str">
            <v>AD301</v>
          </cell>
          <cell r="C566" t="str">
            <v>BI_AD301 - Oldtown 722 - Transfer Tri-Pro Cedar to New Feeder</v>
          </cell>
          <cell r="D566" t="str">
            <v>ER_2213</v>
          </cell>
          <cell r="E566" t="str">
            <v>2213</v>
          </cell>
          <cell r="F566" t="str">
            <v>ER_2213 - Oldtown Substation Construction</v>
          </cell>
          <cell r="G566" t="str">
            <v>Regular Capital - Pre Business Case</v>
          </cell>
          <cell r="H566" t="str">
            <v>No Function</v>
          </cell>
          <cell r="I566" t="str">
            <v>No Driver</v>
          </cell>
        </row>
        <row r="567">
          <cell r="A567" t="str">
            <v>BI_AD302</v>
          </cell>
          <cell r="B567" t="str">
            <v>AD302</v>
          </cell>
          <cell r="C567" t="str">
            <v>BI_AD302 - Sandpoint Grid Modernization Project</v>
          </cell>
          <cell r="D567" t="str">
            <v>ER_2570</v>
          </cell>
          <cell r="E567" t="str">
            <v>2570</v>
          </cell>
          <cell r="F567" t="str">
            <v>ER_2570 - Sandpoint Grid Modernization Project</v>
          </cell>
          <cell r="G567" t="str">
            <v>Distribution Grid Modernization</v>
          </cell>
          <cell r="H567" t="str">
            <v>T&amp;D Operations</v>
          </cell>
          <cell r="I567" t="str">
            <v>Asset Condition</v>
          </cell>
        </row>
        <row r="568">
          <cell r="A568" t="str">
            <v>BI_AD303</v>
          </cell>
          <cell r="B568" t="str">
            <v>AD303</v>
          </cell>
          <cell r="C568" t="str">
            <v>BI_AD303 - Noxon Construction Sub - Distribution Integration</v>
          </cell>
          <cell r="D568" t="str">
            <v>ER_2572</v>
          </cell>
          <cell r="E568" t="str">
            <v>2572</v>
          </cell>
          <cell r="F568" t="str">
            <v>ER_2572 - Noxon Construction Sub - Minor Rebuild</v>
          </cell>
          <cell r="G568" t="str">
            <v>Substation - Station Rebuilds Program</v>
          </cell>
          <cell r="H568" t="str">
            <v>T&amp;D Engineering</v>
          </cell>
          <cell r="I568" t="str">
            <v>Asset Condition</v>
          </cell>
        </row>
        <row r="569">
          <cell r="A569" t="str">
            <v>BI_AD400</v>
          </cell>
          <cell r="B569" t="str">
            <v>AD400</v>
          </cell>
          <cell r="C569" t="str">
            <v>BI_AD400 - OLD 721 - create UG loop for Industrial Pk</v>
          </cell>
          <cell r="D569" t="str">
            <v>ER_2515</v>
          </cell>
          <cell r="E569" t="str">
            <v>2515</v>
          </cell>
          <cell r="F569" t="str">
            <v>ER_2515 - Distribution - CdA East &amp; North</v>
          </cell>
          <cell r="G569" t="str">
            <v>Distribution System Enhancements</v>
          </cell>
          <cell r="H569" t="str">
            <v>T&amp;D Engineering</v>
          </cell>
          <cell r="I569" t="str">
            <v>Performance &amp; Capacity</v>
          </cell>
        </row>
        <row r="570">
          <cell r="A570" t="str">
            <v>BI_AD401</v>
          </cell>
          <cell r="B570" t="str">
            <v>AD401</v>
          </cell>
          <cell r="C570" t="str">
            <v>BI_AD401 - SAG 741 - Recond Lignite 9200 ft</v>
          </cell>
          <cell r="D570" t="str">
            <v>ER_2515</v>
          </cell>
          <cell r="E570" t="str">
            <v>2515</v>
          </cell>
          <cell r="F570" t="str">
            <v>ER_2515 - Distribution - CdA East &amp; North</v>
          </cell>
          <cell r="G570" t="str">
            <v>Distribution System Enhancements</v>
          </cell>
          <cell r="H570" t="str">
            <v>T&amp;D Engineering</v>
          </cell>
          <cell r="I570" t="str">
            <v>Performance &amp; Capacity</v>
          </cell>
        </row>
        <row r="571">
          <cell r="A571" t="str">
            <v>BI_AD402</v>
          </cell>
          <cell r="B571" t="str">
            <v>AD402</v>
          </cell>
          <cell r="C571" t="str">
            <v>BI_AD402 - SPT 4S21 -River Xing &amp; Reloc at Sundowner</v>
          </cell>
          <cell r="D571" t="str">
            <v>ER_2515</v>
          </cell>
          <cell r="E571" t="str">
            <v>2515</v>
          </cell>
          <cell r="F571" t="str">
            <v>ER_2515 - Distribution - CdA East &amp; North</v>
          </cell>
          <cell r="G571" t="str">
            <v>Distribution System Enhancements</v>
          </cell>
          <cell r="H571" t="str">
            <v>T&amp;D Engineering</v>
          </cell>
          <cell r="I571" t="str">
            <v>Performance &amp; Capacity</v>
          </cell>
        </row>
        <row r="572">
          <cell r="A572" t="str">
            <v>BI_AD500</v>
          </cell>
          <cell r="B572" t="str">
            <v>AD500</v>
          </cell>
          <cell r="C572" t="str">
            <v>BI_AD500 - Sagle - const fdrs 741 &amp; 742</v>
          </cell>
          <cell r="D572" t="str">
            <v>ER_2239</v>
          </cell>
          <cell r="E572" t="str">
            <v>2239</v>
          </cell>
          <cell r="F572" t="str">
            <v>ER_2239 - Sagle 115 Sub</v>
          </cell>
          <cell r="G572" t="str">
            <v>Regular Capital - Pre Business Case</v>
          </cell>
          <cell r="H572" t="str">
            <v>No Function</v>
          </cell>
          <cell r="I572" t="str">
            <v>No Driver</v>
          </cell>
        </row>
        <row r="573">
          <cell r="A573" t="str">
            <v>BI_AD501</v>
          </cell>
          <cell r="B573" t="str">
            <v>AD501</v>
          </cell>
          <cell r="C573" t="str">
            <v>BI_AD501 - Pine St - conv to 21 kv</v>
          </cell>
          <cell r="D573" t="str">
            <v>ER_2313</v>
          </cell>
          <cell r="E573" t="str">
            <v>2313</v>
          </cell>
          <cell r="F573" t="str">
            <v>ER_2313 - Pine Street 2.5 Sub - Convert to 21 Sub</v>
          </cell>
          <cell r="G573" t="str">
            <v>Regular Capital - Pre Business Case</v>
          </cell>
          <cell r="H573" t="str">
            <v>No Function</v>
          </cell>
          <cell r="I573" t="str">
            <v>No Driver</v>
          </cell>
        </row>
        <row r="574">
          <cell r="A574" t="str">
            <v>BI_AD502</v>
          </cell>
          <cell r="B574" t="str">
            <v>AD502</v>
          </cell>
          <cell r="C574" t="str">
            <v>BI_AD502 - CKF711 Red Fir Ln conv to UG</v>
          </cell>
          <cell r="D574" t="str">
            <v>ER_2515</v>
          </cell>
          <cell r="E574" t="str">
            <v>2515</v>
          </cell>
          <cell r="F574" t="str">
            <v>ER_2515 - Distribution - CdA East &amp; North</v>
          </cell>
          <cell r="G574" t="str">
            <v>Distribution System Enhancements</v>
          </cell>
          <cell r="H574" t="str">
            <v>T&amp;D Engineering</v>
          </cell>
          <cell r="I574" t="str">
            <v>Performance &amp; Capacity</v>
          </cell>
        </row>
        <row r="575">
          <cell r="A575" t="str">
            <v>BI_AD503</v>
          </cell>
          <cell r="B575" t="str">
            <v>AD503</v>
          </cell>
          <cell r="C575" t="str">
            <v>BI_AD503 - Noxon Reactor Station - Install Distribution Svc</v>
          </cell>
          <cell r="D575" t="str">
            <v>ER_2532</v>
          </cell>
          <cell r="E575" t="str">
            <v>2532</v>
          </cell>
          <cell r="F575" t="str">
            <v>ER_2532 - Noxon 230 kV Substation - Rebuild</v>
          </cell>
          <cell r="G575" t="str">
            <v>Noxon Switchyard 230kV Breaker Replacement</v>
          </cell>
          <cell r="H575" t="str">
            <v>T&amp;D Engineering</v>
          </cell>
          <cell r="I575" t="str">
            <v>Mandatory &amp; Compliance</v>
          </cell>
        </row>
        <row r="576">
          <cell r="A576" t="str">
            <v>BI_AD504</v>
          </cell>
          <cell r="B576" t="str">
            <v>AD504</v>
          </cell>
          <cell r="C576" t="str">
            <v>BI_AD504 - SPT4S21:  Add (2) Viper Reclosers and Tie to Sagle</v>
          </cell>
          <cell r="D576" t="str">
            <v>ER_2515</v>
          </cell>
          <cell r="E576" t="str">
            <v>2515</v>
          </cell>
          <cell r="F576" t="str">
            <v>ER_2515 - Distribution - CdA East &amp; North</v>
          </cell>
          <cell r="G576" t="str">
            <v>Distribution System Enhancements</v>
          </cell>
          <cell r="H576" t="str">
            <v>T&amp;D Engineering</v>
          </cell>
          <cell r="I576" t="str">
            <v>Performance &amp; Capacity</v>
          </cell>
        </row>
        <row r="577">
          <cell r="A577" t="str">
            <v>BI_AD505</v>
          </cell>
          <cell r="B577" t="str">
            <v>AD505</v>
          </cell>
          <cell r="C577" t="str">
            <v>BI_AD505 - SPT4S23:  Reconductor 1.8 miles at Sandpoint Sub</v>
          </cell>
          <cell r="D577" t="str">
            <v>ER_2515</v>
          </cell>
          <cell r="E577" t="str">
            <v>2515</v>
          </cell>
          <cell r="F577" t="str">
            <v>ER_2515 - Distribution - CdA East &amp; North</v>
          </cell>
          <cell r="G577" t="str">
            <v>Distribution System Enhancements</v>
          </cell>
          <cell r="H577" t="str">
            <v>T&amp;D Engineering</v>
          </cell>
          <cell r="I577" t="str">
            <v>Performance &amp; Capacity</v>
          </cell>
        </row>
        <row r="578">
          <cell r="A578" t="str">
            <v>BI_AD600</v>
          </cell>
          <cell r="B578" t="str">
            <v>AD600</v>
          </cell>
          <cell r="C578" t="str">
            <v>BI_AD600 - SPT4S21-Reroute hvy tree area</v>
          </cell>
          <cell r="D578" t="str">
            <v>ER_2414</v>
          </cell>
          <cell r="E578" t="str">
            <v>2414</v>
          </cell>
          <cell r="F578" t="str">
            <v>ER_2414 - Sys-Dist Reliability-Improve Worst Fdrs</v>
          </cell>
          <cell r="G578" t="str">
            <v>Distribution System Enhancements</v>
          </cell>
          <cell r="H578" t="str">
            <v>T&amp;D Engineering</v>
          </cell>
          <cell r="I578" t="str">
            <v>Performance &amp; Capacity</v>
          </cell>
        </row>
        <row r="579">
          <cell r="A579" t="str">
            <v>BI_AD601</v>
          </cell>
          <cell r="B579" t="str">
            <v>AD601</v>
          </cell>
          <cell r="C579" t="str">
            <v>BI_AD601 - Priest River - Minor Rebuild - Distribution</v>
          </cell>
          <cell r="D579" t="str">
            <v>ER_2204</v>
          </cell>
          <cell r="E579" t="str">
            <v>2204</v>
          </cell>
          <cell r="F579" t="str">
            <v>ER_2204 - Substation Rebuilds</v>
          </cell>
          <cell r="G579" t="str">
            <v>Substation - Station Rebuilds Program</v>
          </cell>
          <cell r="H579" t="str">
            <v>T&amp;D Engineering</v>
          </cell>
          <cell r="I579" t="str">
            <v>Asset Condition</v>
          </cell>
        </row>
        <row r="580">
          <cell r="A580" t="str">
            <v>BI_AD700</v>
          </cell>
          <cell r="B580" t="str">
            <v>AD700</v>
          </cell>
          <cell r="C580" t="str">
            <v>BI_AD700 - SPT 4S22 Add Viper on Hospital Lateral</v>
          </cell>
          <cell r="D580" t="str">
            <v>ER_2515</v>
          </cell>
          <cell r="E580" t="str">
            <v>2515</v>
          </cell>
          <cell r="F580" t="str">
            <v>ER_2515 - Distribution - CdA East &amp; North</v>
          </cell>
          <cell r="G580" t="str">
            <v>Distribution System Enhancements</v>
          </cell>
          <cell r="H580" t="str">
            <v>T&amp;D Engineering</v>
          </cell>
          <cell r="I580" t="str">
            <v>Performance &amp; Capacity</v>
          </cell>
        </row>
        <row r="581">
          <cell r="A581" t="str">
            <v>BI_AD800</v>
          </cell>
          <cell r="B581" t="str">
            <v>AD800</v>
          </cell>
          <cell r="C581" t="str">
            <v>BI_AD800 - Sandpoint 4S23:  Add 2 DMS Reclosers</v>
          </cell>
          <cell r="D581" t="str">
            <v>ER_2515</v>
          </cell>
          <cell r="E581" t="str">
            <v>2515</v>
          </cell>
          <cell r="F581" t="str">
            <v>ER_2515 - Distribution - CdA East &amp; North</v>
          </cell>
          <cell r="G581" t="str">
            <v>Distribution System Enhancements</v>
          </cell>
          <cell r="H581" t="str">
            <v>T&amp;D Engineering</v>
          </cell>
          <cell r="I581" t="str">
            <v>Performance &amp; Capacity</v>
          </cell>
        </row>
        <row r="582">
          <cell r="A582" t="str">
            <v>BI_AD801</v>
          </cell>
          <cell r="B582" t="str">
            <v>AD801</v>
          </cell>
          <cell r="C582" t="str">
            <v>BI_AD801 - COT2402 - Sandspur Recloser</v>
          </cell>
          <cell r="D582" t="str">
            <v>ER_2516</v>
          </cell>
          <cell r="E582" t="str">
            <v>2516</v>
          </cell>
          <cell r="F582" t="str">
            <v>ER_2516 - Distribution - Pullman &amp; Lewis Clark</v>
          </cell>
          <cell r="G582" t="str">
            <v>Distribution System Enhancements</v>
          </cell>
          <cell r="H582" t="str">
            <v>T&amp;D Engineering</v>
          </cell>
          <cell r="I582" t="str">
            <v>Performance &amp; Capacity</v>
          </cell>
        </row>
        <row r="583">
          <cell r="A583" t="str">
            <v>BI_AD900</v>
          </cell>
          <cell r="B583" t="str">
            <v>AD900</v>
          </cell>
          <cell r="C583" t="str">
            <v>BI_AD900 - Old Town Distribution Reconductor</v>
          </cell>
          <cell r="D583" t="str">
            <v>ER_2515</v>
          </cell>
          <cell r="E583" t="str">
            <v>2515</v>
          </cell>
          <cell r="F583" t="str">
            <v>ER_2515 - Distribution - CdA East &amp; North</v>
          </cell>
          <cell r="G583" t="str">
            <v>Distribution System Enhancements</v>
          </cell>
          <cell r="H583" t="str">
            <v>T&amp;D Engineering</v>
          </cell>
          <cell r="I583" t="str">
            <v>Performance &amp; Capacity</v>
          </cell>
        </row>
        <row r="584">
          <cell r="A584" t="str">
            <v>BI_AD901</v>
          </cell>
          <cell r="B584" t="str">
            <v>AD901</v>
          </cell>
          <cell r="C584" t="str">
            <v>BI_AD901 - PRV 751 - Recond HWY 57</v>
          </cell>
          <cell r="D584" t="str">
            <v>ER_2515</v>
          </cell>
          <cell r="E584" t="str">
            <v>2515</v>
          </cell>
          <cell r="F584" t="str">
            <v>ER_2515 - Distribution - CdA East &amp; North</v>
          </cell>
          <cell r="G584" t="str">
            <v>Distribution System Enhancements</v>
          </cell>
          <cell r="H584" t="str">
            <v>T&amp;D Engineering</v>
          </cell>
          <cell r="I584" t="str">
            <v>Performance &amp; Capacity</v>
          </cell>
        </row>
        <row r="585">
          <cell r="A585" t="str">
            <v>BI_AD902</v>
          </cell>
          <cell r="B585" t="str">
            <v>AD902</v>
          </cell>
          <cell r="C585" t="str">
            <v>BI_AD902 - CKF 711 / ODN 732 Add 3 Vipers</v>
          </cell>
          <cell r="D585" t="str">
            <v>ER_2515</v>
          </cell>
          <cell r="E585" t="str">
            <v>2515</v>
          </cell>
          <cell r="F585" t="str">
            <v>ER_2515 - Distribution - CdA East &amp; North</v>
          </cell>
          <cell r="G585" t="str">
            <v>Distribution System Enhancements</v>
          </cell>
          <cell r="H585" t="str">
            <v>T&amp;D Engineering</v>
          </cell>
          <cell r="I585" t="str">
            <v>Performance &amp; Capacity</v>
          </cell>
        </row>
        <row r="586">
          <cell r="A586" t="str">
            <v>BI_AD990</v>
          </cell>
          <cell r="B586" t="str">
            <v>AD990</v>
          </cell>
          <cell r="C586" t="str">
            <v>BI_AD990 - Sandpoint Area - Dx Performance and Capacity</v>
          </cell>
          <cell r="D586" t="str">
            <v>ER_2515</v>
          </cell>
          <cell r="E586" t="str">
            <v>2515</v>
          </cell>
          <cell r="F586" t="str">
            <v>ER_2515 - Distribution - CdA East &amp; North</v>
          </cell>
          <cell r="G586" t="str">
            <v>Distribution System Enhancements</v>
          </cell>
          <cell r="H586" t="str">
            <v>T&amp;D Engineering</v>
          </cell>
          <cell r="I586" t="str">
            <v>Performance &amp; Capacity</v>
          </cell>
        </row>
        <row r="587">
          <cell r="A587" t="str">
            <v>BI_AG019</v>
          </cell>
          <cell r="B587" t="str">
            <v>AG019</v>
          </cell>
          <cell r="C587" t="str">
            <v>BI_AG019 - EIM Low Side Metering Upgrades - Generation</v>
          </cell>
          <cell r="D587" t="str">
            <v>ER_7141</v>
          </cell>
          <cell r="E587" t="str">
            <v>7141</v>
          </cell>
          <cell r="F587" t="str">
            <v>ER_7141 - Energy Imbalance Market</v>
          </cell>
          <cell r="G587" t="str">
            <v>Energy Imbalance Market</v>
          </cell>
          <cell r="H587" t="str">
            <v>Other Subfunction</v>
          </cell>
          <cell r="I587" t="str">
            <v>Performance &amp; Capacity</v>
          </cell>
        </row>
        <row r="588">
          <cell r="A588" t="str">
            <v>BI_AG020</v>
          </cell>
          <cell r="B588" t="str">
            <v>AG020</v>
          </cell>
          <cell r="C588" t="str">
            <v>BI_AG020 - EIM High Side Metering Upgrades - Generation</v>
          </cell>
          <cell r="D588" t="str">
            <v>ER_7141</v>
          </cell>
          <cell r="E588" t="str">
            <v>7141</v>
          </cell>
          <cell r="F588" t="str">
            <v>ER_7141 - Energy Imbalance Market</v>
          </cell>
          <cell r="G588" t="str">
            <v>Energy Imbalance Market</v>
          </cell>
          <cell r="H588" t="str">
            <v>Other Subfunction</v>
          </cell>
          <cell r="I588" t="str">
            <v>Performance &amp; Capacity</v>
          </cell>
        </row>
        <row r="589">
          <cell r="A589" t="str">
            <v>BI_AG021</v>
          </cell>
          <cell r="B589" t="str">
            <v>AG021</v>
          </cell>
          <cell r="C589" t="str">
            <v>BI_AG021 - EIM Control Upgrades - Generation</v>
          </cell>
          <cell r="D589" t="str">
            <v>ER_7141</v>
          </cell>
          <cell r="E589" t="str">
            <v>7141</v>
          </cell>
          <cell r="F589" t="str">
            <v>ER_7141 - Energy Imbalance Market</v>
          </cell>
          <cell r="G589" t="str">
            <v>Energy Imbalance Market</v>
          </cell>
          <cell r="H589" t="str">
            <v>Other Subfunction</v>
          </cell>
          <cell r="I589" t="str">
            <v>Performance &amp; Capacity</v>
          </cell>
        </row>
        <row r="590">
          <cell r="A590" t="str">
            <v>BI_AG022</v>
          </cell>
          <cell r="B590" t="str">
            <v>AG022</v>
          </cell>
          <cell r="C590" t="str">
            <v>BI_AG022 - Generation Masonry Building Rehabilitation</v>
          </cell>
          <cell r="D590" t="str">
            <v>ER_4005</v>
          </cell>
          <cell r="E590" t="str">
            <v>4005</v>
          </cell>
          <cell r="F590" t="str">
            <v>ER_4005 - Generation Masonry Building Rehabilitation</v>
          </cell>
          <cell r="G590" t="str">
            <v>Generation Masonry Building Rehabilitation</v>
          </cell>
          <cell r="H590" t="str">
            <v>Generation Subfunction</v>
          </cell>
          <cell r="I590" t="str">
            <v>Asset Condition</v>
          </cell>
        </row>
        <row r="591">
          <cell r="A591" t="str">
            <v>BI_AG101</v>
          </cell>
          <cell r="B591" t="str">
            <v>AG101</v>
          </cell>
          <cell r="C591" t="str">
            <v>BI_AG101 - CF Lic / Compliance Projects</v>
          </cell>
          <cell r="D591" t="str">
            <v>ER_6100</v>
          </cell>
          <cell r="E591" t="str">
            <v>6100</v>
          </cell>
          <cell r="F591" t="str">
            <v>ER_6100 - Clark Fork License/Compliance</v>
          </cell>
          <cell r="G591" t="str">
            <v>Clark Fork Settlement Agreement</v>
          </cell>
          <cell r="H591" t="str">
            <v>Environmental Subfunction</v>
          </cell>
          <cell r="I591" t="str">
            <v>Mandatory &amp; Compliance</v>
          </cell>
        </row>
        <row r="592">
          <cell r="A592" t="str">
            <v>BI_AG102</v>
          </cell>
          <cell r="B592" t="str">
            <v>AG102</v>
          </cell>
          <cell r="C592" t="str">
            <v>BI_AG102 - Base Hydro</v>
          </cell>
          <cell r="D592" t="str">
            <v>ER_4147</v>
          </cell>
          <cell r="E592" t="str">
            <v>4147</v>
          </cell>
          <cell r="F592" t="str">
            <v>ER_4147 - Base Hydro</v>
          </cell>
          <cell r="G592" t="str">
            <v>Base Load Hydro</v>
          </cell>
          <cell r="H592" t="str">
            <v>Generation Subfunction</v>
          </cell>
          <cell r="I592" t="str">
            <v>Asset Condition</v>
          </cell>
        </row>
        <row r="593">
          <cell r="A593" t="str">
            <v>BI_AG103</v>
          </cell>
          <cell r="B593" t="str">
            <v>AG103</v>
          </cell>
          <cell r="C593" t="str">
            <v>BI_AG103 - Regulating Hydro</v>
          </cell>
          <cell r="D593" t="str">
            <v>ER_4148</v>
          </cell>
          <cell r="E593" t="str">
            <v>4148</v>
          </cell>
          <cell r="F593" t="str">
            <v>ER_4148 - Regulating Hydro</v>
          </cell>
          <cell r="G593" t="str">
            <v>Regulating Hydro</v>
          </cell>
          <cell r="H593" t="str">
            <v>Generation Subfunction</v>
          </cell>
          <cell r="I593" t="str">
            <v>Asset Condition</v>
          </cell>
        </row>
        <row r="594">
          <cell r="A594" t="str">
            <v>BI_AG104</v>
          </cell>
          <cell r="B594" t="str">
            <v>AG104</v>
          </cell>
          <cell r="C594" t="str">
            <v>BI_AG104 - Kettle Falls Generating Station &amp; Combustion Turbine</v>
          </cell>
          <cell r="D594" t="str">
            <v>ER_4149</v>
          </cell>
          <cell r="E594" t="str">
            <v>4149</v>
          </cell>
          <cell r="F594" t="str">
            <v>ER_4149 - Base Load Thermal</v>
          </cell>
          <cell r="G594" t="str">
            <v>Base Load Thermal Program</v>
          </cell>
          <cell r="H594" t="str">
            <v>Generation Subfunction</v>
          </cell>
          <cell r="I594" t="str">
            <v>Failed Plant &amp; Operations</v>
          </cell>
        </row>
        <row r="595">
          <cell r="A595" t="str">
            <v>BI_AG105</v>
          </cell>
          <cell r="B595" t="str">
            <v>AG105</v>
          </cell>
          <cell r="C595" t="str">
            <v>BI_AG105 - Colstrip Units #3 &amp; #4</v>
          </cell>
          <cell r="D595" t="str">
            <v>ER_4149</v>
          </cell>
          <cell r="E595" t="str">
            <v>4149</v>
          </cell>
          <cell r="F595" t="str">
            <v>ER_4149 - Base Load Thermal</v>
          </cell>
          <cell r="G595" t="str">
            <v>Base Load Thermal Program</v>
          </cell>
          <cell r="H595" t="str">
            <v>Generation Subfunction</v>
          </cell>
          <cell r="I595" t="str">
            <v>Failed Plant &amp; Operations</v>
          </cell>
        </row>
        <row r="596">
          <cell r="A596" t="str">
            <v>BI_AG106</v>
          </cell>
          <cell r="B596" t="str">
            <v>AG106</v>
          </cell>
          <cell r="C596" t="str">
            <v>BI_AG106 - Coyote Springs 2</v>
          </cell>
          <cell r="D596" t="str">
            <v>ER_4149</v>
          </cell>
          <cell r="E596" t="str">
            <v>4149</v>
          </cell>
          <cell r="F596" t="str">
            <v>ER_4149 - Base Load Thermal</v>
          </cell>
          <cell r="G596" t="str">
            <v>Base Load Thermal Program</v>
          </cell>
          <cell r="H596" t="str">
            <v>Generation Subfunction</v>
          </cell>
          <cell r="I596" t="str">
            <v>Failed Plant &amp; Operations</v>
          </cell>
        </row>
        <row r="597">
          <cell r="A597" t="str">
            <v>BI_AG107</v>
          </cell>
          <cell r="B597" t="str">
            <v>AG107</v>
          </cell>
          <cell r="C597" t="str">
            <v>BI_AG107 - Lancaster</v>
          </cell>
          <cell r="D597" t="str">
            <v>ER_4149</v>
          </cell>
          <cell r="E597" t="str">
            <v>4149</v>
          </cell>
          <cell r="F597" t="str">
            <v>ER_4149 - Base Load Thermal</v>
          </cell>
          <cell r="G597" t="str">
            <v>Base Load Thermal Program</v>
          </cell>
          <cell r="H597" t="str">
            <v>Generation Subfunction</v>
          </cell>
          <cell r="I597" t="str">
            <v>Failed Plant &amp; Operations</v>
          </cell>
        </row>
        <row r="598">
          <cell r="A598" t="str">
            <v>BI_AG108</v>
          </cell>
          <cell r="B598" t="str">
            <v>AG108</v>
          </cell>
          <cell r="C598" t="str">
            <v>BI_AG108 - Peaking Generation</v>
          </cell>
          <cell r="D598" t="str">
            <v>ER_4150</v>
          </cell>
          <cell r="E598" t="str">
            <v>4150</v>
          </cell>
          <cell r="F598" t="str">
            <v>ER_4150 - Peaking Generation</v>
          </cell>
          <cell r="G598" t="str">
            <v>Peaking Generation Business Case</v>
          </cell>
          <cell r="H598" t="str">
            <v>Generation Subfunction</v>
          </cell>
          <cell r="I598" t="str">
            <v>Failed Plant &amp; Operations</v>
          </cell>
        </row>
        <row r="599">
          <cell r="A599" t="str">
            <v>BI_AG109</v>
          </cell>
          <cell r="B599" t="str">
            <v>AG109</v>
          </cell>
          <cell r="C599" t="str">
            <v>BI_AG109 - KF Develop New River Wells</v>
          </cell>
          <cell r="D599" t="str">
            <v>ER_4151</v>
          </cell>
          <cell r="E599" t="str">
            <v>4151</v>
          </cell>
          <cell r="F599" t="str">
            <v>ER_4151 - Kettle Falls Develop New River Wells</v>
          </cell>
          <cell r="G599" t="str">
            <v>Kettle Falls Water Supply</v>
          </cell>
          <cell r="H599" t="str">
            <v>Generation Subfunction</v>
          </cell>
          <cell r="I599" t="str">
            <v>No Driver</v>
          </cell>
        </row>
        <row r="600">
          <cell r="A600" t="str">
            <v>BI_AG110</v>
          </cell>
          <cell r="B600" t="str">
            <v>AG110</v>
          </cell>
          <cell r="C600" t="str">
            <v>BI_AG110 - Future Hydro Capital Projects</v>
          </cell>
          <cell r="D600" t="str">
            <v>ER_4155</v>
          </cell>
          <cell r="E600" t="str">
            <v>4155</v>
          </cell>
          <cell r="F600" t="str">
            <v>ER_4155 - Future Hydro Capital Projects</v>
          </cell>
          <cell r="G600" t="str">
            <v>Regular Capital - Pre Business Case</v>
          </cell>
          <cell r="H600" t="str">
            <v>No Function</v>
          </cell>
          <cell r="I600" t="str">
            <v>No Driver</v>
          </cell>
        </row>
        <row r="601">
          <cell r="A601" t="str">
            <v>BI_AG111</v>
          </cell>
          <cell r="B601" t="str">
            <v>AG111</v>
          </cell>
          <cell r="C601" t="str">
            <v>BI_AG111 - Future Steam Capital Projects</v>
          </cell>
          <cell r="D601" t="str">
            <v>ER_4156</v>
          </cell>
          <cell r="E601" t="str">
            <v>4156</v>
          </cell>
          <cell r="F601" t="str">
            <v>ER_4156 - Future Steam Capital Projects</v>
          </cell>
          <cell r="G601" t="str">
            <v>Regular Capital - Pre Business Case</v>
          </cell>
          <cell r="H601" t="str">
            <v>No Function</v>
          </cell>
          <cell r="I601" t="str">
            <v>No Driver</v>
          </cell>
        </row>
        <row r="602">
          <cell r="A602" t="str">
            <v>BI_AG112</v>
          </cell>
          <cell r="B602" t="str">
            <v>AG112</v>
          </cell>
          <cell r="C602" t="str">
            <v>BI_AG112 - Future Thermal Capital Projects</v>
          </cell>
          <cell r="D602" t="str">
            <v>ER_4157</v>
          </cell>
          <cell r="E602" t="str">
            <v>4157</v>
          </cell>
          <cell r="F602" t="str">
            <v>ER_4157 - Future Thermal Capital Projects</v>
          </cell>
          <cell r="G602" t="str">
            <v>Regular Capital - Pre Business Case</v>
          </cell>
          <cell r="H602" t="str">
            <v>No Function</v>
          </cell>
          <cell r="I602" t="str">
            <v>No Driver</v>
          </cell>
        </row>
        <row r="603">
          <cell r="A603" t="str">
            <v>BI_AG113</v>
          </cell>
          <cell r="B603" t="str">
            <v>AG113</v>
          </cell>
          <cell r="C603" t="str">
            <v>BI_AG113 - D10TQ Caterpillar Tractor</v>
          </cell>
          <cell r="D603" t="str">
            <v>ER_4158</v>
          </cell>
          <cell r="E603" t="str">
            <v>4158</v>
          </cell>
          <cell r="F603" t="str">
            <v>ER_4158 - Purchase D10TQ Caterpillar Tractor</v>
          </cell>
          <cell r="G603" t="str">
            <v>Regular Capital - Pre Business Case</v>
          </cell>
          <cell r="H603" t="str">
            <v>No Function</v>
          </cell>
          <cell r="I603" t="str">
            <v>No Driver</v>
          </cell>
        </row>
        <row r="604">
          <cell r="A604" t="str">
            <v>BI_AG200</v>
          </cell>
          <cell r="B604" t="str">
            <v>AG200</v>
          </cell>
          <cell r="C604" t="str">
            <v>BI_AG200 - Cash to Capital Deferral</v>
          </cell>
          <cell r="D604" t="str">
            <v>ER_4149</v>
          </cell>
          <cell r="E604" t="str">
            <v>4149</v>
          </cell>
          <cell r="F604" t="str">
            <v>ER_4149 - Base Load Thermal</v>
          </cell>
          <cell r="G604" t="str">
            <v>Base Load Thermal Program</v>
          </cell>
          <cell r="H604" t="str">
            <v>Generation Subfunction</v>
          </cell>
          <cell r="I604" t="str">
            <v>Failed Plant &amp; Operations</v>
          </cell>
        </row>
        <row r="605">
          <cell r="A605" t="str">
            <v>BI_AG201</v>
          </cell>
          <cell r="B605" t="str">
            <v>AG201</v>
          </cell>
          <cell r="C605" t="str">
            <v>BI_AG201 - Avista/PGE Shared Capital</v>
          </cell>
          <cell r="D605" t="str">
            <v>ER_4149</v>
          </cell>
          <cell r="E605" t="str">
            <v>4149</v>
          </cell>
          <cell r="F605" t="str">
            <v>ER_4149 - Base Load Thermal</v>
          </cell>
          <cell r="G605" t="str">
            <v>Base Load Thermal Program</v>
          </cell>
          <cell r="H605" t="str">
            <v>Generation Subfunction</v>
          </cell>
          <cell r="I605" t="str">
            <v>Failed Plant &amp; Operations</v>
          </cell>
        </row>
        <row r="606">
          <cell r="A606" t="str">
            <v>BI_AG202</v>
          </cell>
          <cell r="B606" t="str">
            <v>AG202</v>
          </cell>
          <cell r="C606" t="str">
            <v>BI_AG202 - Electric Shp 5 Ton Bridge Crane Replacement</v>
          </cell>
          <cell r="D606" t="str">
            <v>ER_4160</v>
          </cell>
          <cell r="E606" t="str">
            <v>4160</v>
          </cell>
          <cell r="F606" t="str">
            <v>ER_4160 - GPSS Electric Shp 5 Ton Crane Replacement</v>
          </cell>
          <cell r="G606" t="str">
            <v>Regular Capital - Pre Business Case</v>
          </cell>
          <cell r="H606" t="str">
            <v>No Function</v>
          </cell>
          <cell r="I606" t="str">
            <v>No Driver</v>
          </cell>
        </row>
        <row r="607">
          <cell r="A607" t="str">
            <v>BI_AG300</v>
          </cell>
          <cell r="B607" t="str">
            <v>AG300</v>
          </cell>
          <cell r="C607" t="str">
            <v>BI_AG300 - Mechanical Shop 3 Ton Crane</v>
          </cell>
          <cell r="D607" t="str">
            <v>ER_4165</v>
          </cell>
          <cell r="E607" t="str">
            <v>4165</v>
          </cell>
          <cell r="F607" t="str">
            <v>ER_4165 - Mechanical Shop 3 Ton Crane</v>
          </cell>
          <cell r="G607" t="str">
            <v>3 Ton Mechanical Shop Crane</v>
          </cell>
          <cell r="H607" t="str">
            <v>Generation Subfunction</v>
          </cell>
          <cell r="I607" t="str">
            <v>No Driver</v>
          </cell>
        </row>
        <row r="608">
          <cell r="A608" t="str">
            <v>BI_AG301</v>
          </cell>
          <cell r="B608" t="str">
            <v>AG301</v>
          </cell>
          <cell r="C608" t="str">
            <v>BI_AG301 - Generation Hydro Plant Annunciation Systems</v>
          </cell>
          <cell r="D608" t="str">
            <v>ER_4229</v>
          </cell>
          <cell r="E608" t="str">
            <v>4229</v>
          </cell>
          <cell r="F608" t="str">
            <v>ER_4229 - Generation Plant Annunciation Systems</v>
          </cell>
          <cell r="G608" t="str">
            <v>Generation Plant Annunciation Systems</v>
          </cell>
          <cell r="H608" t="str">
            <v>Generation Subfunction</v>
          </cell>
          <cell r="I608" t="str">
            <v>Performance &amp; Capacity</v>
          </cell>
        </row>
        <row r="609">
          <cell r="A609" t="str">
            <v>BI_AG302</v>
          </cell>
          <cell r="B609" t="str">
            <v>AG302</v>
          </cell>
          <cell r="C609" t="str">
            <v>BI_AG302 - Generation Thermal Plant Annunciation Systems</v>
          </cell>
          <cell r="D609" t="str">
            <v>ER_4229</v>
          </cell>
          <cell r="E609" t="str">
            <v>4229</v>
          </cell>
          <cell r="F609" t="str">
            <v>ER_4229 - Generation Plant Annunciation Systems</v>
          </cell>
          <cell r="G609" t="str">
            <v>Generation Plant Annunciation Systems</v>
          </cell>
          <cell r="H609" t="str">
            <v>Generation Subfunction</v>
          </cell>
          <cell r="I609" t="str">
            <v>Performance &amp; Capacity</v>
          </cell>
        </row>
        <row r="610">
          <cell r="A610" t="str">
            <v>BI_AG303</v>
          </cell>
          <cell r="B610" t="str">
            <v>AG303</v>
          </cell>
          <cell r="C610" t="str">
            <v>BI_AG303 - Generation Hydro Protection Upgrades</v>
          </cell>
          <cell r="D610" t="str">
            <v>ER_4230</v>
          </cell>
          <cell r="E610" t="str">
            <v>4230</v>
          </cell>
          <cell r="F610" t="str">
            <v>ER_4230 - Generation Protection Upgrades</v>
          </cell>
          <cell r="G610" t="str">
            <v>Generation Protection Upgrades</v>
          </cell>
          <cell r="H610" t="str">
            <v>Generation Subfunction</v>
          </cell>
          <cell r="I610" t="str">
            <v>Asset Condition</v>
          </cell>
        </row>
        <row r="611">
          <cell r="A611" t="str">
            <v>BI_AG304</v>
          </cell>
          <cell r="B611" t="str">
            <v>AG304</v>
          </cell>
          <cell r="C611" t="str">
            <v>BI_AG304 - Generation Thermal Protection Upgrades</v>
          </cell>
          <cell r="D611" t="str">
            <v>ER_4230</v>
          </cell>
          <cell r="E611" t="str">
            <v>4230</v>
          </cell>
          <cell r="F611" t="str">
            <v>ER_4230 - Generation Protection Upgrades</v>
          </cell>
          <cell r="G611" t="str">
            <v>Generation Protection Upgrades</v>
          </cell>
          <cell r="H611" t="str">
            <v>Generation Subfunction</v>
          </cell>
          <cell r="I611" t="str">
            <v>Asset Condition</v>
          </cell>
        </row>
        <row r="612">
          <cell r="A612" t="str">
            <v>BI_AG401</v>
          </cell>
          <cell r="B612" t="str">
            <v>AG401</v>
          </cell>
          <cell r="C612" t="str">
            <v>BI_AG401 - Electric Bmp - Hydro</v>
          </cell>
          <cell r="D612" t="str">
            <v>ER_6102</v>
          </cell>
          <cell r="E612" t="str">
            <v>6102</v>
          </cell>
          <cell r="F612" t="str">
            <v>ER_6102 - Env Compliance &amp; Best Mgmt Practices</v>
          </cell>
          <cell r="G612" t="str">
            <v>Regular Capital - Pre Business Case</v>
          </cell>
          <cell r="H612" t="str">
            <v>No Function</v>
          </cell>
          <cell r="I612" t="str">
            <v>No Driver</v>
          </cell>
        </row>
        <row r="613">
          <cell r="A613" t="str">
            <v>BI_AG402</v>
          </cell>
          <cell r="B613" t="str">
            <v>AG402</v>
          </cell>
          <cell r="C613" t="str">
            <v>BI_AG402 - Base Load Thermal</v>
          </cell>
          <cell r="D613" t="str">
            <v>ER_4149</v>
          </cell>
          <cell r="E613" t="str">
            <v>4149</v>
          </cell>
          <cell r="F613" t="str">
            <v>ER_4149 - Base Load Thermal</v>
          </cell>
          <cell r="G613" t="str">
            <v>Base Load Thermal Program</v>
          </cell>
          <cell r="H613" t="str">
            <v>Generation Subfunction</v>
          </cell>
          <cell r="I613" t="str">
            <v>Failed Plant &amp; Operations</v>
          </cell>
        </row>
        <row r="614">
          <cell r="A614" t="str">
            <v>BI_AG500</v>
          </cell>
          <cell r="B614" t="str">
            <v>AG500</v>
          </cell>
          <cell r="C614" t="str">
            <v>BI_AG500 - Combustion Turbine Minor Blanket</v>
          </cell>
          <cell r="D614" t="str">
            <v>ER_4002</v>
          </cell>
          <cell r="E614" t="str">
            <v>4002</v>
          </cell>
          <cell r="F614" t="str">
            <v>ER_4002 - Comb Turbine Minor Blanket</v>
          </cell>
          <cell r="G614" t="str">
            <v>Regular Capital - Pre Business Case</v>
          </cell>
          <cell r="H614" t="str">
            <v>No Function</v>
          </cell>
          <cell r="I614" t="str">
            <v>No Driver</v>
          </cell>
        </row>
        <row r="615">
          <cell r="A615" t="str">
            <v>BI_AG501</v>
          </cell>
          <cell r="B615" t="str">
            <v>AG501</v>
          </cell>
          <cell r="C615" t="str">
            <v>BI_AG501 - Control Network</v>
          </cell>
          <cell r="D615" t="str">
            <v>ER_4121</v>
          </cell>
          <cell r="E615" t="str">
            <v>4121</v>
          </cell>
          <cell r="F615" t="str">
            <v>ER_4121 - Control Network</v>
          </cell>
          <cell r="G615" t="str">
            <v>Regular Capital - Pre Business Case</v>
          </cell>
          <cell r="H615" t="str">
            <v>No Function</v>
          </cell>
          <cell r="I615" t="str">
            <v>No Driver</v>
          </cell>
        </row>
        <row r="616">
          <cell r="A616" t="str">
            <v>BI_AG502</v>
          </cell>
          <cell r="B616" t="str">
            <v>AG502</v>
          </cell>
          <cell r="C616" t="str">
            <v>BI_AG502 - Gen DC Supplied System Upgrade</v>
          </cell>
          <cell r="D616" t="str">
            <v>ER_4174</v>
          </cell>
          <cell r="E616" t="str">
            <v>4174</v>
          </cell>
          <cell r="F616" t="str">
            <v>ER_4174 - Gen DC Supplied System Upgrade</v>
          </cell>
          <cell r="G616" t="str">
            <v>Generation DC Supplied System Update</v>
          </cell>
          <cell r="H616" t="str">
            <v>Generation Subfunction</v>
          </cell>
          <cell r="I616" t="str">
            <v>Asset Condition</v>
          </cell>
        </row>
        <row r="617">
          <cell r="A617" t="str">
            <v>BI_AG600</v>
          </cell>
          <cell r="B617" t="str">
            <v>AG600</v>
          </cell>
          <cell r="C617" t="str">
            <v>BI_AG600 - Misc.</v>
          </cell>
          <cell r="D617" t="str">
            <v>ER_4003</v>
          </cell>
          <cell r="E617" t="str">
            <v>4003</v>
          </cell>
          <cell r="F617" t="str">
            <v>ER_4003 - FERC Hydro Safety Minor Blanket</v>
          </cell>
          <cell r="G617" t="str">
            <v>Regular Capital - Pre Business Case</v>
          </cell>
          <cell r="H617" t="str">
            <v>No Function</v>
          </cell>
          <cell r="I617" t="str">
            <v>No Driver</v>
          </cell>
        </row>
        <row r="618">
          <cell r="A618" t="str">
            <v>BI_AG601</v>
          </cell>
          <cell r="B618" t="str">
            <v>AG601</v>
          </cell>
          <cell r="C618" t="str">
            <v>BI_AG601 - Kettle Falls Stator Rewind</v>
          </cell>
          <cell r="D618" t="str">
            <v>ER_4172</v>
          </cell>
          <cell r="E618" t="str">
            <v>4172</v>
          </cell>
          <cell r="F618" t="str">
            <v>ER_4172 - Kettle Falls Stator Rewind</v>
          </cell>
          <cell r="G618" t="str">
            <v>Kettle Falls Stator Rewind</v>
          </cell>
          <cell r="H618" t="str">
            <v>Generation Subfunction</v>
          </cell>
          <cell r="I618" t="str">
            <v>Asset Condition</v>
          </cell>
        </row>
        <row r="619">
          <cell r="A619" t="str">
            <v>BI_AG700</v>
          </cell>
          <cell r="B619" t="str">
            <v>AG700</v>
          </cell>
          <cell r="C619" t="str">
            <v>BI_AG700 - Automation Replacement</v>
          </cell>
          <cell r="D619" t="str">
            <v>ER_4180</v>
          </cell>
          <cell r="E619" t="str">
            <v>4180</v>
          </cell>
          <cell r="F619" t="str">
            <v>ER_4180 - Automation Replacement</v>
          </cell>
          <cell r="G619" t="str">
            <v>Automation Replacement</v>
          </cell>
          <cell r="H619" t="str">
            <v>Generation Subfunction</v>
          </cell>
          <cell r="I619" t="str">
            <v>Customer Service Quality &amp; Reliability</v>
          </cell>
        </row>
        <row r="620">
          <cell r="A620" t="str">
            <v>BI_AG900</v>
          </cell>
          <cell r="B620" t="str">
            <v>AG900</v>
          </cell>
          <cell r="C620" t="str">
            <v>BI_AG900 - IT Support for Automation Replacement</v>
          </cell>
          <cell r="D620" t="str">
            <v>ER_4180</v>
          </cell>
          <cell r="E620" t="str">
            <v>4180</v>
          </cell>
          <cell r="F620" t="str">
            <v>ER_4180 - Automation Replacement</v>
          </cell>
          <cell r="G620" t="str">
            <v>Automation Replacement</v>
          </cell>
          <cell r="H620" t="str">
            <v>Generation Subfunction</v>
          </cell>
          <cell r="I620" t="str">
            <v>Customer Service Quality &amp; Reliability</v>
          </cell>
        </row>
        <row r="621">
          <cell r="A621" t="str">
            <v>BI_AMC23</v>
          </cell>
          <cell r="B621" t="str">
            <v>AMC23</v>
          </cell>
          <cell r="C621" t="str">
            <v>BI_AMC23 - Asset Mgmt Communication Plummer</v>
          </cell>
          <cell r="D621" t="str">
            <v>ER_2436</v>
          </cell>
          <cell r="E621" t="str">
            <v>2436</v>
          </cell>
          <cell r="F621" t="str">
            <v>ER_2436 - Plummer Sub Rebuild</v>
          </cell>
          <cell r="G621" t="str">
            <v>Regular Capital - Pre Business Case</v>
          </cell>
          <cell r="H621" t="str">
            <v>No Function</v>
          </cell>
          <cell r="I621" t="str">
            <v>No Driver</v>
          </cell>
        </row>
        <row r="622">
          <cell r="A622" t="str">
            <v>BI_AMD00</v>
          </cell>
          <cell r="B622" t="str">
            <v>AMD00</v>
          </cell>
          <cell r="C622" t="str">
            <v>BI_AMD00 - Asset Mgmt Distrib Mid-Line Reclosers</v>
          </cell>
          <cell r="D622" t="str">
            <v>ER_2278</v>
          </cell>
          <cell r="E622" t="str">
            <v>2278</v>
          </cell>
          <cell r="F622" t="str">
            <v>ER_2278 - Distribution Device Management Program</v>
          </cell>
          <cell r="G622" t="str">
            <v>Substation - Station Rebuilds Program</v>
          </cell>
          <cell r="H622" t="str">
            <v>T&amp;D Engineering</v>
          </cell>
          <cell r="I622" t="str">
            <v>Asset Condition</v>
          </cell>
        </row>
        <row r="623">
          <cell r="A623" t="str">
            <v>BI_AMD01</v>
          </cell>
          <cell r="B623" t="str">
            <v>AMD01</v>
          </cell>
          <cell r="C623" t="str">
            <v>BI_AMD01 - Asset Mgmt Distribution Reliability</v>
          </cell>
          <cell r="D623" t="str">
            <v>ER_2414</v>
          </cell>
          <cell r="E623" t="str">
            <v>2414</v>
          </cell>
          <cell r="F623" t="str">
            <v>ER_2414 - Sys-Dist Reliability-Improve Worst Fdrs</v>
          </cell>
          <cell r="G623" t="str">
            <v>Distribution System Enhancements</v>
          </cell>
          <cell r="H623" t="str">
            <v>T&amp;D Engineering</v>
          </cell>
          <cell r="I623" t="str">
            <v>Performance &amp; Capacity</v>
          </cell>
        </row>
        <row r="624">
          <cell r="A624" t="str">
            <v>BI_AMD02</v>
          </cell>
          <cell r="B624" t="str">
            <v>AMD02</v>
          </cell>
          <cell r="C624" t="str">
            <v>BI_AMD02 - Asset Mgmt Distribution Porcelain Cutout</v>
          </cell>
          <cell r="D624" t="str">
            <v>ER_2416</v>
          </cell>
          <cell r="E624" t="str">
            <v>2416</v>
          </cell>
          <cell r="F624" t="str">
            <v>ER_2416 - System-Porcelain Cutout Replacement</v>
          </cell>
          <cell r="G624" t="str">
            <v>Regular Capital - Pre Business Case</v>
          </cell>
          <cell r="H624" t="str">
            <v>No Function</v>
          </cell>
          <cell r="I624" t="str">
            <v>No Driver</v>
          </cell>
        </row>
        <row r="625">
          <cell r="A625" t="str">
            <v>BI_AMD03</v>
          </cell>
          <cell r="B625" t="str">
            <v>AMD03</v>
          </cell>
          <cell r="C625" t="str">
            <v>BI_AMD03 - WPM Inspection Capital Repairs</v>
          </cell>
          <cell r="D625" t="str">
            <v>ER_2071</v>
          </cell>
          <cell r="E625" t="str">
            <v>2071</v>
          </cell>
          <cell r="F625" t="str">
            <v>ER_2071 - Capital Distribution Feeder Repair Work</v>
          </cell>
          <cell r="G625" t="str">
            <v>Regular Capital - Pre Business Case</v>
          </cell>
          <cell r="H625" t="str">
            <v>No Function</v>
          </cell>
          <cell r="I625" t="str">
            <v>No Driver</v>
          </cell>
        </row>
        <row r="626">
          <cell r="A626" t="str">
            <v>BI_AMD04</v>
          </cell>
          <cell r="B626" t="str">
            <v>AMD04</v>
          </cell>
          <cell r="C626" t="str">
            <v>BI_AMD04 - DCR-DRY and DRC-PDL Wood Pole Rplcmt Proj (Dist UB)</v>
          </cell>
          <cell r="D626" t="str">
            <v>ER_2057</v>
          </cell>
          <cell r="E626" t="str">
            <v>2057</v>
          </cell>
          <cell r="F626" t="str">
            <v>ER_2057 - Transmission Minor Rebuild</v>
          </cell>
          <cell r="G626" t="str">
            <v>Transmission - Minor Rebuild</v>
          </cell>
          <cell r="H626" t="str">
            <v>T&amp;D Engineering</v>
          </cell>
          <cell r="I626" t="str">
            <v>Asset Condition</v>
          </cell>
        </row>
        <row r="627">
          <cell r="A627" t="str">
            <v>BI_AMD07</v>
          </cell>
          <cell r="B627" t="str">
            <v>AMD07</v>
          </cell>
          <cell r="C627" t="str">
            <v>BI_AMD07 - AM-Chance Cutout Replacement</v>
          </cell>
          <cell r="D627" t="str">
            <v>ER_7050</v>
          </cell>
          <cell r="E627" t="str">
            <v>7050</v>
          </cell>
          <cell r="F627" t="str">
            <v>ER_7050 - Productivity Initiative</v>
          </cell>
          <cell r="G627" t="str">
            <v>Productivity</v>
          </cell>
          <cell r="H627" t="str">
            <v>Productivity Function</v>
          </cell>
          <cell r="I627" t="str">
            <v>No Driver</v>
          </cell>
        </row>
        <row r="628">
          <cell r="A628" t="str">
            <v>BI_AMD08</v>
          </cell>
          <cell r="B628" t="str">
            <v>AMD08</v>
          </cell>
          <cell r="C628" t="str">
            <v>BI_AMD08 - Replace High Resistance Conductor</v>
          </cell>
          <cell r="D628" t="str">
            <v>ER_2072</v>
          </cell>
          <cell r="E628" t="str">
            <v>2072</v>
          </cell>
          <cell r="F628" t="str">
            <v>ER_2072 - Replace High Resistance Conductor</v>
          </cell>
          <cell r="G628" t="str">
            <v>Regular Capital - Pre Business Case</v>
          </cell>
          <cell r="H628" t="str">
            <v>No Function</v>
          </cell>
          <cell r="I628" t="str">
            <v>No Driver</v>
          </cell>
        </row>
        <row r="629">
          <cell r="A629" t="str">
            <v>BI_AMD14</v>
          </cell>
          <cell r="B629" t="str">
            <v>AMD14</v>
          </cell>
          <cell r="C629" t="str">
            <v>BI_AMD14 - Asset Mgmt Dist NW PILC 2ndry Rplc</v>
          </cell>
          <cell r="D629" t="str">
            <v>ER_2050</v>
          </cell>
          <cell r="E629" t="str">
            <v>2050</v>
          </cell>
          <cell r="F629" t="str">
            <v>ER_2050 - Spokane Electric Network Asset Mgmt</v>
          </cell>
          <cell r="G629" t="str">
            <v>Regular Capital - Pre Business Case</v>
          </cell>
          <cell r="H629" t="str">
            <v>No Function</v>
          </cell>
          <cell r="I629" t="str">
            <v>No Driver</v>
          </cell>
        </row>
        <row r="630">
          <cell r="A630" t="str">
            <v>BI_AMD15</v>
          </cell>
          <cell r="B630" t="str">
            <v>AMD15</v>
          </cell>
          <cell r="C630" t="str">
            <v>BI_AMD15 - Asset Mgmt Distribution NW Protectors</v>
          </cell>
          <cell r="D630" t="str">
            <v>ER_2050</v>
          </cell>
          <cell r="E630" t="str">
            <v>2050</v>
          </cell>
          <cell r="F630" t="str">
            <v>ER_2050 - Spokane Electric Network Asset Mgmt</v>
          </cell>
          <cell r="G630" t="str">
            <v>Regular Capital - Pre Business Case</v>
          </cell>
          <cell r="H630" t="str">
            <v>No Function</v>
          </cell>
          <cell r="I630" t="str">
            <v>No Driver</v>
          </cell>
        </row>
        <row r="631">
          <cell r="A631" t="str">
            <v>BI_AMD16</v>
          </cell>
          <cell r="B631" t="str">
            <v>AMD16</v>
          </cell>
          <cell r="C631" t="str">
            <v>BI_AMD16 - Asset Mgmt Distribution NW Primary Cable</v>
          </cell>
          <cell r="D631" t="str">
            <v>ER_2050</v>
          </cell>
          <cell r="E631" t="str">
            <v>2050</v>
          </cell>
          <cell r="F631" t="str">
            <v>ER_2050 - Spokane Electric Network Asset Mgmt</v>
          </cell>
          <cell r="G631" t="str">
            <v>Regular Capital - Pre Business Case</v>
          </cell>
          <cell r="H631" t="str">
            <v>No Function</v>
          </cell>
          <cell r="I631" t="str">
            <v>No Driver</v>
          </cell>
        </row>
        <row r="632">
          <cell r="A632" t="str">
            <v>BI_AMD17</v>
          </cell>
          <cell r="B632" t="str">
            <v>AMD17</v>
          </cell>
          <cell r="C632" t="str">
            <v>BI_AMD17 - Asset Mgmt Distrib Rplc Concrete Tops</v>
          </cell>
          <cell r="D632" t="str">
            <v>ER_2050</v>
          </cell>
          <cell r="E632" t="str">
            <v>2050</v>
          </cell>
          <cell r="F632" t="str">
            <v>ER_2050 - Spokane Electric Network Asset Mgmt</v>
          </cell>
          <cell r="G632" t="str">
            <v>Regular Capital - Pre Business Case</v>
          </cell>
          <cell r="H632" t="str">
            <v>No Function</v>
          </cell>
          <cell r="I632" t="str">
            <v>No Driver</v>
          </cell>
        </row>
        <row r="633">
          <cell r="A633" t="str">
            <v>BI_AMD18</v>
          </cell>
          <cell r="B633" t="str">
            <v>AMD18</v>
          </cell>
          <cell r="C633" t="str">
            <v>BI_AMD18 - Asset Mgmt Distribution NW Transformers</v>
          </cell>
          <cell r="D633" t="str">
            <v>ER_2050</v>
          </cell>
          <cell r="E633" t="str">
            <v>2050</v>
          </cell>
          <cell r="F633" t="str">
            <v>ER_2050 - Spokane Electric Network Asset Mgmt</v>
          </cell>
          <cell r="G633" t="str">
            <v>Regular Capital - Pre Business Case</v>
          </cell>
          <cell r="H633" t="str">
            <v>No Function</v>
          </cell>
          <cell r="I633" t="str">
            <v>No Driver</v>
          </cell>
        </row>
        <row r="634">
          <cell r="A634" t="str">
            <v>BI_AMD19</v>
          </cell>
          <cell r="B634" t="str">
            <v>AMD19</v>
          </cell>
          <cell r="C634" t="str">
            <v>BI_AMD19 - Asset Mgmt Distribution NW Ductbanks</v>
          </cell>
          <cell r="D634" t="str">
            <v>ER_2050</v>
          </cell>
          <cell r="E634" t="str">
            <v>2050</v>
          </cell>
          <cell r="F634" t="str">
            <v>ER_2050 - Spokane Electric Network Asset Mgmt</v>
          </cell>
          <cell r="G634" t="str">
            <v>Regular Capital - Pre Business Case</v>
          </cell>
          <cell r="H634" t="str">
            <v>No Function</v>
          </cell>
          <cell r="I634" t="str">
            <v>No Driver</v>
          </cell>
        </row>
        <row r="635">
          <cell r="A635" t="str">
            <v>BI_AMD23</v>
          </cell>
          <cell r="B635" t="str">
            <v>AMD23</v>
          </cell>
          <cell r="C635" t="str">
            <v>BI_AMD23 - Asset Mgmt Distribution Plummer</v>
          </cell>
          <cell r="D635" t="str">
            <v>ER_2436</v>
          </cell>
          <cell r="E635" t="str">
            <v>2436</v>
          </cell>
          <cell r="F635" t="str">
            <v>ER_2436 - Plummer Sub Rebuild</v>
          </cell>
          <cell r="G635" t="str">
            <v>Regular Capital - Pre Business Case</v>
          </cell>
          <cell r="H635" t="str">
            <v>No Function</v>
          </cell>
          <cell r="I635" t="str">
            <v>No Driver</v>
          </cell>
        </row>
        <row r="636">
          <cell r="A636" t="str">
            <v>BI_AMD30</v>
          </cell>
          <cell r="B636" t="str">
            <v>AMD30</v>
          </cell>
          <cell r="C636" t="str">
            <v>BI_AMD30 - Baseline-Wood Sub</v>
          </cell>
          <cell r="D636" t="str">
            <v>ER_2204</v>
          </cell>
          <cell r="E636" t="str">
            <v>2204</v>
          </cell>
          <cell r="F636" t="str">
            <v>ER_2204 - Substation Rebuilds</v>
          </cell>
          <cell r="G636" t="str">
            <v>Substation - Station Rebuilds Program</v>
          </cell>
          <cell r="H636" t="str">
            <v>T&amp;D Engineering</v>
          </cell>
          <cell r="I636" t="str">
            <v>Asset Condition</v>
          </cell>
        </row>
        <row r="637">
          <cell r="A637" t="str">
            <v>BI_AMD31</v>
          </cell>
          <cell r="B637" t="str">
            <v>AMD31</v>
          </cell>
          <cell r="C637" t="str">
            <v>BI_AMD31 - 100 Watt HPS Street Light Conversions to LED</v>
          </cell>
          <cell r="D637" t="str">
            <v>ER_2584</v>
          </cell>
          <cell r="E637" t="str">
            <v>2584</v>
          </cell>
          <cell r="F637" t="str">
            <v>ER_2584 - LED Change-Out Program</v>
          </cell>
          <cell r="G637" t="str">
            <v>LED Change-Out Program</v>
          </cell>
          <cell r="H637" t="str">
            <v>T&amp;D Operations</v>
          </cell>
          <cell r="I637" t="str">
            <v>Asset Condition</v>
          </cell>
        </row>
        <row r="638">
          <cell r="A638" t="str">
            <v>BI_AMS00</v>
          </cell>
          <cell r="B638" t="str">
            <v>AMS00</v>
          </cell>
          <cell r="C638" t="str">
            <v>BI_AMS00 - Asset Mgmt Substation Sub Reclosers</v>
          </cell>
          <cell r="D638" t="str">
            <v>ER_2278</v>
          </cell>
          <cell r="E638" t="str">
            <v>2278</v>
          </cell>
          <cell r="F638" t="str">
            <v>ER_2278 - Distribution Device Management Program</v>
          </cell>
          <cell r="G638" t="str">
            <v>Substation - Station Rebuilds Program</v>
          </cell>
          <cell r="H638" t="str">
            <v>T&amp;D Engineering</v>
          </cell>
          <cell r="I638" t="str">
            <v>Asset Condition</v>
          </cell>
        </row>
        <row r="639">
          <cell r="A639" t="str">
            <v>BI_AMS01</v>
          </cell>
          <cell r="B639" t="str">
            <v>AMS01</v>
          </cell>
          <cell r="C639" t="str">
            <v>BI_AMS01 - Blue Creek - Purchase/Replace 20 MVA Transformer</v>
          </cell>
          <cell r="D639" t="str">
            <v>ER_7050</v>
          </cell>
          <cell r="E639" t="str">
            <v>7050</v>
          </cell>
          <cell r="F639" t="str">
            <v>ER_7050 - Productivity Initiative</v>
          </cell>
          <cell r="G639" t="str">
            <v>Productivity</v>
          </cell>
          <cell r="H639" t="str">
            <v>Productivity Function</v>
          </cell>
          <cell r="I639" t="str">
            <v>No Driver</v>
          </cell>
        </row>
        <row r="640">
          <cell r="A640" t="str">
            <v>BI_AMS02</v>
          </cell>
          <cell r="B640" t="str">
            <v>AMS02</v>
          </cell>
          <cell r="C640" t="str">
            <v>BI_AMS02 - System - Rebuild 1 Wood Substation</v>
          </cell>
          <cell r="D640" t="str">
            <v>ER_2204</v>
          </cell>
          <cell r="E640" t="str">
            <v>2204</v>
          </cell>
          <cell r="F640" t="str">
            <v>ER_2204 - Substation Rebuilds</v>
          </cell>
          <cell r="G640" t="str">
            <v>Substation - Station Rebuilds Program</v>
          </cell>
          <cell r="H640" t="str">
            <v>T&amp;D Engineering</v>
          </cell>
          <cell r="I640" t="str">
            <v>Asset Condition</v>
          </cell>
        </row>
        <row r="641">
          <cell r="A641" t="str">
            <v>BI_AMS04</v>
          </cell>
          <cell r="B641" t="str">
            <v>AMS04</v>
          </cell>
          <cell r="C641" t="str">
            <v>BI_AMS04 - AM Subs- Distribution Power Transformers</v>
          </cell>
          <cell r="D641" t="str">
            <v>ER_1006</v>
          </cell>
          <cell r="E641" t="str">
            <v>1006</v>
          </cell>
          <cell r="F641" t="str">
            <v>ER_1006 - Power Xfmr-Distribution</v>
          </cell>
          <cell r="G641" t="str">
            <v>Substation - Station Rebuilds Program</v>
          </cell>
          <cell r="H641" t="str">
            <v>T&amp;D Engineering</v>
          </cell>
          <cell r="I641" t="str">
            <v>Asset Condition</v>
          </cell>
        </row>
        <row r="642">
          <cell r="A642" t="str">
            <v>BI_AMS06</v>
          </cell>
          <cell r="B642" t="str">
            <v>AMS06</v>
          </cell>
          <cell r="C642" t="str">
            <v>BI_AMS06 - Asset Mgmt Substation Circuit Breakers</v>
          </cell>
          <cell r="D642" t="str">
            <v>ER_2001</v>
          </cell>
          <cell r="E642" t="str">
            <v>2001</v>
          </cell>
          <cell r="F642" t="str">
            <v>ER_2001 - Power Circuit Breaker</v>
          </cell>
          <cell r="G642" t="str">
            <v>Substation - Station Rebuilds Program</v>
          </cell>
          <cell r="H642" t="str">
            <v>T&amp;D Engineering</v>
          </cell>
          <cell r="I642" t="str">
            <v>Asset Condition</v>
          </cell>
        </row>
        <row r="643">
          <cell r="A643" t="str">
            <v>BI_AMS07</v>
          </cell>
          <cell r="B643" t="str">
            <v>AMS07</v>
          </cell>
          <cell r="C643" t="str">
            <v>BI_AMS07 - System - Relay Replace / Install - AM</v>
          </cell>
          <cell r="D643" t="str">
            <v>ER_2215</v>
          </cell>
          <cell r="E643" t="str">
            <v>2215</v>
          </cell>
          <cell r="F643" t="str">
            <v>ER_2215 - Substation Asset Mgmt Capital Maintenance</v>
          </cell>
          <cell r="G643" t="str">
            <v>Substation - Station Rebuilds Program</v>
          </cell>
          <cell r="H643" t="str">
            <v>T&amp;D Engineering</v>
          </cell>
          <cell r="I643" t="str">
            <v>Asset Condition</v>
          </cell>
        </row>
        <row r="644">
          <cell r="A644" t="str">
            <v>BI_AMS08</v>
          </cell>
          <cell r="B644" t="str">
            <v>AMS08</v>
          </cell>
          <cell r="C644" t="str">
            <v>BI_AMS08 - AM Subs - Wood Substation Rebuilds</v>
          </cell>
          <cell r="D644" t="str">
            <v>ER_2204</v>
          </cell>
          <cell r="E644" t="str">
            <v>2204</v>
          </cell>
          <cell r="F644" t="str">
            <v>ER_2204 - Substation Rebuilds</v>
          </cell>
          <cell r="G644" t="str">
            <v>Substation - Station Rebuilds Program</v>
          </cell>
          <cell r="H644" t="str">
            <v>T&amp;D Engineering</v>
          </cell>
          <cell r="I644" t="str">
            <v>Asset Condition</v>
          </cell>
        </row>
        <row r="645">
          <cell r="A645" t="str">
            <v>BI_AMS09</v>
          </cell>
          <cell r="B645" t="str">
            <v>AMS09</v>
          </cell>
          <cell r="C645" t="str">
            <v>BI_AMS09 - System - Battery &amp; Charger Replace - Transmission</v>
          </cell>
          <cell r="D645" t="str">
            <v>ER_2215</v>
          </cell>
          <cell r="E645" t="str">
            <v>2215</v>
          </cell>
          <cell r="F645" t="str">
            <v>ER_2215 - Substation Asset Mgmt Capital Maintenance</v>
          </cell>
          <cell r="G645" t="str">
            <v>Substation - Station Rebuilds Program</v>
          </cell>
          <cell r="H645" t="str">
            <v>T&amp;D Engineering</v>
          </cell>
          <cell r="I645" t="str">
            <v>Asset Condition</v>
          </cell>
        </row>
        <row r="646">
          <cell r="A646" t="str">
            <v>BI_AMS10</v>
          </cell>
          <cell r="B646" t="str">
            <v>AMS10</v>
          </cell>
          <cell r="C646" t="str">
            <v>BI_AMS10 - System - Battery &amp; Charger Replace - Distribution</v>
          </cell>
          <cell r="D646" t="str">
            <v>ER_2215</v>
          </cell>
          <cell r="E646" t="str">
            <v>2215</v>
          </cell>
          <cell r="F646" t="str">
            <v>ER_2215 - Substation Asset Mgmt Capital Maintenance</v>
          </cell>
          <cell r="G646" t="str">
            <v>Substation - Station Rebuilds Program</v>
          </cell>
          <cell r="H646" t="str">
            <v>T&amp;D Engineering</v>
          </cell>
          <cell r="I646" t="str">
            <v>Asset Condition</v>
          </cell>
        </row>
        <row r="647">
          <cell r="A647" t="str">
            <v>BI_AMS20</v>
          </cell>
          <cell r="B647" t="str">
            <v>AMS20</v>
          </cell>
          <cell r="C647" t="str">
            <v>BI_AMS20 - Asset Mgmt Substation Voltage Regs</v>
          </cell>
          <cell r="D647" t="str">
            <v>ER_2052</v>
          </cell>
          <cell r="E647" t="str">
            <v>2052</v>
          </cell>
          <cell r="F647" t="str">
            <v>ER_2052 - Voltage Regulators</v>
          </cell>
          <cell r="G647" t="str">
            <v>Regular Capital - Pre Business Case</v>
          </cell>
          <cell r="H647" t="str">
            <v>No Function</v>
          </cell>
          <cell r="I647" t="str">
            <v>No Driver</v>
          </cell>
        </row>
        <row r="648">
          <cell r="A648" t="str">
            <v>BI_AMS21</v>
          </cell>
          <cell r="B648" t="str">
            <v>AMS21</v>
          </cell>
          <cell r="C648" t="str">
            <v>BI_AMS21 - Asset Mgmt Substation Rplc Air Switches</v>
          </cell>
          <cell r="D648" t="str">
            <v>ER_2261</v>
          </cell>
          <cell r="E648" t="str">
            <v>2261</v>
          </cell>
          <cell r="F648" t="str">
            <v>ER_2261 - System-Replace Substation Air Switches</v>
          </cell>
          <cell r="G648" t="str">
            <v>Regular Capital - Pre Business Case</v>
          </cell>
          <cell r="H648" t="str">
            <v>No Function</v>
          </cell>
          <cell r="I648" t="str">
            <v>No Driver</v>
          </cell>
        </row>
        <row r="649">
          <cell r="A649" t="str">
            <v>BI_AMS22</v>
          </cell>
          <cell r="B649" t="str">
            <v>AMS22</v>
          </cell>
          <cell r="C649" t="str">
            <v>BI_AMS22 - Asset Mgmt Substation Rplc A-258 &amp; A-271</v>
          </cell>
          <cell r="D649" t="str">
            <v>ER_2261</v>
          </cell>
          <cell r="E649" t="str">
            <v>2261</v>
          </cell>
          <cell r="F649" t="str">
            <v>ER_2261 - System-Replace Substation Air Switches</v>
          </cell>
          <cell r="G649" t="str">
            <v>Regular Capital - Pre Business Case</v>
          </cell>
          <cell r="H649" t="str">
            <v>No Function</v>
          </cell>
          <cell r="I649" t="str">
            <v>No Driver</v>
          </cell>
        </row>
        <row r="650">
          <cell r="A650" t="str">
            <v>BI_AMS23</v>
          </cell>
          <cell r="B650" t="str">
            <v>AMS23</v>
          </cell>
          <cell r="C650" t="str">
            <v>BI_AMS23 - Asset Mgmt Substation Plummer</v>
          </cell>
          <cell r="D650" t="str">
            <v>ER_2436</v>
          </cell>
          <cell r="E650" t="str">
            <v>2436</v>
          </cell>
          <cell r="F650" t="str">
            <v>ER_2436 - Plummer Sub Rebuild</v>
          </cell>
          <cell r="G650" t="str">
            <v>Regular Capital - Pre Business Case</v>
          </cell>
          <cell r="H650" t="str">
            <v>No Function</v>
          </cell>
          <cell r="I650" t="str">
            <v>No Driver</v>
          </cell>
        </row>
        <row r="651">
          <cell r="A651" t="str">
            <v>BI_AMS24</v>
          </cell>
          <cell r="B651" t="str">
            <v>AMS24</v>
          </cell>
          <cell r="C651" t="str">
            <v>BI_AMS24 - AM Subs - Transmission Autotransformers</v>
          </cell>
          <cell r="D651" t="str">
            <v>ER_2000</v>
          </cell>
          <cell r="E651" t="str">
            <v>2000</v>
          </cell>
          <cell r="F651" t="str">
            <v>ER_2000 - Substation - Capital Spares</v>
          </cell>
          <cell r="G651" t="str">
            <v>Substation - Station Rebuilds Program</v>
          </cell>
          <cell r="H651" t="str">
            <v>T&amp;D Engineering</v>
          </cell>
          <cell r="I651" t="str">
            <v>Asset Condition</v>
          </cell>
        </row>
        <row r="652">
          <cell r="A652" t="str">
            <v>BI_AMS25</v>
          </cell>
          <cell r="B652" t="str">
            <v>AMS25</v>
          </cell>
          <cell r="C652" t="str">
            <v>BI_AMS25 - Asset Mgmt Substation Breakers</v>
          </cell>
          <cell r="D652" t="str">
            <v>ER_2001</v>
          </cell>
          <cell r="E652" t="str">
            <v>2001</v>
          </cell>
          <cell r="F652" t="str">
            <v>ER_2001 - Power Circuit Breaker</v>
          </cell>
          <cell r="G652" t="str">
            <v>Substation - Station Rebuilds Program</v>
          </cell>
          <cell r="H652" t="str">
            <v>T&amp;D Engineering</v>
          </cell>
          <cell r="I652" t="str">
            <v>Asset Condition</v>
          </cell>
        </row>
        <row r="653">
          <cell r="A653" t="str">
            <v>BI_AMS26</v>
          </cell>
          <cell r="B653" t="str">
            <v>AMS26</v>
          </cell>
          <cell r="C653" t="str">
            <v>BI_AMS26 - AM Subs - Replace/Install Relays at WES</v>
          </cell>
          <cell r="D653" t="str">
            <v>ER_2252</v>
          </cell>
          <cell r="E653" t="str">
            <v>2252</v>
          </cell>
          <cell r="F653" t="str">
            <v>ER_2252 - System - Replace/Install Relays</v>
          </cell>
          <cell r="G653" t="str">
            <v>Substation - New Distribution Station Capacity Program</v>
          </cell>
          <cell r="H653" t="str">
            <v>T&amp;D Engineering</v>
          </cell>
          <cell r="I653" t="str">
            <v>Performance &amp; Capacity</v>
          </cell>
        </row>
        <row r="654">
          <cell r="A654" t="str">
            <v>BI_AMS27</v>
          </cell>
          <cell r="B654" t="str">
            <v>AMS27</v>
          </cell>
          <cell r="C654" t="str">
            <v>BI_AMS27 - AM Subs - Replace Dist XFMR - Losses</v>
          </cell>
          <cell r="D654" t="str">
            <v>ER_2336</v>
          </cell>
          <cell r="E654" t="str">
            <v>2336</v>
          </cell>
          <cell r="F654" t="str">
            <v>ER_2336 - System - Replace Dist Power Xfmrs</v>
          </cell>
          <cell r="G654" t="str">
            <v>Substation - New Distribution Station Capacity Program</v>
          </cell>
          <cell r="H654" t="str">
            <v>T&amp;D Engineering</v>
          </cell>
          <cell r="I654" t="str">
            <v>Performance &amp; Capacity</v>
          </cell>
        </row>
        <row r="655">
          <cell r="A655" t="str">
            <v>BI_AMS28</v>
          </cell>
          <cell r="B655" t="str">
            <v>AMS28</v>
          </cell>
          <cell r="C655" t="str">
            <v>BI_AMS28 - System - Dist Power Transformer Replace - Condition</v>
          </cell>
          <cell r="D655" t="str">
            <v>ER_2215</v>
          </cell>
          <cell r="E655" t="str">
            <v>2215</v>
          </cell>
          <cell r="F655" t="str">
            <v>ER_2215 - Substation Asset Mgmt Capital Maintenance</v>
          </cell>
          <cell r="G655" t="str">
            <v>Substation - Station Rebuilds Program</v>
          </cell>
          <cell r="H655" t="str">
            <v>T&amp;D Engineering</v>
          </cell>
          <cell r="I655" t="str">
            <v>Asset Condition</v>
          </cell>
        </row>
        <row r="656">
          <cell r="A656" t="str">
            <v>BI_AMS29</v>
          </cell>
          <cell r="B656" t="str">
            <v>AMS29</v>
          </cell>
          <cell r="C656" t="str">
            <v>BI_AMS29 - Asset Mgmt Substation Replace Auto</v>
          </cell>
          <cell r="D656" t="str">
            <v>ER_2357</v>
          </cell>
          <cell r="E656" t="str">
            <v>2357</v>
          </cell>
          <cell r="F656" t="str">
            <v>ER_2357 - Benewah 230-Replace Auto</v>
          </cell>
          <cell r="G656" t="str">
            <v>Regular Capital - Pre Business Case</v>
          </cell>
          <cell r="H656" t="str">
            <v>No Function</v>
          </cell>
          <cell r="I656" t="str">
            <v>No Driver</v>
          </cell>
        </row>
        <row r="657">
          <cell r="A657" t="str">
            <v>BI_AMS30</v>
          </cell>
          <cell r="B657" t="str">
            <v>AMS30</v>
          </cell>
          <cell r="C657" t="str">
            <v>BI_AMS30 - AM Subs - Noxon 230 kV Sub - Replace Breakers</v>
          </cell>
          <cell r="D657" t="str">
            <v>ER_2211</v>
          </cell>
          <cell r="E657" t="str">
            <v>2211</v>
          </cell>
          <cell r="F657" t="str">
            <v>ER_2211 - Noxon 230 kV Sub - Replace Breakers</v>
          </cell>
          <cell r="G657" t="str">
            <v>Regular Capital - Pre Business Case</v>
          </cell>
          <cell r="H657" t="str">
            <v>No Function</v>
          </cell>
          <cell r="I657" t="str">
            <v>No Driver</v>
          </cell>
        </row>
        <row r="658">
          <cell r="A658" t="str">
            <v>BI_AMS31</v>
          </cell>
          <cell r="B658" t="str">
            <v>AMS31</v>
          </cell>
          <cell r="C658" t="str">
            <v>BI_AMS31 - Asset Mgmt Substation Dist</v>
          </cell>
          <cell r="D658" t="str">
            <v>ER_1006</v>
          </cell>
          <cell r="E658" t="str">
            <v>1006</v>
          </cell>
          <cell r="F658" t="str">
            <v>ER_1006 - Power Xfmr-Distribution</v>
          </cell>
          <cell r="G658" t="str">
            <v>Substation - Station Rebuilds Program</v>
          </cell>
          <cell r="H658" t="str">
            <v>T&amp;D Engineering</v>
          </cell>
          <cell r="I658" t="str">
            <v>Asset Condition</v>
          </cell>
        </row>
        <row r="659">
          <cell r="A659" t="str">
            <v>BI_AMS32</v>
          </cell>
          <cell r="B659" t="str">
            <v>AMS32</v>
          </cell>
          <cell r="C659" t="str">
            <v>BI_AMS32 - System - High Voltage Breaker Replace - AM</v>
          </cell>
          <cell r="D659" t="str">
            <v>ER_2215</v>
          </cell>
          <cell r="E659" t="str">
            <v>2215</v>
          </cell>
          <cell r="F659" t="str">
            <v>ER_2215 - Substation Asset Mgmt Capital Maintenance</v>
          </cell>
          <cell r="G659" t="str">
            <v>Substation - Station Rebuilds Program</v>
          </cell>
          <cell r="H659" t="str">
            <v>T&amp;D Engineering</v>
          </cell>
          <cell r="I659" t="str">
            <v>Asset Condition</v>
          </cell>
        </row>
        <row r="660">
          <cell r="A660" t="str">
            <v>BI_AMS33</v>
          </cell>
          <cell r="B660" t="str">
            <v>AMS33</v>
          </cell>
          <cell r="C660" t="str">
            <v>BI_AMS33 - Chewelah - Replace 115/13kV Transformer</v>
          </cell>
          <cell r="D660" t="str">
            <v>ER_2336</v>
          </cell>
          <cell r="E660" t="str">
            <v>2336</v>
          </cell>
          <cell r="F660" t="str">
            <v>ER_2336 - System - Replace Dist Power Xfmrs</v>
          </cell>
          <cell r="G660" t="str">
            <v>Substation - New Distribution Station Capacity Program</v>
          </cell>
          <cell r="H660" t="str">
            <v>T&amp;D Engineering</v>
          </cell>
          <cell r="I660" t="str">
            <v>Performance &amp; Capacity</v>
          </cell>
        </row>
        <row r="661">
          <cell r="A661" t="str">
            <v>BI_AMS65</v>
          </cell>
          <cell r="B661" t="str">
            <v>AMS65</v>
          </cell>
          <cell r="C661" t="str">
            <v>BI_AMS65 - Asset Mgmt Sub Surge Protect Autotfmr</v>
          </cell>
          <cell r="D661" t="str">
            <v>ER_2260</v>
          </cell>
          <cell r="E661" t="str">
            <v>2260</v>
          </cell>
          <cell r="F661" t="str">
            <v>ER_2260 - System - Upgrade Surge Protection</v>
          </cell>
          <cell r="G661" t="str">
            <v>Substation - New Distribution Station Capacity Program</v>
          </cell>
          <cell r="H661" t="str">
            <v>T&amp;D Engineering</v>
          </cell>
          <cell r="I661" t="str">
            <v>Performance &amp; Capacity</v>
          </cell>
        </row>
        <row r="662">
          <cell r="A662" t="str">
            <v>BI_AMS66</v>
          </cell>
          <cell r="B662" t="str">
            <v>AMS66</v>
          </cell>
          <cell r="C662" t="str">
            <v>BI_AMS66 - Asset Mgmt Sub Repl Obsolete Circ Switch</v>
          </cell>
          <cell r="D662" t="str">
            <v>ER_2280</v>
          </cell>
          <cell r="E662" t="str">
            <v>2280</v>
          </cell>
          <cell r="F662" t="str">
            <v>ER_2280 - System - Replace Obsolete Circuit Switchers</v>
          </cell>
          <cell r="G662" t="str">
            <v>Substation - New Distribution Station Capacity Program</v>
          </cell>
          <cell r="H662" t="str">
            <v>T&amp;D Engineering</v>
          </cell>
          <cell r="I662" t="str">
            <v>Performance &amp; Capacity</v>
          </cell>
        </row>
        <row r="663">
          <cell r="A663" t="str">
            <v>BI_AMS80</v>
          </cell>
          <cell r="B663" t="str">
            <v>AMS80</v>
          </cell>
          <cell r="C663" t="str">
            <v>BI_AMS80 - System - High Voltage Fuse Upgrades</v>
          </cell>
          <cell r="D663" t="str">
            <v>ER_2215</v>
          </cell>
          <cell r="E663" t="str">
            <v>2215</v>
          </cell>
          <cell r="F663" t="str">
            <v>ER_2215 - Substation Asset Mgmt Capital Maintenance</v>
          </cell>
          <cell r="G663" t="str">
            <v>Substation - Station Rebuilds Program</v>
          </cell>
          <cell r="H663" t="str">
            <v>T&amp;D Engineering</v>
          </cell>
          <cell r="I663" t="str">
            <v>Asset Condition</v>
          </cell>
        </row>
        <row r="664">
          <cell r="A664" t="str">
            <v>BI_AMS81</v>
          </cell>
          <cell r="B664" t="str">
            <v>AMS81</v>
          </cell>
          <cell r="C664" t="str">
            <v>BI_AMS81 - System - Surge Protection Replace / Install</v>
          </cell>
          <cell r="D664" t="str">
            <v>ER_2215</v>
          </cell>
          <cell r="E664" t="str">
            <v>2215</v>
          </cell>
          <cell r="F664" t="str">
            <v>ER_2215 - Substation Asset Mgmt Capital Maintenance</v>
          </cell>
          <cell r="G664" t="str">
            <v>Substation - Station Rebuilds Program</v>
          </cell>
          <cell r="H664" t="str">
            <v>T&amp;D Engineering</v>
          </cell>
          <cell r="I664" t="str">
            <v>Asset Condition</v>
          </cell>
        </row>
        <row r="665">
          <cell r="A665" t="str">
            <v>BI_AMS82</v>
          </cell>
          <cell r="B665" t="str">
            <v>AMS82</v>
          </cell>
          <cell r="C665" t="str">
            <v>BI_AMS82 - System - Crushed Rock &amp; Fence Restoration - AM</v>
          </cell>
          <cell r="D665" t="str">
            <v>ER_2215</v>
          </cell>
          <cell r="E665" t="str">
            <v>2215</v>
          </cell>
          <cell r="F665" t="str">
            <v>ER_2215 - Substation Asset Mgmt Capital Maintenance</v>
          </cell>
          <cell r="G665" t="str">
            <v>Substation - Station Rebuilds Program</v>
          </cell>
          <cell r="H665" t="str">
            <v>T&amp;D Engineering</v>
          </cell>
          <cell r="I665" t="str">
            <v>Asset Condition</v>
          </cell>
        </row>
        <row r="666">
          <cell r="A666" t="str">
            <v>BI_AMS83</v>
          </cell>
          <cell r="B666" t="str">
            <v>AMS83</v>
          </cell>
          <cell r="C666" t="str">
            <v>BI_AMS83 - System - Low Voltage Breaker Replace - AM</v>
          </cell>
          <cell r="D666" t="str">
            <v>ER_2215</v>
          </cell>
          <cell r="E666" t="str">
            <v>2215</v>
          </cell>
          <cell r="F666" t="str">
            <v>ER_2215 - Substation Asset Mgmt Capital Maintenance</v>
          </cell>
          <cell r="G666" t="str">
            <v>Substation - Station Rebuilds Program</v>
          </cell>
          <cell r="H666" t="str">
            <v>T&amp;D Engineering</v>
          </cell>
          <cell r="I666" t="str">
            <v>Asset Condition</v>
          </cell>
        </row>
        <row r="667">
          <cell r="A667" t="str">
            <v>BI_AMS84</v>
          </cell>
          <cell r="B667" t="str">
            <v>AMS84</v>
          </cell>
          <cell r="C667" t="str">
            <v>BI_AMS84 - System - Circuit Switcher Replace - AM</v>
          </cell>
          <cell r="D667" t="str">
            <v>ER_2215</v>
          </cell>
          <cell r="E667" t="str">
            <v>2215</v>
          </cell>
          <cell r="F667" t="str">
            <v>ER_2215 - Substation Asset Mgmt Capital Maintenance</v>
          </cell>
          <cell r="G667" t="str">
            <v>Substation - Station Rebuilds Program</v>
          </cell>
          <cell r="H667" t="str">
            <v>T&amp;D Engineering</v>
          </cell>
          <cell r="I667" t="str">
            <v>Asset Condition</v>
          </cell>
        </row>
        <row r="668">
          <cell r="A668" t="str">
            <v>BI_AMS85</v>
          </cell>
          <cell r="B668" t="str">
            <v>AMS85</v>
          </cell>
          <cell r="C668" t="str">
            <v>BI_AMS85 - System - Air Switches Replace / Install</v>
          </cell>
          <cell r="D668" t="str">
            <v>ER_2215</v>
          </cell>
          <cell r="E668" t="str">
            <v>2215</v>
          </cell>
          <cell r="F668" t="str">
            <v>ER_2215 - Substation Asset Mgmt Capital Maintenance</v>
          </cell>
          <cell r="G668" t="str">
            <v>Substation - Station Rebuilds Program</v>
          </cell>
          <cell r="H668" t="str">
            <v>T&amp;D Engineering</v>
          </cell>
          <cell r="I668" t="str">
            <v>Asset Condition</v>
          </cell>
        </row>
        <row r="669">
          <cell r="A669" t="str">
            <v>BI_AMS90</v>
          </cell>
          <cell r="B669" t="str">
            <v>AMS90</v>
          </cell>
          <cell r="C669" t="str">
            <v>BI_AMS90 - Deary - Rebuild Wood Sub, Add Capacity</v>
          </cell>
          <cell r="D669" t="str">
            <v>ER_2204</v>
          </cell>
          <cell r="E669" t="str">
            <v>2204</v>
          </cell>
          <cell r="F669" t="str">
            <v>ER_2204 - Substation Rebuilds</v>
          </cell>
          <cell r="G669" t="str">
            <v>Substation - Station Rebuilds Program</v>
          </cell>
          <cell r="H669" t="str">
            <v>T&amp;D Engineering</v>
          </cell>
          <cell r="I669" t="str">
            <v>Asset Condition</v>
          </cell>
        </row>
        <row r="670">
          <cell r="A670" t="str">
            <v>BI_AMS91</v>
          </cell>
          <cell r="B670" t="str">
            <v>AMS91</v>
          </cell>
          <cell r="C670" t="str">
            <v>BI_AMS91 - Craigmont Sub - Wood Sub Rebuild</v>
          </cell>
          <cell r="D670" t="str">
            <v>ER_2204</v>
          </cell>
          <cell r="E670" t="str">
            <v>2204</v>
          </cell>
          <cell r="F670" t="str">
            <v>ER_2204 - Substation Rebuilds</v>
          </cell>
          <cell r="G670" t="str">
            <v>Substation - Station Rebuilds Program</v>
          </cell>
          <cell r="H670" t="str">
            <v>T&amp;D Engineering</v>
          </cell>
          <cell r="I670" t="str">
            <v>Asset Condition</v>
          </cell>
        </row>
        <row r="671">
          <cell r="A671" t="str">
            <v>BI_AMS92</v>
          </cell>
          <cell r="B671" t="str">
            <v>AMS92</v>
          </cell>
          <cell r="C671" t="str">
            <v>BI_AMS92 - System - Capacitor Bank Replace - AM</v>
          </cell>
          <cell r="D671" t="str">
            <v>ER_2215</v>
          </cell>
          <cell r="E671" t="str">
            <v>2215</v>
          </cell>
          <cell r="F671" t="str">
            <v>ER_2215 - Substation Asset Mgmt Capital Maintenance</v>
          </cell>
          <cell r="G671" t="str">
            <v>Substation - Station Rebuilds Program</v>
          </cell>
          <cell r="H671" t="str">
            <v>T&amp;D Engineering</v>
          </cell>
          <cell r="I671" t="str">
            <v>Asset Condition</v>
          </cell>
        </row>
        <row r="672">
          <cell r="A672" t="str">
            <v>BI_AMT01</v>
          </cell>
          <cell r="B672" t="str">
            <v>AMT01</v>
          </cell>
          <cell r="C672" t="str">
            <v>BI_AMT01 - Chewelah Substation New XFMR Integration</v>
          </cell>
          <cell r="D672" t="str">
            <v>ER_2336</v>
          </cell>
          <cell r="E672" t="str">
            <v>2336</v>
          </cell>
          <cell r="F672" t="str">
            <v>ER_2336 - System - Replace Dist Power Xfmrs</v>
          </cell>
          <cell r="G672" t="str">
            <v>Substation - New Distribution Station Capacity Program</v>
          </cell>
          <cell r="H672" t="str">
            <v>T&amp;D Engineering</v>
          </cell>
          <cell r="I672" t="str">
            <v>Performance &amp; Capacity</v>
          </cell>
        </row>
        <row r="673">
          <cell r="A673" t="str">
            <v>BI_AMT07</v>
          </cell>
          <cell r="B673" t="str">
            <v>AMT07</v>
          </cell>
          <cell r="C673" t="str">
            <v>BI_AMT07 - RAM-RAT1 115kV: Install A-467 (Distr Component)</v>
          </cell>
          <cell r="D673" t="str">
            <v>ER_2254</v>
          </cell>
          <cell r="E673" t="str">
            <v>2254</v>
          </cell>
          <cell r="F673" t="str">
            <v>ER_2254 - System 115kV Air Switch Upgrade</v>
          </cell>
          <cell r="G673" t="str">
            <v>Transmission - Minor Rebuild</v>
          </cell>
          <cell r="H673" t="str">
            <v>T&amp;D Engineering</v>
          </cell>
          <cell r="I673" t="str">
            <v>Asset Condition</v>
          </cell>
        </row>
        <row r="674">
          <cell r="A674" t="str">
            <v>BI_AMT08</v>
          </cell>
          <cell r="B674" t="str">
            <v>AMT08</v>
          </cell>
          <cell r="C674" t="str">
            <v>BI_AMT08 - Asset Mgmt Transmission Wood Sub Rebuild</v>
          </cell>
          <cell r="D674" t="str">
            <v>ER_2204</v>
          </cell>
          <cell r="E674" t="str">
            <v>2204</v>
          </cell>
          <cell r="F674" t="str">
            <v>ER_2204 - Substation Rebuilds</v>
          </cell>
          <cell r="G674" t="str">
            <v>Substation - Station Rebuilds Program</v>
          </cell>
          <cell r="H674" t="str">
            <v>T&amp;D Engineering</v>
          </cell>
          <cell r="I674" t="str">
            <v>Asset Condition</v>
          </cell>
        </row>
        <row r="675">
          <cell r="A675" t="str">
            <v>BI_AMT10</v>
          </cell>
          <cell r="B675" t="str">
            <v>AMT10</v>
          </cell>
          <cell r="C675" t="str">
            <v>BI_AMT10 - Asset Mgmt Transmission Switch Upgrade</v>
          </cell>
          <cell r="D675" t="str">
            <v>ER_2254</v>
          </cell>
          <cell r="E675" t="str">
            <v>2254</v>
          </cell>
          <cell r="F675" t="str">
            <v>ER_2254 - System 115kV Air Switch Upgrade</v>
          </cell>
          <cell r="G675" t="str">
            <v>Transmission - Minor Rebuild</v>
          </cell>
          <cell r="H675" t="str">
            <v>T&amp;D Engineering</v>
          </cell>
          <cell r="I675" t="str">
            <v>Asset Condition</v>
          </cell>
        </row>
        <row r="676">
          <cell r="A676" t="str">
            <v>BI_AMT12</v>
          </cell>
          <cell r="B676" t="str">
            <v>AMT12</v>
          </cell>
          <cell r="C676" t="str">
            <v>BI_AMT12 - Asset Mgmt Trans Minor Rebuilds WA</v>
          </cell>
          <cell r="D676" t="str">
            <v>ER_2057</v>
          </cell>
          <cell r="E676" t="str">
            <v>2057</v>
          </cell>
          <cell r="F676" t="str">
            <v>ER_2057 - Transmission Minor Rebuild</v>
          </cell>
          <cell r="G676" t="str">
            <v>Transmission - Minor Rebuild</v>
          </cell>
          <cell r="H676" t="str">
            <v>T&amp;D Engineering</v>
          </cell>
          <cell r="I676" t="str">
            <v>Asset Condition</v>
          </cell>
        </row>
        <row r="677">
          <cell r="A677" t="str">
            <v>BI_AMT13</v>
          </cell>
          <cell r="B677" t="str">
            <v>AMT13</v>
          </cell>
          <cell r="C677" t="str">
            <v>BI_AMT13 - Asset Mgmt Trans Minor Rebuilds ID</v>
          </cell>
          <cell r="D677" t="str">
            <v>ER_2057</v>
          </cell>
          <cell r="E677" t="str">
            <v>2057</v>
          </cell>
          <cell r="F677" t="str">
            <v>ER_2057 - Transmission Minor Rebuild</v>
          </cell>
          <cell r="G677" t="str">
            <v>Transmission - Minor Rebuild</v>
          </cell>
          <cell r="H677" t="str">
            <v>T&amp;D Engineering</v>
          </cell>
          <cell r="I677" t="str">
            <v>Asset Condition</v>
          </cell>
        </row>
        <row r="678">
          <cell r="A678" t="str">
            <v>BI_AMT23</v>
          </cell>
          <cell r="B678" t="str">
            <v>AMT23</v>
          </cell>
          <cell r="C678" t="str">
            <v>BI_AMT23 - Asset Mgmt Transmission Plummer</v>
          </cell>
          <cell r="D678" t="str">
            <v>ER_2436</v>
          </cell>
          <cell r="E678" t="str">
            <v>2436</v>
          </cell>
          <cell r="F678" t="str">
            <v>ER_2436 - Plummer Sub Rebuild</v>
          </cell>
          <cell r="G678" t="str">
            <v>Regular Capital - Pre Business Case</v>
          </cell>
          <cell r="H678" t="str">
            <v>No Function</v>
          </cell>
          <cell r="I678" t="str">
            <v>No Driver</v>
          </cell>
        </row>
        <row r="679">
          <cell r="A679" t="str">
            <v>BI_AMT24</v>
          </cell>
          <cell r="B679" t="str">
            <v>AMT24</v>
          </cell>
          <cell r="C679" t="str">
            <v>BI_AMT24 - Plummer Sub Asset Management Transmission</v>
          </cell>
          <cell r="D679" t="str">
            <v>ER_2302</v>
          </cell>
          <cell r="E679" t="str">
            <v>2302</v>
          </cell>
          <cell r="F679" t="str">
            <v>ER_2302 - Plummer-Increase Capacity/Rebuild</v>
          </cell>
          <cell r="G679" t="str">
            <v>Regular Capital - Pre Business Case</v>
          </cell>
          <cell r="H679" t="str">
            <v>No Function</v>
          </cell>
          <cell r="I679" t="str">
            <v>No Driver</v>
          </cell>
        </row>
        <row r="680">
          <cell r="A680" t="str">
            <v>BI_AMT81</v>
          </cell>
          <cell r="B680" t="str">
            <v>AMT81</v>
          </cell>
          <cell r="C680" t="str">
            <v>BI_AMT81 - Xsmn Asset Management</v>
          </cell>
          <cell r="D680" t="str">
            <v>ER_2423</v>
          </cell>
          <cell r="E680" t="str">
            <v>2423</v>
          </cell>
          <cell r="F680" t="str">
            <v>ER_2423 - System Transmission:Rebuild Condition</v>
          </cell>
          <cell r="G680" t="str">
            <v>Transmission Major Rebuild - Asset Condition</v>
          </cell>
          <cell r="H680" t="str">
            <v>T&amp;D Engineering</v>
          </cell>
          <cell r="I680" t="str">
            <v>Asset Condition</v>
          </cell>
        </row>
        <row r="681">
          <cell r="A681" t="str">
            <v>BI_AN511</v>
          </cell>
          <cell r="B681" t="str">
            <v>AN511</v>
          </cell>
          <cell r="C681" t="str">
            <v>BI_AN511 - Relocate Gas Dist Piping Hwy 95 Ponderay</v>
          </cell>
          <cell r="D681" t="str">
            <v>ER_3226</v>
          </cell>
          <cell r="E681" t="str">
            <v>3226</v>
          </cell>
          <cell r="F681" t="str">
            <v>ER_3226 - Relocate Gas Dist Piping Hwy 95 Ponderay</v>
          </cell>
          <cell r="G681" t="str">
            <v>Regular Capital - Pre Business Case</v>
          </cell>
          <cell r="H681" t="str">
            <v>No Function</v>
          </cell>
          <cell r="I681" t="str">
            <v>No Driver</v>
          </cell>
        </row>
        <row r="682">
          <cell r="A682" t="str">
            <v>BI_AN629</v>
          </cell>
          <cell r="B682" t="str">
            <v>AN629</v>
          </cell>
          <cell r="C682" t="str">
            <v>BI_AN629 - Install Dover Gate Station</v>
          </cell>
          <cell r="D682" t="str">
            <v>ER_3225</v>
          </cell>
          <cell r="E682" t="str">
            <v>3225</v>
          </cell>
          <cell r="F682" t="str">
            <v>ER_3225 - Install Dover Gate Station</v>
          </cell>
          <cell r="G682" t="str">
            <v>Regular Capital - Pre Business Case</v>
          </cell>
          <cell r="H682" t="str">
            <v>No Function</v>
          </cell>
          <cell r="I682" t="str">
            <v>No Driver</v>
          </cell>
        </row>
        <row r="683">
          <cell r="A683" t="str">
            <v>BI_AS003</v>
          </cell>
          <cell r="B683" t="str">
            <v>AS003</v>
          </cell>
          <cell r="C683" t="str">
            <v>BI_AS003 - Clark Fork 711 (Split FDR)</v>
          </cell>
          <cell r="D683" t="str">
            <v>ER_2414</v>
          </cell>
          <cell r="E683" t="str">
            <v>2414</v>
          </cell>
          <cell r="F683" t="str">
            <v>ER_2414 - Sys-Dist Reliability-Improve Worst Fdrs</v>
          </cell>
          <cell r="G683" t="str">
            <v>Distribution System Enhancements</v>
          </cell>
          <cell r="H683" t="str">
            <v>T&amp;D Engineering</v>
          </cell>
          <cell r="I683" t="str">
            <v>Performance &amp; Capacity</v>
          </cell>
        </row>
        <row r="684">
          <cell r="A684" t="str">
            <v>BI_AS201</v>
          </cell>
          <cell r="B684" t="str">
            <v>AS201</v>
          </cell>
          <cell r="C684" t="str">
            <v>BI_AS201 - Oldtown 115 Sub- Construct</v>
          </cell>
          <cell r="D684" t="str">
            <v>ER_2213</v>
          </cell>
          <cell r="E684" t="str">
            <v>2213</v>
          </cell>
          <cell r="F684" t="str">
            <v>ER_2213 - Oldtown Substation Construction</v>
          </cell>
          <cell r="G684" t="str">
            <v>Regular Capital - Pre Business Case</v>
          </cell>
          <cell r="H684" t="str">
            <v>No Function</v>
          </cell>
          <cell r="I684" t="str">
            <v>No Driver</v>
          </cell>
        </row>
        <row r="685">
          <cell r="A685" t="str">
            <v>BI_AS202</v>
          </cell>
          <cell r="B685" t="str">
            <v>AS202</v>
          </cell>
          <cell r="C685" t="str">
            <v>BI_AS202 - Noxon 230 kV Substation - Rebuild</v>
          </cell>
          <cell r="D685" t="str">
            <v>ER_2532</v>
          </cell>
          <cell r="E685" t="str">
            <v>2532</v>
          </cell>
          <cell r="F685" t="str">
            <v>ER_2532 - Noxon 230 kV Substation - Rebuild</v>
          </cell>
          <cell r="G685" t="str">
            <v>Noxon Switchyard 230kV Breaker Replacement</v>
          </cell>
          <cell r="H685" t="str">
            <v>T&amp;D Engineering</v>
          </cell>
          <cell r="I685" t="str">
            <v>Mandatory &amp; Compliance</v>
          </cell>
        </row>
        <row r="686">
          <cell r="A686" t="str">
            <v>BI_AS203</v>
          </cell>
          <cell r="B686" t="str">
            <v>AS203</v>
          </cell>
          <cell r="C686" t="str">
            <v>BI_AS203 - Bronx 115 kV - Rebuild Substation</v>
          </cell>
          <cell r="D686" t="str">
            <v>ER_2204</v>
          </cell>
          <cell r="E686" t="str">
            <v>2204</v>
          </cell>
          <cell r="F686" t="str">
            <v>ER_2204 - Substation Rebuilds</v>
          </cell>
          <cell r="G686" t="str">
            <v>Substation - Station Rebuilds Program</v>
          </cell>
          <cell r="H686" t="str">
            <v>T&amp;D Engineering</v>
          </cell>
          <cell r="I686" t="str">
            <v>Asset Condition</v>
          </cell>
        </row>
        <row r="687">
          <cell r="A687" t="str">
            <v>BI_AS209</v>
          </cell>
          <cell r="B687" t="str">
            <v>AS209</v>
          </cell>
          <cell r="C687" t="str">
            <v>BI_AS209 - Oldtown 115 Sub: Purchase Property</v>
          </cell>
          <cell r="D687" t="str">
            <v>ER_2213</v>
          </cell>
          <cell r="E687" t="str">
            <v>2213</v>
          </cell>
          <cell r="F687" t="str">
            <v>ER_2213 - Oldtown Substation Construction</v>
          </cell>
          <cell r="G687" t="str">
            <v>Regular Capital - Pre Business Case</v>
          </cell>
          <cell r="H687" t="str">
            <v>No Function</v>
          </cell>
          <cell r="I687" t="str">
            <v>No Driver</v>
          </cell>
        </row>
        <row r="688">
          <cell r="A688" t="str">
            <v>BI_AS210</v>
          </cell>
          <cell r="B688" t="str">
            <v>AS210</v>
          </cell>
          <cell r="C688" t="str">
            <v>BI_AS210 - Priest River - Temp Cap Increase</v>
          </cell>
          <cell r="D688" t="str">
            <v>ER_2213</v>
          </cell>
          <cell r="E688" t="str">
            <v>2213</v>
          </cell>
          <cell r="F688" t="str">
            <v>ER_2213 - Oldtown Substation Construction</v>
          </cell>
          <cell r="G688" t="str">
            <v>Regular Capital - Pre Business Case</v>
          </cell>
          <cell r="H688" t="str">
            <v>No Function</v>
          </cell>
          <cell r="I688" t="str">
            <v>No Driver</v>
          </cell>
        </row>
        <row r="689">
          <cell r="A689" t="str">
            <v>BI_AS300</v>
          </cell>
          <cell r="B689" t="str">
            <v>AS300</v>
          </cell>
          <cell r="C689" t="str">
            <v>BI_AS300 - Sandpoint 115 Kv Sub - Replace Feeder Breakers</v>
          </cell>
          <cell r="D689" t="str">
            <v>ER_2223</v>
          </cell>
          <cell r="E689" t="str">
            <v>2223</v>
          </cell>
          <cell r="F689" t="str">
            <v>ER_2223 - Sandpoint - Replace Breakers</v>
          </cell>
          <cell r="G689" t="str">
            <v>Regular Capital - Pre Business Case</v>
          </cell>
          <cell r="H689" t="str">
            <v>No Function</v>
          </cell>
          <cell r="I689" t="str">
            <v>No Driver</v>
          </cell>
        </row>
        <row r="690">
          <cell r="A690" t="str">
            <v>BI_AS301</v>
          </cell>
          <cell r="B690" t="str">
            <v>AS301</v>
          </cell>
          <cell r="C690" t="str">
            <v>BI_AS301 - Noxon 230 kV Switchyard - Lancaster Integration</v>
          </cell>
          <cell r="D690" t="str">
            <v>ER_7050</v>
          </cell>
          <cell r="E690" t="str">
            <v>7050</v>
          </cell>
          <cell r="F690" t="str">
            <v>ER_7050 - Productivity Initiative</v>
          </cell>
          <cell r="G690" t="str">
            <v>Productivity</v>
          </cell>
          <cell r="H690" t="str">
            <v>Productivity Function</v>
          </cell>
          <cell r="I690" t="str">
            <v>No Driver</v>
          </cell>
        </row>
        <row r="691">
          <cell r="A691" t="str">
            <v>BI_AS302</v>
          </cell>
          <cell r="B691" t="str">
            <v>AS302</v>
          </cell>
          <cell r="C691" t="str">
            <v>BI_AS302 - Sagle 115kV-Upgrade Stn Integration Sdpt Grid Mod</v>
          </cell>
          <cell r="D691" t="str">
            <v>ER_2570</v>
          </cell>
          <cell r="E691" t="str">
            <v>2570</v>
          </cell>
          <cell r="F691" t="str">
            <v>ER_2570 - Sandpoint Grid Modernization Project</v>
          </cell>
          <cell r="G691" t="str">
            <v>Distribution Grid Modernization</v>
          </cell>
          <cell r="H691" t="str">
            <v>T&amp;D Operations</v>
          </cell>
          <cell r="I691" t="str">
            <v>Asset Condition</v>
          </cell>
        </row>
        <row r="692">
          <cell r="A692" t="str">
            <v>BI_AS303</v>
          </cell>
          <cell r="B692" t="str">
            <v>AS303</v>
          </cell>
          <cell r="C692" t="str">
            <v>BI_AS303 - Sdpt 115kV-Upgrade Stn Integration Sdpt Grid Mod</v>
          </cell>
          <cell r="D692" t="str">
            <v>ER_2570</v>
          </cell>
          <cell r="E692" t="str">
            <v>2570</v>
          </cell>
          <cell r="F692" t="str">
            <v>ER_2570 - Sandpoint Grid Modernization Project</v>
          </cell>
          <cell r="G692" t="str">
            <v>Distribution Grid Modernization</v>
          </cell>
          <cell r="H692" t="str">
            <v>T&amp;D Operations</v>
          </cell>
          <cell r="I692" t="str">
            <v>Asset Condition</v>
          </cell>
        </row>
        <row r="693">
          <cell r="A693" t="str">
            <v>BI_AS304</v>
          </cell>
          <cell r="B693" t="str">
            <v>AS304</v>
          </cell>
          <cell r="C693" t="str">
            <v>BI_AS304 - Oden 115kV-Upgrade Stn Integration Sdpt Grid Mod</v>
          </cell>
          <cell r="D693" t="str">
            <v>ER_2570</v>
          </cell>
          <cell r="E693" t="str">
            <v>2570</v>
          </cell>
          <cell r="F693" t="str">
            <v>ER_2570 - Sandpoint Grid Modernization Project</v>
          </cell>
          <cell r="G693" t="str">
            <v>Distribution Grid Modernization</v>
          </cell>
          <cell r="H693" t="str">
            <v>T&amp;D Operations</v>
          </cell>
          <cell r="I693" t="str">
            <v>Asset Condition</v>
          </cell>
        </row>
        <row r="694">
          <cell r="A694" t="str">
            <v>BI_AS305</v>
          </cell>
          <cell r="B694" t="str">
            <v>AS305</v>
          </cell>
          <cell r="C694" t="str">
            <v>BI_AS305 - Noxon Construction Sub - Minor Rebuild</v>
          </cell>
          <cell r="D694" t="str">
            <v>ER_2572</v>
          </cell>
          <cell r="E694" t="str">
            <v>2572</v>
          </cell>
          <cell r="F694" t="str">
            <v>ER_2572 - Noxon Construction Sub - Minor Rebuild</v>
          </cell>
          <cell r="G694" t="str">
            <v>Substation - Station Rebuilds Program</v>
          </cell>
          <cell r="H694" t="str">
            <v>T&amp;D Engineering</v>
          </cell>
          <cell r="I694" t="str">
            <v>Asset Condition</v>
          </cell>
        </row>
        <row r="695">
          <cell r="A695" t="str">
            <v>BI_AS376</v>
          </cell>
          <cell r="B695" t="str">
            <v>AS376</v>
          </cell>
          <cell r="C695" t="str">
            <v>BI_AS376 - Cabinet 115 Sub - Inc Xfmr Capacity</v>
          </cell>
          <cell r="D695" t="str">
            <v>ER_2256</v>
          </cell>
          <cell r="E695" t="str">
            <v>2256</v>
          </cell>
          <cell r="F695" t="str">
            <v>ER_2256 - Cab-Increase Xfmr Capacity</v>
          </cell>
          <cell r="G695" t="str">
            <v>Regular Capital - Pre Business Case</v>
          </cell>
          <cell r="H695" t="str">
            <v>No Function</v>
          </cell>
          <cell r="I695" t="str">
            <v>No Driver</v>
          </cell>
        </row>
        <row r="696">
          <cell r="A696" t="str">
            <v>BI_AS401</v>
          </cell>
          <cell r="B696" t="str">
            <v>AS401</v>
          </cell>
          <cell r="C696" t="str">
            <v>BI_AS401 - Cabinet 230 Sw Yd - Rplc Bud Pts</v>
          </cell>
          <cell r="D696" t="str">
            <v>ER_2238</v>
          </cell>
          <cell r="E696" t="str">
            <v>2238</v>
          </cell>
          <cell r="F696" t="str">
            <v>ER_2238 - Cabinet 230kV Switch Yard</v>
          </cell>
          <cell r="G696" t="str">
            <v>Regular Capital - Pre Business Case</v>
          </cell>
          <cell r="H696" t="str">
            <v>No Function</v>
          </cell>
          <cell r="I696" t="str">
            <v>No Driver</v>
          </cell>
        </row>
        <row r="697">
          <cell r="A697" t="str">
            <v>BI_AS402</v>
          </cell>
          <cell r="B697" t="str">
            <v>AS402</v>
          </cell>
          <cell r="C697" t="str">
            <v>BI_AS402 - Newport 115 Kv Sub - Retire &amp; Salvage</v>
          </cell>
          <cell r="D697" t="str">
            <v>ER_2213</v>
          </cell>
          <cell r="E697" t="str">
            <v>2213</v>
          </cell>
          <cell r="F697" t="str">
            <v>ER_2213 - Oldtown Substation Construction</v>
          </cell>
          <cell r="G697" t="str">
            <v>Regular Capital - Pre Business Case</v>
          </cell>
          <cell r="H697" t="str">
            <v>No Function</v>
          </cell>
          <cell r="I697" t="str">
            <v>No Driver</v>
          </cell>
        </row>
        <row r="698">
          <cell r="A698" t="str">
            <v>BI_AS403</v>
          </cell>
          <cell r="B698" t="str">
            <v>AS403</v>
          </cell>
          <cell r="C698" t="str">
            <v>BI_AS403 - Sagle 115 Sub - Construct New Sub</v>
          </cell>
          <cell r="D698" t="str">
            <v>ER_2239</v>
          </cell>
          <cell r="E698" t="str">
            <v>2239</v>
          </cell>
          <cell r="F698" t="str">
            <v>ER_2239 - Sagle 115 Sub</v>
          </cell>
          <cell r="G698" t="str">
            <v>Regular Capital - Pre Business Case</v>
          </cell>
          <cell r="H698" t="str">
            <v>No Function</v>
          </cell>
          <cell r="I698" t="str">
            <v>No Driver</v>
          </cell>
        </row>
        <row r="699">
          <cell r="A699" t="str">
            <v>BI_AS500</v>
          </cell>
          <cell r="B699" t="str">
            <v>AS500</v>
          </cell>
          <cell r="C699" t="str">
            <v>BI_AS500 - Sandpoint 115 Sub- Add Xfmr #4</v>
          </cell>
          <cell r="D699" t="str">
            <v>ER_2330</v>
          </cell>
          <cell r="E699" t="str">
            <v>2330</v>
          </cell>
          <cell r="F699" t="str">
            <v>ER_2330 - Sandpoint 115 Sub- Add Xfmr #4</v>
          </cell>
          <cell r="G699" t="str">
            <v>Regular Capital - Pre Business Case</v>
          </cell>
          <cell r="H699" t="str">
            <v>No Function</v>
          </cell>
          <cell r="I699" t="str">
            <v>No Driver</v>
          </cell>
        </row>
        <row r="700">
          <cell r="A700" t="str">
            <v>BI_AS501</v>
          </cell>
          <cell r="B700" t="str">
            <v>AS501</v>
          </cell>
          <cell r="C700" t="str">
            <v>BI_AS501 - Lakeview - Replace Timbers</v>
          </cell>
          <cell r="D700" t="str">
            <v>ER_2204</v>
          </cell>
          <cell r="E700" t="str">
            <v>2204</v>
          </cell>
          <cell r="F700" t="str">
            <v>ER_2204 - Substation Rebuilds</v>
          </cell>
          <cell r="G700" t="str">
            <v>Substation - Station Rebuilds Program</v>
          </cell>
          <cell r="H700" t="str">
            <v>T&amp;D Engineering</v>
          </cell>
          <cell r="I700" t="str">
            <v>Asset Condition</v>
          </cell>
        </row>
        <row r="701">
          <cell r="A701" t="str">
            <v>BI_AS600</v>
          </cell>
          <cell r="B701" t="str">
            <v>AS600</v>
          </cell>
          <cell r="C701" t="str">
            <v>BI_AS600 - Priest River ? Minor Rebuild - 20 kV Yard</v>
          </cell>
          <cell r="D701" t="str">
            <v>ER_2204</v>
          </cell>
          <cell r="E701" t="str">
            <v>2204</v>
          </cell>
          <cell r="F701" t="str">
            <v>ER_2204 - Substation Rebuilds</v>
          </cell>
          <cell r="G701" t="str">
            <v>Substation - Station Rebuilds Program</v>
          </cell>
          <cell r="H701" t="str">
            <v>T&amp;D Engineering</v>
          </cell>
          <cell r="I701" t="str">
            <v>Asset Condition</v>
          </cell>
        </row>
        <row r="702">
          <cell r="A702" t="str">
            <v>BI_AS755</v>
          </cell>
          <cell r="B702" t="str">
            <v>AS755</v>
          </cell>
          <cell r="C702" t="str">
            <v>BI_AS755 - Sandpoint 115-13kV Sub-LTC Control Upgrade</v>
          </cell>
          <cell r="D702" t="str">
            <v>ER_2424</v>
          </cell>
          <cell r="E702" t="str">
            <v>2424</v>
          </cell>
          <cell r="F702" t="str">
            <v>ER_2424 - Sandpoint 115kV:LTC Control Upgrade</v>
          </cell>
          <cell r="G702" t="str">
            <v>Regular Capital - Pre Business Case</v>
          </cell>
          <cell r="H702" t="str">
            <v>No Function</v>
          </cell>
          <cell r="I702" t="str">
            <v>No Driver</v>
          </cell>
        </row>
        <row r="703">
          <cell r="A703" t="str">
            <v>BI_AS900</v>
          </cell>
          <cell r="B703" t="str">
            <v>AS900</v>
          </cell>
          <cell r="C703" t="str">
            <v>BI_AS900 - Cabinet Gorge PRC-002 (Substation Integration)</v>
          </cell>
          <cell r="D703" t="str">
            <v>ER_2608</v>
          </cell>
          <cell r="E703" t="str">
            <v>2608</v>
          </cell>
          <cell r="F703" t="str">
            <v>ER_2608 - Protection System Upgrades for PRC-002</v>
          </cell>
          <cell r="G703" t="str">
            <v>Protection System Upgrade for PRC-002</v>
          </cell>
          <cell r="H703" t="str">
            <v>T&amp;D Engineering</v>
          </cell>
          <cell r="I703" t="str">
            <v>Mandatory &amp; Compliance</v>
          </cell>
        </row>
        <row r="704">
          <cell r="A704" t="str">
            <v>BI_AS946</v>
          </cell>
          <cell r="B704" t="str">
            <v>AS946</v>
          </cell>
          <cell r="C704" t="str">
            <v>BI_AS946 - Oden 115 Sub: Split Fdr &amp; Scada Fdr</v>
          </cell>
          <cell r="D704" t="str">
            <v>ER_2291</v>
          </cell>
          <cell r="E704" t="str">
            <v>2291</v>
          </cell>
          <cell r="F704" t="str">
            <v>ER_2291 - Oden-Split Feeder/SCADA</v>
          </cell>
          <cell r="G704" t="str">
            <v>Regular Capital - Pre Business Case</v>
          </cell>
          <cell r="H704" t="str">
            <v>No Function</v>
          </cell>
          <cell r="I704" t="str">
            <v>No Driver</v>
          </cell>
        </row>
        <row r="705">
          <cell r="A705" t="str">
            <v>BI_AS965</v>
          </cell>
          <cell r="B705" t="str">
            <v>AS965</v>
          </cell>
          <cell r="C705" t="str">
            <v>BI_AS965 - Pine St sub - r&amp;s</v>
          </cell>
          <cell r="D705" t="str">
            <v>ER_2313</v>
          </cell>
          <cell r="E705" t="str">
            <v>2313</v>
          </cell>
          <cell r="F705" t="str">
            <v>ER_2313 - Pine Street 2.5 Sub - Convert to 21 Sub</v>
          </cell>
          <cell r="G705" t="str">
            <v>Regular Capital - Pre Business Case</v>
          </cell>
          <cell r="H705" t="str">
            <v>No Function</v>
          </cell>
          <cell r="I705" t="str">
            <v>No Driver</v>
          </cell>
        </row>
        <row r="706">
          <cell r="A706" t="str">
            <v>BI_AT001</v>
          </cell>
          <cell r="B706" t="str">
            <v>AT001</v>
          </cell>
          <cell r="C706" t="str">
            <v>BI_AT001 - Hwy 95 Bypass Sandpoint</v>
          </cell>
          <cell r="D706" t="str">
            <v>ER_2070</v>
          </cell>
          <cell r="E706" t="str">
            <v>2070</v>
          </cell>
          <cell r="F706" t="str">
            <v>ER_2070 - Trans/Dist/Sub Reimbursable Projects</v>
          </cell>
          <cell r="G706" t="str">
            <v>T&amp;D Reimbursable</v>
          </cell>
          <cell r="H706" t="str">
            <v>T&amp;D Engineering</v>
          </cell>
          <cell r="I706" t="str">
            <v>Customer Requested</v>
          </cell>
        </row>
        <row r="707">
          <cell r="A707" t="str">
            <v>BI_AT100</v>
          </cell>
          <cell r="B707" t="str">
            <v>AT100</v>
          </cell>
          <cell r="C707" t="str">
            <v>BI_AT100 - Integrate 115 kV lines at Bronx Sub</v>
          </cell>
          <cell r="D707" t="str">
            <v>ER_2465</v>
          </cell>
          <cell r="E707" t="str">
            <v>2465</v>
          </cell>
          <cell r="F707" t="str">
            <v>ER_2465 - Bronx - 115-21kV</v>
          </cell>
          <cell r="G707" t="str">
            <v>Substation - Station Rebuilds Program</v>
          </cell>
          <cell r="H707" t="str">
            <v>T&amp;D Engineering</v>
          </cell>
          <cell r="I707" t="str">
            <v>Asset Condition</v>
          </cell>
        </row>
        <row r="708">
          <cell r="A708" t="str">
            <v>BI_AT200</v>
          </cell>
          <cell r="B708" t="str">
            <v>AT200</v>
          </cell>
          <cell r="C708" t="str">
            <v>BI_AT200 - Noxon - Hot Springs #2 230kV Reroute</v>
          </cell>
          <cell r="D708" t="str">
            <v>ER_2553</v>
          </cell>
          <cell r="E708" t="str">
            <v>2553</v>
          </cell>
          <cell r="F708" t="str">
            <v>ER_2553 - Noxon - Hot Springs #2 230kV Reroute</v>
          </cell>
          <cell r="G708" t="str">
            <v>Transmission - NOX-HOT #2 230kV Reroute</v>
          </cell>
          <cell r="H708" t="str">
            <v>T&amp;D Engineering</v>
          </cell>
          <cell r="I708" t="str">
            <v>No Driver</v>
          </cell>
        </row>
        <row r="709">
          <cell r="A709" t="str">
            <v>BI_AT201</v>
          </cell>
          <cell r="B709" t="str">
            <v>AT201</v>
          </cell>
          <cell r="C709" t="str">
            <v>BI_AT201 - Oldtown 115 Tap: Convert 60Kv to 115Kv</v>
          </cell>
          <cell r="D709" t="str">
            <v>ER_2213</v>
          </cell>
          <cell r="E709" t="str">
            <v>2213</v>
          </cell>
          <cell r="F709" t="str">
            <v>ER_2213 - Oldtown Substation Construction</v>
          </cell>
          <cell r="G709" t="str">
            <v>Regular Capital - Pre Business Case</v>
          </cell>
          <cell r="H709" t="str">
            <v>No Function</v>
          </cell>
          <cell r="I709" t="str">
            <v>No Driver</v>
          </cell>
        </row>
        <row r="710">
          <cell r="A710" t="str">
            <v>BI_AT202</v>
          </cell>
          <cell r="B710" t="str">
            <v>AT202</v>
          </cell>
          <cell r="C710" t="str">
            <v>BI_AT202 - Noxon-Pine Creek 230kV Transmission Line LiDAR</v>
          </cell>
          <cell r="D710" t="str">
            <v>ER_2560</v>
          </cell>
          <cell r="E710" t="str">
            <v>2560</v>
          </cell>
          <cell r="F710" t="str">
            <v>ER_2560 - Line Ratings Mitigation Project</v>
          </cell>
          <cell r="G710" t="str">
            <v>Transmission - NERC High Priority Mitigation</v>
          </cell>
          <cell r="H710" t="str">
            <v>T&amp;D Engineering</v>
          </cell>
          <cell r="I710" t="str">
            <v>Mandatory &amp; Compliance</v>
          </cell>
        </row>
        <row r="711">
          <cell r="A711" t="str">
            <v>BI_AT203</v>
          </cell>
          <cell r="B711" t="str">
            <v>AT203</v>
          </cell>
          <cell r="C711" t="str">
            <v>BI_AT203 - Cabinet-Noxon 230kV Transmission Line: LiDAR</v>
          </cell>
          <cell r="D711" t="str">
            <v>ER_2560</v>
          </cell>
          <cell r="E711" t="str">
            <v>2560</v>
          </cell>
          <cell r="F711" t="str">
            <v>ER_2560 - Line Ratings Mitigation Project</v>
          </cell>
          <cell r="G711" t="str">
            <v>Transmission - NERC High Priority Mitigation</v>
          </cell>
          <cell r="H711" t="str">
            <v>T&amp;D Engineering</v>
          </cell>
          <cell r="I711" t="str">
            <v>Mandatory &amp; Compliance</v>
          </cell>
        </row>
        <row r="712">
          <cell r="A712" t="str">
            <v>BI_AT300</v>
          </cell>
          <cell r="B712" t="str">
            <v>AT300</v>
          </cell>
          <cell r="C712" t="str">
            <v>BI_AT300 - Noxon 230 kV Stn Rebuild:Transmission Integration</v>
          </cell>
          <cell r="D712" t="str">
            <v>ER_2532</v>
          </cell>
          <cell r="E712" t="str">
            <v>2532</v>
          </cell>
          <cell r="F712" t="str">
            <v>ER_2532 - Noxon 230 kV Substation - Rebuild</v>
          </cell>
          <cell r="G712" t="str">
            <v>Noxon Switchyard 230kV Breaker Replacement</v>
          </cell>
          <cell r="H712" t="str">
            <v>T&amp;D Engineering</v>
          </cell>
          <cell r="I712" t="str">
            <v>Mandatory &amp; Compliance</v>
          </cell>
        </row>
        <row r="713">
          <cell r="A713" t="str">
            <v>BI_AT301</v>
          </cell>
          <cell r="B713" t="str">
            <v>AT301</v>
          </cell>
          <cell r="C713" t="str">
            <v>BI_AT301 - Noxon-Hot Springs #2 230kV - Med Priority Rtgs Mit</v>
          </cell>
          <cell r="D713" t="str">
            <v>ER_2581</v>
          </cell>
          <cell r="E713" t="str">
            <v>2581</v>
          </cell>
          <cell r="F713" t="str">
            <v>ER_2581 - Medium Priority Ratings Mitigation</v>
          </cell>
          <cell r="G713" t="str">
            <v>Transmission NERC Medium-Risk Priority Lines Mitigation</v>
          </cell>
          <cell r="H713" t="str">
            <v>T&amp;D Engineering</v>
          </cell>
          <cell r="I713" t="str">
            <v>Mandatory &amp; Compliance</v>
          </cell>
        </row>
        <row r="714">
          <cell r="A714" t="str">
            <v>BI_AT401</v>
          </cell>
          <cell r="B714" t="str">
            <v>AT401</v>
          </cell>
          <cell r="C714" t="str">
            <v>BI_AT401 - Bronx-Cabinet 115 Kv: Minor Rebuild</v>
          </cell>
          <cell r="D714" t="str">
            <v>ER_2057</v>
          </cell>
          <cell r="E714" t="str">
            <v>2057</v>
          </cell>
          <cell r="F714" t="str">
            <v>ER_2057 - Transmission Minor Rebuild</v>
          </cell>
          <cell r="G714" t="str">
            <v>Transmission - Minor Rebuild</v>
          </cell>
          <cell r="H714" t="str">
            <v>T&amp;D Engineering</v>
          </cell>
          <cell r="I714" t="str">
            <v>Asset Condition</v>
          </cell>
        </row>
        <row r="715">
          <cell r="A715" t="str">
            <v>BI_AT500</v>
          </cell>
          <cell r="B715" t="str">
            <v>AT500</v>
          </cell>
          <cell r="C715" t="str">
            <v>BI_AT500 - Sagle 115 - tap xsmn</v>
          </cell>
          <cell r="D715" t="str">
            <v>ER_2239</v>
          </cell>
          <cell r="E715" t="str">
            <v>2239</v>
          </cell>
          <cell r="F715" t="str">
            <v>ER_2239 - Sagle 115 Sub</v>
          </cell>
          <cell r="G715" t="str">
            <v>Regular Capital - Pre Business Case</v>
          </cell>
          <cell r="H715" t="str">
            <v>No Function</v>
          </cell>
          <cell r="I715" t="str">
            <v>No Driver</v>
          </cell>
        </row>
        <row r="716">
          <cell r="A716" t="str">
            <v>BI_AT501</v>
          </cell>
          <cell r="B716" t="str">
            <v>AT501</v>
          </cell>
          <cell r="C716" t="str">
            <v>BI_AT501 - Bronx-Cabinet 115 kV: Reroute @ Pack River</v>
          </cell>
          <cell r="D716" t="str">
            <v>ER_2314</v>
          </cell>
          <cell r="E716" t="str">
            <v>2314</v>
          </cell>
          <cell r="F716" t="str">
            <v>ER_2314 - Bronx-Cabinet 115 kV: Reroute @ Pack River</v>
          </cell>
          <cell r="G716" t="str">
            <v>Regular Capital - Pre Business Case</v>
          </cell>
          <cell r="H716" t="str">
            <v>No Function</v>
          </cell>
          <cell r="I716" t="str">
            <v>No Driver</v>
          </cell>
        </row>
        <row r="717">
          <cell r="A717" t="str">
            <v>BI_AT681</v>
          </cell>
          <cell r="B717" t="str">
            <v>AT681</v>
          </cell>
          <cell r="C717" t="str">
            <v>BI_AT681 - Bronx-Cabinet 115:Reloc Oden-Pack River</v>
          </cell>
          <cell r="D717" t="str">
            <v>ER_2433</v>
          </cell>
          <cell r="E717" t="str">
            <v>2433</v>
          </cell>
          <cell r="F717" t="str">
            <v>ER_2433 - Bronx-Cabinet 115:Relocate Pack River</v>
          </cell>
          <cell r="G717" t="str">
            <v>Regular Capital - Pre Business Case</v>
          </cell>
          <cell r="H717" t="str">
            <v>No Function</v>
          </cell>
          <cell r="I717" t="str">
            <v>No Driver</v>
          </cell>
        </row>
        <row r="718">
          <cell r="A718" t="str">
            <v>BI_AT700</v>
          </cell>
          <cell r="B718" t="str">
            <v>AT700</v>
          </cell>
          <cell r="C718" t="str">
            <v>BI_AT700 - Cabinet-Noxon 230kV Transm Line Rebuild Project</v>
          </cell>
          <cell r="D718" t="str">
            <v>ER_2597</v>
          </cell>
          <cell r="E718" t="str">
            <v>2597</v>
          </cell>
          <cell r="F718" t="str">
            <v>ER_2597 - Cabinet-Noxon 230kV Transm Line Rebuild Project</v>
          </cell>
          <cell r="G718" t="str">
            <v>Transmission Major Rebuild - Asset Condition</v>
          </cell>
          <cell r="H718" t="str">
            <v>T&amp;D Engineering</v>
          </cell>
          <cell r="I718" t="str">
            <v>Asset Condition</v>
          </cell>
        </row>
        <row r="719">
          <cell r="A719" t="str">
            <v>BI_AT701</v>
          </cell>
          <cell r="B719" t="str">
            <v>AT701</v>
          </cell>
          <cell r="C719" t="str">
            <v>BI_AT701 - Priest River 115/21kV Sub Rebuild Tx Integration</v>
          </cell>
          <cell r="D719" t="str">
            <v>ER_2204</v>
          </cell>
          <cell r="E719" t="str">
            <v>2204</v>
          </cell>
          <cell r="F719" t="str">
            <v>ER_2204 - Substation Rebuilds</v>
          </cell>
          <cell r="G719" t="str">
            <v>Substation - Station Rebuilds Program</v>
          </cell>
          <cell r="H719" t="str">
            <v>T&amp;D Engineering</v>
          </cell>
          <cell r="I719" t="str">
            <v>Asset Condition</v>
          </cell>
        </row>
        <row r="720">
          <cell r="A720" t="str">
            <v>BI_AT702</v>
          </cell>
          <cell r="B720" t="str">
            <v>AT702</v>
          </cell>
          <cell r="C720" t="str">
            <v>BI_AT702 - Noxon Hydro-Noxon Switchyard 230kV Trans Line Rbld</v>
          </cell>
          <cell r="D720" t="str">
            <v>ER_2617</v>
          </cell>
          <cell r="E720" t="str">
            <v>2617</v>
          </cell>
          <cell r="F720" t="str">
            <v>ER_2617 - Noxon Hydro-Noxon Switchyard 230kV Trans Line Rbld</v>
          </cell>
          <cell r="G720" t="str">
            <v>Transmission Construction - Compliance</v>
          </cell>
          <cell r="H720" t="str">
            <v>T&amp;D Engineering</v>
          </cell>
          <cell r="I720" t="str">
            <v>Mandatory &amp; Compliance</v>
          </cell>
        </row>
        <row r="721">
          <cell r="A721" t="str">
            <v>BI_AT800</v>
          </cell>
          <cell r="B721" t="str">
            <v>AT800</v>
          </cell>
          <cell r="C721" t="str">
            <v>BI_AT800 - Noxon HED - Noxon Rapids SS: 230kV Line Rebuild</v>
          </cell>
          <cell r="D721" t="str">
            <v>ER_2619</v>
          </cell>
          <cell r="E721" t="str">
            <v>2619</v>
          </cell>
          <cell r="F721" t="str">
            <v>ER_2619 - Noxon HED - Noxon Rapids SS: 230kV Line Rebuild</v>
          </cell>
          <cell r="G721" t="str">
            <v>Transmission Construction - Compliance</v>
          </cell>
          <cell r="H721" t="str">
            <v>T&amp;D Engineering</v>
          </cell>
          <cell r="I721" t="str">
            <v>Mandatory &amp; Compliance</v>
          </cell>
        </row>
        <row r="722">
          <cell r="A722" t="str">
            <v>BI_AT900</v>
          </cell>
          <cell r="B722" t="str">
            <v>AT900</v>
          </cell>
          <cell r="C722" t="str">
            <v>BI_AT900 - Priest River 115:  Remove</v>
          </cell>
          <cell r="D722" t="str">
            <v>ER_2475</v>
          </cell>
          <cell r="E722" t="str">
            <v>2475</v>
          </cell>
          <cell r="F722" t="str">
            <v>ER_2475 - Priest River 115:  Remove</v>
          </cell>
          <cell r="G722" t="str">
            <v>Regular Capital - Pre Business Case</v>
          </cell>
          <cell r="H722" t="str">
            <v>No Function</v>
          </cell>
          <cell r="I722" t="str">
            <v>No Driver</v>
          </cell>
        </row>
        <row r="723">
          <cell r="A723" t="str">
            <v>BI_AT901</v>
          </cell>
          <cell r="B723" t="str">
            <v>AT901</v>
          </cell>
          <cell r="C723" t="str">
            <v>BI_AT901 - Cabinet Gorge PRC-002 (Transmission Integration)</v>
          </cell>
          <cell r="D723" t="str">
            <v>ER_2608</v>
          </cell>
          <cell r="E723" t="str">
            <v>2608</v>
          </cell>
          <cell r="F723" t="str">
            <v>ER_2608 - Protection System Upgrades for PRC-002</v>
          </cell>
          <cell r="G723" t="str">
            <v>Protection System Upgrade for PRC-002</v>
          </cell>
          <cell r="H723" t="str">
            <v>T&amp;D Engineering</v>
          </cell>
          <cell r="I723" t="str">
            <v>Mandatory &amp; Compliance</v>
          </cell>
        </row>
        <row r="724">
          <cell r="A724" t="str">
            <v>BI_BC000</v>
          </cell>
          <cell r="B724" t="str">
            <v>BC000</v>
          </cell>
          <cell r="C724" t="str">
            <v>BI_BC000 - Davenport Access Control &amp; Integ</v>
          </cell>
          <cell r="D724" t="str">
            <v>ER_2204</v>
          </cell>
          <cell r="E724" t="str">
            <v>2204</v>
          </cell>
          <cell r="F724" t="str">
            <v>ER_2204 - Substation Rebuilds</v>
          </cell>
          <cell r="G724" t="str">
            <v>Substation - Station Rebuilds Program</v>
          </cell>
          <cell r="H724" t="str">
            <v>T&amp;D Engineering</v>
          </cell>
          <cell r="I724" t="str">
            <v>Asset Condition</v>
          </cell>
        </row>
        <row r="725">
          <cell r="A725" t="str">
            <v>BI_BC001</v>
          </cell>
          <cell r="B725" t="str">
            <v>BC001</v>
          </cell>
          <cell r="C725" t="str">
            <v>BI_BC001 - Davenport Network Comm &amp; Camera Integ</v>
          </cell>
          <cell r="D725" t="str">
            <v>ER_2204</v>
          </cell>
          <cell r="E725" t="str">
            <v>2204</v>
          </cell>
          <cell r="F725" t="str">
            <v>ER_2204 - Substation Rebuilds</v>
          </cell>
          <cell r="G725" t="str">
            <v>Substation - Station Rebuilds Program</v>
          </cell>
          <cell r="H725" t="str">
            <v>T&amp;D Engineering</v>
          </cell>
          <cell r="I725" t="str">
            <v>Asset Condition</v>
          </cell>
        </row>
        <row r="726">
          <cell r="A726" t="str">
            <v>BI_BC300</v>
          </cell>
          <cell r="B726" t="str">
            <v>BC300</v>
          </cell>
          <cell r="C726" t="str">
            <v>BI_BC300 - LL Plant Upgrade - Access Control &amp; Sub Integ</v>
          </cell>
          <cell r="D726" t="str">
            <v>ER_2204</v>
          </cell>
          <cell r="E726" t="str">
            <v>2204</v>
          </cell>
          <cell r="F726" t="str">
            <v>ER_2204 - Substation Rebuilds</v>
          </cell>
          <cell r="G726" t="str">
            <v>Substation - Station Rebuilds Program</v>
          </cell>
          <cell r="H726" t="str">
            <v>T&amp;D Engineering</v>
          </cell>
          <cell r="I726" t="str">
            <v>Asset Condition</v>
          </cell>
        </row>
        <row r="727">
          <cell r="A727" t="str">
            <v>BI_BC301</v>
          </cell>
          <cell r="B727" t="str">
            <v>BC301</v>
          </cell>
          <cell r="C727" t="str">
            <v>BI_BC301 - LL Plant Upgrade - Network Comm &amp; Security Camera</v>
          </cell>
          <cell r="D727" t="str">
            <v>ER_2204</v>
          </cell>
          <cell r="E727" t="str">
            <v>2204</v>
          </cell>
          <cell r="F727" t="str">
            <v>ER_2204 - Substation Rebuilds</v>
          </cell>
          <cell r="G727" t="str">
            <v>Substation - Station Rebuilds Program</v>
          </cell>
          <cell r="H727" t="str">
            <v>T&amp;D Engineering</v>
          </cell>
          <cell r="I727" t="str">
            <v>Asset Condition</v>
          </cell>
        </row>
        <row r="728">
          <cell r="A728" t="str">
            <v>BI_BC900</v>
          </cell>
          <cell r="B728" t="str">
            <v>BC900</v>
          </cell>
          <cell r="C728" t="str">
            <v>BI_BC900 - Ford Substation 115-13kV Rebuild Comm</v>
          </cell>
          <cell r="D728" t="str">
            <v>ER_2204</v>
          </cell>
          <cell r="E728" t="str">
            <v>2204</v>
          </cell>
          <cell r="F728" t="str">
            <v>ER_2204 - Substation Rebuilds</v>
          </cell>
          <cell r="G728" t="str">
            <v>Substation - Station Rebuilds Program</v>
          </cell>
          <cell r="H728" t="str">
            <v>T&amp;D Engineering</v>
          </cell>
          <cell r="I728" t="str">
            <v>Asset Condition</v>
          </cell>
        </row>
        <row r="729">
          <cell r="A729" t="str">
            <v>BI_BC901</v>
          </cell>
          <cell r="B729" t="str">
            <v>BC901</v>
          </cell>
          <cell r="C729" t="str">
            <v>BI_BC901 - Davenport 115-13kV Sub Comm</v>
          </cell>
          <cell r="D729" t="str">
            <v>ER_2204</v>
          </cell>
          <cell r="E729" t="str">
            <v>2204</v>
          </cell>
          <cell r="F729" t="str">
            <v>ER_2204 - Substation Rebuilds</v>
          </cell>
          <cell r="G729" t="str">
            <v>Substation - Station Rebuilds Program</v>
          </cell>
          <cell r="H729" t="str">
            <v>T&amp;D Engineering</v>
          </cell>
          <cell r="I729" t="str">
            <v>Asset Condition</v>
          </cell>
        </row>
        <row r="730">
          <cell r="A730" t="str">
            <v>BI_BD002</v>
          </cell>
          <cell r="B730" t="str">
            <v>BD002</v>
          </cell>
          <cell r="C730" t="str">
            <v>BI_BD002 - Gifford 34F1 Davenport Portion Reliability</v>
          </cell>
          <cell r="D730" t="str">
            <v>ER_2414</v>
          </cell>
          <cell r="E730" t="str">
            <v>2414</v>
          </cell>
          <cell r="F730" t="str">
            <v>ER_2414 - Sys-Dist Reliability-Improve Worst Fdrs</v>
          </cell>
          <cell r="G730" t="str">
            <v>Distribution System Enhancements</v>
          </cell>
          <cell r="H730" t="str">
            <v>T&amp;D Engineering</v>
          </cell>
          <cell r="I730" t="str">
            <v>Performance &amp; Capacity</v>
          </cell>
        </row>
        <row r="731">
          <cell r="A731" t="str">
            <v>BI_BD003</v>
          </cell>
          <cell r="B731" t="str">
            <v>BD003</v>
          </cell>
          <cell r="C731" t="str">
            <v>BI_BD003 - Gifford 34F1 Bible Camp Stepdown Transformer Upgrd</v>
          </cell>
          <cell r="D731" t="str">
            <v>ER_2514</v>
          </cell>
          <cell r="E731" t="str">
            <v>2514</v>
          </cell>
          <cell r="F731" t="str">
            <v>ER_2514 - Distribution - Spokane North &amp; West</v>
          </cell>
          <cell r="G731" t="str">
            <v>Distribution System Enhancements</v>
          </cell>
          <cell r="H731" t="str">
            <v>T&amp;D Engineering</v>
          </cell>
          <cell r="I731" t="str">
            <v>Performance &amp; Capacity</v>
          </cell>
        </row>
        <row r="732">
          <cell r="A732" t="str">
            <v>BI_BD004</v>
          </cell>
          <cell r="B732" t="str">
            <v>BD004</v>
          </cell>
          <cell r="C732" t="str">
            <v>BI_BD004 - DVP12F1 Grid Modernization</v>
          </cell>
          <cell r="D732" t="str">
            <v>ER_2470</v>
          </cell>
          <cell r="E732" t="str">
            <v>2470</v>
          </cell>
          <cell r="F732" t="str">
            <v>ER_2470 - Dist Grid Modernization</v>
          </cell>
          <cell r="G732" t="str">
            <v>Distribution Grid Modernization</v>
          </cell>
          <cell r="H732" t="str">
            <v>T&amp;D Operations</v>
          </cell>
          <cell r="I732" t="str">
            <v>Asset Condition</v>
          </cell>
        </row>
        <row r="733">
          <cell r="A733" t="str">
            <v>BI_BD005</v>
          </cell>
          <cell r="B733" t="str">
            <v>BD005</v>
          </cell>
          <cell r="C733" t="str">
            <v>BI_BD005 - DVP12F1 Grid Modernization Automation</v>
          </cell>
          <cell r="D733" t="str">
            <v>ER_2599</v>
          </cell>
          <cell r="E733" t="str">
            <v>2599</v>
          </cell>
          <cell r="F733" t="str">
            <v>ER_2599 - Grid Mod Automation</v>
          </cell>
          <cell r="G733" t="str">
            <v>Distribution Grid Modernization</v>
          </cell>
          <cell r="H733" t="str">
            <v>T&amp;D Operations</v>
          </cell>
          <cell r="I733" t="str">
            <v>Asset Condition</v>
          </cell>
        </row>
        <row r="734">
          <cell r="A734" t="str">
            <v>BI_BD100</v>
          </cell>
          <cell r="B734" t="str">
            <v>BD100</v>
          </cell>
          <cell r="C734" t="str">
            <v>BI_BD100 - Davenport 12F2 Convert FDR to UG</v>
          </cell>
          <cell r="D734" t="str">
            <v>ER_2514</v>
          </cell>
          <cell r="E734" t="str">
            <v>2514</v>
          </cell>
          <cell r="F734" t="str">
            <v>ER_2514 - Distribution - Spokane North &amp; West</v>
          </cell>
          <cell r="G734" t="str">
            <v>Distribution System Enhancements</v>
          </cell>
          <cell r="H734" t="str">
            <v>T&amp;D Engineering</v>
          </cell>
          <cell r="I734" t="str">
            <v>Performance &amp; Capacity</v>
          </cell>
        </row>
        <row r="735">
          <cell r="A735" t="str">
            <v>BI_BD101</v>
          </cell>
          <cell r="B735" t="str">
            <v>BD101</v>
          </cell>
          <cell r="C735" t="str">
            <v>BI_BD101 - Gifford 34F1 WA (Davenport)</v>
          </cell>
          <cell r="D735" t="str">
            <v>ER_2414</v>
          </cell>
          <cell r="E735" t="str">
            <v>2414</v>
          </cell>
          <cell r="F735" t="str">
            <v>ER_2414 - Sys-Dist Reliability-Improve Worst Fdrs</v>
          </cell>
          <cell r="G735" t="str">
            <v>Distribution System Enhancements</v>
          </cell>
          <cell r="H735" t="str">
            <v>T&amp;D Engineering</v>
          </cell>
          <cell r="I735" t="str">
            <v>Performance &amp; Capacity</v>
          </cell>
        </row>
        <row r="736">
          <cell r="A736" t="str">
            <v>BI_BD102</v>
          </cell>
          <cell r="B736" t="str">
            <v>BD102</v>
          </cell>
          <cell r="C736" t="str">
            <v>BI_BD102 - Roxboro 751 - Reinforce 2.5 mi</v>
          </cell>
          <cell r="D736" t="str">
            <v>ER_2514</v>
          </cell>
          <cell r="E736" t="str">
            <v>2514</v>
          </cell>
          <cell r="F736" t="str">
            <v>ER_2514 - Distribution - Spokane North &amp; West</v>
          </cell>
          <cell r="G736" t="str">
            <v>Distribution System Enhancements</v>
          </cell>
          <cell r="H736" t="str">
            <v>T&amp;D Engineering</v>
          </cell>
          <cell r="I736" t="str">
            <v>Performance &amp; Capacity</v>
          </cell>
        </row>
        <row r="737">
          <cell r="A737" t="str">
            <v>BI_BD103</v>
          </cell>
          <cell r="B737" t="str">
            <v>BD103</v>
          </cell>
          <cell r="C737" t="str">
            <v>BI_BD103 - Valley 12F1 WA (Davenport)</v>
          </cell>
          <cell r="D737" t="str">
            <v>ER_2414</v>
          </cell>
          <cell r="E737" t="str">
            <v>2414</v>
          </cell>
          <cell r="F737" t="str">
            <v>ER_2414 - Sys-Dist Reliability-Improve Worst Fdrs</v>
          </cell>
          <cell r="G737" t="str">
            <v>Distribution System Enhancements</v>
          </cell>
          <cell r="H737" t="str">
            <v>T&amp;D Engineering</v>
          </cell>
          <cell r="I737" t="str">
            <v>Performance &amp; Capacity</v>
          </cell>
        </row>
        <row r="738">
          <cell r="A738" t="str">
            <v>BI_BD200</v>
          </cell>
          <cell r="B738" t="str">
            <v>BD200</v>
          </cell>
          <cell r="C738" t="str">
            <v>BI_BD200 - Little Falls 34F1</v>
          </cell>
          <cell r="D738" t="str">
            <v>ER_2414</v>
          </cell>
          <cell r="E738" t="str">
            <v>2414</v>
          </cell>
          <cell r="F738" t="str">
            <v>ER_2414 - Sys-Dist Reliability-Improve Worst Fdrs</v>
          </cell>
          <cell r="G738" t="str">
            <v>Distribution System Enhancements</v>
          </cell>
          <cell r="H738" t="str">
            <v>T&amp;D Engineering</v>
          </cell>
          <cell r="I738" t="str">
            <v>Performance &amp; Capacity</v>
          </cell>
        </row>
        <row r="739">
          <cell r="A739" t="str">
            <v>BI_BD201</v>
          </cell>
          <cell r="B739" t="str">
            <v>BD201</v>
          </cell>
          <cell r="C739" t="str">
            <v>BI_BD201 - Wilbur 12F2 Feeder Upgrade</v>
          </cell>
          <cell r="D739" t="str">
            <v>ER_2470</v>
          </cell>
          <cell r="E739" t="str">
            <v>2470</v>
          </cell>
          <cell r="F739" t="str">
            <v>ER_2470 - Dist Grid Modernization</v>
          </cell>
          <cell r="G739" t="str">
            <v>Distribution Grid Modernization</v>
          </cell>
          <cell r="H739" t="str">
            <v>T&amp;D Operations</v>
          </cell>
          <cell r="I739" t="str">
            <v>Asset Condition</v>
          </cell>
        </row>
        <row r="740">
          <cell r="A740" t="str">
            <v>BI_BD300</v>
          </cell>
          <cell r="B740" t="str">
            <v>BD300</v>
          </cell>
          <cell r="C740" t="str">
            <v>BI_BD300 - DVP12F2 - Recond 6 miles Hwy 2</v>
          </cell>
          <cell r="D740" t="str">
            <v>ER_2514</v>
          </cell>
          <cell r="E740" t="str">
            <v>2514</v>
          </cell>
          <cell r="F740" t="str">
            <v>ER_2514 - Distribution - Spokane North &amp; West</v>
          </cell>
          <cell r="G740" t="str">
            <v>Distribution System Enhancements</v>
          </cell>
          <cell r="H740" t="str">
            <v>T&amp;D Engineering</v>
          </cell>
          <cell r="I740" t="str">
            <v>Performance &amp; Capacity</v>
          </cell>
        </row>
        <row r="741">
          <cell r="A741" t="str">
            <v>BI_BD301</v>
          </cell>
          <cell r="B741" t="str">
            <v>BD301</v>
          </cell>
          <cell r="C741" t="str">
            <v>BI_BD301 - Odessa 13-4Kv Sub - Convert Load to 13Kv</v>
          </cell>
          <cell r="D741" t="str">
            <v>ER_2295</v>
          </cell>
          <cell r="E741" t="str">
            <v>2295</v>
          </cell>
          <cell r="F741" t="str">
            <v>ER_2295 - Odessa Conversion to 13kV</v>
          </cell>
          <cell r="G741" t="str">
            <v>Regular Capital - Pre Business Case</v>
          </cell>
          <cell r="H741" t="str">
            <v>No Function</v>
          </cell>
          <cell r="I741" t="str">
            <v>No Driver</v>
          </cell>
        </row>
        <row r="742">
          <cell r="A742" t="str">
            <v>BI_BD302</v>
          </cell>
          <cell r="B742" t="str">
            <v>BD302</v>
          </cell>
          <cell r="C742" t="str">
            <v>BI_BD302 - LF34F1 - Midline</v>
          </cell>
          <cell r="D742" t="str">
            <v>ER_2514</v>
          </cell>
          <cell r="E742" t="str">
            <v>2514</v>
          </cell>
          <cell r="F742" t="str">
            <v>ER_2514 - Distribution - Spokane North &amp; West</v>
          </cell>
          <cell r="G742" t="str">
            <v>Distribution System Enhancements</v>
          </cell>
          <cell r="H742" t="str">
            <v>T&amp;D Engineering</v>
          </cell>
          <cell r="I742" t="str">
            <v>Performance &amp; Capacity</v>
          </cell>
        </row>
        <row r="743">
          <cell r="A743" t="str">
            <v>BI_BD303</v>
          </cell>
          <cell r="B743" t="str">
            <v>BD303</v>
          </cell>
          <cell r="C743" t="str">
            <v>BI_BD303 - LL Plant Upgrade - Dist</v>
          </cell>
          <cell r="D743" t="str">
            <v>ER_2204</v>
          </cell>
          <cell r="E743" t="str">
            <v>2204</v>
          </cell>
          <cell r="F743" t="str">
            <v>ER_2204 - Substation Rebuilds</v>
          </cell>
          <cell r="G743" t="str">
            <v>Substation - Station Rebuilds Program</v>
          </cell>
          <cell r="H743" t="str">
            <v>T&amp;D Engineering</v>
          </cell>
          <cell r="I743" t="str">
            <v>Asset Condition</v>
          </cell>
        </row>
        <row r="744">
          <cell r="A744" t="str">
            <v>BI_BD401</v>
          </cell>
          <cell r="B744" t="str">
            <v>BD401</v>
          </cell>
          <cell r="C744" t="str">
            <v>BI_BD401 - Harrington 115-4Kv - Voltage Conversion to 13 Kv</v>
          </cell>
          <cell r="D744" t="str">
            <v>ER_2289</v>
          </cell>
          <cell r="E744" t="str">
            <v>2289</v>
          </cell>
          <cell r="F744" t="str">
            <v>ER_2289 - Harrington Conversion to 13 kV</v>
          </cell>
          <cell r="G744" t="str">
            <v>Harrington Upgrades</v>
          </cell>
          <cell r="H744" t="str">
            <v>T&amp;D Engineering</v>
          </cell>
          <cell r="I744" t="str">
            <v>Performance &amp; Capacity</v>
          </cell>
        </row>
        <row r="745">
          <cell r="A745" t="str">
            <v>BI_BD500</v>
          </cell>
          <cell r="B745" t="str">
            <v>BD500</v>
          </cell>
          <cell r="C745" t="str">
            <v>BI_BD500 - Gifford:  Add 13 kV Transformer</v>
          </cell>
          <cell r="D745" t="str">
            <v>ER_2204</v>
          </cell>
          <cell r="E745" t="str">
            <v>2204</v>
          </cell>
          <cell r="F745" t="str">
            <v>ER_2204 - Substation Rebuilds</v>
          </cell>
          <cell r="G745" t="str">
            <v>Substation - Station Rebuilds Program</v>
          </cell>
          <cell r="H745" t="str">
            <v>T&amp;D Engineering</v>
          </cell>
          <cell r="I745" t="str">
            <v>Asset Condition</v>
          </cell>
        </row>
        <row r="746">
          <cell r="A746" t="str">
            <v>BI_BD600</v>
          </cell>
          <cell r="B746" t="str">
            <v>BD600</v>
          </cell>
          <cell r="C746" t="str">
            <v>BI_BD600 - Dawn Mine Removal: Provide Alt Distribution Srv</v>
          </cell>
          <cell r="D746" t="str">
            <v>ER_2204</v>
          </cell>
          <cell r="E746" t="str">
            <v>2204</v>
          </cell>
          <cell r="F746" t="str">
            <v>ER_2204 - Substation Rebuilds</v>
          </cell>
          <cell r="G746" t="str">
            <v>Substation - Station Rebuilds Program</v>
          </cell>
          <cell r="H746" t="str">
            <v>T&amp;D Engineering</v>
          </cell>
          <cell r="I746" t="str">
            <v>Asset Condition</v>
          </cell>
        </row>
        <row r="747">
          <cell r="A747" t="str">
            <v>BI_BD601</v>
          </cell>
          <cell r="B747" t="str">
            <v>BD601</v>
          </cell>
          <cell r="C747" t="str">
            <v>BI_BD601 - Ford 115/13V Substation Rebuild (Dist Integration)</v>
          </cell>
          <cell r="D747" t="str">
            <v>ER_2204</v>
          </cell>
          <cell r="E747" t="str">
            <v>2204</v>
          </cell>
          <cell r="F747" t="str">
            <v>ER_2204 - Substation Rebuilds</v>
          </cell>
          <cell r="G747" t="str">
            <v>Substation - Station Rebuilds Program</v>
          </cell>
          <cell r="H747" t="str">
            <v>T&amp;D Engineering</v>
          </cell>
          <cell r="I747" t="str">
            <v>Asset Condition</v>
          </cell>
        </row>
        <row r="748">
          <cell r="A748" t="str">
            <v>BI_BD700</v>
          </cell>
          <cell r="B748" t="str">
            <v>BD700</v>
          </cell>
          <cell r="C748" t="str">
            <v>BI_BD700 - Taylor Road Reconductor</v>
          </cell>
          <cell r="D748" t="str">
            <v>ER_2514</v>
          </cell>
          <cell r="E748" t="str">
            <v>2514</v>
          </cell>
          <cell r="F748" t="str">
            <v>ER_2514 - Distribution - Spokane North &amp; West</v>
          </cell>
          <cell r="G748" t="str">
            <v>Distribution System Enhancements</v>
          </cell>
          <cell r="H748" t="str">
            <v>T&amp;D Engineering</v>
          </cell>
          <cell r="I748" t="str">
            <v>Performance &amp; Capacity</v>
          </cell>
        </row>
        <row r="749">
          <cell r="A749" t="str">
            <v>BI_BD701</v>
          </cell>
          <cell r="B749" t="str">
            <v>BD701</v>
          </cell>
          <cell r="C749" t="str">
            <v>BI_BD701 - ROXBORO 751 URD LATERAL</v>
          </cell>
          <cell r="D749" t="str">
            <v>ER_2514</v>
          </cell>
          <cell r="E749" t="str">
            <v>2514</v>
          </cell>
          <cell r="F749" t="str">
            <v>ER_2514 - Distribution - Spokane North &amp; West</v>
          </cell>
          <cell r="G749" t="str">
            <v>Distribution System Enhancements</v>
          </cell>
          <cell r="H749" t="str">
            <v>T&amp;D Engineering</v>
          </cell>
          <cell r="I749" t="str">
            <v>Performance &amp; Capacity</v>
          </cell>
        </row>
        <row r="750">
          <cell r="A750" t="str">
            <v>BI_BD702</v>
          </cell>
          <cell r="B750" t="str">
            <v>BD702</v>
          </cell>
          <cell r="C750" t="str">
            <v>BI_BD702 - SOT 521/522 - OTH 501/505 TIE LINE</v>
          </cell>
          <cell r="D750" t="str">
            <v>ER_2514</v>
          </cell>
          <cell r="E750" t="str">
            <v>2514</v>
          </cell>
          <cell r="F750" t="str">
            <v>ER_2514 - Distribution - Spokane North &amp; West</v>
          </cell>
          <cell r="G750" t="str">
            <v>Distribution System Enhancements</v>
          </cell>
          <cell r="H750" t="str">
            <v>T&amp;D Engineering</v>
          </cell>
          <cell r="I750" t="str">
            <v>Performance &amp; Capacity</v>
          </cell>
        </row>
        <row r="751">
          <cell r="A751" t="str">
            <v>BI_BD703</v>
          </cell>
          <cell r="B751" t="str">
            <v>BD703</v>
          </cell>
          <cell r="C751" t="str">
            <v>BI_BD703 - SO OTHELLO 522/523 REGULATOR HATTON RD</v>
          </cell>
          <cell r="D751" t="str">
            <v>ER_2514</v>
          </cell>
          <cell r="E751" t="str">
            <v>2514</v>
          </cell>
          <cell r="F751" t="str">
            <v>ER_2514 - Distribution - Spokane North &amp; West</v>
          </cell>
          <cell r="G751" t="str">
            <v>Distribution System Enhancements</v>
          </cell>
          <cell r="H751" t="str">
            <v>T&amp;D Engineering</v>
          </cell>
          <cell r="I751" t="str">
            <v>Performance &amp; Capacity</v>
          </cell>
        </row>
        <row r="752">
          <cell r="A752" t="str">
            <v>BI_BD800</v>
          </cell>
          <cell r="B752" t="str">
            <v>BD800</v>
          </cell>
          <cell r="C752" t="str">
            <v>BI_BD800 - Davenport 115/13V Sub Rebld Dist Integration</v>
          </cell>
          <cell r="D752" t="str">
            <v>ER_2204</v>
          </cell>
          <cell r="E752" t="str">
            <v>2204</v>
          </cell>
          <cell r="F752" t="str">
            <v>ER_2204 - Substation Rebuilds</v>
          </cell>
          <cell r="G752" t="str">
            <v>Substation - Station Rebuilds Program</v>
          </cell>
          <cell r="H752" t="str">
            <v>T&amp;D Engineering</v>
          </cell>
          <cell r="I752" t="str">
            <v>Asset Condition</v>
          </cell>
        </row>
        <row r="753">
          <cell r="A753" t="str">
            <v>BI_BD801</v>
          </cell>
          <cell r="B753" t="str">
            <v>BD801</v>
          </cell>
          <cell r="C753" t="str">
            <v>BI_BD801 - Othello Area Ops:  2 Viper Reclosers, 3 Air Switch</v>
          </cell>
          <cell r="D753" t="str">
            <v>ER_2514</v>
          </cell>
          <cell r="E753" t="str">
            <v>2514</v>
          </cell>
          <cell r="F753" t="str">
            <v>ER_2514 - Distribution - Spokane North &amp; West</v>
          </cell>
          <cell r="G753" t="str">
            <v>Distribution System Enhancements</v>
          </cell>
          <cell r="H753" t="str">
            <v>T&amp;D Engineering</v>
          </cell>
          <cell r="I753" t="str">
            <v>Performance &amp; Capacity</v>
          </cell>
        </row>
        <row r="754">
          <cell r="A754" t="str">
            <v>BI_BD900</v>
          </cell>
          <cell r="B754" t="str">
            <v>BD900</v>
          </cell>
          <cell r="C754" t="str">
            <v>BI_BD900 - Wellpinit Stepdown Banks</v>
          </cell>
          <cell r="D754" t="str">
            <v>ER_2503</v>
          </cell>
          <cell r="E754" t="str">
            <v>2503</v>
          </cell>
          <cell r="F754" t="str">
            <v>ER_2503 - Wellpinit Stepdown Banks</v>
          </cell>
          <cell r="G754" t="str">
            <v>Regular Capital - Pre Business Case</v>
          </cell>
          <cell r="H754" t="str">
            <v>No Function</v>
          </cell>
          <cell r="I754" t="str">
            <v>No Driver</v>
          </cell>
        </row>
        <row r="755">
          <cell r="A755" t="str">
            <v>BI_BD901</v>
          </cell>
          <cell r="B755" t="str">
            <v>BD901</v>
          </cell>
          <cell r="C755" t="str">
            <v>BI_BD901 - Valley 12F1 Davenport WA</v>
          </cell>
          <cell r="D755" t="str">
            <v>ER_2414</v>
          </cell>
          <cell r="E755" t="str">
            <v>2414</v>
          </cell>
          <cell r="F755" t="str">
            <v>ER_2414 - Sys-Dist Reliability-Improve Worst Fdrs</v>
          </cell>
          <cell r="G755" t="str">
            <v>Distribution System Enhancements</v>
          </cell>
          <cell r="H755" t="str">
            <v>T&amp;D Engineering</v>
          </cell>
          <cell r="I755" t="str">
            <v>Performance &amp; Capacity</v>
          </cell>
        </row>
        <row r="756">
          <cell r="A756" t="str">
            <v>BI_BD902</v>
          </cell>
          <cell r="B756" t="str">
            <v>BD902</v>
          </cell>
          <cell r="C756" t="str">
            <v>BI_BD902 - Little Falls Substation - Rebuild (Distribution)</v>
          </cell>
          <cell r="D756" t="str">
            <v>ER_2204</v>
          </cell>
          <cell r="E756" t="str">
            <v>2204</v>
          </cell>
          <cell r="F756" t="str">
            <v>ER_2204 - Substation Rebuilds</v>
          </cell>
          <cell r="G756" t="str">
            <v>Substation - Station Rebuilds Program</v>
          </cell>
          <cell r="H756" t="str">
            <v>T&amp;D Engineering</v>
          </cell>
          <cell r="I756" t="str">
            <v>Asset Condition</v>
          </cell>
        </row>
        <row r="757">
          <cell r="A757" t="str">
            <v>BI_BD903</v>
          </cell>
          <cell r="B757" t="str">
            <v>BD903</v>
          </cell>
          <cell r="C757" t="str">
            <v>BI_BD903 - Ford 12F1 Recond to LL</v>
          </cell>
          <cell r="D757" t="str">
            <v>ER_2514</v>
          </cell>
          <cell r="E757" t="str">
            <v>2514</v>
          </cell>
          <cell r="F757" t="str">
            <v>ER_2514 - Distribution - Spokane North &amp; West</v>
          </cell>
          <cell r="G757" t="str">
            <v>Distribution System Enhancements</v>
          </cell>
          <cell r="H757" t="str">
            <v>T&amp;D Engineering</v>
          </cell>
          <cell r="I757" t="str">
            <v>Performance &amp; Capacity</v>
          </cell>
        </row>
        <row r="758">
          <cell r="A758" t="str">
            <v>BI_BD904</v>
          </cell>
          <cell r="B758" t="str">
            <v>BD904</v>
          </cell>
          <cell r="C758" t="str">
            <v>BI_BD904 - LL 12F1 Reconf &amp; recond river xing</v>
          </cell>
          <cell r="D758" t="str">
            <v>ER_2514</v>
          </cell>
          <cell r="E758" t="str">
            <v>2514</v>
          </cell>
          <cell r="F758" t="str">
            <v>ER_2514 - Distribution - Spokane North &amp; West</v>
          </cell>
          <cell r="G758" t="str">
            <v>Distribution System Enhancements</v>
          </cell>
          <cell r="H758" t="str">
            <v>T&amp;D Engineering</v>
          </cell>
          <cell r="I758" t="str">
            <v>Performance &amp; Capacity</v>
          </cell>
        </row>
        <row r="759">
          <cell r="A759" t="str">
            <v>BI_BD990</v>
          </cell>
          <cell r="B759" t="str">
            <v>BD990</v>
          </cell>
          <cell r="C759" t="str">
            <v>BI_BD990 - Davenport Area - Dx Performance and Capacity</v>
          </cell>
          <cell r="D759" t="str">
            <v>ER_2623</v>
          </cell>
          <cell r="E759" t="str">
            <v>2623</v>
          </cell>
          <cell r="F759" t="str">
            <v>ER_2623 - Distribution - Big Bend, North &amp; West</v>
          </cell>
          <cell r="G759" t="str">
            <v>Distribution System Enhancements</v>
          </cell>
          <cell r="H759" t="str">
            <v>T&amp;D Engineering</v>
          </cell>
          <cell r="I759" t="str">
            <v>Performance &amp; Capacity</v>
          </cell>
        </row>
        <row r="760">
          <cell r="A760" t="str">
            <v>BI_BG001</v>
          </cell>
          <cell r="B760" t="str">
            <v>BG001</v>
          </cell>
          <cell r="C760" t="str">
            <v>BI_BG001 - Monroe Street Abandoned Penstock Stabilization</v>
          </cell>
          <cell r="D760" t="str">
            <v>ER_4216</v>
          </cell>
          <cell r="E760" t="str">
            <v>4216</v>
          </cell>
          <cell r="F760" t="str">
            <v>ER_4216 - Monroe Street Abandoned Penstock Stabilization</v>
          </cell>
          <cell r="G760" t="str">
            <v>Monroe Street Abandoned Penstock Stabilization</v>
          </cell>
          <cell r="H760" t="str">
            <v>Generation Subfunction</v>
          </cell>
          <cell r="I760" t="str">
            <v>Asset Condition</v>
          </cell>
        </row>
        <row r="761">
          <cell r="A761" t="str">
            <v>BI_BG099</v>
          </cell>
          <cell r="B761" t="str">
            <v>BG099</v>
          </cell>
          <cell r="C761" t="str">
            <v>BI_BG099 - Monroe Street Ada Overlook</v>
          </cell>
          <cell r="D761" t="str">
            <v>ER_6105</v>
          </cell>
          <cell r="E761" t="str">
            <v>6105</v>
          </cell>
          <cell r="F761" t="str">
            <v>ER_6105 - SR License &amp; Compliance Support</v>
          </cell>
          <cell r="G761" t="str">
            <v>Regular Capital - Pre Business Case</v>
          </cell>
          <cell r="H761" t="str">
            <v>No Function</v>
          </cell>
          <cell r="I761" t="str">
            <v>No Driver</v>
          </cell>
        </row>
        <row r="762">
          <cell r="A762" t="str">
            <v>BI_BG100</v>
          </cell>
          <cell r="B762" t="str">
            <v>BG100</v>
          </cell>
          <cell r="C762" t="str">
            <v>BI_BG100 - Monroe Street Generator Excitation Replacement</v>
          </cell>
          <cell r="D762" t="str">
            <v>ER_4186</v>
          </cell>
          <cell r="E762" t="str">
            <v>4186</v>
          </cell>
          <cell r="F762" t="str">
            <v>ER_4186 - Monroe Street Generator Excitation Replacement</v>
          </cell>
          <cell r="G762" t="str">
            <v>Monroe Street Generator Excitation Replacement</v>
          </cell>
          <cell r="H762" t="str">
            <v>Generation Subfunction</v>
          </cell>
          <cell r="I762" t="str">
            <v>Asset Condition</v>
          </cell>
        </row>
        <row r="763">
          <cell r="A763" t="str">
            <v>BI_BG204</v>
          </cell>
          <cell r="B763" t="str">
            <v>BG204</v>
          </cell>
          <cell r="C763" t="str">
            <v>BI_BG204 - Monroe St-Centennial Trail Extension</v>
          </cell>
          <cell r="D763" t="str">
            <v>ER_6105</v>
          </cell>
          <cell r="E763" t="str">
            <v>6105</v>
          </cell>
          <cell r="F763" t="str">
            <v>ER_6105 - SR License &amp; Compliance Support</v>
          </cell>
          <cell r="G763" t="str">
            <v>Regular Capital - Pre Business Case</v>
          </cell>
          <cell r="H763" t="str">
            <v>No Function</v>
          </cell>
          <cell r="I763" t="str">
            <v>No Driver</v>
          </cell>
        </row>
        <row r="764">
          <cell r="A764" t="str">
            <v>BI_BRG24</v>
          </cell>
          <cell r="B764" t="str">
            <v>BRG24</v>
          </cell>
          <cell r="C764" t="str">
            <v>BI_BRG24 - Industrial Gas Customers-Minor Blanket</v>
          </cell>
          <cell r="D764" t="str">
            <v>ER_1052</v>
          </cell>
          <cell r="E764" t="str">
            <v>1052</v>
          </cell>
          <cell r="F764" t="str">
            <v>ER_1052 - Industrial Gas Customer Minor Blanket</v>
          </cell>
          <cell r="G764" t="str">
            <v>New Revenue - Growth</v>
          </cell>
          <cell r="H764" t="str">
            <v>Growth Subfunction</v>
          </cell>
          <cell r="I764" t="str">
            <v>Customer Requested</v>
          </cell>
        </row>
        <row r="765">
          <cell r="A765" t="str">
            <v>BI_BS201</v>
          </cell>
          <cell r="B765" t="str">
            <v>BS201</v>
          </cell>
          <cell r="C765" t="str">
            <v>BI_BS201 - Stratford 115kV - Upgrade Bus</v>
          </cell>
          <cell r="D765" t="str">
            <v>ER_2563</v>
          </cell>
          <cell r="E765" t="str">
            <v>2563</v>
          </cell>
          <cell r="F765" t="str">
            <v>ER_2563 - Stratford 115kV - Upgrade Bus</v>
          </cell>
          <cell r="G765" t="str">
            <v>Substation - Station Rebuilds Program</v>
          </cell>
          <cell r="H765" t="str">
            <v>T&amp;D Engineering</v>
          </cell>
          <cell r="I765" t="str">
            <v>Asset Condition</v>
          </cell>
        </row>
        <row r="766">
          <cell r="A766" t="str">
            <v>BI_BS202</v>
          </cell>
          <cell r="B766" t="str">
            <v>BS202</v>
          </cell>
          <cell r="C766" t="str">
            <v>BI_BS202 - Ford 115 kV - Rebuild Substation</v>
          </cell>
          <cell r="D766" t="str">
            <v>ER_2204</v>
          </cell>
          <cell r="E766" t="str">
            <v>2204</v>
          </cell>
          <cell r="F766" t="str">
            <v>ER_2204 - Substation Rebuilds</v>
          </cell>
          <cell r="G766" t="str">
            <v>Substation - Station Rebuilds Program</v>
          </cell>
          <cell r="H766" t="str">
            <v>T&amp;D Engineering</v>
          </cell>
          <cell r="I766" t="str">
            <v>Asset Condition</v>
          </cell>
        </row>
        <row r="767">
          <cell r="A767" t="str">
            <v>BI_BS301</v>
          </cell>
          <cell r="B767" t="str">
            <v>BS301</v>
          </cell>
          <cell r="C767" t="str">
            <v>BI_BS301 - Odessa 13/4 Sub - Convert to 13 Kv</v>
          </cell>
          <cell r="D767" t="str">
            <v>ER_2295</v>
          </cell>
          <cell r="E767" t="str">
            <v>2295</v>
          </cell>
          <cell r="F767" t="str">
            <v>ER_2295 - Odessa Conversion to 13kV</v>
          </cell>
          <cell r="G767" t="str">
            <v>Regular Capital - Pre Business Case</v>
          </cell>
          <cell r="H767" t="str">
            <v>No Function</v>
          </cell>
          <cell r="I767" t="str">
            <v>No Driver</v>
          </cell>
        </row>
        <row r="768">
          <cell r="A768" t="str">
            <v>BI_BS302</v>
          </cell>
          <cell r="B768" t="str">
            <v>BS302</v>
          </cell>
          <cell r="C768" t="str">
            <v>BI_BS302 - Stratford Sub - 115kV Transm Integration</v>
          </cell>
          <cell r="D768" t="str">
            <v>ER_2563</v>
          </cell>
          <cell r="E768" t="str">
            <v>2563</v>
          </cell>
          <cell r="F768" t="str">
            <v>ER_2563 - Stratford 115kV - Upgrade Bus</v>
          </cell>
          <cell r="G768" t="str">
            <v>Substation - Station Rebuilds Program</v>
          </cell>
          <cell r="H768" t="str">
            <v>T&amp;D Engineering</v>
          </cell>
          <cell r="I768" t="str">
            <v>Asset Condition</v>
          </cell>
        </row>
        <row r="769">
          <cell r="A769" t="str">
            <v>BI_BS303</v>
          </cell>
          <cell r="B769" t="str">
            <v>BS303</v>
          </cell>
          <cell r="C769" t="str">
            <v>BI_BS303 - Harrington 115 kV Substation Rebuild/Conversion</v>
          </cell>
          <cell r="D769" t="str">
            <v>ER_2289</v>
          </cell>
          <cell r="E769" t="str">
            <v>2289</v>
          </cell>
          <cell r="F769" t="str">
            <v>ER_2289 - Harrington Conversion to 13 kV</v>
          </cell>
          <cell r="G769" t="str">
            <v>Harrington Upgrades</v>
          </cell>
          <cell r="H769" t="str">
            <v>T&amp;D Engineering</v>
          </cell>
          <cell r="I769" t="str">
            <v>Performance &amp; Capacity</v>
          </cell>
        </row>
        <row r="770">
          <cell r="A770" t="str">
            <v>BI_BS304</v>
          </cell>
          <cell r="B770" t="str">
            <v>BS304</v>
          </cell>
          <cell r="C770" t="str">
            <v>BI_BS304 - Little Falls 115 kV Sub - Rebuild</v>
          </cell>
          <cell r="D770" t="str">
            <v>ER_2204</v>
          </cell>
          <cell r="E770" t="str">
            <v>2204</v>
          </cell>
          <cell r="F770" t="str">
            <v>ER_2204 - Substation Rebuilds</v>
          </cell>
          <cell r="G770" t="str">
            <v>Substation - Station Rebuilds Program</v>
          </cell>
          <cell r="H770" t="str">
            <v>T&amp;D Engineering</v>
          </cell>
          <cell r="I770" t="str">
            <v>Asset Condition</v>
          </cell>
        </row>
        <row r="771">
          <cell r="A771" t="str">
            <v>BI_BS305</v>
          </cell>
          <cell r="B771" t="str">
            <v>BS305</v>
          </cell>
          <cell r="C771" t="str">
            <v>BI_BS305 - LL Plant Upgrade - Sub</v>
          </cell>
          <cell r="D771" t="str">
            <v>ER_2204</v>
          </cell>
          <cell r="E771" t="str">
            <v>2204</v>
          </cell>
          <cell r="F771" t="str">
            <v>ER_2204 - Substation Rebuilds</v>
          </cell>
          <cell r="G771" t="str">
            <v>Substation - Station Rebuilds Program</v>
          </cell>
          <cell r="H771" t="str">
            <v>T&amp;D Engineering</v>
          </cell>
          <cell r="I771" t="str">
            <v>Asset Condition</v>
          </cell>
        </row>
        <row r="772">
          <cell r="A772" t="str">
            <v>BI_BS400</v>
          </cell>
          <cell r="B772" t="str">
            <v>BS400</v>
          </cell>
          <cell r="C772" t="str">
            <v>BI_BS400 - Davenport 115 kV Substation - Minor Rebuild</v>
          </cell>
          <cell r="D772" t="str">
            <v>ER_2204</v>
          </cell>
          <cell r="E772" t="str">
            <v>2204</v>
          </cell>
          <cell r="F772" t="str">
            <v>ER_2204 - Substation Rebuilds</v>
          </cell>
          <cell r="G772" t="str">
            <v>Substation - Station Rebuilds Program</v>
          </cell>
          <cell r="H772" t="str">
            <v>T&amp;D Engineering</v>
          </cell>
          <cell r="I772" t="str">
            <v>Asset Condition</v>
          </cell>
        </row>
        <row r="773">
          <cell r="A773" t="str">
            <v>BI_BS500</v>
          </cell>
          <cell r="B773" t="str">
            <v>BS500</v>
          </cell>
          <cell r="C773" t="str">
            <v>BI_BS500 - Wilbur 12F2 - Replace Breaker - Grid Mod</v>
          </cell>
          <cell r="D773" t="str">
            <v>ER_2215</v>
          </cell>
          <cell r="E773" t="str">
            <v>2215</v>
          </cell>
          <cell r="F773" t="str">
            <v>ER_2215 - Substation Asset Mgmt Capital Maintenance</v>
          </cell>
          <cell r="G773" t="str">
            <v>Substation - Station Rebuilds Program</v>
          </cell>
          <cell r="H773" t="str">
            <v>T&amp;D Engineering</v>
          </cell>
          <cell r="I773" t="str">
            <v>Asset Condition</v>
          </cell>
        </row>
        <row r="774">
          <cell r="A774" t="str">
            <v>BI_BS621</v>
          </cell>
          <cell r="B774" t="str">
            <v>BS621</v>
          </cell>
          <cell r="C774" t="str">
            <v>BI_BS621 - Larson-Stratford 115kV line</v>
          </cell>
          <cell r="D774" t="str">
            <v>ER_2426</v>
          </cell>
          <cell r="E774" t="str">
            <v>2426</v>
          </cell>
          <cell r="F774" t="str">
            <v>ER_2426 - Stratford-Inst Intrchng Meter Larson Ln</v>
          </cell>
          <cell r="G774" t="str">
            <v>Regular Capital - Pre Business Case</v>
          </cell>
          <cell r="H774" t="str">
            <v>No Function</v>
          </cell>
          <cell r="I774" t="str">
            <v>No Driver</v>
          </cell>
        </row>
        <row r="775">
          <cell r="A775" t="str">
            <v>BI_BT101</v>
          </cell>
          <cell r="B775" t="str">
            <v>BT101</v>
          </cell>
          <cell r="C775" t="str">
            <v>BI_BT101 - Davenport Office Microwave Site Improvement</v>
          </cell>
          <cell r="D775" t="str">
            <v>ER_5102</v>
          </cell>
          <cell r="E775" t="str">
            <v>5102</v>
          </cell>
          <cell r="F775" t="str">
            <v>ER_5102 - Private Transport</v>
          </cell>
          <cell r="G775" t="str">
            <v>Regular Capital - Pre Business Case</v>
          </cell>
          <cell r="H775" t="str">
            <v>No Function</v>
          </cell>
          <cell r="I775" t="str">
            <v>No Driver</v>
          </cell>
        </row>
        <row r="776">
          <cell r="A776" t="str">
            <v>BI_BT111</v>
          </cell>
          <cell r="B776" t="str">
            <v>BT111</v>
          </cell>
          <cell r="C776" t="str">
            <v>BI_BT111 - Devils Gap - Stratford 115Kv Minor Rebuild</v>
          </cell>
          <cell r="D776" t="str">
            <v>ER_2057</v>
          </cell>
          <cell r="E776" t="str">
            <v>2057</v>
          </cell>
          <cell r="F776" t="str">
            <v>ER_2057 - Transmission Minor Rebuild</v>
          </cell>
          <cell r="G776" t="str">
            <v>Transmission - Minor Rebuild</v>
          </cell>
          <cell r="H776" t="str">
            <v>T&amp;D Engineering</v>
          </cell>
          <cell r="I776" t="str">
            <v>Asset Condition</v>
          </cell>
        </row>
        <row r="777">
          <cell r="A777" t="str">
            <v>BI_BT302</v>
          </cell>
          <cell r="B777" t="str">
            <v>BT302</v>
          </cell>
          <cell r="C777" t="str">
            <v>BI_BT302 - Stratford Sub - 115kV Transm Integration</v>
          </cell>
          <cell r="D777" t="str">
            <v>ER_2563</v>
          </cell>
          <cell r="E777" t="str">
            <v>2563</v>
          </cell>
          <cell r="F777" t="str">
            <v>ER_2563 - Stratford 115kV - Upgrade Bus</v>
          </cell>
          <cell r="G777" t="str">
            <v>Substation - Station Rebuilds Program</v>
          </cell>
          <cell r="H777" t="str">
            <v>T&amp;D Engineering</v>
          </cell>
          <cell r="I777" t="str">
            <v>Asset Condition</v>
          </cell>
        </row>
        <row r="778">
          <cell r="A778" t="str">
            <v>BI_BT303</v>
          </cell>
          <cell r="B778" t="str">
            <v>BT303</v>
          </cell>
          <cell r="C778" t="str">
            <v>BI_BT303 - Customer Requested Engineering Services</v>
          </cell>
          <cell r="D778" t="str">
            <v>ER_2070</v>
          </cell>
          <cell r="E778" t="str">
            <v>2070</v>
          </cell>
          <cell r="F778" t="str">
            <v>ER_2070 - Trans/Dist/Sub Reimbursable Projects</v>
          </cell>
          <cell r="G778" t="str">
            <v>T&amp;D Reimbursable</v>
          </cell>
          <cell r="H778" t="str">
            <v>T&amp;D Engineering</v>
          </cell>
          <cell r="I778" t="str">
            <v>Customer Requested</v>
          </cell>
        </row>
        <row r="779">
          <cell r="A779" t="str">
            <v>BI_BT304</v>
          </cell>
          <cell r="B779" t="str">
            <v>BT304</v>
          </cell>
          <cell r="C779" t="str">
            <v>BI_BT304 - Chelan-Stratford 115kV - Rbld Columbia River Xing</v>
          </cell>
          <cell r="D779" t="str">
            <v>ER_2574</v>
          </cell>
          <cell r="E779" t="str">
            <v>2574</v>
          </cell>
          <cell r="F779" t="str">
            <v>ER_2574 - Chelan-Stratford 115kV - Rbld Columbia River Xing</v>
          </cell>
          <cell r="G779" t="str">
            <v>Transmission - Reconductors and Rebuilds</v>
          </cell>
          <cell r="H779" t="str">
            <v>T&amp;D Engineering</v>
          </cell>
          <cell r="I779" t="str">
            <v>No Driver</v>
          </cell>
        </row>
        <row r="780">
          <cell r="A780" t="str">
            <v>BI_BT305</v>
          </cell>
          <cell r="B780" t="str">
            <v>BT305</v>
          </cell>
          <cell r="C780" t="str">
            <v>BI_BT305 - Harrington Sub 115-4kV Rebuild - Tx Integration</v>
          </cell>
          <cell r="D780" t="str">
            <v>ER_2289</v>
          </cell>
          <cell r="E780" t="str">
            <v>2289</v>
          </cell>
          <cell r="F780" t="str">
            <v>ER_2289 - Harrington Conversion to 13 kV</v>
          </cell>
          <cell r="G780" t="str">
            <v>Harrington Upgrades</v>
          </cell>
          <cell r="H780" t="str">
            <v>T&amp;D Engineering</v>
          </cell>
          <cell r="I780" t="str">
            <v>Performance &amp; Capacity</v>
          </cell>
        </row>
        <row r="781">
          <cell r="A781" t="str">
            <v>BI_BT306</v>
          </cell>
          <cell r="B781" t="str">
            <v>BT306</v>
          </cell>
          <cell r="C781" t="str">
            <v>BI_BT306 - Ford Substation 115-13kV Rebuild - Tx Integration</v>
          </cell>
          <cell r="D781" t="str">
            <v>ER_2204</v>
          </cell>
          <cell r="E781" t="str">
            <v>2204</v>
          </cell>
          <cell r="F781" t="str">
            <v>ER_2204 - Substation Rebuilds</v>
          </cell>
          <cell r="G781" t="str">
            <v>Substation - Station Rebuilds Program</v>
          </cell>
          <cell r="H781" t="str">
            <v>T&amp;D Engineering</v>
          </cell>
          <cell r="I781" t="str">
            <v>Asset Condition</v>
          </cell>
        </row>
        <row r="782">
          <cell r="A782" t="str">
            <v>BI_BT307</v>
          </cell>
          <cell r="B782" t="str">
            <v>BT307</v>
          </cell>
          <cell r="C782" t="str">
            <v>BI_BT307 - Little Falls Sub 115kV Rebuild - Tx Integration</v>
          </cell>
          <cell r="D782" t="str">
            <v>ER_2204</v>
          </cell>
          <cell r="E782" t="str">
            <v>2204</v>
          </cell>
          <cell r="F782" t="str">
            <v>ER_2204 - Substation Rebuilds</v>
          </cell>
          <cell r="G782" t="str">
            <v>Substation - Station Rebuilds Program</v>
          </cell>
          <cell r="H782" t="str">
            <v>T&amp;D Engineering</v>
          </cell>
          <cell r="I782" t="str">
            <v>Asset Condition</v>
          </cell>
        </row>
        <row r="783">
          <cell r="A783" t="str">
            <v>BI_BT308</v>
          </cell>
          <cell r="B783" t="str">
            <v>BT308</v>
          </cell>
          <cell r="C783" t="str">
            <v>BI_BT308 - Devils Gap-Stratford 115kV - Med Priority Rtgs Mit</v>
          </cell>
          <cell r="D783" t="str">
            <v>ER_2581</v>
          </cell>
          <cell r="E783" t="str">
            <v>2581</v>
          </cell>
          <cell r="F783" t="str">
            <v>ER_2581 - Medium Priority Ratings Mitigation</v>
          </cell>
          <cell r="G783" t="str">
            <v>Transmission NERC Medium-Risk Priority Lines Mitigation</v>
          </cell>
          <cell r="H783" t="str">
            <v>T&amp;D Engineering</v>
          </cell>
          <cell r="I783" t="str">
            <v>Mandatory &amp; Compliance</v>
          </cell>
        </row>
        <row r="784">
          <cell r="A784" t="str">
            <v>BI_BT309</v>
          </cell>
          <cell r="B784" t="str">
            <v>BT309</v>
          </cell>
          <cell r="C784" t="str">
            <v>BI_BT309 - LL Plant Upgrade - Tran</v>
          </cell>
          <cell r="D784" t="str">
            <v>ER_2204</v>
          </cell>
          <cell r="E784" t="str">
            <v>2204</v>
          </cell>
          <cell r="F784" t="str">
            <v>ER_2204 - Substation Rebuilds</v>
          </cell>
          <cell r="G784" t="str">
            <v>Substation - Station Rebuilds Program</v>
          </cell>
          <cell r="H784" t="str">
            <v>T&amp;D Engineering</v>
          </cell>
          <cell r="I784" t="str">
            <v>Asset Condition</v>
          </cell>
        </row>
        <row r="785">
          <cell r="A785" t="str">
            <v>BI_BT400</v>
          </cell>
          <cell r="B785" t="str">
            <v>BT400</v>
          </cell>
          <cell r="C785" t="str">
            <v>BI_BT400 - Stratford-Summer Falls 115kV: 2014 LiDAR Mitigation</v>
          </cell>
          <cell r="D785" t="str">
            <v>ER_2070</v>
          </cell>
          <cell r="E785" t="str">
            <v>2070</v>
          </cell>
          <cell r="F785" t="str">
            <v>ER_2070 - Trans/Dist/Sub Reimbursable Projects</v>
          </cell>
          <cell r="G785" t="str">
            <v>T&amp;D Reimbursable</v>
          </cell>
          <cell r="H785" t="str">
            <v>T&amp;D Engineering</v>
          </cell>
          <cell r="I785" t="str">
            <v>Customer Requested</v>
          </cell>
        </row>
        <row r="786">
          <cell r="A786" t="str">
            <v>BI_BT500</v>
          </cell>
          <cell r="B786" t="str">
            <v>BT500</v>
          </cell>
          <cell r="C786" t="str">
            <v>BI_BT500 - Wilbur 115 tap minor rbld</v>
          </cell>
          <cell r="D786" t="str">
            <v>ER_2057</v>
          </cell>
          <cell r="E786" t="str">
            <v>2057</v>
          </cell>
          <cell r="F786" t="str">
            <v>ER_2057 - Transmission Minor Rebuild</v>
          </cell>
          <cell r="G786" t="str">
            <v>Transmission - Minor Rebuild</v>
          </cell>
          <cell r="H786" t="str">
            <v>T&amp;D Engineering</v>
          </cell>
          <cell r="I786" t="str">
            <v>Asset Condition</v>
          </cell>
        </row>
        <row r="787">
          <cell r="A787" t="str">
            <v>BI_BT501</v>
          </cell>
          <cell r="B787" t="str">
            <v>BT501</v>
          </cell>
          <cell r="C787" t="str">
            <v>BI_BT501 - Addy-Devils Gap 115 minor rbld</v>
          </cell>
          <cell r="D787" t="str">
            <v>ER_2057</v>
          </cell>
          <cell r="E787" t="str">
            <v>2057</v>
          </cell>
          <cell r="F787" t="str">
            <v>ER_2057 - Transmission Minor Rebuild</v>
          </cell>
          <cell r="G787" t="str">
            <v>Transmission - Minor Rebuild</v>
          </cell>
          <cell r="H787" t="str">
            <v>T&amp;D Engineering</v>
          </cell>
          <cell r="I787" t="str">
            <v>Asset Condition</v>
          </cell>
        </row>
        <row r="788">
          <cell r="A788" t="str">
            <v>BI_BT700</v>
          </cell>
          <cell r="B788" t="str">
            <v>BT700</v>
          </cell>
          <cell r="C788" t="str">
            <v>BI_BT700 - Stratford-Summer Falls 115kV Rebuild</v>
          </cell>
          <cell r="D788" t="str">
            <v>ER_2070</v>
          </cell>
          <cell r="E788" t="str">
            <v>2070</v>
          </cell>
          <cell r="F788" t="str">
            <v>ER_2070 - Trans/Dist/Sub Reimbursable Projects</v>
          </cell>
          <cell r="G788" t="str">
            <v>T&amp;D Reimbursable</v>
          </cell>
          <cell r="H788" t="str">
            <v>T&amp;D Engineering</v>
          </cell>
          <cell r="I788" t="str">
            <v>Customer Requested</v>
          </cell>
        </row>
        <row r="789">
          <cell r="A789" t="str">
            <v>BI_BT701</v>
          </cell>
          <cell r="B789" t="str">
            <v>BT701</v>
          </cell>
          <cell r="C789" t="str">
            <v>BI_BT701 - Chelan-Stratford 115kV Transmission Line Rebuild</v>
          </cell>
          <cell r="D789" t="str">
            <v>ER_2611</v>
          </cell>
          <cell r="E789" t="str">
            <v>2611</v>
          </cell>
          <cell r="F789" t="str">
            <v>ER_2611 - Chelan-Stratford 115kV Transmission Line Rebuild</v>
          </cell>
          <cell r="G789" t="str">
            <v>Transmission Construction - Compliance</v>
          </cell>
          <cell r="H789" t="str">
            <v>T&amp;D Engineering</v>
          </cell>
          <cell r="I789" t="str">
            <v>Mandatory &amp; Compliance</v>
          </cell>
        </row>
        <row r="790">
          <cell r="A790" t="str">
            <v>BI_BT800</v>
          </cell>
          <cell r="B790" t="str">
            <v>BT800</v>
          </cell>
          <cell r="C790" t="str">
            <v>BI_BT800 - Davenport 115/13V Sub Rebuild (Tx Integration)</v>
          </cell>
          <cell r="D790" t="str">
            <v>ER_2204</v>
          </cell>
          <cell r="E790" t="str">
            <v>2204</v>
          </cell>
          <cell r="F790" t="str">
            <v>ER_2204 - Substation Rebuilds</v>
          </cell>
          <cell r="G790" t="str">
            <v>Substation - Station Rebuilds Program</v>
          </cell>
          <cell r="H790" t="str">
            <v>T&amp;D Engineering</v>
          </cell>
          <cell r="I790" t="str">
            <v>Asset Condition</v>
          </cell>
        </row>
        <row r="791">
          <cell r="A791" t="str">
            <v>BI_C3X54</v>
          </cell>
          <cell r="B791" t="str">
            <v>C3X54</v>
          </cell>
          <cell r="C791" t="str">
            <v>BI_C3X54 - Colstrip 3 ARO</v>
          </cell>
          <cell r="D791" t="str">
            <v>ER_7500</v>
          </cell>
          <cell r="E791" t="str">
            <v>7500</v>
          </cell>
          <cell r="F791" t="str">
            <v>ER_7500 - FAS 143 ARO</v>
          </cell>
          <cell r="G791" t="str">
            <v>FAS 143 ARO</v>
          </cell>
          <cell r="H791" t="str">
            <v>Outside Regular Capital</v>
          </cell>
          <cell r="I791" t="str">
            <v>No Driver</v>
          </cell>
        </row>
        <row r="792">
          <cell r="A792" t="str">
            <v>BI_C4X54</v>
          </cell>
          <cell r="B792" t="str">
            <v>C4X54</v>
          </cell>
          <cell r="C792" t="str">
            <v>BI_C4X54 - Colstrip 4 ARO</v>
          </cell>
          <cell r="D792" t="str">
            <v>ER_7500</v>
          </cell>
          <cell r="E792" t="str">
            <v>7500</v>
          </cell>
          <cell r="F792" t="str">
            <v>ER_7500 - FAS 143 ARO</v>
          </cell>
          <cell r="G792" t="str">
            <v>FAS 143 ARO</v>
          </cell>
          <cell r="H792" t="str">
            <v>Outside Regular Capital</v>
          </cell>
          <cell r="I792" t="str">
            <v>No Driver</v>
          </cell>
        </row>
        <row r="793">
          <cell r="A793" t="str">
            <v>BI_CC000</v>
          </cell>
          <cell r="B793" t="str">
            <v>CC000</v>
          </cell>
          <cell r="C793" t="str">
            <v>BI_CC000 - RAT Protection System Upgrades for PRC-002 (Net Comms)</v>
          </cell>
          <cell r="D793" t="str">
            <v>ER_2608</v>
          </cell>
          <cell r="E793" t="str">
            <v>2608</v>
          </cell>
          <cell r="F793" t="str">
            <v>ER_2608 - Protection System Upgrades for PRC-002</v>
          </cell>
          <cell r="G793" t="str">
            <v>Protection System Upgrade for PRC-002</v>
          </cell>
          <cell r="H793" t="str">
            <v>T&amp;D Engineering</v>
          </cell>
          <cell r="I793" t="str">
            <v>Mandatory &amp; Compliance</v>
          </cell>
        </row>
        <row r="794">
          <cell r="A794" t="str">
            <v>BI_CC001</v>
          </cell>
          <cell r="B794" t="str">
            <v>CC001</v>
          </cell>
          <cell r="C794" t="str">
            <v>BI_CC001 - KEC Rim Rock Substation Integration (Net Comms)</v>
          </cell>
          <cell r="D794" t="str">
            <v>ER_2626</v>
          </cell>
          <cell r="E794" t="str">
            <v>2626</v>
          </cell>
          <cell r="F794" t="str">
            <v>ER_2626 - KEC Rim Rock Substation Integration</v>
          </cell>
          <cell r="G794" t="str">
            <v>Transmission Construction - Compliance</v>
          </cell>
          <cell r="H794" t="str">
            <v>T&amp;D Engineering</v>
          </cell>
          <cell r="I794" t="str">
            <v>Mandatory &amp; Compliance</v>
          </cell>
        </row>
        <row r="795">
          <cell r="A795" t="str">
            <v>BI_CC002</v>
          </cell>
          <cell r="B795" t="str">
            <v>CC002</v>
          </cell>
          <cell r="C795" t="str">
            <v>BI_CC002 - Poleline Access Control &amp; Integ</v>
          </cell>
          <cell r="D795" t="str">
            <v>ER_2204</v>
          </cell>
          <cell r="E795" t="str">
            <v>2204</v>
          </cell>
          <cell r="F795" t="str">
            <v>ER_2204 - Substation Rebuilds</v>
          </cell>
          <cell r="G795" t="str">
            <v>Substation - Station Rebuilds Program</v>
          </cell>
          <cell r="H795" t="str">
            <v>T&amp;D Engineering</v>
          </cell>
          <cell r="I795" t="str">
            <v>Asset Condition</v>
          </cell>
        </row>
        <row r="796">
          <cell r="A796" t="str">
            <v>BI_CC003</v>
          </cell>
          <cell r="B796" t="str">
            <v>CC003</v>
          </cell>
          <cell r="C796" t="str">
            <v>BI_CC003 - Poleline Network Comm &amp; Camera Integ</v>
          </cell>
          <cell r="D796" t="str">
            <v>ER_2204</v>
          </cell>
          <cell r="E796" t="str">
            <v>2204</v>
          </cell>
          <cell r="F796" t="str">
            <v>ER_2204 - Substation Rebuilds</v>
          </cell>
          <cell r="G796" t="str">
            <v>Substation - Station Rebuilds Program</v>
          </cell>
          <cell r="H796" t="str">
            <v>T&amp;D Engineering</v>
          </cell>
          <cell r="I796" t="str">
            <v>Asset Condition</v>
          </cell>
        </row>
        <row r="797">
          <cell r="A797" t="str">
            <v>BI_CC900</v>
          </cell>
          <cell r="B797" t="str">
            <v>CC900</v>
          </cell>
          <cell r="C797" t="str">
            <v>BI_CC900 - Dalton 115-13kv Sub - Add 30 MVA XFM Comm</v>
          </cell>
          <cell r="D797" t="str">
            <v>ER_2274</v>
          </cell>
          <cell r="E797" t="str">
            <v>2274</v>
          </cell>
          <cell r="F797" t="str">
            <v>ER_2274 - New Substations</v>
          </cell>
          <cell r="G797" t="str">
            <v>Substation - New Distribution Station Capacity Program</v>
          </cell>
          <cell r="H797" t="str">
            <v>T&amp;D Engineering</v>
          </cell>
          <cell r="I797" t="str">
            <v>Performance &amp; Capacity</v>
          </cell>
        </row>
        <row r="798">
          <cell r="A798" t="str">
            <v>BI_CC901</v>
          </cell>
          <cell r="B798" t="str">
            <v>CC901</v>
          </cell>
          <cell r="C798" t="str">
            <v>BI_CC901 - Poleline 115kV Substation (Comm)</v>
          </cell>
          <cell r="D798" t="str">
            <v>ER_2204</v>
          </cell>
          <cell r="E798" t="str">
            <v>2204</v>
          </cell>
          <cell r="F798" t="str">
            <v>ER_2204 - Substation Rebuilds</v>
          </cell>
          <cell r="G798" t="str">
            <v>Substation - Station Rebuilds Program</v>
          </cell>
          <cell r="H798" t="str">
            <v>T&amp;D Engineering</v>
          </cell>
          <cell r="I798" t="str">
            <v>Asset Condition</v>
          </cell>
        </row>
        <row r="799">
          <cell r="A799" t="str">
            <v>BI_CD001</v>
          </cell>
          <cell r="B799" t="str">
            <v>CD001</v>
          </cell>
          <cell r="C799" t="str">
            <v>BI_CD001 - Dalton 131 Reconductor 1.5 Miles (Strayhorn)</v>
          </cell>
          <cell r="D799" t="str">
            <v>ER_2515</v>
          </cell>
          <cell r="E799" t="str">
            <v>2515</v>
          </cell>
          <cell r="F799" t="str">
            <v>ER_2515 - Distribution - CdA East &amp; North</v>
          </cell>
          <cell r="G799" t="str">
            <v>Distribution System Enhancements</v>
          </cell>
          <cell r="H799" t="str">
            <v>T&amp;D Engineering</v>
          </cell>
          <cell r="I799" t="str">
            <v>Performance &amp; Capacity</v>
          </cell>
        </row>
        <row r="800">
          <cell r="A800" t="str">
            <v>BI_CD002</v>
          </cell>
          <cell r="B800" t="str">
            <v>CD002</v>
          </cell>
          <cell r="C800" t="str">
            <v>BI_CD002 - DAL131 Recond and Extend 1.4 Miles (on Rimroc)</v>
          </cell>
          <cell r="D800" t="str">
            <v>ER_2515</v>
          </cell>
          <cell r="E800" t="str">
            <v>2515</v>
          </cell>
          <cell r="F800" t="str">
            <v>ER_2515 - Distribution - CdA East &amp; North</v>
          </cell>
          <cell r="G800" t="str">
            <v>Distribution System Enhancements</v>
          </cell>
          <cell r="H800" t="str">
            <v>T&amp;D Engineering</v>
          </cell>
          <cell r="I800" t="str">
            <v>Performance &amp; Capacity</v>
          </cell>
        </row>
        <row r="801">
          <cell r="A801" t="str">
            <v>BI_CD003</v>
          </cell>
          <cell r="B801" t="str">
            <v>CD003</v>
          </cell>
          <cell r="C801" t="str">
            <v>BI_CD003 - Idaho Rd 115kV:13kV Overbuild on Wyoming Rd</v>
          </cell>
          <cell r="D801" t="str">
            <v>ER_2307</v>
          </cell>
          <cell r="E801" t="str">
            <v>2307</v>
          </cell>
          <cell r="F801" t="str">
            <v>ER_2307 - Idaho Road Sub</v>
          </cell>
          <cell r="G801" t="str">
            <v>Regular Capital - Pre Business Case</v>
          </cell>
          <cell r="H801" t="str">
            <v>No Function</v>
          </cell>
          <cell r="I801" t="str">
            <v>No Driver</v>
          </cell>
        </row>
        <row r="802">
          <cell r="A802" t="str">
            <v>BI_CD004</v>
          </cell>
          <cell r="B802" t="str">
            <v>CD004</v>
          </cell>
          <cell r="C802" t="str">
            <v>BI_CD004 - CDA 123:  Fernan Lake Reinforcements</v>
          </cell>
          <cell r="D802" t="str">
            <v>ER_2515</v>
          </cell>
          <cell r="E802" t="str">
            <v>2515</v>
          </cell>
          <cell r="F802" t="str">
            <v>ER_2515 - Distribution - CdA East &amp; North</v>
          </cell>
          <cell r="G802" t="str">
            <v>Distribution System Enhancements</v>
          </cell>
          <cell r="H802" t="str">
            <v>T&amp;D Engineering</v>
          </cell>
          <cell r="I802" t="str">
            <v>Performance &amp; Capacity</v>
          </cell>
        </row>
        <row r="803">
          <cell r="A803" t="str">
            <v>BI_CD005</v>
          </cell>
          <cell r="B803" t="str">
            <v>CD005</v>
          </cell>
          <cell r="C803" t="str">
            <v>BI_CD005 - RAT Protection System Upgrades for PRC-002 (Dist)</v>
          </cell>
          <cell r="D803" t="str">
            <v>ER_2608</v>
          </cell>
          <cell r="E803" t="str">
            <v>2608</v>
          </cell>
          <cell r="F803" t="str">
            <v>ER_2608 - Protection System Upgrades for PRC-002</v>
          </cell>
          <cell r="G803" t="str">
            <v>Protection System Upgrade for PRC-002</v>
          </cell>
          <cell r="H803" t="str">
            <v>T&amp;D Engineering</v>
          </cell>
          <cell r="I803" t="str">
            <v>Mandatory &amp; Compliance</v>
          </cell>
        </row>
        <row r="804">
          <cell r="A804" t="str">
            <v>BI_CD101</v>
          </cell>
          <cell r="B804" t="str">
            <v>CD101</v>
          </cell>
          <cell r="C804" t="str">
            <v>BI_CD101 - Avondale 151 Recond 1.5 mi</v>
          </cell>
          <cell r="D804" t="str">
            <v>ER_2515</v>
          </cell>
          <cell r="E804" t="str">
            <v>2515</v>
          </cell>
          <cell r="F804" t="str">
            <v>ER_2515 - Distribution - CdA East &amp; North</v>
          </cell>
          <cell r="G804" t="str">
            <v>Distribution System Enhancements</v>
          </cell>
          <cell r="H804" t="str">
            <v>T&amp;D Engineering</v>
          </cell>
          <cell r="I804" t="str">
            <v>Performance &amp; Capacity</v>
          </cell>
        </row>
        <row r="805">
          <cell r="A805" t="str">
            <v>BI_CD102</v>
          </cell>
          <cell r="B805" t="str">
            <v>CD102</v>
          </cell>
          <cell r="C805" t="str">
            <v>BI_CD102 - Plummer Cx FDR to Worley</v>
          </cell>
          <cell r="D805" t="str">
            <v>ER_2527</v>
          </cell>
          <cell r="E805" t="str">
            <v>2527</v>
          </cell>
          <cell r="F805" t="str">
            <v>ER_2527 - Plummer Cx FDR to Worley</v>
          </cell>
          <cell r="G805" t="str">
            <v>Regular Capital - Pre Business Case</v>
          </cell>
          <cell r="H805" t="str">
            <v>No Function</v>
          </cell>
          <cell r="I805" t="str">
            <v>No Driver</v>
          </cell>
        </row>
        <row r="806">
          <cell r="A806" t="str">
            <v>BI_CD103</v>
          </cell>
          <cell r="B806" t="str">
            <v>CD103</v>
          </cell>
          <cell r="C806" t="str">
            <v>BI_CD103 - PVW 241 Tie</v>
          </cell>
          <cell r="D806" t="str">
            <v>ER_2517</v>
          </cell>
          <cell r="E806" t="str">
            <v>2517</v>
          </cell>
          <cell r="F806" t="str">
            <v>ER_2517 - EFM 12F2 &amp; PVW 241 Feeder Tie</v>
          </cell>
          <cell r="G806" t="str">
            <v>Regular Capital - Pre Business Case</v>
          </cell>
          <cell r="H806" t="str">
            <v>No Function</v>
          </cell>
          <cell r="I806" t="str">
            <v>No Driver</v>
          </cell>
        </row>
        <row r="807">
          <cell r="A807" t="str">
            <v>BI_CD104</v>
          </cell>
          <cell r="B807" t="str">
            <v>CD104</v>
          </cell>
          <cell r="C807" t="str">
            <v>BI_CD104 - Dalton 131 - Recond 0.8 mi (Lakeshore)</v>
          </cell>
          <cell r="D807" t="str">
            <v>ER_2515</v>
          </cell>
          <cell r="E807" t="str">
            <v>2515</v>
          </cell>
          <cell r="F807" t="str">
            <v>ER_2515 - Distribution - CdA East &amp; North</v>
          </cell>
          <cell r="G807" t="str">
            <v>Distribution System Enhancements</v>
          </cell>
          <cell r="H807" t="str">
            <v>T&amp;D Engineering</v>
          </cell>
          <cell r="I807" t="str">
            <v>Performance &amp; Capacity</v>
          </cell>
        </row>
        <row r="808">
          <cell r="A808" t="str">
            <v>BI_CD105</v>
          </cell>
          <cell r="B808" t="str">
            <v>CD105</v>
          </cell>
          <cell r="C808" t="str">
            <v>BI_CD105 - Dalton 133 - Add 1-Phase 3.1 miles</v>
          </cell>
          <cell r="D808" t="str">
            <v>ER_2515</v>
          </cell>
          <cell r="E808" t="str">
            <v>2515</v>
          </cell>
          <cell r="F808" t="str">
            <v>ER_2515 - Distribution - CdA East &amp; North</v>
          </cell>
          <cell r="G808" t="str">
            <v>Distribution System Enhancements</v>
          </cell>
          <cell r="H808" t="str">
            <v>T&amp;D Engineering</v>
          </cell>
          <cell r="I808" t="str">
            <v>Performance &amp; Capacity</v>
          </cell>
        </row>
        <row r="809">
          <cell r="A809" t="str">
            <v>BI_CD107</v>
          </cell>
          <cell r="B809" t="str">
            <v>CD107</v>
          </cell>
          <cell r="C809" t="str">
            <v>BI_CD107 - PF 213 - Recond 1.2 mi Riverbend Pk</v>
          </cell>
          <cell r="D809" t="str">
            <v>ER_2515</v>
          </cell>
          <cell r="E809" t="str">
            <v>2515</v>
          </cell>
          <cell r="F809" t="str">
            <v>ER_2515 - Distribution - CdA East &amp; North</v>
          </cell>
          <cell r="G809" t="str">
            <v>Distribution System Enhancements</v>
          </cell>
          <cell r="H809" t="str">
            <v>T&amp;D Engineering</v>
          </cell>
          <cell r="I809" t="str">
            <v>Performance &amp; Capacity</v>
          </cell>
        </row>
        <row r="810">
          <cell r="A810" t="str">
            <v>BI_CD108</v>
          </cell>
          <cell r="B810" t="str">
            <v>CD108</v>
          </cell>
          <cell r="C810" t="str">
            <v>BI_CD108 - Rathdrum 231 - Replace UG FDR Exit</v>
          </cell>
          <cell r="D810" t="str">
            <v>ER_2515</v>
          </cell>
          <cell r="E810" t="str">
            <v>2515</v>
          </cell>
          <cell r="F810" t="str">
            <v>ER_2515 - Distribution - CdA East &amp; North</v>
          </cell>
          <cell r="G810" t="str">
            <v>Distribution System Enhancements</v>
          </cell>
          <cell r="H810" t="str">
            <v>T&amp;D Engineering</v>
          </cell>
          <cell r="I810" t="str">
            <v>Performance &amp; Capacity</v>
          </cell>
        </row>
        <row r="811">
          <cell r="A811" t="str">
            <v>BI_CD200</v>
          </cell>
          <cell r="B811" t="str">
            <v>CD200</v>
          </cell>
          <cell r="C811" t="str">
            <v>BI_CD200 - Rathdrum 231 (D)</v>
          </cell>
          <cell r="D811" t="str">
            <v>ER_2414</v>
          </cell>
          <cell r="E811" t="str">
            <v>2414</v>
          </cell>
          <cell r="F811" t="str">
            <v>ER_2414 - Sys-Dist Reliability-Improve Worst Fdrs</v>
          </cell>
          <cell r="G811" t="str">
            <v>Distribution System Enhancements</v>
          </cell>
          <cell r="H811" t="str">
            <v>T&amp;D Engineering</v>
          </cell>
          <cell r="I811" t="str">
            <v>Performance &amp; Capacity</v>
          </cell>
        </row>
        <row r="812">
          <cell r="A812" t="str">
            <v>BI_CD201</v>
          </cell>
          <cell r="B812" t="str">
            <v>CD201</v>
          </cell>
          <cell r="C812" t="str">
            <v>BI_CD201 - Rathdrum 233 - UG 1 mi (Sylte Ranch)</v>
          </cell>
          <cell r="D812" t="str">
            <v>ER_2515</v>
          </cell>
          <cell r="E812" t="str">
            <v>2515</v>
          </cell>
          <cell r="F812" t="str">
            <v>ER_2515 - Distribution - CdA East &amp; North</v>
          </cell>
          <cell r="G812" t="str">
            <v>Distribution System Enhancements</v>
          </cell>
          <cell r="H812" t="str">
            <v>T&amp;D Engineering</v>
          </cell>
          <cell r="I812" t="str">
            <v>Performance &amp; Capacity</v>
          </cell>
        </row>
        <row r="813">
          <cell r="A813" t="str">
            <v>BI_CD202</v>
          </cell>
          <cell r="B813" t="str">
            <v>CD202</v>
          </cell>
          <cell r="C813" t="str">
            <v>BI_CD202 - CDA - Osprey Mitigation</v>
          </cell>
          <cell r="D813" t="str">
            <v>ER_2515</v>
          </cell>
          <cell r="E813" t="str">
            <v>2515</v>
          </cell>
          <cell r="F813" t="str">
            <v>ER_2515 - Distribution - CdA East &amp; North</v>
          </cell>
          <cell r="G813" t="str">
            <v>Distribution System Enhancements</v>
          </cell>
          <cell r="H813" t="str">
            <v>T&amp;D Engineering</v>
          </cell>
          <cell r="I813" t="str">
            <v>Performance &amp; Capacity</v>
          </cell>
        </row>
        <row r="814">
          <cell r="A814" t="str">
            <v>BI_CD203</v>
          </cell>
          <cell r="B814" t="str">
            <v>CD203</v>
          </cell>
          <cell r="C814" t="str">
            <v>BI_CD203 - Huetter 142 - Extend 3PH 0.5 mi</v>
          </cell>
          <cell r="D814" t="str">
            <v>ER_2515</v>
          </cell>
          <cell r="E814" t="str">
            <v>2515</v>
          </cell>
          <cell r="F814" t="str">
            <v>ER_2515 - Distribution - CdA East &amp; North</v>
          </cell>
          <cell r="G814" t="str">
            <v>Distribution System Enhancements</v>
          </cell>
          <cell r="H814" t="str">
            <v>T&amp;D Engineering</v>
          </cell>
          <cell r="I814" t="str">
            <v>Performance &amp; Capacity</v>
          </cell>
        </row>
        <row r="815">
          <cell r="A815" t="str">
            <v>BI_CD204</v>
          </cell>
          <cell r="B815" t="str">
            <v>CD204</v>
          </cell>
          <cell r="C815" t="str">
            <v>BI_CD204 - Blue Creek Sub - Distribution Line Integration</v>
          </cell>
          <cell r="D815" t="str">
            <v>ER_2546</v>
          </cell>
          <cell r="E815" t="str">
            <v>2546</v>
          </cell>
          <cell r="F815" t="str">
            <v>ER_2546 - Blue Creek 115 kV - Rebuild</v>
          </cell>
          <cell r="G815" t="str">
            <v>Substation - Station Rebuilds Program</v>
          </cell>
          <cell r="H815" t="str">
            <v>T&amp;D Engineering</v>
          </cell>
          <cell r="I815" t="str">
            <v>Asset Condition</v>
          </cell>
        </row>
        <row r="816">
          <cell r="A816" t="str">
            <v>BI_CD300</v>
          </cell>
          <cell r="B816" t="str">
            <v>CD300</v>
          </cell>
          <cell r="C816" t="str">
            <v>BI_CD300 - CDA124 - Recond NIC Loop</v>
          </cell>
          <cell r="D816" t="str">
            <v>ER_2515</v>
          </cell>
          <cell r="E816" t="str">
            <v>2515</v>
          </cell>
          <cell r="F816" t="str">
            <v>ER_2515 - Distribution - CdA East &amp; North</v>
          </cell>
          <cell r="G816" t="str">
            <v>Distribution System Enhancements</v>
          </cell>
          <cell r="H816" t="str">
            <v>T&amp;D Engineering</v>
          </cell>
          <cell r="I816" t="str">
            <v>Performance &amp; Capacity</v>
          </cell>
        </row>
        <row r="817">
          <cell r="A817" t="str">
            <v>BI_CD301</v>
          </cell>
          <cell r="B817" t="str">
            <v>CD301</v>
          </cell>
          <cell r="C817" t="str">
            <v>BI_CD301 - CdA 121 Feeder Upgrade</v>
          </cell>
          <cell r="D817" t="str">
            <v>ER_2470</v>
          </cell>
          <cell r="E817" t="str">
            <v>2470</v>
          </cell>
          <cell r="F817" t="str">
            <v>ER_2470 - Dist Grid Modernization</v>
          </cell>
          <cell r="G817" t="str">
            <v>Distribution Grid Modernization</v>
          </cell>
          <cell r="H817" t="str">
            <v>T&amp;D Operations</v>
          </cell>
          <cell r="I817" t="str">
            <v>Asset Condition</v>
          </cell>
        </row>
        <row r="818">
          <cell r="A818" t="str">
            <v>BI_CD302</v>
          </cell>
          <cell r="B818" t="str">
            <v>CD302</v>
          </cell>
          <cell r="C818" t="str">
            <v>BI_CD302 - Customer Driven Dx Intercxns: KEC Beck Rd Sub</v>
          </cell>
          <cell r="D818" t="str">
            <v>ER_2070</v>
          </cell>
          <cell r="E818" t="str">
            <v>2070</v>
          </cell>
          <cell r="F818" t="str">
            <v>ER_2070 - Trans/Dist/Sub Reimbursable Projects</v>
          </cell>
          <cell r="G818" t="str">
            <v>T&amp;D Reimbursable</v>
          </cell>
          <cell r="H818" t="str">
            <v>T&amp;D Engineering</v>
          </cell>
          <cell r="I818" t="str">
            <v>Customer Requested</v>
          </cell>
        </row>
        <row r="819">
          <cell r="A819" t="str">
            <v>BI_CD303</v>
          </cell>
          <cell r="B819" t="str">
            <v>CD303</v>
          </cell>
          <cell r="C819" t="str">
            <v>BI_CD303 - Canfield Substation - New (Distribution)</v>
          </cell>
          <cell r="D819" t="str">
            <v>ER_2274</v>
          </cell>
          <cell r="E819" t="str">
            <v>2274</v>
          </cell>
          <cell r="F819" t="str">
            <v>ER_2274 - New Substations</v>
          </cell>
          <cell r="G819" t="str">
            <v>Substation - New Distribution Station Capacity Program</v>
          </cell>
          <cell r="H819" t="str">
            <v>T&amp;D Engineering</v>
          </cell>
          <cell r="I819" t="str">
            <v>Performance &amp; Capacity</v>
          </cell>
        </row>
        <row r="820">
          <cell r="A820" t="str">
            <v>BI_CD387</v>
          </cell>
          <cell r="B820" t="str">
            <v>CD387</v>
          </cell>
          <cell r="C820" t="str">
            <v>BI_CD387 - Appleway 115 - construct new feeder</v>
          </cell>
          <cell r="D820" t="str">
            <v>ER_2306</v>
          </cell>
          <cell r="E820" t="str">
            <v>2306</v>
          </cell>
          <cell r="F820" t="str">
            <v>ER_2306 - Appleway Sub - Rebuild</v>
          </cell>
          <cell r="G820" t="str">
            <v>Substation - Station Rebuilds Program</v>
          </cell>
          <cell r="H820" t="str">
            <v>T&amp;D Engineering</v>
          </cell>
          <cell r="I820" t="str">
            <v>Asset Condition</v>
          </cell>
        </row>
        <row r="821">
          <cell r="A821" t="str">
            <v>BI_CD396</v>
          </cell>
          <cell r="B821" t="str">
            <v>CD396</v>
          </cell>
          <cell r="C821" t="str">
            <v>BI_CD396 - Appleway 111 - Relocate</v>
          </cell>
          <cell r="D821" t="str">
            <v>ER_2262</v>
          </cell>
          <cell r="E821" t="str">
            <v>2262</v>
          </cell>
          <cell r="F821" t="str">
            <v>ER_2262 - Gov't Way Relocation</v>
          </cell>
          <cell r="G821" t="str">
            <v>Regular Capital - Pre Business Case</v>
          </cell>
          <cell r="H821" t="str">
            <v>No Function</v>
          </cell>
          <cell r="I821" t="str">
            <v>No Driver</v>
          </cell>
        </row>
        <row r="822">
          <cell r="A822" t="str">
            <v>BI_CD397</v>
          </cell>
          <cell r="B822" t="str">
            <v>CD397</v>
          </cell>
          <cell r="C822" t="str">
            <v>BI_CD397 - Dalton 134 - Relocate</v>
          </cell>
          <cell r="D822" t="str">
            <v>ER_2262</v>
          </cell>
          <cell r="E822" t="str">
            <v>2262</v>
          </cell>
          <cell r="F822" t="str">
            <v>ER_2262 - Gov't Way Relocation</v>
          </cell>
          <cell r="G822" t="str">
            <v>Regular Capital - Pre Business Case</v>
          </cell>
          <cell r="H822" t="str">
            <v>No Function</v>
          </cell>
          <cell r="I822" t="str">
            <v>No Driver</v>
          </cell>
        </row>
        <row r="823">
          <cell r="A823" t="str">
            <v>BI_CD401</v>
          </cell>
          <cell r="B823" t="str">
            <v>CD401</v>
          </cell>
          <cell r="C823" t="str">
            <v>BI_CD401 - Dalton 134 - Coldwater Creek Area Loop</v>
          </cell>
          <cell r="D823" t="str">
            <v>ER_2515</v>
          </cell>
          <cell r="E823" t="str">
            <v>2515</v>
          </cell>
          <cell r="F823" t="str">
            <v>ER_2515 - Distribution - CdA East &amp; North</v>
          </cell>
          <cell r="G823" t="str">
            <v>Distribution System Enhancements</v>
          </cell>
          <cell r="H823" t="str">
            <v>T&amp;D Engineering</v>
          </cell>
          <cell r="I823" t="str">
            <v>Performance &amp; Capacity</v>
          </cell>
        </row>
        <row r="824">
          <cell r="A824" t="str">
            <v>BI_CD402</v>
          </cell>
          <cell r="B824" t="str">
            <v>CD402</v>
          </cell>
          <cell r="C824" t="str">
            <v>BI_CD402 - Huetter 142 - Extend Feeder 0.6 Miles</v>
          </cell>
          <cell r="D824" t="str">
            <v>ER_2250</v>
          </cell>
          <cell r="E824" t="str">
            <v>2250</v>
          </cell>
          <cell r="F824" t="str">
            <v>ER_2250 - Huetter 142 Extend Fdr</v>
          </cell>
          <cell r="G824" t="str">
            <v>Regular Capital - Pre Business Case</v>
          </cell>
          <cell r="H824" t="str">
            <v>No Function</v>
          </cell>
          <cell r="I824" t="str">
            <v>No Driver</v>
          </cell>
        </row>
        <row r="825">
          <cell r="A825" t="str">
            <v>BI_CD403</v>
          </cell>
          <cell r="B825" t="str">
            <v>CD403</v>
          </cell>
          <cell r="C825" t="str">
            <v>BI_CD403 - Blue Ck-321 Recond 3 mi</v>
          </cell>
          <cell r="D825" t="str">
            <v>ER_2515</v>
          </cell>
          <cell r="E825" t="str">
            <v>2515</v>
          </cell>
          <cell r="F825" t="str">
            <v>ER_2515 - Distribution - CdA East &amp; North</v>
          </cell>
          <cell r="G825" t="str">
            <v>Distribution System Enhancements</v>
          </cell>
          <cell r="H825" t="str">
            <v>T&amp;D Engineering</v>
          </cell>
          <cell r="I825" t="str">
            <v>Performance &amp; Capacity</v>
          </cell>
        </row>
        <row r="826">
          <cell r="A826" t="str">
            <v>BI_CD404</v>
          </cell>
          <cell r="B826" t="str">
            <v>CD404</v>
          </cell>
          <cell r="C826" t="str">
            <v>BI_CD404 - Lakeview 343-Conv 6 mi to UG</v>
          </cell>
          <cell r="D826" t="str">
            <v>ER_2515</v>
          </cell>
          <cell r="E826" t="str">
            <v>2515</v>
          </cell>
          <cell r="F826" t="str">
            <v>ER_2515 - Distribution - CdA East &amp; North</v>
          </cell>
          <cell r="G826" t="str">
            <v>Distribution System Enhancements</v>
          </cell>
          <cell r="H826" t="str">
            <v>T&amp;D Engineering</v>
          </cell>
          <cell r="I826" t="str">
            <v>Performance &amp; Capacity</v>
          </cell>
        </row>
        <row r="827">
          <cell r="A827" t="str">
            <v>BI_CD405</v>
          </cell>
          <cell r="B827" t="str">
            <v>CD405</v>
          </cell>
          <cell r="C827" t="str">
            <v>BI_CD405 - BLU 321- Rbld &amp; UG conv near Tony's Restaurant</v>
          </cell>
          <cell r="D827" t="str">
            <v>ER_2515</v>
          </cell>
          <cell r="E827" t="str">
            <v>2515</v>
          </cell>
          <cell r="F827" t="str">
            <v>ER_2515 - Distribution - CdA East &amp; North</v>
          </cell>
          <cell r="G827" t="str">
            <v>Distribution System Enhancements</v>
          </cell>
          <cell r="H827" t="str">
            <v>T&amp;D Engineering</v>
          </cell>
          <cell r="I827" t="str">
            <v>Performance &amp; Capacity</v>
          </cell>
        </row>
        <row r="828">
          <cell r="A828" t="str">
            <v>BI_CD406</v>
          </cell>
          <cell r="B828" t="str">
            <v>CD406</v>
          </cell>
          <cell r="C828" t="str">
            <v>BI_CD406 - CDA 125- Recond #6 Crapo Dalton &amp; 17th St</v>
          </cell>
          <cell r="D828" t="str">
            <v>ER_2515</v>
          </cell>
          <cell r="E828" t="str">
            <v>2515</v>
          </cell>
          <cell r="F828" t="str">
            <v>ER_2515 - Distribution - CdA East &amp; North</v>
          </cell>
          <cell r="G828" t="str">
            <v>Distribution System Enhancements</v>
          </cell>
          <cell r="H828" t="str">
            <v>T&amp;D Engineering</v>
          </cell>
          <cell r="I828" t="str">
            <v>Performance &amp; Capacity</v>
          </cell>
        </row>
        <row r="829">
          <cell r="A829" t="str">
            <v>BI_CD407</v>
          </cell>
          <cell r="B829" t="str">
            <v>CD407</v>
          </cell>
          <cell r="C829" t="str">
            <v>BI_CD407 - Pleasant View 241 - Reconductor &amp; Extend Feeder</v>
          </cell>
          <cell r="D829" t="str">
            <v>ER_2265</v>
          </cell>
          <cell r="E829" t="str">
            <v>2265</v>
          </cell>
          <cell r="F829" t="str">
            <v>ER_2265 - Pleasant View 241-Reconductor &amp; Extend</v>
          </cell>
          <cell r="G829" t="str">
            <v>Regular Capital - Pre Business Case</v>
          </cell>
          <cell r="H829" t="str">
            <v>No Function</v>
          </cell>
          <cell r="I829" t="str">
            <v>No Driver</v>
          </cell>
        </row>
        <row r="830">
          <cell r="A830" t="str">
            <v>BI_CD408</v>
          </cell>
          <cell r="B830" t="str">
            <v>CD408</v>
          </cell>
          <cell r="C830" t="str">
            <v>BI_CD408 - Pleasant View 243-Extend 750 Mcm UG Trunk 0.7Mi</v>
          </cell>
          <cell r="D830" t="str">
            <v>ER_2266</v>
          </cell>
          <cell r="E830" t="str">
            <v>2266</v>
          </cell>
          <cell r="F830" t="str">
            <v>ER_2266 - Pleasant View 243-Ext Underground .7Mi</v>
          </cell>
          <cell r="G830" t="str">
            <v>Regular Capital - Pre Business Case</v>
          </cell>
          <cell r="H830" t="str">
            <v>No Function</v>
          </cell>
          <cell r="I830" t="str">
            <v>No Driver</v>
          </cell>
        </row>
        <row r="831">
          <cell r="A831" t="str">
            <v>BI_CD409</v>
          </cell>
          <cell r="B831" t="str">
            <v>CD409</v>
          </cell>
          <cell r="C831" t="str">
            <v>BI_CD409 - PF 213 - Recond McGuire Rd</v>
          </cell>
          <cell r="D831" t="str">
            <v>ER_2515</v>
          </cell>
          <cell r="E831" t="str">
            <v>2515</v>
          </cell>
          <cell r="F831" t="str">
            <v>ER_2515 - Distribution - CdA East &amp; North</v>
          </cell>
          <cell r="G831" t="str">
            <v>Distribution System Enhancements</v>
          </cell>
          <cell r="H831" t="str">
            <v>T&amp;D Engineering</v>
          </cell>
          <cell r="I831" t="str">
            <v>Performance &amp; Capacity</v>
          </cell>
        </row>
        <row r="832">
          <cell r="A832" t="str">
            <v>BI_CD410</v>
          </cell>
          <cell r="B832" t="str">
            <v>CD410</v>
          </cell>
          <cell r="C832" t="str">
            <v>BI_CD410 - PVW 243 - Cap Bank Riverbend</v>
          </cell>
          <cell r="D832" t="str">
            <v>ER_2515</v>
          </cell>
          <cell r="E832" t="str">
            <v>2515</v>
          </cell>
          <cell r="F832" t="str">
            <v>ER_2515 - Distribution - CdA East &amp; North</v>
          </cell>
          <cell r="G832" t="str">
            <v>Distribution System Enhancements</v>
          </cell>
          <cell r="H832" t="str">
            <v>T&amp;D Engineering</v>
          </cell>
          <cell r="I832" t="str">
            <v>Performance &amp; Capacity</v>
          </cell>
        </row>
        <row r="833">
          <cell r="A833" t="str">
            <v>BI_CD411</v>
          </cell>
          <cell r="B833" t="str">
            <v>CD411</v>
          </cell>
          <cell r="C833" t="str">
            <v>BI_CD411 - RAT 233 - Recond Hwy 41 to 2/0 ACSR</v>
          </cell>
          <cell r="D833" t="str">
            <v>ER_2515</v>
          </cell>
          <cell r="E833" t="str">
            <v>2515</v>
          </cell>
          <cell r="F833" t="str">
            <v>ER_2515 - Distribution - CdA East &amp; North</v>
          </cell>
          <cell r="G833" t="str">
            <v>Distribution System Enhancements</v>
          </cell>
          <cell r="H833" t="str">
            <v>T&amp;D Engineering</v>
          </cell>
          <cell r="I833" t="str">
            <v>Performance &amp; Capacity</v>
          </cell>
        </row>
        <row r="834">
          <cell r="A834" t="str">
            <v>BI_CD412</v>
          </cell>
          <cell r="B834" t="str">
            <v>CD412</v>
          </cell>
          <cell r="C834" t="str">
            <v>BI_CD412 - RAT231 Feeder Upgrade</v>
          </cell>
          <cell r="D834" t="str">
            <v>ER_2470</v>
          </cell>
          <cell r="E834" t="str">
            <v>2470</v>
          </cell>
          <cell r="F834" t="str">
            <v>ER_2470 - Dist Grid Modernization</v>
          </cell>
          <cell r="G834" t="str">
            <v>Distribution Grid Modernization</v>
          </cell>
          <cell r="H834" t="str">
            <v>T&amp;D Operations</v>
          </cell>
          <cell r="I834" t="str">
            <v>Asset Condition</v>
          </cell>
        </row>
        <row r="835">
          <cell r="A835" t="str">
            <v>BI_CD500</v>
          </cell>
          <cell r="B835" t="str">
            <v>CD500</v>
          </cell>
          <cell r="C835" t="str">
            <v>BI_CD500 - Huetter 141 - Extend feeder 1.1 mi</v>
          </cell>
          <cell r="D835" t="str">
            <v>ER_2329</v>
          </cell>
          <cell r="E835" t="str">
            <v>2329</v>
          </cell>
          <cell r="F835" t="str">
            <v>ER_2329 - Huetter 141 - Extend feeder 1.1 miles on Mullan</v>
          </cell>
          <cell r="G835" t="str">
            <v>Regular Capital - Pre Business Case</v>
          </cell>
          <cell r="H835" t="str">
            <v>No Function</v>
          </cell>
          <cell r="I835" t="str">
            <v>No Driver</v>
          </cell>
        </row>
        <row r="836">
          <cell r="A836" t="str">
            <v>BI_CD501</v>
          </cell>
          <cell r="B836" t="str">
            <v>CD501</v>
          </cell>
          <cell r="C836" t="str">
            <v>BI_CD501 - Rathdrum 231 - Extend 1 mile on Lancaster</v>
          </cell>
          <cell r="D836" t="str">
            <v>ER_2515</v>
          </cell>
          <cell r="E836" t="str">
            <v>2515</v>
          </cell>
          <cell r="F836" t="str">
            <v>ER_2515 - Distribution - CdA East &amp; North</v>
          </cell>
          <cell r="G836" t="str">
            <v>Distribution System Enhancements</v>
          </cell>
          <cell r="H836" t="str">
            <v>T&amp;D Engineering</v>
          </cell>
          <cell r="I836" t="str">
            <v>Performance &amp; Capacity</v>
          </cell>
        </row>
        <row r="837">
          <cell r="A837" t="str">
            <v>BI_CD502</v>
          </cell>
          <cell r="B837" t="str">
            <v>CD502</v>
          </cell>
          <cell r="C837" t="str">
            <v>BI_CD502 - Pleasant View 241 - Extend feeder 1 mi</v>
          </cell>
          <cell r="D837" t="str">
            <v>ER_2515</v>
          </cell>
          <cell r="E837" t="str">
            <v>2515</v>
          </cell>
          <cell r="F837" t="str">
            <v>ER_2515 - Distribution - CdA East &amp; North</v>
          </cell>
          <cell r="G837" t="str">
            <v>Distribution System Enhancements</v>
          </cell>
          <cell r="H837" t="str">
            <v>T&amp;D Engineering</v>
          </cell>
          <cell r="I837" t="str">
            <v>Performance &amp; Capacity</v>
          </cell>
        </row>
        <row r="838">
          <cell r="A838" t="str">
            <v>BI_CD503</v>
          </cell>
          <cell r="B838" t="str">
            <v>CD503</v>
          </cell>
          <cell r="C838" t="str">
            <v>BI_CD503 - HUE142-Recd 1 mile on Atlas to 2/0 ACSR</v>
          </cell>
          <cell r="D838" t="str">
            <v>ER_2515</v>
          </cell>
          <cell r="E838" t="str">
            <v>2515</v>
          </cell>
          <cell r="F838" t="str">
            <v>ER_2515 - Distribution - CdA East &amp; North</v>
          </cell>
          <cell r="G838" t="str">
            <v>Distribution System Enhancements</v>
          </cell>
          <cell r="H838" t="str">
            <v>T&amp;D Engineering</v>
          </cell>
          <cell r="I838" t="str">
            <v>Performance &amp; Capacity</v>
          </cell>
        </row>
        <row r="839">
          <cell r="A839" t="str">
            <v>BI_CD504</v>
          </cell>
          <cell r="B839" t="str">
            <v>CD504</v>
          </cell>
          <cell r="C839" t="str">
            <v>BI_CD504 - Boulder-Rathdrum and PF-Ramsey 115kV Reconfig</v>
          </cell>
          <cell r="D839" t="str">
            <v>ER_2057</v>
          </cell>
          <cell r="E839" t="str">
            <v>2057</v>
          </cell>
          <cell r="F839" t="str">
            <v>ER_2057 - Transmission Minor Rebuild</v>
          </cell>
          <cell r="G839" t="str">
            <v>Transmission - Minor Rebuild</v>
          </cell>
          <cell r="H839" t="str">
            <v>T&amp;D Engineering</v>
          </cell>
          <cell r="I839" t="str">
            <v>Asset Condition</v>
          </cell>
        </row>
        <row r="840">
          <cell r="A840" t="str">
            <v>BI_CD505</v>
          </cell>
          <cell r="B840" t="str">
            <v>CD505</v>
          </cell>
          <cell r="C840" t="str">
            <v>BI_CD505 - PRA 222:  Reconductor 1/2 mile at Ponderosa</v>
          </cell>
          <cell r="D840" t="str">
            <v>ER_2515</v>
          </cell>
          <cell r="E840" t="str">
            <v>2515</v>
          </cell>
          <cell r="F840" t="str">
            <v>ER_2515 - Distribution - CdA East &amp; North</v>
          </cell>
          <cell r="G840" t="str">
            <v>Distribution System Enhancements</v>
          </cell>
          <cell r="H840" t="str">
            <v>T&amp;D Engineering</v>
          </cell>
          <cell r="I840" t="str">
            <v>Performance &amp; Capacity</v>
          </cell>
        </row>
        <row r="841">
          <cell r="A841" t="str">
            <v>BI_CD506</v>
          </cell>
          <cell r="B841" t="str">
            <v>CD506</v>
          </cell>
          <cell r="C841" t="str">
            <v>BI_CD506 - HUE 141: Add (1) Viper Recloser</v>
          </cell>
          <cell r="D841" t="str">
            <v>ER_2515</v>
          </cell>
          <cell r="E841" t="str">
            <v>2515</v>
          </cell>
          <cell r="F841" t="str">
            <v>ER_2515 - Distribution - CdA East &amp; North</v>
          </cell>
          <cell r="G841" t="str">
            <v>Distribution System Enhancements</v>
          </cell>
          <cell r="H841" t="str">
            <v>T&amp;D Engineering</v>
          </cell>
          <cell r="I841" t="str">
            <v>Performance &amp; Capacity</v>
          </cell>
        </row>
        <row r="842">
          <cell r="A842" t="str">
            <v>BI_CD507</v>
          </cell>
          <cell r="B842" t="str">
            <v>CD507</v>
          </cell>
          <cell r="C842" t="str">
            <v>BI_CD507 - BLU 321:   Add (2) Viper Reclosers</v>
          </cell>
          <cell r="D842" t="str">
            <v>ER_2515</v>
          </cell>
          <cell r="E842" t="str">
            <v>2515</v>
          </cell>
          <cell r="F842" t="str">
            <v>ER_2515 - Distribution - CdA East &amp; North</v>
          </cell>
          <cell r="G842" t="str">
            <v>Distribution System Enhancements</v>
          </cell>
          <cell r="H842" t="str">
            <v>T&amp;D Engineering</v>
          </cell>
          <cell r="I842" t="str">
            <v>Performance &amp; Capacity</v>
          </cell>
        </row>
        <row r="843">
          <cell r="A843" t="str">
            <v>BI_CD585</v>
          </cell>
          <cell r="B843" t="str">
            <v>CD585</v>
          </cell>
          <cell r="C843" t="str">
            <v>BI_CD585 - Construct Feeders 151 &amp; 152</v>
          </cell>
          <cell r="D843" t="str">
            <v>ER_2270</v>
          </cell>
          <cell r="E843" t="str">
            <v>2270</v>
          </cell>
          <cell r="F843" t="str">
            <v>ER_2270 - Avondale 115 Sub</v>
          </cell>
          <cell r="G843" t="str">
            <v>Regular Capital - Pre Business Case</v>
          </cell>
          <cell r="H843" t="str">
            <v>No Function</v>
          </cell>
          <cell r="I843" t="str">
            <v>No Driver</v>
          </cell>
        </row>
        <row r="844">
          <cell r="A844" t="str">
            <v>BI_CD600</v>
          </cell>
          <cell r="B844" t="str">
            <v>CD600</v>
          </cell>
          <cell r="C844" t="str">
            <v>BI_CD600 - IDR253-Church RD UG conv. Reliability</v>
          </cell>
          <cell r="D844" t="str">
            <v>ER_2515</v>
          </cell>
          <cell r="E844" t="str">
            <v>2515</v>
          </cell>
          <cell r="F844" t="str">
            <v>ER_2515 - Distribution - CdA East &amp; North</v>
          </cell>
          <cell r="G844" t="str">
            <v>Distribution System Enhancements</v>
          </cell>
          <cell r="H844" t="str">
            <v>T&amp;D Engineering</v>
          </cell>
          <cell r="I844" t="str">
            <v>Performance &amp; Capacity</v>
          </cell>
        </row>
        <row r="845">
          <cell r="A845" t="str">
            <v>BI_CD601</v>
          </cell>
          <cell r="B845" t="str">
            <v>CD601</v>
          </cell>
          <cell r="C845" t="str">
            <v>BI_CD601 - Dalton 30MVA XFM: Distribution Line Integration</v>
          </cell>
          <cell r="D845" t="str">
            <v>ER_2274</v>
          </cell>
          <cell r="E845" t="str">
            <v>2274</v>
          </cell>
          <cell r="F845" t="str">
            <v>ER_2274 - New Substations</v>
          </cell>
          <cell r="G845" t="str">
            <v>Substation - New Distribution Station Capacity Program</v>
          </cell>
          <cell r="H845" t="str">
            <v>T&amp;D Engineering</v>
          </cell>
          <cell r="I845" t="str">
            <v>Performance &amp; Capacity</v>
          </cell>
        </row>
        <row r="846">
          <cell r="A846" t="str">
            <v>BI_CD602</v>
          </cell>
          <cell r="B846" t="str">
            <v>CD602</v>
          </cell>
          <cell r="C846" t="str">
            <v>BI_CD602 - RAT233 Grid Mod Automation</v>
          </cell>
          <cell r="D846" t="str">
            <v>ER_2599</v>
          </cell>
          <cell r="E846" t="str">
            <v>2599</v>
          </cell>
          <cell r="F846" t="str">
            <v>ER_2599 - Grid Mod Automation</v>
          </cell>
          <cell r="G846" t="str">
            <v>Distribution Grid Modernization</v>
          </cell>
          <cell r="H846" t="str">
            <v>T&amp;D Operations</v>
          </cell>
          <cell r="I846" t="str">
            <v>Asset Condition</v>
          </cell>
        </row>
        <row r="847">
          <cell r="A847" t="str">
            <v>BI_CD700</v>
          </cell>
          <cell r="B847" t="str">
            <v>CD700</v>
          </cell>
          <cell r="C847" t="str">
            <v>BI_CD700 - CDA-Pine Creek Rebuild Distribution Ph 1</v>
          </cell>
          <cell r="D847" t="str">
            <v>ER_2556</v>
          </cell>
          <cell r="E847" t="str">
            <v>2556</v>
          </cell>
          <cell r="F847" t="str">
            <v>ER_2556 - CDA-Pine Creek 115kV Transmission Line: Rebuild</v>
          </cell>
          <cell r="G847" t="str">
            <v>Transmission Construction - Compliance</v>
          </cell>
          <cell r="H847" t="str">
            <v>T&amp;D Engineering</v>
          </cell>
          <cell r="I847" t="str">
            <v>Mandatory &amp; Compliance</v>
          </cell>
        </row>
        <row r="848">
          <cell r="A848" t="str">
            <v>BI_CD704</v>
          </cell>
          <cell r="B848" t="str">
            <v>CD704</v>
          </cell>
          <cell r="C848" t="str">
            <v>BI_CD704 - Blue Creek 321 Recond 1.2 Miles</v>
          </cell>
          <cell r="D848" t="str">
            <v>ER_2515</v>
          </cell>
          <cell r="E848" t="str">
            <v>2515</v>
          </cell>
          <cell r="F848" t="str">
            <v>ER_2515 - Distribution - CdA East &amp; North</v>
          </cell>
          <cell r="G848" t="str">
            <v>Distribution System Enhancements</v>
          </cell>
          <cell r="H848" t="str">
            <v>T&amp;D Engineering</v>
          </cell>
          <cell r="I848" t="str">
            <v>Performance &amp; Capacity</v>
          </cell>
        </row>
        <row r="849">
          <cell r="A849" t="str">
            <v>BI_CD705</v>
          </cell>
          <cell r="B849" t="str">
            <v>CD705</v>
          </cell>
          <cell r="C849" t="str">
            <v>BI_CD705 - BLU321-Add 3rd ph Wolflodge lat</v>
          </cell>
          <cell r="D849" t="str">
            <v>ER_2515</v>
          </cell>
          <cell r="E849" t="str">
            <v>2515</v>
          </cell>
          <cell r="F849" t="str">
            <v>ER_2515 - Distribution - CdA East &amp; North</v>
          </cell>
          <cell r="G849" t="str">
            <v>Distribution System Enhancements</v>
          </cell>
          <cell r="H849" t="str">
            <v>T&amp;D Engineering</v>
          </cell>
          <cell r="I849" t="str">
            <v>Performance &amp; Capacity</v>
          </cell>
        </row>
        <row r="850">
          <cell r="A850" t="str">
            <v>BI_CD800</v>
          </cell>
          <cell r="B850" t="str">
            <v>CD800</v>
          </cell>
          <cell r="C850" t="str">
            <v>BI_CD800 - Dalton 131 Extend .5mile on Lancaster Rd</v>
          </cell>
          <cell r="D850" t="str">
            <v>ER_2515</v>
          </cell>
          <cell r="E850" t="str">
            <v>2515</v>
          </cell>
          <cell r="F850" t="str">
            <v>ER_2515 - Distribution - CdA East &amp; North</v>
          </cell>
          <cell r="G850" t="str">
            <v>Distribution System Enhancements</v>
          </cell>
          <cell r="H850" t="str">
            <v>T&amp;D Engineering</v>
          </cell>
          <cell r="I850" t="str">
            <v>Performance &amp; Capacity</v>
          </cell>
        </row>
        <row r="851">
          <cell r="A851" t="str">
            <v>BI_CD801</v>
          </cell>
          <cell r="B851" t="str">
            <v>CD801</v>
          </cell>
          <cell r="C851" t="str">
            <v>BI_CD801 - Dalton 134:  UG Loop on Wilbur</v>
          </cell>
          <cell r="D851" t="str">
            <v>ER_2515</v>
          </cell>
          <cell r="E851" t="str">
            <v>2515</v>
          </cell>
          <cell r="F851" t="str">
            <v>ER_2515 - Distribution - CdA East &amp; North</v>
          </cell>
          <cell r="G851" t="str">
            <v>Distribution System Enhancements</v>
          </cell>
          <cell r="H851" t="str">
            <v>T&amp;D Engineering</v>
          </cell>
          <cell r="I851" t="str">
            <v>Performance &amp; Capacity</v>
          </cell>
        </row>
        <row r="852">
          <cell r="A852" t="str">
            <v>BI_CD841</v>
          </cell>
          <cell r="B852" t="str">
            <v>CD841</v>
          </cell>
          <cell r="C852" t="str">
            <v>BI_CD841 - PF 211 &amp; 213 Rebld&amp;Relocate Montrose Dev</v>
          </cell>
          <cell r="D852" t="str">
            <v>ER_1200</v>
          </cell>
          <cell r="E852" t="str">
            <v>1200</v>
          </cell>
          <cell r="F852" t="str">
            <v>ER_1200 - PF 211&amp;213 Rebld &amp; Relocate for Montrose Dev</v>
          </cell>
          <cell r="G852" t="str">
            <v>Regular Capital - Pre Business Case</v>
          </cell>
          <cell r="H852" t="str">
            <v>No Function</v>
          </cell>
          <cell r="I852" t="str">
            <v>No Driver</v>
          </cell>
        </row>
        <row r="853">
          <cell r="A853" t="str">
            <v>BI_CD900</v>
          </cell>
          <cell r="B853" t="str">
            <v>CD900</v>
          </cell>
          <cell r="C853" t="str">
            <v>BI_CD900 - Idaho Road 115-13kV Sub-Construct Three Feeders</v>
          </cell>
          <cell r="D853" t="str">
            <v>ER_2307</v>
          </cell>
          <cell r="E853" t="str">
            <v>2307</v>
          </cell>
          <cell r="F853" t="str">
            <v>ER_2307 - Idaho Road Sub</v>
          </cell>
          <cell r="G853" t="str">
            <v>Regular Capital - Pre Business Case</v>
          </cell>
          <cell r="H853" t="str">
            <v>No Function</v>
          </cell>
          <cell r="I853" t="str">
            <v>No Driver</v>
          </cell>
        </row>
        <row r="854">
          <cell r="A854" t="str">
            <v>BI_CD901</v>
          </cell>
          <cell r="B854" t="str">
            <v>CD901</v>
          </cell>
          <cell r="C854" t="str">
            <v>BI_CD901 - Rathdrum - 233 Construct Feeder</v>
          </cell>
          <cell r="D854" t="str">
            <v>ER_2362</v>
          </cell>
          <cell r="E854" t="str">
            <v>2362</v>
          </cell>
          <cell r="F854" t="str">
            <v>ER_2362 - Rathdrum 233 - Construct Feeder</v>
          </cell>
          <cell r="G854" t="str">
            <v>Regular Capital - Pre Business Case</v>
          </cell>
          <cell r="H854" t="str">
            <v>No Function</v>
          </cell>
          <cell r="I854" t="str">
            <v>No Driver</v>
          </cell>
        </row>
        <row r="855">
          <cell r="A855" t="str">
            <v>BI_CD902</v>
          </cell>
          <cell r="B855" t="str">
            <v>CD902</v>
          </cell>
          <cell r="C855" t="str">
            <v>BI_CD902 - Saint Maries 633</v>
          </cell>
          <cell r="D855" t="str">
            <v>ER_2414</v>
          </cell>
          <cell r="E855" t="str">
            <v>2414</v>
          </cell>
          <cell r="F855" t="str">
            <v>ER_2414 - Sys-Dist Reliability-Improve Worst Fdrs</v>
          </cell>
          <cell r="G855" t="str">
            <v>Distribution System Enhancements</v>
          </cell>
          <cell r="H855" t="str">
            <v>T&amp;D Engineering</v>
          </cell>
          <cell r="I855" t="str">
            <v>Performance &amp; Capacity</v>
          </cell>
        </row>
        <row r="856">
          <cell r="A856" t="str">
            <v>BI_CD903</v>
          </cell>
          <cell r="B856" t="str">
            <v>CD903</v>
          </cell>
          <cell r="C856" t="str">
            <v>BI_CD903 - Coeur d'Alene Distribution</v>
          </cell>
          <cell r="D856" t="str">
            <v>ER_2301</v>
          </cell>
          <cell r="E856" t="str">
            <v>2301</v>
          </cell>
          <cell r="F856" t="str">
            <v>ER_2301 - Tribal Permits and Settlements</v>
          </cell>
          <cell r="G856" t="str">
            <v>Tribal Permits &amp; Settlements</v>
          </cell>
          <cell r="H856" t="str">
            <v>Other Subfunction</v>
          </cell>
          <cell r="I856" t="str">
            <v>Mandatory &amp; Compliance</v>
          </cell>
        </row>
        <row r="857">
          <cell r="A857" t="str">
            <v>BI_CD904</v>
          </cell>
          <cell r="B857" t="str">
            <v>CD904</v>
          </cell>
          <cell r="C857" t="str">
            <v>BI_CD904 - Carlin Bay Sub:  Integrate Distribution Circuits</v>
          </cell>
          <cell r="D857" t="str">
            <v>ER_2274</v>
          </cell>
          <cell r="E857" t="str">
            <v>2274</v>
          </cell>
          <cell r="F857" t="str">
            <v>ER_2274 - New Substations</v>
          </cell>
          <cell r="G857" t="str">
            <v>Substation - New Distribution Station Capacity Program</v>
          </cell>
          <cell r="H857" t="str">
            <v>T&amp;D Engineering</v>
          </cell>
          <cell r="I857" t="str">
            <v>Performance &amp; Capacity</v>
          </cell>
        </row>
        <row r="858">
          <cell r="A858" t="str">
            <v>BI_CD905</v>
          </cell>
          <cell r="B858" t="str">
            <v>CD905</v>
          </cell>
          <cell r="C858" t="str">
            <v>BI_CD905 - Post Falls 211:  Recond 1 mi 2/0 to 556</v>
          </cell>
          <cell r="D858" t="str">
            <v>ER_2515</v>
          </cell>
          <cell r="E858" t="str">
            <v>2515</v>
          </cell>
          <cell r="F858" t="str">
            <v>ER_2515 - Distribution - CdA East &amp; North</v>
          </cell>
          <cell r="G858" t="str">
            <v>Distribution System Enhancements</v>
          </cell>
          <cell r="H858" t="str">
            <v>T&amp;D Engineering</v>
          </cell>
          <cell r="I858" t="str">
            <v>Performance &amp; Capacity</v>
          </cell>
        </row>
        <row r="859">
          <cell r="A859" t="str">
            <v>BI_CD906</v>
          </cell>
          <cell r="B859" t="str">
            <v>CD906</v>
          </cell>
          <cell r="C859" t="str">
            <v>BI_CD906 - SPL 361 - Recond to 556AAC (0.5m)</v>
          </cell>
          <cell r="D859" t="str">
            <v>ER_2515</v>
          </cell>
          <cell r="E859" t="str">
            <v>2515</v>
          </cell>
          <cell r="F859" t="str">
            <v>ER_2515 - Distribution - CdA East &amp; North</v>
          </cell>
          <cell r="G859" t="str">
            <v>Distribution System Enhancements</v>
          </cell>
          <cell r="H859" t="str">
            <v>T&amp;D Engineering</v>
          </cell>
          <cell r="I859" t="str">
            <v>Performance &amp; Capacity</v>
          </cell>
        </row>
        <row r="860">
          <cell r="A860" t="str">
            <v>BI_CD907</v>
          </cell>
          <cell r="B860" t="str">
            <v>CD907</v>
          </cell>
          <cell r="C860" t="str">
            <v>BI_CD907 - HUE 141 - Smart Regs on Seltice</v>
          </cell>
          <cell r="D860" t="str">
            <v>ER_2515</v>
          </cell>
          <cell r="E860" t="str">
            <v>2515</v>
          </cell>
          <cell r="F860" t="str">
            <v>ER_2515 - Distribution - CdA East &amp; North</v>
          </cell>
          <cell r="G860" t="str">
            <v>Distribution System Enhancements</v>
          </cell>
          <cell r="H860" t="str">
            <v>T&amp;D Engineering</v>
          </cell>
          <cell r="I860" t="str">
            <v>Performance &amp; Capacity</v>
          </cell>
        </row>
        <row r="861">
          <cell r="A861" t="str">
            <v>BI_CD908</v>
          </cell>
          <cell r="B861" t="str">
            <v>CD908</v>
          </cell>
          <cell r="C861" t="str">
            <v>BI_CD908 - Poleline 115kV Substation (Dist)</v>
          </cell>
          <cell r="D861" t="str">
            <v>ER_2204</v>
          </cell>
          <cell r="E861" t="str">
            <v>2204</v>
          </cell>
          <cell r="F861" t="str">
            <v>ER_2204 - Substation Rebuilds</v>
          </cell>
          <cell r="G861" t="str">
            <v>Substation - Station Rebuilds Program</v>
          </cell>
          <cell r="H861" t="str">
            <v>T&amp;D Engineering</v>
          </cell>
          <cell r="I861" t="str">
            <v>Asset Condition</v>
          </cell>
        </row>
        <row r="862">
          <cell r="A862" t="str">
            <v>BI_CD990</v>
          </cell>
          <cell r="B862" t="str">
            <v>CD990</v>
          </cell>
          <cell r="C862" t="str">
            <v>BI_CD990 - CDA Area - Dx Performance and Capacity</v>
          </cell>
          <cell r="D862" t="str">
            <v>ER_2515</v>
          </cell>
          <cell r="E862" t="str">
            <v>2515</v>
          </cell>
          <cell r="F862" t="str">
            <v>ER_2515 - Distribution - CdA East &amp; North</v>
          </cell>
          <cell r="G862" t="str">
            <v>Distribution System Enhancements</v>
          </cell>
          <cell r="H862" t="str">
            <v>T&amp;D Engineering</v>
          </cell>
          <cell r="I862" t="str">
            <v>Performance &amp; Capacity</v>
          </cell>
        </row>
        <row r="863">
          <cell r="A863" t="str">
            <v>BI_CG001</v>
          </cell>
          <cell r="B863" t="str">
            <v>CG001</v>
          </cell>
          <cell r="C863" t="str">
            <v>BI_CG001 - Post Falls Landing and Crane Pad Development</v>
          </cell>
          <cell r="D863" t="str">
            <v>ER_4210</v>
          </cell>
          <cell r="E863" t="str">
            <v>4210</v>
          </cell>
          <cell r="F863" t="str">
            <v>ER_4210 - Post Falls Landing and Crane Pad Development</v>
          </cell>
          <cell r="G863" t="str">
            <v>Post Falls Landing and Crane Pad Development</v>
          </cell>
          <cell r="H863" t="str">
            <v>Generation Subfunction</v>
          </cell>
          <cell r="I863" t="str">
            <v>Asset Condition</v>
          </cell>
        </row>
        <row r="864">
          <cell r="A864" t="str">
            <v>BI_CG002</v>
          </cell>
          <cell r="B864" t="str">
            <v>CG002</v>
          </cell>
          <cell r="C864" t="str">
            <v>BI_CG002 - PF North Channel Spillway Repl</v>
          </cell>
          <cell r="D864" t="str">
            <v>ER_4212</v>
          </cell>
          <cell r="E864" t="str">
            <v>4212</v>
          </cell>
          <cell r="F864" t="str">
            <v>ER_4212 - PF North Channel Spillway Repl</v>
          </cell>
          <cell r="G864" t="str">
            <v>Post Falls North Channel Spillway Rehabilitation</v>
          </cell>
          <cell r="H864" t="str">
            <v>Generation Subfunction</v>
          </cell>
          <cell r="I864" t="str">
            <v>Asset Condition</v>
          </cell>
        </row>
        <row r="865">
          <cell r="A865" t="str">
            <v>BI_CG100</v>
          </cell>
          <cell r="B865" t="str">
            <v>CG100</v>
          </cell>
          <cell r="C865" t="str">
            <v>BI_CG100 - Replace PF Intake Gate</v>
          </cell>
          <cell r="D865" t="str">
            <v>ER_4153</v>
          </cell>
          <cell r="E865" t="str">
            <v>4153</v>
          </cell>
          <cell r="F865" t="str">
            <v>ER_4153 - Post Falls Intake Gate Replacement</v>
          </cell>
          <cell r="G865" t="str">
            <v>Regular Capital - Pre Business Case</v>
          </cell>
          <cell r="H865" t="str">
            <v>No Function</v>
          </cell>
          <cell r="I865" t="str">
            <v>No Driver</v>
          </cell>
        </row>
        <row r="866">
          <cell r="A866" t="str">
            <v>BI_CG201</v>
          </cell>
          <cell r="B866" t="str">
            <v>CG201</v>
          </cell>
          <cell r="C866" t="str">
            <v>BI_CG201 - PF S Channel Gate Replacement</v>
          </cell>
          <cell r="D866" t="str">
            <v>ER_4162</v>
          </cell>
          <cell r="E866" t="str">
            <v>4162</v>
          </cell>
          <cell r="F866" t="str">
            <v>ER_4162 - PF S Channel Gate Replacement</v>
          </cell>
          <cell r="G866" t="str">
            <v>Post Falls South Channel Replacement</v>
          </cell>
          <cell r="H866" t="str">
            <v>Generation Subfunction</v>
          </cell>
          <cell r="I866" t="str">
            <v>No Driver</v>
          </cell>
        </row>
        <row r="867">
          <cell r="A867" t="str">
            <v>BI_CG500</v>
          </cell>
          <cell r="B867" t="str">
            <v>CG500</v>
          </cell>
          <cell r="C867" t="str">
            <v>BI_CG500 - Post Falls Redevelopment</v>
          </cell>
          <cell r="D867" t="str">
            <v>ER_4176</v>
          </cell>
          <cell r="E867" t="str">
            <v>4176</v>
          </cell>
          <cell r="F867" t="str">
            <v>ER_4176 - Post Falls Redevelopment</v>
          </cell>
          <cell r="G867" t="str">
            <v>Post Falls HED Redevelopment Program</v>
          </cell>
          <cell r="H867" t="str">
            <v>Generation Subfunction</v>
          </cell>
          <cell r="I867" t="str">
            <v>Asset Condition</v>
          </cell>
        </row>
        <row r="868">
          <cell r="A868" t="str">
            <v>BI_CG700</v>
          </cell>
          <cell r="B868" t="str">
            <v>CG700</v>
          </cell>
          <cell r="C868" t="str">
            <v>BI_CG700 - Post St Substation Transformer Cooling</v>
          </cell>
          <cell r="D868" t="str">
            <v>ER_4185</v>
          </cell>
          <cell r="E868" t="str">
            <v>4185</v>
          </cell>
          <cell r="F868" t="str">
            <v>ER_4185 - Post St Substation Transformer Cooling</v>
          </cell>
          <cell r="G868" t="str">
            <v>Post St Transformer Cooling</v>
          </cell>
          <cell r="H868" t="str">
            <v>Generation Subfunction</v>
          </cell>
          <cell r="I868" t="str">
            <v>Mandatory &amp; Compliance</v>
          </cell>
        </row>
        <row r="869">
          <cell r="A869" t="str">
            <v>BI_CS000</v>
          </cell>
          <cell r="B869" t="str">
            <v>CS000</v>
          </cell>
          <cell r="C869" t="str">
            <v>BI_CS000 - KEC Rim Rock Substation Integration (Substation)</v>
          </cell>
          <cell r="D869" t="str">
            <v>ER_2626</v>
          </cell>
          <cell r="E869" t="str">
            <v>2626</v>
          </cell>
          <cell r="F869" t="str">
            <v>ER_2626 - KEC Rim Rock Substation Integration</v>
          </cell>
          <cell r="G869" t="str">
            <v>Transmission Construction - Compliance</v>
          </cell>
          <cell r="H869" t="str">
            <v>T&amp;D Engineering</v>
          </cell>
          <cell r="I869" t="str">
            <v>Mandatory &amp; Compliance</v>
          </cell>
        </row>
        <row r="870">
          <cell r="A870" t="str">
            <v>BI_CS001</v>
          </cell>
          <cell r="B870" t="str">
            <v>CS001</v>
          </cell>
          <cell r="C870" t="str">
            <v>BI_CS001 - Avondale 115 Sub - Inst Road Approach</v>
          </cell>
          <cell r="D870" t="str">
            <v>ER_2270</v>
          </cell>
          <cell r="E870" t="str">
            <v>2270</v>
          </cell>
          <cell r="F870" t="str">
            <v>ER_2270 - Avondale 115 Sub</v>
          </cell>
          <cell r="G870" t="str">
            <v>Regular Capital - Pre Business Case</v>
          </cell>
          <cell r="H870" t="str">
            <v>No Function</v>
          </cell>
          <cell r="I870" t="str">
            <v>No Driver</v>
          </cell>
        </row>
        <row r="871">
          <cell r="A871" t="str">
            <v>BI_CS002</v>
          </cell>
          <cell r="B871" t="str">
            <v>CS002</v>
          </cell>
          <cell r="C871" t="str">
            <v>BI_CS002 - Carlin Bay Substation - New (Substation)</v>
          </cell>
          <cell r="D871" t="str">
            <v>ER_2274</v>
          </cell>
          <cell r="E871" t="str">
            <v>2274</v>
          </cell>
          <cell r="F871" t="str">
            <v>ER_2274 - New Substations</v>
          </cell>
          <cell r="G871" t="str">
            <v>Substation - New Distribution Station Capacity Program</v>
          </cell>
          <cell r="H871" t="str">
            <v>T&amp;D Engineering</v>
          </cell>
          <cell r="I871" t="str">
            <v>Performance &amp; Capacity</v>
          </cell>
        </row>
        <row r="872">
          <cell r="A872" t="str">
            <v>BI_CS003</v>
          </cell>
          <cell r="B872" t="str">
            <v>CS003</v>
          </cell>
          <cell r="C872" t="str">
            <v>BI_CS003 - RAT Protection System Upgrades for PRC-002 (Sub)</v>
          </cell>
          <cell r="D872" t="str">
            <v>ER_2608</v>
          </cell>
          <cell r="E872" t="str">
            <v>2608</v>
          </cell>
          <cell r="F872" t="str">
            <v>ER_2608 - Protection System Upgrades for PRC-002</v>
          </cell>
          <cell r="G872" t="str">
            <v>Protection System Upgrade for PRC-002</v>
          </cell>
          <cell r="H872" t="str">
            <v>T&amp;D Engineering</v>
          </cell>
          <cell r="I872" t="str">
            <v>Mandatory &amp; Compliance</v>
          </cell>
        </row>
        <row r="873">
          <cell r="A873" t="str">
            <v>BI_CS100</v>
          </cell>
          <cell r="B873" t="str">
            <v>CS100</v>
          </cell>
          <cell r="C873" t="str">
            <v>BI_CS100 - Blue Creek 115 kV - Rebuild</v>
          </cell>
          <cell r="D873" t="str">
            <v>ER_2546</v>
          </cell>
          <cell r="E873" t="str">
            <v>2546</v>
          </cell>
          <cell r="F873" t="str">
            <v>ER_2546 - Blue Creek 115 kV - Rebuild</v>
          </cell>
          <cell r="G873" t="str">
            <v>Substation - Station Rebuilds Program</v>
          </cell>
          <cell r="H873" t="str">
            <v>T&amp;D Engineering</v>
          </cell>
          <cell r="I873" t="str">
            <v>Asset Condition</v>
          </cell>
        </row>
        <row r="874">
          <cell r="A874" t="str">
            <v>BI_CS101</v>
          </cell>
          <cell r="B874" t="str">
            <v>CS101</v>
          </cell>
          <cell r="C874" t="str">
            <v>BI_CS101 - Rathdrum Sub - Reconfigure 115kV to DBDB (Sub)</v>
          </cell>
          <cell r="D874" t="str">
            <v>ER_2204</v>
          </cell>
          <cell r="E874" t="str">
            <v>2204</v>
          </cell>
          <cell r="F874" t="str">
            <v>ER_2204 - Substation Rebuilds</v>
          </cell>
          <cell r="G874" t="str">
            <v>Substation - Station Rebuilds Program</v>
          </cell>
          <cell r="H874" t="str">
            <v>T&amp;D Engineering</v>
          </cell>
          <cell r="I874" t="str">
            <v>Asset Condition</v>
          </cell>
        </row>
        <row r="875">
          <cell r="A875" t="str">
            <v>BI_CS204</v>
          </cell>
          <cell r="B875" t="str">
            <v>CS204</v>
          </cell>
          <cell r="C875" t="str">
            <v>BI_CS204 - Lancaster Interconnection - BPA portion of the project</v>
          </cell>
          <cell r="D875" t="str">
            <v>ER_7050</v>
          </cell>
          <cell r="E875" t="str">
            <v>7050</v>
          </cell>
          <cell r="F875" t="str">
            <v>ER_7050 - Productivity Initiative</v>
          </cell>
          <cell r="G875" t="str">
            <v>Productivity</v>
          </cell>
          <cell r="H875" t="str">
            <v>Productivity Function</v>
          </cell>
          <cell r="I875" t="str">
            <v>No Driver</v>
          </cell>
        </row>
        <row r="876">
          <cell r="A876" t="str">
            <v>BI_CS205</v>
          </cell>
          <cell r="B876" t="str">
            <v>CS205</v>
          </cell>
          <cell r="C876" t="str">
            <v>BI_CS205 - Rathdrum 230 Sub-Convert 230 to 2X2 Bus &amp; Bkrs</v>
          </cell>
          <cell r="D876" t="str">
            <v>ER_2100</v>
          </cell>
          <cell r="E876" t="str">
            <v>2100</v>
          </cell>
          <cell r="F876" t="str">
            <v>ER_2100 - Beacon-Rathdrum-Double Circuit 230kV</v>
          </cell>
          <cell r="G876" t="str">
            <v>Regular Capital - Pre Business Case</v>
          </cell>
          <cell r="H876" t="str">
            <v>No Function</v>
          </cell>
          <cell r="I876" t="str">
            <v>No Driver</v>
          </cell>
        </row>
        <row r="877">
          <cell r="A877" t="str">
            <v>BI_CS206</v>
          </cell>
          <cell r="B877" t="str">
            <v>CS206</v>
          </cell>
          <cell r="C877" t="str">
            <v>BI_CS206 - Rathdrum 230 Sub: Generatoin Dropping Ras</v>
          </cell>
          <cell r="D877" t="str">
            <v>ER_2101</v>
          </cell>
          <cell r="E877" t="str">
            <v>2101</v>
          </cell>
          <cell r="F877" t="str">
            <v>ER_2101 - Noxon/Cabinet-Generation RAS</v>
          </cell>
          <cell r="G877" t="str">
            <v>Regular Capital - Pre Business Case</v>
          </cell>
          <cell r="H877" t="str">
            <v>No Function</v>
          </cell>
          <cell r="I877" t="str">
            <v>No Driver</v>
          </cell>
        </row>
        <row r="878">
          <cell r="A878" t="str">
            <v>BI_CS387</v>
          </cell>
          <cell r="B878" t="str">
            <v>CS387</v>
          </cell>
          <cell r="C878" t="str">
            <v>BI_CS387 - Appleway115-13 - inc capxfmr 2 to 30 &amp; add fdr 6</v>
          </cell>
          <cell r="D878" t="str">
            <v>ER_2306</v>
          </cell>
          <cell r="E878" t="str">
            <v>2306</v>
          </cell>
          <cell r="F878" t="str">
            <v>ER_2306 - Appleway Sub - Rebuild</v>
          </cell>
          <cell r="G878" t="str">
            <v>Substation - Station Rebuilds Program</v>
          </cell>
          <cell r="H878" t="str">
            <v>T&amp;D Engineering</v>
          </cell>
          <cell r="I878" t="str">
            <v>Asset Condition</v>
          </cell>
        </row>
        <row r="879">
          <cell r="A879" t="str">
            <v>BI_CS390</v>
          </cell>
          <cell r="B879" t="str">
            <v>CS390</v>
          </cell>
          <cell r="C879" t="str">
            <v>BI_CS390 - Prairie 115Sub-Instl Load Brk 13Kv B Tie Sw Upgd</v>
          </cell>
          <cell r="D879" t="str">
            <v>ER_2259</v>
          </cell>
          <cell r="E879" t="str">
            <v>2259</v>
          </cell>
          <cell r="F879" t="str">
            <v>ER_2259 - Prairie-B Tie &amp; Meter</v>
          </cell>
          <cell r="G879" t="str">
            <v>Regular Capital - Pre Business Case</v>
          </cell>
          <cell r="H879" t="str">
            <v>No Function</v>
          </cell>
          <cell r="I879" t="str">
            <v>No Driver</v>
          </cell>
        </row>
        <row r="880">
          <cell r="A880" t="str">
            <v>BI_CS401</v>
          </cell>
          <cell r="B880" t="str">
            <v>CS401</v>
          </cell>
          <cell r="C880" t="str">
            <v>BI_CS401 - Avondale 115 Kv Sub Construct New</v>
          </cell>
          <cell r="D880" t="str">
            <v>ER_2270</v>
          </cell>
          <cell r="E880" t="str">
            <v>2270</v>
          </cell>
          <cell r="F880" t="str">
            <v>ER_2270 - Avondale 115 Sub</v>
          </cell>
          <cell r="G880" t="str">
            <v>Regular Capital - Pre Business Case</v>
          </cell>
          <cell r="H880" t="str">
            <v>No Function</v>
          </cell>
          <cell r="I880" t="str">
            <v>No Driver</v>
          </cell>
        </row>
        <row r="881">
          <cell r="A881" t="str">
            <v>BI_CS402</v>
          </cell>
          <cell r="B881" t="str">
            <v>CS402</v>
          </cell>
          <cell r="C881" t="str">
            <v>BI_CS402 - Ramsey 115 Sw Stat - Inst 45 Mvar Cap</v>
          </cell>
          <cell r="D881" t="str">
            <v>ER_2240</v>
          </cell>
          <cell r="E881" t="str">
            <v>2240</v>
          </cell>
          <cell r="F881" t="str">
            <v>ER_2240 - Ramsey 115 Switching Station</v>
          </cell>
          <cell r="G881" t="str">
            <v>Regular Capital - Pre Business Case</v>
          </cell>
          <cell r="H881" t="str">
            <v>No Function</v>
          </cell>
          <cell r="I881" t="str">
            <v>No Driver</v>
          </cell>
        </row>
        <row r="882">
          <cell r="A882" t="str">
            <v>BI_CS500</v>
          </cell>
          <cell r="B882" t="str">
            <v>CS500</v>
          </cell>
          <cell r="C882" t="str">
            <v>BI_CS500 - Idaho Rd 115-13kV Sub-New Const</v>
          </cell>
          <cell r="D882" t="str">
            <v>ER_2307</v>
          </cell>
          <cell r="E882" t="str">
            <v>2307</v>
          </cell>
          <cell r="F882" t="str">
            <v>ER_2307 - Idaho Road Sub</v>
          </cell>
          <cell r="G882" t="str">
            <v>Regular Capital - Pre Business Case</v>
          </cell>
          <cell r="H882" t="str">
            <v>No Function</v>
          </cell>
          <cell r="I882" t="str">
            <v>No Driver</v>
          </cell>
        </row>
        <row r="883">
          <cell r="A883" t="str">
            <v>BI_CS501</v>
          </cell>
          <cell r="B883" t="str">
            <v>CS501</v>
          </cell>
          <cell r="C883" t="str">
            <v>BI_CS501 - Pine Cr 230 Sub-Upgr Relays Benewah Ln Pos</v>
          </cell>
          <cell r="D883" t="str">
            <v>ER_2105</v>
          </cell>
          <cell r="E883" t="str">
            <v>2105</v>
          </cell>
          <cell r="F883" t="str">
            <v>ER_2105 - Benewah-Shawnee 230 kV Construction</v>
          </cell>
          <cell r="G883" t="str">
            <v>Regular Capital - Pre Business Case</v>
          </cell>
          <cell r="H883" t="str">
            <v>No Function</v>
          </cell>
          <cell r="I883" t="str">
            <v>No Driver</v>
          </cell>
        </row>
        <row r="884">
          <cell r="A884" t="str">
            <v>BI_CS502</v>
          </cell>
          <cell r="B884" t="str">
            <v>CS502</v>
          </cell>
          <cell r="C884" t="str">
            <v>BI_CS502 - Rathdrum 231 - Replace Breaker - Grid Mod</v>
          </cell>
          <cell r="D884" t="str">
            <v>ER_2599</v>
          </cell>
          <cell r="E884" t="str">
            <v>2599</v>
          </cell>
          <cell r="F884" t="str">
            <v>ER_2599 - Grid Mod Automation</v>
          </cell>
          <cell r="G884" t="str">
            <v>Distribution Grid Modernization</v>
          </cell>
          <cell r="H884" t="str">
            <v>T&amp;D Operations</v>
          </cell>
          <cell r="I884" t="str">
            <v>Asset Condition</v>
          </cell>
        </row>
        <row r="885">
          <cell r="A885" t="str">
            <v>BI_CS503</v>
          </cell>
          <cell r="B885" t="str">
            <v>CS503</v>
          </cell>
          <cell r="C885" t="str">
            <v>BI_CS503 - Huetter - Expand Sub - Add Capacity</v>
          </cell>
          <cell r="D885" t="str">
            <v>ER_2204</v>
          </cell>
          <cell r="E885" t="str">
            <v>2204</v>
          </cell>
          <cell r="F885" t="str">
            <v>ER_2204 - Substation Rebuilds</v>
          </cell>
          <cell r="G885" t="str">
            <v>Substation - Station Rebuilds Program</v>
          </cell>
          <cell r="H885" t="str">
            <v>T&amp;D Engineering</v>
          </cell>
          <cell r="I885" t="str">
            <v>Asset Condition</v>
          </cell>
        </row>
        <row r="886">
          <cell r="A886" t="str">
            <v>BI_CS600</v>
          </cell>
          <cell r="B886" t="str">
            <v>CS600</v>
          </cell>
          <cell r="C886" t="str">
            <v>BI_CS600 - Dalton - Rebuild Sub - Add Capacity</v>
          </cell>
          <cell r="D886" t="str">
            <v>ER_2274</v>
          </cell>
          <cell r="E886" t="str">
            <v>2274</v>
          </cell>
          <cell r="F886" t="str">
            <v>ER_2274 - New Substations</v>
          </cell>
          <cell r="G886" t="str">
            <v>Substation - New Distribution Station Capacity Program</v>
          </cell>
          <cell r="H886" t="str">
            <v>T&amp;D Engineering</v>
          </cell>
          <cell r="I886" t="str">
            <v>Performance &amp; Capacity</v>
          </cell>
        </row>
        <row r="887">
          <cell r="A887" t="str">
            <v>BI_CS602</v>
          </cell>
          <cell r="B887" t="str">
            <v>CS602</v>
          </cell>
          <cell r="C887" t="str">
            <v>BI_CS602 - Spirit Lk 115-13kV Sub-Inc Xfmr Capacity</v>
          </cell>
          <cell r="D887" t="str">
            <v>ER_2338</v>
          </cell>
          <cell r="E887" t="str">
            <v>2338</v>
          </cell>
          <cell r="F887" t="str">
            <v>ER_2338 - Spirit Lake 115 Sub - Increase Xfmr Capacity</v>
          </cell>
          <cell r="G887" t="str">
            <v>Regular Capital - Pre Business Case</v>
          </cell>
          <cell r="H887" t="str">
            <v>No Function</v>
          </cell>
          <cell r="I887" t="str">
            <v>No Driver</v>
          </cell>
        </row>
        <row r="888">
          <cell r="A888" t="str">
            <v>BI_CS645</v>
          </cell>
          <cell r="B888" t="str">
            <v>CS645</v>
          </cell>
          <cell r="C888" t="str">
            <v>BI_CS645 - Allpeway 115 Sub - Purchase Contigious Property</v>
          </cell>
          <cell r="D888" t="str">
            <v>ER_2271</v>
          </cell>
          <cell r="E888" t="str">
            <v>2271</v>
          </cell>
          <cell r="F888" t="str">
            <v>ER_2271 - Appleway-Purchase Property</v>
          </cell>
          <cell r="G888" t="str">
            <v>Regular Capital - Pre Business Case</v>
          </cell>
          <cell r="H888" t="str">
            <v>No Function</v>
          </cell>
          <cell r="I888" t="str">
            <v>No Driver</v>
          </cell>
        </row>
        <row r="889">
          <cell r="A889" t="str">
            <v>BI_CS695</v>
          </cell>
          <cell r="B889" t="str">
            <v>CS695</v>
          </cell>
          <cell r="C889" t="str">
            <v>BI_CS695 - Sunshine 13kV Substation:Incr Capacity</v>
          </cell>
          <cell r="D889" t="str">
            <v>ER_2434</v>
          </cell>
          <cell r="E889" t="str">
            <v>2434</v>
          </cell>
          <cell r="F889" t="str">
            <v>ER_2434 - Sunshine 113kV Substation-Incr Capacity</v>
          </cell>
          <cell r="G889" t="str">
            <v>Regular Capital - Pre Business Case</v>
          </cell>
          <cell r="H889" t="str">
            <v>No Function</v>
          </cell>
          <cell r="I889" t="str">
            <v>No Driver</v>
          </cell>
        </row>
        <row r="890">
          <cell r="A890" t="str">
            <v>BI_CS801</v>
          </cell>
          <cell r="B890" t="str">
            <v>CS801</v>
          </cell>
          <cell r="C890" t="str">
            <v>BI_CS801 - Ogara Switching Station - Rebuild (Substation)</v>
          </cell>
          <cell r="D890" t="str">
            <v>ER_2204</v>
          </cell>
          <cell r="E890" t="str">
            <v>2204</v>
          </cell>
          <cell r="F890" t="str">
            <v>ER_2204 - Substation Rebuilds</v>
          </cell>
          <cell r="G890" t="str">
            <v>Substation - Station Rebuilds Program</v>
          </cell>
          <cell r="H890" t="str">
            <v>T&amp;D Engineering</v>
          </cell>
          <cell r="I890" t="str">
            <v>Asset Condition</v>
          </cell>
        </row>
        <row r="891">
          <cell r="A891" t="str">
            <v>BI_CS802</v>
          </cell>
          <cell r="B891" t="str">
            <v>CS802</v>
          </cell>
          <cell r="C891" t="str">
            <v>BI_CS802 - Spokane-CDA 115 kV Line Relay Upgrades</v>
          </cell>
          <cell r="D891" t="str">
            <v>ER_2217</v>
          </cell>
          <cell r="E891" t="str">
            <v>2217</v>
          </cell>
          <cell r="F891" t="str">
            <v>ER_2217 - Spokane-CDA 115 kV Line Relay Upgrades</v>
          </cell>
          <cell r="G891" t="str">
            <v>Distribution System Enhancements</v>
          </cell>
          <cell r="H891" t="str">
            <v>T&amp;D Engineering</v>
          </cell>
          <cell r="I891" t="str">
            <v>Performance &amp; Capacity</v>
          </cell>
        </row>
        <row r="892">
          <cell r="A892" t="str">
            <v>BI_CS803</v>
          </cell>
          <cell r="B892" t="str">
            <v>CS803</v>
          </cell>
          <cell r="C892" t="str">
            <v>BI_CS803 - Mission New 115kV Tap &amp; Arrester</v>
          </cell>
          <cell r="D892" t="str">
            <v>ER_2556</v>
          </cell>
          <cell r="E892" t="str">
            <v>2556</v>
          </cell>
          <cell r="F892" t="str">
            <v>ER_2556 - CDA-Pine Creek 115kV Transmission Line: Rebuild</v>
          </cell>
          <cell r="G892" t="str">
            <v>Transmission Construction - Compliance</v>
          </cell>
          <cell r="H892" t="str">
            <v>T&amp;D Engineering</v>
          </cell>
          <cell r="I892" t="str">
            <v>Mandatory &amp; Compliance</v>
          </cell>
        </row>
        <row r="893">
          <cell r="A893" t="str">
            <v>BI_CS804</v>
          </cell>
          <cell r="B893" t="str">
            <v>CS804</v>
          </cell>
          <cell r="C893" t="str">
            <v>BI_CS804 - Hern Sub - Retire &amp; Salvage</v>
          </cell>
          <cell r="D893" t="str">
            <v>ER_2204</v>
          </cell>
          <cell r="E893" t="str">
            <v>2204</v>
          </cell>
          <cell r="F893" t="str">
            <v>ER_2204 - Substation Rebuilds</v>
          </cell>
          <cell r="G893" t="str">
            <v>Substation - Station Rebuilds Program</v>
          </cell>
          <cell r="H893" t="str">
            <v>T&amp;D Engineering</v>
          </cell>
          <cell r="I893" t="str">
            <v>Asset Condition</v>
          </cell>
        </row>
        <row r="894">
          <cell r="A894" t="str">
            <v>BI_CS882</v>
          </cell>
          <cell r="B894" t="str">
            <v>CS882</v>
          </cell>
          <cell r="C894" t="str">
            <v>BI_CS882 - Rathdrum 115 Sub-Add 2nd Xfmr &amp; New Feeder</v>
          </cell>
          <cell r="D894" t="str">
            <v>ER_2362</v>
          </cell>
          <cell r="E894" t="str">
            <v>2362</v>
          </cell>
          <cell r="F894" t="str">
            <v>ER_2362 - Rathdrum 233 - Construct Feeder</v>
          </cell>
          <cell r="G894" t="str">
            <v>Regular Capital - Pre Business Case</v>
          </cell>
          <cell r="H894" t="str">
            <v>No Function</v>
          </cell>
          <cell r="I894" t="str">
            <v>No Driver</v>
          </cell>
        </row>
        <row r="895">
          <cell r="A895" t="str">
            <v>BI_CS883</v>
          </cell>
          <cell r="B895" t="str">
            <v>CS883</v>
          </cell>
          <cell r="C895" t="str">
            <v>BI_CS883 - Prarie Sub - New Drain and Swale</v>
          </cell>
          <cell r="D895" t="str">
            <v>ER_2275</v>
          </cell>
          <cell r="E895" t="str">
            <v>2275</v>
          </cell>
          <cell r="F895" t="str">
            <v>ER_2275 - System - Rock/Fence Restore</v>
          </cell>
          <cell r="G895" t="str">
            <v>Substation - New Distribution Station Capacity Program</v>
          </cell>
          <cell r="H895" t="str">
            <v>T&amp;D Engineering</v>
          </cell>
          <cell r="I895" t="str">
            <v>Performance &amp; Capacity</v>
          </cell>
        </row>
        <row r="896">
          <cell r="A896" t="str">
            <v>BI_CS900</v>
          </cell>
          <cell r="B896" t="str">
            <v>CS900</v>
          </cell>
          <cell r="C896" t="str">
            <v>BI_CS900 - Carlin Bay Sub - Property</v>
          </cell>
          <cell r="D896" t="str">
            <v>ER_2480</v>
          </cell>
          <cell r="E896" t="str">
            <v>2480</v>
          </cell>
          <cell r="F896" t="str">
            <v>ER_2480 - Carlin Bay Substation</v>
          </cell>
          <cell r="G896" t="str">
            <v>Transmission - Performance &amp; Capacity</v>
          </cell>
          <cell r="H896" t="str">
            <v>T&amp;D Engineering</v>
          </cell>
          <cell r="I896" t="str">
            <v>Performance &amp; Capacity</v>
          </cell>
        </row>
        <row r="897">
          <cell r="A897" t="str">
            <v>BI_CS901</v>
          </cell>
          <cell r="B897" t="str">
            <v>CS901</v>
          </cell>
          <cell r="C897" t="str">
            <v>BI_CS901 - Canfield Substation - New (Substation)</v>
          </cell>
          <cell r="D897" t="str">
            <v>ER_2274</v>
          </cell>
          <cell r="E897" t="str">
            <v>2274</v>
          </cell>
          <cell r="F897" t="str">
            <v>ER_2274 - New Substations</v>
          </cell>
          <cell r="G897" t="str">
            <v>Substation - New Distribution Station Capacity Program</v>
          </cell>
          <cell r="H897" t="str">
            <v>T&amp;D Engineering</v>
          </cell>
          <cell r="I897" t="str">
            <v>Performance &amp; Capacity</v>
          </cell>
        </row>
        <row r="898">
          <cell r="A898" t="str">
            <v>BI_CS902</v>
          </cell>
          <cell r="B898" t="str">
            <v>CS902</v>
          </cell>
          <cell r="C898" t="str">
            <v>BI_CS902 - Poleline 115kV Substation (Sub)</v>
          </cell>
          <cell r="D898" t="str">
            <v>ER_2204</v>
          </cell>
          <cell r="E898" t="str">
            <v>2204</v>
          </cell>
          <cell r="F898" t="str">
            <v>ER_2204 - Substation Rebuilds</v>
          </cell>
          <cell r="G898" t="str">
            <v>Substation - Station Rebuilds Program</v>
          </cell>
          <cell r="H898" t="str">
            <v>T&amp;D Engineering</v>
          </cell>
          <cell r="I898" t="str">
            <v>Asset Condition</v>
          </cell>
        </row>
        <row r="899">
          <cell r="A899" t="str">
            <v>BI_CSG16</v>
          </cell>
          <cell r="B899" t="str">
            <v>CSG16</v>
          </cell>
          <cell r="C899" t="str">
            <v>BI_CSG16 - Replace Deteriorated Gas System - Sandpoint</v>
          </cell>
          <cell r="D899" t="str">
            <v>ER_3001</v>
          </cell>
          <cell r="E899" t="str">
            <v>3001</v>
          </cell>
          <cell r="F899" t="str">
            <v>ER_3001 - Replace Deteriorating Gas System</v>
          </cell>
          <cell r="G899" t="str">
            <v>Gas Deteriorated Steel Pipe Replacement Program</v>
          </cell>
          <cell r="H899" t="str">
            <v>Gas Subfunction</v>
          </cell>
          <cell r="I899" t="str">
            <v>Asset Condition</v>
          </cell>
        </row>
        <row r="900">
          <cell r="A900" t="str">
            <v>BI_CSG24</v>
          </cell>
          <cell r="B900" t="str">
            <v>CSG24</v>
          </cell>
          <cell r="C900" t="str">
            <v>BI_CSG24 - Industrial Gas Customers-Minor Blanket</v>
          </cell>
          <cell r="D900" t="str">
            <v>ER_1052</v>
          </cell>
          <cell r="E900" t="str">
            <v>1052</v>
          </cell>
          <cell r="F900" t="str">
            <v>ER_1052 - Industrial Gas Customer Minor Blanket</v>
          </cell>
          <cell r="G900" t="str">
            <v>New Revenue - Growth</v>
          </cell>
          <cell r="H900" t="str">
            <v>Growth Subfunction</v>
          </cell>
          <cell r="I900" t="str">
            <v>Customer Requested</v>
          </cell>
        </row>
        <row r="901">
          <cell r="A901" t="str">
            <v>BI_CSX54</v>
          </cell>
          <cell r="B901" t="str">
            <v>CSX54</v>
          </cell>
          <cell r="C901" t="str">
            <v>BI_CSX54 - CS2 ARO</v>
          </cell>
          <cell r="D901" t="str">
            <v>ER_7500</v>
          </cell>
          <cell r="E901" t="str">
            <v>7500</v>
          </cell>
          <cell r="F901" t="str">
            <v>ER_7500 - FAS 143 ARO</v>
          </cell>
          <cell r="G901" t="str">
            <v>FAS 143 ARO</v>
          </cell>
          <cell r="H901" t="str">
            <v>Outside Regular Capital</v>
          </cell>
          <cell r="I901" t="str">
            <v>No Driver</v>
          </cell>
        </row>
        <row r="902">
          <cell r="A902" t="str">
            <v>BI_CT000</v>
          </cell>
          <cell r="B902" t="str">
            <v>CT000</v>
          </cell>
          <cell r="C902" t="str">
            <v>BI_CT000 - Carlin Bay Substation - New (Transmission)</v>
          </cell>
          <cell r="D902" t="str">
            <v>ER_2480</v>
          </cell>
          <cell r="E902" t="str">
            <v>2480</v>
          </cell>
          <cell r="F902" t="str">
            <v>ER_2480 - Carlin Bay Substation</v>
          </cell>
          <cell r="G902" t="str">
            <v>Transmission - Performance &amp; Capacity</v>
          </cell>
          <cell r="H902" t="str">
            <v>T&amp;D Engineering</v>
          </cell>
          <cell r="I902" t="str">
            <v>Performance &amp; Capacity</v>
          </cell>
        </row>
        <row r="903">
          <cell r="A903" t="str">
            <v>BI_CT001</v>
          </cell>
          <cell r="B903" t="str">
            <v>CT001</v>
          </cell>
          <cell r="C903" t="str">
            <v>BI_CT001 - RAT Protection System Upgrades for PRC-002 (Trans)</v>
          </cell>
          <cell r="D903" t="str">
            <v>ER_2608</v>
          </cell>
          <cell r="E903" t="str">
            <v>2608</v>
          </cell>
          <cell r="F903" t="str">
            <v>ER_2608 - Protection System Upgrades for PRC-002</v>
          </cell>
          <cell r="G903" t="str">
            <v>Protection System Upgrade for PRC-002</v>
          </cell>
          <cell r="H903" t="str">
            <v>T&amp;D Engineering</v>
          </cell>
          <cell r="I903" t="str">
            <v>Mandatory &amp; Compliance</v>
          </cell>
        </row>
        <row r="904">
          <cell r="A904" t="str">
            <v>BI_CT002</v>
          </cell>
          <cell r="B904" t="str">
            <v>CT002</v>
          </cell>
          <cell r="C904" t="str">
            <v>BI_CT002 - KEC Rim Rock Substation Integration (Transmission)</v>
          </cell>
          <cell r="D904" t="str">
            <v>ER_2626</v>
          </cell>
          <cell r="E904" t="str">
            <v>2626</v>
          </cell>
          <cell r="F904" t="str">
            <v>ER_2626 - KEC Rim Rock Substation Integration</v>
          </cell>
          <cell r="G904" t="str">
            <v>Transmission Construction - Compliance</v>
          </cell>
          <cell r="H904" t="str">
            <v>T&amp;D Engineering</v>
          </cell>
          <cell r="I904" t="str">
            <v>Mandatory &amp; Compliance</v>
          </cell>
        </row>
        <row r="905">
          <cell r="A905" t="str">
            <v>BI_CT101</v>
          </cell>
          <cell r="B905" t="str">
            <v>CT101</v>
          </cell>
          <cell r="C905" t="str">
            <v>BI_CT101 - Burke-Thompson A&amp;B 115kV Transmission Rebuld Proj</v>
          </cell>
          <cell r="D905" t="str">
            <v>ER_2550</v>
          </cell>
          <cell r="E905" t="str">
            <v>2550</v>
          </cell>
          <cell r="F905" t="str">
            <v>ER_2550 - Burke-Thompson A&amp;B 115kV Transmission Rebuld Proj</v>
          </cell>
          <cell r="G905" t="str">
            <v>Transmission Major Rebuild - Asset Condition</v>
          </cell>
          <cell r="H905" t="str">
            <v>T&amp;D Engineering</v>
          </cell>
          <cell r="I905" t="str">
            <v>Asset Condition</v>
          </cell>
        </row>
        <row r="906">
          <cell r="A906" t="str">
            <v>BI_CT102</v>
          </cell>
          <cell r="B906" t="str">
            <v>CT102</v>
          </cell>
          <cell r="C906" t="str">
            <v>BI_CT102 - Lancaster Sub: 230kV Transm Interconnection Proj</v>
          </cell>
          <cell r="D906" t="str">
            <v>ER_7050</v>
          </cell>
          <cell r="E906" t="str">
            <v>7050</v>
          </cell>
          <cell r="F906" t="str">
            <v>ER_7050 - Productivity Initiative</v>
          </cell>
          <cell r="G906" t="str">
            <v>Productivity</v>
          </cell>
          <cell r="H906" t="str">
            <v>Productivity Function</v>
          </cell>
          <cell r="I906" t="str">
            <v>No Driver</v>
          </cell>
        </row>
        <row r="907">
          <cell r="A907" t="str">
            <v>BI_CT103</v>
          </cell>
          <cell r="B907" t="str">
            <v>CT103</v>
          </cell>
          <cell r="C907" t="str">
            <v>BI_CT103 - Rathdrum Sub - Reconfigure 115kV to DBDB (Trans)</v>
          </cell>
          <cell r="D907" t="str">
            <v>ER_2204</v>
          </cell>
          <cell r="E907" t="str">
            <v>2204</v>
          </cell>
          <cell r="F907" t="str">
            <v>ER_2204 - Substation Rebuilds</v>
          </cell>
          <cell r="G907" t="str">
            <v>Substation - Station Rebuilds Program</v>
          </cell>
          <cell r="H907" t="str">
            <v>T&amp;D Engineering</v>
          </cell>
          <cell r="I907" t="str">
            <v>Asset Condition</v>
          </cell>
        </row>
        <row r="908">
          <cell r="A908" t="str">
            <v>BI_CT104</v>
          </cell>
          <cell r="B908" t="str">
            <v>CT104</v>
          </cell>
          <cell r="C908" t="str">
            <v>BI_CT104 - Poleline Substation: 115kV Transmission Integration</v>
          </cell>
          <cell r="D908" t="str">
            <v>ER_2204</v>
          </cell>
          <cell r="E908" t="str">
            <v>2204</v>
          </cell>
          <cell r="F908" t="str">
            <v>ER_2204 - Substation Rebuilds</v>
          </cell>
          <cell r="G908" t="str">
            <v>Substation - Station Rebuilds Program</v>
          </cell>
          <cell r="H908" t="str">
            <v>T&amp;D Engineering</v>
          </cell>
          <cell r="I908" t="str">
            <v>Asset Condition</v>
          </cell>
        </row>
        <row r="909">
          <cell r="A909" t="str">
            <v>BI_CT108</v>
          </cell>
          <cell r="B909" t="str">
            <v>CT108</v>
          </cell>
          <cell r="C909" t="str">
            <v>BI_CT108 - Cust Driven Transm Interconnects:KEC Julia St. Sub</v>
          </cell>
          <cell r="D909" t="str">
            <v>ER_2070</v>
          </cell>
          <cell r="E909" t="str">
            <v>2070</v>
          </cell>
          <cell r="F909" t="str">
            <v>ER_2070 - Trans/Dist/Sub Reimbursable Projects</v>
          </cell>
          <cell r="G909" t="str">
            <v>T&amp;D Reimbursable</v>
          </cell>
          <cell r="H909" t="str">
            <v>T&amp;D Engineering</v>
          </cell>
          <cell r="I909" t="str">
            <v>Customer Requested</v>
          </cell>
        </row>
        <row r="910">
          <cell r="A910" t="str">
            <v>BI_CT109</v>
          </cell>
          <cell r="B910" t="str">
            <v>CT109</v>
          </cell>
          <cell r="C910" t="str">
            <v>BI_CT109 - APL-RAT Lancaster Roundabout Relocation</v>
          </cell>
          <cell r="D910" t="str">
            <v>ER_2070</v>
          </cell>
          <cell r="E910" t="str">
            <v>2070</v>
          </cell>
          <cell r="F910" t="str">
            <v>ER_2070 - Trans/Dist/Sub Reimbursable Projects</v>
          </cell>
          <cell r="G910" t="str">
            <v>T&amp;D Reimbursable</v>
          </cell>
          <cell r="H910" t="str">
            <v>T&amp;D Engineering</v>
          </cell>
          <cell r="I910" t="str">
            <v>Customer Requested</v>
          </cell>
        </row>
        <row r="911">
          <cell r="A911" t="str">
            <v>BI_CT200</v>
          </cell>
          <cell r="B911" t="str">
            <v>CT200</v>
          </cell>
          <cell r="C911" t="str">
            <v>BI_CT200 - Blue Creek 115kV Sub Rebuild - Transmiss Integrate</v>
          </cell>
          <cell r="D911" t="str">
            <v>ER_2546</v>
          </cell>
          <cell r="E911" t="str">
            <v>2546</v>
          </cell>
          <cell r="F911" t="str">
            <v>ER_2546 - Blue Creek 115 kV - Rebuild</v>
          </cell>
          <cell r="G911" t="str">
            <v>Substation - Station Rebuilds Program</v>
          </cell>
          <cell r="H911" t="str">
            <v>T&amp;D Engineering</v>
          </cell>
          <cell r="I911" t="str">
            <v>Asset Condition</v>
          </cell>
        </row>
        <row r="912">
          <cell r="A912" t="str">
            <v>BI_CT201</v>
          </cell>
          <cell r="B912" t="str">
            <v>CT201</v>
          </cell>
          <cell r="C912" t="str">
            <v>BI_CT201 - Benewah-Pine Creek 230 Kv:Minor Rebuild</v>
          </cell>
          <cell r="D912" t="str">
            <v>ER_2057</v>
          </cell>
          <cell r="E912" t="str">
            <v>2057</v>
          </cell>
          <cell r="F912" t="str">
            <v>ER_2057 - Transmission Minor Rebuild</v>
          </cell>
          <cell r="G912" t="str">
            <v>Transmission - Minor Rebuild</v>
          </cell>
          <cell r="H912" t="str">
            <v>T&amp;D Engineering</v>
          </cell>
          <cell r="I912" t="str">
            <v>Asset Condition</v>
          </cell>
        </row>
        <row r="913">
          <cell r="A913" t="str">
            <v>BI_CT202</v>
          </cell>
          <cell r="B913" t="str">
            <v>CT202</v>
          </cell>
          <cell r="C913" t="str">
            <v>BI_CT202 - Cabinet-Rathdrum 230kV Transmission Line: LiDAR</v>
          </cell>
          <cell r="D913" t="str">
            <v>ER_2560</v>
          </cell>
          <cell r="E913" t="str">
            <v>2560</v>
          </cell>
          <cell r="F913" t="str">
            <v>ER_2560 - Line Ratings Mitigation Project</v>
          </cell>
          <cell r="G913" t="str">
            <v>Transmission - NERC High Priority Mitigation</v>
          </cell>
          <cell r="H913" t="str">
            <v>T&amp;D Engineering</v>
          </cell>
          <cell r="I913" t="str">
            <v>Mandatory &amp; Compliance</v>
          </cell>
        </row>
        <row r="914">
          <cell r="A914" t="str">
            <v>BI_CT203</v>
          </cell>
          <cell r="B914" t="str">
            <v>CT203</v>
          </cell>
          <cell r="C914" t="str">
            <v>BI_CT203 - Benewah-Pine Creek 230kV Transmission Line: LiDAR</v>
          </cell>
          <cell r="D914" t="str">
            <v>ER_2560</v>
          </cell>
          <cell r="E914" t="str">
            <v>2560</v>
          </cell>
          <cell r="F914" t="str">
            <v>ER_2560 - Line Ratings Mitigation Project</v>
          </cell>
          <cell r="G914" t="str">
            <v>Transmission - NERC High Priority Mitigation</v>
          </cell>
          <cell r="H914" t="str">
            <v>T&amp;D Engineering</v>
          </cell>
          <cell r="I914" t="str">
            <v>Mandatory &amp; Compliance</v>
          </cell>
        </row>
        <row r="915">
          <cell r="A915" t="str">
            <v>BI_CT300</v>
          </cell>
          <cell r="B915" t="str">
            <v>CT300</v>
          </cell>
          <cell r="C915" t="str">
            <v>BI_CT300 - CDA-Pine Creek 115kV Transmission Line: Rebuild</v>
          </cell>
          <cell r="D915" t="str">
            <v>ER_2556</v>
          </cell>
          <cell r="E915" t="str">
            <v>2556</v>
          </cell>
          <cell r="F915" t="str">
            <v>ER_2556 - CDA-Pine Creek 115kV Transmission Line: Rebuild</v>
          </cell>
          <cell r="G915" t="str">
            <v>Transmission Construction - Compliance</v>
          </cell>
          <cell r="H915" t="str">
            <v>T&amp;D Engineering</v>
          </cell>
          <cell r="I915" t="str">
            <v>Mandatory &amp; Compliance</v>
          </cell>
        </row>
        <row r="916">
          <cell r="A916" t="str">
            <v>BI_CT301</v>
          </cell>
          <cell r="B916" t="str">
            <v>CT301</v>
          </cell>
          <cell r="C916" t="str">
            <v>BI_CT301 - Oti-Pf 115 -- Replace Str 5/3</v>
          </cell>
          <cell r="D916" t="str">
            <v>ER_2266</v>
          </cell>
          <cell r="E916" t="str">
            <v>2266</v>
          </cell>
          <cell r="F916" t="str">
            <v>ER_2266 - Pleasant View 243-Ext Underground .7Mi</v>
          </cell>
          <cell r="G916" t="str">
            <v>Regular Capital - Pre Business Case</v>
          </cell>
          <cell r="H916" t="str">
            <v>No Function</v>
          </cell>
          <cell r="I916" t="str">
            <v>No Driver</v>
          </cell>
        </row>
        <row r="917">
          <cell r="A917" t="str">
            <v>BI_CT302</v>
          </cell>
          <cell r="B917" t="str">
            <v>CT302</v>
          </cell>
          <cell r="C917" t="str">
            <v>BI_CT302 - Ramsey-Rathdrum 115kV Reloc Project at Prairie Ave</v>
          </cell>
          <cell r="D917" t="str">
            <v>ER_2070</v>
          </cell>
          <cell r="E917" t="str">
            <v>2070</v>
          </cell>
          <cell r="F917" t="str">
            <v>ER_2070 - Trans/Dist/Sub Reimbursable Projects</v>
          </cell>
          <cell r="G917" t="str">
            <v>T&amp;D Reimbursable</v>
          </cell>
          <cell r="H917" t="str">
            <v>T&amp;D Engineering</v>
          </cell>
          <cell r="I917" t="str">
            <v>Customer Requested</v>
          </cell>
        </row>
        <row r="918">
          <cell r="A918" t="str">
            <v>BI_CT303</v>
          </cell>
          <cell r="B918" t="str">
            <v>CT303</v>
          </cell>
          <cell r="C918" t="str">
            <v>BI_CT303 - Customer Driven Tx Intercxns: KEC Beck Rd Sub</v>
          </cell>
          <cell r="D918" t="str">
            <v>ER_2070</v>
          </cell>
          <cell r="E918" t="str">
            <v>2070</v>
          </cell>
          <cell r="F918" t="str">
            <v>ER_2070 - Trans/Dist/Sub Reimbursable Projects</v>
          </cell>
          <cell r="G918" t="str">
            <v>T&amp;D Reimbursable</v>
          </cell>
          <cell r="H918" t="str">
            <v>T&amp;D Engineering</v>
          </cell>
          <cell r="I918" t="str">
            <v>Customer Requested</v>
          </cell>
        </row>
        <row r="919">
          <cell r="A919" t="str">
            <v>BI_CT304</v>
          </cell>
          <cell r="B919" t="str">
            <v>CT304</v>
          </cell>
          <cell r="C919" t="str">
            <v>BI_CT304 - Benewah-Pine Creek 115kV - Low Priority Rtgs Mit</v>
          </cell>
          <cell r="D919" t="str">
            <v>ER_2579</v>
          </cell>
          <cell r="E919" t="str">
            <v>2579</v>
          </cell>
          <cell r="F919" t="str">
            <v>ER_2579 - Low Priority Ratings Mitigation</v>
          </cell>
          <cell r="G919" t="str">
            <v>Transmission NERC Low-Risk Priority Lines Mitigation</v>
          </cell>
          <cell r="H919" t="str">
            <v>T&amp;D Engineering</v>
          </cell>
          <cell r="I919" t="str">
            <v>Mandatory &amp; Compliance</v>
          </cell>
        </row>
        <row r="920">
          <cell r="A920" t="str">
            <v>BI_CT305</v>
          </cell>
          <cell r="B920" t="str">
            <v>CT305</v>
          </cell>
          <cell r="C920" t="str">
            <v>BI_CT305 - Canfield Substation - New (Transmission)</v>
          </cell>
          <cell r="D920" t="str">
            <v>ER_2274</v>
          </cell>
          <cell r="E920" t="str">
            <v>2274</v>
          </cell>
          <cell r="F920" t="str">
            <v>ER_2274 - New Substations</v>
          </cell>
          <cell r="G920" t="str">
            <v>Substation - New Distribution Station Capacity Program</v>
          </cell>
          <cell r="H920" t="str">
            <v>T&amp;D Engineering</v>
          </cell>
          <cell r="I920" t="str">
            <v>Performance &amp; Capacity</v>
          </cell>
        </row>
        <row r="921">
          <cell r="A921" t="str">
            <v>BI_CT306</v>
          </cell>
          <cell r="B921" t="str">
            <v>CT306</v>
          </cell>
          <cell r="C921" t="str">
            <v>BI_CT306 - Huetter Substation: 115kV Transmission Integration</v>
          </cell>
          <cell r="D921" t="str">
            <v>ER_2204</v>
          </cell>
          <cell r="E921" t="str">
            <v>2204</v>
          </cell>
          <cell r="F921" t="str">
            <v>ER_2204 - Substation Rebuilds</v>
          </cell>
          <cell r="G921" t="str">
            <v>Substation - Station Rebuilds Program</v>
          </cell>
          <cell r="H921" t="str">
            <v>T&amp;D Engineering</v>
          </cell>
          <cell r="I921" t="str">
            <v>Asset Condition</v>
          </cell>
        </row>
        <row r="922">
          <cell r="A922" t="str">
            <v>BI_CT387</v>
          </cell>
          <cell r="B922" t="str">
            <v>CT387</v>
          </cell>
          <cell r="C922" t="str">
            <v>BI_CT387 - Appleway Substation 115kV Integration</v>
          </cell>
          <cell r="D922" t="str">
            <v>ER_2306</v>
          </cell>
          <cell r="E922" t="str">
            <v>2306</v>
          </cell>
          <cell r="F922" t="str">
            <v>ER_2306 - Appleway Sub - Rebuild</v>
          </cell>
          <cell r="G922" t="str">
            <v>Substation - Station Rebuilds Program</v>
          </cell>
          <cell r="H922" t="str">
            <v>T&amp;D Engineering</v>
          </cell>
          <cell r="I922" t="str">
            <v>Asset Condition</v>
          </cell>
        </row>
        <row r="923">
          <cell r="A923" t="str">
            <v>BI_CT396</v>
          </cell>
          <cell r="B923" t="str">
            <v>CT396</v>
          </cell>
          <cell r="C923" t="str">
            <v>BI_CT396 - Ramsey-Rathdrum #2 115 Kv: Reloc @ Govt Rd</v>
          </cell>
          <cell r="D923" t="str">
            <v>ER_2262</v>
          </cell>
          <cell r="E923" t="str">
            <v>2262</v>
          </cell>
          <cell r="F923" t="str">
            <v>ER_2262 - Gov't Way Relocation</v>
          </cell>
          <cell r="G923" t="str">
            <v>Regular Capital - Pre Business Case</v>
          </cell>
          <cell r="H923" t="str">
            <v>No Function</v>
          </cell>
          <cell r="I923" t="str">
            <v>No Driver</v>
          </cell>
        </row>
        <row r="924">
          <cell r="A924" t="str">
            <v>BI_CT401</v>
          </cell>
          <cell r="B924" t="str">
            <v>CT401</v>
          </cell>
          <cell r="C924" t="str">
            <v>BI_CT401 - Cda-Rathdrum 115Kv:Install Tap KEC Hayden Sub</v>
          </cell>
          <cell r="D924" t="str">
            <v>ER_1007</v>
          </cell>
          <cell r="E924" t="str">
            <v>1007</v>
          </cell>
          <cell r="F924" t="str">
            <v>ER_1007 - CdA-Rathdrum 115 Hayden Tap</v>
          </cell>
          <cell r="G924" t="str">
            <v>Regular Capital - Pre Business Case</v>
          </cell>
          <cell r="H924" t="str">
            <v>No Function</v>
          </cell>
          <cell r="I924" t="str">
            <v>No Driver</v>
          </cell>
        </row>
        <row r="925">
          <cell r="A925" t="str">
            <v>BI_CT410</v>
          </cell>
          <cell r="B925" t="str">
            <v>CT410</v>
          </cell>
          <cell r="C925" t="str">
            <v>BI_CT410 - Avondale 115-13 Kv Sub-Integrate Transmission</v>
          </cell>
          <cell r="D925" t="str">
            <v>ER_2270</v>
          </cell>
          <cell r="E925" t="str">
            <v>2270</v>
          </cell>
          <cell r="F925" t="str">
            <v>ER_2270 - Avondale 115 Sub</v>
          </cell>
          <cell r="G925" t="str">
            <v>Regular Capital - Pre Business Case</v>
          </cell>
          <cell r="H925" t="str">
            <v>No Function</v>
          </cell>
          <cell r="I925" t="str">
            <v>No Driver</v>
          </cell>
        </row>
        <row r="926">
          <cell r="A926" t="str">
            <v>BI_CT411</v>
          </cell>
          <cell r="B926" t="str">
            <v>CT411</v>
          </cell>
          <cell r="C926" t="str">
            <v>BI_CT411 - Burke-Pine Creek #3 115kV Relo at Lower Repository</v>
          </cell>
          <cell r="D926" t="str">
            <v>ER_2070</v>
          </cell>
          <cell r="E926" t="str">
            <v>2070</v>
          </cell>
          <cell r="F926" t="str">
            <v>ER_2070 - Trans/Dist/Sub Reimbursable Projects</v>
          </cell>
          <cell r="G926" t="str">
            <v>T&amp;D Reimbursable</v>
          </cell>
          <cell r="H926" t="str">
            <v>T&amp;D Engineering</v>
          </cell>
          <cell r="I926" t="str">
            <v>Customer Requested</v>
          </cell>
        </row>
        <row r="927">
          <cell r="A927" t="str">
            <v>BI_CT500</v>
          </cell>
          <cell r="B927" t="str">
            <v>CT500</v>
          </cell>
          <cell r="C927" t="str">
            <v>BI_CT500 - Ben-Pine Creek 230kV:Construct Double Circuit</v>
          </cell>
          <cell r="D927" t="str">
            <v>ER_2110</v>
          </cell>
          <cell r="E927" t="str">
            <v>2110</v>
          </cell>
          <cell r="F927" t="str">
            <v>ER_2110 - Benewah-Pinecreek Double Circuit 230kV</v>
          </cell>
          <cell r="G927" t="str">
            <v>Regular Capital - Pre Business Case</v>
          </cell>
          <cell r="H927" t="str">
            <v>No Function</v>
          </cell>
          <cell r="I927" t="str">
            <v>No Driver</v>
          </cell>
        </row>
        <row r="928">
          <cell r="A928" t="str">
            <v>BI_CT501</v>
          </cell>
          <cell r="B928" t="str">
            <v>CT501</v>
          </cell>
          <cell r="C928" t="str">
            <v>BI_CT501 - BEN-PCR (StMariesTap) 115kV-Low Prior RatngMitigat</v>
          </cell>
          <cell r="D928" t="str">
            <v>ER_2579</v>
          </cell>
          <cell r="E928" t="str">
            <v>2579</v>
          </cell>
          <cell r="F928" t="str">
            <v>ER_2579 - Low Priority Ratings Mitigation</v>
          </cell>
          <cell r="G928" t="str">
            <v>Transmission NERC Low-Risk Priority Lines Mitigation</v>
          </cell>
          <cell r="H928" t="str">
            <v>T&amp;D Engineering</v>
          </cell>
          <cell r="I928" t="str">
            <v>Mandatory &amp; Compliance</v>
          </cell>
        </row>
        <row r="929">
          <cell r="A929" t="str">
            <v>BI_CT622</v>
          </cell>
          <cell r="B929" t="str">
            <v>CT622</v>
          </cell>
          <cell r="C929" t="str">
            <v>BI_CT622 - CDA-Pine Creek 115kV:Minor Transmission Rebuild</v>
          </cell>
          <cell r="D929" t="str">
            <v>ER_2057</v>
          </cell>
          <cell r="E929" t="str">
            <v>2057</v>
          </cell>
          <cell r="F929" t="str">
            <v>ER_2057 - Transmission Minor Rebuild</v>
          </cell>
          <cell r="G929" t="str">
            <v>Transmission - Minor Rebuild</v>
          </cell>
          <cell r="H929" t="str">
            <v>T&amp;D Engineering</v>
          </cell>
          <cell r="I929" t="str">
            <v>Asset Condition</v>
          </cell>
        </row>
        <row r="930">
          <cell r="A930" t="str">
            <v>BI_CT646</v>
          </cell>
          <cell r="B930" t="str">
            <v>CT646</v>
          </cell>
          <cell r="C930" t="str">
            <v>BI_CT646 - Noxon-Pinecreek 230kV:Ready Fiber Optic</v>
          </cell>
          <cell r="D930" t="str">
            <v>ER_2113</v>
          </cell>
          <cell r="E930" t="str">
            <v>2113</v>
          </cell>
          <cell r="F930" t="str">
            <v>ER_2113 - Noxon-Pinecreek 230kV:Ready Fiber Optic</v>
          </cell>
          <cell r="G930" t="str">
            <v>Regular Capital - Pre Business Case</v>
          </cell>
          <cell r="H930" t="str">
            <v>No Function</v>
          </cell>
          <cell r="I930" t="str">
            <v>No Driver</v>
          </cell>
        </row>
        <row r="931">
          <cell r="A931" t="str">
            <v>BI_CT651</v>
          </cell>
          <cell r="B931" t="str">
            <v>CT651</v>
          </cell>
          <cell r="C931" t="str">
            <v>BI_CT651 - CdA-Rath 115kV:Install Vibration Dampers</v>
          </cell>
          <cell r="D931" t="str">
            <v>ER_2057</v>
          </cell>
          <cell r="E931" t="str">
            <v>2057</v>
          </cell>
          <cell r="F931" t="str">
            <v>ER_2057 - Transmission Minor Rebuild</v>
          </cell>
          <cell r="G931" t="str">
            <v>Transmission - Minor Rebuild</v>
          </cell>
          <cell r="H931" t="str">
            <v>T&amp;D Engineering</v>
          </cell>
          <cell r="I931" t="str">
            <v>Asset Condition</v>
          </cell>
        </row>
        <row r="932">
          <cell r="A932" t="str">
            <v>BI_CT700</v>
          </cell>
          <cell r="B932" t="str">
            <v>CT700</v>
          </cell>
          <cell r="C932" t="str">
            <v>BI_CT700 - CDA Transmission</v>
          </cell>
          <cell r="D932" t="str">
            <v>ER_2301</v>
          </cell>
          <cell r="E932" t="str">
            <v>2301</v>
          </cell>
          <cell r="F932" t="str">
            <v>ER_2301 - Tribal Permits and Settlements</v>
          </cell>
          <cell r="G932" t="str">
            <v>Tribal Permits &amp; Settlements</v>
          </cell>
          <cell r="H932" t="str">
            <v>Other Subfunction</v>
          </cell>
          <cell r="I932" t="str">
            <v>Mandatory &amp; Compliance</v>
          </cell>
        </row>
        <row r="933">
          <cell r="A933" t="str">
            <v>BI_CT77R</v>
          </cell>
          <cell r="B933" t="str">
            <v>CT77R</v>
          </cell>
          <cell r="C933" t="str">
            <v>BI_CT77R - Noxon-PC 230: Relocate at Zanetti Quarry</v>
          </cell>
          <cell r="D933" t="str">
            <v>ER_2070</v>
          </cell>
          <cell r="E933" t="str">
            <v>2070</v>
          </cell>
          <cell r="F933" t="str">
            <v>ER_2070 - Trans/Dist/Sub Reimbursable Projects</v>
          </cell>
          <cell r="G933" t="str">
            <v>T&amp;D Reimbursable</v>
          </cell>
          <cell r="H933" t="str">
            <v>T&amp;D Engineering</v>
          </cell>
          <cell r="I933" t="str">
            <v>Customer Requested</v>
          </cell>
        </row>
        <row r="934">
          <cell r="A934" t="str">
            <v>BI_CT800</v>
          </cell>
          <cell r="B934" t="str">
            <v>CT800</v>
          </cell>
          <cell r="C934" t="str">
            <v>BI_CT800 - Dalton Substation - Rebuild (Transmission)</v>
          </cell>
          <cell r="D934" t="str">
            <v>ER_2274</v>
          </cell>
          <cell r="E934" t="str">
            <v>2274</v>
          </cell>
          <cell r="F934" t="str">
            <v>ER_2274 - New Substations</v>
          </cell>
          <cell r="G934" t="str">
            <v>Substation - New Distribution Station Capacity Program</v>
          </cell>
          <cell r="H934" t="str">
            <v>T&amp;D Engineering</v>
          </cell>
          <cell r="I934" t="str">
            <v>Performance &amp; Capacity</v>
          </cell>
        </row>
        <row r="935">
          <cell r="A935" t="str">
            <v>BI_CT802</v>
          </cell>
          <cell r="B935" t="str">
            <v>CT802</v>
          </cell>
          <cell r="C935" t="str">
            <v>BI_CT802 - Meyer Road Wood to Steel</v>
          </cell>
          <cell r="D935" t="str">
            <v>ER_2452</v>
          </cell>
          <cell r="E935" t="str">
            <v>2452</v>
          </cell>
          <cell r="F935" t="str">
            <v>ER_2452 - Meyer Road Wood to Steel</v>
          </cell>
          <cell r="G935" t="str">
            <v>Regular Capital - Pre Business Case</v>
          </cell>
          <cell r="H935" t="str">
            <v>No Function</v>
          </cell>
          <cell r="I935" t="str">
            <v>No Driver</v>
          </cell>
        </row>
        <row r="936">
          <cell r="A936" t="str">
            <v>BI_CT803</v>
          </cell>
          <cell r="B936" t="str">
            <v>CT803</v>
          </cell>
          <cell r="C936" t="str">
            <v>BI_CT803 - Dower(KEC)-Post Falls 115:Air Switch Tie to PF-Ramsey</v>
          </cell>
          <cell r="D936" t="str">
            <v>ER_2070</v>
          </cell>
          <cell r="E936" t="str">
            <v>2070</v>
          </cell>
          <cell r="F936" t="str">
            <v>ER_2070 - Trans/Dist/Sub Reimbursable Projects</v>
          </cell>
          <cell r="G936" t="str">
            <v>T&amp;D Reimbursable</v>
          </cell>
          <cell r="H936" t="str">
            <v>T&amp;D Engineering</v>
          </cell>
          <cell r="I936" t="str">
            <v>Customer Requested</v>
          </cell>
        </row>
        <row r="937">
          <cell r="A937" t="str">
            <v>BI_CT804</v>
          </cell>
          <cell r="B937" t="str">
            <v>CT804</v>
          </cell>
          <cell r="C937" t="str">
            <v>BI_CT804 - Relo of Rathdrum Lines at Meyer and Boekel</v>
          </cell>
          <cell r="D937" t="str">
            <v>ER_2070</v>
          </cell>
          <cell r="E937" t="str">
            <v>2070</v>
          </cell>
          <cell r="F937" t="str">
            <v>ER_2070 - Trans/Dist/Sub Reimbursable Projects</v>
          </cell>
          <cell r="G937" t="str">
            <v>T&amp;D Reimbursable</v>
          </cell>
          <cell r="H937" t="str">
            <v>T&amp;D Engineering</v>
          </cell>
          <cell r="I937" t="str">
            <v>Customer Requested</v>
          </cell>
        </row>
        <row r="938">
          <cell r="A938" t="str">
            <v>BI_CT805</v>
          </cell>
          <cell r="B938" t="str">
            <v>CT805</v>
          </cell>
          <cell r="C938" t="str">
            <v>BI_CT805 - Relo of RAM-RAT #3 Line at Poleline and Hwy 41</v>
          </cell>
          <cell r="D938" t="str">
            <v>ER_2070</v>
          </cell>
          <cell r="E938" t="str">
            <v>2070</v>
          </cell>
          <cell r="F938" t="str">
            <v>ER_2070 - Trans/Dist/Sub Reimbursable Projects</v>
          </cell>
          <cell r="G938" t="str">
            <v>T&amp;D Reimbursable</v>
          </cell>
          <cell r="H938" t="str">
            <v>T&amp;D Engineering</v>
          </cell>
          <cell r="I938" t="str">
            <v>Customer Requested</v>
          </cell>
        </row>
        <row r="939">
          <cell r="A939" t="str">
            <v>BI_CT806</v>
          </cell>
          <cell r="B939" t="str">
            <v>CT806</v>
          </cell>
          <cell r="C939" t="str">
            <v>BI_CT806 - Relo of RAM-RAT #3 Line at Wyoming and Hwy 41</v>
          </cell>
          <cell r="D939" t="str">
            <v>ER_2070</v>
          </cell>
          <cell r="E939" t="str">
            <v>2070</v>
          </cell>
          <cell r="F939" t="str">
            <v>ER_2070 - Trans/Dist/Sub Reimbursable Projects</v>
          </cell>
          <cell r="G939" t="str">
            <v>T&amp;D Reimbursable</v>
          </cell>
          <cell r="H939" t="str">
            <v>T&amp;D Engineering</v>
          </cell>
          <cell r="I939" t="str">
            <v>Customer Requested</v>
          </cell>
        </row>
        <row r="940">
          <cell r="A940" t="str">
            <v>BI_CT901</v>
          </cell>
          <cell r="B940" t="str">
            <v>CT901</v>
          </cell>
          <cell r="C940" t="str">
            <v>BI_CT901 - Ramsey-Rathdrum #2 115kV:  US 95 Widening</v>
          </cell>
          <cell r="D940" t="str">
            <v>ER_2070</v>
          </cell>
          <cell r="E940" t="str">
            <v>2070</v>
          </cell>
          <cell r="F940" t="str">
            <v>ER_2070 - Trans/Dist/Sub Reimbursable Projects</v>
          </cell>
          <cell r="G940" t="str">
            <v>T&amp;D Reimbursable</v>
          </cell>
          <cell r="H940" t="str">
            <v>T&amp;D Engineering</v>
          </cell>
          <cell r="I940" t="str">
            <v>Customer Requested</v>
          </cell>
        </row>
        <row r="941">
          <cell r="A941" t="str">
            <v>BI_CT902</v>
          </cell>
          <cell r="B941" t="str">
            <v>CT902</v>
          </cell>
          <cell r="C941" t="str">
            <v>BI_CT902 - Coeur d'Alene Benewah-Pine Creek 230kV Trans</v>
          </cell>
          <cell r="D941" t="str">
            <v>ER_2301</v>
          </cell>
          <cell r="E941" t="str">
            <v>2301</v>
          </cell>
          <cell r="F941" t="str">
            <v>ER_2301 - Tribal Permits and Settlements</v>
          </cell>
          <cell r="G941" t="str">
            <v>Tribal Permits &amp; Settlements</v>
          </cell>
          <cell r="H941" t="str">
            <v>Other Subfunction</v>
          </cell>
          <cell r="I941" t="str">
            <v>Mandatory &amp; Compliance</v>
          </cell>
        </row>
        <row r="942">
          <cell r="A942" t="str">
            <v>BI_CT903</v>
          </cell>
          <cell r="B942" t="str">
            <v>CT903</v>
          </cell>
          <cell r="C942" t="str">
            <v>BI_CT903 - Ogara Switching Station - Rebuild (Transmission)</v>
          </cell>
          <cell r="D942" t="str">
            <v>ER_2204</v>
          </cell>
          <cell r="E942" t="str">
            <v>2204</v>
          </cell>
          <cell r="F942" t="str">
            <v>ER_2204 - Substation Rebuilds</v>
          </cell>
          <cell r="G942" t="str">
            <v>Substation - Station Rebuilds Program</v>
          </cell>
          <cell r="H942" t="str">
            <v>T&amp;D Engineering</v>
          </cell>
          <cell r="I942" t="str">
            <v>Asset Condition</v>
          </cell>
        </row>
        <row r="943">
          <cell r="A943" t="str">
            <v>BI_CT906</v>
          </cell>
          <cell r="B943" t="str">
            <v>CT906</v>
          </cell>
          <cell r="C943" t="str">
            <v>BI_CT906 - Idaho Rd 115 Tap</v>
          </cell>
          <cell r="D943" t="str">
            <v>ER_2307</v>
          </cell>
          <cell r="E943" t="str">
            <v>2307</v>
          </cell>
          <cell r="F943" t="str">
            <v>ER_2307 - Idaho Road Sub</v>
          </cell>
          <cell r="G943" t="str">
            <v>Regular Capital - Pre Business Case</v>
          </cell>
          <cell r="H943" t="str">
            <v>No Function</v>
          </cell>
          <cell r="I943" t="str">
            <v>No Driver</v>
          </cell>
        </row>
        <row r="944">
          <cell r="A944" t="str">
            <v>BI_CT907</v>
          </cell>
          <cell r="B944" t="str">
            <v>CT907</v>
          </cell>
          <cell r="C944" t="str">
            <v>BI_CT907 - BLD-RAT 115kV Rebuild for Rock Crusher Distr Extn</v>
          </cell>
          <cell r="D944" t="str">
            <v>ER_2515</v>
          </cell>
          <cell r="E944" t="str">
            <v>2515</v>
          </cell>
          <cell r="F944" t="str">
            <v>ER_2515 - Distribution - CdA East &amp; North</v>
          </cell>
          <cell r="G944" t="str">
            <v>Distribution System Enhancements</v>
          </cell>
          <cell r="H944" t="str">
            <v>T&amp;D Engineering</v>
          </cell>
          <cell r="I944" t="str">
            <v>Performance &amp; Capacity</v>
          </cell>
        </row>
        <row r="945">
          <cell r="A945" t="str">
            <v>BI_CT908</v>
          </cell>
          <cell r="B945" t="str">
            <v>CT908</v>
          </cell>
          <cell r="C945" t="str">
            <v>BI_CT908 - Benewah-Pine Creek 230kV Trans Rebuild Project</v>
          </cell>
          <cell r="D945" t="str">
            <v>ER_2594</v>
          </cell>
          <cell r="E945" t="str">
            <v>2594</v>
          </cell>
          <cell r="F945" t="str">
            <v>ER_2594 - Benewah-Pine Creek 230kV Trans Rebuild Project</v>
          </cell>
          <cell r="G945" t="str">
            <v>Transmission Major Rebuild - Asset Condition</v>
          </cell>
          <cell r="H945" t="str">
            <v>T&amp;D Engineering</v>
          </cell>
          <cell r="I945" t="str">
            <v>Asset Condition</v>
          </cell>
        </row>
        <row r="946">
          <cell r="A946" t="str">
            <v>BI_CT909</v>
          </cell>
          <cell r="B946" t="str">
            <v>CT909</v>
          </cell>
          <cell r="C946" t="str">
            <v>BI_CT909 - Poleline 115kV Substation (Trans)</v>
          </cell>
          <cell r="D946" t="str">
            <v>ER_2204</v>
          </cell>
          <cell r="E946" t="str">
            <v>2204</v>
          </cell>
          <cell r="F946" t="str">
            <v>ER_2204 - Substation Rebuilds</v>
          </cell>
          <cell r="G946" t="str">
            <v>Substation - Station Rebuilds Program</v>
          </cell>
          <cell r="H946" t="str">
            <v>T&amp;D Engineering</v>
          </cell>
          <cell r="I946" t="str">
            <v>Asset Condition</v>
          </cell>
        </row>
        <row r="947">
          <cell r="A947" t="str">
            <v>BI_CT910</v>
          </cell>
          <cell r="B947" t="str">
            <v>CT910</v>
          </cell>
          <cell r="C947" t="str">
            <v>BI_CT910 - Ogara to Carlin Bay: New 115kV Transmission Line</v>
          </cell>
          <cell r="D947" t="str">
            <v>ER_2480</v>
          </cell>
          <cell r="E947" t="str">
            <v>2480</v>
          </cell>
          <cell r="F947" t="str">
            <v>ER_2480 - Carlin Bay Substation</v>
          </cell>
          <cell r="G947" t="str">
            <v>Transmission - Performance &amp; Capacity</v>
          </cell>
          <cell r="H947" t="str">
            <v>T&amp;D Engineering</v>
          </cell>
          <cell r="I947" t="str">
            <v>Performance &amp; Capacity</v>
          </cell>
        </row>
        <row r="948">
          <cell r="A948" t="str">
            <v>BI_CY605</v>
          </cell>
          <cell r="B948" t="str">
            <v>CY605</v>
          </cell>
          <cell r="C948" t="str">
            <v>BI_CY605 - CDA/RAT Fiber Connectivity</v>
          </cell>
          <cell r="D948" t="str">
            <v>ER_5102</v>
          </cell>
          <cell r="E948" t="str">
            <v>5102</v>
          </cell>
          <cell r="F948" t="str">
            <v>ER_5102 - Private Transport</v>
          </cell>
          <cell r="G948" t="str">
            <v>Regular Capital - Pre Business Case</v>
          </cell>
          <cell r="H948" t="str">
            <v>No Function</v>
          </cell>
          <cell r="I948" t="str">
            <v>No Driver</v>
          </cell>
        </row>
        <row r="949">
          <cell r="A949" t="str">
            <v>BI_DD300</v>
          </cell>
          <cell r="B949" t="str">
            <v>DD300</v>
          </cell>
          <cell r="C949" t="str">
            <v>BI_DD300 - Deer Park 12F1 Tie on Wildrose</v>
          </cell>
          <cell r="D949" t="str">
            <v>ER_2514</v>
          </cell>
          <cell r="E949" t="str">
            <v>2514</v>
          </cell>
          <cell r="F949" t="str">
            <v>ER_2514 - Distribution - Spokane North &amp; West</v>
          </cell>
          <cell r="G949" t="str">
            <v>Distribution System Enhancements</v>
          </cell>
          <cell r="H949" t="str">
            <v>T&amp;D Engineering</v>
          </cell>
          <cell r="I949" t="str">
            <v>Performance &amp; Capacity</v>
          </cell>
        </row>
        <row r="950">
          <cell r="A950" t="str">
            <v>BI_DD301</v>
          </cell>
          <cell r="B950" t="str">
            <v>DD301</v>
          </cell>
          <cell r="C950" t="str">
            <v>BI_DD301 - DEE12F1 Midline (protection req)</v>
          </cell>
          <cell r="D950" t="str">
            <v>ER_2514</v>
          </cell>
          <cell r="E950" t="str">
            <v>2514</v>
          </cell>
          <cell r="F950" t="str">
            <v>ER_2514 - Distribution - Spokane North &amp; West</v>
          </cell>
          <cell r="G950" t="str">
            <v>Distribution System Enhancements</v>
          </cell>
          <cell r="H950" t="str">
            <v>T&amp;D Engineering</v>
          </cell>
          <cell r="I950" t="str">
            <v>Performance &amp; Capacity</v>
          </cell>
        </row>
        <row r="951">
          <cell r="A951" t="str">
            <v>BI_DD400</v>
          </cell>
          <cell r="B951" t="str">
            <v>DD400</v>
          </cell>
          <cell r="C951" t="str">
            <v>BI_DD400 - Colbert 12F2 Green Bluff Tie</v>
          </cell>
          <cell r="D951" t="str">
            <v>ER_2514</v>
          </cell>
          <cell r="E951" t="str">
            <v>2514</v>
          </cell>
          <cell r="F951" t="str">
            <v>ER_2514 - Distribution - Spokane North &amp; West</v>
          </cell>
          <cell r="G951" t="str">
            <v>Distribution System Enhancements</v>
          </cell>
          <cell r="H951" t="str">
            <v>T&amp;D Engineering</v>
          </cell>
          <cell r="I951" t="str">
            <v>Performance &amp; Capacity</v>
          </cell>
        </row>
        <row r="952">
          <cell r="A952" t="str">
            <v>BI_DD401</v>
          </cell>
          <cell r="B952" t="str">
            <v>DD401</v>
          </cell>
          <cell r="C952" t="str">
            <v>BI_DD401 - Loon Lk 12F2 Deer Lk Narrows xing</v>
          </cell>
          <cell r="D952" t="str">
            <v>ER_2514</v>
          </cell>
          <cell r="E952" t="str">
            <v>2514</v>
          </cell>
          <cell r="F952" t="str">
            <v>ER_2514 - Distribution - Spokane North &amp; West</v>
          </cell>
          <cell r="G952" t="str">
            <v>Distribution System Enhancements</v>
          </cell>
          <cell r="H952" t="str">
            <v>T&amp;D Engineering</v>
          </cell>
          <cell r="I952" t="str">
            <v>Performance &amp; Capacity</v>
          </cell>
        </row>
        <row r="953">
          <cell r="A953" t="str">
            <v>BI_DD402</v>
          </cell>
          <cell r="B953" t="str">
            <v>DD402</v>
          </cell>
          <cell r="C953" t="str">
            <v>BI_DD402 - Colbert 12F1 Recond Midway 1 mi</v>
          </cell>
          <cell r="D953" t="str">
            <v>ER_2514</v>
          </cell>
          <cell r="E953" t="str">
            <v>2514</v>
          </cell>
          <cell r="F953" t="str">
            <v>ER_2514 - Distribution - Spokane North &amp; West</v>
          </cell>
          <cell r="G953" t="str">
            <v>Distribution System Enhancements</v>
          </cell>
          <cell r="H953" t="str">
            <v>T&amp;D Engineering</v>
          </cell>
          <cell r="I953" t="str">
            <v>Performance &amp; Capacity</v>
          </cell>
        </row>
        <row r="954">
          <cell r="A954" t="str">
            <v>BI_DD403</v>
          </cell>
          <cell r="B954" t="str">
            <v>DD403</v>
          </cell>
          <cell r="C954" t="str">
            <v>BI_DD403 - Deer Park 12F2 bear Lk-Antler tie</v>
          </cell>
          <cell r="D954" t="str">
            <v>ER_2514</v>
          </cell>
          <cell r="E954" t="str">
            <v>2514</v>
          </cell>
          <cell r="F954" t="str">
            <v>ER_2514 - Distribution - Spokane North &amp; West</v>
          </cell>
          <cell r="G954" t="str">
            <v>Distribution System Enhancements</v>
          </cell>
          <cell r="H954" t="str">
            <v>T&amp;D Engineering</v>
          </cell>
          <cell r="I954" t="str">
            <v>Performance &amp; Capacity</v>
          </cell>
        </row>
        <row r="955">
          <cell r="A955" t="str">
            <v>BI_DD500</v>
          </cell>
          <cell r="B955" t="str">
            <v>DD500</v>
          </cell>
          <cell r="C955" t="str">
            <v>BI_DD500 - Deer Park 12F2 Recond to LOO 12F1</v>
          </cell>
          <cell r="D955" t="str">
            <v>ER_2514</v>
          </cell>
          <cell r="E955" t="str">
            <v>2514</v>
          </cell>
          <cell r="F955" t="str">
            <v>ER_2514 - Distribution - Spokane North &amp; West</v>
          </cell>
          <cell r="G955" t="str">
            <v>Distribution System Enhancements</v>
          </cell>
          <cell r="H955" t="str">
            <v>T&amp;D Engineering</v>
          </cell>
          <cell r="I955" t="str">
            <v>Performance &amp; Capacity</v>
          </cell>
        </row>
        <row r="956">
          <cell r="A956" t="str">
            <v>BI_DD800</v>
          </cell>
          <cell r="B956" t="str">
            <v>DD800</v>
          </cell>
          <cell r="C956" t="str">
            <v>BI_DD800 - PDL 1201 Tie to PDL 1208</v>
          </cell>
          <cell r="D956" t="str">
            <v>ER_2516</v>
          </cell>
          <cell r="E956" t="str">
            <v>2516</v>
          </cell>
          <cell r="F956" t="str">
            <v>ER_2516 - Distribution - Pullman &amp; Lewis Clark</v>
          </cell>
          <cell r="G956" t="str">
            <v>Distribution System Enhancements</v>
          </cell>
          <cell r="H956" t="str">
            <v>T&amp;D Engineering</v>
          </cell>
          <cell r="I956" t="str">
            <v>Performance &amp; Capacity</v>
          </cell>
        </row>
        <row r="957">
          <cell r="A957" t="str">
            <v>BI_DD801</v>
          </cell>
          <cell r="B957" t="str">
            <v>DD801</v>
          </cell>
          <cell r="C957" t="str">
            <v>BI_DD801 - DRY1208 to PDL1202 - Fair &amp; 13th St</v>
          </cell>
          <cell r="D957" t="str">
            <v>ER_2516</v>
          </cell>
          <cell r="E957" t="str">
            <v>2516</v>
          </cell>
          <cell r="F957" t="str">
            <v>ER_2516 - Distribution - Pullman &amp; Lewis Clark</v>
          </cell>
          <cell r="G957" t="str">
            <v>Distribution System Enhancements</v>
          </cell>
          <cell r="H957" t="str">
            <v>T&amp;D Engineering</v>
          </cell>
          <cell r="I957" t="str">
            <v>Performance &amp; Capacity</v>
          </cell>
        </row>
        <row r="958">
          <cell r="A958" t="str">
            <v>BI_DD802</v>
          </cell>
          <cell r="B958" t="str">
            <v>DD802</v>
          </cell>
          <cell r="C958" t="str">
            <v>BI_DD802 - MLN12F1  Grid Modernization</v>
          </cell>
          <cell r="D958" t="str">
            <v>ER_2470</v>
          </cell>
          <cell r="E958" t="str">
            <v>2470</v>
          </cell>
          <cell r="F958" t="str">
            <v>ER_2470 - Dist Grid Modernization</v>
          </cell>
          <cell r="G958" t="str">
            <v>Distribution Grid Modernization</v>
          </cell>
          <cell r="H958" t="str">
            <v>T&amp;D Operations</v>
          </cell>
          <cell r="I958" t="str">
            <v>Asset Condition</v>
          </cell>
        </row>
        <row r="959">
          <cell r="A959" t="str">
            <v>BI_DD900</v>
          </cell>
          <cell r="B959" t="str">
            <v>DD900</v>
          </cell>
          <cell r="C959" t="str">
            <v>BI_DD900 - LOO12F2 Grid Modernization</v>
          </cell>
          <cell r="D959" t="str">
            <v>ER_2470</v>
          </cell>
          <cell r="E959" t="str">
            <v>2470</v>
          </cell>
          <cell r="F959" t="str">
            <v>ER_2470 - Dist Grid Modernization</v>
          </cell>
          <cell r="G959" t="str">
            <v>Distribution Grid Modernization</v>
          </cell>
          <cell r="H959" t="str">
            <v>T&amp;D Operations</v>
          </cell>
          <cell r="I959" t="str">
            <v>Asset Condition</v>
          </cell>
        </row>
        <row r="960">
          <cell r="A960" t="str">
            <v>BI_DD901</v>
          </cell>
          <cell r="B960" t="str">
            <v>DD901</v>
          </cell>
          <cell r="C960" t="str">
            <v>BI_DD901 - LOO12F2 Grid Modernization Automation</v>
          </cell>
          <cell r="D960" t="str">
            <v>ER_2599</v>
          </cell>
          <cell r="E960" t="str">
            <v>2599</v>
          </cell>
          <cell r="F960" t="str">
            <v>ER_2599 - Grid Mod Automation</v>
          </cell>
          <cell r="G960" t="str">
            <v>Distribution Grid Modernization</v>
          </cell>
          <cell r="H960" t="str">
            <v>T&amp;D Operations</v>
          </cell>
          <cell r="I960" t="str">
            <v>Asset Condition</v>
          </cell>
        </row>
        <row r="961">
          <cell r="A961" t="str">
            <v>BI_DD902</v>
          </cell>
          <cell r="B961" t="str">
            <v>DD902</v>
          </cell>
          <cell r="C961" t="str">
            <v>BI_DD902 - DEP 12F2 Grote Rd Recond (1m)</v>
          </cell>
          <cell r="D961" t="str">
            <v>ER_2514</v>
          </cell>
          <cell r="E961" t="str">
            <v>2514</v>
          </cell>
          <cell r="F961" t="str">
            <v>ER_2514 - Distribution - Spokane North &amp; West</v>
          </cell>
          <cell r="G961" t="str">
            <v>Distribution System Enhancements</v>
          </cell>
          <cell r="H961" t="str">
            <v>T&amp;D Engineering</v>
          </cell>
          <cell r="I961" t="str">
            <v>Performance &amp; Capacity</v>
          </cell>
        </row>
        <row r="962">
          <cell r="A962" t="str">
            <v>BI_DD990</v>
          </cell>
          <cell r="B962" t="str">
            <v>DD990</v>
          </cell>
          <cell r="C962" t="str">
            <v>BI_DD990 - Deer Park Area - Dx Performance and Capacity</v>
          </cell>
          <cell r="D962" t="str">
            <v>ER_2514</v>
          </cell>
          <cell r="E962" t="str">
            <v>2514</v>
          </cell>
          <cell r="F962" t="str">
            <v>ER_2514 - Distribution - Spokane North &amp; West</v>
          </cell>
          <cell r="G962" t="str">
            <v>Distribution System Enhancements</v>
          </cell>
          <cell r="H962" t="str">
            <v>T&amp;D Engineering</v>
          </cell>
          <cell r="I962" t="str">
            <v>Performance &amp; Capacity</v>
          </cell>
        </row>
        <row r="963">
          <cell r="A963" t="str">
            <v>BI_DG000</v>
          </cell>
          <cell r="B963" t="str">
            <v>DG000</v>
          </cell>
          <cell r="C963" t="str">
            <v>BI_DG000 - Little Falls Intake Gate Replacement</v>
          </cell>
          <cell r="D963" t="str">
            <v>ER_4204</v>
          </cell>
          <cell r="E963" t="str">
            <v>4204</v>
          </cell>
          <cell r="F963" t="str">
            <v>ER_4204 - Little Falls Intake Gate Replacement</v>
          </cell>
          <cell r="G963" t="str">
            <v>Little Falls Intake Gate Replacement</v>
          </cell>
          <cell r="H963" t="str">
            <v>Generation Subfunction</v>
          </cell>
          <cell r="I963" t="str">
            <v>Asset Condition</v>
          </cell>
        </row>
        <row r="964">
          <cell r="A964" t="str">
            <v>BI_DG100</v>
          </cell>
          <cell r="B964" t="str">
            <v>DG100</v>
          </cell>
          <cell r="C964" t="str">
            <v>BI_DG100 - LF Powerhouse Redevelopment</v>
          </cell>
          <cell r="D964" t="str">
            <v>ER_4152</v>
          </cell>
          <cell r="E964" t="str">
            <v>4152</v>
          </cell>
          <cell r="F964" t="str">
            <v>ER_4152 - Little Falls Powerhouse Redevelopment</v>
          </cell>
          <cell r="G964" t="str">
            <v>Little Falls Plant Upgrade</v>
          </cell>
          <cell r="H964" t="str">
            <v>Generation Subfunction</v>
          </cell>
          <cell r="I964" t="str">
            <v>Asset Condition</v>
          </cell>
        </row>
        <row r="965">
          <cell r="A965" t="str">
            <v>BI_DG401</v>
          </cell>
          <cell r="B965" t="str">
            <v>DG401</v>
          </cell>
          <cell r="C965" t="str">
            <v>BI_DG401 - Little Falls Stability Project</v>
          </cell>
          <cell r="D965" t="str">
            <v>ER_6001</v>
          </cell>
          <cell r="E965" t="str">
            <v>6001</v>
          </cell>
          <cell r="F965" t="str">
            <v>ER_6001 - Hydro Generation Minor Blanket</v>
          </cell>
          <cell r="G965" t="str">
            <v>Hydro Safety Minor Blanket</v>
          </cell>
          <cell r="H965" t="str">
            <v>Environmental Subfunction</v>
          </cell>
          <cell r="I965" t="str">
            <v>Mandatory &amp; Compliance</v>
          </cell>
        </row>
        <row r="966">
          <cell r="A966" t="str">
            <v>BI_DG500</v>
          </cell>
          <cell r="B966" t="str">
            <v>DG500</v>
          </cell>
          <cell r="C966" t="str">
            <v>BI_DG500 - LF HED - Install Obermeyer Gate</v>
          </cell>
          <cell r="D966" t="str">
            <v>ER_4179</v>
          </cell>
          <cell r="E966" t="str">
            <v>4179</v>
          </cell>
          <cell r="F966" t="str">
            <v>ER_4179 - LF Spillway Flashboard Replacement</v>
          </cell>
          <cell r="G966" t="str">
            <v>Little Falls Spillway Flashboard Replacement</v>
          </cell>
          <cell r="H966" t="str">
            <v>Generation Subfunction</v>
          </cell>
          <cell r="I966" t="str">
            <v>Asset Condition</v>
          </cell>
        </row>
        <row r="967">
          <cell r="A967" t="str">
            <v>BI_DN001</v>
          </cell>
          <cell r="B967" t="str">
            <v>DN001</v>
          </cell>
          <cell r="C967" t="str">
            <v>BI_DN001 - Cathodic Protection - Clarkston</v>
          </cell>
          <cell r="D967" t="str">
            <v>ER_3004</v>
          </cell>
          <cell r="E967" t="str">
            <v>3004</v>
          </cell>
          <cell r="F967" t="str">
            <v>ER_3004 - Cathodic Protection-Minor Blanket</v>
          </cell>
          <cell r="G967" t="str">
            <v>Gas Cathodic Protection Program</v>
          </cell>
          <cell r="H967" t="str">
            <v>Gas Subfunction</v>
          </cell>
          <cell r="I967" t="str">
            <v>Mandatory &amp; Compliance</v>
          </cell>
        </row>
        <row r="968">
          <cell r="A968" t="str">
            <v>BI_DS305</v>
          </cell>
          <cell r="B968" t="str">
            <v>DS305</v>
          </cell>
          <cell r="C968" t="str">
            <v>BI_DS305 - Clearwater 115Sub-Upgrade Metering New Contract</v>
          </cell>
          <cell r="D968" t="str">
            <v>ER_2229</v>
          </cell>
          <cell r="E968" t="str">
            <v>2229</v>
          </cell>
          <cell r="F968" t="str">
            <v>ER_2229 - Clearwater 115Sub Upgrade</v>
          </cell>
          <cell r="G968" t="str">
            <v>Regular Capital - Pre Business Case</v>
          </cell>
          <cell r="H968" t="str">
            <v>No Function</v>
          </cell>
          <cell r="I968" t="str">
            <v>No Driver</v>
          </cell>
        </row>
        <row r="969">
          <cell r="A969" t="str">
            <v>BI_EG000</v>
          </cell>
          <cell r="B969" t="str">
            <v>EG000</v>
          </cell>
          <cell r="C969" t="str">
            <v>BI_EG000 - LL HED Emergency Generator Plant</v>
          </cell>
          <cell r="D969" t="str">
            <v>ER_4183</v>
          </cell>
          <cell r="E969" t="str">
            <v>4183</v>
          </cell>
          <cell r="F969" t="str">
            <v>ER_4183 - LL HED Emergency Generator Plant</v>
          </cell>
          <cell r="G969" t="str">
            <v>Long Lake Replace Plant Emergency Generator</v>
          </cell>
          <cell r="H969" t="str">
            <v>Generation Subfunction</v>
          </cell>
          <cell r="I969" t="str">
            <v>Asset Condition</v>
          </cell>
        </row>
        <row r="970">
          <cell r="A970" t="str">
            <v>BI_EG201</v>
          </cell>
          <cell r="B970" t="str">
            <v>EG201</v>
          </cell>
          <cell r="C970" t="str">
            <v>BI_EG201 - Long Lake Plant Upgrades</v>
          </cell>
          <cell r="D970" t="str">
            <v>ER_4164</v>
          </cell>
          <cell r="E970" t="str">
            <v>4164</v>
          </cell>
          <cell r="F970" t="str">
            <v>ER_4164 - Long Lake Plant Upgrades</v>
          </cell>
          <cell r="G970" t="str">
            <v>Long Lake Plant Upgrade</v>
          </cell>
          <cell r="H970" t="str">
            <v>Generation Subfunction</v>
          </cell>
          <cell r="I970" t="str">
            <v>Asset Condition</v>
          </cell>
        </row>
        <row r="971">
          <cell r="A971" t="str">
            <v>BI_EG202</v>
          </cell>
          <cell r="B971" t="str">
            <v>EG202</v>
          </cell>
          <cell r="C971" t="str">
            <v>BI_EG202 - Long Lake Modernization ET Support</v>
          </cell>
          <cell r="D971" t="str">
            <v>ER_4164</v>
          </cell>
          <cell r="E971" t="str">
            <v>4164</v>
          </cell>
          <cell r="F971" t="str">
            <v>ER_4164 - Long Lake Plant Upgrades</v>
          </cell>
          <cell r="G971" t="str">
            <v>Long Lake Plant Upgrade</v>
          </cell>
          <cell r="H971" t="str">
            <v>Generation Subfunction</v>
          </cell>
          <cell r="I971" t="str">
            <v>Asset Condition</v>
          </cell>
        </row>
        <row r="972">
          <cell r="A972" t="str">
            <v>BI_EG203</v>
          </cell>
          <cell r="B972" t="str">
            <v>EG203</v>
          </cell>
          <cell r="C972" t="str">
            <v>BI_EG203 - Long Lake Facility Upgrades - Phase 1</v>
          </cell>
          <cell r="D972" t="str">
            <v>ER_4164</v>
          </cell>
          <cell r="E972" t="str">
            <v>4164</v>
          </cell>
          <cell r="F972" t="str">
            <v>ER_4164 - Long Lake Plant Upgrades</v>
          </cell>
          <cell r="G972" t="str">
            <v>Long Lake Plant Upgrade</v>
          </cell>
          <cell r="H972" t="str">
            <v>Generation Subfunction</v>
          </cell>
          <cell r="I972" t="str">
            <v>Asset Condition</v>
          </cell>
        </row>
        <row r="973">
          <cell r="A973" t="str">
            <v>BI_EG300</v>
          </cell>
          <cell r="B973" t="str">
            <v>EG300</v>
          </cell>
          <cell r="C973" t="str">
            <v>BI_EG300 - Long Lake HED Replace Field Windings</v>
          </cell>
          <cell r="D973" t="str">
            <v>ER_4169</v>
          </cell>
          <cell r="E973" t="str">
            <v>4169</v>
          </cell>
          <cell r="F973" t="str">
            <v>ER_4169 - Long Lake HED Replace Field Windings</v>
          </cell>
          <cell r="G973" t="str">
            <v>Long Lake Replace Field Windings</v>
          </cell>
          <cell r="H973" t="str">
            <v>Generation Subfunction</v>
          </cell>
          <cell r="I973" t="str">
            <v>No Driver</v>
          </cell>
        </row>
        <row r="974">
          <cell r="A974" t="str">
            <v>BI_EG500</v>
          </cell>
          <cell r="B974" t="str">
            <v>EG500</v>
          </cell>
          <cell r="C974" t="str">
            <v>BI_EG500 - Long Lake Incline Elevator Replacement Project</v>
          </cell>
          <cell r="D974" t="str">
            <v>ER_4218</v>
          </cell>
          <cell r="E974" t="str">
            <v>4218</v>
          </cell>
          <cell r="F974" t="str">
            <v>ER_4218 - Long Lake Incline Elevator Replacement Project</v>
          </cell>
          <cell r="G974" t="str">
            <v>Long Lake Incline Elevator Replacement Project</v>
          </cell>
          <cell r="H974" t="str">
            <v>Generation Subfunction</v>
          </cell>
          <cell r="I974" t="str">
            <v>Asset Condition</v>
          </cell>
        </row>
        <row r="975">
          <cell r="A975" t="str">
            <v>BI_EG700</v>
          </cell>
          <cell r="B975" t="str">
            <v>EG700</v>
          </cell>
          <cell r="C975" t="str">
            <v>BI_EG700 - LL HED Stability Enhancement</v>
          </cell>
          <cell r="D975" t="str">
            <v>ER_4188</v>
          </cell>
          <cell r="E975" t="str">
            <v>4188</v>
          </cell>
          <cell r="F975" t="str">
            <v>ER_4188 - LL HED Stability Enhancement</v>
          </cell>
          <cell r="G975" t="str">
            <v>Long Lake Stability Enhancement</v>
          </cell>
          <cell r="H975" t="str">
            <v>Generation Subfunction</v>
          </cell>
          <cell r="I975" t="str">
            <v>Mandatory &amp; Compliance</v>
          </cell>
        </row>
        <row r="976">
          <cell r="A976" t="str">
            <v>BI_FC000</v>
          </cell>
          <cell r="B976" t="str">
            <v>FC000</v>
          </cell>
          <cell r="C976" t="str">
            <v>BI_FC000 - Saddle Mountain Phase 2 Integration (Comm)</v>
          </cell>
          <cell r="D976" t="str">
            <v>ER_2616</v>
          </cell>
          <cell r="E976" t="str">
            <v>2616</v>
          </cell>
          <cell r="F976" t="str">
            <v>ER_2616 - Saddle Mountain Integration Phase 2</v>
          </cell>
          <cell r="G976" t="str">
            <v>Saddle Mountain 230/115kV Station (New) Integration Project Phase 2</v>
          </cell>
          <cell r="H976" t="str">
            <v>T&amp;D Engineering</v>
          </cell>
          <cell r="I976" t="str">
            <v>Mandatory &amp; Compliance</v>
          </cell>
        </row>
        <row r="977">
          <cell r="A977" t="str">
            <v>BI_FC001</v>
          </cell>
          <cell r="B977" t="str">
            <v>FC001</v>
          </cell>
          <cell r="C977" t="str">
            <v>BI_FC001 - Metro 115kV Substation Rebuild - ET_Security</v>
          </cell>
          <cell r="D977" t="str">
            <v>ER_2616</v>
          </cell>
          <cell r="E977" t="str">
            <v>2616</v>
          </cell>
          <cell r="F977" t="str">
            <v>ER_2616 - Saddle Mountain Integration Phase 2</v>
          </cell>
          <cell r="G977" t="str">
            <v>Saddle Mountain 230/115kV Station (New) Integration Project Phase 2</v>
          </cell>
          <cell r="H977" t="str">
            <v>T&amp;D Engineering</v>
          </cell>
          <cell r="I977" t="str">
            <v>Mandatory &amp; Compliance</v>
          </cell>
        </row>
        <row r="978">
          <cell r="A978" t="str">
            <v>BI_FC002</v>
          </cell>
          <cell r="B978" t="str">
            <v>FC002</v>
          </cell>
          <cell r="C978" t="str">
            <v>BI_FC002 - Saddle Mountain Phase 2 - Security Monitoring</v>
          </cell>
          <cell r="D978" t="str">
            <v>ER_2616</v>
          </cell>
          <cell r="E978" t="str">
            <v>2616</v>
          </cell>
          <cell r="F978" t="str">
            <v>ER_2616 - Saddle Mountain Integration Phase 2</v>
          </cell>
          <cell r="G978" t="str">
            <v>Saddle Mountain 230/115kV Station (New) Integration Project Phase 2</v>
          </cell>
          <cell r="H978" t="str">
            <v>T&amp;D Engineering</v>
          </cell>
          <cell r="I978" t="str">
            <v>Mandatory &amp; Compliance</v>
          </cell>
        </row>
        <row r="979">
          <cell r="A979" t="str">
            <v>BI_FC003</v>
          </cell>
          <cell r="B979" t="str">
            <v>FC003</v>
          </cell>
          <cell r="C979" t="str">
            <v>BI_FC003 - Saddle Mountain Phase 2 - Backhaul Comm</v>
          </cell>
          <cell r="D979" t="str">
            <v>ER_2616</v>
          </cell>
          <cell r="E979" t="str">
            <v>2616</v>
          </cell>
          <cell r="F979" t="str">
            <v>ER_2616 - Saddle Mountain Integration Phase 2</v>
          </cell>
          <cell r="G979" t="str">
            <v>Saddle Mountain 230/115kV Station (New) Integration Project Phase 2</v>
          </cell>
          <cell r="H979" t="str">
            <v>T&amp;D Engineering</v>
          </cell>
          <cell r="I979" t="str">
            <v>Mandatory &amp; Compliance</v>
          </cell>
        </row>
        <row r="980">
          <cell r="A980" t="str">
            <v>BI_FC100</v>
          </cell>
          <cell r="B980" t="str">
            <v>FC100</v>
          </cell>
          <cell r="C980" t="str">
            <v>BI_FC100 - Othello Area OPGW</v>
          </cell>
          <cell r="D980" t="str">
            <v>ER_2616</v>
          </cell>
          <cell r="E980" t="str">
            <v>2616</v>
          </cell>
          <cell r="F980" t="str">
            <v>ER_2616 - Saddle Mountain Integration Phase 2</v>
          </cell>
          <cell r="G980" t="str">
            <v>Saddle Mountain 230/115kV Station (New) Integration Project Phase 2</v>
          </cell>
          <cell r="H980" t="str">
            <v>T&amp;D Engineering</v>
          </cell>
          <cell r="I980" t="str">
            <v>Mandatory &amp; Compliance</v>
          </cell>
        </row>
        <row r="981">
          <cell r="A981" t="str">
            <v>BI_FC800</v>
          </cell>
          <cell r="B981" t="str">
            <v>FC800</v>
          </cell>
          <cell r="C981" t="str">
            <v>BI_FC800 - Roxboro 115kV Sub: Comms Integration</v>
          </cell>
          <cell r="D981" t="str">
            <v>ER_2618</v>
          </cell>
          <cell r="E981" t="str">
            <v>2618</v>
          </cell>
          <cell r="F981" t="str">
            <v>ER_2618 - Rattlesnake Flat 115kV Wind Farm Project</v>
          </cell>
          <cell r="G981" t="str">
            <v>Rattlesnake Flat Wind Farm Project 115kV Integration Project</v>
          </cell>
          <cell r="H981" t="str">
            <v>T&amp;D Engineering</v>
          </cell>
          <cell r="I981" t="str">
            <v>Customer Requested</v>
          </cell>
        </row>
        <row r="982">
          <cell r="A982" t="str">
            <v>BI_FC801</v>
          </cell>
          <cell r="B982" t="str">
            <v>FC801</v>
          </cell>
          <cell r="C982" t="str">
            <v>BI_FC801 - Warden 115kV Sub: Comms Integration</v>
          </cell>
          <cell r="D982" t="str">
            <v>ER_2618</v>
          </cell>
          <cell r="E982" t="str">
            <v>2618</v>
          </cell>
          <cell r="F982" t="str">
            <v>ER_2618 - Rattlesnake Flat 115kV Wind Farm Project</v>
          </cell>
          <cell r="G982" t="str">
            <v>Rattlesnake Flat Wind Farm Project 115kV Integration Project</v>
          </cell>
          <cell r="H982" t="str">
            <v>T&amp;D Engineering</v>
          </cell>
          <cell r="I982" t="str">
            <v>Customer Requested</v>
          </cell>
        </row>
        <row r="983">
          <cell r="A983" t="str">
            <v>BI_FC802</v>
          </cell>
          <cell r="B983" t="str">
            <v>FC802</v>
          </cell>
          <cell r="C983" t="str">
            <v>BI_FC802 - Lind 115kV Sub: Comms Integration</v>
          </cell>
          <cell r="D983" t="str">
            <v>ER_2618</v>
          </cell>
          <cell r="E983" t="str">
            <v>2618</v>
          </cell>
          <cell r="F983" t="str">
            <v>ER_2618 - Rattlesnake Flat 115kV Wind Farm Project</v>
          </cell>
          <cell r="G983" t="str">
            <v>Rattlesnake Flat Wind Farm Project 115kV Integration Project</v>
          </cell>
          <cell r="H983" t="str">
            <v>T&amp;D Engineering</v>
          </cell>
          <cell r="I983" t="str">
            <v>Customer Requested</v>
          </cell>
        </row>
        <row r="984">
          <cell r="A984" t="str">
            <v>BI_FD000</v>
          </cell>
          <cell r="B984" t="str">
            <v>FD000</v>
          </cell>
          <cell r="C984" t="str">
            <v>BI_FD000 - Othello-Warde #2 115kV Tx Line Rbld: Dist Underbld</v>
          </cell>
          <cell r="D984" t="str">
            <v>ER_2616</v>
          </cell>
          <cell r="E984" t="str">
            <v>2616</v>
          </cell>
          <cell r="F984" t="str">
            <v>ER_2616 - Saddle Mountain Integration Phase 2</v>
          </cell>
          <cell r="G984" t="str">
            <v>Saddle Mountain 230/115kV Station (New) Integration Project Phase 2</v>
          </cell>
          <cell r="H984" t="str">
            <v>T&amp;D Engineering</v>
          </cell>
          <cell r="I984" t="str">
            <v>Mandatory &amp; Compliance</v>
          </cell>
        </row>
        <row r="985">
          <cell r="A985" t="str">
            <v>BI_FD101</v>
          </cell>
          <cell r="B985" t="str">
            <v>FD101</v>
          </cell>
          <cell r="C985" t="str">
            <v>BI_FD101 - SOT 522/523-Recond 6A</v>
          </cell>
          <cell r="D985" t="str">
            <v>ER_2514</v>
          </cell>
          <cell r="E985" t="str">
            <v>2514</v>
          </cell>
          <cell r="F985" t="str">
            <v>ER_2514 - Distribution - Spokane North &amp; West</v>
          </cell>
          <cell r="G985" t="str">
            <v>Distribution System Enhancements</v>
          </cell>
          <cell r="H985" t="str">
            <v>T&amp;D Engineering</v>
          </cell>
          <cell r="I985" t="str">
            <v>Performance &amp; Capacity</v>
          </cell>
        </row>
        <row r="986">
          <cell r="A986" t="str">
            <v>BI_FD102</v>
          </cell>
          <cell r="B986" t="str">
            <v>FD102</v>
          </cell>
          <cell r="C986" t="str">
            <v>BI_FD102 - Washtucna 12F1 - WAS781</v>
          </cell>
          <cell r="D986" t="str">
            <v>ER_2514</v>
          </cell>
          <cell r="E986" t="str">
            <v>2514</v>
          </cell>
          <cell r="F986" t="str">
            <v>ER_2514 - Distribution - Spokane North &amp; West</v>
          </cell>
          <cell r="G986" t="str">
            <v>Distribution System Enhancements</v>
          </cell>
          <cell r="H986" t="str">
            <v>T&amp;D Engineering</v>
          </cell>
          <cell r="I986" t="str">
            <v>Performance &amp; Capacity</v>
          </cell>
        </row>
        <row r="987">
          <cell r="A987" t="str">
            <v>BI_FD200</v>
          </cell>
          <cell r="B987" t="str">
            <v>FD200</v>
          </cell>
          <cell r="C987" t="str">
            <v>BI_FD200 - Long Lake - Cnv OH to UG (USFWS)</v>
          </cell>
          <cell r="D987" t="str">
            <v>ER_2514</v>
          </cell>
          <cell r="E987" t="str">
            <v>2514</v>
          </cell>
          <cell r="F987" t="str">
            <v>ER_2514 - Distribution - Spokane North &amp; West</v>
          </cell>
          <cell r="G987" t="str">
            <v>Distribution System Enhancements</v>
          </cell>
          <cell r="H987" t="str">
            <v>T&amp;D Engineering</v>
          </cell>
          <cell r="I987" t="str">
            <v>Performance &amp; Capacity</v>
          </cell>
        </row>
        <row r="988">
          <cell r="A988" t="str">
            <v>BI_FD300</v>
          </cell>
          <cell r="B988" t="str">
            <v>FD300</v>
          </cell>
          <cell r="C988" t="str">
            <v>BI_FD300 - ROX751 Recond(9)</v>
          </cell>
          <cell r="D988" t="str">
            <v>ER_2414</v>
          </cell>
          <cell r="E988" t="str">
            <v>2414</v>
          </cell>
          <cell r="F988" t="str">
            <v>ER_2414 - Sys-Dist Reliability-Improve Worst Fdrs</v>
          </cell>
          <cell r="G988" t="str">
            <v>Distribution System Enhancements</v>
          </cell>
          <cell r="H988" t="str">
            <v>T&amp;D Engineering</v>
          </cell>
          <cell r="I988" t="str">
            <v>Performance &amp; Capacity</v>
          </cell>
        </row>
        <row r="989">
          <cell r="A989" t="str">
            <v>BI_FD301</v>
          </cell>
          <cell r="B989" t="str">
            <v>FD301</v>
          </cell>
          <cell r="C989" t="str">
            <v>BI_FD301 - SPG761 - Recond Small CU</v>
          </cell>
          <cell r="D989" t="str">
            <v>ER_2514</v>
          </cell>
          <cell r="E989" t="str">
            <v>2514</v>
          </cell>
          <cell r="F989" t="str">
            <v>ER_2514 - Distribution - Spokane North &amp; West</v>
          </cell>
          <cell r="G989" t="str">
            <v>Distribution System Enhancements</v>
          </cell>
          <cell r="H989" t="str">
            <v>T&amp;D Engineering</v>
          </cell>
          <cell r="I989" t="str">
            <v>Performance &amp; Capacity</v>
          </cell>
        </row>
        <row r="990">
          <cell r="A990" t="str">
            <v>BI_FD302</v>
          </cell>
          <cell r="B990" t="str">
            <v>FD302</v>
          </cell>
          <cell r="C990" t="str">
            <v>BI_FD302 - LIN711 - Convert to 25kV - tie Rox751</v>
          </cell>
          <cell r="D990" t="str">
            <v>ER_2514</v>
          </cell>
          <cell r="E990" t="str">
            <v>2514</v>
          </cell>
          <cell r="F990" t="str">
            <v>ER_2514 - Distribution - Spokane North &amp; West</v>
          </cell>
          <cell r="G990" t="str">
            <v>Distribution System Enhancements</v>
          </cell>
          <cell r="H990" t="str">
            <v>T&amp;D Engineering</v>
          </cell>
          <cell r="I990" t="str">
            <v>Performance &amp; Capacity</v>
          </cell>
        </row>
        <row r="991">
          <cell r="A991" t="str">
            <v>BI_FD400</v>
          </cell>
          <cell r="B991" t="str">
            <v>FD400</v>
          </cell>
          <cell r="C991" t="str">
            <v>BI_FD400 - OTH502 Feeder Upgrade</v>
          </cell>
          <cell r="D991" t="str">
            <v>ER_2470</v>
          </cell>
          <cell r="E991" t="str">
            <v>2470</v>
          </cell>
          <cell r="F991" t="str">
            <v>ER_2470 - Dist Grid Modernization</v>
          </cell>
          <cell r="G991" t="str">
            <v>Distribution Grid Modernization</v>
          </cell>
          <cell r="H991" t="str">
            <v>T&amp;D Operations</v>
          </cell>
          <cell r="I991" t="str">
            <v>Asset Condition</v>
          </cell>
        </row>
        <row r="992">
          <cell r="A992" t="str">
            <v>BI_FD500</v>
          </cell>
          <cell r="B992" t="str">
            <v>FD500</v>
          </cell>
          <cell r="C992" t="str">
            <v>BI_FD500 - Bruce Siding 531 - Construct Feeder</v>
          </cell>
          <cell r="D992" t="str">
            <v>ER_2325</v>
          </cell>
          <cell r="E992" t="str">
            <v>2325</v>
          </cell>
          <cell r="F992" t="str">
            <v>ER_2325 - Bruce Siding Sub - Construct New 115 kV Sub</v>
          </cell>
          <cell r="G992" t="str">
            <v>Regular Capital - Pre Business Case</v>
          </cell>
          <cell r="H992" t="str">
            <v>No Function</v>
          </cell>
          <cell r="I992" t="str">
            <v>No Driver</v>
          </cell>
        </row>
        <row r="993">
          <cell r="A993" t="str">
            <v>BI_FD501</v>
          </cell>
          <cell r="B993" t="str">
            <v>FD501</v>
          </cell>
          <cell r="C993" t="str">
            <v>BI_FD501 - Othello 502 - Convert McCain to UG</v>
          </cell>
          <cell r="D993" t="str">
            <v>ER_2350</v>
          </cell>
          <cell r="E993" t="str">
            <v>2350</v>
          </cell>
          <cell r="F993" t="str">
            <v>ER_2350 - Othello 502-Convert McCain Underground</v>
          </cell>
          <cell r="G993" t="str">
            <v>Regular Capital - Pre Business Case</v>
          </cell>
          <cell r="H993" t="str">
            <v>No Function</v>
          </cell>
          <cell r="I993" t="str">
            <v>No Driver</v>
          </cell>
        </row>
        <row r="994">
          <cell r="A994" t="str">
            <v>BI_FD502</v>
          </cell>
          <cell r="B994" t="str">
            <v>FD502</v>
          </cell>
          <cell r="C994" t="str">
            <v>BI_FD502 - SPR761 Feeder Upgrade</v>
          </cell>
          <cell r="D994" t="str">
            <v>ER_2470</v>
          </cell>
          <cell r="E994" t="str">
            <v>2470</v>
          </cell>
          <cell r="F994" t="str">
            <v>ER_2470 - Dist Grid Modernization</v>
          </cell>
          <cell r="G994" t="str">
            <v>Distribution Grid Modernization</v>
          </cell>
          <cell r="H994" t="str">
            <v>T&amp;D Operations</v>
          </cell>
          <cell r="I994" t="str">
            <v>Asset Condition</v>
          </cell>
        </row>
        <row r="995">
          <cell r="A995" t="str">
            <v>BI_FD700</v>
          </cell>
          <cell r="B995" t="str">
            <v>FD700</v>
          </cell>
          <cell r="C995" t="str">
            <v>BI_FD700 - Lee&amp;Reynolds 2nd Xfm:  Integrate Distribution Circuits</v>
          </cell>
          <cell r="D995" t="str">
            <v>ER_2204</v>
          </cell>
          <cell r="E995" t="str">
            <v>2204</v>
          </cell>
          <cell r="F995" t="str">
            <v>ER_2204 - Substation Rebuilds</v>
          </cell>
          <cell r="G995" t="str">
            <v>Substation - Station Rebuilds Program</v>
          </cell>
          <cell r="H995" t="str">
            <v>T&amp;D Engineering</v>
          </cell>
          <cell r="I995" t="str">
            <v>Asset Condition</v>
          </cell>
        </row>
        <row r="996">
          <cell r="A996" t="str">
            <v>BI_FD701</v>
          </cell>
          <cell r="B996" t="str">
            <v>FD701</v>
          </cell>
          <cell r="C996" t="str">
            <v>BI_FD701 - Othello City 115/13V Sub Rebuild Dist Integration</v>
          </cell>
          <cell r="D996" t="str">
            <v>ER_2204</v>
          </cell>
          <cell r="E996" t="str">
            <v>2204</v>
          </cell>
          <cell r="F996" t="str">
            <v>ER_2204 - Substation Rebuilds</v>
          </cell>
          <cell r="G996" t="str">
            <v>Substation - Station Rebuilds Program</v>
          </cell>
          <cell r="H996" t="str">
            <v>T&amp;D Engineering</v>
          </cell>
          <cell r="I996" t="str">
            <v>Asset Condition</v>
          </cell>
        </row>
        <row r="997">
          <cell r="A997" t="str">
            <v>BI_FD705</v>
          </cell>
          <cell r="B997" t="str">
            <v>FD705</v>
          </cell>
          <cell r="C997" t="str">
            <v>BI_FD705 - Lind Sub - Solar Farm Interconnection (Dx)</v>
          </cell>
          <cell r="D997" t="str">
            <v>ER_2609</v>
          </cell>
          <cell r="E997" t="str">
            <v>2609</v>
          </cell>
          <cell r="F997" t="str">
            <v>ER_2609 - Lind Solar Project #53 Interconnection</v>
          </cell>
          <cell r="G997" t="str">
            <v>Lind Solar Project #53 Interconnection</v>
          </cell>
          <cell r="H997" t="str">
            <v>T&amp;D Engineering</v>
          </cell>
          <cell r="I997" t="str">
            <v>Customer Requested</v>
          </cell>
        </row>
        <row r="998">
          <cell r="A998" t="str">
            <v>BI_FD800</v>
          </cell>
          <cell r="B998" t="str">
            <v>FD800</v>
          </cell>
          <cell r="C998" t="str">
            <v>BI_FD800 - Othello Area Automated Distribution Switching</v>
          </cell>
          <cell r="D998" t="str">
            <v>ER_2514</v>
          </cell>
          <cell r="E998" t="str">
            <v>2514</v>
          </cell>
          <cell r="F998" t="str">
            <v>ER_2514 - Distribution - Spokane North &amp; West</v>
          </cell>
          <cell r="G998" t="str">
            <v>Distribution System Enhancements</v>
          </cell>
          <cell r="H998" t="str">
            <v>T&amp;D Engineering</v>
          </cell>
          <cell r="I998" t="str">
            <v>Performance &amp; Capacity</v>
          </cell>
        </row>
        <row r="999">
          <cell r="A999" t="str">
            <v>BI_FD801</v>
          </cell>
          <cell r="B999" t="str">
            <v>FD801</v>
          </cell>
          <cell r="C999" t="str">
            <v>BI_FD801 - Saddle Mountain Phase 2 Integration (Dist)</v>
          </cell>
          <cell r="D999" t="str">
            <v>ER_2616</v>
          </cell>
          <cell r="E999" t="str">
            <v>2616</v>
          </cell>
          <cell r="F999" t="str">
            <v>ER_2616 - Saddle Mountain Integration Phase 2</v>
          </cell>
          <cell r="G999" t="str">
            <v>Saddle Mountain 230/115kV Station (New) Integration Project Phase 2</v>
          </cell>
          <cell r="H999" t="str">
            <v>T&amp;D Engineering</v>
          </cell>
          <cell r="I999" t="str">
            <v>Mandatory &amp; Compliance</v>
          </cell>
        </row>
        <row r="1000">
          <cell r="A1000" t="str">
            <v>BI_FD802</v>
          </cell>
          <cell r="B1000" t="str">
            <v>FD802</v>
          </cell>
          <cell r="C1000" t="str">
            <v>BI_FD802 - Lind-Washtucna 115kV Tx: Lind-Neilson Dst Underbld</v>
          </cell>
          <cell r="D1000" t="str">
            <v>ER_2618</v>
          </cell>
          <cell r="E1000" t="str">
            <v>2618</v>
          </cell>
          <cell r="F1000" t="str">
            <v>ER_2618 - Rattlesnake Flat 115kV Wind Farm Project</v>
          </cell>
          <cell r="G1000" t="str">
            <v>Rattlesnake Flat Wind Farm Project 115kV Integration Project</v>
          </cell>
          <cell r="H1000" t="str">
            <v>T&amp;D Engineering</v>
          </cell>
          <cell r="I1000" t="str">
            <v>Customer Requested</v>
          </cell>
        </row>
        <row r="1001">
          <cell r="A1001" t="str">
            <v>BI_FD805</v>
          </cell>
          <cell r="B1001" t="str">
            <v>FD805</v>
          </cell>
          <cell r="C1001" t="str">
            <v>BI_FD805 - Neilson 115kV Substation: Distribution Support</v>
          </cell>
          <cell r="D1001" t="str">
            <v>ER_2618</v>
          </cell>
          <cell r="E1001" t="str">
            <v>2618</v>
          </cell>
          <cell r="F1001" t="str">
            <v>ER_2618 - Rattlesnake Flat 115kV Wind Farm Project</v>
          </cell>
          <cell r="G1001" t="str">
            <v>Rattlesnake Flat Wind Farm Project 115kV Integration Project</v>
          </cell>
          <cell r="H1001" t="str">
            <v>T&amp;D Engineering</v>
          </cell>
          <cell r="I1001" t="str">
            <v>Customer Requested</v>
          </cell>
        </row>
        <row r="1002">
          <cell r="A1002" t="str">
            <v>BI_FD900</v>
          </cell>
          <cell r="B1002" t="str">
            <v>FD900</v>
          </cell>
          <cell r="C1002" t="str">
            <v>BI_FD900 - L&amp;R 515 Recond to backup Bruce Crossing</v>
          </cell>
          <cell r="D1002" t="str">
            <v>ER_2514</v>
          </cell>
          <cell r="E1002" t="str">
            <v>2514</v>
          </cell>
          <cell r="F1002" t="str">
            <v>ER_2514 - Distribution - Spokane North &amp; West</v>
          </cell>
          <cell r="G1002" t="str">
            <v>Distribution System Enhancements</v>
          </cell>
          <cell r="H1002" t="str">
            <v>T&amp;D Engineering</v>
          </cell>
          <cell r="I1002" t="str">
            <v>Performance &amp; Capacity</v>
          </cell>
        </row>
        <row r="1003">
          <cell r="A1003" t="str">
            <v>BI_FD901</v>
          </cell>
          <cell r="B1003" t="str">
            <v>FD901</v>
          </cell>
          <cell r="C1003" t="str">
            <v>BI_FD901 - SOT 522 Recond along HWY 26</v>
          </cell>
          <cell r="D1003" t="str">
            <v>ER_2514</v>
          </cell>
          <cell r="E1003" t="str">
            <v>2514</v>
          </cell>
          <cell r="F1003" t="str">
            <v>ER_2514 - Distribution - Spokane North &amp; West</v>
          </cell>
          <cell r="G1003" t="str">
            <v>Distribution System Enhancements</v>
          </cell>
          <cell r="H1003" t="str">
            <v>T&amp;D Engineering</v>
          </cell>
          <cell r="I1003" t="str">
            <v>Performance &amp; Capacity</v>
          </cell>
        </row>
        <row r="1004">
          <cell r="A1004" t="str">
            <v>BI_FD990</v>
          </cell>
          <cell r="B1004" t="str">
            <v>FD990</v>
          </cell>
          <cell r="C1004" t="str">
            <v>BI_FD990 - Othello Area - Dx Performance and Capacity</v>
          </cell>
          <cell r="D1004" t="str">
            <v>ER_2623</v>
          </cell>
          <cell r="E1004" t="str">
            <v>2623</v>
          </cell>
          <cell r="F1004" t="str">
            <v>ER_2623 - Distribution - Big Bend, North &amp; West</v>
          </cell>
          <cell r="G1004" t="str">
            <v>Distribution System Enhancements</v>
          </cell>
          <cell r="H1004" t="str">
            <v>T&amp;D Engineering</v>
          </cell>
          <cell r="I1004" t="str">
            <v>Performance &amp; Capacity</v>
          </cell>
        </row>
        <row r="1005">
          <cell r="A1005" t="str">
            <v>BI_FG100</v>
          </cell>
          <cell r="B1005" t="str">
            <v>FG100</v>
          </cell>
          <cell r="C1005" t="str">
            <v>BI_FG100 - Upper Falls HED Unit Upgrade</v>
          </cell>
          <cell r="D1005" t="str">
            <v>ER_4189</v>
          </cell>
          <cell r="E1005" t="str">
            <v>4189</v>
          </cell>
          <cell r="F1005" t="str">
            <v>ER_4189 - Upper Falls HED Unit Upgrade</v>
          </cell>
          <cell r="G1005" t="str">
            <v>Upper Falls Unit Upgrade</v>
          </cell>
          <cell r="H1005" t="str">
            <v>Generation Subfunction</v>
          </cell>
          <cell r="I1005" t="str">
            <v>Performance &amp; Capacity</v>
          </cell>
        </row>
        <row r="1006">
          <cell r="A1006" t="str">
            <v>BI_FG101</v>
          </cell>
          <cell r="B1006" t="str">
            <v>FG101</v>
          </cell>
          <cell r="C1006" t="str">
            <v>BI_FG101 - UF &amp; MS Permanent Backup Generator</v>
          </cell>
          <cell r="D1006" t="str">
            <v>ER_4190</v>
          </cell>
          <cell r="E1006" t="str">
            <v>4190</v>
          </cell>
          <cell r="F1006" t="str">
            <v>ER_4190 - UF &amp; MS Permanent Backup Generator</v>
          </cell>
          <cell r="G1006" t="str">
            <v>Upper Falls and Monroe Street Permanent Backup Generator</v>
          </cell>
          <cell r="H1006" t="str">
            <v>Generation Subfunction</v>
          </cell>
          <cell r="I1006" t="str">
            <v>Performance &amp; Capacity</v>
          </cell>
        </row>
        <row r="1007">
          <cell r="A1007" t="str">
            <v>BI_FG400</v>
          </cell>
          <cell r="B1007" t="str">
            <v>FG400</v>
          </cell>
          <cell r="C1007" t="str">
            <v>BI_FG400 - Upper Falls Trash Rake Replacement</v>
          </cell>
          <cell r="D1007" t="str">
            <v>ER_4211</v>
          </cell>
          <cell r="E1007" t="str">
            <v>4211</v>
          </cell>
          <cell r="F1007" t="str">
            <v>ER_4211 - Upper Falls Trash Rake Replacement</v>
          </cell>
          <cell r="G1007" t="str">
            <v>Upper Falls Trash Rake Replacement</v>
          </cell>
          <cell r="H1007" t="str">
            <v>Generation Subfunction</v>
          </cell>
          <cell r="I1007" t="str">
            <v>Asset Condition</v>
          </cell>
        </row>
        <row r="1008">
          <cell r="A1008" t="str">
            <v>BI_FG500</v>
          </cell>
          <cell r="B1008" t="str">
            <v>FG500</v>
          </cell>
          <cell r="C1008" t="str">
            <v>BI_FG500 - Upper Falls Control Works Spillway Modernization</v>
          </cell>
          <cell r="D1008" t="str">
            <v>ER_4219</v>
          </cell>
          <cell r="E1008" t="str">
            <v>4219</v>
          </cell>
          <cell r="F1008" t="str">
            <v>ER_4219 - Upper Falls Control Works Spillway Modernization</v>
          </cell>
          <cell r="G1008" t="str">
            <v>Upper Falls Control Works Spillway Modernization</v>
          </cell>
          <cell r="H1008" t="str">
            <v>Generation Subfunction</v>
          </cell>
          <cell r="I1008" t="str">
            <v>Asset Condition</v>
          </cell>
        </row>
        <row r="1009">
          <cell r="A1009" t="str">
            <v>BI_FIN10</v>
          </cell>
          <cell r="B1009" t="str">
            <v>FIN10</v>
          </cell>
          <cell r="C1009" t="str">
            <v>BI_FIN10 - Physical Inventory Adjustments-Elec</v>
          </cell>
          <cell r="D1009" t="str">
            <v>ER_1000</v>
          </cell>
          <cell r="E1009" t="str">
            <v>1000</v>
          </cell>
          <cell r="F1009" t="str">
            <v>ER_1000 - Electric Revenue Blanket</v>
          </cell>
          <cell r="G1009" t="str">
            <v>New Revenue - Growth</v>
          </cell>
          <cell r="H1009" t="str">
            <v>Growth Subfunction</v>
          </cell>
          <cell r="I1009" t="str">
            <v>Customer Requested</v>
          </cell>
        </row>
        <row r="1010">
          <cell r="A1010" t="str">
            <v>BI_FIN11</v>
          </cell>
          <cell r="B1010" t="str">
            <v>FIN11</v>
          </cell>
          <cell r="C1010" t="str">
            <v>BI_FIN11 - Physical Inventory Adjustments-Gas</v>
          </cell>
          <cell r="D1010" t="str">
            <v>ER_1001</v>
          </cell>
          <cell r="E1010" t="str">
            <v>1001</v>
          </cell>
          <cell r="F1010" t="str">
            <v>ER_1001 - Gas Revenue Blanket</v>
          </cell>
          <cell r="G1010" t="str">
            <v>New Revenue - Growth</v>
          </cell>
          <cell r="H1010" t="str">
            <v>Growth Subfunction</v>
          </cell>
          <cell r="I1010" t="str">
            <v>Customer Requested</v>
          </cell>
        </row>
        <row r="1011">
          <cell r="A1011" t="str">
            <v>BI_FIN13</v>
          </cell>
          <cell r="B1011" t="str">
            <v>FIN13</v>
          </cell>
          <cell r="C1011" t="str">
            <v>BI_FIN13 - Physical Inventory Adjustments-ORCA</v>
          </cell>
          <cell r="D1011" t="str">
            <v>ER_1001</v>
          </cell>
          <cell r="E1011" t="str">
            <v>1001</v>
          </cell>
          <cell r="F1011" t="str">
            <v>ER_1001 - Gas Revenue Blanket</v>
          </cell>
          <cell r="G1011" t="str">
            <v>New Revenue - Growth</v>
          </cell>
          <cell r="H1011" t="str">
            <v>Growth Subfunction</v>
          </cell>
          <cell r="I1011" t="str">
            <v>Customer Requested</v>
          </cell>
        </row>
        <row r="1012">
          <cell r="A1012" t="str">
            <v>BI_FS401</v>
          </cell>
          <cell r="B1012" t="str">
            <v>FS401</v>
          </cell>
          <cell r="C1012" t="str">
            <v>BI_FS401 - Othello 115 Sub - Crash Barrier Design</v>
          </cell>
          <cell r="D1012" t="str">
            <v>ER_2241</v>
          </cell>
          <cell r="E1012" t="str">
            <v>2241</v>
          </cell>
          <cell r="F1012" t="str">
            <v>ER_2241 - Othello 115 Sub</v>
          </cell>
          <cell r="G1012" t="str">
            <v>Regular Capital - Pre Business Case</v>
          </cell>
          <cell r="H1012" t="str">
            <v>No Function</v>
          </cell>
          <cell r="I1012" t="str">
            <v>No Driver</v>
          </cell>
        </row>
        <row r="1013">
          <cell r="A1013" t="str">
            <v>BI_FS402</v>
          </cell>
          <cell r="B1013" t="str">
            <v>FS402</v>
          </cell>
          <cell r="C1013" t="str">
            <v>BI_FS402 - Sprague 115 kV Substation - Minor Rebuild</v>
          </cell>
          <cell r="D1013" t="str">
            <v>ER_2204</v>
          </cell>
          <cell r="E1013" t="str">
            <v>2204</v>
          </cell>
          <cell r="F1013" t="str">
            <v>ER_2204 - Substation Rebuilds</v>
          </cell>
          <cell r="G1013" t="str">
            <v>Substation - Station Rebuilds Program</v>
          </cell>
          <cell r="H1013" t="str">
            <v>T&amp;D Engineering</v>
          </cell>
          <cell r="I1013" t="str">
            <v>Asset Condition</v>
          </cell>
        </row>
        <row r="1014">
          <cell r="A1014" t="str">
            <v>BI_FS500</v>
          </cell>
          <cell r="B1014" t="str">
            <v>FS500</v>
          </cell>
          <cell r="C1014" t="str">
            <v>BI_FS500 - Bruce Siding Sub - Construct New 115 kV Sub</v>
          </cell>
          <cell r="D1014" t="str">
            <v>ER_2325</v>
          </cell>
          <cell r="E1014" t="str">
            <v>2325</v>
          </cell>
          <cell r="F1014" t="str">
            <v>ER_2325 - Bruce Siding Sub - Construct New 115 kV Sub</v>
          </cell>
          <cell r="G1014" t="str">
            <v>Regular Capital - Pre Business Case</v>
          </cell>
          <cell r="H1014" t="str">
            <v>No Function</v>
          </cell>
          <cell r="I1014" t="str">
            <v>No Driver</v>
          </cell>
        </row>
        <row r="1015">
          <cell r="A1015" t="str">
            <v>BI_FS501</v>
          </cell>
          <cell r="B1015" t="str">
            <v>FS501</v>
          </cell>
          <cell r="C1015" t="str">
            <v>BI_FS501 - Bruce Rd. Substation - Property</v>
          </cell>
          <cell r="D1015" t="str">
            <v>ER_2274</v>
          </cell>
          <cell r="E1015" t="str">
            <v>2274</v>
          </cell>
          <cell r="F1015" t="str">
            <v>ER_2274 - New Substations</v>
          </cell>
          <cell r="G1015" t="str">
            <v>Substation - New Distribution Station Capacity Program</v>
          </cell>
          <cell r="H1015" t="str">
            <v>T&amp;D Engineering</v>
          </cell>
          <cell r="I1015" t="str">
            <v>Performance &amp; Capacity</v>
          </cell>
        </row>
        <row r="1016">
          <cell r="A1016" t="str">
            <v>BI_FS700</v>
          </cell>
          <cell r="B1016" t="str">
            <v>FS700</v>
          </cell>
          <cell r="C1016" t="str">
            <v>BI_FS700 - Lee &amp; Reynolds Sub 115/13V Capacity Increase</v>
          </cell>
          <cell r="D1016" t="str">
            <v>ER_2204</v>
          </cell>
          <cell r="E1016" t="str">
            <v>2204</v>
          </cell>
          <cell r="F1016" t="str">
            <v>ER_2204 - Substation Rebuilds</v>
          </cell>
          <cell r="G1016" t="str">
            <v>Substation - Station Rebuilds Program</v>
          </cell>
          <cell r="H1016" t="str">
            <v>T&amp;D Engineering</v>
          </cell>
          <cell r="I1016" t="str">
            <v>Asset Condition</v>
          </cell>
        </row>
        <row r="1017">
          <cell r="A1017" t="str">
            <v>BI_FS701</v>
          </cell>
          <cell r="B1017" t="str">
            <v>FS701</v>
          </cell>
          <cell r="C1017" t="str">
            <v>BI_FS701 - Othello City 115/13V Substation Rebuild</v>
          </cell>
          <cell r="D1017" t="str">
            <v>ER_2204</v>
          </cell>
          <cell r="E1017" t="str">
            <v>2204</v>
          </cell>
          <cell r="F1017" t="str">
            <v>ER_2204 - Substation Rebuilds</v>
          </cell>
          <cell r="G1017" t="str">
            <v>Substation - Station Rebuilds Program</v>
          </cell>
          <cell r="H1017" t="str">
            <v>T&amp;D Engineering</v>
          </cell>
          <cell r="I1017" t="str">
            <v>Asset Condition</v>
          </cell>
        </row>
        <row r="1018">
          <cell r="A1018" t="str">
            <v>BI_FS702</v>
          </cell>
          <cell r="B1018" t="str">
            <v>FS702</v>
          </cell>
          <cell r="C1018" t="str">
            <v>BI_FS702 - Saddle Mountain Integration (Substation Work)</v>
          </cell>
          <cell r="D1018" t="str">
            <v>ER_2605</v>
          </cell>
          <cell r="E1018" t="str">
            <v>2605</v>
          </cell>
          <cell r="F1018" t="str">
            <v>ER_2605 - Saddle Mountain Integration</v>
          </cell>
          <cell r="G1018" t="str">
            <v>Saddle Mountain 230/115kV Station (New) Integration Project Phase 1</v>
          </cell>
          <cell r="H1018" t="str">
            <v>T&amp;D Engineering</v>
          </cell>
          <cell r="I1018" t="str">
            <v>Mandatory &amp; Compliance</v>
          </cell>
        </row>
        <row r="1019">
          <cell r="A1019" t="str">
            <v>BI_FS705</v>
          </cell>
          <cell r="B1019" t="str">
            <v>FS705</v>
          </cell>
          <cell r="C1019" t="str">
            <v>BI_FS705 - Lind Sub - Solar Farm Interconnection (Sub)</v>
          </cell>
          <cell r="D1019" t="str">
            <v>ER_2609</v>
          </cell>
          <cell r="E1019" t="str">
            <v>2609</v>
          </cell>
          <cell r="F1019" t="str">
            <v>ER_2609 - Lind Solar Project #53 Interconnection</v>
          </cell>
          <cell r="G1019" t="str">
            <v>Lind Solar Project #53 Interconnection</v>
          </cell>
          <cell r="H1019" t="str">
            <v>T&amp;D Engineering</v>
          </cell>
          <cell r="I1019" t="str">
            <v>Customer Requested</v>
          </cell>
        </row>
        <row r="1020">
          <cell r="A1020" t="str">
            <v>BI_FS800</v>
          </cell>
          <cell r="B1020" t="str">
            <v>FS800</v>
          </cell>
          <cell r="C1020" t="str">
            <v>BI_FS800 - Saddle Mountain Phase 2 Integration (Sub)</v>
          </cell>
          <cell r="D1020" t="str">
            <v>ER_2616</v>
          </cell>
          <cell r="E1020" t="str">
            <v>2616</v>
          </cell>
          <cell r="F1020" t="str">
            <v>ER_2616 - Saddle Mountain Integration Phase 2</v>
          </cell>
          <cell r="G1020" t="str">
            <v>Saddle Mountain 230/115kV Station (New) Integration Project Phase 2</v>
          </cell>
          <cell r="H1020" t="str">
            <v>T&amp;D Engineering</v>
          </cell>
          <cell r="I1020" t="str">
            <v>Mandatory &amp; Compliance</v>
          </cell>
        </row>
        <row r="1021">
          <cell r="A1021" t="str">
            <v>BI_FS801</v>
          </cell>
          <cell r="B1021" t="str">
            <v>FS801</v>
          </cell>
          <cell r="C1021" t="str">
            <v>BI_FS801 - Othello 115kV Switching Station: Capacity Upgrades</v>
          </cell>
          <cell r="D1021" t="str">
            <v>ER_2618</v>
          </cell>
          <cell r="E1021" t="str">
            <v>2618</v>
          </cell>
          <cell r="F1021" t="str">
            <v>ER_2618 - Rattlesnake Flat 115kV Wind Farm Project</v>
          </cell>
          <cell r="G1021" t="str">
            <v>Rattlesnake Flat Wind Farm Project 115kV Integration Project</v>
          </cell>
          <cell r="H1021" t="str">
            <v>T&amp;D Engineering</v>
          </cell>
          <cell r="I1021" t="str">
            <v>Customer Requested</v>
          </cell>
        </row>
        <row r="1022">
          <cell r="A1022" t="str">
            <v>BI_FS802</v>
          </cell>
          <cell r="B1022" t="str">
            <v>FS802</v>
          </cell>
          <cell r="C1022" t="str">
            <v>BI_FS802 - Warden 115kV Substation: Capacity Upgrades</v>
          </cell>
          <cell r="D1022" t="str">
            <v>ER_2618</v>
          </cell>
          <cell r="E1022" t="str">
            <v>2618</v>
          </cell>
          <cell r="F1022" t="str">
            <v>ER_2618 - Rattlesnake Flat 115kV Wind Farm Project</v>
          </cell>
          <cell r="G1022" t="str">
            <v>Rattlesnake Flat Wind Farm Project 115kV Integration Project</v>
          </cell>
          <cell r="H1022" t="str">
            <v>T&amp;D Engineering</v>
          </cell>
          <cell r="I1022" t="str">
            <v>Customer Requested</v>
          </cell>
        </row>
        <row r="1023">
          <cell r="A1023" t="str">
            <v>BI_FS803</v>
          </cell>
          <cell r="B1023" t="str">
            <v>FS803</v>
          </cell>
          <cell r="C1023" t="str">
            <v>BI_FS803 - Roxboro 115kV Substation: Capacity Upgrades</v>
          </cell>
          <cell r="D1023" t="str">
            <v>ER_2618</v>
          </cell>
          <cell r="E1023" t="str">
            <v>2618</v>
          </cell>
          <cell r="F1023" t="str">
            <v>ER_2618 - Rattlesnake Flat 115kV Wind Farm Project</v>
          </cell>
          <cell r="G1023" t="str">
            <v>Rattlesnake Flat Wind Farm Project 115kV Integration Project</v>
          </cell>
          <cell r="H1023" t="str">
            <v>T&amp;D Engineering</v>
          </cell>
          <cell r="I1023" t="str">
            <v>Customer Requested</v>
          </cell>
        </row>
        <row r="1024">
          <cell r="A1024" t="str">
            <v>BI_FS804</v>
          </cell>
          <cell r="B1024" t="str">
            <v>FS804</v>
          </cell>
          <cell r="C1024" t="str">
            <v>BI_FS804 - Lind 115kV Substation: Capacity Upgrades</v>
          </cell>
          <cell r="D1024" t="str">
            <v>ER_2618</v>
          </cell>
          <cell r="E1024" t="str">
            <v>2618</v>
          </cell>
          <cell r="F1024" t="str">
            <v>ER_2618 - Rattlesnake Flat 115kV Wind Farm Project</v>
          </cell>
          <cell r="G1024" t="str">
            <v>Rattlesnake Flat Wind Farm Project 115kV Integration Project</v>
          </cell>
          <cell r="H1024" t="str">
            <v>T&amp;D Engineering</v>
          </cell>
          <cell r="I1024" t="str">
            <v>Customer Requested</v>
          </cell>
        </row>
        <row r="1025">
          <cell r="A1025" t="str">
            <v>BI_FS805</v>
          </cell>
          <cell r="B1025" t="str">
            <v>FS805</v>
          </cell>
          <cell r="C1025" t="str">
            <v>BI_FS805 - Neilson 115kV Substation: New Sub Construction</v>
          </cell>
          <cell r="D1025" t="str">
            <v>ER_2618</v>
          </cell>
          <cell r="E1025" t="str">
            <v>2618</v>
          </cell>
          <cell r="F1025" t="str">
            <v>ER_2618 - Rattlesnake Flat 115kV Wind Farm Project</v>
          </cell>
          <cell r="G1025" t="str">
            <v>Rattlesnake Flat Wind Farm Project 115kV Integration Project</v>
          </cell>
          <cell r="H1025" t="str">
            <v>T&amp;D Engineering</v>
          </cell>
          <cell r="I1025" t="str">
            <v>Customer Requested</v>
          </cell>
        </row>
        <row r="1026">
          <cell r="A1026" t="str">
            <v>BI_FT000</v>
          </cell>
          <cell r="B1026" t="str">
            <v>FT000</v>
          </cell>
          <cell r="C1026" t="str">
            <v>BI_FT000 - Walla Walla-Wanapum Str. 52-10 Replacement for BPA</v>
          </cell>
          <cell r="D1026" t="str">
            <v>ER_2070</v>
          </cell>
          <cell r="E1026" t="str">
            <v>2070</v>
          </cell>
          <cell r="F1026" t="str">
            <v>ER_2070 - Trans/Dist/Sub Reimbursable Projects</v>
          </cell>
          <cell r="G1026" t="str">
            <v>T&amp;D Reimbursable</v>
          </cell>
          <cell r="H1026" t="str">
            <v>T&amp;D Engineering</v>
          </cell>
          <cell r="I1026" t="str">
            <v>Customer Requested</v>
          </cell>
        </row>
        <row r="1027">
          <cell r="A1027" t="str">
            <v>BI_FT101</v>
          </cell>
          <cell r="B1027" t="str">
            <v>FT101</v>
          </cell>
          <cell r="C1027" t="str">
            <v>BI_FT101 - Othello Office Microwave Site Improvement</v>
          </cell>
          <cell r="D1027" t="str">
            <v>ER_5102</v>
          </cell>
          <cell r="E1027" t="str">
            <v>5102</v>
          </cell>
          <cell r="F1027" t="str">
            <v>ER_5102 - Private Transport</v>
          </cell>
          <cell r="G1027" t="str">
            <v>Regular Capital - Pre Business Case</v>
          </cell>
          <cell r="H1027" t="str">
            <v>No Function</v>
          </cell>
          <cell r="I1027" t="str">
            <v>No Driver</v>
          </cell>
        </row>
        <row r="1028">
          <cell r="A1028" t="str">
            <v>BI_FT106</v>
          </cell>
          <cell r="B1028" t="str">
            <v>FT106</v>
          </cell>
          <cell r="C1028" t="str">
            <v>BI_FT106 - Bruce Siding 115 Tap</v>
          </cell>
          <cell r="D1028" t="str">
            <v>ER_2325</v>
          </cell>
          <cell r="E1028" t="str">
            <v>2325</v>
          </cell>
          <cell r="F1028" t="str">
            <v>ER_2325 - Bruce Siding Sub - Construct New 115 kV Sub</v>
          </cell>
          <cell r="G1028" t="str">
            <v>Regular Capital - Pre Business Case</v>
          </cell>
          <cell r="H1028" t="str">
            <v>No Function</v>
          </cell>
          <cell r="I1028" t="str">
            <v>No Driver</v>
          </cell>
        </row>
        <row r="1029">
          <cell r="A1029" t="str">
            <v>BI_FT130</v>
          </cell>
          <cell r="B1029" t="str">
            <v>FT130</v>
          </cell>
          <cell r="C1029" t="str">
            <v>BI_FT130 - Benton-Othello 115 Recond</v>
          </cell>
          <cell r="D1029" t="str">
            <v>ER_2457</v>
          </cell>
          <cell r="E1029" t="str">
            <v>2457</v>
          </cell>
          <cell r="F1029" t="str">
            <v>ER_2457 - Benton-Othello 115 Recond</v>
          </cell>
          <cell r="G1029" t="str">
            <v>Transmission Construction - Compliance</v>
          </cell>
          <cell r="H1029" t="str">
            <v>T&amp;D Engineering</v>
          </cell>
          <cell r="I1029" t="str">
            <v>Mandatory &amp; Compliance</v>
          </cell>
        </row>
        <row r="1030">
          <cell r="A1030" t="str">
            <v>BI_FT201</v>
          </cell>
          <cell r="B1030" t="str">
            <v>FT201</v>
          </cell>
          <cell r="C1030" t="str">
            <v>BI_FT201 - Lind-Warden 115 Kv: Minor Rebuild</v>
          </cell>
          <cell r="D1030" t="str">
            <v>ER_2057</v>
          </cell>
          <cell r="E1030" t="str">
            <v>2057</v>
          </cell>
          <cell r="F1030" t="str">
            <v>ER_2057 - Transmission Minor Rebuild</v>
          </cell>
          <cell r="G1030" t="str">
            <v>Transmission - Minor Rebuild</v>
          </cell>
          <cell r="H1030" t="str">
            <v>T&amp;D Engineering</v>
          </cell>
          <cell r="I1030" t="str">
            <v>Asset Condition</v>
          </cell>
        </row>
        <row r="1031">
          <cell r="A1031" t="str">
            <v>BI_FT207</v>
          </cell>
          <cell r="B1031" t="str">
            <v>FT207</v>
          </cell>
          <cell r="C1031" t="str">
            <v>BI_FT207 - Microwave Tower Installation @ L&amp;R Substation</v>
          </cell>
          <cell r="D1031" t="str">
            <v>ER_5102</v>
          </cell>
          <cell r="E1031" t="str">
            <v>5102</v>
          </cell>
          <cell r="F1031" t="str">
            <v>ER_5102 - Private Transport</v>
          </cell>
          <cell r="G1031" t="str">
            <v>Regular Capital - Pre Business Case</v>
          </cell>
          <cell r="H1031" t="str">
            <v>No Function</v>
          </cell>
          <cell r="I1031" t="str">
            <v>No Driver</v>
          </cell>
        </row>
        <row r="1032">
          <cell r="A1032" t="str">
            <v>BI_FT401</v>
          </cell>
          <cell r="B1032" t="str">
            <v>FT401</v>
          </cell>
          <cell r="C1032" t="str">
            <v>BI_FT401 - Chelan-Stratford 115 Kv - Repair Fire Damage</v>
          </cell>
          <cell r="D1032" t="str">
            <v>ER_2255</v>
          </cell>
          <cell r="E1032" t="str">
            <v>2255</v>
          </cell>
          <cell r="F1032" t="str">
            <v>ER_2255 - Chelan-Stratford Fire Damage</v>
          </cell>
          <cell r="G1032" t="str">
            <v>Regular Capital - Pre Business Case</v>
          </cell>
          <cell r="H1032" t="str">
            <v>No Function</v>
          </cell>
          <cell r="I1032" t="str">
            <v>No Driver</v>
          </cell>
        </row>
        <row r="1033">
          <cell r="A1033" t="str">
            <v>BI_FT500</v>
          </cell>
          <cell r="B1033" t="str">
            <v>FT500</v>
          </cell>
          <cell r="C1033" t="str">
            <v>BI_FT500 - Walla Walla-Wanapum 230 MR</v>
          </cell>
          <cell r="D1033" t="str">
            <v>ER_2057</v>
          </cell>
          <cell r="E1033" t="str">
            <v>2057</v>
          </cell>
          <cell r="F1033" t="str">
            <v>ER_2057 - Transmission Minor Rebuild</v>
          </cell>
          <cell r="G1033" t="str">
            <v>Transmission - Minor Rebuild</v>
          </cell>
          <cell r="H1033" t="str">
            <v>T&amp;D Engineering</v>
          </cell>
          <cell r="I1033" t="str">
            <v>Asset Condition</v>
          </cell>
        </row>
        <row r="1034">
          <cell r="A1034" t="str">
            <v>BI_FT501</v>
          </cell>
          <cell r="B1034" t="str">
            <v>FT501</v>
          </cell>
          <cell r="C1034" t="str">
            <v>BI_FT501 - Bruce Siding 115-13 kV Sub: Tap Transmission</v>
          </cell>
          <cell r="D1034" t="str">
            <v>ER_2325</v>
          </cell>
          <cell r="E1034" t="str">
            <v>2325</v>
          </cell>
          <cell r="F1034" t="str">
            <v>ER_2325 - Bruce Siding Sub - Construct New 115 kV Sub</v>
          </cell>
          <cell r="G1034" t="str">
            <v>Regular Capital - Pre Business Case</v>
          </cell>
          <cell r="H1034" t="str">
            <v>No Function</v>
          </cell>
          <cell r="I1034" t="str">
            <v>No Driver</v>
          </cell>
        </row>
        <row r="1035">
          <cell r="A1035" t="str">
            <v>BI_FT502</v>
          </cell>
          <cell r="B1035" t="str">
            <v>FT502</v>
          </cell>
          <cell r="C1035" t="str">
            <v>BI_FT502 - Othello Transmission Fire Rebuild</v>
          </cell>
          <cell r="D1035" t="str">
            <v>ER_2369</v>
          </cell>
          <cell r="E1035" t="str">
            <v>2369</v>
          </cell>
          <cell r="F1035" t="str">
            <v>ER_2369 - Othello Transmission Fire Rebuild</v>
          </cell>
          <cell r="G1035" t="str">
            <v>Regular Capital - Pre Business Case</v>
          </cell>
          <cell r="H1035" t="str">
            <v>No Function</v>
          </cell>
          <cell r="I1035" t="str">
            <v>No Driver</v>
          </cell>
        </row>
        <row r="1036">
          <cell r="A1036" t="str">
            <v>BI_FT631</v>
          </cell>
          <cell r="B1036" t="str">
            <v>FT631</v>
          </cell>
          <cell r="C1036" t="str">
            <v>BI_FT631 - Wanapum Switchyard-Repl Breaker W-5482</v>
          </cell>
          <cell r="D1036" t="str">
            <v>ER_2432</v>
          </cell>
          <cell r="E1036" t="str">
            <v>2432</v>
          </cell>
          <cell r="F1036" t="str">
            <v>ER_2432 - Wanapum Switchyard-Repl Breaker W-5482</v>
          </cell>
          <cell r="G1036" t="str">
            <v>Regular Capital - Pre Business Case</v>
          </cell>
          <cell r="H1036" t="str">
            <v>No Function</v>
          </cell>
          <cell r="I1036" t="str">
            <v>No Driver</v>
          </cell>
        </row>
        <row r="1037">
          <cell r="A1037" t="str">
            <v>BI_FT652</v>
          </cell>
          <cell r="B1037" t="str">
            <v>FT652</v>
          </cell>
          <cell r="C1037" t="str">
            <v>BI_FT652 - Chelan-Stratford 115kV:Minor Rebuild</v>
          </cell>
          <cell r="D1037" t="str">
            <v>ER_2057</v>
          </cell>
          <cell r="E1037" t="str">
            <v>2057</v>
          </cell>
          <cell r="F1037" t="str">
            <v>ER_2057 - Transmission Minor Rebuild</v>
          </cell>
          <cell r="G1037" t="str">
            <v>Transmission - Minor Rebuild</v>
          </cell>
          <cell r="H1037" t="str">
            <v>T&amp;D Engineering</v>
          </cell>
          <cell r="I1037" t="str">
            <v>Asset Condition</v>
          </cell>
        </row>
        <row r="1038">
          <cell r="A1038" t="str">
            <v>BI_FT700</v>
          </cell>
          <cell r="B1038" t="str">
            <v>FT700</v>
          </cell>
          <cell r="C1038" t="str">
            <v>BI_FT700 - Lee &amp; Reynolds Sub 115/13V Capacity Incr Tx Integ</v>
          </cell>
          <cell r="D1038" t="str">
            <v>ER_2204</v>
          </cell>
          <cell r="E1038" t="str">
            <v>2204</v>
          </cell>
          <cell r="F1038" t="str">
            <v>ER_2204 - Substation Rebuilds</v>
          </cell>
          <cell r="G1038" t="str">
            <v>Substation - Station Rebuilds Program</v>
          </cell>
          <cell r="H1038" t="str">
            <v>T&amp;D Engineering</v>
          </cell>
          <cell r="I1038" t="str">
            <v>Asset Condition</v>
          </cell>
        </row>
        <row r="1039">
          <cell r="A1039" t="str">
            <v>BI_FT701</v>
          </cell>
          <cell r="B1039" t="str">
            <v>FT701</v>
          </cell>
          <cell r="C1039" t="str">
            <v>BI_FT701 - Othello City 115/13V Sub Rebuild Tx Integration</v>
          </cell>
          <cell r="D1039" t="str">
            <v>ER_2204</v>
          </cell>
          <cell r="E1039" t="str">
            <v>2204</v>
          </cell>
          <cell r="F1039" t="str">
            <v>ER_2204 - Substation Rebuilds</v>
          </cell>
          <cell r="G1039" t="str">
            <v>Substation - Station Rebuilds Program</v>
          </cell>
          <cell r="H1039" t="str">
            <v>T&amp;D Engineering</v>
          </cell>
          <cell r="I1039" t="str">
            <v>Asset Condition</v>
          </cell>
        </row>
        <row r="1040">
          <cell r="A1040" t="str">
            <v>BI_FT702</v>
          </cell>
          <cell r="B1040" t="str">
            <v>FT702</v>
          </cell>
          <cell r="C1040" t="str">
            <v>BI_FT702 - Saddle Mountain Integration (Transmission Work)</v>
          </cell>
          <cell r="D1040" t="str">
            <v>ER_2605</v>
          </cell>
          <cell r="E1040" t="str">
            <v>2605</v>
          </cell>
          <cell r="F1040" t="str">
            <v>ER_2605 - Saddle Mountain Integration</v>
          </cell>
          <cell r="G1040" t="str">
            <v>Saddle Mountain 230/115kV Station (New) Integration Project Phase 1</v>
          </cell>
          <cell r="H1040" t="str">
            <v>T&amp;D Engineering</v>
          </cell>
          <cell r="I1040" t="str">
            <v>Mandatory &amp; Compliance</v>
          </cell>
        </row>
        <row r="1041">
          <cell r="A1041" t="str">
            <v>BI_FT703</v>
          </cell>
          <cell r="B1041" t="str">
            <v>FT703</v>
          </cell>
          <cell r="C1041" t="str">
            <v>BI_FT703 - Saddle Mountain Integration (Communications Work)</v>
          </cell>
          <cell r="D1041" t="str">
            <v>ER_2605</v>
          </cell>
          <cell r="E1041" t="str">
            <v>2605</v>
          </cell>
          <cell r="F1041" t="str">
            <v>ER_2605 - Saddle Mountain Integration</v>
          </cell>
          <cell r="G1041" t="str">
            <v>Saddle Mountain 230/115kV Station (New) Integration Project Phase 1</v>
          </cell>
          <cell r="H1041" t="str">
            <v>T&amp;D Engineering</v>
          </cell>
          <cell r="I1041" t="str">
            <v>Mandatory &amp; Compliance</v>
          </cell>
        </row>
        <row r="1042">
          <cell r="A1042" t="str">
            <v>BI_FT705</v>
          </cell>
          <cell r="B1042" t="str">
            <v>FT705</v>
          </cell>
          <cell r="C1042" t="str">
            <v>BI_FT705 - Lind Sub - Solar Farm Interconnection (Tx)</v>
          </cell>
          <cell r="D1042" t="str">
            <v>ER_2609</v>
          </cell>
          <cell r="E1042" t="str">
            <v>2609</v>
          </cell>
          <cell r="F1042" t="str">
            <v>ER_2609 - Lind Solar Project #53 Interconnection</v>
          </cell>
          <cell r="G1042" t="str">
            <v>Lind Solar Project #53 Interconnection</v>
          </cell>
          <cell r="H1042" t="str">
            <v>T&amp;D Engineering</v>
          </cell>
          <cell r="I1042" t="str">
            <v>Customer Requested</v>
          </cell>
        </row>
        <row r="1043">
          <cell r="A1043" t="str">
            <v>BI_FT724</v>
          </cell>
          <cell r="B1043" t="str">
            <v>FT724</v>
          </cell>
          <cell r="C1043" t="str">
            <v>BI_FT724 - Wanapum 230 Sub-Walla WallaLine Terminal Upgrade</v>
          </cell>
          <cell r="D1043" t="str">
            <v>ER_2447</v>
          </cell>
          <cell r="E1043" t="str">
            <v>2447</v>
          </cell>
          <cell r="F1043" t="str">
            <v>ER_2447 - Wanapum 230 Sub-Walla Walla Line Terminal Upgrade</v>
          </cell>
          <cell r="G1043" t="str">
            <v>Regular Capital - Pre Business Case</v>
          </cell>
          <cell r="H1043" t="str">
            <v>No Function</v>
          </cell>
          <cell r="I1043" t="str">
            <v>No Driver</v>
          </cell>
        </row>
        <row r="1044">
          <cell r="A1044" t="str">
            <v>BI_FT800</v>
          </cell>
          <cell r="B1044" t="str">
            <v>FT800</v>
          </cell>
          <cell r="C1044" t="str">
            <v>BI_FT800 - Saddle Mountain Phase 2 Integration (Trans)</v>
          </cell>
          <cell r="D1044" t="str">
            <v>ER_2616</v>
          </cell>
          <cell r="E1044" t="str">
            <v>2616</v>
          </cell>
          <cell r="F1044" t="str">
            <v>ER_2616 - Saddle Mountain Integration Phase 2</v>
          </cell>
          <cell r="G1044" t="str">
            <v>Saddle Mountain 230/115kV Station (New) Integration Project Phase 2</v>
          </cell>
          <cell r="H1044" t="str">
            <v>T&amp;D Engineering</v>
          </cell>
          <cell r="I1044" t="str">
            <v>Mandatory &amp; Compliance</v>
          </cell>
        </row>
        <row r="1045">
          <cell r="A1045" t="str">
            <v>BI_FT801</v>
          </cell>
          <cell r="B1045" t="str">
            <v>FT801</v>
          </cell>
          <cell r="C1045" t="str">
            <v>BI_FT801 - Neilson 115kV Substation: Comms Integration</v>
          </cell>
          <cell r="D1045" t="str">
            <v>ER_2618</v>
          </cell>
          <cell r="E1045" t="str">
            <v>2618</v>
          </cell>
          <cell r="F1045" t="str">
            <v>ER_2618 - Rattlesnake Flat 115kV Wind Farm Project</v>
          </cell>
          <cell r="G1045" t="str">
            <v>Rattlesnake Flat Wind Farm Project 115kV Integration Project</v>
          </cell>
          <cell r="H1045" t="str">
            <v>T&amp;D Engineering</v>
          </cell>
          <cell r="I1045" t="str">
            <v>Customer Requested</v>
          </cell>
        </row>
        <row r="1046">
          <cell r="A1046" t="str">
            <v>BI_FT802</v>
          </cell>
          <cell r="B1046" t="str">
            <v>FT802</v>
          </cell>
          <cell r="C1046" t="str">
            <v>BI_FT802 - Lind-Washtucna 115kV Tx: Lind-Neilson Rebuild</v>
          </cell>
          <cell r="D1046" t="str">
            <v>ER_2618</v>
          </cell>
          <cell r="E1046" t="str">
            <v>2618</v>
          </cell>
          <cell r="F1046" t="str">
            <v>ER_2618 - Rattlesnake Flat 115kV Wind Farm Project</v>
          </cell>
          <cell r="G1046" t="str">
            <v>Rattlesnake Flat Wind Farm Project 115kV Integration Project</v>
          </cell>
          <cell r="H1046" t="str">
            <v>T&amp;D Engineering</v>
          </cell>
          <cell r="I1046" t="str">
            <v>Customer Requested</v>
          </cell>
        </row>
        <row r="1047">
          <cell r="A1047" t="str">
            <v>BI_FT805</v>
          </cell>
          <cell r="B1047" t="str">
            <v>FT805</v>
          </cell>
          <cell r="C1047" t="str">
            <v>BI_FT805 - Neilson 115kV Substation: Transmission Integration</v>
          </cell>
          <cell r="D1047" t="str">
            <v>ER_2618</v>
          </cell>
          <cell r="E1047" t="str">
            <v>2618</v>
          </cell>
          <cell r="F1047" t="str">
            <v>ER_2618 - Rattlesnake Flat 115kV Wind Farm Project</v>
          </cell>
          <cell r="G1047" t="str">
            <v>Rattlesnake Flat Wind Farm Project 115kV Integration Project</v>
          </cell>
          <cell r="H1047" t="str">
            <v>T&amp;D Engineering</v>
          </cell>
          <cell r="I1047" t="str">
            <v>Customer Requested</v>
          </cell>
        </row>
        <row r="1048">
          <cell r="A1048" t="str">
            <v>BI_GG000</v>
          </cell>
          <cell r="B1048" t="str">
            <v>GG000</v>
          </cell>
          <cell r="C1048" t="str">
            <v>BI_GG000 - Nine Mile Units 3 &amp; 4 Control Upgrade</v>
          </cell>
          <cell r="D1048" t="str">
            <v>ER_4207</v>
          </cell>
          <cell r="E1048" t="str">
            <v>4207</v>
          </cell>
          <cell r="F1048" t="str">
            <v>ER_4207 - Nine Mile Units 3 &amp; 4 Control Upgrade</v>
          </cell>
          <cell r="G1048" t="str">
            <v>Nine Mile Units 3 &amp; 4 Control Upgrade</v>
          </cell>
          <cell r="H1048" t="str">
            <v>Generation Subfunction</v>
          </cell>
          <cell r="I1048" t="str">
            <v>Asset Condition</v>
          </cell>
        </row>
        <row r="1049">
          <cell r="A1049" t="str">
            <v>BI_GG200</v>
          </cell>
          <cell r="B1049" t="str">
            <v>GG200</v>
          </cell>
          <cell r="C1049" t="str">
            <v>BI_GG200 - Nine Mile HED Battery Building</v>
          </cell>
          <cell r="D1049" t="str">
            <v>ER_4231</v>
          </cell>
          <cell r="E1049" t="str">
            <v>4231</v>
          </cell>
          <cell r="F1049" t="str">
            <v>ER_4231 - Nine Mile HED Battery Building</v>
          </cell>
          <cell r="G1049" t="str">
            <v>Nine Mile HED Battery Building</v>
          </cell>
          <cell r="H1049" t="str">
            <v>Generation Subfunction</v>
          </cell>
          <cell r="I1049" t="str">
            <v>Asset Condition</v>
          </cell>
        </row>
        <row r="1050">
          <cell r="A1050" t="str">
            <v>BI_GG300</v>
          </cell>
          <cell r="B1050" t="str">
            <v>GG300</v>
          </cell>
          <cell r="C1050" t="str">
            <v>BI_GG300 - Nine Mile Unit 3 Mechanical Overhaul</v>
          </cell>
          <cell r="D1050" t="str">
            <v>ER_4214</v>
          </cell>
          <cell r="E1050" t="str">
            <v>4214</v>
          </cell>
          <cell r="F1050" t="str">
            <v>ER_4214 - Nine Mile Unit 3 Mechanical Overhaul</v>
          </cell>
          <cell r="G1050" t="str">
            <v>Nine Mile Unit 3 Mechanical Overhaul</v>
          </cell>
          <cell r="H1050" t="str">
            <v>Generation Subfunction</v>
          </cell>
          <cell r="I1050" t="str">
            <v>Asset Condition</v>
          </cell>
        </row>
        <row r="1051">
          <cell r="A1051" t="str">
            <v>BI_GG301</v>
          </cell>
          <cell r="B1051" t="str">
            <v>GG301</v>
          </cell>
          <cell r="C1051" t="str">
            <v>BI_GG301 - Nine Mile Powerhouse Crane Rehab</v>
          </cell>
          <cell r="D1051" t="str">
            <v>ER_4215</v>
          </cell>
          <cell r="E1051" t="str">
            <v>4215</v>
          </cell>
          <cell r="F1051" t="str">
            <v>ER_4215 - Nine Mile Powerhouse Crane Rehab</v>
          </cell>
          <cell r="G1051" t="str">
            <v>Nine Mile Powerhouse Crane Rehab</v>
          </cell>
          <cell r="H1051" t="str">
            <v>Generation Subfunction</v>
          </cell>
          <cell r="I1051" t="str">
            <v>Asset Condition</v>
          </cell>
        </row>
        <row r="1052">
          <cell r="A1052" t="str">
            <v>BI_GG810</v>
          </cell>
          <cell r="B1052" t="str">
            <v>GG810</v>
          </cell>
          <cell r="C1052" t="str">
            <v>BI_GG810 - Qualchan Reinforcement</v>
          </cell>
          <cell r="D1052" t="str">
            <v>ER_3249</v>
          </cell>
          <cell r="E1052" t="str">
            <v>3249</v>
          </cell>
          <cell r="F1052" t="str">
            <v>ER_3249 - Qualchan Reinforcement</v>
          </cell>
          <cell r="G1052" t="str">
            <v>Regular Capital - Pre Business Case</v>
          </cell>
          <cell r="H1052" t="str">
            <v>No Function</v>
          </cell>
          <cell r="I1052" t="str">
            <v>No Driver</v>
          </cell>
        </row>
        <row r="1053">
          <cell r="A1053" t="str">
            <v>BI_GG811</v>
          </cell>
          <cell r="B1053" t="str">
            <v>GG811</v>
          </cell>
          <cell r="C1053" t="str">
            <v>BI_GG811 - Nine Mile Redevelopment</v>
          </cell>
          <cell r="D1053" t="str">
            <v>ER_4140</v>
          </cell>
          <cell r="E1053" t="str">
            <v>4140</v>
          </cell>
          <cell r="F1053" t="str">
            <v>ER_4140 - Nine Mile Redevelopment</v>
          </cell>
          <cell r="G1053" t="str">
            <v>Nine Mile Rehabilitation</v>
          </cell>
          <cell r="H1053" t="str">
            <v>Generation Subfunction</v>
          </cell>
          <cell r="I1053" t="str">
            <v>Failed Plant &amp; Operations</v>
          </cell>
        </row>
        <row r="1054">
          <cell r="A1054" t="str">
            <v>BI_GH212</v>
          </cell>
          <cell r="B1054" t="str">
            <v>GH212</v>
          </cell>
          <cell r="C1054" t="str">
            <v>BI_GH212 - Grants Pass Granite Hill 6 Hp Gas Reinforcement</v>
          </cell>
          <cell r="D1054" t="str">
            <v>ER_3201</v>
          </cell>
          <cell r="E1054" t="str">
            <v>3201</v>
          </cell>
          <cell r="F1054" t="str">
            <v>ER_3201 - Grants Pass Granit</v>
          </cell>
          <cell r="G1054" t="str">
            <v>Regular Capital - Pre Business Case</v>
          </cell>
          <cell r="H1054" t="str">
            <v>No Function</v>
          </cell>
          <cell r="I1054" t="str">
            <v>No Driver</v>
          </cell>
        </row>
        <row r="1055">
          <cell r="A1055" t="str">
            <v>BI_GL024</v>
          </cell>
          <cell r="B1055" t="str">
            <v>GL024</v>
          </cell>
          <cell r="C1055" t="str">
            <v>BI_GL024 - Industrial Gas Customer-Minor Blanket</v>
          </cell>
          <cell r="D1055" t="str">
            <v>ER_1052</v>
          </cell>
          <cell r="E1055" t="str">
            <v>1052</v>
          </cell>
          <cell r="F1055" t="str">
            <v>ER_1052 - Industrial Gas Customer Minor Blanket</v>
          </cell>
          <cell r="G1055" t="str">
            <v>New Revenue - Growth</v>
          </cell>
          <cell r="H1055" t="str">
            <v>Growth Subfunction</v>
          </cell>
          <cell r="I1055" t="str">
            <v>Customer Requested</v>
          </cell>
        </row>
        <row r="1056">
          <cell r="A1056" t="str">
            <v>BI_GN001</v>
          </cell>
          <cell r="B1056" t="str">
            <v>GN001</v>
          </cell>
          <cell r="C1056" t="str">
            <v>BI_GN001 - Install Gas AMI for Pullman Smart Grid</v>
          </cell>
          <cell r="D1056" t="str">
            <v>ER_3291</v>
          </cell>
          <cell r="E1056" t="str">
            <v>3291</v>
          </cell>
          <cell r="F1056" t="str">
            <v>ER_3291 - Install Gas AMI for Pullman Smart Grid</v>
          </cell>
          <cell r="G1056" t="str">
            <v>Smart Grid Demonstration Project</v>
          </cell>
          <cell r="H1056" t="str">
            <v>T&amp;D Engineering</v>
          </cell>
          <cell r="I1056" t="str">
            <v>No Driver</v>
          </cell>
        </row>
        <row r="1057">
          <cell r="A1057" t="str">
            <v>BI_GN002</v>
          </cell>
          <cell r="B1057" t="str">
            <v>GN002</v>
          </cell>
          <cell r="C1057" t="str">
            <v>BI_GN002 - Rebuild - Keno Gate Station, Klamath Falls OR</v>
          </cell>
          <cell r="D1057" t="str">
            <v>ER_3294</v>
          </cell>
          <cell r="E1057" t="str">
            <v>3294</v>
          </cell>
          <cell r="F1057" t="str">
            <v>ER_3294 - Rebuild - Keno Gate Station, Klamath Falls OR</v>
          </cell>
          <cell r="G1057" t="str">
            <v>Regular Capital - Pre Business Case</v>
          </cell>
          <cell r="H1057" t="str">
            <v>No Function</v>
          </cell>
          <cell r="I1057" t="str">
            <v>No Driver</v>
          </cell>
        </row>
        <row r="1058">
          <cell r="A1058" t="str">
            <v>BI_GN003</v>
          </cell>
          <cell r="B1058" t="str">
            <v>GN003</v>
          </cell>
          <cell r="C1058" t="str">
            <v>BI_GN003 - Gas Pullman HP Reinforcement</v>
          </cell>
          <cell r="D1058" t="str">
            <v>ER_3309</v>
          </cell>
          <cell r="E1058" t="str">
            <v>3309</v>
          </cell>
          <cell r="F1058" t="str">
            <v>ER_3309 - Gas Pullman HP Reinforcement</v>
          </cell>
          <cell r="G1058" t="str">
            <v>Gas Pullman HP Reinforcement Project</v>
          </cell>
          <cell r="H1058" t="str">
            <v>Gas Subfunction</v>
          </cell>
          <cell r="I1058" t="str">
            <v>Performance &amp; Capacity</v>
          </cell>
        </row>
        <row r="1059">
          <cell r="A1059" t="str">
            <v>BI_GN100</v>
          </cell>
          <cell r="B1059" t="str">
            <v>GN100</v>
          </cell>
          <cell r="C1059" t="str">
            <v>BI_GN100 - Reinforcement-Tolo to Hwy 62 Looping, Medford OR</v>
          </cell>
          <cell r="D1059" t="str">
            <v>ER_3274</v>
          </cell>
          <cell r="E1059" t="str">
            <v>3274</v>
          </cell>
          <cell r="F1059" t="str">
            <v>ER_3274 - Reinforcement-Tolo to Hwy 62 Looping, Medford OR</v>
          </cell>
          <cell r="G1059" t="str">
            <v>Regular Capital - Pre Business Case</v>
          </cell>
          <cell r="H1059" t="str">
            <v>No Function</v>
          </cell>
          <cell r="I1059" t="str">
            <v>No Driver</v>
          </cell>
        </row>
        <row r="1060">
          <cell r="A1060" t="str">
            <v>BI_GN101</v>
          </cell>
          <cell r="B1060" t="str">
            <v>GN101</v>
          </cell>
          <cell r="C1060" t="str">
            <v>BI_GN101 - IMP Pipe Replace, 2012 Commitment, Medford OR</v>
          </cell>
          <cell r="D1060" t="str">
            <v>ER_3277</v>
          </cell>
          <cell r="E1060" t="str">
            <v>3277</v>
          </cell>
          <cell r="F1060" t="str">
            <v>ER_3277 - IMP Pipe Replace, 2012 Commitment, Medford OR</v>
          </cell>
          <cell r="G1060" t="str">
            <v>Regular Capital - Pre Business Case</v>
          </cell>
          <cell r="H1060" t="str">
            <v>No Function</v>
          </cell>
          <cell r="I1060" t="str">
            <v>No Driver</v>
          </cell>
        </row>
        <row r="1061">
          <cell r="A1061" t="str">
            <v>BI_GN102</v>
          </cell>
          <cell r="B1061" t="str">
            <v>GN102</v>
          </cell>
          <cell r="C1061" t="str">
            <v>BI_GN102 - Replace - Moscow/Bovill HP, (Deary, Helmer, Troy)</v>
          </cell>
          <cell r="D1061" t="str">
            <v>ER_3295</v>
          </cell>
          <cell r="E1061" t="str">
            <v>3295</v>
          </cell>
          <cell r="F1061" t="str">
            <v>ER_3295 - Replace - Moscow/Bovill HP, (Deary, Helmer, Troy)</v>
          </cell>
          <cell r="G1061" t="str">
            <v>Regular Capital - Pre Business Case</v>
          </cell>
          <cell r="H1061" t="str">
            <v>No Function</v>
          </cell>
          <cell r="I1061" t="str">
            <v>No Driver</v>
          </cell>
        </row>
        <row r="1062">
          <cell r="A1062" t="str">
            <v>BI_GN103</v>
          </cell>
          <cell r="B1062" t="str">
            <v>GN103</v>
          </cell>
          <cell r="C1062" t="str">
            <v>BI_GN103 - Upgrade, YZ Odorizers, WA &amp; ID</v>
          </cell>
          <cell r="D1062" t="str">
            <v>ER_3296</v>
          </cell>
          <cell r="E1062" t="str">
            <v>3296</v>
          </cell>
          <cell r="F1062" t="str">
            <v>ER_3296 - Upgrade, YZ Odorizers, WA &amp; ID</v>
          </cell>
          <cell r="G1062" t="str">
            <v>Regular Capital - Pre Business Case</v>
          </cell>
          <cell r="H1062" t="str">
            <v>No Function</v>
          </cell>
          <cell r="I1062" t="str">
            <v>No Driver</v>
          </cell>
        </row>
        <row r="1063">
          <cell r="A1063" t="str">
            <v>BI_GN104</v>
          </cell>
          <cell r="B1063" t="str">
            <v>GN104</v>
          </cell>
          <cell r="C1063" t="str">
            <v>BI_GN104 - Replacement - 6 PE Pipe, Tokia WA</v>
          </cell>
          <cell r="D1063" t="str">
            <v>ER_3001</v>
          </cell>
          <cell r="E1063" t="str">
            <v>3001</v>
          </cell>
          <cell r="F1063" t="str">
            <v>ER_3001 - Replace Deteriorating Gas System</v>
          </cell>
          <cell r="G1063" t="str">
            <v>Gas Deteriorated Steel Pipe Replacement Program</v>
          </cell>
          <cell r="H1063" t="str">
            <v>Gas Subfunction</v>
          </cell>
          <cell r="I1063" t="str">
            <v>Asset Condition</v>
          </cell>
        </row>
        <row r="1064">
          <cell r="A1064" t="str">
            <v>BI_GN106</v>
          </cell>
          <cell r="B1064" t="str">
            <v>GN106</v>
          </cell>
          <cell r="C1064" t="str">
            <v>BI_GN106 - Aldyl -A Pipe Replacement</v>
          </cell>
          <cell r="D1064" t="str">
            <v>ER_3008</v>
          </cell>
          <cell r="E1064" t="str">
            <v>3008</v>
          </cell>
          <cell r="F1064" t="str">
            <v>ER_3008 - Aldyl -A Pipe Replacement</v>
          </cell>
          <cell r="G1064" t="str">
            <v>Gas Facility Replacement Program (GFRP) Aldyl A Pipe Replacement</v>
          </cell>
          <cell r="H1064" t="str">
            <v>Gas Subfunction</v>
          </cell>
          <cell r="I1064" t="str">
            <v>Mandatory &amp; Compliance</v>
          </cell>
        </row>
        <row r="1065">
          <cell r="A1065" t="str">
            <v>BI_GN107</v>
          </cell>
          <cell r="B1065" t="str">
            <v>GN107</v>
          </cell>
          <cell r="C1065" t="str">
            <v>BI_GN107 - Hwy 95 Relocation and Replacement w/ 6 PE</v>
          </cell>
          <cell r="D1065" t="str">
            <v>ER_3297</v>
          </cell>
          <cell r="E1065" t="str">
            <v>3297</v>
          </cell>
          <cell r="F1065" t="str">
            <v>ER_3297 - Hwy 95 Relocation and Replacement w/ 6 PE</v>
          </cell>
          <cell r="G1065" t="str">
            <v>Regular Capital - Pre Business Case</v>
          </cell>
          <cell r="H1065" t="str">
            <v>No Function</v>
          </cell>
          <cell r="I1065" t="str">
            <v>No Driver</v>
          </cell>
        </row>
        <row r="1066">
          <cell r="A1066" t="str">
            <v>BI_GN108</v>
          </cell>
          <cell r="B1066" t="str">
            <v>GN108</v>
          </cell>
          <cell r="C1066" t="str">
            <v>BI_GN108 - Old Hwy 95 Relocation</v>
          </cell>
          <cell r="D1066" t="str">
            <v>ER_3298</v>
          </cell>
          <cell r="E1066" t="str">
            <v>3298</v>
          </cell>
          <cell r="F1066" t="str">
            <v>ER_3298 - Old Hwy 95 Relocation</v>
          </cell>
          <cell r="G1066" t="str">
            <v>Old Hwy 95 Relocation</v>
          </cell>
          <cell r="H1066" t="str">
            <v>Gas Subfunction</v>
          </cell>
          <cell r="I1066" t="str">
            <v>No Driver</v>
          </cell>
        </row>
        <row r="1067">
          <cell r="A1067" t="str">
            <v>BI_GN202</v>
          </cell>
          <cell r="B1067" t="str">
            <v>GN202</v>
          </cell>
          <cell r="C1067" t="str">
            <v>BI_GN202 - Roseburg Hp Gas Main Extension for Dcfp</v>
          </cell>
          <cell r="D1067" t="str">
            <v>ER_1100</v>
          </cell>
          <cell r="E1067" t="str">
            <v>1100</v>
          </cell>
          <cell r="F1067" t="str">
            <v>ER_1100 - Roseburg-Douglas Co Forest Products Gas</v>
          </cell>
          <cell r="G1067" t="str">
            <v>Regular Capital - Pre Business Case</v>
          </cell>
          <cell r="H1067" t="str">
            <v>No Function</v>
          </cell>
          <cell r="I1067" t="str">
            <v>No Driver</v>
          </cell>
        </row>
        <row r="1068">
          <cell r="A1068" t="str">
            <v>BI_GN203</v>
          </cell>
          <cell r="B1068" t="str">
            <v>GN203</v>
          </cell>
          <cell r="C1068" t="str">
            <v>BI_GN203 - Reinf - Wolf Lodge Tap, CDA ID</v>
          </cell>
          <cell r="D1068" t="str">
            <v>ER_3276</v>
          </cell>
          <cell r="E1068" t="str">
            <v>3276</v>
          </cell>
          <cell r="F1068" t="str">
            <v>ER_3276 - Reinf - Wolf Lodge Tap, CDA, ID</v>
          </cell>
          <cell r="G1068" t="str">
            <v>Regular Capital - Pre Business Case</v>
          </cell>
          <cell r="H1068" t="str">
            <v>No Function</v>
          </cell>
          <cell r="I1068" t="str">
            <v>No Driver</v>
          </cell>
        </row>
        <row r="1069">
          <cell r="A1069" t="str">
            <v>BI_GN204</v>
          </cell>
          <cell r="B1069" t="str">
            <v>GN204</v>
          </cell>
          <cell r="C1069" t="str">
            <v>BI_GN204 - Reinforce-HP Main Ext south from CDA East Gate, ID</v>
          </cell>
          <cell r="D1069" t="str">
            <v>ER_3279</v>
          </cell>
          <cell r="E1069" t="str">
            <v>3279</v>
          </cell>
          <cell r="F1069" t="str">
            <v>ER_3279 - Reinforce-HP Main Ext south from CDA East Gate, ID</v>
          </cell>
          <cell r="G1069" t="str">
            <v>Regular Capital - Pre Business Case</v>
          </cell>
          <cell r="H1069" t="str">
            <v>No Function</v>
          </cell>
          <cell r="I1069" t="str">
            <v>No Driver</v>
          </cell>
        </row>
        <row r="1070">
          <cell r="A1070" t="str">
            <v>BI_GN205</v>
          </cell>
          <cell r="B1070" t="str">
            <v>GN205</v>
          </cell>
          <cell r="C1070" t="str">
            <v>BI_GN205 - Spirit Lake HP Main Reinforcement, Athol, ID</v>
          </cell>
          <cell r="D1070" t="str">
            <v>ER_3292</v>
          </cell>
          <cell r="E1070" t="str">
            <v>3292</v>
          </cell>
          <cell r="F1070" t="str">
            <v>ER_3292 - Spirit Lake HP Main Reinforcement Athol ID</v>
          </cell>
          <cell r="G1070" t="str">
            <v>Regular Capital - Pre Business Case</v>
          </cell>
          <cell r="H1070" t="str">
            <v>No Function</v>
          </cell>
          <cell r="I1070" t="str">
            <v>No Driver</v>
          </cell>
        </row>
        <row r="1071">
          <cell r="A1071" t="str">
            <v>BI_GN206</v>
          </cell>
          <cell r="B1071" t="str">
            <v>GN206</v>
          </cell>
          <cell r="C1071" t="str">
            <v>BI_GN206 - Klamath Falls Lateral</v>
          </cell>
          <cell r="D1071" t="str">
            <v>ER_3293</v>
          </cell>
          <cell r="E1071" t="str">
            <v>3293</v>
          </cell>
          <cell r="F1071" t="str">
            <v>ER_3293 - Klamath Falls Lateral</v>
          </cell>
          <cell r="G1071" t="str">
            <v>Regular Capital - Pre Business Case</v>
          </cell>
          <cell r="H1071" t="str">
            <v>No Function</v>
          </cell>
          <cell r="I1071" t="str">
            <v>No Driver</v>
          </cell>
        </row>
        <row r="1072">
          <cell r="A1072" t="str">
            <v>BI_GN207</v>
          </cell>
          <cell r="B1072" t="str">
            <v>GN207</v>
          </cell>
          <cell r="C1072" t="str">
            <v>BI_GN207 - Gas non designated</v>
          </cell>
          <cell r="D1072" t="str">
            <v>ER_3999</v>
          </cell>
          <cell r="E1072" t="str">
            <v>3999</v>
          </cell>
          <cell r="F1072" t="str">
            <v>ER_3999 - Gas non designated</v>
          </cell>
          <cell r="G1072" t="str">
            <v>Regular Capital - Pre Business Case</v>
          </cell>
          <cell r="H1072" t="str">
            <v>No Function</v>
          </cell>
          <cell r="I1072" t="str">
            <v>No Driver</v>
          </cell>
        </row>
        <row r="1073">
          <cell r="A1073" t="str">
            <v>BI_GN208</v>
          </cell>
          <cell r="B1073" t="str">
            <v>GN208</v>
          </cell>
          <cell r="C1073" t="str">
            <v>BI_GN208 - Tri City, OR Easement &amp; 6 HP Relocation</v>
          </cell>
          <cell r="D1073" t="str">
            <v>ER_3299</v>
          </cell>
          <cell r="E1073" t="str">
            <v>3299</v>
          </cell>
          <cell r="F1073" t="str">
            <v>ER_3299 - Tri City, OR Easement &amp; 6 HP Relocation</v>
          </cell>
          <cell r="G1073" t="str">
            <v>Regular Capital - Pre Business Case</v>
          </cell>
          <cell r="H1073" t="str">
            <v>No Function</v>
          </cell>
          <cell r="I1073" t="str">
            <v>No Driver</v>
          </cell>
        </row>
        <row r="1074">
          <cell r="A1074" t="str">
            <v>BI_GN209</v>
          </cell>
          <cell r="B1074" t="str">
            <v>GN209</v>
          </cell>
          <cell r="C1074" t="str">
            <v>BI_GN209 - Reinforce-Pierce Rd, La Grande</v>
          </cell>
          <cell r="D1074" t="str">
            <v>ER_3300</v>
          </cell>
          <cell r="E1074" t="str">
            <v>3300</v>
          </cell>
          <cell r="F1074" t="str">
            <v>ER_3300 - Reinforce-Pierce Rd, La Grande</v>
          </cell>
          <cell r="G1074" t="str">
            <v>Regular Capital - Pre Business Case</v>
          </cell>
          <cell r="H1074" t="str">
            <v>No Function</v>
          </cell>
          <cell r="I1074" t="str">
            <v>No Driver</v>
          </cell>
        </row>
        <row r="1075">
          <cell r="A1075" t="str">
            <v>BI_GN210</v>
          </cell>
          <cell r="B1075" t="str">
            <v>GN210</v>
          </cell>
          <cell r="C1075" t="str">
            <v>BI_GN210 - Aldyl A WA - Main Pipe Major Project</v>
          </cell>
          <cell r="D1075" t="str">
            <v>ER_3008</v>
          </cell>
          <cell r="E1075" t="str">
            <v>3008</v>
          </cell>
          <cell r="F1075" t="str">
            <v>ER_3008 - Aldyl -A Pipe Replacement</v>
          </cell>
          <cell r="G1075" t="str">
            <v>Gas Facility Replacement Program (GFRP) Aldyl A Pipe Replacement</v>
          </cell>
          <cell r="H1075" t="str">
            <v>Gas Subfunction</v>
          </cell>
          <cell r="I1075" t="str">
            <v>Mandatory &amp; Compliance</v>
          </cell>
        </row>
        <row r="1076">
          <cell r="A1076" t="str">
            <v>BI_GN211</v>
          </cell>
          <cell r="B1076" t="str">
            <v>GN211</v>
          </cell>
          <cell r="C1076" t="str">
            <v>BI_GN211 - Aldyl A WA - Main Pipe Minor Project</v>
          </cell>
          <cell r="D1076" t="str">
            <v>ER_3008</v>
          </cell>
          <cell r="E1076" t="str">
            <v>3008</v>
          </cell>
          <cell r="F1076" t="str">
            <v>ER_3008 - Aldyl -A Pipe Replacement</v>
          </cell>
          <cell r="G1076" t="str">
            <v>Gas Facility Replacement Program (GFRP) Aldyl A Pipe Replacement</v>
          </cell>
          <cell r="H1076" t="str">
            <v>Gas Subfunction</v>
          </cell>
          <cell r="I1076" t="str">
            <v>Mandatory &amp; Compliance</v>
          </cell>
        </row>
        <row r="1077">
          <cell r="A1077" t="str">
            <v>BI_GN212</v>
          </cell>
          <cell r="B1077" t="str">
            <v>GN212</v>
          </cell>
          <cell r="C1077" t="str">
            <v>BI_GN212 - Aldyl A WA - STTR Major Project</v>
          </cell>
          <cell r="D1077" t="str">
            <v>ER_3008</v>
          </cell>
          <cell r="E1077" t="str">
            <v>3008</v>
          </cell>
          <cell r="F1077" t="str">
            <v>ER_3008 - Aldyl -A Pipe Replacement</v>
          </cell>
          <cell r="G1077" t="str">
            <v>Gas Facility Replacement Program (GFRP) Aldyl A Pipe Replacement</v>
          </cell>
          <cell r="H1077" t="str">
            <v>Gas Subfunction</v>
          </cell>
          <cell r="I1077" t="str">
            <v>Mandatory &amp; Compliance</v>
          </cell>
        </row>
        <row r="1078">
          <cell r="A1078" t="str">
            <v>BI_GN213</v>
          </cell>
          <cell r="B1078" t="str">
            <v>GN213</v>
          </cell>
          <cell r="C1078" t="str">
            <v>BI_GN213 - Aldyl A WA - STTR Minor Project</v>
          </cell>
          <cell r="D1078" t="str">
            <v>ER_3008</v>
          </cell>
          <cell r="E1078" t="str">
            <v>3008</v>
          </cell>
          <cell r="F1078" t="str">
            <v>ER_3008 - Aldyl -A Pipe Replacement</v>
          </cell>
          <cell r="G1078" t="str">
            <v>Gas Facility Replacement Program (GFRP) Aldyl A Pipe Replacement</v>
          </cell>
          <cell r="H1078" t="str">
            <v>Gas Subfunction</v>
          </cell>
          <cell r="I1078" t="str">
            <v>Mandatory &amp; Compliance</v>
          </cell>
        </row>
        <row r="1079">
          <cell r="A1079" t="str">
            <v>BI_GN214</v>
          </cell>
          <cell r="B1079" t="str">
            <v>GN214</v>
          </cell>
          <cell r="C1079" t="str">
            <v>BI_GN214 - Aldyl A OR - Main Pipe Major Project</v>
          </cell>
          <cell r="D1079" t="str">
            <v>ER_3008</v>
          </cell>
          <cell r="E1079" t="str">
            <v>3008</v>
          </cell>
          <cell r="F1079" t="str">
            <v>ER_3008 - Aldyl -A Pipe Replacement</v>
          </cell>
          <cell r="G1079" t="str">
            <v>Gas Facility Replacement Program (GFRP) Aldyl A Pipe Replacement</v>
          </cell>
          <cell r="H1079" t="str">
            <v>Gas Subfunction</v>
          </cell>
          <cell r="I1079" t="str">
            <v>Mandatory &amp; Compliance</v>
          </cell>
        </row>
        <row r="1080">
          <cell r="A1080" t="str">
            <v>BI_GN215</v>
          </cell>
          <cell r="B1080" t="str">
            <v>GN215</v>
          </cell>
          <cell r="C1080" t="str">
            <v>BI_GN215 - Aldyl A OR - STTR Major Project</v>
          </cell>
          <cell r="D1080" t="str">
            <v>ER_3008</v>
          </cell>
          <cell r="E1080" t="str">
            <v>3008</v>
          </cell>
          <cell r="F1080" t="str">
            <v>ER_3008 - Aldyl -A Pipe Replacement</v>
          </cell>
          <cell r="G1080" t="str">
            <v>Gas Facility Replacement Program (GFRP) Aldyl A Pipe Replacement</v>
          </cell>
          <cell r="H1080" t="str">
            <v>Gas Subfunction</v>
          </cell>
          <cell r="I1080" t="str">
            <v>Mandatory &amp; Compliance</v>
          </cell>
        </row>
        <row r="1081">
          <cell r="A1081" t="str">
            <v>BI_GN216</v>
          </cell>
          <cell r="B1081" t="str">
            <v>GN216</v>
          </cell>
          <cell r="C1081" t="str">
            <v>BI_GN216 - Aldyl A ID - Main Pipe Major Project</v>
          </cell>
          <cell r="D1081" t="str">
            <v>ER_3008</v>
          </cell>
          <cell r="E1081" t="str">
            <v>3008</v>
          </cell>
          <cell r="F1081" t="str">
            <v>ER_3008 - Aldyl -A Pipe Replacement</v>
          </cell>
          <cell r="G1081" t="str">
            <v>Gas Facility Replacement Program (GFRP) Aldyl A Pipe Replacement</v>
          </cell>
          <cell r="H1081" t="str">
            <v>Gas Subfunction</v>
          </cell>
          <cell r="I1081" t="str">
            <v>Mandatory &amp; Compliance</v>
          </cell>
        </row>
        <row r="1082">
          <cell r="A1082" t="str">
            <v>BI_GN217</v>
          </cell>
          <cell r="B1082" t="str">
            <v>GN217</v>
          </cell>
          <cell r="C1082" t="str">
            <v>BI_GN217 - Aldyl A ID - STTR Major Project</v>
          </cell>
          <cell r="D1082" t="str">
            <v>ER_3008</v>
          </cell>
          <cell r="E1082" t="str">
            <v>3008</v>
          </cell>
          <cell r="F1082" t="str">
            <v>ER_3008 - Aldyl -A Pipe Replacement</v>
          </cell>
          <cell r="G1082" t="str">
            <v>Gas Facility Replacement Program (GFRP) Aldyl A Pipe Replacement</v>
          </cell>
          <cell r="H1082" t="str">
            <v>Gas Subfunction</v>
          </cell>
          <cell r="I1082" t="str">
            <v>Mandatory &amp; Compliance</v>
          </cell>
        </row>
        <row r="1083">
          <cell r="A1083" t="str">
            <v>BI_GN218</v>
          </cell>
          <cell r="B1083" t="str">
            <v>GN218</v>
          </cell>
          <cell r="C1083" t="str">
            <v>BI_GN218 - Above Grade Pipe Remediation ID</v>
          </cell>
          <cell r="D1083" t="str">
            <v>ER_3009</v>
          </cell>
          <cell r="E1083" t="str">
            <v>3009</v>
          </cell>
          <cell r="F1083" t="str">
            <v>ER_3009 - Gas Above Grade Pipe Remediation</v>
          </cell>
          <cell r="G1083" t="str">
            <v>Gas Above Grade Pipe Remediation Program</v>
          </cell>
          <cell r="H1083" t="str">
            <v>Gas Subfunction</v>
          </cell>
          <cell r="I1083" t="str">
            <v>Mandatory &amp; Compliance</v>
          </cell>
        </row>
        <row r="1084">
          <cell r="A1084" t="str">
            <v>BI_GN219</v>
          </cell>
          <cell r="B1084" t="str">
            <v>GN219</v>
          </cell>
          <cell r="C1084" t="str">
            <v>BI_GN219 - Above Grade Pipe Remediation OR</v>
          </cell>
          <cell r="D1084" t="str">
            <v>ER_3009</v>
          </cell>
          <cell r="E1084" t="str">
            <v>3009</v>
          </cell>
          <cell r="F1084" t="str">
            <v>ER_3009 - Gas Above Grade Pipe Remediation</v>
          </cell>
          <cell r="G1084" t="str">
            <v>Gas Above Grade Pipe Remediation Program</v>
          </cell>
          <cell r="H1084" t="str">
            <v>Gas Subfunction</v>
          </cell>
          <cell r="I1084" t="str">
            <v>Mandatory &amp; Compliance</v>
          </cell>
        </row>
        <row r="1085">
          <cell r="A1085" t="str">
            <v>BI_GN220</v>
          </cell>
          <cell r="B1085" t="str">
            <v>GN220</v>
          </cell>
          <cell r="C1085" t="str">
            <v>BI_GN220 - Above Grade Pipe Remediation WA</v>
          </cell>
          <cell r="D1085" t="str">
            <v>ER_3009</v>
          </cell>
          <cell r="E1085" t="str">
            <v>3009</v>
          </cell>
          <cell r="F1085" t="str">
            <v>ER_3009 - Gas Above Grade Pipe Remediation</v>
          </cell>
          <cell r="G1085" t="str">
            <v>Gas Above Grade Pipe Remediation Program</v>
          </cell>
          <cell r="H1085" t="str">
            <v>Gas Subfunction</v>
          </cell>
          <cell r="I1085" t="str">
            <v>Mandatory &amp; Compliance</v>
          </cell>
        </row>
        <row r="1086">
          <cell r="A1086" t="str">
            <v>BI_GN221</v>
          </cell>
          <cell r="B1086" t="str">
            <v>GN221</v>
          </cell>
          <cell r="C1086" t="str">
            <v>BI_GN221 - Gas Transient Voltage Mitigation ID</v>
          </cell>
          <cell r="D1086" t="str">
            <v>ER_3010</v>
          </cell>
          <cell r="E1086" t="str">
            <v>3010</v>
          </cell>
          <cell r="F1086" t="str">
            <v>ER_3010 - Gas Transient Voltage Mitigation Program</v>
          </cell>
          <cell r="G1086" t="str">
            <v>Gas Transient Voltage Mitigation Program</v>
          </cell>
          <cell r="H1086" t="str">
            <v>Gas Subfunction</v>
          </cell>
          <cell r="I1086" t="str">
            <v>Mandatory &amp; Compliance</v>
          </cell>
        </row>
        <row r="1087">
          <cell r="A1087" t="str">
            <v>BI_GN222</v>
          </cell>
          <cell r="B1087" t="str">
            <v>GN222</v>
          </cell>
          <cell r="C1087" t="str">
            <v>BI_GN222 - Gas Transient Voltage Mitigation OR</v>
          </cell>
          <cell r="D1087" t="str">
            <v>ER_3010</v>
          </cell>
          <cell r="E1087" t="str">
            <v>3010</v>
          </cell>
          <cell r="F1087" t="str">
            <v>ER_3010 - Gas Transient Voltage Mitigation Program</v>
          </cell>
          <cell r="G1087" t="str">
            <v>Gas Transient Voltage Mitigation Program</v>
          </cell>
          <cell r="H1087" t="str">
            <v>Gas Subfunction</v>
          </cell>
          <cell r="I1087" t="str">
            <v>Mandatory &amp; Compliance</v>
          </cell>
        </row>
        <row r="1088">
          <cell r="A1088" t="str">
            <v>BI_GN223</v>
          </cell>
          <cell r="B1088" t="str">
            <v>GN223</v>
          </cell>
          <cell r="C1088" t="str">
            <v>BI_GN223 - Gas Transient Voltage Mitigation WA</v>
          </cell>
          <cell r="D1088" t="str">
            <v>ER_3010</v>
          </cell>
          <cell r="E1088" t="str">
            <v>3010</v>
          </cell>
          <cell r="F1088" t="str">
            <v>ER_3010 - Gas Transient Voltage Mitigation Program</v>
          </cell>
          <cell r="G1088" t="str">
            <v>Gas Transient Voltage Mitigation Program</v>
          </cell>
          <cell r="H1088" t="str">
            <v>Gas Subfunction</v>
          </cell>
          <cell r="I1088" t="str">
            <v>Mandatory &amp; Compliance</v>
          </cell>
        </row>
        <row r="1089">
          <cell r="A1089" t="str">
            <v>BI_GN246</v>
          </cell>
          <cell r="B1089" t="str">
            <v>GN246</v>
          </cell>
          <cell r="C1089" t="str">
            <v>BI_GN246 - Gas Extension to WSU Congeneration Project</v>
          </cell>
          <cell r="D1089" t="str">
            <v>ER_1101</v>
          </cell>
          <cell r="E1089" t="str">
            <v>1101</v>
          </cell>
          <cell r="F1089" t="str">
            <v>ER_1101 - WSU Gas Cogen. Extension</v>
          </cell>
          <cell r="G1089" t="str">
            <v>Regular Capital - Pre Business Case</v>
          </cell>
          <cell r="H1089" t="str">
            <v>No Function</v>
          </cell>
          <cell r="I1089" t="str">
            <v>No Driver</v>
          </cell>
        </row>
        <row r="1090">
          <cell r="A1090" t="str">
            <v>BI_GN299</v>
          </cell>
          <cell r="B1090" t="str">
            <v>GN299</v>
          </cell>
          <cell r="C1090" t="str">
            <v>BI_GN299 - Genesee Hp Gas Feeder Move</v>
          </cell>
          <cell r="D1090" t="str">
            <v>ER_3100</v>
          </cell>
          <cell r="E1090" t="str">
            <v>3100</v>
          </cell>
          <cell r="F1090" t="str">
            <v>ER_3100 - Genesee HP Feeder</v>
          </cell>
          <cell r="G1090" t="str">
            <v>Regular Capital - Pre Business Case</v>
          </cell>
          <cell r="H1090" t="str">
            <v>No Function</v>
          </cell>
          <cell r="I1090" t="str">
            <v>No Driver</v>
          </cell>
        </row>
        <row r="1091">
          <cell r="A1091" t="str">
            <v>BI_GN300</v>
          </cell>
          <cell r="B1091" t="str">
            <v>GN300</v>
          </cell>
          <cell r="C1091" t="str">
            <v>BI_GN300 - Extend Main to Serve Spokane Rock Products</v>
          </cell>
          <cell r="D1091" t="str">
            <v>ER_1103</v>
          </cell>
          <cell r="E1091" t="str">
            <v>1103</v>
          </cell>
          <cell r="F1091" t="str">
            <v>ER_1103 - Spokane Rock Products</v>
          </cell>
          <cell r="G1091" t="str">
            <v>Regular Capital - Pre Business Case</v>
          </cell>
          <cell r="H1091" t="str">
            <v>No Function</v>
          </cell>
          <cell r="I1091" t="str">
            <v>No Driver</v>
          </cell>
        </row>
        <row r="1092">
          <cell r="A1092" t="str">
            <v>BI_GN301</v>
          </cell>
          <cell r="B1092" t="str">
            <v>GN301</v>
          </cell>
          <cell r="C1092" t="str">
            <v>BI_GN301 - Relocate 8 H.P. Main for Lincoln Middle School</v>
          </cell>
          <cell r="D1092" t="str">
            <v>ER_3104</v>
          </cell>
          <cell r="E1092" t="str">
            <v>3104</v>
          </cell>
          <cell r="F1092" t="str">
            <v>ER_3104 - Relocate HP Main Lincoln Middle School</v>
          </cell>
          <cell r="G1092" t="str">
            <v>Regular Capital - Pre Business Case</v>
          </cell>
          <cell r="H1092" t="str">
            <v>No Function</v>
          </cell>
          <cell r="I1092" t="str">
            <v>No Driver</v>
          </cell>
        </row>
        <row r="1093">
          <cell r="A1093" t="str">
            <v>BI_GN303</v>
          </cell>
          <cell r="B1093" t="str">
            <v>GN303</v>
          </cell>
          <cell r="C1093" t="str">
            <v>BI_GN303 - Remove Whitworth From Master Meter System</v>
          </cell>
          <cell r="D1093" t="str">
            <v>ER_3105</v>
          </cell>
          <cell r="E1093" t="str">
            <v>3105</v>
          </cell>
          <cell r="F1093" t="str">
            <v>ER_3105 - Rebuild Whitworth</v>
          </cell>
          <cell r="G1093" t="str">
            <v>Regular Capital - Pre Business Case</v>
          </cell>
          <cell r="H1093" t="str">
            <v>No Function</v>
          </cell>
          <cell r="I1093" t="str">
            <v>No Driver</v>
          </cell>
        </row>
        <row r="1094">
          <cell r="A1094" t="str">
            <v>BI_GN304</v>
          </cell>
          <cell r="B1094" t="str">
            <v>GN304</v>
          </cell>
          <cell r="C1094" t="str">
            <v>BI_GN304 - Replacement - Stevenson Bridge Bore, Stevenson WA</v>
          </cell>
          <cell r="D1094" t="str">
            <v>ER_3273</v>
          </cell>
          <cell r="E1094" t="str">
            <v>3273</v>
          </cell>
          <cell r="F1094" t="str">
            <v>ER_3273 - Replacement - Stevenson Bridge Bore, Stevenson WA</v>
          </cell>
          <cell r="G1094" t="str">
            <v>Regular Capital - Pre Business Case</v>
          </cell>
          <cell r="H1094" t="str">
            <v>No Function</v>
          </cell>
          <cell r="I1094" t="str">
            <v>No Driver</v>
          </cell>
        </row>
        <row r="1095">
          <cell r="A1095" t="str">
            <v>BI_GN305</v>
          </cell>
          <cell r="B1095" t="str">
            <v>GN305</v>
          </cell>
          <cell r="C1095" t="str">
            <v>BI_GN305 - Upgrade-CDA East Tap Upgrade, CDA, ID</v>
          </cell>
          <cell r="D1095" t="str">
            <v>ER_3275</v>
          </cell>
          <cell r="E1095" t="str">
            <v>3275</v>
          </cell>
          <cell r="F1095" t="str">
            <v>ER_3275 - Upgrade-CDA East Tap Upgrade, CDA ID</v>
          </cell>
          <cell r="G1095" t="str">
            <v>Regular Capital - Pre Business Case</v>
          </cell>
          <cell r="H1095" t="str">
            <v>No Function</v>
          </cell>
          <cell r="I1095" t="str">
            <v>No Driver</v>
          </cell>
        </row>
        <row r="1096">
          <cell r="A1096" t="str">
            <v>BI_GN306</v>
          </cell>
          <cell r="B1096" t="str">
            <v>GN306</v>
          </cell>
          <cell r="C1096" t="str">
            <v>BI_GN306 - Cheney 8 inch HP Feeder Project</v>
          </cell>
          <cell r="D1096" t="str">
            <v>ER_3245</v>
          </cell>
          <cell r="E1096" t="str">
            <v>3245</v>
          </cell>
          <cell r="F1096" t="str">
            <v>ER_3245 - Cheney 8 HP Feeder Project</v>
          </cell>
          <cell r="G1096" t="str">
            <v>Regular Capital - Pre Business Case</v>
          </cell>
          <cell r="H1096" t="str">
            <v>No Function</v>
          </cell>
          <cell r="I1096" t="str">
            <v>No Driver</v>
          </cell>
        </row>
        <row r="1097">
          <cell r="A1097" t="str">
            <v>BI_GN307</v>
          </cell>
          <cell r="B1097" t="str">
            <v>GN307</v>
          </cell>
          <cell r="C1097" t="str">
            <v>BI_GN307 - Gas Pierce Rd La Grande HP Reinforcement</v>
          </cell>
          <cell r="D1097" t="str">
            <v>ER_3209</v>
          </cell>
          <cell r="E1097" t="str">
            <v>3209</v>
          </cell>
          <cell r="F1097" t="str">
            <v>ER_3209 - Gas Pierce Rd La Grande HP Reinforcement</v>
          </cell>
          <cell r="G1097" t="str">
            <v>Gas Pierce Rd La Grande HP Reinforcement</v>
          </cell>
          <cell r="H1097" t="str">
            <v>Gas Subfunction</v>
          </cell>
          <cell r="I1097" t="str">
            <v>Performance &amp; Capacity</v>
          </cell>
        </row>
        <row r="1098">
          <cell r="A1098" t="str">
            <v>BI_GN308</v>
          </cell>
          <cell r="B1098" t="str">
            <v>GN308</v>
          </cell>
          <cell r="C1098" t="str">
            <v>BI_GN308 - HWY 62 - HP &amp; IP Main Relocation &amp; SSFT #1316</v>
          </cell>
          <cell r="D1098" t="str">
            <v>ER_3302</v>
          </cell>
          <cell r="E1098" t="str">
            <v>3302</v>
          </cell>
          <cell r="F1098" t="str">
            <v>ER_3302 - HWY 62 - HP &amp; IP Main Relocation &amp; SSFT #1316</v>
          </cell>
          <cell r="G1098" t="str">
            <v>Gas Replacement Street and Highway Program</v>
          </cell>
          <cell r="H1098" t="str">
            <v>Gas Subfunction</v>
          </cell>
          <cell r="I1098" t="str">
            <v>Mandatory &amp; Compliance</v>
          </cell>
        </row>
        <row r="1099">
          <cell r="A1099" t="str">
            <v>BI_GN309</v>
          </cell>
          <cell r="B1099" t="str">
            <v>GN309</v>
          </cell>
          <cell r="C1099" t="str">
            <v>BI_GN309 - Gas Ladd Canyon Gate Stn Upgrade, La Grande</v>
          </cell>
          <cell r="D1099" t="str">
            <v>ER_3303</v>
          </cell>
          <cell r="E1099" t="str">
            <v>3303</v>
          </cell>
          <cell r="F1099" t="str">
            <v>ER_3303 - Gas Ladd Canyon Gate Stn Upgrade, La Grande</v>
          </cell>
          <cell r="G1099" t="str">
            <v>Gas Ladd Canyon Gate Station</v>
          </cell>
          <cell r="H1099" t="str">
            <v>Gas Subfunction</v>
          </cell>
          <cell r="I1099" t="str">
            <v>No Driver</v>
          </cell>
        </row>
        <row r="1100">
          <cell r="A1100" t="str">
            <v>BI_GN310</v>
          </cell>
          <cell r="B1100" t="str">
            <v>GN310</v>
          </cell>
          <cell r="C1100" t="str">
            <v>BI_GN310 - Aldyl A-OR-Main Pipe-Minor Project -Gas Districts</v>
          </cell>
          <cell r="D1100" t="str">
            <v>ER_3008</v>
          </cell>
          <cell r="E1100" t="str">
            <v>3008</v>
          </cell>
          <cell r="F1100" t="str">
            <v>ER_3008 - Aldyl -A Pipe Replacement</v>
          </cell>
          <cell r="G1100" t="str">
            <v>Gas Facility Replacement Program (GFRP) Aldyl A Pipe Replacement</v>
          </cell>
          <cell r="H1100" t="str">
            <v>Gas Subfunction</v>
          </cell>
          <cell r="I1100" t="str">
            <v>Mandatory &amp; Compliance</v>
          </cell>
        </row>
        <row r="1101">
          <cell r="A1101" t="str">
            <v>BI_GN311</v>
          </cell>
          <cell r="B1101" t="str">
            <v>GN311</v>
          </cell>
          <cell r="C1101" t="str">
            <v>BI_GN311 - Aldyl A-OR-STTR-Minor Project -Gas Districts</v>
          </cell>
          <cell r="D1101" t="str">
            <v>ER_3008</v>
          </cell>
          <cell r="E1101" t="str">
            <v>3008</v>
          </cell>
          <cell r="F1101" t="str">
            <v>ER_3008 - Aldyl -A Pipe Replacement</v>
          </cell>
          <cell r="G1101" t="str">
            <v>Gas Facility Replacement Program (GFRP) Aldyl A Pipe Replacement</v>
          </cell>
          <cell r="H1101" t="str">
            <v>Gas Subfunction</v>
          </cell>
          <cell r="I1101" t="str">
            <v>Mandatory &amp; Compliance</v>
          </cell>
        </row>
        <row r="1102">
          <cell r="A1102" t="str">
            <v>BI_GN312</v>
          </cell>
          <cell r="B1102" t="str">
            <v>GN312</v>
          </cell>
          <cell r="C1102" t="str">
            <v>BI_GN312 - Aldyl A-ID-Main Pipe-Minor Project -Gas Districts</v>
          </cell>
          <cell r="D1102" t="str">
            <v>ER_3008</v>
          </cell>
          <cell r="E1102" t="str">
            <v>3008</v>
          </cell>
          <cell r="F1102" t="str">
            <v>ER_3008 - Aldyl -A Pipe Replacement</v>
          </cell>
          <cell r="G1102" t="str">
            <v>Gas Facility Replacement Program (GFRP) Aldyl A Pipe Replacement</v>
          </cell>
          <cell r="H1102" t="str">
            <v>Gas Subfunction</v>
          </cell>
          <cell r="I1102" t="str">
            <v>Mandatory &amp; Compliance</v>
          </cell>
        </row>
        <row r="1103">
          <cell r="A1103" t="str">
            <v>BI_GN313</v>
          </cell>
          <cell r="B1103" t="str">
            <v>GN313</v>
          </cell>
          <cell r="C1103" t="str">
            <v>BI_GN313 - Aldyl A-ID-STTR-Minor Project -Gas Districts</v>
          </cell>
          <cell r="D1103" t="str">
            <v>ER_3008</v>
          </cell>
          <cell r="E1103" t="str">
            <v>3008</v>
          </cell>
          <cell r="F1103" t="str">
            <v>ER_3008 - Aldyl -A Pipe Replacement</v>
          </cell>
          <cell r="G1103" t="str">
            <v>Gas Facility Replacement Program (GFRP) Aldyl A Pipe Replacement</v>
          </cell>
          <cell r="H1103" t="str">
            <v>Gas Subfunction</v>
          </cell>
          <cell r="I1103" t="str">
            <v>Mandatory &amp; Compliance</v>
          </cell>
        </row>
        <row r="1104">
          <cell r="A1104" t="str">
            <v>BI_GN332</v>
          </cell>
          <cell r="B1104" t="str">
            <v>GN332</v>
          </cell>
          <cell r="C1104" t="str">
            <v>BI_GN332 - Shmc / Lower South Hill 6 PE Reinforce</v>
          </cell>
          <cell r="D1104" t="str">
            <v>ER_1102</v>
          </cell>
          <cell r="E1104" t="str">
            <v>1102</v>
          </cell>
          <cell r="F1104" t="str">
            <v>ER_1102 - SHMC Reinforce</v>
          </cell>
          <cell r="G1104" t="str">
            <v>Regular Capital - Pre Business Case</v>
          </cell>
          <cell r="H1104" t="str">
            <v>No Function</v>
          </cell>
          <cell r="I1104" t="str">
            <v>No Driver</v>
          </cell>
        </row>
        <row r="1105">
          <cell r="A1105" t="str">
            <v>BI_GN333</v>
          </cell>
          <cell r="B1105" t="str">
            <v>GN333</v>
          </cell>
          <cell r="C1105" t="str">
            <v>BI_GN333 - Spokane St Bridge Gas Main</v>
          </cell>
          <cell r="D1105" t="str">
            <v>ER_3305</v>
          </cell>
          <cell r="E1105" t="str">
            <v>3305</v>
          </cell>
          <cell r="F1105" t="str">
            <v>ER_3305 - Spokane St Bridge Gas Main</v>
          </cell>
          <cell r="G1105" t="str">
            <v>Gas Spokane St Bridge IP Main Project</v>
          </cell>
          <cell r="H1105" t="str">
            <v>Gas Subfunction</v>
          </cell>
          <cell r="I1105" t="str">
            <v>No Driver</v>
          </cell>
        </row>
        <row r="1106">
          <cell r="A1106" t="str">
            <v>BI_GN401</v>
          </cell>
          <cell r="B1106" t="str">
            <v>GN401</v>
          </cell>
          <cell r="C1106" t="str">
            <v>BI_GN401 - Reinforce to Serve New Nez Pierce Casino Load</v>
          </cell>
          <cell r="D1106" t="str">
            <v>ER_1104</v>
          </cell>
          <cell r="E1106" t="str">
            <v>1104</v>
          </cell>
          <cell r="F1106" t="str">
            <v>ER_1104 - Reinforce Main to Nez Perce</v>
          </cell>
          <cell r="G1106" t="str">
            <v>Regular Capital - Pre Business Case</v>
          </cell>
          <cell r="H1106" t="str">
            <v>No Function</v>
          </cell>
          <cell r="I1106" t="str">
            <v>No Driver</v>
          </cell>
        </row>
        <row r="1107">
          <cell r="A1107" t="str">
            <v>BI_GN402</v>
          </cell>
          <cell r="B1107" t="str">
            <v>GN402</v>
          </cell>
          <cell r="C1107" t="str">
            <v>BI_GN402 - Bridging the Valley Project - Gas</v>
          </cell>
          <cell r="D1107" t="str">
            <v>ER_3107</v>
          </cell>
          <cell r="E1107" t="str">
            <v>3107</v>
          </cell>
          <cell r="F1107" t="str">
            <v>ER_3107 - Bridging the Valley</v>
          </cell>
          <cell r="G1107" t="str">
            <v>Regular Capital - Pre Business Case</v>
          </cell>
          <cell r="H1107" t="str">
            <v>No Function</v>
          </cell>
          <cell r="I1107" t="str">
            <v>No Driver</v>
          </cell>
        </row>
        <row r="1108">
          <cell r="A1108" t="str">
            <v>BI_GN403</v>
          </cell>
          <cell r="B1108" t="str">
            <v>GN403</v>
          </cell>
          <cell r="C1108" t="str">
            <v>BI_GN403 - Bruce Rd. Reinforcement Project</v>
          </cell>
          <cell r="D1108" t="str">
            <v>ER_3108</v>
          </cell>
          <cell r="E1108" t="str">
            <v>3108</v>
          </cell>
          <cell r="F1108" t="str">
            <v>ER_3108 - Bruce Rd Reinforcement</v>
          </cell>
          <cell r="G1108" t="str">
            <v>Regular Capital - Pre Business Case</v>
          </cell>
          <cell r="H1108" t="str">
            <v>No Function</v>
          </cell>
          <cell r="I1108" t="str">
            <v>No Driver</v>
          </cell>
        </row>
        <row r="1109">
          <cell r="A1109" t="str">
            <v>BI_GN404</v>
          </cell>
          <cell r="B1109" t="str">
            <v>GN404</v>
          </cell>
          <cell r="C1109" t="str">
            <v>BI_GN404 - Re-Route 14000 Ft. Moscow Feeder</v>
          </cell>
          <cell r="D1109" t="str">
            <v>ER_3109</v>
          </cell>
          <cell r="E1109" t="str">
            <v>3109</v>
          </cell>
          <cell r="F1109" t="str">
            <v>ER_3109 - Re-Route Moscow Feeder</v>
          </cell>
          <cell r="G1109" t="str">
            <v>Regular Capital - Pre Business Case</v>
          </cell>
          <cell r="H1109" t="str">
            <v>No Function</v>
          </cell>
          <cell r="I1109" t="str">
            <v>No Driver</v>
          </cell>
        </row>
        <row r="1110">
          <cell r="A1110" t="str">
            <v>BI_GN405</v>
          </cell>
          <cell r="B1110" t="str">
            <v>GN405</v>
          </cell>
          <cell r="C1110" t="str">
            <v>BI_GN405 - Reinforce Cheney - Med Lake H.P. Feeder</v>
          </cell>
          <cell r="D1110" t="str">
            <v>ER_3110</v>
          </cell>
          <cell r="E1110" t="str">
            <v>3110</v>
          </cell>
          <cell r="F1110" t="str">
            <v>ER_3110 - Reinforce Cheney Med Lk</v>
          </cell>
          <cell r="G1110" t="str">
            <v>Regular Capital - Pre Business Case</v>
          </cell>
          <cell r="H1110" t="str">
            <v>No Function</v>
          </cell>
          <cell r="I1110" t="str">
            <v>No Driver</v>
          </cell>
        </row>
        <row r="1111">
          <cell r="A1111" t="str">
            <v>BI_GN406</v>
          </cell>
          <cell r="B1111" t="str">
            <v>GN406</v>
          </cell>
          <cell r="C1111" t="str">
            <v>BI_GN406 - Correct Snow Slide Issues At Meters Schweitzer</v>
          </cell>
          <cell r="D1111" t="str">
            <v>ER_3111</v>
          </cell>
          <cell r="E1111" t="str">
            <v>3111</v>
          </cell>
          <cell r="F1111" t="str">
            <v>ER_3111 - Correct Snow Issues at Meters</v>
          </cell>
          <cell r="G1111" t="str">
            <v>Regular Capital - Pre Business Case</v>
          </cell>
          <cell r="H1111" t="str">
            <v>No Function</v>
          </cell>
          <cell r="I1111" t="str">
            <v>No Driver</v>
          </cell>
        </row>
        <row r="1112">
          <cell r="A1112" t="str">
            <v>BI_GN407</v>
          </cell>
          <cell r="B1112" t="str">
            <v>GN407</v>
          </cell>
          <cell r="C1112" t="str">
            <v>BI_GN407 - Re-Route K.F. H.P. Feeder and Gate Sta.</v>
          </cell>
          <cell r="D1112" t="str">
            <v>ER_3112</v>
          </cell>
          <cell r="E1112" t="str">
            <v>3112</v>
          </cell>
          <cell r="F1112" t="str">
            <v>ER_3112 - Re-Rte Kettle Falls Fdr &amp; Gate Station</v>
          </cell>
          <cell r="G1112" t="str">
            <v>Regular Capital - Pre Business Case</v>
          </cell>
          <cell r="H1112" t="str">
            <v>No Function</v>
          </cell>
          <cell r="I1112" t="str">
            <v>No Driver</v>
          </cell>
        </row>
        <row r="1113">
          <cell r="A1113" t="str">
            <v>BI_GN408</v>
          </cell>
          <cell r="B1113" t="str">
            <v>GN408</v>
          </cell>
          <cell r="C1113" t="str">
            <v>BI_GN408 - Re-Route 12000 Ft. South Hill Feeder</v>
          </cell>
          <cell r="D1113" t="str">
            <v>ER_3113</v>
          </cell>
          <cell r="E1113" t="str">
            <v>3113</v>
          </cell>
          <cell r="F1113" t="str">
            <v>ER_3113 - Re-Rte 12K Ft of HP Fdr Palouse Hwy</v>
          </cell>
          <cell r="G1113" t="str">
            <v>Regular Capital - Pre Business Case</v>
          </cell>
          <cell r="H1113" t="str">
            <v>No Function</v>
          </cell>
          <cell r="I1113" t="str">
            <v>No Driver</v>
          </cell>
        </row>
        <row r="1114">
          <cell r="A1114" t="str">
            <v>BI_GN409</v>
          </cell>
          <cell r="B1114" t="str">
            <v>GN409</v>
          </cell>
          <cell r="C1114" t="str">
            <v>BI_GN409 - Implement Dras Software/Pipeline Integrity Mgmt</v>
          </cell>
          <cell r="D1114" t="str">
            <v>ER_3114</v>
          </cell>
          <cell r="E1114" t="str">
            <v>3114</v>
          </cell>
          <cell r="F1114" t="str">
            <v>ER_3114 - Integrity Mgmt Plan</v>
          </cell>
          <cell r="G1114" t="str">
            <v>Regular Capital - Pre Business Case</v>
          </cell>
          <cell r="H1114" t="str">
            <v>No Function</v>
          </cell>
          <cell r="I1114" t="str">
            <v>No Driver</v>
          </cell>
        </row>
        <row r="1115">
          <cell r="A1115" t="str">
            <v>BI_GN410</v>
          </cell>
          <cell r="B1115" t="str">
            <v>GN410</v>
          </cell>
          <cell r="C1115" t="str">
            <v>BI_GN410 - Bonanza Gate Stn Move</v>
          </cell>
          <cell r="D1115" t="str">
            <v>ER_3307</v>
          </cell>
          <cell r="E1115" t="str">
            <v>3307</v>
          </cell>
          <cell r="F1115" t="str">
            <v>ER_3307 - Bonanza Gate Stn Move</v>
          </cell>
          <cell r="G1115" t="str">
            <v>Gas Bonanza Gate Stn Project</v>
          </cell>
          <cell r="H1115" t="str">
            <v>Gas Subfunction</v>
          </cell>
          <cell r="I1115" t="str">
            <v>No Driver</v>
          </cell>
        </row>
        <row r="1116">
          <cell r="A1116" t="str">
            <v>BI_GN415</v>
          </cell>
          <cell r="B1116" t="str">
            <v>GN415</v>
          </cell>
          <cell r="C1116" t="str">
            <v>BI_GN415 - Implement Metretek Replacement</v>
          </cell>
          <cell r="D1116" t="str">
            <v>ER_3115</v>
          </cell>
          <cell r="E1116" t="str">
            <v>3115</v>
          </cell>
          <cell r="F1116" t="str">
            <v>ER_3115 - Metretek Replacement</v>
          </cell>
          <cell r="G1116" t="str">
            <v>Regular Capital - Pre Business Case</v>
          </cell>
          <cell r="H1116" t="str">
            <v>No Function</v>
          </cell>
          <cell r="I1116" t="str">
            <v>No Driver</v>
          </cell>
        </row>
        <row r="1117">
          <cell r="A1117" t="str">
            <v>BI_GN420</v>
          </cell>
          <cell r="B1117" t="str">
            <v>GN420</v>
          </cell>
          <cell r="C1117" t="str">
            <v>BI_GN420 - Eagle Pt High Pressure Reinforcement</v>
          </cell>
          <cell r="D1117" t="str">
            <v>ER_3208</v>
          </cell>
          <cell r="E1117" t="str">
            <v>3208</v>
          </cell>
          <cell r="F1117" t="str">
            <v>ER_3208 - Eagle Pt High Pressure Reinforcement</v>
          </cell>
          <cell r="G1117" t="str">
            <v>Regular Capital - Pre Business Case</v>
          </cell>
          <cell r="H1117" t="str">
            <v>No Function</v>
          </cell>
          <cell r="I1117" t="str">
            <v>No Driver</v>
          </cell>
        </row>
        <row r="1118">
          <cell r="A1118" t="str">
            <v>BI_GN450</v>
          </cell>
          <cell r="B1118" t="str">
            <v>GN450</v>
          </cell>
          <cell r="C1118" t="str">
            <v>BI_GN450 - Gas reinforcement to Hauser Lake</v>
          </cell>
          <cell r="D1118" t="str">
            <v>ER_3118</v>
          </cell>
          <cell r="E1118" t="str">
            <v>3118</v>
          </cell>
          <cell r="F1118" t="str">
            <v>ER_3118 - Hauser Lake Gate Sation</v>
          </cell>
          <cell r="G1118" t="str">
            <v>Regular Capital - Pre Business Case</v>
          </cell>
          <cell r="H1118" t="str">
            <v>No Function</v>
          </cell>
          <cell r="I1118" t="str">
            <v>No Driver</v>
          </cell>
        </row>
        <row r="1119">
          <cell r="A1119" t="str">
            <v>BI_GN500</v>
          </cell>
          <cell r="B1119" t="str">
            <v>GN500</v>
          </cell>
          <cell r="C1119" t="str">
            <v>BI_GN500 - Cougar Gulch Gas Extension</v>
          </cell>
          <cell r="D1119" t="str">
            <v>ER_1001</v>
          </cell>
          <cell r="E1119" t="str">
            <v>1001</v>
          </cell>
          <cell r="F1119" t="str">
            <v>ER_1001 - Gas Revenue Blanket</v>
          </cell>
          <cell r="G1119" t="str">
            <v>New Revenue - Growth</v>
          </cell>
          <cell r="H1119" t="str">
            <v>Growth Subfunction</v>
          </cell>
          <cell r="I1119" t="str">
            <v>Customer Requested</v>
          </cell>
        </row>
        <row r="1120">
          <cell r="A1120" t="str">
            <v>BI_GN501</v>
          </cell>
          <cell r="B1120" t="str">
            <v>GN501</v>
          </cell>
          <cell r="C1120" t="str">
            <v>BI_GN501 - Rathdrum Tap Rebuild</v>
          </cell>
          <cell r="D1120" t="str">
            <v>ER_3119</v>
          </cell>
          <cell r="E1120" t="str">
            <v>3119</v>
          </cell>
          <cell r="F1120" t="str">
            <v>ER_3119 - Rathdrum Tap Rebuild</v>
          </cell>
          <cell r="G1120" t="str">
            <v>Regular Capital - Pre Business Case</v>
          </cell>
          <cell r="H1120" t="str">
            <v>No Function</v>
          </cell>
          <cell r="I1120" t="str">
            <v>No Driver</v>
          </cell>
        </row>
        <row r="1121">
          <cell r="A1121" t="str">
            <v>BI_GN502</v>
          </cell>
          <cell r="B1121" t="str">
            <v>GN502</v>
          </cell>
          <cell r="C1121" t="str">
            <v>BI_GN502 - Fairchild Reconstruction Work</v>
          </cell>
          <cell r="D1121" t="str">
            <v>ER_3120</v>
          </cell>
          <cell r="E1121" t="str">
            <v>3120</v>
          </cell>
          <cell r="F1121" t="str">
            <v>ER_3120 - Fairchild Reconstruction Work</v>
          </cell>
          <cell r="G1121" t="str">
            <v>Regular Capital - Pre Business Case</v>
          </cell>
          <cell r="H1121" t="str">
            <v>No Function</v>
          </cell>
          <cell r="I1121" t="str">
            <v>No Driver</v>
          </cell>
        </row>
        <row r="1122">
          <cell r="A1122" t="str">
            <v>BI_GN503</v>
          </cell>
          <cell r="B1122" t="str">
            <v>GN503</v>
          </cell>
          <cell r="C1122" t="str">
            <v>BI_GN503 - Rathdrum Prairie HP Gas Reinforcement</v>
          </cell>
          <cell r="D1122" t="str">
            <v>ER_3301</v>
          </cell>
          <cell r="E1122" t="str">
            <v>3301</v>
          </cell>
          <cell r="F1122" t="str">
            <v>ER_3301 - Rathdrum Prairie HP Gas Reinforcement</v>
          </cell>
          <cell r="G1122" t="str">
            <v>Gas Rathdrum Prairie HP Main Reinforcement</v>
          </cell>
          <cell r="H1122" t="str">
            <v>Gas Subfunction</v>
          </cell>
          <cell r="I1122" t="str">
            <v>Performance &amp; Capacity</v>
          </cell>
        </row>
        <row r="1123">
          <cell r="A1123" t="str">
            <v>BI_GN504</v>
          </cell>
          <cell r="B1123" t="str">
            <v>GN504</v>
          </cell>
          <cell r="C1123" t="str">
            <v>BI_GN504 - Goldendale HP</v>
          </cell>
          <cell r="D1123" t="str">
            <v>ER_3306</v>
          </cell>
          <cell r="E1123" t="str">
            <v>3306</v>
          </cell>
          <cell r="F1123" t="str">
            <v>ER_3306 - Goldendale HP</v>
          </cell>
          <cell r="G1123" t="str">
            <v>Gas Goldendale HP Main Reinforcement Project</v>
          </cell>
          <cell r="H1123" t="str">
            <v>Gas Subfunction</v>
          </cell>
          <cell r="I1123" t="str">
            <v>No Driver</v>
          </cell>
        </row>
        <row r="1124">
          <cell r="A1124" t="str">
            <v>BI_GN515</v>
          </cell>
          <cell r="B1124" t="str">
            <v>GN515</v>
          </cell>
          <cell r="C1124" t="str">
            <v>BI_GN515 - N Medford Boise Cascade HP Main&amp;Reg Stn</v>
          </cell>
          <cell r="D1124" t="str">
            <v>ER_3220</v>
          </cell>
          <cell r="E1124" t="str">
            <v>3220</v>
          </cell>
          <cell r="F1124" t="str">
            <v>ER_3220 - N Medford Boise Cascade HP Main&amp;Reg Stn</v>
          </cell>
          <cell r="G1124" t="str">
            <v>Regular Capital - Pre Business Case</v>
          </cell>
          <cell r="H1124" t="str">
            <v>No Function</v>
          </cell>
          <cell r="I1124" t="str">
            <v>No Driver</v>
          </cell>
        </row>
        <row r="1125">
          <cell r="A1125" t="str">
            <v>BI_GN520</v>
          </cell>
          <cell r="B1125" t="str">
            <v>GN520</v>
          </cell>
          <cell r="C1125" t="str">
            <v>BI_GN520 - Ross Lane Pressure Support</v>
          </cell>
          <cell r="D1125" t="str">
            <v>ER_3221</v>
          </cell>
          <cell r="E1125" t="str">
            <v>3221</v>
          </cell>
          <cell r="F1125" t="str">
            <v>ER_3221 - Ross Lane Pressure Support</v>
          </cell>
          <cell r="G1125" t="str">
            <v>Regular Capital - Pre Business Case</v>
          </cell>
          <cell r="H1125" t="str">
            <v>No Function</v>
          </cell>
          <cell r="I1125" t="str">
            <v>No Driver</v>
          </cell>
        </row>
        <row r="1126">
          <cell r="A1126" t="str">
            <v>BI_GN600</v>
          </cell>
          <cell r="B1126" t="str">
            <v>GN600</v>
          </cell>
          <cell r="C1126" t="str">
            <v>BI_GN600 - Cougar Gulch</v>
          </cell>
          <cell r="D1126" t="str">
            <v>ER_1105</v>
          </cell>
          <cell r="E1126" t="str">
            <v>1105</v>
          </cell>
          <cell r="F1126" t="str">
            <v>ER_1105 - Strategic Gas Growth</v>
          </cell>
          <cell r="G1126" t="str">
            <v>Regular Capital - Pre Business Case</v>
          </cell>
          <cell r="H1126" t="str">
            <v>No Function</v>
          </cell>
          <cell r="I1126" t="str">
            <v>No Driver</v>
          </cell>
        </row>
        <row r="1127">
          <cell r="A1127" t="str">
            <v>BI_GN605</v>
          </cell>
          <cell r="B1127" t="str">
            <v>GN605</v>
          </cell>
          <cell r="C1127" t="str">
            <v>BI_GN605 - Grants Pass South Side Reinforcement</v>
          </cell>
          <cell r="D1127" t="str">
            <v>ER_3205</v>
          </cell>
          <cell r="E1127" t="str">
            <v>3205</v>
          </cell>
          <cell r="F1127" t="str">
            <v>ER_3205 - Grants Pass South Side Reinforcement</v>
          </cell>
          <cell r="G1127" t="str">
            <v>Regular Capital - Pre Business Case</v>
          </cell>
          <cell r="H1127" t="str">
            <v>No Function</v>
          </cell>
          <cell r="I1127" t="str">
            <v>No Driver</v>
          </cell>
        </row>
        <row r="1128">
          <cell r="A1128" t="str">
            <v>BI_GN610</v>
          </cell>
          <cell r="B1128" t="str">
            <v>GN610</v>
          </cell>
          <cell r="C1128" t="str">
            <v>BI_GN610 - Sagle Gas Distribution</v>
          </cell>
          <cell r="D1128" t="str">
            <v>ER_3206</v>
          </cell>
          <cell r="E1128" t="str">
            <v>3206</v>
          </cell>
          <cell r="F1128" t="str">
            <v>ER_3206 - Sagle Gas Distribution</v>
          </cell>
          <cell r="G1128" t="str">
            <v>Regular Capital - Pre Business Case</v>
          </cell>
          <cell r="H1128" t="str">
            <v>No Function</v>
          </cell>
          <cell r="I1128" t="str">
            <v>No Driver</v>
          </cell>
        </row>
        <row r="1129">
          <cell r="A1129" t="str">
            <v>BI_GN676</v>
          </cell>
          <cell r="B1129" t="str">
            <v>GN676</v>
          </cell>
          <cell r="C1129" t="str">
            <v>BI_GN676 - Upgrade Rathdrum Taps</v>
          </cell>
          <cell r="D1129" t="str">
            <v>ER_3231</v>
          </cell>
          <cell r="E1129" t="str">
            <v>3231</v>
          </cell>
          <cell r="F1129" t="str">
            <v>ER_3231 - Upgrade Rathdrum Taps</v>
          </cell>
          <cell r="G1129" t="str">
            <v>Regular Capital - Pre Business Case</v>
          </cell>
          <cell r="H1129" t="str">
            <v>No Function</v>
          </cell>
          <cell r="I1129" t="str">
            <v>No Driver</v>
          </cell>
        </row>
        <row r="1130">
          <cell r="A1130" t="str">
            <v>BI_GN700</v>
          </cell>
          <cell r="B1130" t="str">
            <v>GN700</v>
          </cell>
          <cell r="C1130" t="str">
            <v>BI_GN700 - Cheney HP Reinforcement</v>
          </cell>
          <cell r="D1130" t="str">
            <v>ER_3311</v>
          </cell>
          <cell r="E1130" t="str">
            <v>3311</v>
          </cell>
          <cell r="F1130" t="str">
            <v>ER_3311 - Cheney HP Reinforcement</v>
          </cell>
          <cell r="G1130" t="str">
            <v>Gas Cheney HP Reinforcement</v>
          </cell>
          <cell r="H1130" t="str">
            <v>Gas Subfunction</v>
          </cell>
          <cell r="I1130" t="str">
            <v>Performance &amp; Capacity</v>
          </cell>
        </row>
        <row r="1131">
          <cell r="A1131" t="str">
            <v>BI_GN704</v>
          </cell>
          <cell r="B1131" t="str">
            <v>GN704</v>
          </cell>
          <cell r="C1131" t="str">
            <v>BI_GN704 - Sutherlin HP Reinforcement</v>
          </cell>
          <cell r="D1131" t="str">
            <v>ER_3251</v>
          </cell>
          <cell r="E1131" t="str">
            <v>3251</v>
          </cell>
          <cell r="F1131" t="str">
            <v>ER_3251 - Sutherlin HP Reinforcement</v>
          </cell>
          <cell r="G1131" t="str">
            <v>Regular Capital - Pre Business Case</v>
          </cell>
          <cell r="H1131" t="str">
            <v>No Function</v>
          </cell>
          <cell r="I1131" t="str">
            <v>No Driver</v>
          </cell>
        </row>
        <row r="1132">
          <cell r="A1132" t="str">
            <v>BI_GN706</v>
          </cell>
          <cell r="B1132" t="str">
            <v>GN706</v>
          </cell>
          <cell r="C1132" t="str">
            <v>BI_GN706 - Bonners Ferry 4 PE Reinforcement</v>
          </cell>
          <cell r="D1132" t="str">
            <v>ER_3121</v>
          </cell>
          <cell r="E1132" t="str">
            <v>3121</v>
          </cell>
          <cell r="F1132" t="str">
            <v>ER_3121 - Bonners Ferry 4 PE Reinforcement</v>
          </cell>
          <cell r="G1132" t="str">
            <v>Regular Capital - Pre Business Case</v>
          </cell>
          <cell r="H1132" t="str">
            <v>No Function</v>
          </cell>
          <cell r="I1132" t="str">
            <v>No Driver</v>
          </cell>
        </row>
        <row r="1133">
          <cell r="A1133" t="str">
            <v>BI_GN715</v>
          </cell>
          <cell r="B1133" t="str">
            <v>GN715</v>
          </cell>
          <cell r="C1133" t="str">
            <v>BI_GN715 - Jackson Rd Reinforcement</v>
          </cell>
          <cell r="D1133" t="str">
            <v>ER_3250</v>
          </cell>
          <cell r="E1133" t="str">
            <v>3250</v>
          </cell>
          <cell r="F1133" t="str">
            <v>ER_3250 - Jackson Rd Reinforcement</v>
          </cell>
          <cell r="G1133" t="str">
            <v>Regular Capital - Pre Business Case</v>
          </cell>
          <cell r="H1133" t="str">
            <v>No Function</v>
          </cell>
          <cell r="I1133" t="str">
            <v>No Driver</v>
          </cell>
        </row>
        <row r="1134">
          <cell r="A1134" t="str">
            <v>BI_GN724</v>
          </cell>
          <cell r="B1134" t="str">
            <v>GN724</v>
          </cell>
          <cell r="C1134" t="str">
            <v>BI_GN724 - 6 PE Hayden Ave Idaho</v>
          </cell>
          <cell r="D1134" t="str">
            <v>ER_3247</v>
          </cell>
          <cell r="E1134" t="str">
            <v>3247</v>
          </cell>
          <cell r="F1134" t="str">
            <v>ER_3247 - 6 PE Hayden Ave Idaho</v>
          </cell>
          <cell r="G1134" t="str">
            <v>Regular Capital - Pre Business Case</v>
          </cell>
          <cell r="H1134" t="str">
            <v>No Function</v>
          </cell>
          <cell r="I1134" t="str">
            <v>No Driver</v>
          </cell>
        </row>
        <row r="1135">
          <cell r="A1135" t="str">
            <v>BI_GN801</v>
          </cell>
          <cell r="B1135" t="str">
            <v>GN801</v>
          </cell>
          <cell r="C1135" t="str">
            <v>BI_GN801 - Qualchan Reinforcement, Spokane, WA</v>
          </cell>
          <cell r="D1135" t="str">
            <v>ER_3122</v>
          </cell>
          <cell r="E1135" t="str">
            <v>3122</v>
          </cell>
          <cell r="F1135" t="str">
            <v>ER_3122 - Qualchan Reinforcement, Spokane WA</v>
          </cell>
          <cell r="G1135" t="str">
            <v>Regular Capital - Pre Business Case</v>
          </cell>
          <cell r="H1135" t="str">
            <v>No Function</v>
          </cell>
          <cell r="I1135" t="str">
            <v>No Driver</v>
          </cell>
        </row>
        <row r="1136">
          <cell r="A1136" t="str">
            <v>BI_GN802</v>
          </cell>
          <cell r="B1136" t="str">
            <v>GN802</v>
          </cell>
          <cell r="C1136" t="str">
            <v>BI_GN802 - Reinforcement,Woolard Rd. 4 PE from Little Spok</v>
          </cell>
          <cell r="D1136" t="str">
            <v>ER_3123</v>
          </cell>
          <cell r="E1136" t="str">
            <v>3123</v>
          </cell>
          <cell r="F1136" t="str">
            <v>ER_3123 - Reinforcement, Woolard Rd. 4 PE from Little Spok</v>
          </cell>
          <cell r="G1136" t="str">
            <v>Regular Capital - Pre Business Case</v>
          </cell>
          <cell r="H1136" t="str">
            <v>No Function</v>
          </cell>
          <cell r="I1136" t="str">
            <v>No Driver</v>
          </cell>
        </row>
        <row r="1137">
          <cell r="A1137" t="str">
            <v>BI_GN803</v>
          </cell>
          <cell r="B1137" t="str">
            <v>GN803</v>
          </cell>
          <cell r="C1137" t="str">
            <v>BI_GN803 - US2 N Spokane Gas HP Reinforce (Kaiser Property)</v>
          </cell>
          <cell r="D1137" t="str">
            <v>ER_3237</v>
          </cell>
          <cell r="E1137" t="str">
            <v>3237</v>
          </cell>
          <cell r="F1137" t="str">
            <v>ER_3237 - US2 N Spo Gas HP Reinforce(Kaiser Prop)</v>
          </cell>
          <cell r="G1137" t="str">
            <v>Gas N Spokane Hwy 2 HP Main Reinforcement Project</v>
          </cell>
          <cell r="H1137" t="str">
            <v>Gas Subfunction</v>
          </cell>
          <cell r="I1137" t="str">
            <v>No Driver</v>
          </cell>
        </row>
        <row r="1138">
          <cell r="A1138" t="str">
            <v>BI_GN804</v>
          </cell>
          <cell r="B1138" t="str">
            <v>GN804</v>
          </cell>
          <cell r="C1138" t="str">
            <v>BI_GN804 - Reinforcement -Barker Rd Bridge Crossing, Spokane WA</v>
          </cell>
          <cell r="D1138" t="str">
            <v>ER_3238</v>
          </cell>
          <cell r="E1138" t="str">
            <v>3238</v>
          </cell>
          <cell r="F1138" t="str">
            <v>ER_3238 - Reinforce Barker Rd Bridge Crossing Spok</v>
          </cell>
          <cell r="G1138" t="str">
            <v>Regular Capital - Pre Business Case</v>
          </cell>
          <cell r="H1138" t="str">
            <v>No Function</v>
          </cell>
          <cell r="I1138" t="str">
            <v>No Driver</v>
          </cell>
        </row>
        <row r="1139">
          <cell r="A1139" t="str">
            <v>BI_GN805</v>
          </cell>
          <cell r="B1139" t="str">
            <v>GN805</v>
          </cell>
          <cell r="C1139" t="str">
            <v>BI_GN805 - Rebuild J Street Reg Station, Roseburg OR</v>
          </cell>
          <cell r="D1139" t="str">
            <v>ER_3239</v>
          </cell>
          <cell r="E1139" t="str">
            <v>3239</v>
          </cell>
          <cell r="F1139" t="str">
            <v>ER_3239 - Rebuild-J St Reg Station Grants Pass</v>
          </cell>
          <cell r="G1139" t="str">
            <v>Regular Capital - Pre Business Case</v>
          </cell>
          <cell r="H1139" t="str">
            <v>No Function</v>
          </cell>
          <cell r="I1139" t="str">
            <v>No Driver</v>
          </cell>
        </row>
        <row r="1140">
          <cell r="A1140" t="str">
            <v>BI_GN806</v>
          </cell>
          <cell r="B1140" t="str">
            <v>GN806</v>
          </cell>
          <cell r="C1140" t="str">
            <v>BI_GN806 - Construct Chase Rd Gate Stn Post Falls ID</v>
          </cell>
          <cell r="D1140" t="str">
            <v>ER_3246</v>
          </cell>
          <cell r="E1140" t="str">
            <v>3246</v>
          </cell>
          <cell r="F1140" t="str">
            <v>ER_3246 - Construct Chase Rd Gate Stn Post Falls ID</v>
          </cell>
          <cell r="G1140" t="str">
            <v>Gas Chase Rd Gate Stn and HP Main Project</v>
          </cell>
          <cell r="H1140" t="str">
            <v>Gas Subfunction</v>
          </cell>
          <cell r="I1140" t="str">
            <v>No Driver</v>
          </cell>
        </row>
        <row r="1141">
          <cell r="A1141" t="str">
            <v>BI_GN807</v>
          </cell>
          <cell r="B1141" t="str">
            <v>GN807</v>
          </cell>
          <cell r="C1141" t="str">
            <v>BI_GN807 - Relocation - Hwy 95, 4 HP, CdA ID</v>
          </cell>
          <cell r="D1141" t="str">
            <v>ER_3124</v>
          </cell>
          <cell r="E1141" t="str">
            <v>3124</v>
          </cell>
          <cell r="F1141" t="str">
            <v>ER_3124 - Relocation - Hwy 95, 4 HP, CdA ID</v>
          </cell>
          <cell r="G1141" t="str">
            <v>Regular Capital - Pre Business Case</v>
          </cell>
          <cell r="H1141" t="str">
            <v>No Function</v>
          </cell>
          <cell r="I1141" t="str">
            <v>No Driver</v>
          </cell>
        </row>
        <row r="1142">
          <cell r="A1142" t="str">
            <v>BI_GN808</v>
          </cell>
          <cell r="B1142" t="str">
            <v>GN808</v>
          </cell>
          <cell r="C1142" t="str">
            <v>BI_GN808 - Relocation - Hwy 95, 4 HP, CdA ID</v>
          </cell>
          <cell r="D1142" t="str">
            <v>ER_3124</v>
          </cell>
          <cell r="E1142" t="str">
            <v>3124</v>
          </cell>
          <cell r="F1142" t="str">
            <v>ER_3124 - Relocation - Hwy 95, 4 HP, CdA ID</v>
          </cell>
          <cell r="G1142" t="str">
            <v>Regular Capital - Pre Business Case</v>
          </cell>
          <cell r="H1142" t="str">
            <v>No Function</v>
          </cell>
          <cell r="I1142" t="str">
            <v>No Driver</v>
          </cell>
        </row>
        <row r="1143">
          <cell r="A1143" t="str">
            <v>BI_GN809</v>
          </cell>
          <cell r="B1143" t="str">
            <v>GN809</v>
          </cell>
          <cell r="C1143" t="str">
            <v>BI_GN809 - Reinforcement - Hwy 41 &amp; Praire Ave Looping, Post Falls ID</v>
          </cell>
          <cell r="D1143" t="str">
            <v>ER_3252</v>
          </cell>
          <cell r="E1143" t="str">
            <v>3252</v>
          </cell>
          <cell r="F1143" t="str">
            <v>ER_3252 - Reinforcement - Hwy 41 &amp; Praire Ave Looping, PF ID</v>
          </cell>
          <cell r="G1143" t="str">
            <v>Regular Capital - Pre Business Case</v>
          </cell>
          <cell r="H1143" t="str">
            <v>No Function</v>
          </cell>
          <cell r="I1143" t="str">
            <v>No Driver</v>
          </cell>
        </row>
        <row r="1144">
          <cell r="A1144" t="str">
            <v>BI_GN810</v>
          </cell>
          <cell r="B1144" t="str">
            <v>GN810</v>
          </cell>
          <cell r="C1144" t="str">
            <v>BI_GN810 - Diesel-Exposed Pipe Replacement</v>
          </cell>
          <cell r="D1144" t="str">
            <v>ER_3253</v>
          </cell>
          <cell r="E1144" t="str">
            <v>3253</v>
          </cell>
          <cell r="F1144" t="str">
            <v>ER_3253 - Diesel-Exposed Pipe Replacement</v>
          </cell>
          <cell r="G1144" t="str">
            <v>Regular Capital - Pre Business Case</v>
          </cell>
          <cell r="H1144" t="str">
            <v>No Function</v>
          </cell>
          <cell r="I1144" t="str">
            <v>No Driver</v>
          </cell>
        </row>
        <row r="1145">
          <cell r="A1145" t="str">
            <v>BI_GN811</v>
          </cell>
          <cell r="B1145" t="str">
            <v>GN811</v>
          </cell>
          <cell r="C1145" t="str">
            <v>BI_GN811 - Pipe Replacement, Elizabeth Park ID</v>
          </cell>
          <cell r="D1145" t="str">
            <v>ER_3254</v>
          </cell>
          <cell r="E1145" t="str">
            <v>3254</v>
          </cell>
          <cell r="F1145" t="str">
            <v>ER_3254 - Pipe Replacement, Elizabeth Park, ID</v>
          </cell>
          <cell r="G1145" t="str">
            <v>Regular Capital - Pre Business Case</v>
          </cell>
          <cell r="H1145" t="str">
            <v>No Function</v>
          </cell>
          <cell r="I1145" t="str">
            <v>No Driver</v>
          </cell>
        </row>
        <row r="1146">
          <cell r="A1146" t="str">
            <v>BI_GN812</v>
          </cell>
          <cell r="B1146" t="str">
            <v>GN812</v>
          </cell>
          <cell r="C1146" t="str">
            <v>BI_GN812 - Reinforcement, Appleway, Spokane Valley WA</v>
          </cell>
          <cell r="D1146" t="str">
            <v>ER_3255</v>
          </cell>
          <cell r="E1146" t="str">
            <v>3255</v>
          </cell>
          <cell r="F1146" t="str">
            <v>ER_3255 - Reinforcement, Appleway, Spokane Valley WA</v>
          </cell>
          <cell r="G1146" t="str">
            <v>Regular Capital - Pre Business Case</v>
          </cell>
          <cell r="H1146" t="str">
            <v>No Function</v>
          </cell>
          <cell r="I1146" t="str">
            <v>No Driver</v>
          </cell>
        </row>
        <row r="1147">
          <cell r="A1147" t="str">
            <v>BI_GN813</v>
          </cell>
          <cell r="B1147" t="str">
            <v>GN813</v>
          </cell>
          <cell r="C1147" t="str">
            <v>BI_GN813 - Grants Pass Lateral HP Reinforcenent</v>
          </cell>
          <cell r="D1147" t="str">
            <v>ER_3240</v>
          </cell>
          <cell r="E1147" t="str">
            <v>3240</v>
          </cell>
          <cell r="F1147" t="str">
            <v>ER_3240 - Grants Pass 8-In HP Reinforce Project</v>
          </cell>
          <cell r="G1147" t="str">
            <v>Regular Capital - Pre Business Case</v>
          </cell>
          <cell r="H1147" t="str">
            <v>No Function</v>
          </cell>
          <cell r="I1147" t="str">
            <v>No Driver</v>
          </cell>
        </row>
        <row r="1148">
          <cell r="A1148" t="str">
            <v>BI_GN814</v>
          </cell>
          <cell r="B1148" t="str">
            <v>GN814</v>
          </cell>
          <cell r="C1148" t="str">
            <v>BI_GN814 - Oakland Bridge Bore &amp; Relocation, Oakland OR</v>
          </cell>
          <cell r="D1148" t="str">
            <v>ER_3257</v>
          </cell>
          <cell r="E1148" t="str">
            <v>3257</v>
          </cell>
          <cell r="F1148" t="str">
            <v>ER_3257 - Oakland Bridge Bore &amp; Relocation, Oakland OR</v>
          </cell>
          <cell r="G1148" t="str">
            <v>Gas Oakland Bridge HP Main Gas Project</v>
          </cell>
          <cell r="H1148" t="str">
            <v>Gas Subfunction</v>
          </cell>
          <cell r="I1148" t="str">
            <v>No Driver</v>
          </cell>
        </row>
        <row r="1149">
          <cell r="A1149" t="str">
            <v>BI_GN815</v>
          </cell>
          <cell r="B1149" t="str">
            <v>GN815</v>
          </cell>
          <cell r="C1149" t="str">
            <v>BI_GN815 - David Creek Relocation, Roseburg OR</v>
          </cell>
          <cell r="D1149" t="str">
            <v>ER_3258</v>
          </cell>
          <cell r="E1149" t="str">
            <v>3258</v>
          </cell>
          <cell r="F1149" t="str">
            <v>ER_3258 - Davis Creek Relocation, Roseburg OR</v>
          </cell>
          <cell r="G1149" t="str">
            <v>Regular Capital - Pre Business Case</v>
          </cell>
          <cell r="H1149" t="str">
            <v>No Function</v>
          </cell>
          <cell r="I1149" t="str">
            <v>No Driver</v>
          </cell>
        </row>
        <row r="1150">
          <cell r="A1150" t="str">
            <v>BI_GN816</v>
          </cell>
          <cell r="B1150" t="str">
            <v>GN816</v>
          </cell>
          <cell r="C1150" t="str">
            <v>BI_GN816 - Reinforcement,Talent OR Gate Station &amp; Piping</v>
          </cell>
          <cell r="D1150" t="str">
            <v>ER_3242</v>
          </cell>
          <cell r="E1150" t="str">
            <v>3242</v>
          </cell>
          <cell r="F1150" t="str">
            <v>ER_3242 - Reinforce Talent OR Gate Station&amp;Piping</v>
          </cell>
          <cell r="G1150" t="str">
            <v>Regular Capital - Pre Business Case</v>
          </cell>
          <cell r="H1150" t="str">
            <v>No Function</v>
          </cell>
          <cell r="I1150" t="str">
            <v>No Driver</v>
          </cell>
        </row>
        <row r="1151">
          <cell r="A1151" t="str">
            <v>BI_GN817</v>
          </cell>
          <cell r="B1151" t="str">
            <v>GN817</v>
          </cell>
          <cell r="C1151" t="str">
            <v>BI_GN817 - Rock Point Reg Station Gold Hill OR</v>
          </cell>
          <cell r="D1151" t="str">
            <v>ER_3259</v>
          </cell>
          <cell r="E1151" t="str">
            <v>3259</v>
          </cell>
          <cell r="F1151" t="str">
            <v>ER_3259 - Rock Point Reg Station Gold Hill OR</v>
          </cell>
          <cell r="G1151" t="str">
            <v>Regular Capital - Pre Business Case</v>
          </cell>
          <cell r="H1151" t="str">
            <v>No Function</v>
          </cell>
          <cell r="I1151" t="str">
            <v>No Driver</v>
          </cell>
        </row>
        <row r="1152">
          <cell r="A1152" t="str">
            <v>BI_GN818</v>
          </cell>
          <cell r="B1152" t="str">
            <v>GN818</v>
          </cell>
          <cell r="C1152" t="str">
            <v>BI_GN818 - Reinforce, install pipe on Bridge #3602, Spok WA</v>
          </cell>
          <cell r="D1152" t="str">
            <v>ER_3260</v>
          </cell>
          <cell r="E1152" t="str">
            <v>3260</v>
          </cell>
          <cell r="F1152" t="str">
            <v>ER_3260 - Reinforce, install pipe on Bridge #3602, Spok WA</v>
          </cell>
          <cell r="G1152" t="str">
            <v>Regular Capital - Pre Business Case</v>
          </cell>
          <cell r="H1152" t="str">
            <v>No Function</v>
          </cell>
          <cell r="I1152" t="str">
            <v>No Driver</v>
          </cell>
        </row>
        <row r="1153">
          <cell r="A1153" t="str">
            <v>BI_GN819</v>
          </cell>
          <cell r="B1153" t="str">
            <v>GN819</v>
          </cell>
          <cell r="C1153" t="str">
            <v>BI_GN819 - Brown Bridge Relocation Roseburg OR</v>
          </cell>
          <cell r="D1153" t="str">
            <v>ER_3261</v>
          </cell>
          <cell r="E1153" t="str">
            <v>3261</v>
          </cell>
          <cell r="F1153" t="str">
            <v>ER_3261 - Brown Bridge Relocation Roseburg OR</v>
          </cell>
          <cell r="G1153" t="str">
            <v>Regular Capital - Pre Business Case</v>
          </cell>
          <cell r="H1153" t="str">
            <v>No Function</v>
          </cell>
          <cell r="I1153" t="str">
            <v>No Driver</v>
          </cell>
        </row>
        <row r="1154">
          <cell r="A1154" t="str">
            <v>BI_GN820</v>
          </cell>
          <cell r="B1154" t="str">
            <v>GN820</v>
          </cell>
          <cell r="C1154" t="str">
            <v>BI_GN820 - Reinforcement North Clarkston Distribution</v>
          </cell>
          <cell r="D1154" t="str">
            <v>ER_3262</v>
          </cell>
          <cell r="E1154" t="str">
            <v>3262</v>
          </cell>
          <cell r="F1154" t="str">
            <v>ER_3262 - Reinforcement North Clarkston Distribution</v>
          </cell>
          <cell r="G1154" t="str">
            <v>Regular Capital - Pre Business Case</v>
          </cell>
          <cell r="H1154" t="str">
            <v>No Function</v>
          </cell>
          <cell r="I1154" t="str">
            <v>No Driver</v>
          </cell>
        </row>
        <row r="1155">
          <cell r="A1155" t="str">
            <v>BI_GN821</v>
          </cell>
          <cell r="B1155" t="str">
            <v>GN821</v>
          </cell>
          <cell r="C1155" t="str">
            <v>BI_GN821 - Reinforce, Upgd reg stn 15, separate HP, Spok, WA</v>
          </cell>
          <cell r="D1155" t="str">
            <v>ER_3263</v>
          </cell>
          <cell r="E1155" t="str">
            <v>3263</v>
          </cell>
          <cell r="F1155" t="str">
            <v>ER_3263 - Reinforce,Upgrd Reg Stn 15, Separate HP,SpokWA</v>
          </cell>
          <cell r="G1155" t="str">
            <v>Regular Capital - Pre Business Case</v>
          </cell>
          <cell r="H1155" t="str">
            <v>No Function</v>
          </cell>
          <cell r="I1155" t="str">
            <v>No Driver</v>
          </cell>
        </row>
        <row r="1156">
          <cell r="A1156" t="str">
            <v>BI_GN822</v>
          </cell>
          <cell r="B1156" t="str">
            <v>GN822</v>
          </cell>
          <cell r="C1156" t="str">
            <v>BI_GN822 - Reinforcement,Appleway to Henry, Spok Vly,WA</v>
          </cell>
          <cell r="D1156" t="str">
            <v>ER_3264</v>
          </cell>
          <cell r="E1156" t="str">
            <v>3264</v>
          </cell>
          <cell r="F1156" t="str">
            <v>ER_3264 - Reinforcement,Appleway to Henry, SpokVly, WA</v>
          </cell>
          <cell r="G1156" t="str">
            <v>Regular Capital - Pre Business Case</v>
          </cell>
          <cell r="H1156" t="str">
            <v>No Function</v>
          </cell>
          <cell r="I1156" t="str">
            <v>No Driver</v>
          </cell>
        </row>
        <row r="1157">
          <cell r="A1157" t="str">
            <v>BI_GN823</v>
          </cell>
          <cell r="B1157" t="str">
            <v>GN823</v>
          </cell>
          <cell r="C1157" t="str">
            <v>BI_GN823 - NSC Greene St HP Gas Main</v>
          </cell>
          <cell r="D1157" t="str">
            <v>ER_3304</v>
          </cell>
          <cell r="E1157" t="str">
            <v>3304</v>
          </cell>
          <cell r="F1157" t="str">
            <v>ER_3304 - NSC Greene St HP Gas Main</v>
          </cell>
          <cell r="G1157" t="str">
            <v>Gas N-S Corridor Greene St HP Main Project</v>
          </cell>
          <cell r="H1157" t="str">
            <v>Gas Subfunction</v>
          </cell>
          <cell r="I1157" t="str">
            <v>Mandatory &amp; Compliance</v>
          </cell>
        </row>
        <row r="1158">
          <cell r="A1158" t="str">
            <v>BI_GN824</v>
          </cell>
          <cell r="B1158" t="str">
            <v>GN824</v>
          </cell>
          <cell r="C1158" t="str">
            <v>BI_GN824 - Gas Warden HP Reinforcement</v>
          </cell>
          <cell r="D1158" t="str">
            <v>ER_3308</v>
          </cell>
          <cell r="E1158" t="str">
            <v>3308</v>
          </cell>
          <cell r="F1158" t="str">
            <v>ER_3308 - Gas Warden HP Reinforcement</v>
          </cell>
          <cell r="G1158" t="str">
            <v>Gas Warden HP Reinforcement</v>
          </cell>
          <cell r="H1158" t="str">
            <v>Gas Subfunction</v>
          </cell>
          <cell r="I1158" t="str">
            <v>Performance &amp; Capacity</v>
          </cell>
        </row>
        <row r="1159">
          <cell r="A1159" t="str">
            <v>BI_GN825</v>
          </cell>
          <cell r="B1159" t="str">
            <v>GN825</v>
          </cell>
          <cell r="C1159" t="str">
            <v>BI_GN825 - Gas Schweitzer Mtn Rd HP Reinforcement</v>
          </cell>
          <cell r="D1159" t="str">
            <v>ER_3310</v>
          </cell>
          <cell r="E1159" t="str">
            <v>3310</v>
          </cell>
          <cell r="F1159" t="str">
            <v>ER_3310 - Gas Schweitzer Mtn Rd HP Reinforcement</v>
          </cell>
          <cell r="G1159" t="str">
            <v>Gas Schweitzer Mtn Rd HP Reinforcement</v>
          </cell>
          <cell r="H1159" t="str">
            <v>Gas Subfunction</v>
          </cell>
          <cell r="I1159" t="str">
            <v>Performance &amp; Capacity</v>
          </cell>
        </row>
        <row r="1160">
          <cell r="A1160" t="str">
            <v>BI_GN900</v>
          </cell>
          <cell r="B1160" t="str">
            <v>GN900</v>
          </cell>
          <cell r="C1160" t="str">
            <v>BI_GN900 - Gas Airway Heights HP Reinforcement</v>
          </cell>
          <cell r="D1160" t="str">
            <v>ER_3312</v>
          </cell>
          <cell r="E1160" t="str">
            <v>3312</v>
          </cell>
          <cell r="F1160" t="str">
            <v>ER_3312 - Gas Airway Heights HP Reinforcement</v>
          </cell>
          <cell r="G1160" t="str">
            <v>Gas Airway Heights HP Reinforcement</v>
          </cell>
          <cell r="H1160" t="str">
            <v>Gas Subfunction</v>
          </cell>
          <cell r="I1160" t="str">
            <v>Performance &amp; Capacity</v>
          </cell>
        </row>
        <row r="1161">
          <cell r="A1161" t="str">
            <v>BI_GN901</v>
          </cell>
          <cell r="B1161" t="str">
            <v>GN901</v>
          </cell>
          <cell r="C1161" t="str">
            <v>BI_GN901 - Relocation-Rocky Point Bridge-Hwy234-Gold Hill OR</v>
          </cell>
          <cell r="D1161" t="str">
            <v>ER_3256</v>
          </cell>
          <cell r="E1161" t="str">
            <v>3256</v>
          </cell>
          <cell r="F1161" t="str">
            <v>ER_3256 - Relocation-Rocky Point Bridge-Hwy 234-Gold Hill OR</v>
          </cell>
          <cell r="G1161" t="str">
            <v>Regular Capital - Pre Business Case</v>
          </cell>
          <cell r="H1161" t="str">
            <v>No Function</v>
          </cell>
          <cell r="I1161" t="str">
            <v>No Driver</v>
          </cell>
        </row>
        <row r="1162">
          <cell r="A1162" t="str">
            <v>BI_GN902</v>
          </cell>
          <cell r="B1162" t="str">
            <v>GN902</v>
          </cell>
          <cell r="C1162" t="str">
            <v>BI_GN902 - Replace Gas ERs w/ Batteries &gt; 10 yrs.</v>
          </cell>
          <cell r="D1162" t="str">
            <v>ER_3265</v>
          </cell>
          <cell r="E1162" t="str">
            <v>3265</v>
          </cell>
          <cell r="F1162" t="str">
            <v>ER_3265 - Replace Gas ERTs w/ Batteries &gt;10 yrs</v>
          </cell>
          <cell r="G1162" t="str">
            <v>Gas ERT Replacement Program</v>
          </cell>
          <cell r="H1162" t="str">
            <v>Gas Subfunction</v>
          </cell>
          <cell r="I1162" t="str">
            <v>Asset Condition</v>
          </cell>
        </row>
        <row r="1163">
          <cell r="A1163" t="str">
            <v>BI_GN903</v>
          </cell>
          <cell r="B1163" t="str">
            <v>GN903</v>
          </cell>
          <cell r="C1163" t="str">
            <v>BI_GN903 - Relocate, 5-Mile betwn Elgin &amp; Cascade Rd, Spok</v>
          </cell>
          <cell r="D1163" t="str">
            <v>ER_3266</v>
          </cell>
          <cell r="E1163" t="str">
            <v>3266</v>
          </cell>
          <cell r="F1163" t="str">
            <v>ER_3266 - Relocate, 5-Mile between Elgin &amp; Cascade, Spok</v>
          </cell>
          <cell r="G1163" t="str">
            <v>Regular Capital - Pre Business Case</v>
          </cell>
          <cell r="H1163" t="str">
            <v>No Function</v>
          </cell>
          <cell r="I1163" t="str">
            <v>No Driver</v>
          </cell>
        </row>
        <row r="1164">
          <cell r="A1164" t="str">
            <v>BI_GN904</v>
          </cell>
          <cell r="B1164" t="str">
            <v>GN904</v>
          </cell>
          <cell r="C1164" t="str">
            <v>BI_GN904 - Rebuild Winston Gate Station, Roseburg OR</v>
          </cell>
          <cell r="D1164" t="str">
            <v>ER_3267</v>
          </cell>
          <cell r="E1164" t="str">
            <v>3267</v>
          </cell>
          <cell r="F1164" t="str">
            <v>ER_3267 - Rebuild Winston Gate Station, Roseburg OR</v>
          </cell>
          <cell r="G1164" t="str">
            <v>Regular Capital - Pre Business Case</v>
          </cell>
          <cell r="H1164" t="str">
            <v>No Function</v>
          </cell>
          <cell r="I1164" t="str">
            <v>No Driver</v>
          </cell>
        </row>
        <row r="1165">
          <cell r="A1165" t="str">
            <v>BI_GN905</v>
          </cell>
          <cell r="B1165" t="str">
            <v>GN905</v>
          </cell>
          <cell r="C1165" t="str">
            <v>BI_GN905 - Reinforcement Appleway Bridge Crossing Lib Lk WA</v>
          </cell>
          <cell r="D1165" t="str">
            <v>ER_3268</v>
          </cell>
          <cell r="E1165" t="str">
            <v>3268</v>
          </cell>
          <cell r="F1165" t="str">
            <v>ER_3268 - Reinforcement Appleway Bridge Crossing, Lib Lk, WA</v>
          </cell>
          <cell r="G1165" t="str">
            <v>Gas Reinforcement Program</v>
          </cell>
          <cell r="H1165" t="str">
            <v>Gas Subfunction</v>
          </cell>
          <cell r="I1165" t="str">
            <v>Performance &amp; Capacity</v>
          </cell>
        </row>
        <row r="1166">
          <cell r="A1166" t="str">
            <v>BI_GN906</v>
          </cell>
          <cell r="B1166" t="str">
            <v>GN906</v>
          </cell>
          <cell r="C1166" t="str">
            <v>BI_GN906 - Reinforcement North Clarkston HP Main and Reg</v>
          </cell>
          <cell r="D1166" t="str">
            <v>ER_3269</v>
          </cell>
          <cell r="E1166" t="str">
            <v>3269</v>
          </cell>
          <cell r="F1166" t="str">
            <v>ER_3269 - Reinforcement North Clarkston HP Main &amp; Reg</v>
          </cell>
          <cell r="G1166" t="str">
            <v>Regular Capital - Pre Business Case</v>
          </cell>
          <cell r="H1166" t="str">
            <v>No Function</v>
          </cell>
          <cell r="I1166" t="str">
            <v>No Driver</v>
          </cell>
        </row>
        <row r="1167">
          <cell r="A1167" t="str">
            <v>BI_GN907</v>
          </cell>
          <cell r="B1167" t="str">
            <v>GN907</v>
          </cell>
          <cell r="C1167" t="str">
            <v>BI_GN907 - Reinforcement-IP Main Southeast Coeur D'Alene, ID</v>
          </cell>
          <cell r="D1167" t="str">
            <v>ER_3270</v>
          </cell>
          <cell r="E1167" t="str">
            <v>3270</v>
          </cell>
          <cell r="F1167" t="str">
            <v>ER_3270 - Reinforcement -IP Main Southeast Coeur d'Alene ID</v>
          </cell>
          <cell r="G1167" t="str">
            <v>Regular Capital - Pre Business Case</v>
          </cell>
          <cell r="H1167" t="str">
            <v>No Function</v>
          </cell>
          <cell r="I1167" t="str">
            <v>No Driver</v>
          </cell>
        </row>
        <row r="1168">
          <cell r="A1168" t="str">
            <v>BI_GN908</v>
          </cell>
          <cell r="B1168" t="str">
            <v>GN908</v>
          </cell>
          <cell r="C1168" t="str">
            <v>BI_GN908 - Rebuild - Reg Station #203 (Schweitzer), Sandpoint ID</v>
          </cell>
          <cell r="D1168" t="str">
            <v>ER_3271</v>
          </cell>
          <cell r="E1168" t="str">
            <v>3271</v>
          </cell>
          <cell r="F1168" t="str">
            <v>ER_3271 - Rebuild-Reg Station #203(Schweitzer),Sandpoint ID</v>
          </cell>
          <cell r="G1168" t="str">
            <v>Regular Capital - Pre Business Case</v>
          </cell>
          <cell r="H1168" t="str">
            <v>No Function</v>
          </cell>
          <cell r="I1168" t="str">
            <v>No Driver</v>
          </cell>
        </row>
        <row r="1169">
          <cell r="A1169" t="str">
            <v>BI_GN910</v>
          </cell>
          <cell r="B1169" t="str">
            <v>GN910</v>
          </cell>
          <cell r="C1169" t="str">
            <v>BI_GN910 - Relocation - I-5 Bore @Barnet Rd., Medford OR</v>
          </cell>
          <cell r="D1169" t="str">
            <v>ER_3272</v>
          </cell>
          <cell r="E1169" t="str">
            <v>3272</v>
          </cell>
          <cell r="F1169" t="str">
            <v>ER_3272 - Relocation-I-5 Bore @ Barnet Rd., Medford OR</v>
          </cell>
          <cell r="G1169" t="str">
            <v>Regular Capital - Pre Business Case</v>
          </cell>
          <cell r="H1169" t="str">
            <v>No Function</v>
          </cell>
          <cell r="I1169" t="str">
            <v>No Driver</v>
          </cell>
        </row>
        <row r="1170">
          <cell r="A1170" t="str">
            <v>BI_GN911</v>
          </cell>
          <cell r="B1170" t="str">
            <v>GN911</v>
          </cell>
          <cell r="C1170" t="str">
            <v>BI_GN911 - Relocate-Peak Plant Reg Stn &amp; HP Pipe, IMP,Medford</v>
          </cell>
          <cell r="D1170" t="str">
            <v>ER_3278</v>
          </cell>
          <cell r="E1170" t="str">
            <v>3278</v>
          </cell>
          <cell r="F1170" t="str">
            <v>ER_3278 - Relocate-Peak Plant Reg Stn &amp; HP Pipe, IMP,Medford</v>
          </cell>
          <cell r="G1170" t="str">
            <v>Regular Capital - Pre Business Case</v>
          </cell>
          <cell r="H1170" t="str">
            <v>No Function</v>
          </cell>
          <cell r="I1170" t="str">
            <v>No Driver</v>
          </cell>
        </row>
        <row r="1171">
          <cell r="A1171" t="str">
            <v>BI_GN912</v>
          </cell>
          <cell r="B1171" t="str">
            <v>GN912</v>
          </cell>
          <cell r="C1171" t="str">
            <v>BI_GN912 - Relocation East Jones Creek HP Offset</v>
          </cell>
          <cell r="D1171" t="str">
            <v>ER_3280</v>
          </cell>
          <cell r="E1171" t="str">
            <v>3280</v>
          </cell>
          <cell r="F1171" t="str">
            <v>ER_3280 - Relocation - East Jones Creek HP Offset</v>
          </cell>
          <cell r="G1171" t="str">
            <v>Regular Capital - Pre Business Case</v>
          </cell>
          <cell r="H1171" t="str">
            <v>No Function</v>
          </cell>
          <cell r="I1171" t="str">
            <v>No Driver</v>
          </cell>
        </row>
        <row r="1172">
          <cell r="A1172" t="str">
            <v>BI_GN913</v>
          </cell>
          <cell r="B1172" t="str">
            <v>GN913</v>
          </cell>
          <cell r="C1172" t="str">
            <v>BI_GN913 - Reinforcement -IP Main Southeast CDA</v>
          </cell>
          <cell r="D1172" t="str">
            <v>ER_3281</v>
          </cell>
          <cell r="E1172" t="str">
            <v>3281</v>
          </cell>
          <cell r="F1172" t="str">
            <v>ER_3281 - Reinforcement-15th to Hayden View, CDA</v>
          </cell>
          <cell r="G1172" t="str">
            <v>Regular Capital - Pre Business Case</v>
          </cell>
          <cell r="H1172" t="str">
            <v>No Function</v>
          </cell>
          <cell r="I1172" t="str">
            <v>No Driver</v>
          </cell>
        </row>
        <row r="1173">
          <cell r="A1173" t="str">
            <v>BI_GN914</v>
          </cell>
          <cell r="B1173" t="str">
            <v>GN914</v>
          </cell>
          <cell r="C1173" t="str">
            <v>BI_GN914 - Relocation-I-5 &amp; Del Rio IP Main &amp; Reg Stn, Roseburg OR</v>
          </cell>
          <cell r="D1173" t="str">
            <v>ER_3282</v>
          </cell>
          <cell r="E1173" t="str">
            <v>3282</v>
          </cell>
          <cell r="F1173" t="str">
            <v>ER_3282 - Relocation-I-5 &amp; Del Rio IP Main &amp; Reg Stn,Roseberg, OR</v>
          </cell>
          <cell r="G1173" t="str">
            <v>Regular Capital - Pre Business Case</v>
          </cell>
          <cell r="H1173" t="str">
            <v>No Function</v>
          </cell>
          <cell r="I1173" t="str">
            <v>No Driver</v>
          </cell>
        </row>
        <row r="1174">
          <cell r="A1174" t="str">
            <v>BI_GN915</v>
          </cell>
          <cell r="B1174" t="str">
            <v>GN915</v>
          </cell>
          <cell r="C1174" t="str">
            <v>BI_GN915 - Relocation-Spokane Valley Mall, Spokane, WA</v>
          </cell>
          <cell r="D1174" t="str">
            <v>ER_3283</v>
          </cell>
          <cell r="E1174" t="str">
            <v>3283</v>
          </cell>
          <cell r="F1174" t="str">
            <v>ER_3283 - Relocation - Spokane Valley Mall, Spokane WA</v>
          </cell>
          <cell r="G1174" t="str">
            <v>Regular Capital - Pre Business Case</v>
          </cell>
          <cell r="H1174" t="str">
            <v>No Function</v>
          </cell>
          <cell r="I1174" t="str">
            <v>No Driver</v>
          </cell>
        </row>
        <row r="1175">
          <cell r="A1175" t="str">
            <v>BI_GN916</v>
          </cell>
          <cell r="B1175" t="str">
            <v>GN916</v>
          </cell>
          <cell r="C1175" t="str">
            <v>BI_GN916 - Reinforcement-Suncrest area along Swenson Rd., Spokane WA</v>
          </cell>
          <cell r="D1175" t="str">
            <v>ER_3284</v>
          </cell>
          <cell r="E1175" t="str">
            <v>3284</v>
          </cell>
          <cell r="F1175" t="str">
            <v>ER_3284 - Reinforcement- Suncrest area along Swenson Rd,Spok</v>
          </cell>
          <cell r="G1175" t="str">
            <v>Regular Capital - Pre Business Case</v>
          </cell>
          <cell r="H1175" t="str">
            <v>No Function</v>
          </cell>
          <cell r="I1175" t="str">
            <v>No Driver</v>
          </cell>
        </row>
        <row r="1176">
          <cell r="A1176" t="str">
            <v>BI_GN917</v>
          </cell>
          <cell r="B1176" t="str">
            <v>GN917</v>
          </cell>
          <cell r="C1176" t="str">
            <v>BI_GN917 - Reinforcement-Barker Rd betwn 21st &amp; 32nd, Spk Val</v>
          </cell>
          <cell r="D1176" t="str">
            <v>ER_3285</v>
          </cell>
          <cell r="E1176" t="str">
            <v>3285</v>
          </cell>
          <cell r="F1176" t="str">
            <v>ER_3285 - Reinforcement-Barker Rd btwn 21st &amp; 32nd, Spk, WA</v>
          </cell>
          <cell r="G1176" t="str">
            <v>Regular Capital - Pre Business Case</v>
          </cell>
          <cell r="H1176" t="str">
            <v>No Function</v>
          </cell>
          <cell r="I1176" t="str">
            <v>No Driver</v>
          </cell>
        </row>
        <row r="1177">
          <cell r="A1177" t="str">
            <v>BI_GN918</v>
          </cell>
          <cell r="B1177" t="str">
            <v>GN918</v>
          </cell>
          <cell r="C1177" t="str">
            <v>BI_GN918 - Reinforcement-4th&amp;Evergreen-Creech Greenhse,SpkVal</v>
          </cell>
          <cell r="D1177" t="str">
            <v>ER_3286</v>
          </cell>
          <cell r="E1177" t="str">
            <v>3286</v>
          </cell>
          <cell r="F1177" t="str">
            <v>ER_3286 - Reinforcement-4th&amp;Evergreen-Creech Greenhse,SpkVal</v>
          </cell>
          <cell r="G1177" t="str">
            <v>Regular Capital - Pre Business Case</v>
          </cell>
          <cell r="H1177" t="str">
            <v>No Function</v>
          </cell>
          <cell r="I1177" t="str">
            <v>No Driver</v>
          </cell>
        </row>
        <row r="1178">
          <cell r="A1178" t="str">
            <v>BI_GN919</v>
          </cell>
          <cell r="B1178" t="str">
            <v>GN919</v>
          </cell>
          <cell r="C1178" t="str">
            <v>BI_GN919 - Relocation - N. Ross Ln., Medford OR</v>
          </cell>
          <cell r="D1178" t="str">
            <v>ER_3287</v>
          </cell>
          <cell r="E1178" t="str">
            <v>3287</v>
          </cell>
          <cell r="F1178" t="str">
            <v>ER_3287 - Relocation - N Ross Ln, Medford OR</v>
          </cell>
          <cell r="G1178" t="str">
            <v>Regular Capital - Pre Business Case</v>
          </cell>
          <cell r="H1178" t="str">
            <v>No Function</v>
          </cell>
          <cell r="I1178" t="str">
            <v>No Driver</v>
          </cell>
        </row>
        <row r="1179">
          <cell r="A1179" t="str">
            <v>BI_GN920</v>
          </cell>
          <cell r="B1179" t="str">
            <v>GN920</v>
          </cell>
          <cell r="C1179" t="str">
            <v>BI_GN920 - Construct Corrector and Telemetry Test Bench</v>
          </cell>
          <cell r="D1179" t="str">
            <v>ER_3288</v>
          </cell>
          <cell r="E1179" t="str">
            <v>3288</v>
          </cell>
          <cell r="F1179" t="str">
            <v>ER_3288 - Construct Corrector and Telemetry Test Bench</v>
          </cell>
          <cell r="G1179" t="str">
            <v>Regular Capital - Pre Business Case</v>
          </cell>
          <cell r="H1179" t="str">
            <v>No Function</v>
          </cell>
          <cell r="I1179" t="str">
            <v>No Driver</v>
          </cell>
        </row>
        <row r="1180">
          <cell r="A1180" t="str">
            <v>BI_GN921</v>
          </cell>
          <cell r="B1180" t="str">
            <v>GN921</v>
          </cell>
          <cell r="C1180" t="str">
            <v>BI_GN921 - S 12th ST IP Rebuild, LaGrande OR</v>
          </cell>
          <cell r="D1180" t="str">
            <v>ER_3289</v>
          </cell>
          <cell r="E1180" t="str">
            <v>3289</v>
          </cell>
          <cell r="F1180" t="str">
            <v>ER_3289 - S 12th ST IP Rebuild, LaGrande OR</v>
          </cell>
          <cell r="G1180" t="str">
            <v>Regular Capital - Pre Business Case</v>
          </cell>
          <cell r="H1180" t="str">
            <v>No Function</v>
          </cell>
          <cell r="I1180" t="str">
            <v>No Driver</v>
          </cell>
        </row>
        <row r="1181">
          <cell r="A1181" t="str">
            <v>BI_GN922</v>
          </cell>
          <cell r="B1181" t="str">
            <v>GN922</v>
          </cell>
          <cell r="C1181" t="str">
            <v>BI_GN922 - Reinforcement - CDA East - S. of Bonnell &amp; Vista</v>
          </cell>
          <cell r="D1181" t="str">
            <v>ER_3290</v>
          </cell>
          <cell r="E1181" t="str">
            <v>3290</v>
          </cell>
          <cell r="F1181" t="str">
            <v>ER_3290 - Reinforcement-CDA East - S.of Bonnell &amp; Vista</v>
          </cell>
          <cell r="G1181" t="str">
            <v>Regular Capital - Pre Business Case</v>
          </cell>
          <cell r="H1181" t="str">
            <v>No Function</v>
          </cell>
          <cell r="I1181" t="str">
            <v>No Driver</v>
          </cell>
        </row>
        <row r="1182">
          <cell r="A1182" t="str">
            <v>BI_GV400</v>
          </cell>
          <cell r="B1182" t="str">
            <v>GV400</v>
          </cell>
          <cell r="C1182" t="str">
            <v>BI_GV400 - 2019 Peaking Resource</v>
          </cell>
          <cell r="D1182" t="str">
            <v>ER_4170</v>
          </cell>
          <cell r="E1182" t="str">
            <v>4170</v>
          </cell>
          <cell r="F1182" t="str">
            <v>ER_4170 - 2019 Peaking Resource</v>
          </cell>
          <cell r="G1182" t="str">
            <v>IRP Natural Gas Fired Plant</v>
          </cell>
          <cell r="H1182" t="str">
            <v>Other Subfunction</v>
          </cell>
          <cell r="I1182" t="str">
            <v>No Driver</v>
          </cell>
        </row>
        <row r="1183">
          <cell r="A1183" t="str">
            <v>BI_HT101</v>
          </cell>
          <cell r="B1183" t="str">
            <v>HT101</v>
          </cell>
          <cell r="C1183" t="str">
            <v>BI_HT101 - Lewiston Ridge Microwave Site Improvement</v>
          </cell>
          <cell r="D1183" t="str">
            <v>ER_5102</v>
          </cell>
          <cell r="E1183" t="str">
            <v>5102</v>
          </cell>
          <cell r="F1183" t="str">
            <v>ER_5102 - Private Transport</v>
          </cell>
          <cell r="G1183" t="str">
            <v>Regular Capital - Pre Business Case</v>
          </cell>
          <cell r="H1183" t="str">
            <v>No Function</v>
          </cell>
          <cell r="I1183" t="str">
            <v>No Driver</v>
          </cell>
        </row>
        <row r="1184">
          <cell r="A1184" t="str">
            <v>BI_IG001</v>
          </cell>
          <cell r="B1184" t="str">
            <v>IG001</v>
          </cell>
          <cell r="C1184" t="str">
            <v>BI_IG001 - Cabinet Gorge Hed-Rewind Gsu Bank #2</v>
          </cell>
          <cell r="D1184" t="str">
            <v>ER_6001</v>
          </cell>
          <cell r="E1184" t="str">
            <v>6001</v>
          </cell>
          <cell r="F1184" t="str">
            <v>ER_6001 - Hydro Generation Minor Blanket</v>
          </cell>
          <cell r="G1184" t="str">
            <v>Hydro Safety Minor Blanket</v>
          </cell>
          <cell r="H1184" t="str">
            <v>Environmental Subfunction</v>
          </cell>
          <cell r="I1184" t="str">
            <v>Mandatory &amp; Compliance</v>
          </cell>
        </row>
        <row r="1185">
          <cell r="A1185" t="str">
            <v>BI_IG002</v>
          </cell>
          <cell r="B1185" t="str">
            <v>IG002</v>
          </cell>
          <cell r="C1185" t="str">
            <v>BI_IG002 - CG Stop Log Replacement</v>
          </cell>
          <cell r="D1185" t="str">
            <v>ER_4208</v>
          </cell>
          <cell r="E1185" t="str">
            <v>4208</v>
          </cell>
          <cell r="F1185" t="str">
            <v>ER_4208 - CG Stop Log Replacement</v>
          </cell>
          <cell r="G1185" t="str">
            <v>Cabinet Gorge Stop Log Replacement</v>
          </cell>
          <cell r="H1185" t="str">
            <v>Generation Subfunction</v>
          </cell>
          <cell r="I1185" t="str">
            <v>Asset Condition</v>
          </cell>
        </row>
        <row r="1186">
          <cell r="A1186" t="str">
            <v>BI_IG003</v>
          </cell>
          <cell r="B1186" t="str">
            <v>IG003</v>
          </cell>
          <cell r="C1186" t="str">
            <v>BI_IG003 - Cabinet Gorge HVAC Replacement</v>
          </cell>
          <cell r="D1186" t="str">
            <v>ER_4209</v>
          </cell>
          <cell r="E1186" t="str">
            <v>4209</v>
          </cell>
          <cell r="F1186" t="str">
            <v>ER_4209 - Cabinet Gorge HVAC Replacement</v>
          </cell>
          <cell r="G1186" t="str">
            <v>Cabinet Gorge HVAC Replacement</v>
          </cell>
          <cell r="H1186" t="str">
            <v>Generation Subfunction</v>
          </cell>
          <cell r="I1186" t="str">
            <v>Asset Condition</v>
          </cell>
        </row>
        <row r="1187">
          <cell r="A1187" t="str">
            <v>BI_IG004</v>
          </cell>
          <cell r="B1187" t="str">
            <v>IG004</v>
          </cell>
          <cell r="C1187" t="str">
            <v>BI_IG004 - CG Gantry Crane Runway Modernization</v>
          </cell>
          <cell r="D1187" t="str">
            <v>ER_4217</v>
          </cell>
          <cell r="E1187" t="str">
            <v>4217</v>
          </cell>
          <cell r="F1187" t="str">
            <v>ER_4217 - CG Gantry Crane Runway Modernization</v>
          </cell>
          <cell r="G1187" t="str">
            <v>Cabinet Gorge Gantry Crane Runway Modernization</v>
          </cell>
          <cell r="H1187" t="str">
            <v>Generation Subfunction</v>
          </cell>
          <cell r="I1187" t="str">
            <v>Asset Condition</v>
          </cell>
        </row>
        <row r="1188">
          <cell r="A1188" t="str">
            <v>BI_IG099</v>
          </cell>
          <cell r="B1188" t="str">
            <v>IG099</v>
          </cell>
          <cell r="C1188" t="str">
            <v>BI_IG099 - Combustion Turbine Acq Study</v>
          </cell>
          <cell r="D1188" t="str">
            <v>ER_1010</v>
          </cell>
          <cell r="E1188" t="str">
            <v>1010</v>
          </cell>
          <cell r="F1188" t="str">
            <v>ER_1010 - Combustion Turbine</v>
          </cell>
          <cell r="G1188" t="str">
            <v>Regular Capital - Pre Business Case</v>
          </cell>
          <cell r="H1188" t="str">
            <v>No Function</v>
          </cell>
          <cell r="I1188" t="str">
            <v>No Driver</v>
          </cell>
        </row>
        <row r="1189">
          <cell r="A1189" t="str">
            <v>BI_IG101</v>
          </cell>
          <cell r="B1189" t="str">
            <v>IG101</v>
          </cell>
          <cell r="C1189" t="str">
            <v>BI_IG101 - Cabinet Gorge Unit 2 Turbine</v>
          </cell>
          <cell r="D1189" t="str">
            <v>ER_4110</v>
          </cell>
          <cell r="E1189" t="str">
            <v>4110</v>
          </cell>
          <cell r="F1189" t="str">
            <v>ER_4110 - Cab Gorge Unit 2 Turbine</v>
          </cell>
          <cell r="G1189" t="str">
            <v>Regular Capital - Pre Business Case</v>
          </cell>
          <cell r="H1189" t="str">
            <v>No Function</v>
          </cell>
          <cell r="I1189" t="str">
            <v>No Driver</v>
          </cell>
        </row>
        <row r="1190">
          <cell r="A1190" t="str">
            <v>BI_IG102</v>
          </cell>
          <cell r="B1190" t="str">
            <v>IG102</v>
          </cell>
          <cell r="C1190" t="str">
            <v>BI_IG102 - Cabinet Gorge Unit 4 Turbine</v>
          </cell>
          <cell r="D1190" t="str">
            <v>ER_4111</v>
          </cell>
          <cell r="E1190" t="str">
            <v>4111</v>
          </cell>
          <cell r="F1190" t="str">
            <v>ER_4111 - Cab Gorge Unit 4 Turbine</v>
          </cell>
          <cell r="G1190" t="str">
            <v>Regular Capital - Pre Business Case</v>
          </cell>
          <cell r="H1190" t="str">
            <v>No Function</v>
          </cell>
          <cell r="I1190" t="str">
            <v>No Driver</v>
          </cell>
        </row>
        <row r="1191">
          <cell r="A1191" t="str">
            <v>BI_IG114</v>
          </cell>
          <cell r="B1191" t="str">
            <v>IG114</v>
          </cell>
          <cell r="C1191" t="str">
            <v>BI_IG114 - Cabinet Gorge Capital Projects</v>
          </cell>
          <cell r="D1191" t="str">
            <v>ER_4100</v>
          </cell>
          <cell r="E1191" t="str">
            <v>4100</v>
          </cell>
          <cell r="F1191" t="str">
            <v>ER_4100 - Cabinet Gorge Capital Projects</v>
          </cell>
          <cell r="G1191" t="str">
            <v>Regular Capital - Pre Business Case</v>
          </cell>
          <cell r="H1191" t="str">
            <v>No Function</v>
          </cell>
          <cell r="I1191" t="str">
            <v>No Driver</v>
          </cell>
        </row>
        <row r="1192">
          <cell r="A1192" t="str">
            <v>BI_IG115</v>
          </cell>
          <cell r="B1192" t="str">
            <v>IG115</v>
          </cell>
          <cell r="C1192" t="str">
            <v>BI_IG115 - Kettle Falls Capital Projects</v>
          </cell>
          <cell r="D1192" t="str">
            <v>ER_4101</v>
          </cell>
          <cell r="E1192" t="str">
            <v>4101</v>
          </cell>
          <cell r="F1192" t="str">
            <v>ER_4101 - Kettle Falls Capital Projects</v>
          </cell>
          <cell r="G1192" t="str">
            <v>Regular Capital - Pre Business Case</v>
          </cell>
          <cell r="H1192" t="str">
            <v>No Function</v>
          </cell>
          <cell r="I1192" t="str">
            <v>No Driver</v>
          </cell>
        </row>
        <row r="1193">
          <cell r="A1193" t="str">
            <v>BI_IG116</v>
          </cell>
          <cell r="B1193" t="str">
            <v>IG116</v>
          </cell>
          <cell r="C1193" t="str">
            <v>BI_IG116 - Little Falls Capital Projects</v>
          </cell>
          <cell r="D1193" t="str">
            <v>ER_4102</v>
          </cell>
          <cell r="E1193" t="str">
            <v>4102</v>
          </cell>
          <cell r="F1193" t="str">
            <v>ER_4102 - Little Falls Capital Projects</v>
          </cell>
          <cell r="G1193" t="str">
            <v>Regular Capital - Pre Business Case</v>
          </cell>
          <cell r="H1193" t="str">
            <v>No Function</v>
          </cell>
          <cell r="I1193" t="str">
            <v>No Driver</v>
          </cell>
        </row>
        <row r="1194">
          <cell r="A1194" t="str">
            <v>BI_IG117</v>
          </cell>
          <cell r="B1194" t="str">
            <v>IG117</v>
          </cell>
          <cell r="C1194" t="str">
            <v>BI_IG117 - Long Lake Capital Projects</v>
          </cell>
          <cell r="D1194" t="str">
            <v>ER_4103</v>
          </cell>
          <cell r="E1194" t="str">
            <v>4103</v>
          </cell>
          <cell r="F1194" t="str">
            <v>ER_4103 - Long Lake Capital Projects</v>
          </cell>
          <cell r="G1194" t="str">
            <v>Regular Capital - Pre Business Case</v>
          </cell>
          <cell r="H1194" t="str">
            <v>No Function</v>
          </cell>
          <cell r="I1194" t="str">
            <v>No Driver</v>
          </cell>
        </row>
        <row r="1195">
          <cell r="A1195" t="str">
            <v>BI_IG118</v>
          </cell>
          <cell r="B1195" t="str">
            <v>IG118</v>
          </cell>
          <cell r="C1195" t="str">
            <v>BI_IG118 - Monroe Street capital projects</v>
          </cell>
          <cell r="D1195" t="str">
            <v>ER_4117</v>
          </cell>
          <cell r="E1195" t="str">
            <v>4117</v>
          </cell>
          <cell r="F1195" t="str">
            <v>ER_4117 - Monroe Street Capital Projects</v>
          </cell>
          <cell r="G1195" t="str">
            <v>Regular Capital - Pre Business Case</v>
          </cell>
          <cell r="H1195" t="str">
            <v>No Function</v>
          </cell>
          <cell r="I1195" t="str">
            <v>No Driver</v>
          </cell>
        </row>
        <row r="1196">
          <cell r="A1196" t="str">
            <v>BI_IG119</v>
          </cell>
          <cell r="B1196" t="str">
            <v>IG119</v>
          </cell>
          <cell r="C1196" t="str">
            <v>BI_IG119 - Nine Mile Capital Projects</v>
          </cell>
          <cell r="D1196" t="str">
            <v>ER_4104</v>
          </cell>
          <cell r="E1196" t="str">
            <v>4104</v>
          </cell>
          <cell r="F1196" t="str">
            <v>ER_4104 - Nine Mile Capital Projects</v>
          </cell>
          <cell r="G1196" t="str">
            <v>Regular Capital - Pre Business Case</v>
          </cell>
          <cell r="H1196" t="str">
            <v>No Function</v>
          </cell>
          <cell r="I1196" t="str">
            <v>No Driver</v>
          </cell>
        </row>
        <row r="1197">
          <cell r="A1197" t="str">
            <v>BI_IG120</v>
          </cell>
          <cell r="B1197" t="str">
            <v>IG120</v>
          </cell>
          <cell r="C1197" t="str">
            <v>BI_IG120 - Northeast combustion turbine capital projects</v>
          </cell>
          <cell r="D1197" t="str">
            <v>ER_4118</v>
          </cell>
          <cell r="E1197" t="str">
            <v>4118</v>
          </cell>
          <cell r="F1197" t="str">
            <v>ER_4118 - NE Combustion Turbine Capital Proj</v>
          </cell>
          <cell r="G1197" t="str">
            <v>Regular Capital - Pre Business Case</v>
          </cell>
          <cell r="H1197" t="str">
            <v>No Function</v>
          </cell>
          <cell r="I1197" t="str">
            <v>No Driver</v>
          </cell>
        </row>
        <row r="1198">
          <cell r="A1198" t="str">
            <v>BI_IG121</v>
          </cell>
          <cell r="B1198" t="str">
            <v>IG121</v>
          </cell>
          <cell r="C1198" t="str">
            <v>BI_IG121 - Noxon Rapids Capital Projects</v>
          </cell>
          <cell r="D1198" t="str">
            <v>ER_4105</v>
          </cell>
          <cell r="E1198" t="str">
            <v>4105</v>
          </cell>
          <cell r="F1198" t="str">
            <v>ER_4105 - Noxon Capital Projects</v>
          </cell>
          <cell r="G1198" t="str">
            <v>Regular Capital - Pre Business Case</v>
          </cell>
          <cell r="H1198" t="str">
            <v>No Function</v>
          </cell>
          <cell r="I1198" t="str">
            <v>No Driver</v>
          </cell>
        </row>
        <row r="1199">
          <cell r="A1199" t="str">
            <v>BI_IG122</v>
          </cell>
          <cell r="B1199" t="str">
            <v>IG122</v>
          </cell>
          <cell r="C1199" t="str">
            <v>BI_IG122 - Post Falls Capital Projects</v>
          </cell>
          <cell r="D1199" t="str">
            <v>ER_4106</v>
          </cell>
          <cell r="E1199" t="str">
            <v>4106</v>
          </cell>
          <cell r="F1199" t="str">
            <v>ER_4106 - Post Falls Capital Projects</v>
          </cell>
          <cell r="G1199" t="str">
            <v>Regular Capital - Pre Business Case</v>
          </cell>
          <cell r="H1199" t="str">
            <v>No Function</v>
          </cell>
          <cell r="I1199" t="str">
            <v>No Driver</v>
          </cell>
        </row>
        <row r="1200">
          <cell r="A1200" t="str">
            <v>BI_IG123</v>
          </cell>
          <cell r="B1200" t="str">
            <v>IG123</v>
          </cell>
          <cell r="C1200" t="str">
            <v>BI_IG123 - Rathdrum Combustion Turbine Capital Projects</v>
          </cell>
          <cell r="D1200" t="str">
            <v>ER_4107</v>
          </cell>
          <cell r="E1200" t="str">
            <v>4107</v>
          </cell>
          <cell r="F1200" t="str">
            <v>ER_4107 - Rathdrum CT Capital Projects</v>
          </cell>
          <cell r="G1200" t="str">
            <v>Regular Capital - Pre Business Case</v>
          </cell>
          <cell r="H1200" t="str">
            <v>No Function</v>
          </cell>
          <cell r="I1200" t="str">
            <v>No Driver</v>
          </cell>
        </row>
        <row r="1201">
          <cell r="A1201" t="str">
            <v>BI_IG128</v>
          </cell>
          <cell r="B1201" t="str">
            <v>IG128</v>
          </cell>
          <cell r="C1201" t="str">
            <v>BI_IG128 - System Battery Replacement</v>
          </cell>
          <cell r="D1201" t="str">
            <v>ER_4174</v>
          </cell>
          <cell r="E1201" t="str">
            <v>4174</v>
          </cell>
          <cell r="F1201" t="str">
            <v>ER_4174 - Gen DC Supplied System Upgrade</v>
          </cell>
          <cell r="G1201" t="str">
            <v>Generation DC Supplied System Update</v>
          </cell>
          <cell r="H1201" t="str">
            <v>Generation Subfunction</v>
          </cell>
          <cell r="I1201" t="str">
            <v>Asset Condition</v>
          </cell>
        </row>
        <row r="1202">
          <cell r="A1202" t="str">
            <v>BI_IG129</v>
          </cell>
          <cell r="B1202" t="str">
            <v>IG129</v>
          </cell>
          <cell r="C1202" t="str">
            <v>BI_IG129 - Upper Falls Control Works</v>
          </cell>
          <cell r="D1202" t="str">
            <v>ER_4109</v>
          </cell>
          <cell r="E1202" t="str">
            <v>4109</v>
          </cell>
          <cell r="F1202" t="str">
            <v>ER_4109 - Upper Falls Capital Projects</v>
          </cell>
          <cell r="G1202" t="str">
            <v>Regular Capital - Pre Business Case</v>
          </cell>
          <cell r="H1202" t="str">
            <v>No Function</v>
          </cell>
          <cell r="I1202" t="str">
            <v>No Driver</v>
          </cell>
        </row>
        <row r="1203">
          <cell r="A1203" t="str">
            <v>BI_IG130</v>
          </cell>
          <cell r="B1203" t="str">
            <v>IG130</v>
          </cell>
          <cell r="C1203" t="str">
            <v>BI_IG130 - CG Warehouse Replacement</v>
          </cell>
          <cell r="D1203" t="str">
            <v>ER_4193</v>
          </cell>
          <cell r="E1203" t="str">
            <v>4193</v>
          </cell>
          <cell r="F1203" t="str">
            <v>ER_4193 - CG Warehouse Replacement</v>
          </cell>
          <cell r="G1203" t="str">
            <v>Cabinet Gorge Warehouse Replacement</v>
          </cell>
          <cell r="H1203" t="str">
            <v>Generation Subfunction</v>
          </cell>
          <cell r="I1203" t="str">
            <v>Asset Condition</v>
          </cell>
        </row>
        <row r="1204">
          <cell r="A1204" t="str">
            <v>BI_IG131</v>
          </cell>
          <cell r="B1204" t="str">
            <v>IG131</v>
          </cell>
          <cell r="C1204" t="str">
            <v>BI_IG131 - Cabinet Gorge Unit 2 Field Pole Refurbishment</v>
          </cell>
          <cell r="D1204" t="str">
            <v>ER_4200</v>
          </cell>
          <cell r="E1204" t="str">
            <v>4200</v>
          </cell>
          <cell r="F1204" t="str">
            <v>ER_4200 - Cabinet Gorge Unit 2 Field Pole Refurbishment</v>
          </cell>
          <cell r="G1204" t="str">
            <v>Cabinet Gorge Unit 2 Field Pole Refurbishment</v>
          </cell>
          <cell r="H1204" t="str">
            <v>Generation Subfunction</v>
          </cell>
          <cell r="I1204" t="str">
            <v>Asset Condition</v>
          </cell>
        </row>
        <row r="1205">
          <cell r="A1205" t="str">
            <v>BI_IG132</v>
          </cell>
          <cell r="B1205" t="str">
            <v>IG132</v>
          </cell>
          <cell r="C1205" t="str">
            <v>BI_IG132 - Cabinet Gorge Unit 1 Governor Update</v>
          </cell>
          <cell r="D1205" t="str">
            <v>ER_4203</v>
          </cell>
          <cell r="E1205" t="str">
            <v>4203</v>
          </cell>
          <cell r="F1205" t="str">
            <v>ER_4203 - Cabinet Gorge Unit 1 Governor Update</v>
          </cell>
          <cell r="G1205" t="str">
            <v>Cabinet Gorge Unit 1 Governor Upgrade</v>
          </cell>
          <cell r="H1205" t="str">
            <v>Generation Subfunction</v>
          </cell>
          <cell r="I1205" t="str">
            <v>Asset Condition</v>
          </cell>
        </row>
        <row r="1206">
          <cell r="A1206" t="str">
            <v>BI_IG133</v>
          </cell>
          <cell r="B1206" t="str">
            <v>IG133</v>
          </cell>
          <cell r="C1206" t="str">
            <v>BI_IG133 - Regulating Hydro Cabinet Gorge</v>
          </cell>
          <cell r="D1206" t="str">
            <v>ER_4148</v>
          </cell>
          <cell r="E1206" t="str">
            <v>4148</v>
          </cell>
          <cell r="F1206" t="str">
            <v>ER_4148 - Regulating Hydro</v>
          </cell>
          <cell r="G1206" t="str">
            <v>Regulating Hydro</v>
          </cell>
          <cell r="H1206" t="str">
            <v>Generation Subfunction</v>
          </cell>
          <cell r="I1206" t="str">
            <v>Asset Condition</v>
          </cell>
        </row>
        <row r="1207">
          <cell r="A1207" t="str">
            <v>BI_IG201</v>
          </cell>
          <cell r="B1207" t="str">
            <v>IG201</v>
          </cell>
          <cell r="C1207" t="str">
            <v>BI_IG201 - CG HED U#1 Refurbishment</v>
          </cell>
          <cell r="D1207" t="str">
            <v>ER_4161</v>
          </cell>
          <cell r="E1207" t="str">
            <v>4161</v>
          </cell>
          <cell r="F1207" t="str">
            <v>ER_4161 - CG HED U#1 Refurbishment</v>
          </cell>
          <cell r="G1207" t="str">
            <v>Cabinet Gorge Unit 1 Refurbishment</v>
          </cell>
          <cell r="H1207" t="str">
            <v>Generation Subfunction</v>
          </cell>
          <cell r="I1207" t="str">
            <v>No Driver</v>
          </cell>
        </row>
        <row r="1208">
          <cell r="A1208" t="str">
            <v>BI_IG202</v>
          </cell>
          <cell r="B1208" t="str">
            <v>IG202</v>
          </cell>
          <cell r="C1208" t="str">
            <v>BI_IG202 - CG HED Automation Replacement</v>
          </cell>
          <cell r="D1208" t="str">
            <v>ER_4163</v>
          </cell>
          <cell r="E1208" t="str">
            <v>4163</v>
          </cell>
          <cell r="F1208" t="str">
            <v>ER_4163 - CG HED Automation Replacement</v>
          </cell>
          <cell r="G1208" t="str">
            <v>Cabinet Gorge Automation</v>
          </cell>
          <cell r="H1208" t="str">
            <v>Generation Subfunction</v>
          </cell>
          <cell r="I1208" t="str">
            <v>Asset Condition</v>
          </cell>
        </row>
        <row r="1209">
          <cell r="A1209" t="str">
            <v>BI_IG203</v>
          </cell>
          <cell r="B1209" t="str">
            <v>IG203</v>
          </cell>
          <cell r="C1209" t="str">
            <v>BI_IG203 - CG Unwatering Pumps</v>
          </cell>
          <cell r="D1209" t="str">
            <v>ER_4227</v>
          </cell>
          <cell r="E1209" t="str">
            <v>4227</v>
          </cell>
          <cell r="F1209" t="str">
            <v>ER_4227 - Cabinet Gorge Unwatering Pumps</v>
          </cell>
          <cell r="G1209" t="str">
            <v>Cabinet Gorge Unwatering Pumps</v>
          </cell>
          <cell r="H1209" t="str">
            <v>Generation Subfunction</v>
          </cell>
          <cell r="I1209" t="str">
            <v>Asset Condition</v>
          </cell>
        </row>
        <row r="1210">
          <cell r="A1210" t="str">
            <v>BI_IG400</v>
          </cell>
          <cell r="B1210" t="str">
            <v>IG400</v>
          </cell>
          <cell r="C1210" t="str">
            <v>BI_IG400 - Cabinet Gorge 15 kV Bus Replacement</v>
          </cell>
          <cell r="D1210" t="str">
            <v>ER_4213</v>
          </cell>
          <cell r="E1210" t="str">
            <v>4213</v>
          </cell>
          <cell r="F1210" t="str">
            <v>ER_4213 - Cabinet Gorge 15 kV Bus Replacement</v>
          </cell>
          <cell r="G1210" t="str">
            <v>Cabinet Gorge 15 kV Bus Replacement</v>
          </cell>
          <cell r="H1210" t="str">
            <v>Generation Subfunction</v>
          </cell>
          <cell r="I1210" t="str">
            <v>Asset Condition</v>
          </cell>
        </row>
        <row r="1211">
          <cell r="A1211" t="str">
            <v>BI_IG500</v>
          </cell>
          <cell r="B1211" t="str">
            <v>IG500</v>
          </cell>
          <cell r="C1211" t="str">
            <v>BI_IG500 - Cabinet Gorge Unit#4 Runner Replacement</v>
          </cell>
          <cell r="D1211" t="str">
            <v>ER_4130</v>
          </cell>
          <cell r="E1211" t="str">
            <v>4130</v>
          </cell>
          <cell r="F1211" t="str">
            <v>ER_4130 - Cabinet Gorge Unit#4 Runner Replacement</v>
          </cell>
          <cell r="G1211" t="str">
            <v>Regular Capital - Pre Business Case</v>
          </cell>
          <cell r="H1211" t="str">
            <v>No Function</v>
          </cell>
          <cell r="I1211" t="str">
            <v>No Driver</v>
          </cell>
        </row>
        <row r="1212">
          <cell r="A1212" t="str">
            <v>BI_IG501</v>
          </cell>
          <cell r="B1212" t="str">
            <v>IG501</v>
          </cell>
          <cell r="C1212" t="str">
            <v>BI_IG501 - Cabinet Gorge Bypass Tunnel #1</v>
          </cell>
          <cell r="D1212" t="str">
            <v>ER_4131</v>
          </cell>
          <cell r="E1212" t="str">
            <v>4131</v>
          </cell>
          <cell r="F1212" t="str">
            <v>ER_4131 - Cabinet Gorge Bypass Tunnel Project</v>
          </cell>
          <cell r="G1212" t="str">
            <v>Regular Capital - Pre Business Case</v>
          </cell>
          <cell r="H1212" t="str">
            <v>No Function</v>
          </cell>
          <cell r="I1212" t="str">
            <v>No Driver</v>
          </cell>
        </row>
        <row r="1213">
          <cell r="A1213" t="str">
            <v>BI_IG502</v>
          </cell>
          <cell r="B1213" t="str">
            <v>IG502</v>
          </cell>
          <cell r="C1213" t="str">
            <v>BI_IG502 - CG HED - Gantry Crane Replacement</v>
          </cell>
          <cell r="D1213" t="str">
            <v>ER_4178</v>
          </cell>
          <cell r="E1213" t="str">
            <v>4178</v>
          </cell>
          <cell r="F1213" t="str">
            <v>ER_4178 - CG HED - Gantry Crane Replacement</v>
          </cell>
          <cell r="G1213" t="str">
            <v>Cabinet Gorge Gantry Crane Replacement</v>
          </cell>
          <cell r="H1213" t="str">
            <v>Generation Subfunction</v>
          </cell>
          <cell r="I1213" t="str">
            <v>Asset Condition</v>
          </cell>
        </row>
        <row r="1214">
          <cell r="A1214" t="str">
            <v>BI_IG600</v>
          </cell>
          <cell r="B1214" t="str">
            <v>IG600</v>
          </cell>
          <cell r="C1214" t="str">
            <v>BI_IG600 - CG HED - Replace Headgates</v>
          </cell>
          <cell r="D1214" t="str">
            <v>ER_4184</v>
          </cell>
          <cell r="E1214" t="str">
            <v>4184</v>
          </cell>
          <cell r="F1214" t="str">
            <v>ER_4184 - CG HED - Replace Headgates</v>
          </cell>
          <cell r="G1214" t="str">
            <v>Cabinet Gorge - Replace Headgates</v>
          </cell>
          <cell r="H1214" t="str">
            <v>Generation Subfunction</v>
          </cell>
          <cell r="I1214" t="str">
            <v>Asset Condition</v>
          </cell>
        </row>
        <row r="1215">
          <cell r="A1215" t="str">
            <v>BI_IG700</v>
          </cell>
          <cell r="B1215" t="str">
            <v>IG700</v>
          </cell>
          <cell r="C1215" t="str">
            <v>BI_IG700 - CG HED Station Service Replacement</v>
          </cell>
          <cell r="D1215" t="str">
            <v>ER_4181</v>
          </cell>
          <cell r="E1215" t="str">
            <v>4181</v>
          </cell>
          <cell r="F1215" t="str">
            <v>ER_4181 - CG HED Station Service Replacement</v>
          </cell>
          <cell r="G1215" t="str">
            <v>Cabinet Gorge Station Service</v>
          </cell>
          <cell r="H1215" t="str">
            <v>Generation Subfunction</v>
          </cell>
          <cell r="I1215" t="str">
            <v>Asset Condition</v>
          </cell>
        </row>
        <row r="1216">
          <cell r="A1216" t="str">
            <v>BI_IG800</v>
          </cell>
          <cell r="B1216" t="str">
            <v>IG800</v>
          </cell>
          <cell r="C1216" t="str">
            <v>BI_IG800 - CG HED Spillgate Replacement</v>
          </cell>
          <cell r="D1216" t="str">
            <v>ER_4196</v>
          </cell>
          <cell r="E1216" t="str">
            <v>4196</v>
          </cell>
          <cell r="F1216" t="str">
            <v>ER_4196 - CG HED Spillgate Replacement</v>
          </cell>
          <cell r="G1216" t="str">
            <v>Cabinet Gorge Spillgate Replacement</v>
          </cell>
          <cell r="H1216" t="str">
            <v>Generation Subfunction</v>
          </cell>
          <cell r="I1216" t="str">
            <v>Asset Condition</v>
          </cell>
        </row>
        <row r="1217">
          <cell r="A1217" t="str">
            <v>BI_IG801</v>
          </cell>
          <cell r="B1217" t="str">
            <v>IG801</v>
          </cell>
          <cell r="C1217" t="str">
            <v>BI_IG801 - CG Main Deck Water Mitigation</v>
          </cell>
          <cell r="D1217" t="str">
            <v>ER_4197</v>
          </cell>
          <cell r="E1217" t="str">
            <v>4197</v>
          </cell>
          <cell r="F1217" t="str">
            <v>ER_4197 - CG Main Deck Water Mitigation</v>
          </cell>
          <cell r="G1217" t="str">
            <v>Cabinet Gorge Water Mitigation</v>
          </cell>
          <cell r="H1217" t="str">
            <v>Generation Subfunction</v>
          </cell>
          <cell r="I1217" t="str">
            <v>Asset Condition</v>
          </cell>
        </row>
        <row r="1218">
          <cell r="A1218" t="str">
            <v>BI_IG900</v>
          </cell>
          <cell r="B1218" t="str">
            <v>IG900</v>
          </cell>
          <cell r="C1218" t="str">
            <v>BI_IG900 - CG Control Room Replacement</v>
          </cell>
          <cell r="D1218" t="str">
            <v>ER_4194</v>
          </cell>
          <cell r="E1218" t="str">
            <v>4194</v>
          </cell>
          <cell r="F1218" t="str">
            <v>ER_4194 - CG Control Room Replacement</v>
          </cell>
          <cell r="G1218" t="str">
            <v>Cabinet Gorge Control Room Replacement</v>
          </cell>
          <cell r="H1218" t="str">
            <v>Generation Subfunction</v>
          </cell>
          <cell r="I1218" t="str">
            <v>Asset Condition</v>
          </cell>
        </row>
        <row r="1219">
          <cell r="A1219" t="str">
            <v>BI_IG901</v>
          </cell>
          <cell r="B1219" t="str">
            <v>IG901</v>
          </cell>
          <cell r="C1219" t="str">
            <v>BI_IG901 - Cabinet Gorge Unit 3 Protection &amp; Control Upgrade</v>
          </cell>
          <cell r="D1219" t="str">
            <v>ER_4201</v>
          </cell>
          <cell r="E1219" t="str">
            <v>4201</v>
          </cell>
          <cell r="F1219" t="str">
            <v>ER_4201 - Cabinet Gorge Unit 3 Protection &amp; Control Upgrade</v>
          </cell>
          <cell r="G1219" t="str">
            <v>Cabinet Gorge Unit 3 Protection &amp; Control Upgrade</v>
          </cell>
          <cell r="H1219" t="str">
            <v>Generation Subfunction</v>
          </cell>
          <cell r="I1219" t="str">
            <v>Asset Condition</v>
          </cell>
        </row>
        <row r="1220">
          <cell r="A1220" t="str">
            <v>BI_IG902</v>
          </cell>
          <cell r="B1220" t="str">
            <v>IG902</v>
          </cell>
          <cell r="C1220" t="str">
            <v>BI_IG902 - Cabinet Gorge Unit 4 Protection &amp; Control Upgrade</v>
          </cell>
          <cell r="D1220" t="str">
            <v>ER_4202</v>
          </cell>
          <cell r="E1220" t="str">
            <v>4202</v>
          </cell>
          <cell r="F1220" t="str">
            <v>ER_4202 - Cabinet Gorge Unit 4 Protection &amp; Control Upgrade</v>
          </cell>
          <cell r="G1220" t="str">
            <v>Cabinet Gorge Unit 4 Protection &amp; Control Upgrade</v>
          </cell>
          <cell r="H1220" t="str">
            <v>Generation Subfunction</v>
          </cell>
          <cell r="I1220" t="str">
            <v>Asset Condition</v>
          </cell>
        </row>
        <row r="1221">
          <cell r="A1221" t="str">
            <v>BI_IJ501</v>
          </cell>
          <cell r="B1221" t="str">
            <v>IJ501</v>
          </cell>
          <cell r="C1221" t="str">
            <v>BI_IJ501 - 2001 DSM Tariff</v>
          </cell>
          <cell r="D1221" t="str">
            <v>ER_7998</v>
          </cell>
          <cell r="E1221" t="str">
            <v>7998</v>
          </cell>
          <cell r="F1221" t="str">
            <v>ER_7998 - Demand Side Management Programs</v>
          </cell>
          <cell r="G1221" t="str">
            <v>Regular Capital - Pre Business Case</v>
          </cell>
          <cell r="H1221" t="str">
            <v>No Function</v>
          </cell>
          <cell r="I1221" t="str">
            <v>No Driver</v>
          </cell>
        </row>
        <row r="1222">
          <cell r="A1222" t="str">
            <v>BI_JG300</v>
          </cell>
          <cell r="B1222" t="str">
            <v>JG300</v>
          </cell>
          <cell r="C1222" t="str">
            <v>BI_JG300 - Noxon Rapids HED Spare Coils</v>
          </cell>
          <cell r="D1222" t="str">
            <v>ER_4166</v>
          </cell>
          <cell r="E1222" t="str">
            <v>4166</v>
          </cell>
          <cell r="F1222" t="str">
            <v>ER_4166 - Noxon Rapids HED Spare Coils</v>
          </cell>
          <cell r="G1222" t="str">
            <v>Noxon Spare Coils</v>
          </cell>
          <cell r="H1222" t="str">
            <v>Generation Subfunction</v>
          </cell>
          <cell r="I1222" t="str">
            <v>No Driver</v>
          </cell>
        </row>
        <row r="1223">
          <cell r="A1223" t="str">
            <v>BI_JG400</v>
          </cell>
          <cell r="B1223" t="str">
            <v>JG400</v>
          </cell>
          <cell r="C1223" t="str">
            <v>BI_JG400 - NR HVAC</v>
          </cell>
          <cell r="D1223" t="str">
            <v>ER_4228</v>
          </cell>
          <cell r="E1223" t="str">
            <v>4228</v>
          </cell>
          <cell r="F1223" t="str">
            <v>ER_4228 - Noxon Rapids HVAC</v>
          </cell>
          <cell r="G1223" t="str">
            <v>Noxon Rapids HVAC</v>
          </cell>
          <cell r="H1223" t="str">
            <v>Generation Subfunction</v>
          </cell>
          <cell r="I1223" t="str">
            <v>Failed Plant &amp; Operations</v>
          </cell>
        </row>
        <row r="1224">
          <cell r="A1224" t="str">
            <v>BI_JG500</v>
          </cell>
          <cell r="B1224" t="str">
            <v>JG500</v>
          </cell>
          <cell r="C1224" t="str">
            <v>BI_JG500 - Noxon Station Service</v>
          </cell>
          <cell r="D1224" t="str">
            <v>ER_4171</v>
          </cell>
          <cell r="E1224" t="str">
            <v>4171</v>
          </cell>
          <cell r="F1224" t="str">
            <v>ER_4171 - Noxon Station Service</v>
          </cell>
          <cell r="G1224" t="str">
            <v>Noxon Station Service</v>
          </cell>
          <cell r="H1224" t="str">
            <v>Generation Subfunction</v>
          </cell>
          <cell r="I1224" t="str">
            <v>Asset Condition</v>
          </cell>
        </row>
        <row r="1225">
          <cell r="A1225" t="str">
            <v>BI_JG501</v>
          </cell>
          <cell r="B1225" t="str">
            <v>JG501</v>
          </cell>
          <cell r="C1225" t="str">
            <v>BI_JG501 - Noxon Rapids Gantry Crane Modernization</v>
          </cell>
          <cell r="D1225" t="str">
            <v>ER_4220</v>
          </cell>
          <cell r="E1225" t="str">
            <v>4220</v>
          </cell>
          <cell r="F1225" t="str">
            <v>ER_4220 - Noxon Rapids Gantry Crane Modernization</v>
          </cell>
          <cell r="G1225" t="str">
            <v>Noxon Rapids Gantry Crane Modernization</v>
          </cell>
          <cell r="H1225" t="str">
            <v>Generation Subfunction</v>
          </cell>
          <cell r="I1225" t="str">
            <v>Asset Condition</v>
          </cell>
        </row>
        <row r="1226">
          <cell r="A1226" t="str">
            <v>BI_JG502</v>
          </cell>
          <cell r="B1226" t="str">
            <v>JG502</v>
          </cell>
          <cell r="C1226" t="str">
            <v>BI_JG502 - Noxon Rapids Excitation System Replacement Unit 1</v>
          </cell>
          <cell r="D1226" t="str">
            <v>ER_4232</v>
          </cell>
          <cell r="E1226" t="str">
            <v>4232</v>
          </cell>
          <cell r="F1226" t="str">
            <v>ER_4232 - Noxon Rapids Excitation System Replacement Unit 1</v>
          </cell>
          <cell r="G1226" t="str">
            <v>Noxon Rapids Excitation System Replacement Unit 1</v>
          </cell>
          <cell r="H1226" t="str">
            <v>Generation Subfunction</v>
          </cell>
          <cell r="I1226" t="str">
            <v>Performance &amp; Capacity</v>
          </cell>
        </row>
        <row r="1227">
          <cell r="A1227" t="str">
            <v>BI_JG510</v>
          </cell>
          <cell r="B1227" t="str">
            <v>JG510</v>
          </cell>
          <cell r="C1227" t="str">
            <v>BI_JG510 - Noxon Unit 4 Runner Upgrade</v>
          </cell>
          <cell r="D1227" t="str">
            <v>ER_4135</v>
          </cell>
          <cell r="E1227" t="str">
            <v>4135</v>
          </cell>
          <cell r="F1227" t="str">
            <v>ER_4135 - Noxon Rapids Unit 4 Emergency Rewind</v>
          </cell>
          <cell r="G1227" t="str">
            <v>Regular Capital - Pre Business Case</v>
          </cell>
          <cell r="H1227" t="str">
            <v>No Function</v>
          </cell>
          <cell r="I1227" t="str">
            <v>No Driver</v>
          </cell>
        </row>
        <row r="1228">
          <cell r="A1228" t="str">
            <v>BI_JG600</v>
          </cell>
          <cell r="B1228" t="str">
            <v>JG600</v>
          </cell>
          <cell r="C1228" t="str">
            <v>BI_JG600 - Noxon Rapids Unit 4 Turbine</v>
          </cell>
          <cell r="D1228" t="str">
            <v>ER_4139</v>
          </cell>
          <cell r="E1228" t="str">
            <v>4139</v>
          </cell>
          <cell r="F1228" t="str">
            <v>ER_4139 - Noxon Rapids Unit 4 Runner Upgrade</v>
          </cell>
          <cell r="G1228" t="str">
            <v>Noxon Rapids Turbine Replacement</v>
          </cell>
          <cell r="H1228" t="str">
            <v>Generation Subfunction</v>
          </cell>
          <cell r="I1228" t="str">
            <v>No Driver</v>
          </cell>
        </row>
        <row r="1229">
          <cell r="A1229" t="str">
            <v>BI_JG601</v>
          </cell>
          <cell r="B1229" t="str">
            <v>JG601</v>
          </cell>
          <cell r="C1229" t="str">
            <v>BI_JG601 - Noxon Rapids Excitation System Replacement Unit 2</v>
          </cell>
          <cell r="D1229" t="str">
            <v>ER_4233</v>
          </cell>
          <cell r="E1229" t="str">
            <v>4233</v>
          </cell>
          <cell r="F1229" t="str">
            <v>ER_4233 - Noxon Rapids Excitation System Replacement Unit 2</v>
          </cell>
          <cell r="G1229" t="str">
            <v>Noxon Rapids Excitation System Replacement Unit 2</v>
          </cell>
          <cell r="H1229" t="str">
            <v>Generation Subfunction</v>
          </cell>
          <cell r="I1229" t="str">
            <v>Performance &amp; Capacity</v>
          </cell>
        </row>
        <row r="1230">
          <cell r="A1230" t="str">
            <v>BI_JG700</v>
          </cell>
          <cell r="B1230" t="str">
            <v>JG700</v>
          </cell>
          <cell r="C1230" t="str">
            <v>BI_JG700 - Noxon Rapids Unit 1 Turbine</v>
          </cell>
          <cell r="D1230" t="str">
            <v>ER_4136</v>
          </cell>
          <cell r="E1230" t="str">
            <v>4136</v>
          </cell>
          <cell r="F1230" t="str">
            <v>ER_4136 - Noxon Rapids Unit 1 Runner Upgrade</v>
          </cell>
          <cell r="G1230" t="str">
            <v>Regular Capital - Pre Business Case</v>
          </cell>
          <cell r="H1230" t="str">
            <v>No Function</v>
          </cell>
          <cell r="I1230" t="str">
            <v>No Driver</v>
          </cell>
        </row>
        <row r="1231">
          <cell r="A1231" t="str">
            <v>BI_JG800</v>
          </cell>
          <cell r="B1231" t="str">
            <v>JG800</v>
          </cell>
          <cell r="C1231" t="str">
            <v>BI_JG800 - Noxon Rapids Unit 2 Turbine</v>
          </cell>
          <cell r="D1231" t="str">
            <v>ER_4137</v>
          </cell>
          <cell r="E1231" t="str">
            <v>4137</v>
          </cell>
          <cell r="F1231" t="str">
            <v>ER_4137 - Noxon Rapids Unit 2 Runner Upgrade</v>
          </cell>
          <cell r="G1231" t="str">
            <v>Regular Capital - Pre Business Case</v>
          </cell>
          <cell r="H1231" t="str">
            <v>No Function</v>
          </cell>
          <cell r="I1231" t="str">
            <v>No Driver</v>
          </cell>
        </row>
        <row r="1232">
          <cell r="A1232" t="str">
            <v>BI_JG801</v>
          </cell>
          <cell r="B1232" t="str">
            <v>JG801</v>
          </cell>
          <cell r="C1232" t="str">
            <v>BI_JG801 - NR HED Spillgate Refurbishment</v>
          </cell>
          <cell r="D1232" t="str">
            <v>ER_4187</v>
          </cell>
          <cell r="E1232" t="str">
            <v>4187</v>
          </cell>
          <cell r="F1232" t="str">
            <v>ER_4187 - NR HED Spillgate Refurbishment</v>
          </cell>
          <cell r="G1232" t="str">
            <v>Noxon Rapids Spillgate Refurbishment</v>
          </cell>
          <cell r="H1232" t="str">
            <v>Generation Subfunction</v>
          </cell>
          <cell r="I1232" t="str">
            <v>Asset Condition</v>
          </cell>
        </row>
        <row r="1233">
          <cell r="A1233" t="str">
            <v>BI_JG802</v>
          </cell>
          <cell r="B1233" t="str">
            <v>JG802</v>
          </cell>
          <cell r="C1233" t="str">
            <v>BI_JG802 - NR GSU Bank C Replacement</v>
          </cell>
          <cell r="D1233" t="str">
            <v>ER_4195</v>
          </cell>
          <cell r="E1233" t="str">
            <v>4195</v>
          </cell>
          <cell r="F1233" t="str">
            <v>ER_4195 - NR GSU Bank C Replacement</v>
          </cell>
          <cell r="G1233" t="str">
            <v>Noxon Rapids Generator Step-Up Bank C Replacement</v>
          </cell>
          <cell r="H1233" t="str">
            <v>Generation Subfunction</v>
          </cell>
          <cell r="I1233" t="str">
            <v>Asset Condition</v>
          </cell>
        </row>
        <row r="1234">
          <cell r="A1234" t="str">
            <v>BI_JG900</v>
          </cell>
          <cell r="B1234" t="str">
            <v>JG900</v>
          </cell>
          <cell r="C1234" t="str">
            <v>BI_JG900 - Noxon Rapids Unit 3 Turbine</v>
          </cell>
          <cell r="D1234" t="str">
            <v>ER_4138</v>
          </cell>
          <cell r="E1234" t="str">
            <v>4138</v>
          </cell>
          <cell r="F1234" t="str">
            <v>ER_4138 - Noxon Rapids Unit 3 Runner Upgrade</v>
          </cell>
          <cell r="G1234" t="str">
            <v>Regular Capital - Pre Business Case</v>
          </cell>
          <cell r="H1234" t="str">
            <v>No Function</v>
          </cell>
          <cell r="I1234" t="str">
            <v>No Driver</v>
          </cell>
        </row>
        <row r="1235">
          <cell r="A1235" t="str">
            <v>BI_JN001</v>
          </cell>
          <cell r="B1235" t="str">
            <v>JN001</v>
          </cell>
          <cell r="C1235" t="str">
            <v>BI_JN001 - Jackson Prairie Storage Oregon</v>
          </cell>
          <cell r="D1235" t="str">
            <v>ER_7201</v>
          </cell>
          <cell r="E1235" t="str">
            <v>7201</v>
          </cell>
          <cell r="F1235" t="str">
            <v>ER_7201 - Jackson Prairie Storage</v>
          </cell>
          <cell r="G1235" t="str">
            <v>Jackson Prairie Joint Project</v>
          </cell>
          <cell r="H1235" t="str">
            <v>Other Subfunction</v>
          </cell>
          <cell r="I1235" t="str">
            <v>Performance &amp; Capacity</v>
          </cell>
        </row>
        <row r="1236">
          <cell r="A1236" t="str">
            <v>BI_JN101</v>
          </cell>
          <cell r="B1236" t="str">
            <v>JN101</v>
          </cell>
          <cell r="C1236" t="str">
            <v>BI_JN101 - Non-Cash Transfer of Jackson Prairie Assets</v>
          </cell>
          <cell r="D1236" t="str">
            <v>ER_7201</v>
          </cell>
          <cell r="E1236" t="str">
            <v>7201</v>
          </cell>
          <cell r="F1236" t="str">
            <v>ER_7201 - Jackson Prairie Storage</v>
          </cell>
          <cell r="G1236" t="str">
            <v>Jackson Prairie Joint Project</v>
          </cell>
          <cell r="H1236" t="str">
            <v>Other Subfunction</v>
          </cell>
          <cell r="I1236" t="str">
            <v>Performance &amp; Capacity</v>
          </cell>
        </row>
        <row r="1237">
          <cell r="A1237" t="str">
            <v>BI_JN604</v>
          </cell>
          <cell r="B1237" t="str">
            <v>JN604</v>
          </cell>
          <cell r="C1237" t="str">
            <v>BI_JN604 - Jackson Prairie Storage</v>
          </cell>
          <cell r="D1237" t="str">
            <v>ER_7201</v>
          </cell>
          <cell r="E1237" t="str">
            <v>7201</v>
          </cell>
          <cell r="F1237" t="str">
            <v>ER_7201 - Jackson Prairie Storage</v>
          </cell>
          <cell r="G1237" t="str">
            <v>Jackson Prairie Joint Project</v>
          </cell>
          <cell r="H1237" t="str">
            <v>Other Subfunction</v>
          </cell>
          <cell r="I1237" t="str">
            <v>Performance &amp; Capacity</v>
          </cell>
        </row>
        <row r="1238">
          <cell r="A1238" t="str">
            <v>BI_JN701</v>
          </cell>
          <cell r="B1238" t="str">
            <v>JN701</v>
          </cell>
          <cell r="C1238" t="str">
            <v>BI_JN701 - JP Zone 2 Expansion for OR</v>
          </cell>
          <cell r="D1238" t="str">
            <v>ER_7201</v>
          </cell>
          <cell r="E1238" t="str">
            <v>7201</v>
          </cell>
          <cell r="F1238" t="str">
            <v>ER_7201 - Jackson Prairie Storage</v>
          </cell>
          <cell r="G1238" t="str">
            <v>Jackson Prairie Joint Project</v>
          </cell>
          <cell r="H1238" t="str">
            <v>Other Subfunction</v>
          </cell>
          <cell r="I1238" t="str">
            <v>Performance &amp; Capacity</v>
          </cell>
        </row>
        <row r="1239">
          <cell r="A1239" t="str">
            <v>BI_JS101</v>
          </cell>
          <cell r="B1239" t="str">
            <v>JS101</v>
          </cell>
          <cell r="C1239" t="str">
            <v>BI_JS101 - Available BI number</v>
          </cell>
          <cell r="D1239" t="str">
            <v>ER_2211</v>
          </cell>
          <cell r="E1239" t="str">
            <v>2211</v>
          </cell>
          <cell r="F1239" t="str">
            <v>ER_2211 - Noxon 230 kV Sub - Replace Breakers</v>
          </cell>
          <cell r="G1239" t="str">
            <v>Regular Capital - Pre Business Case</v>
          </cell>
          <cell r="H1239" t="str">
            <v>No Function</v>
          </cell>
          <cell r="I1239" t="str">
            <v>No Driver</v>
          </cell>
        </row>
        <row r="1240">
          <cell r="A1240" t="str">
            <v>BI_JS203</v>
          </cell>
          <cell r="B1240" t="str">
            <v>JS203</v>
          </cell>
          <cell r="C1240" t="str">
            <v>BI_JS203 - Noxon/Cabinet Restraints-Gen Dropping RAS</v>
          </cell>
          <cell r="D1240" t="str">
            <v>ER_2101</v>
          </cell>
          <cell r="E1240" t="str">
            <v>2101</v>
          </cell>
          <cell r="F1240" t="str">
            <v>ER_2101 - Noxon/Cabinet-Generation RAS</v>
          </cell>
          <cell r="G1240" t="str">
            <v>Regular Capital - Pre Business Case</v>
          </cell>
          <cell r="H1240" t="str">
            <v>No Function</v>
          </cell>
          <cell r="I1240" t="str">
            <v>No Driver</v>
          </cell>
        </row>
        <row r="1241">
          <cell r="A1241" t="str">
            <v>BI_JS207</v>
          </cell>
          <cell r="B1241" t="str">
            <v>JS207</v>
          </cell>
          <cell r="C1241" t="str">
            <v>BI_JS207 - Noxon 230 Swyd: Generation Dropping Ras</v>
          </cell>
          <cell r="D1241" t="str">
            <v>ER_2101</v>
          </cell>
          <cell r="E1241" t="str">
            <v>2101</v>
          </cell>
          <cell r="F1241" t="str">
            <v>ER_2101 - Noxon/Cabinet-Generation RAS</v>
          </cell>
          <cell r="G1241" t="str">
            <v>Regular Capital - Pre Business Case</v>
          </cell>
          <cell r="H1241" t="str">
            <v>No Function</v>
          </cell>
          <cell r="I1241" t="str">
            <v>No Driver</v>
          </cell>
        </row>
        <row r="1242">
          <cell r="A1242" t="str">
            <v>BI_JS211</v>
          </cell>
          <cell r="B1242" t="str">
            <v>JS211</v>
          </cell>
          <cell r="C1242" t="str">
            <v>BI_JS211 - Cabinet 230 Swyd: Generation Dropping Ras</v>
          </cell>
          <cell r="D1242" t="str">
            <v>ER_2101</v>
          </cell>
          <cell r="E1242" t="str">
            <v>2101</v>
          </cell>
          <cell r="F1242" t="str">
            <v>ER_2101 - Noxon/Cabinet-Generation RAS</v>
          </cell>
          <cell r="G1242" t="str">
            <v>Regular Capital - Pre Business Case</v>
          </cell>
          <cell r="H1242" t="str">
            <v>No Function</v>
          </cell>
          <cell r="I1242" t="str">
            <v>No Driver</v>
          </cell>
        </row>
        <row r="1243">
          <cell r="A1243" t="str">
            <v>BI_JS300</v>
          </cell>
          <cell r="B1243" t="str">
            <v>JS300</v>
          </cell>
          <cell r="C1243" t="str">
            <v>BI_JS300 - Noxon 230 kV Sub - Replace Breakers</v>
          </cell>
          <cell r="D1243" t="str">
            <v>ER_2211</v>
          </cell>
          <cell r="E1243" t="str">
            <v>2211</v>
          </cell>
          <cell r="F1243" t="str">
            <v>ER_2211 - Noxon 230 kV Sub - Replace Breakers</v>
          </cell>
          <cell r="G1243" t="str">
            <v>Regular Capital - Pre Business Case</v>
          </cell>
          <cell r="H1243" t="str">
            <v>No Function</v>
          </cell>
          <cell r="I1243" t="str">
            <v>No Driver</v>
          </cell>
        </row>
        <row r="1244">
          <cell r="A1244" t="str">
            <v>BI_JS401</v>
          </cell>
          <cell r="B1244" t="str">
            <v>JS401</v>
          </cell>
          <cell r="C1244" t="str">
            <v>BI_JS401 - Noxon/Cab Gen Ras</v>
          </cell>
          <cell r="D1244" t="str">
            <v>ER_2101</v>
          </cell>
          <cell r="E1244" t="str">
            <v>2101</v>
          </cell>
          <cell r="F1244" t="str">
            <v>ER_2101 - Noxon/Cabinet-Generation RAS</v>
          </cell>
          <cell r="G1244" t="str">
            <v>Regular Capital - Pre Business Case</v>
          </cell>
          <cell r="H1244" t="str">
            <v>No Function</v>
          </cell>
          <cell r="I1244" t="str">
            <v>No Driver</v>
          </cell>
        </row>
        <row r="1245">
          <cell r="A1245" t="str">
            <v>BI_JS500</v>
          </cell>
          <cell r="B1245" t="str">
            <v>JS500</v>
          </cell>
          <cell r="C1245" t="str">
            <v>BI_JS500 - Noxon 230 Sub - Add/and Upgrade 1 Ln Pos.</v>
          </cell>
          <cell r="D1245" t="str">
            <v>ER_2109</v>
          </cell>
          <cell r="E1245" t="str">
            <v>2109</v>
          </cell>
          <cell r="F1245" t="str">
            <v>ER_2109 - Noxon-Pine Creek Double Circuit 230kV</v>
          </cell>
          <cell r="G1245" t="str">
            <v>Regular Capital - Pre Business Case</v>
          </cell>
          <cell r="H1245" t="str">
            <v>No Function</v>
          </cell>
          <cell r="I1245" t="str">
            <v>No Driver</v>
          </cell>
        </row>
        <row r="1246">
          <cell r="A1246" t="str">
            <v>BI_JS618</v>
          </cell>
          <cell r="B1246" t="str">
            <v>JS618</v>
          </cell>
          <cell r="C1246" t="str">
            <v>BI_JS618 - Noxon 230kV Sw yard-R333 RAS Modif</v>
          </cell>
          <cell r="D1246" t="str">
            <v>ER_2101</v>
          </cell>
          <cell r="E1246" t="str">
            <v>2101</v>
          </cell>
          <cell r="F1246" t="str">
            <v>ER_2101 - Noxon/Cabinet-Generation RAS</v>
          </cell>
          <cell r="G1246" t="str">
            <v>Regular Capital - Pre Business Case</v>
          </cell>
          <cell r="H1246" t="str">
            <v>No Function</v>
          </cell>
          <cell r="I1246" t="str">
            <v>No Driver</v>
          </cell>
        </row>
        <row r="1247">
          <cell r="A1247" t="str">
            <v>BI_JY401</v>
          </cell>
          <cell r="B1247" t="str">
            <v>JY401</v>
          </cell>
          <cell r="C1247" t="str">
            <v>BI_JY401 - Noxon/Cabinet Trunked Radio System Expansion</v>
          </cell>
          <cell r="D1247" t="str">
            <v>ER_5104</v>
          </cell>
          <cell r="E1247" t="str">
            <v>5104</v>
          </cell>
          <cell r="F1247" t="str">
            <v>ER_5104 - Two-Way Radio System</v>
          </cell>
          <cell r="G1247" t="str">
            <v>Regular Capital - Pre Business Case</v>
          </cell>
          <cell r="H1247" t="str">
            <v>No Function</v>
          </cell>
          <cell r="I1247" t="str">
            <v>No Driver</v>
          </cell>
        </row>
        <row r="1248">
          <cell r="A1248" t="str">
            <v>BI_KC900</v>
          </cell>
          <cell r="B1248" t="str">
            <v>KC900</v>
          </cell>
          <cell r="C1248" t="str">
            <v>BI_KC900 - St. Maries 115-24kV Substation - Comm</v>
          </cell>
          <cell r="D1248" t="str">
            <v>ER_2606</v>
          </cell>
          <cell r="E1248" t="str">
            <v>2606</v>
          </cell>
          <cell r="F1248" t="str">
            <v>ER_2606 - SCADA to all Substations</v>
          </cell>
          <cell r="G1248" t="str">
            <v>Substation - New Distribution Station Capacity Program</v>
          </cell>
          <cell r="H1248" t="str">
            <v>T&amp;D Engineering</v>
          </cell>
          <cell r="I1248" t="str">
            <v>Performance &amp; Capacity</v>
          </cell>
        </row>
        <row r="1249">
          <cell r="A1249" t="str">
            <v>BI_KD001</v>
          </cell>
          <cell r="B1249" t="str">
            <v>KD001</v>
          </cell>
          <cell r="C1249" t="str">
            <v>BI_KD001 - Wallace 542</v>
          </cell>
          <cell r="D1249" t="str">
            <v>ER_2414</v>
          </cell>
          <cell r="E1249" t="str">
            <v>2414</v>
          </cell>
          <cell r="F1249" t="str">
            <v>ER_2414 - Sys-Dist Reliability-Improve Worst Fdrs</v>
          </cell>
          <cell r="G1249" t="str">
            <v>Distribution System Enhancements</v>
          </cell>
          <cell r="H1249" t="str">
            <v>T&amp;D Engineering</v>
          </cell>
          <cell r="I1249" t="str">
            <v>Performance &amp; Capacity</v>
          </cell>
        </row>
        <row r="1250">
          <cell r="A1250" t="str">
            <v>BI_KD101</v>
          </cell>
          <cell r="B1250" t="str">
            <v>KD101</v>
          </cell>
          <cell r="C1250" t="str">
            <v>BI_KD101 - St Maries 633-Relocate 3Mi 24Kv Feeder Trunk</v>
          </cell>
          <cell r="D1250" t="str">
            <v>ER_2205</v>
          </cell>
          <cell r="E1250" t="str">
            <v>2205</v>
          </cell>
          <cell r="F1250" t="str">
            <v>ER_2205 - St. Maries 633-Relocate 3Mi</v>
          </cell>
          <cell r="G1250" t="str">
            <v>Regular Capital - Pre Business Case</v>
          </cell>
          <cell r="H1250" t="str">
            <v>No Function</v>
          </cell>
          <cell r="I1250" t="str">
            <v>No Driver</v>
          </cell>
        </row>
        <row r="1251">
          <cell r="A1251" t="str">
            <v>BI_KD102</v>
          </cell>
          <cell r="B1251" t="str">
            <v>KD102</v>
          </cell>
          <cell r="C1251" t="str">
            <v>BI_KD102 - Pine Ck 424 Recond 1 mi</v>
          </cell>
          <cell r="D1251" t="str">
            <v>ER_2515</v>
          </cell>
          <cell r="E1251" t="str">
            <v>2515</v>
          </cell>
          <cell r="F1251" t="str">
            <v>ER_2515 - Distribution - CdA East &amp; North</v>
          </cell>
          <cell r="G1251" t="str">
            <v>Distribution System Enhancements</v>
          </cell>
          <cell r="H1251" t="str">
            <v>T&amp;D Engineering</v>
          </cell>
          <cell r="I1251" t="str">
            <v>Performance &amp; Capacity</v>
          </cell>
        </row>
        <row r="1252">
          <cell r="A1252" t="str">
            <v>BI_KD103</v>
          </cell>
          <cell r="B1252" t="str">
            <v>KD103</v>
          </cell>
          <cell r="C1252" t="str">
            <v>BI_KD103 - Wallace 542 - Relocate 1.5 mi to Bike Tr</v>
          </cell>
          <cell r="D1252" t="str">
            <v>ER_2515</v>
          </cell>
          <cell r="E1252" t="str">
            <v>2515</v>
          </cell>
          <cell r="F1252" t="str">
            <v>ER_2515 - Distribution - CdA East &amp; North</v>
          </cell>
          <cell r="G1252" t="str">
            <v>Distribution System Enhancements</v>
          </cell>
          <cell r="H1252" t="str">
            <v>T&amp;D Engineering</v>
          </cell>
          <cell r="I1252" t="str">
            <v>Performance &amp; Capacity</v>
          </cell>
        </row>
        <row r="1253">
          <cell r="A1253" t="str">
            <v>BI_KD104</v>
          </cell>
          <cell r="B1253" t="str">
            <v>KD104</v>
          </cell>
          <cell r="C1253" t="str">
            <v>BI_KD104 - St. Maries Potlatch</v>
          </cell>
          <cell r="D1253" t="str">
            <v>ER_2541</v>
          </cell>
          <cell r="E1253" t="str">
            <v>2541</v>
          </cell>
          <cell r="F1253" t="str">
            <v>ER_2541 - St. Maries Potlatch</v>
          </cell>
          <cell r="G1253" t="str">
            <v>Regular Capital - Pre Business Case</v>
          </cell>
          <cell r="H1253" t="str">
            <v>No Function</v>
          </cell>
          <cell r="I1253" t="str">
            <v>No Driver</v>
          </cell>
        </row>
        <row r="1254">
          <cell r="A1254" t="str">
            <v>BI_KD111</v>
          </cell>
          <cell r="B1254" t="str">
            <v>KD111</v>
          </cell>
          <cell r="C1254" t="str">
            <v>BI_KD111 - Big Creek 411 - Rebuild 1 Mile of Feeder Trunk</v>
          </cell>
          <cell r="D1254" t="str">
            <v>ER_2202</v>
          </cell>
          <cell r="E1254" t="str">
            <v>2202</v>
          </cell>
          <cell r="F1254" t="str">
            <v>ER_2202 - Big Creek 411 feeder trunk-Rebuild 1Mi</v>
          </cell>
          <cell r="G1254" t="str">
            <v>Regular Capital - Pre Business Case</v>
          </cell>
          <cell r="H1254" t="str">
            <v>No Function</v>
          </cell>
          <cell r="I1254" t="str">
            <v>No Driver</v>
          </cell>
        </row>
        <row r="1255">
          <cell r="A1255" t="str">
            <v>BI_KD200</v>
          </cell>
          <cell r="B1255" t="str">
            <v>KD200</v>
          </cell>
          <cell r="C1255" t="str">
            <v>BI_KD200 - Wood Sub Rbld-Big Creek</v>
          </cell>
          <cell r="D1255" t="str">
            <v>ER_2204</v>
          </cell>
          <cell r="E1255" t="str">
            <v>2204</v>
          </cell>
          <cell r="F1255" t="str">
            <v>ER_2204 - Substation Rebuilds</v>
          </cell>
          <cell r="G1255" t="str">
            <v>Substation - Station Rebuilds Program</v>
          </cell>
          <cell r="H1255" t="str">
            <v>T&amp;D Engineering</v>
          </cell>
          <cell r="I1255" t="str">
            <v>Asset Condition</v>
          </cell>
        </row>
        <row r="1256">
          <cell r="A1256" t="str">
            <v>BI_KD201</v>
          </cell>
          <cell r="B1256" t="str">
            <v>KD201</v>
          </cell>
          <cell r="C1256" t="str">
            <v>BI_KD201 - Lucky Friday Dx Integration</v>
          </cell>
          <cell r="D1256" t="str">
            <v>ER_2547</v>
          </cell>
          <cell r="E1256" t="str">
            <v>2547</v>
          </cell>
          <cell r="F1256" t="str">
            <v>ER_2547 - Lucky Friday 115 kV - Rebuild</v>
          </cell>
          <cell r="G1256" t="str">
            <v>Substation - Station Rebuilds Program</v>
          </cell>
          <cell r="H1256" t="str">
            <v>T&amp;D Engineering</v>
          </cell>
          <cell r="I1256" t="str">
            <v>Asset Condition</v>
          </cell>
        </row>
        <row r="1257">
          <cell r="A1257" t="str">
            <v>BI_KD300</v>
          </cell>
          <cell r="B1257" t="str">
            <v>KD300</v>
          </cell>
          <cell r="C1257" t="str">
            <v>BI_KD300 - Pinehurst 443 ID</v>
          </cell>
          <cell r="D1257" t="str">
            <v>ER_2414</v>
          </cell>
          <cell r="E1257" t="str">
            <v>2414</v>
          </cell>
          <cell r="F1257" t="str">
            <v>ER_2414 - Sys-Dist Reliability-Improve Worst Fdrs</v>
          </cell>
          <cell r="G1257" t="str">
            <v>Distribution System Enhancements</v>
          </cell>
          <cell r="H1257" t="str">
            <v>T&amp;D Engineering</v>
          </cell>
          <cell r="I1257" t="str">
            <v>Performance &amp; Capacity</v>
          </cell>
        </row>
        <row r="1258">
          <cell r="A1258" t="str">
            <v>BI_KD301</v>
          </cell>
          <cell r="B1258" t="str">
            <v>KD301</v>
          </cell>
          <cell r="C1258" t="str">
            <v>BI_KD301 - Baseline CDA Segment Record</v>
          </cell>
          <cell r="D1258" t="str">
            <v>ER_2515</v>
          </cell>
          <cell r="E1258" t="str">
            <v>2515</v>
          </cell>
          <cell r="F1258" t="str">
            <v>ER_2515 - Distribution - CdA East &amp; North</v>
          </cell>
          <cell r="G1258" t="str">
            <v>Distribution System Enhancements</v>
          </cell>
          <cell r="H1258" t="str">
            <v>T&amp;D Engineering</v>
          </cell>
          <cell r="I1258" t="str">
            <v>Performance &amp; Capacity</v>
          </cell>
        </row>
        <row r="1259">
          <cell r="A1259" t="str">
            <v>BI_KD302</v>
          </cell>
          <cell r="B1259" t="str">
            <v>KD302</v>
          </cell>
          <cell r="C1259" t="str">
            <v>BI_KD302 - OSB521 - Recond/Viper for Coeur Mine</v>
          </cell>
          <cell r="D1259" t="str">
            <v>ER_2515</v>
          </cell>
          <cell r="E1259" t="str">
            <v>2515</v>
          </cell>
          <cell r="F1259" t="str">
            <v>ER_2515 - Distribution - CdA East &amp; North</v>
          </cell>
          <cell r="G1259" t="str">
            <v>Distribution System Enhancements</v>
          </cell>
          <cell r="H1259" t="str">
            <v>T&amp;D Engineering</v>
          </cell>
          <cell r="I1259" t="str">
            <v>Performance &amp; Capacity</v>
          </cell>
        </row>
        <row r="1260">
          <cell r="A1260" t="str">
            <v>BI_KD303</v>
          </cell>
          <cell r="B1260" t="str">
            <v>KD303</v>
          </cell>
          <cell r="C1260" t="str">
            <v>BI_KD303 - PIN441 - Reconductor FDR Tie</v>
          </cell>
          <cell r="D1260" t="str">
            <v>ER_2515</v>
          </cell>
          <cell r="E1260" t="str">
            <v>2515</v>
          </cell>
          <cell r="F1260" t="str">
            <v>ER_2515 - Distribution - CdA East &amp; North</v>
          </cell>
          <cell r="G1260" t="str">
            <v>Distribution System Enhancements</v>
          </cell>
          <cell r="H1260" t="str">
            <v>T&amp;D Engineering</v>
          </cell>
          <cell r="I1260" t="str">
            <v>Performance &amp; Capacity</v>
          </cell>
        </row>
        <row r="1261">
          <cell r="A1261" t="str">
            <v>BI_KD304</v>
          </cell>
          <cell r="B1261" t="str">
            <v>KD304</v>
          </cell>
          <cell r="C1261" t="str">
            <v>BI_KD304 - BIG411 - Recond/Sw to Cobalt Mine</v>
          </cell>
          <cell r="D1261" t="str">
            <v>ER_2515</v>
          </cell>
          <cell r="E1261" t="str">
            <v>2515</v>
          </cell>
          <cell r="F1261" t="str">
            <v>ER_2515 - Distribution - CdA East &amp; North</v>
          </cell>
          <cell r="G1261" t="str">
            <v>Distribution System Enhancements</v>
          </cell>
          <cell r="H1261" t="str">
            <v>T&amp;D Engineering</v>
          </cell>
          <cell r="I1261" t="str">
            <v>Performance &amp; Capacity</v>
          </cell>
        </row>
        <row r="1262">
          <cell r="A1262" t="str">
            <v>BI_KD400</v>
          </cell>
          <cell r="B1262" t="str">
            <v>KD400</v>
          </cell>
          <cell r="C1262" t="str">
            <v>BI_KD400 - Wallace 544-Recond for Star Mine</v>
          </cell>
          <cell r="D1262" t="str">
            <v>ER_2515</v>
          </cell>
          <cell r="E1262" t="str">
            <v>2515</v>
          </cell>
          <cell r="F1262" t="str">
            <v>ER_2515 - Distribution - CdA East &amp; North</v>
          </cell>
          <cell r="G1262" t="str">
            <v>Distribution System Enhancements</v>
          </cell>
          <cell r="H1262" t="str">
            <v>T&amp;D Engineering</v>
          </cell>
          <cell r="I1262" t="str">
            <v>Performance &amp; Capacity</v>
          </cell>
        </row>
        <row r="1263">
          <cell r="A1263" t="str">
            <v>BI_KD401</v>
          </cell>
          <cell r="B1263" t="str">
            <v>KD401</v>
          </cell>
          <cell r="C1263" t="str">
            <v>BI_KD401 - PIN441-Finish 2013 proj.</v>
          </cell>
          <cell r="D1263" t="str">
            <v>ER_2515</v>
          </cell>
          <cell r="E1263" t="str">
            <v>2515</v>
          </cell>
          <cell r="F1263" t="str">
            <v>ER_2515 - Distribution - CdA East &amp; North</v>
          </cell>
          <cell r="G1263" t="str">
            <v>Distribution System Enhancements</v>
          </cell>
          <cell r="H1263" t="str">
            <v>T&amp;D Engineering</v>
          </cell>
          <cell r="I1263" t="str">
            <v>Performance &amp; Capacity</v>
          </cell>
        </row>
        <row r="1264">
          <cell r="A1264" t="str">
            <v>BI_KD500</v>
          </cell>
          <cell r="B1264" t="str">
            <v>KD500</v>
          </cell>
          <cell r="C1264" t="str">
            <v>BI_KD500 - O'gara 611 - Reconductor 1.5 miles &amp; add capacitor</v>
          </cell>
          <cell r="D1264" t="str">
            <v>ER_2515</v>
          </cell>
          <cell r="E1264" t="str">
            <v>2515</v>
          </cell>
          <cell r="F1264" t="str">
            <v>ER_2515 - Distribution - CdA East &amp; North</v>
          </cell>
          <cell r="G1264" t="str">
            <v>Distribution System Enhancements</v>
          </cell>
          <cell r="H1264" t="str">
            <v>T&amp;D Engineering</v>
          </cell>
          <cell r="I1264" t="str">
            <v>Performance &amp; Capacity</v>
          </cell>
        </row>
        <row r="1265">
          <cell r="A1265" t="str">
            <v>BI_KD501</v>
          </cell>
          <cell r="B1265" t="str">
            <v>KD501</v>
          </cell>
          <cell r="C1265" t="str">
            <v>BI_KD501 - STM 633-Convert 3 Laterals to UG</v>
          </cell>
          <cell r="D1265" t="str">
            <v>ER_2515</v>
          </cell>
          <cell r="E1265" t="str">
            <v>2515</v>
          </cell>
          <cell r="F1265" t="str">
            <v>ER_2515 - Distribution - CdA East &amp; North</v>
          </cell>
          <cell r="G1265" t="str">
            <v>Distribution System Enhancements</v>
          </cell>
          <cell r="H1265" t="str">
            <v>T&amp;D Engineering</v>
          </cell>
          <cell r="I1265" t="str">
            <v>Performance &amp; Capacity</v>
          </cell>
        </row>
        <row r="1266">
          <cell r="A1266" t="str">
            <v>BI_KD502</v>
          </cell>
          <cell r="B1266" t="str">
            <v>KD502</v>
          </cell>
          <cell r="C1266" t="str">
            <v>BI_KD502 - STM:  Extend trunk to Hwy 0.4 mile UG</v>
          </cell>
          <cell r="D1266" t="str">
            <v>ER_2515</v>
          </cell>
          <cell r="E1266" t="str">
            <v>2515</v>
          </cell>
          <cell r="F1266" t="str">
            <v>ER_2515 - Distribution - CdA East &amp; North</v>
          </cell>
          <cell r="G1266" t="str">
            <v>Distribution System Enhancements</v>
          </cell>
          <cell r="H1266" t="str">
            <v>T&amp;D Engineering</v>
          </cell>
          <cell r="I1266" t="str">
            <v>Performance &amp; Capacity</v>
          </cell>
        </row>
        <row r="1267">
          <cell r="A1267" t="str">
            <v>BI_KD503</v>
          </cell>
          <cell r="B1267" t="str">
            <v>KD503</v>
          </cell>
          <cell r="C1267" t="str">
            <v>BI_KD503 - PIN 443:  Reconductor 3 miles of #6 crapo</v>
          </cell>
          <cell r="D1267" t="str">
            <v>ER_2515</v>
          </cell>
          <cell r="E1267" t="str">
            <v>2515</v>
          </cell>
          <cell r="F1267" t="str">
            <v>ER_2515 - Distribution - CdA East &amp; North</v>
          </cell>
          <cell r="G1267" t="str">
            <v>Distribution System Enhancements</v>
          </cell>
          <cell r="H1267" t="str">
            <v>T&amp;D Engineering</v>
          </cell>
          <cell r="I1267" t="str">
            <v>Performance &amp; Capacity</v>
          </cell>
        </row>
        <row r="1268">
          <cell r="A1268" t="str">
            <v>BI_KD504</v>
          </cell>
          <cell r="B1268" t="str">
            <v>KD504</v>
          </cell>
          <cell r="C1268" t="str">
            <v>BI_KD504 - Kellogg Area:  Extend neutral conductors</v>
          </cell>
          <cell r="D1268" t="str">
            <v>ER_2515</v>
          </cell>
          <cell r="E1268" t="str">
            <v>2515</v>
          </cell>
          <cell r="F1268" t="str">
            <v>ER_2515 - Distribution - CdA East &amp; North</v>
          </cell>
          <cell r="G1268" t="str">
            <v>Distribution System Enhancements</v>
          </cell>
          <cell r="H1268" t="str">
            <v>T&amp;D Engineering</v>
          </cell>
          <cell r="I1268" t="str">
            <v>Performance &amp; Capacity</v>
          </cell>
        </row>
        <row r="1269">
          <cell r="A1269" t="str">
            <v>BI_KD584</v>
          </cell>
          <cell r="B1269" t="str">
            <v>KD584</v>
          </cell>
          <cell r="C1269" t="str">
            <v>BI_KD584 - St. Maries 634 Cx Fdr</v>
          </cell>
          <cell r="D1269" t="str">
            <v>ER_2204</v>
          </cell>
          <cell r="E1269" t="str">
            <v>2204</v>
          </cell>
          <cell r="F1269" t="str">
            <v>ER_2204 - Substation Rebuilds</v>
          </cell>
          <cell r="G1269" t="str">
            <v>Substation - Station Rebuilds Program</v>
          </cell>
          <cell r="H1269" t="str">
            <v>T&amp;D Engineering</v>
          </cell>
          <cell r="I1269" t="str">
            <v>Asset Condition</v>
          </cell>
        </row>
        <row r="1270">
          <cell r="A1270" t="str">
            <v>BI_KD600</v>
          </cell>
          <cell r="B1270" t="str">
            <v>KD600</v>
          </cell>
          <cell r="C1270" t="str">
            <v>BI_KD600 - WAL542-remove abandoned FDR</v>
          </cell>
          <cell r="D1270" t="str">
            <v>ER_2515</v>
          </cell>
          <cell r="E1270" t="str">
            <v>2515</v>
          </cell>
          <cell r="F1270" t="str">
            <v>ER_2515 - Distribution - CdA East &amp; North</v>
          </cell>
          <cell r="G1270" t="str">
            <v>Distribution System Enhancements</v>
          </cell>
          <cell r="H1270" t="str">
            <v>T&amp;D Engineering</v>
          </cell>
          <cell r="I1270" t="str">
            <v>Performance &amp; Capacity</v>
          </cell>
        </row>
        <row r="1271">
          <cell r="A1271" t="str">
            <v>BI_KD601</v>
          </cell>
          <cell r="B1271" t="str">
            <v>KD601</v>
          </cell>
          <cell r="C1271" t="str">
            <v>BI_KD601 - MIS431 Grid Modernization</v>
          </cell>
          <cell r="D1271" t="str">
            <v>ER_2470</v>
          </cell>
          <cell r="E1271" t="str">
            <v>2470</v>
          </cell>
          <cell r="F1271" t="str">
            <v>ER_2470 - Dist Grid Modernization</v>
          </cell>
          <cell r="G1271" t="str">
            <v>Distribution Grid Modernization</v>
          </cell>
          <cell r="H1271" t="str">
            <v>T&amp;D Operations</v>
          </cell>
          <cell r="I1271" t="str">
            <v>Asset Condition</v>
          </cell>
        </row>
        <row r="1272">
          <cell r="A1272" t="str">
            <v>BI_KD700</v>
          </cell>
          <cell r="B1272" t="str">
            <v>KD700</v>
          </cell>
          <cell r="C1272" t="str">
            <v>BI_KD700 - WAL 542 Look Out Ski Convert to URD</v>
          </cell>
          <cell r="D1272" t="str">
            <v>ER_2515</v>
          </cell>
          <cell r="E1272" t="str">
            <v>2515</v>
          </cell>
          <cell r="F1272" t="str">
            <v>ER_2515 - Distribution - CdA East &amp; North</v>
          </cell>
          <cell r="G1272" t="str">
            <v>Distribution System Enhancements</v>
          </cell>
          <cell r="H1272" t="str">
            <v>T&amp;D Engineering</v>
          </cell>
          <cell r="I1272" t="str">
            <v>Performance &amp; Capacity</v>
          </cell>
        </row>
        <row r="1273">
          <cell r="A1273" t="str">
            <v>BI_KD701</v>
          </cell>
          <cell r="B1273" t="str">
            <v>KD701</v>
          </cell>
          <cell r="C1273" t="str">
            <v>BI_KD701 - STM633 Convert Benewah Lateral to URD</v>
          </cell>
          <cell r="D1273" t="str">
            <v>ER_2515</v>
          </cell>
          <cell r="E1273" t="str">
            <v>2515</v>
          </cell>
          <cell r="F1273" t="str">
            <v>ER_2515 - Distribution - CdA East &amp; North</v>
          </cell>
          <cell r="G1273" t="str">
            <v>Distribution System Enhancements</v>
          </cell>
          <cell r="H1273" t="str">
            <v>T&amp;D Engineering</v>
          </cell>
          <cell r="I1273" t="str">
            <v>Performance &amp; Capacity</v>
          </cell>
        </row>
        <row r="1274">
          <cell r="A1274" t="str">
            <v>BI_KD702</v>
          </cell>
          <cell r="B1274" t="str">
            <v>KD702</v>
          </cell>
          <cell r="C1274" t="str">
            <v>BI_KD702 - MIS431 Automation/Coms for Grid Modernization</v>
          </cell>
          <cell r="D1274" t="str">
            <v>ER_2599</v>
          </cell>
          <cell r="E1274" t="str">
            <v>2599</v>
          </cell>
          <cell r="F1274" t="str">
            <v>ER_2599 - Grid Mod Automation</v>
          </cell>
          <cell r="G1274" t="str">
            <v>Distribution Grid Modernization</v>
          </cell>
          <cell r="H1274" t="str">
            <v>T&amp;D Operations</v>
          </cell>
          <cell r="I1274" t="str">
            <v>Asset Condition</v>
          </cell>
        </row>
        <row r="1275">
          <cell r="A1275" t="str">
            <v>BI_KD800</v>
          </cell>
          <cell r="B1275" t="str">
            <v>KD800</v>
          </cell>
          <cell r="C1275" t="str">
            <v>BI_KD800 - St Maries 631:  Add recloser at Cherry Ck Branch</v>
          </cell>
          <cell r="D1275" t="str">
            <v>ER_2515</v>
          </cell>
          <cell r="E1275" t="str">
            <v>2515</v>
          </cell>
          <cell r="F1275" t="str">
            <v>ER_2515 - Distribution - CdA East &amp; North</v>
          </cell>
          <cell r="G1275" t="str">
            <v>Distribution System Enhancements</v>
          </cell>
          <cell r="H1275" t="str">
            <v>T&amp;D Engineering</v>
          </cell>
          <cell r="I1275" t="str">
            <v>Performance &amp; Capacity</v>
          </cell>
        </row>
        <row r="1276">
          <cell r="A1276" t="str">
            <v>BI_KD900</v>
          </cell>
          <cell r="B1276" t="str">
            <v>KD900</v>
          </cell>
          <cell r="C1276" t="str">
            <v>BI_KD900 - O'Gara Recond 611</v>
          </cell>
          <cell r="D1276" t="str">
            <v>ER_2478</v>
          </cell>
          <cell r="E1276" t="str">
            <v>2478</v>
          </cell>
          <cell r="F1276" t="str">
            <v>ER_2478 - O'Gara Sub-Transformer Upgrade</v>
          </cell>
          <cell r="G1276" t="str">
            <v>Regular Capital - Pre Business Case</v>
          </cell>
          <cell r="H1276" t="str">
            <v>No Function</v>
          </cell>
          <cell r="I1276" t="str">
            <v>No Driver</v>
          </cell>
        </row>
        <row r="1277">
          <cell r="A1277" t="str">
            <v>BI_KD901</v>
          </cell>
          <cell r="B1277" t="str">
            <v>KD901</v>
          </cell>
          <cell r="C1277" t="str">
            <v>BI_KD901 - St Maries 633:  Relocate 6 spans to Hwy</v>
          </cell>
          <cell r="D1277" t="str">
            <v>ER_2515</v>
          </cell>
          <cell r="E1277" t="str">
            <v>2515</v>
          </cell>
          <cell r="F1277" t="str">
            <v>ER_2515 - Distribution - CdA East &amp; North</v>
          </cell>
          <cell r="G1277" t="str">
            <v>Distribution System Enhancements</v>
          </cell>
          <cell r="H1277" t="str">
            <v>T&amp;D Engineering</v>
          </cell>
          <cell r="I1277" t="str">
            <v>Performance &amp; Capacity</v>
          </cell>
        </row>
        <row r="1278">
          <cell r="A1278" t="str">
            <v>BI_KD902</v>
          </cell>
          <cell r="B1278" t="str">
            <v>KD902</v>
          </cell>
          <cell r="C1278" t="str">
            <v>BI_KD902 - STM 631 / STM 633 Rebuild DBL CRT</v>
          </cell>
          <cell r="D1278" t="str">
            <v>ER_2515</v>
          </cell>
          <cell r="E1278" t="str">
            <v>2515</v>
          </cell>
          <cell r="F1278" t="str">
            <v>ER_2515 - Distribution - CdA East &amp; North</v>
          </cell>
          <cell r="G1278" t="str">
            <v>Distribution System Enhancements</v>
          </cell>
          <cell r="H1278" t="str">
            <v>T&amp;D Engineering</v>
          </cell>
          <cell r="I1278" t="str">
            <v>Performance &amp; Capacity</v>
          </cell>
        </row>
        <row r="1279">
          <cell r="A1279" t="str">
            <v>BI_KD903</v>
          </cell>
          <cell r="B1279" t="str">
            <v>KD903</v>
          </cell>
          <cell r="C1279" t="str">
            <v>BI_KD903 - STM633 - Whitetail Draw UG</v>
          </cell>
          <cell r="D1279" t="str">
            <v>ER_2515</v>
          </cell>
          <cell r="E1279" t="str">
            <v>2515</v>
          </cell>
          <cell r="F1279" t="str">
            <v>ER_2515 - Distribution - CdA East &amp; North</v>
          </cell>
          <cell r="G1279" t="str">
            <v>Distribution System Enhancements</v>
          </cell>
          <cell r="H1279" t="str">
            <v>T&amp;D Engineering</v>
          </cell>
          <cell r="I1279" t="str">
            <v>Performance &amp; Capacity</v>
          </cell>
        </row>
        <row r="1280">
          <cell r="A1280" t="str">
            <v>BI_KD904</v>
          </cell>
          <cell r="B1280" t="str">
            <v>KD904</v>
          </cell>
          <cell r="C1280" t="str">
            <v>BI_KD904 - PIN 443 - Recond to 556 (0.5m)</v>
          </cell>
          <cell r="D1280" t="str">
            <v>ER_2515</v>
          </cell>
          <cell r="E1280" t="str">
            <v>2515</v>
          </cell>
          <cell r="F1280" t="str">
            <v>ER_2515 - Distribution - CdA East &amp; North</v>
          </cell>
          <cell r="G1280" t="str">
            <v>Distribution System Enhancements</v>
          </cell>
          <cell r="H1280" t="str">
            <v>T&amp;D Engineering</v>
          </cell>
          <cell r="I1280" t="str">
            <v>Performance &amp; Capacity</v>
          </cell>
        </row>
        <row r="1281">
          <cell r="A1281" t="str">
            <v>BI_KD905</v>
          </cell>
          <cell r="B1281" t="str">
            <v>KD905</v>
          </cell>
          <cell r="C1281" t="str">
            <v>BI_KD905 - St. Maries 115-24kV Substation - Dist</v>
          </cell>
          <cell r="D1281" t="str">
            <v>ER_2606</v>
          </cell>
          <cell r="E1281" t="str">
            <v>2606</v>
          </cell>
          <cell r="F1281" t="str">
            <v>ER_2606 - SCADA to all Substations</v>
          </cell>
          <cell r="G1281" t="str">
            <v>Substation - New Distribution Station Capacity Program</v>
          </cell>
          <cell r="H1281" t="str">
            <v>T&amp;D Engineering</v>
          </cell>
          <cell r="I1281" t="str">
            <v>Performance &amp; Capacity</v>
          </cell>
        </row>
        <row r="1282">
          <cell r="A1282" t="str">
            <v>BI_KD990</v>
          </cell>
          <cell r="B1282" t="str">
            <v>KD990</v>
          </cell>
          <cell r="C1282" t="str">
            <v>BI_KD990 - Kellogg Area - Dx Performance and Capacity</v>
          </cell>
          <cell r="D1282" t="str">
            <v>ER_2515</v>
          </cell>
          <cell r="E1282" t="str">
            <v>2515</v>
          </cell>
          <cell r="F1282" t="str">
            <v>ER_2515 - Distribution - CdA East &amp; North</v>
          </cell>
          <cell r="G1282" t="str">
            <v>Distribution System Enhancements</v>
          </cell>
          <cell r="H1282" t="str">
            <v>T&amp;D Engineering</v>
          </cell>
          <cell r="I1282" t="str">
            <v>Performance &amp; Capacity</v>
          </cell>
        </row>
        <row r="1283">
          <cell r="A1283" t="str">
            <v>BI_KD991</v>
          </cell>
          <cell r="B1283" t="str">
            <v>KD991</v>
          </cell>
          <cell r="C1283" t="str">
            <v>BI_KD991 - St Maries Area - Dx Performance and Capacity</v>
          </cell>
          <cell r="D1283" t="str">
            <v>ER_2515</v>
          </cell>
          <cell r="E1283" t="str">
            <v>2515</v>
          </cell>
          <cell r="F1283" t="str">
            <v>ER_2515 - Distribution - CdA East &amp; North</v>
          </cell>
          <cell r="G1283" t="str">
            <v>Distribution System Enhancements</v>
          </cell>
          <cell r="H1283" t="str">
            <v>T&amp;D Engineering</v>
          </cell>
          <cell r="I1283" t="str">
            <v>Performance &amp; Capacity</v>
          </cell>
        </row>
        <row r="1284">
          <cell r="A1284" t="str">
            <v>BI_KFX54</v>
          </cell>
          <cell r="B1284" t="str">
            <v>KFX54</v>
          </cell>
          <cell r="C1284" t="str">
            <v>BI_KFX54 - KF Landfill ARO</v>
          </cell>
          <cell r="D1284" t="str">
            <v>ER_7500</v>
          </cell>
          <cell r="E1284" t="str">
            <v>7500</v>
          </cell>
          <cell r="F1284" t="str">
            <v>ER_7500 - FAS 143 ARO</v>
          </cell>
          <cell r="G1284" t="str">
            <v>FAS 143 ARO</v>
          </cell>
          <cell r="H1284" t="str">
            <v>Outside Regular Capital</v>
          </cell>
          <cell r="I1284" t="str">
            <v>No Driver</v>
          </cell>
        </row>
        <row r="1285">
          <cell r="A1285" t="str">
            <v>BI_KS100</v>
          </cell>
          <cell r="B1285" t="str">
            <v>KS100</v>
          </cell>
          <cell r="C1285" t="str">
            <v>BI_KS100 - Lucky Friday 115 kV - Rebuild</v>
          </cell>
          <cell r="D1285" t="str">
            <v>ER_1106</v>
          </cell>
          <cell r="E1285" t="str">
            <v>1106</v>
          </cell>
          <cell r="F1285" t="str">
            <v>ER_1106 - Lucky Friday 115 kV Rebuild for Load Growth</v>
          </cell>
          <cell r="G1285" t="str">
            <v>New Revenue - Growth</v>
          </cell>
          <cell r="H1285" t="str">
            <v>Growth Subfunction</v>
          </cell>
          <cell r="I1285" t="str">
            <v>Customer Requested</v>
          </cell>
        </row>
        <row r="1286">
          <cell r="A1286" t="str">
            <v>BI_KS201</v>
          </cell>
          <cell r="B1286" t="str">
            <v>KS201</v>
          </cell>
          <cell r="C1286" t="str">
            <v>BI_KS201 - Big Creek 115 kV - Rebuild Substation</v>
          </cell>
          <cell r="D1286" t="str">
            <v>ER_2204</v>
          </cell>
          <cell r="E1286" t="str">
            <v>2204</v>
          </cell>
          <cell r="F1286" t="str">
            <v>ER_2204 - Substation Rebuilds</v>
          </cell>
          <cell r="G1286" t="str">
            <v>Substation - Station Rebuilds Program</v>
          </cell>
          <cell r="H1286" t="str">
            <v>T&amp;D Engineering</v>
          </cell>
          <cell r="I1286" t="str">
            <v>Asset Condition</v>
          </cell>
        </row>
        <row r="1287">
          <cell r="A1287" t="str">
            <v>BI_KS301</v>
          </cell>
          <cell r="B1287" t="str">
            <v>KS301</v>
          </cell>
          <cell r="C1287" t="str">
            <v>BI_KS301 - St. Maries Add new feeder 634</v>
          </cell>
          <cell r="D1287" t="str">
            <v>ER_2204</v>
          </cell>
          <cell r="E1287" t="str">
            <v>2204</v>
          </cell>
          <cell r="F1287" t="str">
            <v>ER_2204 - Substation Rebuilds</v>
          </cell>
          <cell r="G1287" t="str">
            <v>Substation - Station Rebuilds Program</v>
          </cell>
          <cell r="H1287" t="str">
            <v>T&amp;D Engineering</v>
          </cell>
          <cell r="I1287" t="str">
            <v>Asset Condition</v>
          </cell>
        </row>
        <row r="1288">
          <cell r="A1288" t="str">
            <v>BI_KS401</v>
          </cell>
          <cell r="B1288" t="str">
            <v>KS401</v>
          </cell>
          <cell r="C1288" t="str">
            <v>BI_KS401 - St. Maries 115 - Upgrade Fdr 633 Regs</v>
          </cell>
          <cell r="D1288" t="str">
            <v>ER_2242</v>
          </cell>
          <cell r="E1288" t="str">
            <v>2242</v>
          </cell>
          <cell r="F1288" t="str">
            <v>ER_2242 - St. Maries 115</v>
          </cell>
          <cell r="G1288" t="str">
            <v>Regular Capital - Pre Business Case</v>
          </cell>
          <cell r="H1288" t="str">
            <v>No Function</v>
          </cell>
          <cell r="I1288" t="str">
            <v>No Driver</v>
          </cell>
        </row>
        <row r="1289">
          <cell r="A1289" t="str">
            <v>BI_KS500</v>
          </cell>
          <cell r="B1289" t="str">
            <v>KS500</v>
          </cell>
          <cell r="C1289" t="str">
            <v>BI_KS500 - Pine Creek 230 Sub - Add New Line Position</v>
          </cell>
          <cell r="D1289" t="str">
            <v>ER_2109</v>
          </cell>
          <cell r="E1289" t="str">
            <v>2109</v>
          </cell>
          <cell r="F1289" t="str">
            <v>ER_2109 - Noxon-Pine Creek Double Circuit 230kV</v>
          </cell>
          <cell r="G1289" t="str">
            <v>Regular Capital - Pre Business Case</v>
          </cell>
          <cell r="H1289" t="str">
            <v>No Function</v>
          </cell>
          <cell r="I1289" t="str">
            <v>No Driver</v>
          </cell>
        </row>
        <row r="1290">
          <cell r="A1290" t="str">
            <v>BI_KS501</v>
          </cell>
          <cell r="B1290" t="str">
            <v>KS501</v>
          </cell>
          <cell r="C1290" t="str">
            <v>BI_KS501 - Pinecreek 230 Sub Add Line Position</v>
          </cell>
          <cell r="D1290" t="str">
            <v>ER_2110</v>
          </cell>
          <cell r="E1290" t="str">
            <v>2110</v>
          </cell>
          <cell r="F1290" t="str">
            <v>ER_2110 - Benewah-Pinecreek Double Circuit 230kV</v>
          </cell>
          <cell r="G1290" t="str">
            <v>Regular Capital - Pre Business Case</v>
          </cell>
          <cell r="H1290" t="str">
            <v>No Function</v>
          </cell>
          <cell r="I1290" t="str">
            <v>No Driver</v>
          </cell>
        </row>
        <row r="1291">
          <cell r="A1291" t="str">
            <v>BI_KS502</v>
          </cell>
          <cell r="B1291" t="str">
            <v>KS502</v>
          </cell>
          <cell r="C1291" t="str">
            <v>BI_KS502 - Pine Creek 230 Sub - Rebuild Dist/Replace Cap Bank</v>
          </cell>
          <cell r="D1291" t="str">
            <v>ER_2342</v>
          </cell>
          <cell r="E1291" t="str">
            <v>2342</v>
          </cell>
          <cell r="F1291" t="str">
            <v>ER_2342 - Pine Creek 230 Sub-Rebuild Dist/Replace Cap Bank</v>
          </cell>
          <cell r="G1291" t="str">
            <v>Substation - Station Rebuilds Program</v>
          </cell>
          <cell r="H1291" t="str">
            <v>T&amp;D Engineering</v>
          </cell>
          <cell r="I1291" t="str">
            <v>Asset Condition</v>
          </cell>
        </row>
        <row r="1292">
          <cell r="A1292" t="str">
            <v>BI_KS503</v>
          </cell>
          <cell r="B1292" t="str">
            <v>KS503</v>
          </cell>
          <cell r="C1292" t="str">
            <v>BI_KS503 - Noxon - Install RAS for BPA</v>
          </cell>
          <cell r="D1292" t="str">
            <v>ER_2358</v>
          </cell>
          <cell r="E1292" t="str">
            <v>2358</v>
          </cell>
          <cell r="F1292" t="str">
            <v>ER_2358 - Noxon-Install RAS for BPA</v>
          </cell>
          <cell r="G1292" t="str">
            <v>Regular Capital - Pre Business Case</v>
          </cell>
          <cell r="H1292" t="str">
            <v>No Function</v>
          </cell>
          <cell r="I1292" t="str">
            <v>No Driver</v>
          </cell>
        </row>
        <row r="1293">
          <cell r="A1293" t="str">
            <v>BI_KS692</v>
          </cell>
          <cell r="B1293" t="str">
            <v>KS692</v>
          </cell>
          <cell r="C1293" t="str">
            <v>BI_KS692 - Nox-Pin RAS Modification@PIN</v>
          </cell>
          <cell r="D1293" t="str">
            <v>ER_2101</v>
          </cell>
          <cell r="E1293" t="str">
            <v>2101</v>
          </cell>
          <cell r="F1293" t="str">
            <v>ER_2101 - Noxon/Cabinet-Generation RAS</v>
          </cell>
          <cell r="G1293" t="str">
            <v>Regular Capital - Pre Business Case</v>
          </cell>
          <cell r="H1293" t="str">
            <v>No Function</v>
          </cell>
          <cell r="I1293" t="str">
            <v>No Driver</v>
          </cell>
        </row>
        <row r="1294">
          <cell r="A1294" t="str">
            <v>BI_KS800</v>
          </cell>
          <cell r="B1294" t="str">
            <v>KS800</v>
          </cell>
          <cell r="C1294" t="str">
            <v>BI_KS800 - Burke 115kV Line Relay Upgrades</v>
          </cell>
          <cell r="D1294" t="str">
            <v>ER_2467</v>
          </cell>
          <cell r="E1294" t="str">
            <v>2467</v>
          </cell>
          <cell r="F1294" t="str">
            <v>ER_2467 - Burke 115 kV Protection &amp; Metering</v>
          </cell>
          <cell r="G1294" t="str">
            <v>Regular Capital - Pre Business Case</v>
          </cell>
          <cell r="H1294" t="str">
            <v>No Function</v>
          </cell>
          <cell r="I1294" t="str">
            <v>No Driver</v>
          </cell>
        </row>
        <row r="1295">
          <cell r="A1295" t="str">
            <v>BI_KS801</v>
          </cell>
          <cell r="B1295" t="str">
            <v>KS801</v>
          </cell>
          <cell r="C1295" t="str">
            <v>BI_KS801 - Burke 115kV Interchange Metering Upgrades</v>
          </cell>
          <cell r="D1295" t="str">
            <v>ER_2467</v>
          </cell>
          <cell r="E1295" t="str">
            <v>2467</v>
          </cell>
          <cell r="F1295" t="str">
            <v>ER_2467 - Burke 115 kV Protection &amp; Metering</v>
          </cell>
          <cell r="G1295" t="str">
            <v>Regular Capital - Pre Business Case</v>
          </cell>
          <cell r="H1295" t="str">
            <v>No Function</v>
          </cell>
          <cell r="I1295" t="str">
            <v>No Driver</v>
          </cell>
        </row>
        <row r="1296">
          <cell r="A1296" t="str">
            <v>BI_KS881</v>
          </cell>
          <cell r="B1296" t="str">
            <v>KS881</v>
          </cell>
          <cell r="C1296" t="str">
            <v>BI_KS881 - Pinecreek 230 Sub - Rebuild</v>
          </cell>
          <cell r="D1296" t="str">
            <v>ER_2281</v>
          </cell>
          <cell r="E1296" t="str">
            <v>2281</v>
          </cell>
          <cell r="F1296" t="str">
            <v>ER_2281 - Pine Creek Sub-Rebuild</v>
          </cell>
          <cell r="G1296" t="str">
            <v>Regular Capital - Pre Business Case</v>
          </cell>
          <cell r="H1296" t="str">
            <v>No Function</v>
          </cell>
          <cell r="I1296" t="str">
            <v>No Driver</v>
          </cell>
        </row>
        <row r="1297">
          <cell r="A1297" t="str">
            <v>BI_KS900</v>
          </cell>
          <cell r="B1297" t="str">
            <v>KS900</v>
          </cell>
          <cell r="C1297" t="str">
            <v>BI_KS900 - O'Gara Sub-Transformer Upgrade</v>
          </cell>
          <cell r="D1297" t="str">
            <v>ER_2478</v>
          </cell>
          <cell r="E1297" t="str">
            <v>2478</v>
          </cell>
          <cell r="F1297" t="str">
            <v>ER_2478 - O'Gara Sub-Transformer Upgrade</v>
          </cell>
          <cell r="G1297" t="str">
            <v>Regular Capital - Pre Business Case</v>
          </cell>
          <cell r="H1297" t="str">
            <v>No Function</v>
          </cell>
          <cell r="I1297" t="str">
            <v>No Driver</v>
          </cell>
        </row>
        <row r="1298">
          <cell r="A1298" t="str">
            <v>BI_KS901</v>
          </cell>
          <cell r="B1298" t="str">
            <v>KS901</v>
          </cell>
          <cell r="C1298" t="str">
            <v>BI_KS901 - St. Maries 115-24kV Substation - Sub</v>
          </cell>
          <cell r="D1298" t="str">
            <v>ER_2606</v>
          </cell>
          <cell r="E1298" t="str">
            <v>2606</v>
          </cell>
          <cell r="F1298" t="str">
            <v>ER_2606 - SCADA to all Substations</v>
          </cell>
          <cell r="G1298" t="str">
            <v>Substation - New Distribution Station Capacity Program</v>
          </cell>
          <cell r="H1298" t="str">
            <v>T&amp;D Engineering</v>
          </cell>
          <cell r="I1298" t="str">
            <v>Performance &amp; Capacity</v>
          </cell>
        </row>
        <row r="1299">
          <cell r="A1299" t="str">
            <v>BI_KT001</v>
          </cell>
          <cell r="B1299" t="str">
            <v>KT001</v>
          </cell>
          <cell r="C1299" t="str">
            <v>BI_KT001 - Pine Creek Sub Rebuild-Reroute Xsmn</v>
          </cell>
          <cell r="D1299" t="str">
            <v>ER_2281</v>
          </cell>
          <cell r="E1299" t="str">
            <v>2281</v>
          </cell>
          <cell r="F1299" t="str">
            <v>ER_2281 - Pine Creek Sub-Rebuild</v>
          </cell>
          <cell r="G1299" t="str">
            <v>Regular Capital - Pre Business Case</v>
          </cell>
          <cell r="H1299" t="str">
            <v>No Function</v>
          </cell>
          <cell r="I1299" t="str">
            <v>No Driver</v>
          </cell>
        </row>
        <row r="1300">
          <cell r="A1300" t="str">
            <v>BI_KT002</v>
          </cell>
          <cell r="B1300" t="str">
            <v>KT002</v>
          </cell>
          <cell r="C1300" t="str">
            <v>BI_KT002 - Big Creek Rebuild - Transmission Integration</v>
          </cell>
          <cell r="D1300" t="str">
            <v>ER_2204</v>
          </cell>
          <cell r="E1300" t="str">
            <v>2204</v>
          </cell>
          <cell r="F1300" t="str">
            <v>ER_2204 - Substation Rebuilds</v>
          </cell>
          <cell r="G1300" t="str">
            <v>Substation - Station Rebuilds Program</v>
          </cell>
          <cell r="H1300" t="str">
            <v>T&amp;D Engineering</v>
          </cell>
          <cell r="I1300" t="str">
            <v>Asset Condition</v>
          </cell>
        </row>
        <row r="1301">
          <cell r="A1301" t="str">
            <v>BI_KT100</v>
          </cell>
          <cell r="B1301" t="str">
            <v>KT100</v>
          </cell>
          <cell r="C1301" t="str">
            <v>BI_KT100 - BUR-PIN#3 EPA Relo At Lucky Friday Tap</v>
          </cell>
          <cell r="D1301" t="str">
            <v>ER_2070</v>
          </cell>
          <cell r="E1301" t="str">
            <v>2070</v>
          </cell>
          <cell r="F1301" t="str">
            <v>ER_2070 - Trans/Dist/Sub Reimbursable Projects</v>
          </cell>
          <cell r="G1301" t="str">
            <v>T&amp;D Reimbursable</v>
          </cell>
          <cell r="H1301" t="str">
            <v>T&amp;D Engineering</v>
          </cell>
          <cell r="I1301" t="str">
            <v>Customer Requested</v>
          </cell>
        </row>
        <row r="1302">
          <cell r="A1302" t="str">
            <v>BI_KT201</v>
          </cell>
          <cell r="B1302" t="str">
            <v>KT201</v>
          </cell>
          <cell r="C1302" t="str">
            <v>BI_KT201 - Lucky Friday 115kV - Transmission Integration</v>
          </cell>
          <cell r="D1302" t="str">
            <v>ER_1106</v>
          </cell>
          <cell r="E1302" t="str">
            <v>1106</v>
          </cell>
          <cell r="F1302" t="str">
            <v>ER_1106 - Lucky Friday 115 kV Rebuild for Load Growth</v>
          </cell>
          <cell r="G1302" t="str">
            <v>New Revenue - Growth</v>
          </cell>
          <cell r="H1302" t="str">
            <v>Growth Subfunction</v>
          </cell>
          <cell r="I1302" t="str">
            <v>Customer Requested</v>
          </cell>
        </row>
        <row r="1303">
          <cell r="A1303" t="str">
            <v>BI_KT202</v>
          </cell>
          <cell r="B1303" t="str">
            <v>KT202</v>
          </cell>
          <cell r="C1303" t="str">
            <v>BI_KT202 - Noxon-Pine Creek I-90 Relocation Project</v>
          </cell>
          <cell r="D1303" t="str">
            <v>ER_2070</v>
          </cell>
          <cell r="E1303" t="str">
            <v>2070</v>
          </cell>
          <cell r="F1303" t="str">
            <v>ER_2070 - Trans/Dist/Sub Reimbursable Projects</v>
          </cell>
          <cell r="G1303" t="str">
            <v>T&amp;D Reimbursable</v>
          </cell>
          <cell r="H1303" t="str">
            <v>T&amp;D Engineering</v>
          </cell>
          <cell r="I1303" t="str">
            <v>Customer Requested</v>
          </cell>
        </row>
        <row r="1304">
          <cell r="A1304" t="str">
            <v>BI_KT500</v>
          </cell>
          <cell r="B1304" t="str">
            <v>KT500</v>
          </cell>
          <cell r="C1304" t="str">
            <v>BI_KT500 - Noxon-Pine Creek 230 kV: Uprate and Complete D-C</v>
          </cell>
          <cell r="D1304" t="str">
            <v>ER_2109</v>
          </cell>
          <cell r="E1304" t="str">
            <v>2109</v>
          </cell>
          <cell r="F1304" t="str">
            <v>ER_2109 - Noxon-Pine Creek Double Circuit 230kV</v>
          </cell>
          <cell r="G1304" t="str">
            <v>Regular Capital - Pre Business Case</v>
          </cell>
          <cell r="H1304" t="str">
            <v>No Function</v>
          </cell>
          <cell r="I1304" t="str">
            <v>No Driver</v>
          </cell>
        </row>
        <row r="1305">
          <cell r="A1305" t="str">
            <v>BI_KT700</v>
          </cell>
          <cell r="B1305" t="str">
            <v>KT700</v>
          </cell>
          <cell r="C1305" t="str">
            <v>BI_KT700 - Noxon-Hot Springs 230kV Rebuild</v>
          </cell>
          <cell r="D1305" t="str">
            <v>ER_2607</v>
          </cell>
          <cell r="E1305" t="str">
            <v>2607</v>
          </cell>
          <cell r="F1305" t="str">
            <v>ER_2607 - Noxon-Hot Springs 230kV Rebuild</v>
          </cell>
          <cell r="G1305" t="str">
            <v>Transmission Major Rebuild - Asset Condition</v>
          </cell>
          <cell r="H1305" t="str">
            <v>T&amp;D Engineering</v>
          </cell>
          <cell r="I1305" t="str">
            <v>Asset Condition</v>
          </cell>
        </row>
        <row r="1306">
          <cell r="A1306" t="str">
            <v>BI_KT900</v>
          </cell>
          <cell r="B1306" t="str">
            <v>KT900</v>
          </cell>
          <cell r="C1306" t="str">
            <v>BI_KT900 - Lucky Friday 115 Tap:  Connect to #3 Line</v>
          </cell>
          <cell r="D1306" t="str">
            <v>ER_2476</v>
          </cell>
          <cell r="E1306" t="str">
            <v>2476</v>
          </cell>
          <cell r="F1306" t="str">
            <v>ER_2476 - Lucky Friday 115 Tap:  Connect to #3 Line</v>
          </cell>
          <cell r="G1306" t="str">
            <v>Regular Capital - Pre Business Case</v>
          </cell>
          <cell r="H1306" t="str">
            <v>No Function</v>
          </cell>
          <cell r="I1306" t="str">
            <v>No Driver</v>
          </cell>
        </row>
        <row r="1307">
          <cell r="A1307" t="str">
            <v>BI_KT901</v>
          </cell>
          <cell r="B1307" t="str">
            <v>KT901</v>
          </cell>
          <cell r="C1307" t="str">
            <v>BI_KT901 - Noxon-Pine Creek 230kV - Rebuild and Reconductor</v>
          </cell>
          <cell r="D1307" t="str">
            <v>ER_2116</v>
          </cell>
          <cell r="E1307" t="str">
            <v>2116</v>
          </cell>
          <cell r="F1307" t="str">
            <v>ER_2116 - Noxon-Pine Creek 230kV - Rebuild and Reconductor</v>
          </cell>
          <cell r="G1307" t="str">
            <v>Transmission Major Rebuild - Asset Condition</v>
          </cell>
          <cell r="H1307" t="str">
            <v>T&amp;D Engineering</v>
          </cell>
          <cell r="I1307" t="str">
            <v>Asset Condition</v>
          </cell>
        </row>
        <row r="1308">
          <cell r="A1308" t="str">
            <v>BI_KT902</v>
          </cell>
          <cell r="B1308" t="str">
            <v>KT902</v>
          </cell>
          <cell r="C1308" t="str">
            <v>BI_KT902 - St. Maries 115-24kV Substation - Trans</v>
          </cell>
          <cell r="D1308" t="str">
            <v>ER_2606</v>
          </cell>
          <cell r="E1308" t="str">
            <v>2606</v>
          </cell>
          <cell r="F1308" t="str">
            <v>ER_2606 - SCADA to all Substations</v>
          </cell>
          <cell r="G1308" t="str">
            <v>Substation - New Distribution Station Capacity Program</v>
          </cell>
          <cell r="H1308" t="str">
            <v>T&amp;D Engineering</v>
          </cell>
          <cell r="I1308" t="str">
            <v>Performance &amp; Capacity</v>
          </cell>
        </row>
        <row r="1309">
          <cell r="A1309" t="str">
            <v>BI_KY401</v>
          </cell>
          <cell r="B1309" t="str">
            <v>KY401</v>
          </cell>
          <cell r="C1309" t="str">
            <v>BI_KY401 - Mica Pk Uhf Link to St. Joe</v>
          </cell>
          <cell r="D1309" t="str">
            <v>ER_5104</v>
          </cell>
          <cell r="E1309" t="str">
            <v>5104</v>
          </cell>
          <cell r="F1309" t="str">
            <v>ER_5104 - Two-Way Radio System</v>
          </cell>
          <cell r="G1309" t="str">
            <v>Regular Capital - Pre Business Case</v>
          </cell>
          <cell r="H1309" t="str">
            <v>No Function</v>
          </cell>
          <cell r="I1309" t="str">
            <v>No Driver</v>
          </cell>
        </row>
        <row r="1310">
          <cell r="A1310" t="str">
            <v>BI_KY402</v>
          </cell>
          <cell r="B1310" t="str">
            <v>KY402</v>
          </cell>
          <cell r="C1310" t="str">
            <v>BI_KY402 - Kellogg Office Mw Radio Tower Replacement</v>
          </cell>
          <cell r="D1310" t="str">
            <v>ER_5102</v>
          </cell>
          <cell r="E1310" t="str">
            <v>5102</v>
          </cell>
          <cell r="F1310" t="str">
            <v>ER_5102 - Private Transport</v>
          </cell>
          <cell r="G1310" t="str">
            <v>Regular Capital - Pre Business Case</v>
          </cell>
          <cell r="H1310" t="str">
            <v>No Function</v>
          </cell>
          <cell r="I1310" t="str">
            <v>No Driver</v>
          </cell>
        </row>
        <row r="1311">
          <cell r="A1311" t="str">
            <v>BI_KY600</v>
          </cell>
          <cell r="B1311" t="str">
            <v>KY600</v>
          </cell>
          <cell r="C1311" t="str">
            <v>BI_KY600 - Kellogg Ofc &amp;PK Comm Battry Plnt Upgrades</v>
          </cell>
          <cell r="D1311" t="str">
            <v>ER_5102</v>
          </cell>
          <cell r="E1311" t="str">
            <v>5102</v>
          </cell>
          <cell r="F1311" t="str">
            <v>ER_5102 - Private Transport</v>
          </cell>
          <cell r="G1311" t="str">
            <v>Regular Capital - Pre Business Case</v>
          </cell>
          <cell r="H1311" t="str">
            <v>No Function</v>
          </cell>
          <cell r="I1311" t="str">
            <v>No Driver</v>
          </cell>
        </row>
        <row r="1312">
          <cell r="A1312" t="str">
            <v>BI_LC100</v>
          </cell>
          <cell r="B1312" t="str">
            <v>LC100</v>
          </cell>
          <cell r="C1312" t="str">
            <v>BI_LC100 - NLW Auto - Access Control &amp; Sub Integration</v>
          </cell>
          <cell r="D1312" t="str">
            <v>ER_2628</v>
          </cell>
          <cell r="E1312" t="str">
            <v>2628</v>
          </cell>
          <cell r="F1312" t="str">
            <v>ER_2628 - N Lewiston Auto Replacement</v>
          </cell>
          <cell r="G1312" t="str">
            <v>N Lewiston Autotransformer - Failed Plant</v>
          </cell>
          <cell r="H1312" t="str">
            <v>T&amp;D Engineering</v>
          </cell>
          <cell r="I1312" t="str">
            <v>Failed Plant &amp; Operations</v>
          </cell>
        </row>
        <row r="1313">
          <cell r="A1313" t="str">
            <v>BI_LC101</v>
          </cell>
          <cell r="B1313" t="str">
            <v>LC101</v>
          </cell>
          <cell r="C1313" t="str">
            <v>BI_LC101 - NLW Auto - Network Comm &amp; Security Camera Integ</v>
          </cell>
          <cell r="D1313" t="str">
            <v>ER_2628</v>
          </cell>
          <cell r="E1313" t="str">
            <v>2628</v>
          </cell>
          <cell r="F1313" t="str">
            <v>ER_2628 - N Lewiston Auto Replacement</v>
          </cell>
          <cell r="G1313" t="str">
            <v>N Lewiston Autotransformer - Failed Plant</v>
          </cell>
          <cell r="H1313" t="str">
            <v>T&amp;D Engineering</v>
          </cell>
          <cell r="I1313" t="str">
            <v>Failed Plant &amp; Operations</v>
          </cell>
        </row>
        <row r="1314">
          <cell r="A1314" t="str">
            <v>BI_LC900</v>
          </cell>
          <cell r="B1314" t="str">
            <v>LC900</v>
          </cell>
          <cell r="C1314" t="str">
            <v>BI_LC900 - Clearwater 115kV Sub Rebuild (Comm)</v>
          </cell>
          <cell r="D1314" t="str">
            <v>ER_2204</v>
          </cell>
          <cell r="E1314" t="str">
            <v>2204</v>
          </cell>
          <cell r="F1314" t="str">
            <v>ER_2204 - Substation Rebuilds</v>
          </cell>
          <cell r="G1314" t="str">
            <v>Substation - Station Rebuilds Program</v>
          </cell>
          <cell r="H1314" t="str">
            <v>T&amp;D Engineering</v>
          </cell>
          <cell r="I1314" t="str">
            <v>Asset Condition</v>
          </cell>
        </row>
        <row r="1315">
          <cell r="A1315" t="str">
            <v>BI_LC901</v>
          </cell>
          <cell r="B1315" t="str">
            <v>LC901</v>
          </cell>
          <cell r="C1315" t="str">
            <v>BI_LC901 - Clearwater 115kV Sub SCADA (Comm)</v>
          </cell>
          <cell r="D1315" t="str">
            <v>ER_2606</v>
          </cell>
          <cell r="E1315" t="str">
            <v>2606</v>
          </cell>
          <cell r="F1315" t="str">
            <v>ER_2606 - SCADA to all Substations</v>
          </cell>
          <cell r="G1315" t="str">
            <v>Substation - New Distribution Station Capacity Program</v>
          </cell>
          <cell r="H1315" t="str">
            <v>T&amp;D Engineering</v>
          </cell>
          <cell r="I1315" t="str">
            <v>Performance &amp; Capacity</v>
          </cell>
        </row>
        <row r="1316">
          <cell r="A1316" t="str">
            <v>BI_LC902</v>
          </cell>
          <cell r="B1316" t="str">
            <v>LC902</v>
          </cell>
          <cell r="C1316" t="str">
            <v>BI_LC902 - Bryden Canyon 115kV Sub Comm</v>
          </cell>
          <cell r="D1316" t="str">
            <v>ER_2204</v>
          </cell>
          <cell r="E1316" t="str">
            <v>2204</v>
          </cell>
          <cell r="F1316" t="str">
            <v>ER_2204 - Substation Rebuilds</v>
          </cell>
          <cell r="G1316" t="str">
            <v>Substation - Station Rebuilds Program</v>
          </cell>
          <cell r="H1316" t="str">
            <v>T&amp;D Engineering</v>
          </cell>
          <cell r="I1316" t="str">
            <v>Asset Condition</v>
          </cell>
        </row>
        <row r="1317">
          <cell r="A1317" t="str">
            <v>BI_LC903</v>
          </cell>
          <cell r="B1317" t="str">
            <v>LC903</v>
          </cell>
          <cell r="C1317" t="str">
            <v>BI_LC903 - Dry Gulch 115kV Substation</v>
          </cell>
          <cell r="D1317" t="str">
            <v>ER_2204</v>
          </cell>
          <cell r="E1317" t="str">
            <v>2204</v>
          </cell>
          <cell r="F1317" t="str">
            <v>ER_2204 - Substation Rebuilds</v>
          </cell>
          <cell r="G1317" t="str">
            <v>Substation - Station Rebuilds Program</v>
          </cell>
          <cell r="H1317" t="str">
            <v>T&amp;D Engineering</v>
          </cell>
          <cell r="I1317" t="str">
            <v>Asset Condition</v>
          </cell>
        </row>
        <row r="1318">
          <cell r="A1318" t="str">
            <v>BI_LC904</v>
          </cell>
          <cell r="B1318" t="str">
            <v>LC904</v>
          </cell>
          <cell r="C1318" t="str">
            <v>BI_LC904 - North Lewiston PRC-002 (Comms Integration)</v>
          </cell>
          <cell r="D1318" t="str">
            <v>ER_2608</v>
          </cell>
          <cell r="E1318" t="str">
            <v>2608</v>
          </cell>
          <cell r="F1318" t="str">
            <v>ER_2608 - Protection System Upgrades for PRC-002</v>
          </cell>
          <cell r="G1318" t="str">
            <v>Protection System Upgrade for PRC-002</v>
          </cell>
          <cell r="H1318" t="str">
            <v>T&amp;D Engineering</v>
          </cell>
          <cell r="I1318" t="str">
            <v>Mandatory &amp; Compliance</v>
          </cell>
        </row>
        <row r="1319">
          <cell r="A1319" t="str">
            <v>BI_LD001</v>
          </cell>
          <cell r="B1319" t="str">
            <v>LD001</v>
          </cell>
          <cell r="C1319" t="str">
            <v>BI_LD001 - Holbrook 1206 - Recond 1500 Ft. South</v>
          </cell>
          <cell r="D1319" t="str">
            <v>ER_2516</v>
          </cell>
          <cell r="E1319" t="str">
            <v>2516</v>
          </cell>
          <cell r="F1319" t="str">
            <v>ER_2516 - Distribution - Pullman &amp; Lewis Clark</v>
          </cell>
          <cell r="G1319" t="str">
            <v>Distribution System Enhancements</v>
          </cell>
          <cell r="H1319" t="str">
            <v>T&amp;D Engineering</v>
          </cell>
          <cell r="I1319" t="str">
            <v>Performance &amp; Capacity</v>
          </cell>
        </row>
        <row r="1320">
          <cell r="A1320" t="str">
            <v>BI_LD002</v>
          </cell>
          <cell r="B1320" t="str">
            <v>LD002</v>
          </cell>
          <cell r="C1320" t="str">
            <v>BI_LD002 - Dry Gulch 1209</v>
          </cell>
          <cell r="D1320" t="str">
            <v>ER_2414</v>
          </cell>
          <cell r="E1320" t="str">
            <v>2414</v>
          </cell>
          <cell r="F1320" t="str">
            <v>ER_2414 - Sys-Dist Reliability-Improve Worst Fdrs</v>
          </cell>
          <cell r="G1320" t="str">
            <v>Distribution System Enhancements</v>
          </cell>
          <cell r="H1320" t="str">
            <v>T&amp;D Engineering</v>
          </cell>
          <cell r="I1320" t="str">
            <v>Performance &amp; Capacity</v>
          </cell>
        </row>
        <row r="1321">
          <cell r="A1321" t="str">
            <v>BI_LD003</v>
          </cell>
          <cell r="B1321" t="str">
            <v>LD003</v>
          </cell>
          <cell r="C1321" t="str">
            <v>BI_LD003 - Dry Gulch 1209:  Rebuild 5 miles at Silcott</v>
          </cell>
          <cell r="D1321" t="str">
            <v>ER_2516</v>
          </cell>
          <cell r="E1321" t="str">
            <v>2516</v>
          </cell>
          <cell r="F1321" t="str">
            <v>ER_2516 - Distribution - Pullman &amp; Lewis Clark</v>
          </cell>
          <cell r="G1321" t="str">
            <v>Distribution System Enhancements</v>
          </cell>
          <cell r="H1321" t="str">
            <v>T&amp;D Engineering</v>
          </cell>
          <cell r="I1321" t="str">
            <v>Performance &amp; Capacity</v>
          </cell>
        </row>
        <row r="1322">
          <cell r="A1322" t="str">
            <v>BI_LD004</v>
          </cell>
          <cell r="B1322" t="str">
            <v>LD004</v>
          </cell>
          <cell r="C1322" t="str">
            <v>BI_LD004 - ORO1282 Grid Mod Automation</v>
          </cell>
          <cell r="D1322" t="str">
            <v>ER_2599</v>
          </cell>
          <cell r="E1322" t="str">
            <v>2599</v>
          </cell>
          <cell r="F1322" t="str">
            <v>ER_2599 - Grid Mod Automation</v>
          </cell>
          <cell r="G1322" t="str">
            <v>Distribution Grid Modernization</v>
          </cell>
          <cell r="H1322" t="str">
            <v>T&amp;D Operations</v>
          </cell>
          <cell r="I1322" t="str">
            <v>Asset Condition</v>
          </cell>
        </row>
        <row r="1323">
          <cell r="A1323" t="str">
            <v>BI_LD101</v>
          </cell>
          <cell r="B1323" t="str">
            <v>LD101</v>
          </cell>
          <cell r="C1323" t="str">
            <v>BI_LD101 - Grangeville 1273 ID</v>
          </cell>
          <cell r="D1323" t="str">
            <v>ER_2414</v>
          </cell>
          <cell r="E1323" t="str">
            <v>2414</v>
          </cell>
          <cell r="F1323" t="str">
            <v>ER_2414 - Sys-Dist Reliability-Improve Worst Fdrs</v>
          </cell>
          <cell r="G1323" t="str">
            <v>Distribution System Enhancements</v>
          </cell>
          <cell r="H1323" t="str">
            <v>T&amp;D Engineering</v>
          </cell>
          <cell r="I1323" t="str">
            <v>Performance &amp; Capacity</v>
          </cell>
        </row>
        <row r="1324">
          <cell r="A1324" t="str">
            <v>BI_LD102</v>
          </cell>
          <cell r="B1324" t="str">
            <v>LD102</v>
          </cell>
          <cell r="C1324" t="str">
            <v>BI_LD102 - 10th &amp; Stewart 12F3 Tie to 1256</v>
          </cell>
          <cell r="D1324" t="str">
            <v>ER_2516</v>
          </cell>
          <cell r="E1324" t="str">
            <v>2516</v>
          </cell>
          <cell r="F1324" t="str">
            <v>ER_2516 - Distribution - Pullman &amp; Lewis Clark</v>
          </cell>
          <cell r="G1324" t="str">
            <v>Distribution System Enhancements</v>
          </cell>
          <cell r="H1324" t="str">
            <v>T&amp;D Engineering</v>
          </cell>
          <cell r="I1324" t="str">
            <v>Performance &amp; Capacity</v>
          </cell>
        </row>
        <row r="1325">
          <cell r="A1325" t="str">
            <v>BI_LD103</v>
          </cell>
          <cell r="B1325" t="str">
            <v>LD103</v>
          </cell>
          <cell r="C1325" t="str">
            <v>BI_LD103 - S Lewiston 1358 Extend</v>
          </cell>
          <cell r="D1325" t="str">
            <v>ER_2516</v>
          </cell>
          <cell r="E1325" t="str">
            <v>2516</v>
          </cell>
          <cell r="F1325" t="str">
            <v>ER_2516 - Distribution - Pullman &amp; Lewis Clark</v>
          </cell>
          <cell r="G1325" t="str">
            <v>Distribution System Enhancements</v>
          </cell>
          <cell r="H1325" t="str">
            <v>T&amp;D Engineering</v>
          </cell>
          <cell r="I1325" t="str">
            <v>Performance &amp; Capacity</v>
          </cell>
        </row>
        <row r="1326">
          <cell r="A1326" t="str">
            <v>BI_LD104</v>
          </cell>
          <cell r="B1326" t="str">
            <v>LD104</v>
          </cell>
          <cell r="C1326" t="str">
            <v>BI_LD104 - Orofino 1281- Repair along Hwy 7</v>
          </cell>
          <cell r="D1326" t="str">
            <v>ER_2516</v>
          </cell>
          <cell r="E1326" t="str">
            <v>2516</v>
          </cell>
          <cell r="F1326" t="str">
            <v>ER_2516 - Distribution - Pullman &amp; Lewis Clark</v>
          </cell>
          <cell r="G1326" t="str">
            <v>Distribution System Enhancements</v>
          </cell>
          <cell r="H1326" t="str">
            <v>T&amp;D Engineering</v>
          </cell>
          <cell r="I1326" t="str">
            <v>Performance &amp; Capacity</v>
          </cell>
        </row>
        <row r="1327">
          <cell r="A1327" t="str">
            <v>BI_LD105</v>
          </cell>
          <cell r="B1327" t="str">
            <v>LD105</v>
          </cell>
          <cell r="C1327" t="str">
            <v>BI_LD105 - Grangeville Substation - Rebuild (Distribution)</v>
          </cell>
          <cell r="D1327" t="str">
            <v>ER_2204</v>
          </cell>
          <cell r="E1327" t="str">
            <v>2204</v>
          </cell>
          <cell r="F1327" t="str">
            <v>ER_2204 - Substation Rebuilds</v>
          </cell>
          <cell r="G1327" t="str">
            <v>Substation - Station Rebuilds Program</v>
          </cell>
          <cell r="H1327" t="str">
            <v>T&amp;D Engineering</v>
          </cell>
          <cell r="I1327" t="str">
            <v>Asset Condition</v>
          </cell>
        </row>
        <row r="1328">
          <cell r="A1328" t="str">
            <v>BI_LD106</v>
          </cell>
          <cell r="B1328" t="str">
            <v>LD106</v>
          </cell>
          <cell r="C1328" t="str">
            <v>BI_LD106 - Pound Ln Sub-Upgrade to (2) 30MVA Line-ups (Dist)</v>
          </cell>
          <cell r="D1328" t="str">
            <v>ER_2204</v>
          </cell>
          <cell r="E1328" t="str">
            <v>2204</v>
          </cell>
          <cell r="F1328" t="str">
            <v>ER_2204 - Substation Rebuilds</v>
          </cell>
          <cell r="G1328" t="str">
            <v>Substation - Station Rebuilds Program</v>
          </cell>
          <cell r="H1328" t="str">
            <v>T&amp;D Engineering</v>
          </cell>
          <cell r="I1328" t="str">
            <v>Asset Condition</v>
          </cell>
        </row>
        <row r="1329">
          <cell r="A1329" t="str">
            <v>BI_LD201</v>
          </cell>
          <cell r="B1329" t="str">
            <v>LD201</v>
          </cell>
          <cell r="C1329" t="str">
            <v>BI_LD201 - Tenth &amp; Stewart 1253 - Construct Feeder</v>
          </cell>
          <cell r="D1329" t="str">
            <v>ER_2209</v>
          </cell>
          <cell r="E1329" t="str">
            <v>2209</v>
          </cell>
          <cell r="F1329" t="str">
            <v>ER_2209 - Ten-Inc Cap/Fdr Po</v>
          </cell>
          <cell r="G1329" t="str">
            <v>Regular Capital - Pre Business Case</v>
          </cell>
          <cell r="H1329" t="str">
            <v>No Function</v>
          </cell>
          <cell r="I1329" t="str">
            <v>No Driver</v>
          </cell>
        </row>
        <row r="1330">
          <cell r="A1330" t="str">
            <v>BI_LD202</v>
          </cell>
          <cell r="B1330" t="str">
            <v>LD202</v>
          </cell>
          <cell r="C1330" t="str">
            <v>BI_LD202 - Sweetwater 2403 ID</v>
          </cell>
          <cell r="D1330" t="str">
            <v>ER_2414</v>
          </cell>
          <cell r="E1330" t="str">
            <v>2414</v>
          </cell>
          <cell r="F1330" t="str">
            <v>ER_2414 - Sys-Dist Reliability-Improve Worst Fdrs</v>
          </cell>
          <cell r="G1330" t="str">
            <v>Distribution System Enhancements</v>
          </cell>
          <cell r="H1330" t="str">
            <v>T&amp;D Engineering</v>
          </cell>
          <cell r="I1330" t="str">
            <v>Performance &amp; Capacity</v>
          </cell>
        </row>
        <row r="1331">
          <cell r="A1331" t="str">
            <v>BI_LD203</v>
          </cell>
          <cell r="B1331" t="str">
            <v>LD203</v>
          </cell>
          <cell r="C1331" t="str">
            <v>BI_LD203 - 10th &amp; Stewart Dx int</v>
          </cell>
          <cell r="D1331" t="str">
            <v>ER_2522</v>
          </cell>
          <cell r="E1331" t="str">
            <v>2522</v>
          </cell>
          <cell r="F1331" t="str">
            <v>ER_2522 - 10th &amp; Stewart Dx Int</v>
          </cell>
          <cell r="G1331" t="str">
            <v>Substation - Station Rebuilds Program</v>
          </cell>
          <cell r="H1331" t="str">
            <v>T&amp;D Engineering</v>
          </cell>
          <cell r="I1331" t="str">
            <v>Asset Condition</v>
          </cell>
        </row>
        <row r="1332">
          <cell r="A1332" t="str">
            <v>BI_LD204</v>
          </cell>
          <cell r="B1332" t="str">
            <v>LD204</v>
          </cell>
          <cell r="C1332" t="str">
            <v>BI_LD204 - 10th &amp; Stewart 1253 - 1 mi Recond &amp; Regs</v>
          </cell>
          <cell r="D1332" t="str">
            <v>ER_2516</v>
          </cell>
          <cell r="E1332" t="str">
            <v>2516</v>
          </cell>
          <cell r="F1332" t="str">
            <v>ER_2516 - Distribution - Pullman &amp; Lewis Clark</v>
          </cell>
          <cell r="G1332" t="str">
            <v>Distribution System Enhancements</v>
          </cell>
          <cell r="H1332" t="str">
            <v>T&amp;D Engineering</v>
          </cell>
          <cell r="I1332" t="str">
            <v>Performance &amp; Capacity</v>
          </cell>
        </row>
        <row r="1333">
          <cell r="A1333" t="str">
            <v>BI_LD301</v>
          </cell>
          <cell r="B1333" t="str">
            <v>LD301</v>
          </cell>
          <cell r="C1333" t="str">
            <v>BI_LD301 - Juliaetta 662 ID</v>
          </cell>
          <cell r="D1333" t="str">
            <v>ER_2414</v>
          </cell>
          <cell r="E1333" t="str">
            <v>2414</v>
          </cell>
          <cell r="F1333" t="str">
            <v>ER_2414 - Sys-Dist Reliability-Improve Worst Fdrs</v>
          </cell>
          <cell r="G1333" t="str">
            <v>Distribution System Enhancements</v>
          </cell>
          <cell r="H1333" t="str">
            <v>T&amp;D Engineering</v>
          </cell>
          <cell r="I1333" t="str">
            <v>Performance &amp; Capacity</v>
          </cell>
        </row>
        <row r="1334">
          <cell r="A1334" t="str">
            <v>BI_LD302</v>
          </cell>
          <cell r="B1334" t="str">
            <v>LD302</v>
          </cell>
          <cell r="C1334" t="str">
            <v>BI_LD302 - Jaype 1287 ID</v>
          </cell>
          <cell r="D1334" t="str">
            <v>ER_2414</v>
          </cell>
          <cell r="E1334" t="str">
            <v>2414</v>
          </cell>
          <cell r="F1334" t="str">
            <v>ER_2414 - Sys-Dist Reliability-Improve Worst Fdrs</v>
          </cell>
          <cell r="G1334" t="str">
            <v>Distribution System Enhancements</v>
          </cell>
          <cell r="H1334" t="str">
            <v>T&amp;D Engineering</v>
          </cell>
          <cell r="I1334" t="str">
            <v>Performance &amp; Capacity</v>
          </cell>
        </row>
        <row r="1335">
          <cell r="A1335" t="str">
            <v>BI_LD303</v>
          </cell>
          <cell r="B1335" t="str">
            <v>LD303</v>
          </cell>
          <cell r="C1335" t="str">
            <v>BI_LD303 - Juliaetta 661 ID</v>
          </cell>
          <cell r="D1335" t="str">
            <v>ER_2414</v>
          </cell>
          <cell r="E1335" t="str">
            <v>2414</v>
          </cell>
          <cell r="F1335" t="str">
            <v>ER_2414 - Sys-Dist Reliability-Improve Worst Fdrs</v>
          </cell>
          <cell r="G1335" t="str">
            <v>Distribution System Enhancements</v>
          </cell>
          <cell r="H1335" t="str">
            <v>T&amp;D Engineering</v>
          </cell>
          <cell r="I1335" t="str">
            <v>Performance &amp; Capacity</v>
          </cell>
        </row>
        <row r="1336">
          <cell r="A1336" t="str">
            <v>BI_LD304</v>
          </cell>
          <cell r="B1336" t="str">
            <v>LD304</v>
          </cell>
          <cell r="C1336" t="str">
            <v>BI_LD304 - Baseline L/C &amp; South Segment Reconductor</v>
          </cell>
          <cell r="D1336" t="str">
            <v>ER_2516</v>
          </cell>
          <cell r="E1336" t="str">
            <v>2516</v>
          </cell>
          <cell r="F1336" t="str">
            <v>ER_2516 - Distribution - Pullman &amp; Lewis Clark</v>
          </cell>
          <cell r="G1336" t="str">
            <v>Distribution System Enhancements</v>
          </cell>
          <cell r="H1336" t="str">
            <v>T&amp;D Engineering</v>
          </cell>
          <cell r="I1336" t="str">
            <v>Performance &amp; Capacity</v>
          </cell>
        </row>
        <row r="1337">
          <cell r="A1337" t="str">
            <v>BI_LD305</v>
          </cell>
          <cell r="B1337" t="str">
            <v>LD305</v>
          </cell>
          <cell r="C1337" t="str">
            <v>BI_LD305 - N Lewiston Wood Sub Rbld Pgm</v>
          </cell>
          <cell r="D1337" t="str">
            <v>ER_2204</v>
          </cell>
          <cell r="E1337" t="str">
            <v>2204</v>
          </cell>
          <cell r="F1337" t="str">
            <v>ER_2204 - Substation Rebuilds</v>
          </cell>
          <cell r="G1337" t="str">
            <v>Substation - Station Rebuilds Program</v>
          </cell>
          <cell r="H1337" t="str">
            <v>T&amp;D Engineering</v>
          </cell>
          <cell r="I1337" t="str">
            <v>Asset Condition</v>
          </cell>
        </row>
        <row r="1338">
          <cell r="A1338" t="str">
            <v>BI_LD306</v>
          </cell>
          <cell r="B1338" t="str">
            <v>LD306</v>
          </cell>
          <cell r="C1338" t="str">
            <v>BI_LD306 - TEN1255 - Recon .75 mi at 5th &amp; Cedar</v>
          </cell>
          <cell r="D1338" t="str">
            <v>ER_2516</v>
          </cell>
          <cell r="E1338" t="str">
            <v>2516</v>
          </cell>
          <cell r="F1338" t="str">
            <v>ER_2516 - Distribution - Pullman &amp; Lewis Clark</v>
          </cell>
          <cell r="G1338" t="str">
            <v>Distribution System Enhancements</v>
          </cell>
          <cell r="H1338" t="str">
            <v>T&amp;D Engineering</v>
          </cell>
          <cell r="I1338" t="str">
            <v>Performance &amp; Capacity</v>
          </cell>
        </row>
        <row r="1339">
          <cell r="A1339" t="str">
            <v>BI_LD307</v>
          </cell>
          <cell r="B1339" t="str">
            <v>LD307</v>
          </cell>
          <cell r="C1339" t="str">
            <v>BI_LD307 - GRV1273 - Regs at Orogrande and E City</v>
          </cell>
          <cell r="D1339" t="str">
            <v>ER_2516</v>
          </cell>
          <cell r="E1339" t="str">
            <v>2516</v>
          </cell>
          <cell r="F1339" t="str">
            <v>ER_2516 - Distribution - Pullman &amp; Lewis Clark</v>
          </cell>
          <cell r="G1339" t="str">
            <v>Distribution System Enhancements</v>
          </cell>
          <cell r="H1339" t="str">
            <v>T&amp;D Engineering</v>
          </cell>
          <cell r="I1339" t="str">
            <v>Performance &amp; Capacity</v>
          </cell>
        </row>
        <row r="1340">
          <cell r="A1340" t="str">
            <v>BI_LD308</v>
          </cell>
          <cell r="B1340" t="str">
            <v>LD308</v>
          </cell>
          <cell r="C1340" t="str">
            <v>BI_LD308 - CFD 1211 -Asotin City</v>
          </cell>
          <cell r="D1340" t="str">
            <v>ER_2516</v>
          </cell>
          <cell r="E1340" t="str">
            <v>2516</v>
          </cell>
          <cell r="F1340" t="str">
            <v>ER_2516 - Distribution - Pullman &amp; Lewis Clark</v>
          </cell>
          <cell r="G1340" t="str">
            <v>Distribution System Enhancements</v>
          </cell>
          <cell r="H1340" t="str">
            <v>T&amp;D Engineering</v>
          </cell>
          <cell r="I1340" t="str">
            <v>Performance &amp; Capacity</v>
          </cell>
        </row>
        <row r="1341">
          <cell r="A1341" t="str">
            <v>BI_LD398</v>
          </cell>
          <cell r="B1341" t="str">
            <v>LD398</v>
          </cell>
          <cell r="C1341" t="str">
            <v>BI_LD398 - Holbrook 1205 - Reconductor 0.7 Miles</v>
          </cell>
          <cell r="D1341" t="str">
            <v>ER_2263</v>
          </cell>
          <cell r="E1341" t="str">
            <v>2263</v>
          </cell>
          <cell r="F1341" t="str">
            <v>ER_2263 - Holbrook-Upgrade Fdr</v>
          </cell>
          <cell r="G1341" t="str">
            <v>Regular Capital - Pre Business Case</v>
          </cell>
          <cell r="H1341" t="str">
            <v>No Function</v>
          </cell>
          <cell r="I1341" t="str">
            <v>No Driver</v>
          </cell>
        </row>
        <row r="1342">
          <cell r="A1342" t="str">
            <v>BI_LD399</v>
          </cell>
          <cell r="B1342" t="str">
            <v>LD399</v>
          </cell>
          <cell r="C1342" t="str">
            <v>BI_LD399 - Holbrook 1206 - Reconductor 1.5 Miles</v>
          </cell>
          <cell r="D1342" t="str">
            <v>ER_2263</v>
          </cell>
          <cell r="E1342" t="str">
            <v>2263</v>
          </cell>
          <cell r="F1342" t="str">
            <v>ER_2263 - Holbrook-Upgrade Fdr</v>
          </cell>
          <cell r="G1342" t="str">
            <v>Regular Capital - Pre Business Case</v>
          </cell>
          <cell r="H1342" t="str">
            <v>No Function</v>
          </cell>
          <cell r="I1342" t="str">
            <v>No Driver</v>
          </cell>
        </row>
        <row r="1343">
          <cell r="A1343" t="str">
            <v>BI_LD400</v>
          </cell>
          <cell r="B1343" t="str">
            <v>LD400</v>
          </cell>
          <cell r="C1343" t="str">
            <v>BI_LD400 - Holbrook 1207 - Reconductor 0.4 Miles</v>
          </cell>
          <cell r="D1343" t="str">
            <v>ER_2263</v>
          </cell>
          <cell r="E1343" t="str">
            <v>2263</v>
          </cell>
          <cell r="F1343" t="str">
            <v>ER_2263 - Holbrook-Upgrade Fdr</v>
          </cell>
          <cell r="G1343" t="str">
            <v>Regular Capital - Pre Business Case</v>
          </cell>
          <cell r="H1343" t="str">
            <v>No Function</v>
          </cell>
          <cell r="I1343" t="str">
            <v>No Driver</v>
          </cell>
        </row>
        <row r="1344">
          <cell r="A1344" t="str">
            <v>BI_LD401</v>
          </cell>
          <cell r="B1344" t="str">
            <v>LD401</v>
          </cell>
          <cell r="C1344" t="str">
            <v>BI_LD401 - Ten 1253 - Reconductor 21St Street</v>
          </cell>
          <cell r="D1344" t="str">
            <v>ER_2235</v>
          </cell>
          <cell r="E1344" t="str">
            <v>2235</v>
          </cell>
          <cell r="F1344" t="str">
            <v>ER_2235 - Ten 1253 Recond</v>
          </cell>
          <cell r="G1344" t="str">
            <v>Regular Capital - Pre Business Case</v>
          </cell>
          <cell r="H1344" t="str">
            <v>No Function</v>
          </cell>
          <cell r="I1344" t="str">
            <v>No Driver</v>
          </cell>
        </row>
        <row r="1345">
          <cell r="A1345" t="str">
            <v>BI_LD402</v>
          </cell>
          <cell r="B1345" t="str">
            <v>LD402</v>
          </cell>
          <cell r="C1345" t="str">
            <v>BI_LD402 - CFD1211 - Ext 556 trunk 2 miles</v>
          </cell>
          <cell r="D1345" t="str">
            <v>ER_2516</v>
          </cell>
          <cell r="E1345" t="str">
            <v>2516</v>
          </cell>
          <cell r="F1345" t="str">
            <v>ER_2516 - Distribution - Pullman &amp; Lewis Clark</v>
          </cell>
          <cell r="G1345" t="str">
            <v>Distribution System Enhancements</v>
          </cell>
          <cell r="H1345" t="str">
            <v>T&amp;D Engineering</v>
          </cell>
          <cell r="I1345" t="str">
            <v>Performance &amp; Capacity</v>
          </cell>
        </row>
        <row r="1346">
          <cell r="A1346" t="str">
            <v>BI_LD403</v>
          </cell>
          <cell r="B1346" t="str">
            <v>LD403</v>
          </cell>
          <cell r="C1346" t="str">
            <v>BI_LD403 - CFD1211 - Regs at 1.5 miles</v>
          </cell>
          <cell r="D1346" t="str">
            <v>ER_2516</v>
          </cell>
          <cell r="E1346" t="str">
            <v>2516</v>
          </cell>
          <cell r="F1346" t="str">
            <v>ER_2516 - Distribution - Pullman &amp; Lewis Clark</v>
          </cell>
          <cell r="G1346" t="str">
            <v>Distribution System Enhancements</v>
          </cell>
          <cell r="H1346" t="str">
            <v>T&amp;D Engineering</v>
          </cell>
          <cell r="I1346" t="str">
            <v>Performance &amp; Capacity</v>
          </cell>
        </row>
        <row r="1347">
          <cell r="A1347" t="str">
            <v>BI_LD404</v>
          </cell>
          <cell r="B1347" t="str">
            <v>LD404</v>
          </cell>
          <cell r="C1347" t="str">
            <v>BI_LD404 - GRV1273 - Spare 34kV Regs</v>
          </cell>
          <cell r="D1347" t="str">
            <v>ER_2516</v>
          </cell>
          <cell r="E1347" t="str">
            <v>2516</v>
          </cell>
          <cell r="F1347" t="str">
            <v>ER_2516 - Distribution - Pullman &amp; Lewis Clark</v>
          </cell>
          <cell r="G1347" t="str">
            <v>Distribution System Enhancements</v>
          </cell>
          <cell r="H1347" t="str">
            <v>T&amp;D Engineering</v>
          </cell>
          <cell r="I1347" t="str">
            <v>Performance &amp; Capacity</v>
          </cell>
        </row>
        <row r="1348">
          <cell r="A1348" t="str">
            <v>BI_LD405</v>
          </cell>
          <cell r="B1348" t="str">
            <v>LD405</v>
          </cell>
          <cell r="C1348" t="str">
            <v>BI_LD405 - GRV 1272 tie to WIK 1278</v>
          </cell>
          <cell r="D1348" t="str">
            <v>ER_2516</v>
          </cell>
          <cell r="E1348" t="str">
            <v>2516</v>
          </cell>
          <cell r="F1348" t="str">
            <v>ER_2516 - Distribution - Pullman &amp; Lewis Clark</v>
          </cell>
          <cell r="G1348" t="str">
            <v>Distribution System Enhancements</v>
          </cell>
          <cell r="H1348" t="str">
            <v>T&amp;D Engineering</v>
          </cell>
          <cell r="I1348" t="str">
            <v>Performance &amp; Capacity</v>
          </cell>
        </row>
        <row r="1349">
          <cell r="A1349" t="str">
            <v>BI_LD406</v>
          </cell>
          <cell r="B1349" t="str">
            <v>LD406</v>
          </cell>
          <cell r="C1349" t="str">
            <v>BI_LD406 - JPE 1287 - midline recloser</v>
          </cell>
          <cell r="D1349" t="str">
            <v>ER_2516</v>
          </cell>
          <cell r="E1349" t="str">
            <v>2516</v>
          </cell>
          <cell r="F1349" t="str">
            <v>ER_2516 - Distribution - Pullman &amp; Lewis Clark</v>
          </cell>
          <cell r="G1349" t="str">
            <v>Distribution System Enhancements</v>
          </cell>
          <cell r="H1349" t="str">
            <v>T&amp;D Engineering</v>
          </cell>
          <cell r="I1349" t="str">
            <v>Performance &amp; Capacity</v>
          </cell>
        </row>
        <row r="1350">
          <cell r="A1350" t="str">
            <v>BI_LD407</v>
          </cell>
          <cell r="B1350" t="str">
            <v>LD407</v>
          </cell>
          <cell r="C1350" t="str">
            <v>BI_LD407 - KAM-KOO tieline</v>
          </cell>
          <cell r="D1350" t="str">
            <v>ER_2516</v>
          </cell>
          <cell r="E1350" t="str">
            <v>2516</v>
          </cell>
          <cell r="F1350" t="str">
            <v>ER_2516 - Distribution - Pullman &amp; Lewis Clark</v>
          </cell>
          <cell r="G1350" t="str">
            <v>Distribution System Enhancements</v>
          </cell>
          <cell r="H1350" t="str">
            <v>T&amp;D Engineering</v>
          </cell>
          <cell r="I1350" t="str">
            <v>Performance &amp; Capacity</v>
          </cell>
        </row>
        <row r="1351">
          <cell r="A1351" t="str">
            <v>BI_LD408</v>
          </cell>
          <cell r="B1351" t="str">
            <v>LD408</v>
          </cell>
          <cell r="C1351" t="str">
            <v>BI_LD408 - KOO 1299 - midline recloser</v>
          </cell>
          <cell r="D1351" t="str">
            <v>ER_2516</v>
          </cell>
          <cell r="E1351" t="str">
            <v>2516</v>
          </cell>
          <cell r="F1351" t="str">
            <v>ER_2516 - Distribution - Pullman &amp; Lewis Clark</v>
          </cell>
          <cell r="G1351" t="str">
            <v>Distribution System Enhancements</v>
          </cell>
          <cell r="H1351" t="str">
            <v>T&amp;D Engineering</v>
          </cell>
          <cell r="I1351" t="str">
            <v>Performance &amp; Capacity</v>
          </cell>
        </row>
        <row r="1352">
          <cell r="A1352" t="str">
            <v>BI_LD409</v>
          </cell>
          <cell r="B1352" t="str">
            <v>LD409</v>
          </cell>
          <cell r="C1352" t="str">
            <v>BI_LD409 - LOL 1359 - 2.5 miles lateral rbld</v>
          </cell>
          <cell r="D1352" t="str">
            <v>ER_2516</v>
          </cell>
          <cell r="E1352" t="str">
            <v>2516</v>
          </cell>
          <cell r="F1352" t="str">
            <v>ER_2516 - Distribution - Pullman &amp; Lewis Clark</v>
          </cell>
          <cell r="G1352" t="str">
            <v>Distribution System Enhancements</v>
          </cell>
          <cell r="H1352" t="str">
            <v>T&amp;D Engineering</v>
          </cell>
          <cell r="I1352" t="str">
            <v>Performance &amp; Capacity</v>
          </cell>
        </row>
        <row r="1353">
          <cell r="A1353" t="str">
            <v>BI_LD410</v>
          </cell>
          <cell r="B1353" t="str">
            <v>LD410</v>
          </cell>
          <cell r="C1353" t="str">
            <v>BI_LD410 - ORO 1281 - 1 mi recond at sub</v>
          </cell>
          <cell r="D1353" t="str">
            <v>ER_2516</v>
          </cell>
          <cell r="E1353" t="str">
            <v>2516</v>
          </cell>
          <cell r="F1353" t="str">
            <v>ER_2516 - Distribution - Pullman &amp; Lewis Clark</v>
          </cell>
          <cell r="G1353" t="str">
            <v>Distribution System Enhancements</v>
          </cell>
          <cell r="H1353" t="str">
            <v>T&amp;D Engineering</v>
          </cell>
          <cell r="I1353" t="str">
            <v>Performance &amp; Capacity</v>
          </cell>
        </row>
        <row r="1354">
          <cell r="A1354" t="str">
            <v>BI_LD411</v>
          </cell>
          <cell r="B1354" t="str">
            <v>LD411</v>
          </cell>
          <cell r="C1354" t="str">
            <v>BI_LD411 - ORO 1281 - midline recloser</v>
          </cell>
          <cell r="D1354" t="str">
            <v>ER_2516</v>
          </cell>
          <cell r="E1354" t="str">
            <v>2516</v>
          </cell>
          <cell r="F1354" t="str">
            <v>ER_2516 - Distribution - Pullman &amp; Lewis Clark</v>
          </cell>
          <cell r="G1354" t="str">
            <v>Distribution System Enhancements</v>
          </cell>
          <cell r="H1354" t="str">
            <v>T&amp;D Engineering</v>
          </cell>
          <cell r="I1354" t="str">
            <v>Performance &amp; Capacity</v>
          </cell>
        </row>
        <row r="1355">
          <cell r="A1355" t="str">
            <v>BI_LD412</v>
          </cell>
          <cell r="B1355" t="str">
            <v>LD412</v>
          </cell>
          <cell r="C1355" t="str">
            <v>BI_LD412 - JPE1287-WEI1289 Imp Reliability</v>
          </cell>
          <cell r="D1355" t="str">
            <v>ER_2414</v>
          </cell>
          <cell r="E1355" t="str">
            <v>2414</v>
          </cell>
          <cell r="F1355" t="str">
            <v>ER_2414 - Sys-Dist Reliability-Improve Worst Fdrs</v>
          </cell>
          <cell r="G1355" t="str">
            <v>Distribution System Enhancements</v>
          </cell>
          <cell r="H1355" t="str">
            <v>T&amp;D Engineering</v>
          </cell>
          <cell r="I1355" t="str">
            <v>Performance &amp; Capacity</v>
          </cell>
        </row>
        <row r="1356">
          <cell r="A1356" t="str">
            <v>BI_LD413</v>
          </cell>
          <cell r="B1356" t="str">
            <v>LD413</v>
          </cell>
          <cell r="C1356" t="str">
            <v>BI_LD413 - Lewiston Mill Road- Dx Line Integration</v>
          </cell>
          <cell r="D1356" t="str">
            <v>ER_2583</v>
          </cell>
          <cell r="E1356" t="str">
            <v>2583</v>
          </cell>
          <cell r="F1356" t="str">
            <v>ER_2583 - Lewiston Mill Road- Dx Line Integration</v>
          </cell>
          <cell r="G1356" t="str">
            <v>Substation - New Distribution Station Capacity Program</v>
          </cell>
          <cell r="H1356" t="str">
            <v>T&amp;D Engineering</v>
          </cell>
          <cell r="I1356" t="str">
            <v>Performance &amp; Capacity</v>
          </cell>
        </row>
        <row r="1357">
          <cell r="A1357" t="str">
            <v>BI_LD500</v>
          </cell>
          <cell r="B1357" t="str">
            <v>LD500</v>
          </cell>
          <cell r="C1357" t="str">
            <v>BI_LD500 - Critchfield 1210 &amp; 1211 const</v>
          </cell>
          <cell r="D1357" t="str">
            <v>ER_2284</v>
          </cell>
          <cell r="E1357" t="str">
            <v>2284</v>
          </cell>
          <cell r="F1357" t="str">
            <v>ER_2284 - Critchfield 115 Sub-Construct</v>
          </cell>
          <cell r="G1357" t="str">
            <v>Regular Capital - Pre Business Case</v>
          </cell>
          <cell r="H1357" t="str">
            <v>No Function</v>
          </cell>
          <cell r="I1357" t="str">
            <v>No Driver</v>
          </cell>
        </row>
        <row r="1358">
          <cell r="A1358" t="str">
            <v>BI_LD501</v>
          </cell>
          <cell r="B1358" t="str">
            <v>LD501</v>
          </cell>
          <cell r="C1358" t="str">
            <v>BI_LD501 - Wickes 1278 - Bennett</v>
          </cell>
          <cell r="D1358" t="str">
            <v>ER_2344</v>
          </cell>
          <cell r="E1358" t="str">
            <v>2344</v>
          </cell>
          <cell r="F1358" t="str">
            <v>ER_2344 - Wicks - Rplc Fdr 12F2 and Refurbish Sub</v>
          </cell>
          <cell r="G1358" t="str">
            <v>Regular Capital - Pre Business Case</v>
          </cell>
          <cell r="H1358" t="str">
            <v>No Function</v>
          </cell>
          <cell r="I1358" t="str">
            <v>No Driver</v>
          </cell>
        </row>
        <row r="1359">
          <cell r="A1359" t="str">
            <v>BI_LD502</v>
          </cell>
          <cell r="B1359" t="str">
            <v>LD502</v>
          </cell>
          <cell r="C1359" t="str">
            <v>BI_LD502 - Nez Perce Legal Fees</v>
          </cell>
          <cell r="D1359" t="str">
            <v>ER_2361</v>
          </cell>
          <cell r="E1359" t="str">
            <v>2361</v>
          </cell>
          <cell r="F1359" t="str">
            <v>ER_2361 - Nez Perce Legal Fees</v>
          </cell>
          <cell r="G1359" t="str">
            <v>Regular Capital - Pre Business Case</v>
          </cell>
          <cell r="H1359" t="str">
            <v>No Function</v>
          </cell>
          <cell r="I1359" t="str">
            <v>No Driver</v>
          </cell>
        </row>
        <row r="1360">
          <cell r="A1360" t="str">
            <v>BI_LD503</v>
          </cell>
          <cell r="B1360" t="str">
            <v>LD503</v>
          </cell>
          <cell r="C1360" t="str">
            <v>BI_LD503 - PDL1203 - 3 ph loop, so portion</v>
          </cell>
          <cell r="D1360" t="str">
            <v>ER_2516</v>
          </cell>
          <cell r="E1360" t="str">
            <v>2516</v>
          </cell>
          <cell r="F1360" t="str">
            <v>ER_2516 - Distribution - Pullman &amp; Lewis Clark</v>
          </cell>
          <cell r="G1360" t="str">
            <v>Distribution System Enhancements</v>
          </cell>
          <cell r="H1360" t="str">
            <v>T&amp;D Engineering</v>
          </cell>
          <cell r="I1360" t="str">
            <v>Performance &amp; Capacity</v>
          </cell>
        </row>
        <row r="1361">
          <cell r="A1361" t="str">
            <v>BI_LD504</v>
          </cell>
          <cell r="B1361" t="str">
            <v>LD504</v>
          </cell>
          <cell r="C1361" t="str">
            <v>BI_LD504 - SWT2403 - Cap bank at Lapwai</v>
          </cell>
          <cell r="D1361" t="str">
            <v>ER_2516</v>
          </cell>
          <cell r="E1361" t="str">
            <v>2516</v>
          </cell>
          <cell r="F1361" t="str">
            <v>ER_2516 - Distribution - Pullman &amp; Lewis Clark</v>
          </cell>
          <cell r="G1361" t="str">
            <v>Distribution System Enhancements</v>
          </cell>
          <cell r="H1361" t="str">
            <v>T&amp;D Engineering</v>
          </cell>
          <cell r="I1361" t="str">
            <v>Performance &amp; Capacity</v>
          </cell>
        </row>
        <row r="1362">
          <cell r="A1362" t="str">
            <v>BI_LD505</v>
          </cell>
          <cell r="B1362" t="str">
            <v>LD505</v>
          </cell>
          <cell r="C1362" t="str">
            <v>BI_LD505 - Grangeville Fire Rebuild</v>
          </cell>
          <cell r="D1362" t="str">
            <v>ER_2370</v>
          </cell>
          <cell r="E1362" t="str">
            <v>2370</v>
          </cell>
          <cell r="F1362" t="str">
            <v>ER_2370 - Grangeville Fire Rebuild</v>
          </cell>
          <cell r="G1362" t="str">
            <v>Regular Capital - Pre Business Case</v>
          </cell>
          <cell r="H1362" t="str">
            <v>No Function</v>
          </cell>
          <cell r="I1362" t="str">
            <v>No Driver</v>
          </cell>
        </row>
        <row r="1363">
          <cell r="A1363" t="str">
            <v>BI_LD506</v>
          </cell>
          <cell r="B1363" t="str">
            <v>LD506</v>
          </cell>
          <cell r="C1363" t="str">
            <v>BI_LD506 - WIK1279 - Extend 2 ph Hwy 95 &amp; Denver</v>
          </cell>
          <cell r="D1363" t="str">
            <v>ER_2516</v>
          </cell>
          <cell r="E1363" t="str">
            <v>2516</v>
          </cell>
          <cell r="F1363" t="str">
            <v>ER_2516 - Distribution - Pullman &amp; Lewis Clark</v>
          </cell>
          <cell r="G1363" t="str">
            <v>Distribution System Enhancements</v>
          </cell>
          <cell r="H1363" t="str">
            <v>T&amp;D Engineering</v>
          </cell>
          <cell r="I1363" t="str">
            <v>Performance &amp; Capacity</v>
          </cell>
        </row>
        <row r="1364">
          <cell r="A1364" t="str">
            <v>BI_LD507</v>
          </cell>
          <cell r="B1364" t="str">
            <v>LD507</v>
          </cell>
          <cell r="C1364" t="str">
            <v>BI_LD507 - DRY1209 - Port o Wilma River Xing</v>
          </cell>
          <cell r="D1364" t="str">
            <v>ER_2516</v>
          </cell>
          <cell r="E1364" t="str">
            <v>2516</v>
          </cell>
          <cell r="F1364" t="str">
            <v>ER_2516 - Distribution - Pullman &amp; Lewis Clark</v>
          </cell>
          <cell r="G1364" t="str">
            <v>Distribution System Enhancements</v>
          </cell>
          <cell r="H1364" t="str">
            <v>T&amp;D Engineering</v>
          </cell>
          <cell r="I1364" t="str">
            <v>Performance &amp; Capacity</v>
          </cell>
        </row>
        <row r="1365">
          <cell r="A1365" t="str">
            <v>BI_LD508</v>
          </cell>
          <cell r="B1365" t="str">
            <v>LD508</v>
          </cell>
          <cell r="C1365" t="str">
            <v>BI_LD508 - SLW1348 - Tie to SLW1358 - 25th &amp; 8th</v>
          </cell>
          <cell r="D1365" t="str">
            <v>ER_2516</v>
          </cell>
          <cell r="E1365" t="str">
            <v>2516</v>
          </cell>
          <cell r="F1365" t="str">
            <v>ER_2516 - Distribution - Pullman &amp; Lewis Clark</v>
          </cell>
          <cell r="G1365" t="str">
            <v>Distribution System Enhancements</v>
          </cell>
          <cell r="H1365" t="str">
            <v>T&amp;D Engineering</v>
          </cell>
          <cell r="I1365" t="str">
            <v>Performance &amp; Capacity</v>
          </cell>
        </row>
        <row r="1366">
          <cell r="A1366" t="str">
            <v>BI_LD509</v>
          </cell>
          <cell r="B1366" t="str">
            <v>LD509</v>
          </cell>
          <cell r="C1366" t="str">
            <v>BI_LD509 - COT2404</v>
          </cell>
          <cell r="D1366" t="str">
            <v>ER_2414</v>
          </cell>
          <cell r="E1366" t="str">
            <v>2414</v>
          </cell>
          <cell r="F1366" t="str">
            <v>ER_2414 - Sys-Dist Reliability-Improve Worst Fdrs</v>
          </cell>
          <cell r="G1366" t="str">
            <v>Distribution System Enhancements</v>
          </cell>
          <cell r="H1366" t="str">
            <v>T&amp;D Engineering</v>
          </cell>
          <cell r="I1366" t="str">
            <v>Performance &amp; Capacity</v>
          </cell>
        </row>
        <row r="1367">
          <cell r="A1367" t="str">
            <v>BI_LD510</v>
          </cell>
          <cell r="B1367" t="str">
            <v>LD510</v>
          </cell>
          <cell r="C1367" t="str">
            <v>BI_LD510 - NLEW13- LMR Tie &amp; River Xing</v>
          </cell>
          <cell r="D1367" t="str">
            <v>ER_2516</v>
          </cell>
          <cell r="E1367" t="str">
            <v>2516</v>
          </cell>
          <cell r="F1367" t="str">
            <v>ER_2516 - Distribution - Pullman &amp; Lewis Clark</v>
          </cell>
          <cell r="G1367" t="str">
            <v>Distribution System Enhancements</v>
          </cell>
          <cell r="H1367" t="str">
            <v>T&amp;D Engineering</v>
          </cell>
          <cell r="I1367" t="str">
            <v>Performance &amp; Capacity</v>
          </cell>
        </row>
        <row r="1368">
          <cell r="A1368" t="str">
            <v>BI_LD511</v>
          </cell>
          <cell r="B1368" t="str">
            <v>LD511</v>
          </cell>
          <cell r="C1368" t="str">
            <v>BI_LD511 - ORO1280 Feeder Upgrade</v>
          </cell>
          <cell r="D1368" t="str">
            <v>ER_2470</v>
          </cell>
          <cell r="E1368" t="str">
            <v>2470</v>
          </cell>
          <cell r="F1368" t="str">
            <v>ER_2470 - Dist Grid Modernization</v>
          </cell>
          <cell r="G1368" t="str">
            <v>Distribution Grid Modernization</v>
          </cell>
          <cell r="H1368" t="str">
            <v>T&amp;D Operations</v>
          </cell>
          <cell r="I1368" t="str">
            <v>Asset Condition</v>
          </cell>
        </row>
        <row r="1369">
          <cell r="A1369" t="str">
            <v>BI_LD600</v>
          </cell>
          <cell r="B1369" t="str">
            <v>LD600</v>
          </cell>
          <cell r="C1369" t="str">
            <v>BI_LD600 - PDL1201 Grid Modernization</v>
          </cell>
          <cell r="D1369" t="str">
            <v>ER_2470</v>
          </cell>
          <cell r="E1369" t="str">
            <v>2470</v>
          </cell>
          <cell r="F1369" t="str">
            <v>ER_2470 - Dist Grid Modernization</v>
          </cell>
          <cell r="G1369" t="str">
            <v>Distribution Grid Modernization</v>
          </cell>
          <cell r="H1369" t="str">
            <v>T&amp;D Operations</v>
          </cell>
          <cell r="I1369" t="str">
            <v>Asset Condition</v>
          </cell>
        </row>
        <row r="1370">
          <cell r="A1370" t="str">
            <v>BI_LD601</v>
          </cell>
          <cell r="B1370" t="str">
            <v>LD601</v>
          </cell>
          <cell r="C1370" t="str">
            <v>BI_LD601 - ORO1280 Grid Mod Automation</v>
          </cell>
          <cell r="D1370" t="str">
            <v>ER_2599</v>
          </cell>
          <cell r="E1370" t="str">
            <v>2599</v>
          </cell>
          <cell r="F1370" t="str">
            <v>ER_2599 - Grid Mod Automation</v>
          </cell>
          <cell r="G1370" t="str">
            <v>Distribution Grid Modernization</v>
          </cell>
          <cell r="H1370" t="str">
            <v>T&amp;D Operations</v>
          </cell>
          <cell r="I1370" t="str">
            <v>Asset Condition</v>
          </cell>
        </row>
        <row r="1371">
          <cell r="A1371" t="str">
            <v>BI_LD602</v>
          </cell>
          <cell r="B1371" t="str">
            <v>LD602</v>
          </cell>
          <cell r="C1371" t="str">
            <v>BI_LD602 - PDL1201 Grid Mod Automation</v>
          </cell>
          <cell r="D1371" t="str">
            <v>ER_2599</v>
          </cell>
          <cell r="E1371" t="str">
            <v>2599</v>
          </cell>
          <cell r="F1371" t="str">
            <v>ER_2599 - Grid Mod Automation</v>
          </cell>
          <cell r="G1371" t="str">
            <v>Distribution Grid Modernization</v>
          </cell>
          <cell r="H1371" t="str">
            <v>T&amp;D Operations</v>
          </cell>
          <cell r="I1371" t="str">
            <v>Asset Condition</v>
          </cell>
        </row>
        <row r="1372">
          <cell r="A1372" t="str">
            <v>BI_LD603</v>
          </cell>
          <cell r="B1372" t="str">
            <v>LD603</v>
          </cell>
          <cell r="C1372" t="str">
            <v>BI_LD603 - Clearwater Paper Tall Loads - Port of Clarkston</v>
          </cell>
          <cell r="D1372" t="str">
            <v>ER_2070</v>
          </cell>
          <cell r="E1372" t="str">
            <v>2070</v>
          </cell>
          <cell r="F1372" t="str">
            <v>ER_2070 - Trans/Dist/Sub Reimbursable Projects</v>
          </cell>
          <cell r="G1372" t="str">
            <v>T&amp;D Reimbursable</v>
          </cell>
          <cell r="H1372" t="str">
            <v>T&amp;D Engineering</v>
          </cell>
          <cell r="I1372" t="str">
            <v>Customer Requested</v>
          </cell>
        </row>
        <row r="1373">
          <cell r="A1373" t="str">
            <v>BI_LD622</v>
          </cell>
          <cell r="B1373" t="str">
            <v>LD622</v>
          </cell>
          <cell r="C1373" t="str">
            <v>BI_LD622 - Sweetwater 115kV Sub-Distribution Work</v>
          </cell>
          <cell r="D1373" t="str">
            <v>ER_2372</v>
          </cell>
          <cell r="E1373" t="str">
            <v>2372</v>
          </cell>
          <cell r="F1373" t="str">
            <v>ER_2372 - Sweetwater 115kV Sub-Move Substation</v>
          </cell>
          <cell r="G1373" t="str">
            <v>Regular Capital - Pre Business Case</v>
          </cell>
          <cell r="H1373" t="str">
            <v>No Function</v>
          </cell>
          <cell r="I1373" t="str">
            <v>No Driver</v>
          </cell>
        </row>
        <row r="1374">
          <cell r="A1374" t="str">
            <v>BI_LD700</v>
          </cell>
          <cell r="B1374" t="str">
            <v>LD700</v>
          </cell>
          <cell r="C1374" t="str">
            <v>BI_LD700 - TEN 1256 - midline recloser</v>
          </cell>
          <cell r="D1374" t="str">
            <v>ER_2516</v>
          </cell>
          <cell r="E1374" t="str">
            <v>2516</v>
          </cell>
          <cell r="F1374" t="str">
            <v>ER_2516 - Distribution - Pullman &amp; Lewis Clark</v>
          </cell>
          <cell r="G1374" t="str">
            <v>Distribution System Enhancements</v>
          </cell>
          <cell r="H1374" t="str">
            <v>T&amp;D Engineering</v>
          </cell>
          <cell r="I1374" t="str">
            <v>Performance &amp; Capacity</v>
          </cell>
        </row>
        <row r="1375">
          <cell r="A1375" t="str">
            <v>BI_LD701</v>
          </cell>
          <cell r="B1375" t="str">
            <v>LD701</v>
          </cell>
          <cell r="C1375" t="str">
            <v>BI_LD701 - Grangeville NezPerce #2 115kV</v>
          </cell>
          <cell r="D1375" t="str">
            <v>ER_2361</v>
          </cell>
          <cell r="E1375" t="str">
            <v>2361</v>
          </cell>
          <cell r="F1375" t="str">
            <v>ER_2361 - Nez Perce Legal Fees</v>
          </cell>
          <cell r="G1375" t="str">
            <v>Regular Capital - Pre Business Case</v>
          </cell>
          <cell r="H1375" t="str">
            <v>No Function</v>
          </cell>
          <cell r="I1375" t="str">
            <v>No Driver</v>
          </cell>
        </row>
        <row r="1376">
          <cell r="A1376" t="str">
            <v>BI_LD702</v>
          </cell>
          <cell r="B1376" t="str">
            <v>LD702</v>
          </cell>
          <cell r="C1376" t="str">
            <v>BI_LD702 - Lolo-NezPerce 115kV Line</v>
          </cell>
          <cell r="D1376" t="str">
            <v>ER_2361</v>
          </cell>
          <cell r="E1376" t="str">
            <v>2361</v>
          </cell>
          <cell r="F1376" t="str">
            <v>ER_2361 - Nez Perce Legal Fees</v>
          </cell>
          <cell r="G1376" t="str">
            <v>Regular Capital - Pre Business Case</v>
          </cell>
          <cell r="H1376" t="str">
            <v>No Function</v>
          </cell>
          <cell r="I1376" t="str">
            <v>No Driver</v>
          </cell>
        </row>
        <row r="1377">
          <cell r="A1377" t="str">
            <v>BI_LD703</v>
          </cell>
          <cell r="B1377" t="str">
            <v>LD703</v>
          </cell>
          <cell r="C1377" t="str">
            <v>BI_LD703 - Nez Perce 115 Distribution</v>
          </cell>
          <cell r="D1377" t="str">
            <v>ER_2301</v>
          </cell>
          <cell r="E1377" t="str">
            <v>2301</v>
          </cell>
          <cell r="F1377" t="str">
            <v>ER_2301 - Tribal Permits and Settlements</v>
          </cell>
          <cell r="G1377" t="str">
            <v>Tribal Permits &amp; Settlements</v>
          </cell>
          <cell r="H1377" t="str">
            <v>Other Subfunction</v>
          </cell>
          <cell r="I1377" t="str">
            <v>Mandatory &amp; Compliance</v>
          </cell>
        </row>
        <row r="1378">
          <cell r="A1378" t="str">
            <v>BI_LD704</v>
          </cell>
          <cell r="B1378" t="str">
            <v>LD704</v>
          </cell>
          <cell r="C1378" t="str">
            <v>BI_LD704 - TEN 1257 - 1 mi lateral rbld</v>
          </cell>
          <cell r="D1378" t="str">
            <v>ER_2516</v>
          </cell>
          <cell r="E1378" t="str">
            <v>2516</v>
          </cell>
          <cell r="F1378" t="str">
            <v>ER_2516 - Distribution - Pullman &amp; Lewis Clark</v>
          </cell>
          <cell r="G1378" t="str">
            <v>Distribution System Enhancements</v>
          </cell>
          <cell r="H1378" t="str">
            <v>T&amp;D Engineering</v>
          </cell>
          <cell r="I1378" t="str">
            <v>Performance &amp; Capacity</v>
          </cell>
        </row>
        <row r="1379">
          <cell r="A1379" t="str">
            <v>BI_LD705</v>
          </cell>
          <cell r="B1379" t="str">
            <v>LD705</v>
          </cell>
          <cell r="C1379" t="str">
            <v>BI_LD705 - Kamiah Sub RBLD:  Distibution Line Integration</v>
          </cell>
          <cell r="D1379" t="str">
            <v>ER_2204</v>
          </cell>
          <cell r="E1379" t="str">
            <v>2204</v>
          </cell>
          <cell r="F1379" t="str">
            <v>ER_2204 - Substation Rebuilds</v>
          </cell>
          <cell r="G1379" t="str">
            <v>Substation - Station Rebuilds Program</v>
          </cell>
          <cell r="H1379" t="str">
            <v>T&amp;D Engineering</v>
          </cell>
          <cell r="I1379" t="str">
            <v>Asset Condition</v>
          </cell>
        </row>
        <row r="1380">
          <cell r="A1380" t="str">
            <v>BI_LD706</v>
          </cell>
          <cell r="B1380" t="str">
            <v>LD706</v>
          </cell>
          <cell r="C1380" t="str">
            <v>BI_LD706 - Bryden Canyon Sub RBLD:  Distibution Line Integration</v>
          </cell>
          <cell r="D1380" t="str">
            <v>ER_2204</v>
          </cell>
          <cell r="E1380" t="str">
            <v>2204</v>
          </cell>
          <cell r="F1380" t="str">
            <v>ER_2204 - Substation Rebuilds</v>
          </cell>
          <cell r="G1380" t="str">
            <v>Substation - Station Rebuilds Program</v>
          </cell>
          <cell r="H1380" t="str">
            <v>T&amp;D Engineering</v>
          </cell>
          <cell r="I1380" t="str">
            <v>Asset Condition</v>
          </cell>
        </row>
        <row r="1381">
          <cell r="A1381" t="str">
            <v>BI_LD707</v>
          </cell>
          <cell r="B1381" t="str">
            <v>LD707</v>
          </cell>
          <cell r="C1381" t="str">
            <v>BI_LD707 - ORO1280 Replace Sub Equip - Grid Mod</v>
          </cell>
          <cell r="D1381" t="str">
            <v>ER_2599</v>
          </cell>
          <cell r="E1381" t="str">
            <v>2599</v>
          </cell>
          <cell r="F1381" t="str">
            <v>ER_2599 - Grid Mod Automation</v>
          </cell>
          <cell r="G1381" t="str">
            <v>Distribution Grid Modernization</v>
          </cell>
          <cell r="H1381" t="str">
            <v>T&amp;D Operations</v>
          </cell>
          <cell r="I1381" t="str">
            <v>Asset Condition</v>
          </cell>
        </row>
        <row r="1382">
          <cell r="A1382" t="str">
            <v>BI_LD800</v>
          </cell>
          <cell r="B1382" t="str">
            <v>LD800</v>
          </cell>
          <cell r="C1382" t="str">
            <v>BI_LD800 - TEN 1257 tie to LOL 1266</v>
          </cell>
          <cell r="D1382" t="str">
            <v>ER_2516</v>
          </cell>
          <cell r="E1382" t="str">
            <v>2516</v>
          </cell>
          <cell r="F1382" t="str">
            <v>ER_2516 - Distribution - Pullman &amp; Lewis Clark</v>
          </cell>
          <cell r="G1382" t="str">
            <v>Distribution System Enhancements</v>
          </cell>
          <cell r="H1382" t="str">
            <v>T&amp;D Engineering</v>
          </cell>
          <cell r="I1382" t="str">
            <v>Performance &amp; Capacity</v>
          </cell>
        </row>
        <row r="1383">
          <cell r="A1383" t="str">
            <v>BI_LD801</v>
          </cell>
          <cell r="B1383" t="str">
            <v>LD801</v>
          </cell>
          <cell r="C1383" t="str">
            <v>BI_LD801 - TEN1255  Grid Modernization</v>
          </cell>
          <cell r="D1383" t="str">
            <v>ER_2470</v>
          </cell>
          <cell r="E1383" t="str">
            <v>2470</v>
          </cell>
          <cell r="F1383" t="str">
            <v>ER_2470 - Dist Grid Modernization</v>
          </cell>
          <cell r="G1383" t="str">
            <v>Distribution Grid Modernization</v>
          </cell>
          <cell r="H1383" t="str">
            <v>T&amp;D Operations</v>
          </cell>
          <cell r="I1383" t="str">
            <v>Asset Condition</v>
          </cell>
        </row>
        <row r="1384">
          <cell r="A1384" t="str">
            <v>BI_LD802</v>
          </cell>
          <cell r="B1384" t="str">
            <v>LD802</v>
          </cell>
          <cell r="C1384" t="str">
            <v>BI_LD802 - HOL1205  Grid Modernization</v>
          </cell>
          <cell r="D1384" t="str">
            <v>ER_2470</v>
          </cell>
          <cell r="E1384" t="str">
            <v>2470</v>
          </cell>
          <cell r="F1384" t="str">
            <v>ER_2470 - Dist Grid Modernization</v>
          </cell>
          <cell r="G1384" t="str">
            <v>Distribution Grid Modernization</v>
          </cell>
          <cell r="H1384" t="str">
            <v>T&amp;D Operations</v>
          </cell>
          <cell r="I1384" t="str">
            <v>Asset Condition</v>
          </cell>
        </row>
        <row r="1385">
          <cell r="A1385" t="str">
            <v>BI_LD803</v>
          </cell>
          <cell r="B1385" t="str">
            <v>LD803</v>
          </cell>
          <cell r="C1385" t="str">
            <v>BI_LD803 - TEN1255 Automation/Coms for Grid Modernization</v>
          </cell>
          <cell r="D1385" t="str">
            <v>ER_2599</v>
          </cell>
          <cell r="E1385" t="str">
            <v>2599</v>
          </cell>
          <cell r="F1385" t="str">
            <v>ER_2599 - Grid Mod Automation</v>
          </cell>
          <cell r="G1385" t="str">
            <v>Distribution Grid Modernization</v>
          </cell>
          <cell r="H1385" t="str">
            <v>T&amp;D Operations</v>
          </cell>
          <cell r="I1385" t="str">
            <v>Asset Condition</v>
          </cell>
        </row>
        <row r="1386">
          <cell r="A1386" t="str">
            <v>BI_LD804</v>
          </cell>
          <cell r="B1386" t="str">
            <v>LD804</v>
          </cell>
          <cell r="C1386" t="str">
            <v>BI_LD804 - HOL1205 Automation/Coms for Grid Modernization</v>
          </cell>
          <cell r="D1386" t="str">
            <v>ER_2599</v>
          </cell>
          <cell r="E1386" t="str">
            <v>2599</v>
          </cell>
          <cell r="F1386" t="str">
            <v>ER_2599 - Grid Mod Automation</v>
          </cell>
          <cell r="G1386" t="str">
            <v>Distribution Grid Modernization</v>
          </cell>
          <cell r="H1386" t="str">
            <v>T&amp;D Operations</v>
          </cell>
          <cell r="I1386" t="str">
            <v>Asset Condition</v>
          </cell>
        </row>
        <row r="1387">
          <cell r="A1387" t="str">
            <v>BI_LD805</v>
          </cell>
          <cell r="B1387" t="str">
            <v>LD805</v>
          </cell>
          <cell r="C1387" t="str">
            <v>BI_LD805 - S. Lewiston 115kV Sub (Replace Dx Equipment)</v>
          </cell>
          <cell r="D1387" t="str">
            <v>ER_2204</v>
          </cell>
          <cell r="E1387" t="str">
            <v>2204</v>
          </cell>
          <cell r="F1387" t="str">
            <v>ER_2204 - Substation Rebuilds</v>
          </cell>
          <cell r="G1387" t="str">
            <v>Substation - Station Rebuilds Program</v>
          </cell>
          <cell r="H1387" t="str">
            <v>T&amp;D Engineering</v>
          </cell>
          <cell r="I1387" t="str">
            <v>Asset Condition</v>
          </cell>
        </row>
        <row r="1388">
          <cell r="A1388" t="str">
            <v>BI_LD806</v>
          </cell>
          <cell r="B1388" t="str">
            <v>LD806</v>
          </cell>
          <cell r="C1388" t="str">
            <v>BI_LD806 - WEI1289 - Neutral Rebuild</v>
          </cell>
          <cell r="D1388" t="str">
            <v>ER_2516</v>
          </cell>
          <cell r="E1388" t="str">
            <v>2516</v>
          </cell>
          <cell r="F1388" t="str">
            <v>ER_2516 - Distribution - Pullman &amp; Lewis Clark</v>
          </cell>
          <cell r="G1388" t="str">
            <v>Distribution System Enhancements</v>
          </cell>
          <cell r="H1388" t="str">
            <v>T&amp;D Engineering</v>
          </cell>
          <cell r="I1388" t="str">
            <v>Performance &amp; Capacity</v>
          </cell>
        </row>
        <row r="1389">
          <cell r="A1389" t="str">
            <v>BI_LD808</v>
          </cell>
          <cell r="B1389" t="str">
            <v>LD808</v>
          </cell>
          <cell r="C1389" t="str">
            <v>BI_LD808 - Relocate GRV1273 and GRV1274</v>
          </cell>
          <cell r="D1389" t="str">
            <v>ER_2318</v>
          </cell>
          <cell r="E1389" t="str">
            <v>2318</v>
          </cell>
          <cell r="F1389" t="str">
            <v>ER_2318 - Nez Perce / Grangeville Capacitor Banks</v>
          </cell>
          <cell r="G1389" t="str">
            <v>Regular Capital - Pre Business Case</v>
          </cell>
          <cell r="H1389" t="str">
            <v>No Function</v>
          </cell>
          <cell r="I1389" t="str">
            <v>No Driver</v>
          </cell>
        </row>
        <row r="1390">
          <cell r="A1390" t="str">
            <v>BI_LD809</v>
          </cell>
          <cell r="B1390" t="str">
            <v>LD809</v>
          </cell>
          <cell r="C1390" t="str">
            <v>BI_LD809 - Dry Gulch 115kV Sub- Brownfield (Distribution)</v>
          </cell>
          <cell r="D1390" t="str">
            <v>ER_2204</v>
          </cell>
          <cell r="E1390" t="str">
            <v>2204</v>
          </cell>
          <cell r="F1390" t="str">
            <v>ER_2204 - Substation Rebuilds</v>
          </cell>
          <cell r="G1390" t="str">
            <v>Substation - Station Rebuilds Program</v>
          </cell>
          <cell r="H1390" t="str">
            <v>T&amp;D Engineering</v>
          </cell>
          <cell r="I1390" t="str">
            <v>Asset Condition</v>
          </cell>
        </row>
        <row r="1391">
          <cell r="A1391" t="str">
            <v>BI_LD900</v>
          </cell>
          <cell r="B1391" t="str">
            <v>LD900</v>
          </cell>
          <cell r="C1391" t="str">
            <v>BI_LD900 - Grangeville 1273</v>
          </cell>
          <cell r="D1391" t="str">
            <v>ER_2414</v>
          </cell>
          <cell r="E1391" t="str">
            <v>2414</v>
          </cell>
          <cell r="F1391" t="str">
            <v>ER_2414 - Sys-Dist Reliability-Improve Worst Fdrs</v>
          </cell>
          <cell r="G1391" t="str">
            <v>Distribution System Enhancements</v>
          </cell>
          <cell r="H1391" t="str">
            <v>T&amp;D Engineering</v>
          </cell>
          <cell r="I1391" t="str">
            <v>Performance &amp; Capacity</v>
          </cell>
        </row>
        <row r="1392">
          <cell r="A1392" t="str">
            <v>BI_LD901</v>
          </cell>
          <cell r="B1392" t="str">
            <v>LD901</v>
          </cell>
          <cell r="C1392" t="str">
            <v>BI_LD901 - CFD 1210 recond #6 CU to 556 AAC</v>
          </cell>
          <cell r="D1392" t="str">
            <v>ER_2516</v>
          </cell>
          <cell r="E1392" t="str">
            <v>2516</v>
          </cell>
          <cell r="F1392" t="str">
            <v>ER_2516 - Distribution - Pullman &amp; Lewis Clark</v>
          </cell>
          <cell r="G1392" t="str">
            <v>Distribution System Enhancements</v>
          </cell>
          <cell r="H1392" t="str">
            <v>T&amp;D Engineering</v>
          </cell>
          <cell r="I1392" t="str">
            <v>Performance &amp; Capacity</v>
          </cell>
        </row>
        <row r="1393">
          <cell r="A1393" t="str">
            <v>BI_LD902</v>
          </cell>
          <cell r="B1393" t="str">
            <v>LD902</v>
          </cell>
          <cell r="C1393" t="str">
            <v>BI_LD902 - TEN1255 Automation/Coms for Grid Modernization</v>
          </cell>
          <cell r="D1393" t="str">
            <v>ER_2599</v>
          </cell>
          <cell r="E1393" t="str">
            <v>2599</v>
          </cell>
          <cell r="F1393" t="str">
            <v>ER_2599 - Grid Mod Automation</v>
          </cell>
          <cell r="G1393" t="str">
            <v>Distribution Grid Modernization</v>
          </cell>
          <cell r="H1393" t="str">
            <v>T&amp;D Operations</v>
          </cell>
          <cell r="I1393" t="str">
            <v>Asset Condition</v>
          </cell>
        </row>
        <row r="1394">
          <cell r="A1394" t="str">
            <v>BI_LD903</v>
          </cell>
          <cell r="B1394" t="str">
            <v>LD903</v>
          </cell>
          <cell r="C1394" t="str">
            <v>BI_LD903 - Kooskia Substation - Rebuild (Distribution)</v>
          </cell>
          <cell r="D1394" t="str">
            <v>ER_2204</v>
          </cell>
          <cell r="E1394" t="str">
            <v>2204</v>
          </cell>
          <cell r="F1394" t="str">
            <v>ER_2204 - Substation Rebuilds</v>
          </cell>
          <cell r="G1394" t="str">
            <v>Substation - Station Rebuilds Program</v>
          </cell>
          <cell r="H1394" t="str">
            <v>T&amp;D Engineering</v>
          </cell>
          <cell r="I1394" t="str">
            <v>Asset Condition</v>
          </cell>
        </row>
        <row r="1395">
          <cell r="A1395" t="str">
            <v>BI_LD904</v>
          </cell>
          <cell r="B1395" t="str">
            <v>LD904</v>
          </cell>
          <cell r="C1395" t="str">
            <v>BI_LD904 - Lewiston Orchards Ind Dev (LOID) Sub - New (Dist)</v>
          </cell>
          <cell r="D1395" t="str">
            <v>ER_2274</v>
          </cell>
          <cell r="E1395" t="str">
            <v>2274</v>
          </cell>
          <cell r="F1395" t="str">
            <v>ER_2274 - New Substations</v>
          </cell>
          <cell r="G1395" t="str">
            <v>Substation - New Distribution Station Capacity Program</v>
          </cell>
          <cell r="H1395" t="str">
            <v>T&amp;D Engineering</v>
          </cell>
          <cell r="I1395" t="str">
            <v>Performance &amp; Capacity</v>
          </cell>
        </row>
        <row r="1396">
          <cell r="A1396" t="str">
            <v>BI_LD905</v>
          </cell>
          <cell r="B1396" t="str">
            <v>LD905</v>
          </cell>
          <cell r="C1396" t="str">
            <v>BI_LD905 - Clearwater 115kV Sub Rebuild (Dist)</v>
          </cell>
          <cell r="D1396" t="str">
            <v>ER_2204</v>
          </cell>
          <cell r="E1396" t="str">
            <v>2204</v>
          </cell>
          <cell r="F1396" t="str">
            <v>ER_2204 - Substation Rebuilds</v>
          </cell>
          <cell r="G1396" t="str">
            <v>Substation - Station Rebuilds Program</v>
          </cell>
          <cell r="H1396" t="str">
            <v>T&amp;D Engineering</v>
          </cell>
          <cell r="I1396" t="str">
            <v>Asset Condition</v>
          </cell>
        </row>
        <row r="1397">
          <cell r="A1397" t="str">
            <v>BI_LD906</v>
          </cell>
          <cell r="B1397" t="str">
            <v>LD906</v>
          </cell>
          <cell r="C1397" t="str">
            <v>BI_LD906 - Clearwater 115kV Sub SCADA (Dist)</v>
          </cell>
          <cell r="D1397" t="str">
            <v>ER_2606</v>
          </cell>
          <cell r="E1397" t="str">
            <v>2606</v>
          </cell>
          <cell r="F1397" t="str">
            <v>ER_2606 - SCADA to all Substations</v>
          </cell>
          <cell r="G1397" t="str">
            <v>Substation - New Distribution Station Capacity Program</v>
          </cell>
          <cell r="H1397" t="str">
            <v>T&amp;D Engineering</v>
          </cell>
          <cell r="I1397" t="str">
            <v>Performance &amp; Capacity</v>
          </cell>
        </row>
        <row r="1398">
          <cell r="A1398" t="str">
            <v>BI_LD907</v>
          </cell>
          <cell r="B1398" t="str">
            <v>LD907</v>
          </cell>
          <cell r="C1398" t="str">
            <v>BI_LD907 - ORO1282 Grid Modernization</v>
          </cell>
          <cell r="D1398" t="str">
            <v>ER_2470</v>
          </cell>
          <cell r="E1398" t="str">
            <v>2470</v>
          </cell>
          <cell r="F1398" t="str">
            <v>ER_2470 - Dist Grid Modernization</v>
          </cell>
          <cell r="G1398" t="str">
            <v>Distribution Grid Modernization</v>
          </cell>
          <cell r="H1398" t="str">
            <v>T&amp;D Operations</v>
          </cell>
          <cell r="I1398" t="str">
            <v>Asset Condition</v>
          </cell>
        </row>
        <row r="1399">
          <cell r="A1399" t="str">
            <v>BI_LD990</v>
          </cell>
          <cell r="B1399" t="str">
            <v>LD990</v>
          </cell>
          <cell r="C1399" t="str">
            <v>BI_LD990 - LC WA Area - Dx Performance and Capacity</v>
          </cell>
          <cell r="D1399" t="str">
            <v>ER_2516</v>
          </cell>
          <cell r="E1399" t="str">
            <v>2516</v>
          </cell>
          <cell r="F1399" t="str">
            <v>ER_2516 - Distribution - Pullman &amp; Lewis Clark</v>
          </cell>
          <cell r="G1399" t="str">
            <v>Distribution System Enhancements</v>
          </cell>
          <cell r="H1399" t="str">
            <v>T&amp;D Engineering</v>
          </cell>
          <cell r="I1399" t="str">
            <v>Performance &amp; Capacity</v>
          </cell>
        </row>
        <row r="1400">
          <cell r="A1400" t="str">
            <v>BI_LD991</v>
          </cell>
          <cell r="B1400" t="str">
            <v>LD991</v>
          </cell>
          <cell r="C1400" t="str">
            <v>BI_LD991 - LC ID Area - Dx Performance and Capacity</v>
          </cell>
          <cell r="D1400" t="str">
            <v>ER_2516</v>
          </cell>
          <cell r="E1400" t="str">
            <v>2516</v>
          </cell>
          <cell r="F1400" t="str">
            <v>ER_2516 - Distribution - Pullman &amp; Lewis Clark</v>
          </cell>
          <cell r="G1400" t="str">
            <v>Distribution System Enhancements</v>
          </cell>
          <cell r="H1400" t="str">
            <v>T&amp;D Engineering</v>
          </cell>
          <cell r="I1400" t="str">
            <v>Performance &amp; Capacity</v>
          </cell>
        </row>
        <row r="1401">
          <cell r="A1401" t="str">
            <v>BI_LD992</v>
          </cell>
          <cell r="B1401" t="str">
            <v>LD992</v>
          </cell>
          <cell r="C1401" t="str">
            <v>BI_LD992 - Grangeville Area - Dx Performance and Capacity</v>
          </cell>
          <cell r="D1401" t="str">
            <v>ER_2516</v>
          </cell>
          <cell r="E1401" t="str">
            <v>2516</v>
          </cell>
          <cell r="F1401" t="str">
            <v>ER_2516 - Distribution - Pullman &amp; Lewis Clark</v>
          </cell>
          <cell r="G1401" t="str">
            <v>Distribution System Enhancements</v>
          </cell>
          <cell r="H1401" t="str">
            <v>T&amp;D Engineering</v>
          </cell>
          <cell r="I1401" t="str">
            <v>Performance &amp; Capacity</v>
          </cell>
        </row>
        <row r="1402">
          <cell r="A1402" t="str">
            <v>BI_LG101</v>
          </cell>
          <cell r="B1402" t="str">
            <v>LG101</v>
          </cell>
          <cell r="C1402" t="str">
            <v>BI_LG101 - Northeast Combustion Turb Emission Controls</v>
          </cell>
          <cell r="D1402" t="str">
            <v>ER_4112</v>
          </cell>
          <cell r="E1402" t="str">
            <v>4112</v>
          </cell>
          <cell r="F1402" t="str">
            <v>ER_4112 - NECT Emission</v>
          </cell>
          <cell r="G1402" t="str">
            <v>Regular Capital - Pre Business Case</v>
          </cell>
          <cell r="H1402" t="str">
            <v>No Function</v>
          </cell>
          <cell r="I1402" t="str">
            <v>No Driver</v>
          </cell>
        </row>
        <row r="1403">
          <cell r="A1403" t="str">
            <v>BI_LS005</v>
          </cell>
          <cell r="B1403" t="str">
            <v>LS005</v>
          </cell>
          <cell r="C1403" t="str">
            <v>BI_LS005 - Electric Transmission Plant-Storm System</v>
          </cell>
          <cell r="D1403" t="str">
            <v>ER_2051</v>
          </cell>
          <cell r="E1403" t="str">
            <v>2051</v>
          </cell>
          <cell r="F1403" t="str">
            <v>ER_2051 - Electric Transmission Plant-Storm</v>
          </cell>
          <cell r="G1403" t="str">
            <v>Electric Storm</v>
          </cell>
          <cell r="H1403" t="str">
            <v>T&amp;D Operations</v>
          </cell>
          <cell r="I1403" t="str">
            <v>Failed Plant &amp; Operations</v>
          </cell>
        </row>
        <row r="1404">
          <cell r="A1404" t="str">
            <v>BI_LS006</v>
          </cell>
          <cell r="B1404" t="str">
            <v>LS006</v>
          </cell>
          <cell r="C1404" t="str">
            <v>BI_LS006 - Clarkston Heights - Substation Integration</v>
          </cell>
          <cell r="D1404" t="str">
            <v>ER_2274</v>
          </cell>
          <cell r="E1404" t="str">
            <v>2274</v>
          </cell>
          <cell r="F1404" t="str">
            <v>ER_2274 - New Substations</v>
          </cell>
          <cell r="G1404" t="str">
            <v>Substation - New Distribution Station Capacity Program</v>
          </cell>
          <cell r="H1404" t="str">
            <v>T&amp;D Engineering</v>
          </cell>
          <cell r="I1404" t="str">
            <v>Performance &amp; Capacity</v>
          </cell>
        </row>
        <row r="1405">
          <cell r="A1405" t="str">
            <v>BI_LS101</v>
          </cell>
          <cell r="B1405" t="str">
            <v>LS101</v>
          </cell>
          <cell r="C1405" t="str">
            <v>BI_LS101 - Critchfield 115 Sub: P Prop</v>
          </cell>
          <cell r="D1405" t="str">
            <v>ER_2284</v>
          </cell>
          <cell r="E1405" t="str">
            <v>2284</v>
          </cell>
          <cell r="F1405" t="str">
            <v>ER_2284 - Critchfield 115 Sub-Construct</v>
          </cell>
          <cell r="G1405" t="str">
            <v>Regular Capital - Pre Business Case</v>
          </cell>
          <cell r="H1405" t="str">
            <v>No Function</v>
          </cell>
          <cell r="I1405" t="str">
            <v>No Driver</v>
          </cell>
        </row>
        <row r="1406">
          <cell r="A1406" t="str">
            <v>BI_LS102</v>
          </cell>
          <cell r="B1406" t="str">
            <v>LS102</v>
          </cell>
          <cell r="C1406" t="str">
            <v>BI_LS102 - Pound Ln Sub-Upgrade to (2) 30MVA Line-ups (Sub)</v>
          </cell>
          <cell r="D1406" t="str">
            <v>ER_2204</v>
          </cell>
          <cell r="E1406" t="str">
            <v>2204</v>
          </cell>
          <cell r="F1406" t="str">
            <v>ER_2204 - Substation Rebuilds</v>
          </cell>
          <cell r="G1406" t="str">
            <v>Substation - Station Rebuilds Program</v>
          </cell>
          <cell r="H1406" t="str">
            <v>T&amp;D Engineering</v>
          </cell>
          <cell r="I1406" t="str">
            <v>Asset Condition</v>
          </cell>
        </row>
        <row r="1407">
          <cell r="A1407" t="str">
            <v>BI_LS103</v>
          </cell>
          <cell r="B1407" t="str">
            <v>LS103</v>
          </cell>
          <cell r="C1407" t="str">
            <v>BI_LS103 - N Lewiston Autotransformer</v>
          </cell>
          <cell r="D1407" t="str">
            <v>ER_2204</v>
          </cell>
          <cell r="E1407" t="str">
            <v>2204</v>
          </cell>
          <cell r="F1407" t="str">
            <v>ER_2204 - Substation Rebuilds</v>
          </cell>
          <cell r="G1407" t="str">
            <v>Substation - Station Rebuilds Program</v>
          </cell>
          <cell r="H1407" t="str">
            <v>T&amp;D Engineering</v>
          </cell>
          <cell r="I1407" t="str">
            <v>Asset Condition</v>
          </cell>
        </row>
        <row r="1408">
          <cell r="A1408" t="str">
            <v>BI_LS104</v>
          </cell>
          <cell r="B1408" t="str">
            <v>LS104</v>
          </cell>
          <cell r="C1408" t="str">
            <v>BI_LS104 - N Lewiston Auto Replacement</v>
          </cell>
          <cell r="D1408" t="str">
            <v>ER_2628</v>
          </cell>
          <cell r="E1408" t="str">
            <v>2628</v>
          </cell>
          <cell r="F1408" t="str">
            <v>ER_2628 - N Lewiston Auto Replacement</v>
          </cell>
          <cell r="G1408" t="str">
            <v>N Lewiston Autotransformer - Failed Plant</v>
          </cell>
          <cell r="H1408" t="str">
            <v>T&amp;D Engineering</v>
          </cell>
          <cell r="I1408" t="str">
            <v>Failed Plant &amp; Operations</v>
          </cell>
        </row>
        <row r="1409">
          <cell r="A1409" t="str">
            <v>BI_LS112</v>
          </cell>
          <cell r="B1409" t="str">
            <v>LS112</v>
          </cell>
          <cell r="C1409" t="str">
            <v>BI_LS112 - 10Th &amp; Stewart 115 Sub-Inc Cap Xfmr #2/Add Fdr Pos</v>
          </cell>
          <cell r="D1409" t="str">
            <v>ER_2209</v>
          </cell>
          <cell r="E1409" t="str">
            <v>2209</v>
          </cell>
          <cell r="F1409" t="str">
            <v>ER_2209 - Ten-Inc Cap/Fdr Po</v>
          </cell>
          <cell r="G1409" t="str">
            <v>Regular Capital - Pre Business Case</v>
          </cell>
          <cell r="H1409" t="str">
            <v>No Function</v>
          </cell>
          <cell r="I1409" t="str">
            <v>No Driver</v>
          </cell>
        </row>
        <row r="1410">
          <cell r="A1410" t="str">
            <v>BI_LS200</v>
          </cell>
          <cell r="B1410" t="str">
            <v>LS200</v>
          </cell>
          <cell r="C1410" t="str">
            <v>BI_LS200 - Scott Paper Substation Sub - Remove &amp; Salvage</v>
          </cell>
          <cell r="D1410" t="str">
            <v>ER_2558</v>
          </cell>
          <cell r="E1410" t="str">
            <v>2558</v>
          </cell>
          <cell r="F1410" t="str">
            <v>ER_2558 - Scott Paper Substation - Remove &amp; Salvage</v>
          </cell>
          <cell r="G1410" t="str">
            <v>Regular Capital - Pre Business Case</v>
          </cell>
          <cell r="H1410" t="str">
            <v>No Function</v>
          </cell>
          <cell r="I1410" t="str">
            <v>No Driver</v>
          </cell>
        </row>
        <row r="1411">
          <cell r="A1411" t="str">
            <v>BI_LS201</v>
          </cell>
          <cell r="B1411" t="str">
            <v>LS201</v>
          </cell>
          <cell r="C1411" t="str">
            <v>BI_LS201 - Tenth &amp; Stewart 115 Sub: Add Fdr Position</v>
          </cell>
          <cell r="D1411" t="str">
            <v>ER_2209</v>
          </cell>
          <cell r="E1411" t="str">
            <v>2209</v>
          </cell>
          <cell r="F1411" t="str">
            <v>ER_2209 - Ten-Inc Cap/Fdr Po</v>
          </cell>
          <cell r="G1411" t="str">
            <v>Regular Capital - Pre Business Case</v>
          </cell>
          <cell r="H1411" t="str">
            <v>No Function</v>
          </cell>
          <cell r="I1411" t="str">
            <v>No Driver</v>
          </cell>
        </row>
        <row r="1412">
          <cell r="A1412" t="str">
            <v>BI_LS202</v>
          </cell>
          <cell r="B1412" t="str">
            <v>LS202</v>
          </cell>
          <cell r="C1412" t="str">
            <v>BI_LS202 - 10th &amp; Stewart Upgrade Xfmr 1</v>
          </cell>
          <cell r="D1412" t="str">
            <v>ER_2522</v>
          </cell>
          <cell r="E1412" t="str">
            <v>2522</v>
          </cell>
          <cell r="F1412" t="str">
            <v>ER_2522 - 10th &amp; Stewart Dx Int</v>
          </cell>
          <cell r="G1412" t="str">
            <v>Substation - Station Rebuilds Program</v>
          </cell>
          <cell r="H1412" t="str">
            <v>T&amp;D Engineering</v>
          </cell>
          <cell r="I1412" t="str">
            <v>Asset Condition</v>
          </cell>
        </row>
        <row r="1413">
          <cell r="A1413" t="str">
            <v>BI_LS203</v>
          </cell>
          <cell r="B1413" t="str">
            <v>LS203</v>
          </cell>
          <cell r="C1413" t="str">
            <v>BI_LS203 - Hatwai-Replace Breaker A-113 &amp; Assoc Air Switches</v>
          </cell>
          <cell r="D1413" t="str">
            <v>ER_2559</v>
          </cell>
          <cell r="E1413" t="str">
            <v>2559</v>
          </cell>
          <cell r="F1413" t="str">
            <v>ER_2559 - Hatwai-Replace Breaker A-113 &amp; Assoc Air Switches</v>
          </cell>
          <cell r="G1413" t="str">
            <v>Substation - Station Rebuilds Program</v>
          </cell>
          <cell r="H1413" t="str">
            <v>T&amp;D Engineering</v>
          </cell>
          <cell r="I1413" t="str">
            <v>Asset Condition</v>
          </cell>
        </row>
        <row r="1414">
          <cell r="A1414" t="str">
            <v>BI_LS204</v>
          </cell>
          <cell r="B1414" t="str">
            <v>LS204</v>
          </cell>
          <cell r="C1414" t="str">
            <v>BI_LS204 - Lewiston Mill Rd. 115 kV Substation - New Sub</v>
          </cell>
          <cell r="D1414" t="str">
            <v>ER_1107</v>
          </cell>
          <cell r="E1414" t="str">
            <v>1107</v>
          </cell>
          <cell r="F1414" t="str">
            <v>ER_1107 - Lewiston Mill Rd. 115 kV Substation - New Sub</v>
          </cell>
          <cell r="G1414" t="str">
            <v>New Revenue - Growth</v>
          </cell>
          <cell r="H1414" t="str">
            <v>Growth Subfunction</v>
          </cell>
          <cell r="I1414" t="str">
            <v>Customer Requested</v>
          </cell>
        </row>
        <row r="1415">
          <cell r="A1415" t="str">
            <v>BI_LS205</v>
          </cell>
          <cell r="B1415" t="str">
            <v>LS205</v>
          </cell>
          <cell r="C1415" t="str">
            <v>BI_LS205 - Grangeville 115kV Sub - Rebuild</v>
          </cell>
          <cell r="D1415" t="str">
            <v>ER_2204</v>
          </cell>
          <cell r="E1415" t="str">
            <v>2204</v>
          </cell>
          <cell r="F1415" t="str">
            <v>ER_2204 - Substation Rebuilds</v>
          </cell>
          <cell r="G1415" t="str">
            <v>Substation - Station Rebuilds Program</v>
          </cell>
          <cell r="H1415" t="str">
            <v>T&amp;D Engineering</v>
          </cell>
          <cell r="I1415" t="str">
            <v>Asset Condition</v>
          </cell>
        </row>
        <row r="1416">
          <cell r="A1416" t="str">
            <v>BI_LS206</v>
          </cell>
          <cell r="B1416" t="str">
            <v>LS206</v>
          </cell>
          <cell r="C1416" t="str">
            <v>BI_LS206 - N Lewiston 230 - Add Distribution Sub</v>
          </cell>
          <cell r="D1416" t="str">
            <v>ER_2204</v>
          </cell>
          <cell r="E1416" t="str">
            <v>2204</v>
          </cell>
          <cell r="F1416" t="str">
            <v>ER_2204 - Substation Rebuilds</v>
          </cell>
          <cell r="G1416" t="str">
            <v>Substation - Station Rebuilds Program</v>
          </cell>
          <cell r="H1416" t="str">
            <v>T&amp;D Engineering</v>
          </cell>
          <cell r="I1416" t="str">
            <v>Asset Condition</v>
          </cell>
        </row>
        <row r="1417">
          <cell r="A1417" t="str">
            <v>BI_LS207</v>
          </cell>
          <cell r="B1417" t="str">
            <v>LS207</v>
          </cell>
          <cell r="C1417" t="str">
            <v>BI_LS207 - South Lewiston 115 kV - Rebuild Substation</v>
          </cell>
          <cell r="D1417" t="str">
            <v>ER_2204</v>
          </cell>
          <cell r="E1417" t="str">
            <v>2204</v>
          </cell>
          <cell r="F1417" t="str">
            <v>ER_2204 - Substation Rebuilds</v>
          </cell>
          <cell r="G1417" t="str">
            <v>Substation - Station Rebuilds Program</v>
          </cell>
          <cell r="H1417" t="str">
            <v>T&amp;D Engineering</v>
          </cell>
          <cell r="I1417" t="str">
            <v>Asset Condition</v>
          </cell>
        </row>
        <row r="1418">
          <cell r="A1418" t="str">
            <v>BI_LS208</v>
          </cell>
          <cell r="B1418" t="str">
            <v>LS208</v>
          </cell>
          <cell r="C1418" t="str">
            <v>BI_LS208 - Kamiah 115 kV - Rebuild Substation</v>
          </cell>
          <cell r="D1418" t="str">
            <v>ER_2204</v>
          </cell>
          <cell r="E1418" t="str">
            <v>2204</v>
          </cell>
          <cell r="F1418" t="str">
            <v>ER_2204 - Substation Rebuilds</v>
          </cell>
          <cell r="G1418" t="str">
            <v>Substation - Station Rebuilds Program</v>
          </cell>
          <cell r="H1418" t="str">
            <v>T&amp;D Engineering</v>
          </cell>
          <cell r="I1418" t="str">
            <v>Asset Condition</v>
          </cell>
        </row>
        <row r="1419">
          <cell r="A1419" t="str">
            <v>BI_LS300</v>
          </cell>
          <cell r="B1419" t="str">
            <v>LS300</v>
          </cell>
          <cell r="C1419" t="str">
            <v>BI_LS300 - Dry Creek 230 Kv. Sw Station - Construct</v>
          </cell>
          <cell r="D1419" t="str">
            <v>ER_2102</v>
          </cell>
          <cell r="E1419" t="str">
            <v>2102</v>
          </cell>
          <cell r="F1419" t="str">
            <v>ER_2102 - Dry Creek 230 kV Substation - Construct</v>
          </cell>
          <cell r="G1419" t="str">
            <v>Regular Capital - Pre Business Case</v>
          </cell>
          <cell r="H1419" t="str">
            <v>No Function</v>
          </cell>
          <cell r="I1419" t="str">
            <v>No Driver</v>
          </cell>
        </row>
        <row r="1420">
          <cell r="A1420" t="str">
            <v>BI_LS301</v>
          </cell>
          <cell r="B1420" t="str">
            <v>LS301</v>
          </cell>
          <cell r="C1420" t="str">
            <v>BI_LS301 - Lolo 230 Sub - Reinstall Line Position</v>
          </cell>
          <cell r="D1420" t="str">
            <v>ER_2102</v>
          </cell>
          <cell r="E1420" t="str">
            <v>2102</v>
          </cell>
          <cell r="F1420" t="str">
            <v>ER_2102 - Dry Creek 230 kV Substation - Construct</v>
          </cell>
          <cell r="G1420" t="str">
            <v>Regular Capital - Pre Business Case</v>
          </cell>
          <cell r="H1420" t="str">
            <v>No Function</v>
          </cell>
          <cell r="I1420" t="str">
            <v>No Driver</v>
          </cell>
        </row>
        <row r="1421">
          <cell r="A1421" t="str">
            <v>BI_LS302</v>
          </cell>
          <cell r="B1421" t="str">
            <v>LS302</v>
          </cell>
          <cell r="C1421" t="str">
            <v>BI_LS302 - N. Lewiston 230 - Auto Transformer #2</v>
          </cell>
          <cell r="D1421" t="str">
            <v>ER_2102</v>
          </cell>
          <cell r="E1421" t="str">
            <v>2102</v>
          </cell>
          <cell r="F1421" t="str">
            <v>ER_2102 - Dry Creek 230 kV Substation - Construct</v>
          </cell>
          <cell r="G1421" t="str">
            <v>Regular Capital - Pre Business Case</v>
          </cell>
          <cell r="H1421" t="str">
            <v>No Function</v>
          </cell>
          <cell r="I1421" t="str">
            <v>No Driver</v>
          </cell>
        </row>
        <row r="1422">
          <cell r="A1422" t="str">
            <v>BI_LS303</v>
          </cell>
          <cell r="B1422" t="str">
            <v>LS303</v>
          </cell>
          <cell r="C1422" t="str">
            <v>BI_LS303 - N. Lewiston 230 Sub - Reconfigure 230 Bus to 2X2</v>
          </cell>
          <cell r="D1422" t="str">
            <v>ER_2102</v>
          </cell>
          <cell r="E1422" t="str">
            <v>2102</v>
          </cell>
          <cell r="F1422" t="str">
            <v>ER_2102 - Dry Creek 230 kV Substation - Construct</v>
          </cell>
          <cell r="G1422" t="str">
            <v>Regular Capital - Pre Business Case</v>
          </cell>
          <cell r="H1422" t="str">
            <v>No Function</v>
          </cell>
          <cell r="I1422" t="str">
            <v>No Driver</v>
          </cell>
        </row>
        <row r="1423">
          <cell r="A1423" t="str">
            <v>BI_LS304</v>
          </cell>
          <cell r="B1423" t="str">
            <v>LS304</v>
          </cell>
          <cell r="C1423" t="str">
            <v>BI_LS304 - Nez Perce 115 Sub - Add 45 Mvar and Rebuild</v>
          </cell>
          <cell r="D1423" t="str">
            <v>ER_2102</v>
          </cell>
          <cell r="E1423" t="str">
            <v>2102</v>
          </cell>
          <cell r="F1423" t="str">
            <v>ER_2102 - Dry Creek 230 kV Substation - Construct</v>
          </cell>
          <cell r="G1423" t="str">
            <v>Regular Capital - Pre Business Case</v>
          </cell>
          <cell r="H1423" t="str">
            <v>No Function</v>
          </cell>
          <cell r="I1423" t="str">
            <v>No Driver</v>
          </cell>
        </row>
        <row r="1424">
          <cell r="A1424" t="str">
            <v>BI_LS305</v>
          </cell>
          <cell r="B1424" t="str">
            <v>LS305</v>
          </cell>
          <cell r="C1424" t="str">
            <v>BI_LS305 - Wheatland - New 115-13 kV Substation</v>
          </cell>
          <cell r="D1424" t="str">
            <v>ER_2274</v>
          </cell>
          <cell r="E1424" t="str">
            <v>2274</v>
          </cell>
          <cell r="F1424" t="str">
            <v>ER_2274 - New Substations</v>
          </cell>
          <cell r="G1424" t="str">
            <v>Substation - New Distribution Station Capacity Program</v>
          </cell>
          <cell r="H1424" t="str">
            <v>T&amp;D Engineering</v>
          </cell>
          <cell r="I1424" t="str">
            <v>Performance &amp; Capacity</v>
          </cell>
        </row>
        <row r="1425">
          <cell r="A1425" t="str">
            <v>BI_LS306</v>
          </cell>
          <cell r="B1425" t="str">
            <v>LS306</v>
          </cell>
          <cell r="C1425" t="str">
            <v>BI_LS306 - South Region Transmission Voltage Control</v>
          </cell>
          <cell r="D1425" t="str">
            <v>ER_2580</v>
          </cell>
          <cell r="E1425" t="str">
            <v>2580</v>
          </cell>
          <cell r="F1425" t="str">
            <v>ER_2580 - South Region Transmission Voltage Control</v>
          </cell>
          <cell r="G1425" t="str">
            <v>S Region Voltage Control</v>
          </cell>
          <cell r="H1425" t="str">
            <v>T&amp;D Engineering</v>
          </cell>
          <cell r="I1425" t="str">
            <v>Mandatory &amp; Compliance</v>
          </cell>
        </row>
        <row r="1426">
          <cell r="A1426" t="str">
            <v>BI_LS398</v>
          </cell>
          <cell r="B1426" t="str">
            <v>LS398</v>
          </cell>
          <cell r="C1426" t="str">
            <v>BI_LS398 - Holbrook 115 Sub --Inc Fdr Capacity</v>
          </cell>
          <cell r="D1426" t="str">
            <v>ER_2263</v>
          </cell>
          <cell r="E1426" t="str">
            <v>2263</v>
          </cell>
          <cell r="F1426" t="str">
            <v>ER_2263 - Holbrook-Upgrade Fdr</v>
          </cell>
          <cell r="G1426" t="str">
            <v>Regular Capital - Pre Business Case</v>
          </cell>
          <cell r="H1426" t="str">
            <v>No Function</v>
          </cell>
          <cell r="I1426" t="str">
            <v>No Driver</v>
          </cell>
        </row>
        <row r="1427">
          <cell r="A1427" t="str">
            <v>BI_LS401</v>
          </cell>
          <cell r="B1427" t="str">
            <v>LS401</v>
          </cell>
          <cell r="C1427" t="str">
            <v>BI_LS401 - N Lewiston 230 Sub - Upgrade Relays R-413</v>
          </cell>
          <cell r="D1427" t="str">
            <v>ER_2102</v>
          </cell>
          <cell r="E1427" t="str">
            <v>2102</v>
          </cell>
          <cell r="F1427" t="str">
            <v>ER_2102 - Dry Creek 230 kV Substation - Construct</v>
          </cell>
          <cell r="G1427" t="str">
            <v>Regular Capital - Pre Business Case</v>
          </cell>
          <cell r="H1427" t="str">
            <v>No Function</v>
          </cell>
          <cell r="I1427" t="str">
            <v>No Driver</v>
          </cell>
        </row>
        <row r="1428">
          <cell r="A1428" t="str">
            <v>BI_LS402</v>
          </cell>
          <cell r="B1428" t="str">
            <v>LS402</v>
          </cell>
          <cell r="C1428" t="str">
            <v>BI_LS402 - Critchfield 115 - Construct</v>
          </cell>
          <cell r="D1428" t="str">
            <v>ER_2284</v>
          </cell>
          <cell r="E1428" t="str">
            <v>2284</v>
          </cell>
          <cell r="F1428" t="str">
            <v>ER_2284 - Critchfield 115 Sub-Construct</v>
          </cell>
          <cell r="G1428" t="str">
            <v>Regular Capital - Pre Business Case</v>
          </cell>
          <cell r="H1428" t="str">
            <v>No Function</v>
          </cell>
          <cell r="I1428" t="str">
            <v>No Driver</v>
          </cell>
        </row>
        <row r="1429">
          <cell r="A1429" t="str">
            <v>BI_LS403</v>
          </cell>
          <cell r="B1429" t="str">
            <v>LS403</v>
          </cell>
          <cell r="C1429" t="str">
            <v>BI_LS403 - N Lew 230Sub-Modify Protect Relay A-586 Wind Gen</v>
          </cell>
          <cell r="D1429" t="str">
            <v>ER_2115</v>
          </cell>
          <cell r="E1429" t="str">
            <v>2115</v>
          </cell>
          <cell r="F1429" t="str">
            <v>ER_2115 - N. Lewiston 230 Sub - Modify Relay A-586</v>
          </cell>
          <cell r="G1429" t="str">
            <v>Regular Capital - Pre Business Case</v>
          </cell>
          <cell r="H1429" t="str">
            <v>No Function</v>
          </cell>
          <cell r="I1429" t="str">
            <v>No Driver</v>
          </cell>
        </row>
        <row r="1430">
          <cell r="A1430" t="str">
            <v>BI_LS404</v>
          </cell>
          <cell r="B1430" t="str">
            <v>LS404</v>
          </cell>
          <cell r="C1430" t="str">
            <v>BI_LS404 - Clearwater 115 kV Substation Upgrades</v>
          </cell>
          <cell r="D1430" t="str">
            <v>ER_2571</v>
          </cell>
          <cell r="E1430" t="str">
            <v>2571</v>
          </cell>
          <cell r="F1430" t="str">
            <v>ER_2571 - Clearwater 115 kV Substation Upgrades</v>
          </cell>
          <cell r="G1430" t="str">
            <v>Clearwater Sub Upgrades</v>
          </cell>
          <cell r="H1430" t="str">
            <v>T&amp;D Engineering</v>
          </cell>
          <cell r="I1430" t="str">
            <v>No Driver</v>
          </cell>
        </row>
        <row r="1431">
          <cell r="A1431" t="str">
            <v>BI_LS405</v>
          </cell>
          <cell r="B1431" t="str">
            <v>LS405</v>
          </cell>
          <cell r="C1431" t="str">
            <v>BI_LS405 - CLW-LMR Fiber Install</v>
          </cell>
          <cell r="D1431" t="str">
            <v>ER_2274</v>
          </cell>
          <cell r="E1431" t="str">
            <v>2274</v>
          </cell>
          <cell r="F1431" t="str">
            <v>ER_2274 - New Substations</v>
          </cell>
          <cell r="G1431" t="str">
            <v>Substation - New Distribution Station Capacity Program</v>
          </cell>
          <cell r="H1431" t="str">
            <v>T&amp;D Engineering</v>
          </cell>
          <cell r="I1431" t="str">
            <v>Performance &amp; Capacity</v>
          </cell>
        </row>
        <row r="1432">
          <cell r="A1432" t="str">
            <v>BI_LS500</v>
          </cell>
          <cell r="B1432" t="str">
            <v>LS500</v>
          </cell>
          <cell r="C1432" t="str">
            <v>BI_LS500 - Nez Perce 115 Sub-Inst 45 MVAR Cap Bank</v>
          </cell>
          <cell r="D1432" t="str">
            <v>ER_2318</v>
          </cell>
          <cell r="E1432" t="str">
            <v>2318</v>
          </cell>
          <cell r="F1432" t="str">
            <v>ER_2318 - Nez Perce / Grangeville Capacitor Banks</v>
          </cell>
          <cell r="G1432" t="str">
            <v>Regular Capital - Pre Business Case</v>
          </cell>
          <cell r="H1432" t="str">
            <v>No Function</v>
          </cell>
          <cell r="I1432" t="str">
            <v>No Driver</v>
          </cell>
        </row>
        <row r="1433">
          <cell r="A1433" t="str">
            <v>BI_LS501</v>
          </cell>
          <cell r="B1433" t="str">
            <v>LS501</v>
          </cell>
          <cell r="C1433" t="str">
            <v>BI_LS501 - Benewah 230 Sub Add Line Position</v>
          </cell>
          <cell r="D1433" t="str">
            <v>ER_2110</v>
          </cell>
          <cell r="E1433" t="str">
            <v>2110</v>
          </cell>
          <cell r="F1433" t="str">
            <v>ER_2110 - Benewah-Pinecreek Double Circuit 230kV</v>
          </cell>
          <cell r="G1433" t="str">
            <v>Regular Capital - Pre Business Case</v>
          </cell>
          <cell r="H1433" t="str">
            <v>No Function</v>
          </cell>
          <cell r="I1433" t="str">
            <v>No Driver</v>
          </cell>
        </row>
        <row r="1434">
          <cell r="A1434" t="str">
            <v>BI_LS502</v>
          </cell>
          <cell r="B1434" t="str">
            <v>LS502</v>
          </cell>
          <cell r="C1434" t="str">
            <v>BI_LS502 - Wicks - Rplc Fdr 12F2 and Refurbish Sub</v>
          </cell>
          <cell r="D1434" t="str">
            <v>ER_2344</v>
          </cell>
          <cell r="E1434" t="str">
            <v>2344</v>
          </cell>
          <cell r="F1434" t="str">
            <v>ER_2344 - Wicks - Rplc Fdr 12F2 and Refurbish Sub</v>
          </cell>
          <cell r="G1434" t="str">
            <v>Regular Capital - Pre Business Case</v>
          </cell>
          <cell r="H1434" t="str">
            <v>No Function</v>
          </cell>
          <cell r="I1434" t="str">
            <v>No Driver</v>
          </cell>
        </row>
        <row r="1435">
          <cell r="A1435" t="str">
            <v>BI_LS503</v>
          </cell>
          <cell r="B1435" t="str">
            <v>LS503</v>
          </cell>
          <cell r="C1435" t="str">
            <v>BI_LS503 - Grangeville Sub-Install 115kV Capacitor Bank</v>
          </cell>
          <cell r="D1435" t="str">
            <v>ER_2318</v>
          </cell>
          <cell r="E1435" t="str">
            <v>2318</v>
          </cell>
          <cell r="F1435" t="str">
            <v>ER_2318 - Nez Perce / Grangeville Capacitor Banks</v>
          </cell>
          <cell r="G1435" t="str">
            <v>Regular Capital - Pre Business Case</v>
          </cell>
          <cell r="H1435" t="str">
            <v>No Function</v>
          </cell>
          <cell r="I1435" t="str">
            <v>No Driver</v>
          </cell>
        </row>
        <row r="1436">
          <cell r="A1436" t="str">
            <v>BI_LS504</v>
          </cell>
          <cell r="B1436" t="str">
            <v>LS504</v>
          </cell>
          <cell r="C1436" t="str">
            <v>BI_LS504 - Dry Creek Sub-115kV Constr</v>
          </cell>
          <cell r="D1436" t="str">
            <v>ER_2346</v>
          </cell>
          <cell r="E1436" t="str">
            <v>2346</v>
          </cell>
          <cell r="F1436" t="str">
            <v>ER_2346 - Dry Creek - Integrate 115 kV Xsmn</v>
          </cell>
          <cell r="G1436" t="str">
            <v>Regular Capital - Pre Business Case</v>
          </cell>
          <cell r="H1436" t="str">
            <v>No Function</v>
          </cell>
          <cell r="I1436" t="str">
            <v>No Driver</v>
          </cell>
        </row>
        <row r="1437">
          <cell r="A1437" t="str">
            <v>BI_LS505</v>
          </cell>
          <cell r="B1437" t="str">
            <v>LS505</v>
          </cell>
          <cell r="C1437" t="str">
            <v>BI_LS505 - N Lewiston 230 Sub-Upgrade R410 Line Position</v>
          </cell>
          <cell r="D1437" t="str">
            <v>ER_2102</v>
          </cell>
          <cell r="E1437" t="str">
            <v>2102</v>
          </cell>
          <cell r="F1437" t="str">
            <v>ER_2102 - Dry Creek 230 kV Substation - Construct</v>
          </cell>
          <cell r="G1437" t="str">
            <v>Regular Capital - Pre Business Case</v>
          </cell>
          <cell r="H1437" t="str">
            <v>No Function</v>
          </cell>
          <cell r="I1437" t="str">
            <v>No Driver</v>
          </cell>
        </row>
        <row r="1438">
          <cell r="A1438" t="str">
            <v>BI_LS550</v>
          </cell>
          <cell r="B1438" t="str">
            <v>LS550</v>
          </cell>
          <cell r="C1438" t="str">
            <v>BI_LS550 - Sweetwater Sub-New Property</v>
          </cell>
          <cell r="D1438" t="str">
            <v>ER_2372</v>
          </cell>
          <cell r="E1438" t="str">
            <v>2372</v>
          </cell>
          <cell r="F1438" t="str">
            <v>ER_2372 - Sweetwater 115kV Sub-Move Substation</v>
          </cell>
          <cell r="G1438" t="str">
            <v>Regular Capital - Pre Business Case</v>
          </cell>
          <cell r="H1438" t="str">
            <v>No Function</v>
          </cell>
          <cell r="I1438" t="str">
            <v>No Driver</v>
          </cell>
        </row>
        <row r="1439">
          <cell r="A1439" t="str">
            <v>BI_LS551</v>
          </cell>
          <cell r="B1439" t="str">
            <v>LS551</v>
          </cell>
          <cell r="C1439" t="str">
            <v>BI_LS551 - Sweetwater 115kV Sub-Move Substation</v>
          </cell>
          <cell r="D1439" t="str">
            <v>ER_2372</v>
          </cell>
          <cell r="E1439" t="str">
            <v>2372</v>
          </cell>
          <cell r="F1439" t="str">
            <v>ER_2372 - Sweetwater 115kV Sub-Move Substation</v>
          </cell>
          <cell r="G1439" t="str">
            <v>Regular Capital - Pre Business Case</v>
          </cell>
          <cell r="H1439" t="str">
            <v>No Function</v>
          </cell>
          <cell r="I1439" t="str">
            <v>No Driver</v>
          </cell>
        </row>
        <row r="1440">
          <cell r="A1440" t="str">
            <v>BI_LS600</v>
          </cell>
          <cell r="B1440" t="str">
            <v>LS600</v>
          </cell>
          <cell r="C1440" t="str">
            <v>BI_LS600 - Jaype - Remove and Salvage</v>
          </cell>
          <cell r="D1440" t="str">
            <v>ER_2204</v>
          </cell>
          <cell r="E1440" t="str">
            <v>2204</v>
          </cell>
          <cell r="F1440" t="str">
            <v>ER_2204 - Substation Rebuilds</v>
          </cell>
          <cell r="G1440" t="str">
            <v>Substation - Station Rebuilds Program</v>
          </cell>
          <cell r="H1440" t="str">
            <v>T&amp;D Engineering</v>
          </cell>
          <cell r="I1440" t="str">
            <v>Asset Condition</v>
          </cell>
        </row>
        <row r="1441">
          <cell r="A1441" t="str">
            <v>BI_LS611</v>
          </cell>
          <cell r="B1441" t="str">
            <v>LS611</v>
          </cell>
          <cell r="C1441" t="str">
            <v>BI_LS611 - Nez Perce 115kV Sw Sta-Property</v>
          </cell>
          <cell r="D1441" t="str">
            <v>ER_2318</v>
          </cell>
          <cell r="E1441" t="str">
            <v>2318</v>
          </cell>
          <cell r="F1441" t="str">
            <v>ER_2318 - Nez Perce / Grangeville Capacitor Banks</v>
          </cell>
          <cell r="G1441" t="str">
            <v>Regular Capital - Pre Business Case</v>
          </cell>
          <cell r="H1441" t="str">
            <v>No Function</v>
          </cell>
          <cell r="I1441" t="str">
            <v>No Driver</v>
          </cell>
        </row>
        <row r="1442">
          <cell r="A1442" t="str">
            <v>BI_LS635</v>
          </cell>
          <cell r="B1442" t="str">
            <v>LS635</v>
          </cell>
          <cell r="C1442" t="str">
            <v>BI_LS635 - Lolo 230kV Sub-Rebuild 230kV</v>
          </cell>
          <cell r="D1442" t="str">
            <v>ER_2360</v>
          </cell>
          <cell r="E1442" t="str">
            <v>2360</v>
          </cell>
          <cell r="F1442" t="str">
            <v>ER_2360 - Lolo 230 - Rebuild 230 kV Yard</v>
          </cell>
          <cell r="G1442" t="str">
            <v>Regular Capital - Pre Business Case</v>
          </cell>
          <cell r="H1442" t="str">
            <v>No Function</v>
          </cell>
          <cell r="I1442" t="str">
            <v>No Driver</v>
          </cell>
        </row>
        <row r="1443">
          <cell r="A1443" t="str">
            <v>BI_LS662</v>
          </cell>
          <cell r="B1443" t="str">
            <v>LS662</v>
          </cell>
          <cell r="C1443" t="str">
            <v>BI_LS662 - Sweetwater 115kV Sub-Retire &amp; Salvage</v>
          </cell>
          <cell r="D1443" t="str">
            <v>ER_2372</v>
          </cell>
          <cell r="E1443" t="str">
            <v>2372</v>
          </cell>
          <cell r="F1443" t="str">
            <v>ER_2372 - Sweetwater 115kV Sub-Move Substation</v>
          </cell>
          <cell r="G1443" t="str">
            <v>Regular Capital - Pre Business Case</v>
          </cell>
          <cell r="H1443" t="str">
            <v>No Function</v>
          </cell>
          <cell r="I1443" t="str">
            <v>No Driver</v>
          </cell>
        </row>
        <row r="1444">
          <cell r="A1444" t="str">
            <v>BI_LS677</v>
          </cell>
          <cell r="B1444" t="str">
            <v>LS677</v>
          </cell>
          <cell r="C1444" t="str">
            <v>BI_LS677 - Orofino Sub-Add Metering</v>
          </cell>
          <cell r="D1444" t="str">
            <v>ER_2428</v>
          </cell>
          <cell r="E1444" t="str">
            <v>2428</v>
          </cell>
          <cell r="F1444" t="str">
            <v>ER_2428 - Orofino Sub-Add Metering</v>
          </cell>
          <cell r="G1444" t="str">
            <v>Regular Capital - Pre Business Case</v>
          </cell>
          <cell r="H1444" t="str">
            <v>No Function</v>
          </cell>
          <cell r="I1444" t="str">
            <v>No Driver</v>
          </cell>
        </row>
        <row r="1445">
          <cell r="A1445" t="str">
            <v>BI_LS678</v>
          </cell>
          <cell r="B1445" t="str">
            <v>LS678</v>
          </cell>
          <cell r="C1445" t="str">
            <v>BI_LS678 - Holbrook 115 Sub - Install Landscaping</v>
          </cell>
          <cell r="D1445" t="str">
            <v>ER_2272</v>
          </cell>
          <cell r="E1445" t="str">
            <v>2272</v>
          </cell>
          <cell r="F1445" t="str">
            <v>ER_2272 - Holbrook-Install Landscaping</v>
          </cell>
          <cell r="G1445" t="str">
            <v>Regular Capital - Pre Business Case</v>
          </cell>
          <cell r="H1445" t="str">
            <v>No Function</v>
          </cell>
          <cell r="I1445" t="str">
            <v>No Driver</v>
          </cell>
        </row>
        <row r="1446">
          <cell r="A1446" t="str">
            <v>BI_LS709</v>
          </cell>
          <cell r="B1446" t="str">
            <v>LS709</v>
          </cell>
          <cell r="C1446" t="str">
            <v>BI_LS709 - NezPerce 115kV Sub-Rebld&amp;Add 15MVAR Caps</v>
          </cell>
          <cell r="D1446" t="str">
            <v>ER_2318</v>
          </cell>
          <cell r="E1446" t="str">
            <v>2318</v>
          </cell>
          <cell r="F1446" t="str">
            <v>ER_2318 - Nez Perce / Grangeville Capacitor Banks</v>
          </cell>
          <cell r="G1446" t="str">
            <v>Regular Capital - Pre Business Case</v>
          </cell>
          <cell r="H1446" t="str">
            <v>No Function</v>
          </cell>
          <cell r="I1446" t="str">
            <v>No Driver</v>
          </cell>
        </row>
        <row r="1447">
          <cell r="A1447" t="str">
            <v>BI_LS713</v>
          </cell>
          <cell r="B1447" t="str">
            <v>LS713</v>
          </cell>
          <cell r="C1447" t="str">
            <v>BI_LS713 - Dry Creek Sub-Talbot Line</v>
          </cell>
          <cell r="D1447" t="str">
            <v>ER_2070</v>
          </cell>
          <cell r="E1447" t="str">
            <v>2070</v>
          </cell>
          <cell r="F1447" t="str">
            <v>ER_2070 - Trans/Dist/Sub Reimbursable Projects</v>
          </cell>
          <cell r="G1447" t="str">
            <v>T&amp;D Reimbursable</v>
          </cell>
          <cell r="H1447" t="str">
            <v>T&amp;D Engineering</v>
          </cell>
          <cell r="I1447" t="str">
            <v>Customer Requested</v>
          </cell>
        </row>
        <row r="1448">
          <cell r="A1448" t="str">
            <v>BI_LS801</v>
          </cell>
          <cell r="B1448" t="str">
            <v>LS801</v>
          </cell>
          <cell r="C1448" t="str">
            <v>BI_LS801 - Hatwai-Lolo #2 Tx Line Hatwai Station Work</v>
          </cell>
          <cell r="D1448" t="str">
            <v>ER_2578</v>
          </cell>
          <cell r="E1448" t="str">
            <v>2578</v>
          </cell>
          <cell r="F1448" t="str">
            <v>ER_2578 - Hatwai-Lolo #2 230kV Tx Line - New Construction</v>
          </cell>
          <cell r="G1448" t="str">
            <v>Transmission - Performance &amp; Capacity</v>
          </cell>
          <cell r="H1448" t="str">
            <v>T&amp;D Engineering</v>
          </cell>
          <cell r="I1448" t="str">
            <v>Performance &amp; Capacity</v>
          </cell>
        </row>
        <row r="1449">
          <cell r="A1449" t="str">
            <v>BI_LS802</v>
          </cell>
          <cell r="B1449" t="str">
            <v>LS802</v>
          </cell>
          <cell r="C1449" t="str">
            <v>BI_LS802 - Hatwai-Lolo #2 Transmission Line Lolo Station Work</v>
          </cell>
          <cell r="D1449" t="str">
            <v>ER_2578</v>
          </cell>
          <cell r="E1449" t="str">
            <v>2578</v>
          </cell>
          <cell r="F1449" t="str">
            <v>ER_2578 - Hatwai-Lolo #2 230kV Tx Line - New Construction</v>
          </cell>
          <cell r="G1449" t="str">
            <v>Transmission - Performance &amp; Capacity</v>
          </cell>
          <cell r="H1449" t="str">
            <v>T&amp;D Engineering</v>
          </cell>
          <cell r="I1449" t="str">
            <v>Performance &amp; Capacity</v>
          </cell>
        </row>
        <row r="1450">
          <cell r="A1450" t="str">
            <v>BI_LS803</v>
          </cell>
          <cell r="B1450" t="str">
            <v>LS803</v>
          </cell>
          <cell r="C1450" t="str">
            <v>BI_LS803 - Kooskia Substation - Rebuild (Substation)</v>
          </cell>
          <cell r="D1450" t="str">
            <v>ER_2204</v>
          </cell>
          <cell r="E1450" t="str">
            <v>2204</v>
          </cell>
          <cell r="F1450" t="str">
            <v>ER_2204 - Substation Rebuilds</v>
          </cell>
          <cell r="G1450" t="str">
            <v>Substation - Station Rebuilds Program</v>
          </cell>
          <cell r="H1450" t="str">
            <v>T&amp;D Engineering</v>
          </cell>
          <cell r="I1450" t="str">
            <v>Asset Condition</v>
          </cell>
        </row>
        <row r="1451">
          <cell r="A1451" t="str">
            <v>BI_LS804</v>
          </cell>
          <cell r="B1451" t="str">
            <v>LS804</v>
          </cell>
          <cell r="C1451" t="str">
            <v>BI_LS804 - Lolo Substation - Replace 230/115 Auto #1</v>
          </cell>
          <cell r="D1451" t="str">
            <v>ER_2204</v>
          </cell>
          <cell r="E1451" t="str">
            <v>2204</v>
          </cell>
          <cell r="F1451" t="str">
            <v>ER_2204 - Substation Rebuilds</v>
          </cell>
          <cell r="G1451" t="str">
            <v>Substation - Station Rebuilds Program</v>
          </cell>
          <cell r="H1451" t="str">
            <v>T&amp;D Engineering</v>
          </cell>
          <cell r="I1451" t="str">
            <v>Asset Condition</v>
          </cell>
        </row>
        <row r="1452">
          <cell r="A1452" t="str">
            <v>BI_LS805</v>
          </cell>
          <cell r="B1452" t="str">
            <v>LS805</v>
          </cell>
          <cell r="C1452" t="str">
            <v>BI_LS805 - Bryden Canyon 115kV Sub (Replace Sub Equipment)</v>
          </cell>
          <cell r="D1452" t="str">
            <v>ER_2204</v>
          </cell>
          <cell r="E1452" t="str">
            <v>2204</v>
          </cell>
          <cell r="F1452" t="str">
            <v>ER_2204 - Substation Rebuilds</v>
          </cell>
          <cell r="G1452" t="str">
            <v>Substation - Station Rebuilds Program</v>
          </cell>
          <cell r="H1452" t="str">
            <v>T&amp;D Engineering</v>
          </cell>
          <cell r="I1452" t="str">
            <v>Asset Condition</v>
          </cell>
        </row>
        <row r="1453">
          <cell r="A1453" t="str">
            <v>BI_LS806</v>
          </cell>
          <cell r="B1453" t="str">
            <v>LS806</v>
          </cell>
          <cell r="C1453" t="str">
            <v>BI_LS806 - Dry Gulch 115kV Sub- Brownfield (Substation)</v>
          </cell>
          <cell r="D1453" t="str">
            <v>ER_2204</v>
          </cell>
          <cell r="E1453" t="str">
            <v>2204</v>
          </cell>
          <cell r="F1453" t="str">
            <v>ER_2204 - Substation Rebuilds</v>
          </cell>
          <cell r="G1453" t="str">
            <v>Substation - Station Rebuilds Program</v>
          </cell>
          <cell r="H1453" t="str">
            <v>T&amp;D Engineering</v>
          </cell>
          <cell r="I1453" t="str">
            <v>Asset Condition</v>
          </cell>
        </row>
        <row r="1454">
          <cell r="A1454" t="str">
            <v>BI_LS900</v>
          </cell>
          <cell r="B1454" t="str">
            <v>LS900</v>
          </cell>
          <cell r="C1454" t="str">
            <v>BI_LS900 - Lewiston Orchards Ind Dev (LOID) Sub - New (Sub)</v>
          </cell>
          <cell r="D1454" t="str">
            <v>ER_2274</v>
          </cell>
          <cell r="E1454" t="str">
            <v>2274</v>
          </cell>
          <cell r="F1454" t="str">
            <v>ER_2274 - New Substations</v>
          </cell>
          <cell r="G1454" t="str">
            <v>Substation - New Distribution Station Capacity Program</v>
          </cell>
          <cell r="H1454" t="str">
            <v>T&amp;D Engineering</v>
          </cell>
          <cell r="I1454" t="str">
            <v>Performance &amp; Capacity</v>
          </cell>
        </row>
        <row r="1455">
          <cell r="A1455" t="str">
            <v>BI_LS901</v>
          </cell>
          <cell r="B1455" t="str">
            <v>LS901</v>
          </cell>
          <cell r="C1455" t="str">
            <v>BI_LS901 - Lolo Substation - Replace 230/115 Auto #2</v>
          </cell>
          <cell r="D1455" t="str">
            <v>ER_2204</v>
          </cell>
          <cell r="E1455" t="str">
            <v>2204</v>
          </cell>
          <cell r="F1455" t="str">
            <v>ER_2204 - Substation Rebuilds</v>
          </cell>
          <cell r="G1455" t="str">
            <v>Substation - Station Rebuilds Program</v>
          </cell>
          <cell r="H1455" t="str">
            <v>T&amp;D Engineering</v>
          </cell>
          <cell r="I1455" t="str">
            <v>Asset Condition</v>
          </cell>
        </row>
        <row r="1456">
          <cell r="A1456" t="str">
            <v>BI_LS902</v>
          </cell>
          <cell r="B1456" t="str">
            <v>LS902</v>
          </cell>
          <cell r="C1456" t="str">
            <v>BI_LS902 - Clearwater 115kV Sub Rebuild (Sub)</v>
          </cell>
          <cell r="D1456" t="str">
            <v>ER_2204</v>
          </cell>
          <cell r="E1456" t="str">
            <v>2204</v>
          </cell>
          <cell r="F1456" t="str">
            <v>ER_2204 - Substation Rebuilds</v>
          </cell>
          <cell r="G1456" t="str">
            <v>Substation - Station Rebuilds Program</v>
          </cell>
          <cell r="H1456" t="str">
            <v>T&amp;D Engineering</v>
          </cell>
          <cell r="I1456" t="str">
            <v>Asset Condition</v>
          </cell>
        </row>
        <row r="1457">
          <cell r="A1457" t="str">
            <v>BI_LS903</v>
          </cell>
          <cell r="B1457" t="str">
            <v>LS903</v>
          </cell>
          <cell r="C1457" t="str">
            <v>BI_LS903 - Clearwater 115kV Sub SCADA (Sub)</v>
          </cell>
          <cell r="D1457" t="str">
            <v>ER_2606</v>
          </cell>
          <cell r="E1457" t="str">
            <v>2606</v>
          </cell>
          <cell r="F1457" t="str">
            <v>ER_2606 - SCADA to all Substations</v>
          </cell>
          <cell r="G1457" t="str">
            <v>Substation - New Distribution Station Capacity Program</v>
          </cell>
          <cell r="H1457" t="str">
            <v>T&amp;D Engineering</v>
          </cell>
          <cell r="I1457" t="str">
            <v>Performance &amp; Capacity</v>
          </cell>
        </row>
        <row r="1458">
          <cell r="A1458" t="str">
            <v>BI_LS904</v>
          </cell>
          <cell r="B1458" t="str">
            <v>LS904</v>
          </cell>
          <cell r="C1458" t="str">
            <v>BI_LS904 - North Lewiston PRC-002 (Substation Integration)</v>
          </cell>
          <cell r="D1458" t="str">
            <v>ER_2608</v>
          </cell>
          <cell r="E1458" t="str">
            <v>2608</v>
          </cell>
          <cell r="F1458" t="str">
            <v>ER_2608 - Protection System Upgrades for PRC-002</v>
          </cell>
          <cell r="G1458" t="str">
            <v>Protection System Upgrade for PRC-002</v>
          </cell>
          <cell r="H1458" t="str">
            <v>T&amp;D Engineering</v>
          </cell>
          <cell r="I1458" t="str">
            <v>Mandatory &amp; Compliance</v>
          </cell>
        </row>
        <row r="1459">
          <cell r="A1459" t="str">
            <v>BI_LT002</v>
          </cell>
          <cell r="B1459" t="str">
            <v>LT002</v>
          </cell>
          <cell r="C1459" t="str">
            <v>BI_LT002 - Hatwai - Lolo 230 Casino Relocate</v>
          </cell>
          <cell r="D1459" t="str">
            <v>ER_2070</v>
          </cell>
          <cell r="E1459" t="str">
            <v>2070</v>
          </cell>
          <cell r="F1459" t="str">
            <v>ER_2070 - Trans/Dist/Sub Reimbursable Projects</v>
          </cell>
          <cell r="G1459" t="str">
            <v>T&amp;D Reimbursable</v>
          </cell>
          <cell r="H1459" t="str">
            <v>T&amp;D Engineering</v>
          </cell>
          <cell r="I1459" t="str">
            <v>Customer Requested</v>
          </cell>
        </row>
        <row r="1460">
          <cell r="A1460" t="str">
            <v>BI_LT003</v>
          </cell>
          <cell r="B1460" t="str">
            <v>LT003</v>
          </cell>
          <cell r="C1460" t="str">
            <v>BI_LT003 - Hatwai - North Lewiston 230kV Re-Insulate</v>
          </cell>
          <cell r="D1460" t="str">
            <v>ER_2537</v>
          </cell>
          <cell r="E1460" t="str">
            <v>2537</v>
          </cell>
          <cell r="F1460" t="str">
            <v>ER_2537 - Hatwai - North Lewiston 230kV Re-Insulate</v>
          </cell>
          <cell r="G1460" t="str">
            <v>Regular Capital - Pre Business Case</v>
          </cell>
          <cell r="H1460" t="str">
            <v>No Function</v>
          </cell>
          <cell r="I1460" t="str">
            <v>No Driver</v>
          </cell>
        </row>
        <row r="1461">
          <cell r="A1461" t="str">
            <v>BI_LT004</v>
          </cell>
          <cell r="B1461" t="str">
            <v>LT004</v>
          </cell>
          <cell r="C1461" t="str">
            <v>BI_LT004 - Clarkston Heights - Transmission Integration</v>
          </cell>
          <cell r="D1461" t="str">
            <v>ER_2274</v>
          </cell>
          <cell r="E1461" t="str">
            <v>2274</v>
          </cell>
          <cell r="F1461" t="str">
            <v>ER_2274 - New Substations</v>
          </cell>
          <cell r="G1461" t="str">
            <v>Substation - New Distribution Station Capacity Program</v>
          </cell>
          <cell r="H1461" t="str">
            <v>T&amp;D Engineering</v>
          </cell>
          <cell r="I1461" t="str">
            <v>Performance &amp; Capacity</v>
          </cell>
        </row>
        <row r="1462">
          <cell r="A1462" t="str">
            <v>BI_LT100</v>
          </cell>
          <cell r="B1462" t="str">
            <v>LT100</v>
          </cell>
          <cell r="C1462" t="str">
            <v>BI_LT100 - Pound Ln Sub-Upgrade to (2) 30MVA Line-ups (Trans)</v>
          </cell>
          <cell r="D1462" t="str">
            <v>ER_2204</v>
          </cell>
          <cell r="E1462" t="str">
            <v>2204</v>
          </cell>
          <cell r="F1462" t="str">
            <v>ER_2204 - Substation Rebuilds</v>
          </cell>
          <cell r="G1462" t="str">
            <v>Substation - Station Rebuilds Program</v>
          </cell>
          <cell r="H1462" t="str">
            <v>T&amp;D Engineering</v>
          </cell>
          <cell r="I1462" t="str">
            <v>Asset Condition</v>
          </cell>
        </row>
        <row r="1463">
          <cell r="A1463" t="str">
            <v>BI_LT120</v>
          </cell>
          <cell r="B1463" t="str">
            <v>LT120</v>
          </cell>
          <cell r="C1463" t="str">
            <v>BI_LT120 - Hatwai-N Lew 230 Recond</v>
          </cell>
          <cell r="D1463" t="str">
            <v>ER_2456</v>
          </cell>
          <cell r="E1463" t="str">
            <v>2456</v>
          </cell>
          <cell r="F1463" t="str">
            <v>ER_2456 - Hatwai-N Lew 230 Recond</v>
          </cell>
          <cell r="G1463" t="str">
            <v>Regular Capital - Pre Business Case</v>
          </cell>
          <cell r="H1463" t="str">
            <v>No Function</v>
          </cell>
          <cell r="I1463" t="str">
            <v>No Driver</v>
          </cell>
        </row>
        <row r="1464">
          <cell r="A1464" t="str">
            <v>BI_LT200</v>
          </cell>
          <cell r="B1464" t="str">
            <v>LT200</v>
          </cell>
          <cell r="C1464" t="str">
            <v>BI_LT200 - Wheatland Substation New: Transmission Integration</v>
          </cell>
          <cell r="D1464" t="str">
            <v>ER_2274</v>
          </cell>
          <cell r="E1464" t="str">
            <v>2274</v>
          </cell>
          <cell r="F1464" t="str">
            <v>ER_2274 - New Substations</v>
          </cell>
          <cell r="G1464" t="str">
            <v>Substation - New Distribution Station Capacity Program</v>
          </cell>
          <cell r="H1464" t="str">
            <v>T&amp;D Engineering</v>
          </cell>
          <cell r="I1464" t="str">
            <v>Performance &amp; Capacity</v>
          </cell>
        </row>
        <row r="1465">
          <cell r="A1465" t="str">
            <v>BI_LT201</v>
          </cell>
          <cell r="B1465" t="str">
            <v>LT201</v>
          </cell>
          <cell r="C1465" t="str">
            <v>BI_LT201 - Scott Paper Substation Trans - Remove &amp; Salvage</v>
          </cell>
          <cell r="D1465" t="str">
            <v>ER_2558</v>
          </cell>
          <cell r="E1465" t="str">
            <v>2558</v>
          </cell>
          <cell r="F1465" t="str">
            <v>ER_2558 - Scott Paper Substation - Remove &amp; Salvage</v>
          </cell>
          <cell r="G1465" t="str">
            <v>Regular Capital - Pre Business Case</v>
          </cell>
          <cell r="H1465" t="str">
            <v>No Function</v>
          </cell>
          <cell r="I1465" t="str">
            <v>No Driver</v>
          </cell>
        </row>
        <row r="1466">
          <cell r="A1466" t="str">
            <v>BI_LT202</v>
          </cell>
          <cell r="B1466" t="str">
            <v>LT202</v>
          </cell>
          <cell r="C1466" t="str">
            <v>BI_LT202 - Lolo-Oxbow 230kV Transmission Line LiDAR</v>
          </cell>
          <cell r="D1466" t="str">
            <v>ER_2560</v>
          </cell>
          <cell r="E1466" t="str">
            <v>2560</v>
          </cell>
          <cell r="F1466" t="str">
            <v>ER_2560 - Line Ratings Mitigation Project</v>
          </cell>
          <cell r="G1466" t="str">
            <v>Transmission - NERC High Priority Mitigation</v>
          </cell>
          <cell r="H1466" t="str">
            <v>T&amp;D Engineering</v>
          </cell>
          <cell r="I1466" t="str">
            <v>Mandatory &amp; Compliance</v>
          </cell>
        </row>
        <row r="1467">
          <cell r="A1467" t="str">
            <v>BI_LT203</v>
          </cell>
          <cell r="B1467" t="str">
            <v>LT203</v>
          </cell>
          <cell r="C1467" t="str">
            <v>BI_LT203 - Clearwater-Lolo#2 115: Underbuild 10&amp; Stew Fdr</v>
          </cell>
          <cell r="D1467" t="str">
            <v>ER_2209</v>
          </cell>
          <cell r="E1467" t="str">
            <v>2209</v>
          </cell>
          <cell r="F1467" t="str">
            <v>ER_2209 - Ten-Inc Cap/Fdr Po</v>
          </cell>
          <cell r="G1467" t="str">
            <v>Regular Capital - Pre Business Case</v>
          </cell>
          <cell r="H1467" t="str">
            <v>No Function</v>
          </cell>
          <cell r="I1467" t="str">
            <v>No Driver</v>
          </cell>
        </row>
        <row r="1468">
          <cell r="A1468" t="str">
            <v>BI_LT204</v>
          </cell>
          <cell r="B1468" t="str">
            <v>LT204</v>
          </cell>
          <cell r="C1468" t="str">
            <v>BI_LT204 - Replace Faulty Insulators</v>
          </cell>
          <cell r="D1468" t="str">
            <v>ER_3003</v>
          </cell>
          <cell r="E1468" t="str">
            <v>3003</v>
          </cell>
          <cell r="F1468" t="str">
            <v>ER_3003 - Gas Replace-St&amp;Hwy</v>
          </cell>
          <cell r="G1468" t="str">
            <v>Gas Replacement Street and Highway Program</v>
          </cell>
          <cell r="H1468" t="str">
            <v>Gas Subfunction</v>
          </cell>
          <cell r="I1468" t="str">
            <v>Mandatory &amp; Compliance</v>
          </cell>
        </row>
        <row r="1469">
          <cell r="A1469" t="str">
            <v>BI_LT205</v>
          </cell>
          <cell r="B1469" t="str">
            <v>LT205</v>
          </cell>
          <cell r="C1469" t="str">
            <v>BI_LT205 - Hatwai-North Lewiston 230kV Transmission Ln: LiDAR</v>
          </cell>
          <cell r="D1469" t="str">
            <v>ER_2560</v>
          </cell>
          <cell r="E1469" t="str">
            <v>2560</v>
          </cell>
          <cell r="F1469" t="str">
            <v>ER_2560 - Line Ratings Mitigation Project</v>
          </cell>
          <cell r="G1469" t="str">
            <v>Transmission - NERC High Priority Mitigation</v>
          </cell>
          <cell r="H1469" t="str">
            <v>T&amp;D Engineering</v>
          </cell>
          <cell r="I1469" t="str">
            <v>Mandatory &amp; Compliance</v>
          </cell>
        </row>
        <row r="1470">
          <cell r="A1470" t="str">
            <v>BI_LT300</v>
          </cell>
          <cell r="B1470" t="str">
            <v>LT300</v>
          </cell>
          <cell r="C1470" t="str">
            <v>BI_LT300 - Dry Creek 230 Kv: Integrate Transmission</v>
          </cell>
          <cell r="D1470" t="str">
            <v>ER_2102</v>
          </cell>
          <cell r="E1470" t="str">
            <v>2102</v>
          </cell>
          <cell r="F1470" t="str">
            <v>ER_2102 - Dry Creek 230 kV Substation - Construct</v>
          </cell>
          <cell r="G1470" t="str">
            <v>Regular Capital - Pre Business Case</v>
          </cell>
          <cell r="H1470" t="str">
            <v>No Function</v>
          </cell>
          <cell r="I1470" t="str">
            <v>No Driver</v>
          </cell>
        </row>
        <row r="1471">
          <cell r="A1471" t="str">
            <v>BI_LT301</v>
          </cell>
          <cell r="B1471" t="str">
            <v>LT301</v>
          </cell>
          <cell r="C1471" t="str">
            <v>BI_LT301 - Dry Creek-Lolo 230kV Trans Line: LiDAR</v>
          </cell>
          <cell r="D1471" t="str">
            <v>ER_2560</v>
          </cell>
          <cell r="E1471" t="str">
            <v>2560</v>
          </cell>
          <cell r="F1471" t="str">
            <v>ER_2560 - Line Ratings Mitigation Project</v>
          </cell>
          <cell r="G1471" t="str">
            <v>Transmission - NERC High Priority Mitigation</v>
          </cell>
          <cell r="H1471" t="str">
            <v>T&amp;D Engineering</v>
          </cell>
          <cell r="I1471" t="str">
            <v>Mandatory &amp; Compliance</v>
          </cell>
        </row>
        <row r="1472">
          <cell r="A1472" t="str">
            <v>BI_LT302</v>
          </cell>
          <cell r="B1472" t="str">
            <v>LT302</v>
          </cell>
          <cell r="C1472" t="str">
            <v>BI_LT302 - Hatwai-Lolo 230kV Trans Line: LiDAR</v>
          </cell>
          <cell r="D1472" t="str">
            <v>ER_2560</v>
          </cell>
          <cell r="E1472" t="str">
            <v>2560</v>
          </cell>
          <cell r="F1472" t="str">
            <v>ER_2560 - Line Ratings Mitigation Project</v>
          </cell>
          <cell r="G1472" t="str">
            <v>Transmission - NERC High Priority Mitigation</v>
          </cell>
          <cell r="H1472" t="str">
            <v>T&amp;D Engineering</v>
          </cell>
          <cell r="I1472" t="str">
            <v>Mandatory &amp; Compliance</v>
          </cell>
        </row>
        <row r="1473">
          <cell r="A1473" t="str">
            <v>BI_LT303</v>
          </cell>
          <cell r="B1473" t="str">
            <v>LT303</v>
          </cell>
          <cell r="C1473" t="str">
            <v>BI_LT303 - Dry Creek-N Lewiston 230kV Trans Line: LiDAR</v>
          </cell>
          <cell r="D1473" t="str">
            <v>ER_2560</v>
          </cell>
          <cell r="E1473" t="str">
            <v>2560</v>
          </cell>
          <cell r="F1473" t="str">
            <v>ER_2560 - Line Ratings Mitigation Project</v>
          </cell>
          <cell r="G1473" t="str">
            <v>Transmission - NERC High Priority Mitigation</v>
          </cell>
          <cell r="H1473" t="str">
            <v>T&amp;D Engineering</v>
          </cell>
          <cell r="I1473" t="str">
            <v>Mandatory &amp; Compliance</v>
          </cell>
        </row>
        <row r="1474">
          <cell r="A1474" t="str">
            <v>BI_LT304</v>
          </cell>
          <cell r="B1474" t="str">
            <v>LT304</v>
          </cell>
          <cell r="C1474" t="str">
            <v>BI_LT304 - Hatwai-Lolo #2 230kV Tx Line - New Construction</v>
          </cell>
          <cell r="D1474" t="str">
            <v>ER_2578</v>
          </cell>
          <cell r="E1474" t="str">
            <v>2578</v>
          </cell>
          <cell r="F1474" t="str">
            <v>ER_2578 - Hatwai-Lolo #2 230kV Tx Line - New Construction</v>
          </cell>
          <cell r="G1474" t="str">
            <v>Transmission - Performance &amp; Capacity</v>
          </cell>
          <cell r="H1474" t="str">
            <v>T&amp;D Engineering</v>
          </cell>
          <cell r="I1474" t="str">
            <v>Performance &amp; Capacity</v>
          </cell>
        </row>
        <row r="1475">
          <cell r="A1475" t="str">
            <v>BI_LT305</v>
          </cell>
          <cell r="B1475" t="str">
            <v>LT305</v>
          </cell>
          <cell r="C1475" t="str">
            <v>BI_LT305 - Grangeville Sub 115-13-34.5kV Rbd - Tx Integration</v>
          </cell>
          <cell r="D1475" t="str">
            <v>ER_2204</v>
          </cell>
          <cell r="E1475" t="str">
            <v>2204</v>
          </cell>
          <cell r="F1475" t="str">
            <v>ER_2204 - Substation Rebuilds</v>
          </cell>
          <cell r="G1475" t="str">
            <v>Substation - Station Rebuilds Program</v>
          </cell>
          <cell r="H1475" t="str">
            <v>T&amp;D Engineering</v>
          </cell>
          <cell r="I1475" t="str">
            <v>Asset Condition</v>
          </cell>
        </row>
        <row r="1476">
          <cell r="A1476" t="str">
            <v>BI_LT306</v>
          </cell>
          <cell r="B1476" t="str">
            <v>LT306</v>
          </cell>
          <cell r="C1476" t="str">
            <v>BI_LT306 - Dry Creek-Talbot 230kV - Med Priority Rtgs Mit</v>
          </cell>
          <cell r="D1476" t="str">
            <v>ER_2581</v>
          </cell>
          <cell r="E1476" t="str">
            <v>2581</v>
          </cell>
          <cell r="F1476" t="str">
            <v>ER_2581 - Medium Priority Ratings Mitigation</v>
          </cell>
          <cell r="G1476" t="str">
            <v>Transmission NERC Medium-Risk Priority Lines Mitigation</v>
          </cell>
          <cell r="H1476" t="str">
            <v>T&amp;D Engineering</v>
          </cell>
          <cell r="I1476" t="str">
            <v>Mandatory &amp; Compliance</v>
          </cell>
        </row>
        <row r="1477">
          <cell r="A1477" t="str">
            <v>BI_LT307</v>
          </cell>
          <cell r="B1477" t="str">
            <v>LT307</v>
          </cell>
          <cell r="C1477" t="str">
            <v>BI_LT307 - N Lewiston- Shawnee 230kV - Med Priority Rtgs Mit</v>
          </cell>
          <cell r="D1477" t="str">
            <v>ER_2581</v>
          </cell>
          <cell r="E1477" t="str">
            <v>2581</v>
          </cell>
          <cell r="F1477" t="str">
            <v>ER_2581 - Medium Priority Ratings Mitigation</v>
          </cell>
          <cell r="G1477" t="str">
            <v>Transmission NERC Medium-Risk Priority Lines Mitigation</v>
          </cell>
          <cell r="H1477" t="str">
            <v>T&amp;D Engineering</v>
          </cell>
          <cell r="I1477" t="str">
            <v>Mandatory &amp; Compliance</v>
          </cell>
        </row>
        <row r="1478">
          <cell r="A1478" t="str">
            <v>BI_LT308</v>
          </cell>
          <cell r="B1478" t="str">
            <v>LT308</v>
          </cell>
          <cell r="C1478" t="str">
            <v>BI_LT308 - Walla Walla-Wanapum 230kV - Med Priority Rtgs Mit</v>
          </cell>
          <cell r="D1478" t="str">
            <v>ER_2581</v>
          </cell>
          <cell r="E1478" t="str">
            <v>2581</v>
          </cell>
          <cell r="F1478" t="str">
            <v>ER_2581 - Medium Priority Ratings Mitigation</v>
          </cell>
          <cell r="G1478" t="str">
            <v>Transmission NERC Medium-Risk Priority Lines Mitigation</v>
          </cell>
          <cell r="H1478" t="str">
            <v>T&amp;D Engineering</v>
          </cell>
          <cell r="I1478" t="str">
            <v>Mandatory &amp; Compliance</v>
          </cell>
        </row>
        <row r="1479">
          <cell r="A1479" t="str">
            <v>BI_LT401</v>
          </cell>
          <cell r="B1479" t="str">
            <v>LT401</v>
          </cell>
          <cell r="C1479" t="str">
            <v>BI_LT401 - Dry Creek-Lolo 230 Kv: Replace Spar Arms</v>
          </cell>
          <cell r="D1479" t="str">
            <v>ER_2057</v>
          </cell>
          <cell r="E1479" t="str">
            <v>2057</v>
          </cell>
          <cell r="F1479" t="str">
            <v>ER_2057 - Transmission Minor Rebuild</v>
          </cell>
          <cell r="G1479" t="str">
            <v>Transmission - Minor Rebuild</v>
          </cell>
          <cell r="H1479" t="str">
            <v>T&amp;D Engineering</v>
          </cell>
          <cell r="I1479" t="str">
            <v>Asset Condition</v>
          </cell>
        </row>
        <row r="1480">
          <cell r="A1480" t="str">
            <v>BI_LT402</v>
          </cell>
          <cell r="B1480" t="str">
            <v>LT402</v>
          </cell>
          <cell r="C1480" t="str">
            <v>BI_LT402 - Clearwater 115 kV Transmission Line Upgrade</v>
          </cell>
          <cell r="D1480" t="str">
            <v>ER_2571</v>
          </cell>
          <cell r="E1480" t="str">
            <v>2571</v>
          </cell>
          <cell r="F1480" t="str">
            <v>ER_2571 - Clearwater 115 kV Substation Upgrades</v>
          </cell>
          <cell r="G1480" t="str">
            <v>Clearwater Sub Upgrades</v>
          </cell>
          <cell r="H1480" t="str">
            <v>T&amp;D Engineering</v>
          </cell>
          <cell r="I1480" t="str">
            <v>No Driver</v>
          </cell>
        </row>
        <row r="1481">
          <cell r="A1481" t="str">
            <v>BI_LT403</v>
          </cell>
          <cell r="B1481" t="str">
            <v>LT403</v>
          </cell>
          <cell r="C1481" t="str">
            <v>BI_LT403 - Lewiston Mill Rd. 115 kV Substation Integration</v>
          </cell>
          <cell r="D1481" t="str">
            <v>ER_1107</v>
          </cell>
          <cell r="E1481" t="str">
            <v>1107</v>
          </cell>
          <cell r="F1481" t="str">
            <v>ER_1107 - Lewiston Mill Rd. 115 kV Substation - New Sub</v>
          </cell>
          <cell r="G1481" t="str">
            <v>New Revenue - Growth</v>
          </cell>
          <cell r="H1481" t="str">
            <v>Growth Subfunction</v>
          </cell>
          <cell r="I1481" t="str">
            <v>Customer Requested</v>
          </cell>
        </row>
        <row r="1482">
          <cell r="A1482" t="str">
            <v>BI_LT412</v>
          </cell>
          <cell r="B1482" t="str">
            <v>LT412</v>
          </cell>
          <cell r="C1482" t="str">
            <v>BI_LT412 - Dry Creek-N Lewiston 230 Kv Uprate</v>
          </cell>
          <cell r="D1482" t="str">
            <v>ER_2102</v>
          </cell>
          <cell r="E1482" t="str">
            <v>2102</v>
          </cell>
          <cell r="F1482" t="str">
            <v>ER_2102 - Dry Creek 230 kV Substation - Construct</v>
          </cell>
          <cell r="G1482" t="str">
            <v>Regular Capital - Pre Business Case</v>
          </cell>
          <cell r="H1482" t="str">
            <v>No Function</v>
          </cell>
          <cell r="I1482" t="str">
            <v>No Driver</v>
          </cell>
        </row>
        <row r="1483">
          <cell r="A1483" t="str">
            <v>BI_LT415</v>
          </cell>
          <cell r="B1483" t="str">
            <v>LT415</v>
          </cell>
          <cell r="C1483" t="str">
            <v>BI_LT415 - Dry Creek-Lolo 230 Kv: Upgrade for Fiber Optic</v>
          </cell>
          <cell r="D1483" t="str">
            <v>ER_2102</v>
          </cell>
          <cell r="E1483" t="str">
            <v>2102</v>
          </cell>
          <cell r="F1483" t="str">
            <v>ER_2102 - Dry Creek 230 kV Substation - Construct</v>
          </cell>
          <cell r="G1483" t="str">
            <v>Regular Capital - Pre Business Case</v>
          </cell>
          <cell r="H1483" t="str">
            <v>No Function</v>
          </cell>
          <cell r="I1483" t="str">
            <v>No Driver</v>
          </cell>
        </row>
        <row r="1484">
          <cell r="A1484" t="str">
            <v>BI_LT420</v>
          </cell>
          <cell r="B1484" t="str">
            <v>LT420</v>
          </cell>
          <cell r="C1484" t="str">
            <v>BI_LT420 - Hatwai-Lolo 230 Kv: Reconductor</v>
          </cell>
          <cell r="D1484" t="str">
            <v>ER_2102</v>
          </cell>
          <cell r="E1484" t="str">
            <v>2102</v>
          </cell>
          <cell r="F1484" t="str">
            <v>ER_2102 - Dry Creek 230 kV Substation - Construct</v>
          </cell>
          <cell r="G1484" t="str">
            <v>Regular Capital - Pre Business Case</v>
          </cell>
          <cell r="H1484" t="str">
            <v>No Function</v>
          </cell>
          <cell r="I1484" t="str">
            <v>No Driver</v>
          </cell>
        </row>
        <row r="1485">
          <cell r="A1485" t="str">
            <v>BI_LT425</v>
          </cell>
          <cell r="B1485" t="str">
            <v>LT425</v>
          </cell>
          <cell r="C1485" t="str">
            <v>BI_LT425 - Hatwai-N Lew 230 Kv: Reconductor</v>
          </cell>
          <cell r="D1485" t="str">
            <v>ER_2102</v>
          </cell>
          <cell r="E1485" t="str">
            <v>2102</v>
          </cell>
          <cell r="F1485" t="str">
            <v>ER_2102 - Dry Creek 230 kV Substation - Construct</v>
          </cell>
          <cell r="G1485" t="str">
            <v>Regular Capital - Pre Business Case</v>
          </cell>
          <cell r="H1485" t="str">
            <v>No Function</v>
          </cell>
          <cell r="I1485" t="str">
            <v>No Driver</v>
          </cell>
        </row>
        <row r="1486">
          <cell r="A1486" t="str">
            <v>BI_LT500</v>
          </cell>
          <cell r="B1486" t="str">
            <v>LT500</v>
          </cell>
          <cell r="C1486" t="str">
            <v>BI_LT500 - Grangeville-NP 2 115 minor rbld</v>
          </cell>
          <cell r="D1486" t="str">
            <v>ER_2057</v>
          </cell>
          <cell r="E1486" t="str">
            <v>2057</v>
          </cell>
          <cell r="F1486" t="str">
            <v>ER_2057 - Transmission Minor Rebuild</v>
          </cell>
          <cell r="G1486" t="str">
            <v>Transmission - Minor Rebuild</v>
          </cell>
          <cell r="H1486" t="str">
            <v>T&amp;D Engineering</v>
          </cell>
          <cell r="I1486" t="str">
            <v>Asset Condition</v>
          </cell>
        </row>
        <row r="1487">
          <cell r="A1487" t="str">
            <v>BI_LT501</v>
          </cell>
          <cell r="B1487" t="str">
            <v>LT501</v>
          </cell>
          <cell r="C1487" t="str">
            <v>BI_LT501 - Critchfield 115 const xmsn tap</v>
          </cell>
          <cell r="D1487" t="str">
            <v>ER_2284</v>
          </cell>
          <cell r="E1487" t="str">
            <v>2284</v>
          </cell>
          <cell r="F1487" t="str">
            <v>ER_2284 - Critchfield 115 Sub-Construct</v>
          </cell>
          <cell r="G1487" t="str">
            <v>Regular Capital - Pre Business Case</v>
          </cell>
          <cell r="H1487" t="str">
            <v>No Function</v>
          </cell>
          <cell r="I1487" t="str">
            <v>No Driver</v>
          </cell>
        </row>
        <row r="1488">
          <cell r="A1488" t="str">
            <v>BI_LT502</v>
          </cell>
          <cell r="B1488" t="str">
            <v>LT502</v>
          </cell>
          <cell r="C1488" t="str">
            <v>BI_LT502 - Dry Creek - Integrate 115 kV Xsmn</v>
          </cell>
          <cell r="D1488" t="str">
            <v>ER_2346</v>
          </cell>
          <cell r="E1488" t="str">
            <v>2346</v>
          </cell>
          <cell r="F1488" t="str">
            <v>ER_2346 - Dry Creek - Integrate 115 kV Xsmn</v>
          </cell>
          <cell r="G1488" t="str">
            <v>Regular Capital - Pre Business Case</v>
          </cell>
          <cell r="H1488" t="str">
            <v>No Function</v>
          </cell>
          <cell r="I1488" t="str">
            <v>No Driver</v>
          </cell>
        </row>
        <row r="1489">
          <cell r="A1489" t="str">
            <v>BI_LT503</v>
          </cell>
          <cell r="B1489" t="str">
            <v>LT503</v>
          </cell>
          <cell r="C1489" t="str">
            <v>BI_LT503 - Lolo 230 - Xsmn Integration</v>
          </cell>
          <cell r="D1489" t="str">
            <v>ER_2360</v>
          </cell>
          <cell r="E1489" t="str">
            <v>2360</v>
          </cell>
          <cell r="F1489" t="str">
            <v>ER_2360 - Lolo 230 - Rebuild 230 kV Yard</v>
          </cell>
          <cell r="G1489" t="str">
            <v>Regular Capital - Pre Business Case</v>
          </cell>
          <cell r="H1489" t="str">
            <v>No Function</v>
          </cell>
          <cell r="I1489" t="str">
            <v>No Driver</v>
          </cell>
        </row>
        <row r="1490">
          <cell r="A1490" t="str">
            <v>BI_LT504</v>
          </cell>
          <cell r="B1490" t="str">
            <v>LT504</v>
          </cell>
          <cell r="C1490" t="str">
            <v>BI_LT504 - Lolo-Nez Perce 115kV:Tap Sweetwater Sub</v>
          </cell>
          <cell r="D1490" t="str">
            <v>ER_2372</v>
          </cell>
          <cell r="E1490" t="str">
            <v>2372</v>
          </cell>
          <cell r="F1490" t="str">
            <v>ER_2372 - Sweetwater 115kV Sub-Move Substation</v>
          </cell>
          <cell r="G1490" t="str">
            <v>Regular Capital - Pre Business Case</v>
          </cell>
          <cell r="H1490" t="str">
            <v>No Function</v>
          </cell>
          <cell r="I1490" t="str">
            <v>No Driver</v>
          </cell>
        </row>
        <row r="1491">
          <cell r="A1491" t="str">
            <v>BI_LT510</v>
          </cell>
          <cell r="B1491" t="str">
            <v>LT510</v>
          </cell>
          <cell r="C1491" t="str">
            <v>BI_LT510 - Lolo-Nez Perce 115kV: Minor Rebuild</v>
          </cell>
          <cell r="D1491" t="str">
            <v>ER_2057</v>
          </cell>
          <cell r="E1491" t="str">
            <v>2057</v>
          </cell>
          <cell r="F1491" t="str">
            <v>ER_2057 - Transmission Minor Rebuild</v>
          </cell>
          <cell r="G1491" t="str">
            <v>Transmission - Minor Rebuild</v>
          </cell>
          <cell r="H1491" t="str">
            <v>T&amp;D Engineering</v>
          </cell>
          <cell r="I1491" t="str">
            <v>Asset Condition</v>
          </cell>
        </row>
        <row r="1492">
          <cell r="A1492" t="str">
            <v>BI_LT612</v>
          </cell>
          <cell r="B1492" t="str">
            <v>LT612</v>
          </cell>
          <cell r="C1492" t="str">
            <v>BI_LT612 - WA AMR</v>
          </cell>
          <cell r="D1492" t="str">
            <v>ER_7301</v>
          </cell>
          <cell r="E1492" t="str">
            <v>7301</v>
          </cell>
          <cell r="F1492" t="str">
            <v>ER_7301 - WA AMR</v>
          </cell>
          <cell r="G1492" t="str">
            <v>Regular Capital - Pre Business Case</v>
          </cell>
          <cell r="H1492" t="str">
            <v>No Function</v>
          </cell>
          <cell r="I1492" t="str">
            <v>No Driver</v>
          </cell>
        </row>
        <row r="1493">
          <cell r="A1493" t="str">
            <v>BI_LT613</v>
          </cell>
          <cell r="B1493" t="str">
            <v>LT613</v>
          </cell>
          <cell r="C1493" t="str">
            <v>BI_LT613 - Hatwai-Lolo 230:Temp Nezperce Casino</v>
          </cell>
          <cell r="D1493" t="str">
            <v>ER_2070</v>
          </cell>
          <cell r="E1493" t="str">
            <v>2070</v>
          </cell>
          <cell r="F1493" t="str">
            <v>ER_2070 - Trans/Dist/Sub Reimbursable Projects</v>
          </cell>
          <cell r="G1493" t="str">
            <v>T&amp;D Reimbursable</v>
          </cell>
          <cell r="H1493" t="str">
            <v>T&amp;D Engineering</v>
          </cell>
          <cell r="I1493" t="str">
            <v>Customer Requested</v>
          </cell>
        </row>
        <row r="1494">
          <cell r="A1494" t="str">
            <v>BI_LT663</v>
          </cell>
          <cell r="B1494" t="str">
            <v>LT663</v>
          </cell>
          <cell r="C1494" t="str">
            <v>BI_LT663 - Hatwai-Lolo 230:Relocate Nezperce Casino</v>
          </cell>
          <cell r="D1494" t="str">
            <v>ER_2070</v>
          </cell>
          <cell r="E1494" t="str">
            <v>2070</v>
          </cell>
          <cell r="F1494" t="str">
            <v>ER_2070 - Trans/Dist/Sub Reimbursable Projects</v>
          </cell>
          <cell r="G1494" t="str">
            <v>T&amp;D Reimbursable</v>
          </cell>
          <cell r="H1494" t="str">
            <v>T&amp;D Engineering</v>
          </cell>
          <cell r="I1494" t="str">
            <v>Customer Requested</v>
          </cell>
        </row>
        <row r="1495">
          <cell r="A1495" t="str">
            <v>BI_LT700</v>
          </cell>
          <cell r="B1495" t="str">
            <v>LT700</v>
          </cell>
          <cell r="C1495" t="str">
            <v>BI_LT700 - Spalding (CWP) 115 Tap</v>
          </cell>
          <cell r="D1495" t="str">
            <v>ER_2441</v>
          </cell>
          <cell r="E1495" t="str">
            <v>2441</v>
          </cell>
          <cell r="F1495" t="str">
            <v>ER_2441 - Spalding (CWP) 115 Tap</v>
          </cell>
          <cell r="G1495" t="str">
            <v>Regular Capital - Pre Business Case</v>
          </cell>
          <cell r="H1495" t="str">
            <v>No Function</v>
          </cell>
          <cell r="I1495" t="str">
            <v>No Driver</v>
          </cell>
        </row>
        <row r="1496">
          <cell r="A1496" t="str">
            <v>BI_LT701</v>
          </cell>
          <cell r="B1496" t="str">
            <v>LT701</v>
          </cell>
          <cell r="C1496" t="str">
            <v>BI_LT701 - Kamiah 115kV Sub Integration</v>
          </cell>
          <cell r="D1496" t="str">
            <v>ER_2204</v>
          </cell>
          <cell r="E1496" t="str">
            <v>2204</v>
          </cell>
          <cell r="F1496" t="str">
            <v>ER_2204 - Substation Rebuilds</v>
          </cell>
          <cell r="G1496" t="str">
            <v>Substation - Station Rebuilds Program</v>
          </cell>
          <cell r="H1496" t="str">
            <v>T&amp;D Engineering</v>
          </cell>
          <cell r="I1496" t="str">
            <v>Asset Condition</v>
          </cell>
        </row>
        <row r="1497">
          <cell r="A1497" t="str">
            <v>BI_LT702</v>
          </cell>
          <cell r="B1497" t="str">
            <v>LT702</v>
          </cell>
          <cell r="C1497" t="str">
            <v>BI_LT702 - South Lewiston 115/13V Sub Rebuild Tx Integration</v>
          </cell>
          <cell r="D1497" t="str">
            <v>ER_2204</v>
          </cell>
          <cell r="E1497" t="str">
            <v>2204</v>
          </cell>
          <cell r="F1497" t="str">
            <v>ER_2204 - Substation Rebuilds</v>
          </cell>
          <cell r="G1497" t="str">
            <v>Substation - Station Rebuilds Program</v>
          </cell>
          <cell r="H1497" t="str">
            <v>T&amp;D Engineering</v>
          </cell>
          <cell r="I1497" t="str">
            <v>Asset Condition</v>
          </cell>
        </row>
        <row r="1498">
          <cell r="A1498" t="str">
            <v>BI_LT703</v>
          </cell>
          <cell r="B1498" t="str">
            <v>LT703</v>
          </cell>
          <cell r="C1498" t="str">
            <v>BI_LT703 - Old Gun Club Rd. Relocation</v>
          </cell>
          <cell r="D1498" t="str">
            <v>ER_2070</v>
          </cell>
          <cell r="E1498" t="str">
            <v>2070</v>
          </cell>
          <cell r="F1498" t="str">
            <v>ER_2070 - Trans/Dist/Sub Reimbursable Projects</v>
          </cell>
          <cell r="G1498" t="str">
            <v>T&amp;D Reimbursable</v>
          </cell>
          <cell r="H1498" t="str">
            <v>T&amp;D Engineering</v>
          </cell>
          <cell r="I1498" t="str">
            <v>Customer Requested</v>
          </cell>
        </row>
        <row r="1499">
          <cell r="A1499" t="str">
            <v>BI_LT708</v>
          </cell>
          <cell r="B1499" t="str">
            <v>LT708</v>
          </cell>
          <cell r="C1499" t="str">
            <v>BI_LT708 - Lolo 230 Integration</v>
          </cell>
          <cell r="D1499" t="str">
            <v>ER_2360</v>
          </cell>
          <cell r="E1499" t="str">
            <v>2360</v>
          </cell>
          <cell r="F1499" t="str">
            <v>ER_2360 - Lolo 230 - Rebuild 230 kV Yard</v>
          </cell>
          <cell r="G1499" t="str">
            <v>Regular Capital - Pre Business Case</v>
          </cell>
          <cell r="H1499" t="str">
            <v>No Function</v>
          </cell>
          <cell r="I1499" t="str">
            <v>No Driver</v>
          </cell>
        </row>
        <row r="1500">
          <cell r="A1500" t="str">
            <v>BI_LT731</v>
          </cell>
          <cell r="B1500" t="str">
            <v>LT731</v>
          </cell>
          <cell r="C1500" t="str">
            <v>BI_LT731 - Nez Perce 115 Transmission</v>
          </cell>
          <cell r="D1500" t="str">
            <v>ER_2301</v>
          </cell>
          <cell r="E1500" t="str">
            <v>2301</v>
          </cell>
          <cell r="F1500" t="str">
            <v>ER_2301 - Tribal Permits and Settlements</v>
          </cell>
          <cell r="G1500" t="str">
            <v>Tribal Permits &amp; Settlements</v>
          </cell>
          <cell r="H1500" t="str">
            <v>Other Subfunction</v>
          </cell>
          <cell r="I1500" t="str">
            <v>Mandatory &amp; Compliance</v>
          </cell>
        </row>
        <row r="1501">
          <cell r="A1501" t="str">
            <v>BI_LT743</v>
          </cell>
          <cell r="B1501" t="str">
            <v>LT743</v>
          </cell>
          <cell r="C1501" t="str">
            <v>BI_LT743 - Available BI number</v>
          </cell>
          <cell r="D1501" t="str">
            <v>ER_2070</v>
          </cell>
          <cell r="E1501" t="str">
            <v>2070</v>
          </cell>
          <cell r="F1501" t="str">
            <v>ER_2070 - Trans/Dist/Sub Reimbursable Projects</v>
          </cell>
          <cell r="G1501" t="str">
            <v>T&amp;D Reimbursable</v>
          </cell>
          <cell r="H1501" t="str">
            <v>T&amp;D Engineering</v>
          </cell>
          <cell r="I1501" t="str">
            <v>Customer Requested</v>
          </cell>
        </row>
        <row r="1502">
          <cell r="A1502" t="str">
            <v>BI_LT805</v>
          </cell>
          <cell r="B1502" t="str">
            <v>LT805</v>
          </cell>
          <cell r="C1502" t="str">
            <v>BI_LT805 - Bryden Canyon 115kV Sub (Replace Tx Equipment)</v>
          </cell>
          <cell r="D1502" t="str">
            <v>ER_2204</v>
          </cell>
          <cell r="E1502" t="str">
            <v>2204</v>
          </cell>
          <cell r="F1502" t="str">
            <v>ER_2204 - Substation Rebuilds</v>
          </cell>
          <cell r="G1502" t="str">
            <v>Substation - Station Rebuilds Program</v>
          </cell>
          <cell r="H1502" t="str">
            <v>T&amp;D Engineering</v>
          </cell>
          <cell r="I1502" t="str">
            <v>Asset Condition</v>
          </cell>
        </row>
        <row r="1503">
          <cell r="A1503" t="str">
            <v>BI_LT806</v>
          </cell>
          <cell r="B1503" t="str">
            <v>LT806</v>
          </cell>
          <cell r="C1503" t="str">
            <v>BI_LT806 - Nezperce 115 Integration</v>
          </cell>
          <cell r="D1503" t="str">
            <v>ER_2318</v>
          </cell>
          <cell r="E1503" t="str">
            <v>2318</v>
          </cell>
          <cell r="F1503" t="str">
            <v>ER_2318 - Nez Perce / Grangeville Capacitor Banks</v>
          </cell>
          <cell r="G1503" t="str">
            <v>Regular Capital - Pre Business Case</v>
          </cell>
          <cell r="H1503" t="str">
            <v>No Function</v>
          </cell>
          <cell r="I1503" t="str">
            <v>No Driver</v>
          </cell>
        </row>
        <row r="1504">
          <cell r="A1504" t="str">
            <v>BI_LT807</v>
          </cell>
          <cell r="B1504" t="str">
            <v>LT807</v>
          </cell>
          <cell r="C1504" t="str">
            <v>BI_LT807 - Grangeville Sub 115 Cap Bank:Integrate 115kV Trans</v>
          </cell>
          <cell r="D1504" t="str">
            <v>ER_2318</v>
          </cell>
          <cell r="E1504" t="str">
            <v>2318</v>
          </cell>
          <cell r="F1504" t="str">
            <v>ER_2318 - Nez Perce / Grangeville Capacitor Banks</v>
          </cell>
          <cell r="G1504" t="str">
            <v>Regular Capital - Pre Business Case</v>
          </cell>
          <cell r="H1504" t="str">
            <v>No Function</v>
          </cell>
          <cell r="I1504" t="str">
            <v>No Driver</v>
          </cell>
        </row>
        <row r="1505">
          <cell r="A1505" t="str">
            <v>BI_LT809</v>
          </cell>
          <cell r="B1505" t="str">
            <v>LT809</v>
          </cell>
          <cell r="C1505" t="str">
            <v>BI_LT809 - Dry Gulch 115kV Sub- Brownfield (Transmission)</v>
          </cell>
          <cell r="D1505" t="str">
            <v>ER_2204</v>
          </cell>
          <cell r="E1505" t="str">
            <v>2204</v>
          </cell>
          <cell r="F1505" t="str">
            <v>ER_2204 - Substation Rebuilds</v>
          </cell>
          <cell r="G1505" t="str">
            <v>Substation - Station Rebuilds Program</v>
          </cell>
          <cell r="H1505" t="str">
            <v>T&amp;D Engineering</v>
          </cell>
          <cell r="I1505" t="str">
            <v>Asset Condition</v>
          </cell>
        </row>
        <row r="1506">
          <cell r="A1506" t="str">
            <v>BI_LT815</v>
          </cell>
          <cell r="B1506" t="str">
            <v>LT815</v>
          </cell>
          <cell r="C1506" t="str">
            <v>BI_LT815 - Dry Creek-N Lewiston 230</v>
          </cell>
          <cell r="D1506" t="str">
            <v>ER_2420</v>
          </cell>
          <cell r="E1506" t="str">
            <v>2420</v>
          </cell>
          <cell r="F1506" t="str">
            <v>ER_2420 - Dry Creek-N Lewiston 230kV Recond</v>
          </cell>
          <cell r="G1506" t="str">
            <v>Regular Capital - Pre Business Case</v>
          </cell>
          <cell r="H1506" t="str">
            <v>No Function</v>
          </cell>
          <cell r="I1506" t="str">
            <v>No Driver</v>
          </cell>
        </row>
        <row r="1507">
          <cell r="A1507" t="str">
            <v>BI_LT816</v>
          </cell>
          <cell r="B1507" t="str">
            <v>LT816</v>
          </cell>
          <cell r="C1507" t="str">
            <v>BI_LT816 - N Lewiston-Shawnee 230 Reinsulate 2 mile</v>
          </cell>
          <cell r="D1507" t="str">
            <v>ER_2420</v>
          </cell>
          <cell r="E1507" t="str">
            <v>2420</v>
          </cell>
          <cell r="F1507" t="str">
            <v>ER_2420 - Dry Creek-N Lewiston 230kV Recond</v>
          </cell>
          <cell r="G1507" t="str">
            <v>Regular Capital - Pre Business Case</v>
          </cell>
          <cell r="H1507" t="str">
            <v>No Function</v>
          </cell>
          <cell r="I1507" t="str">
            <v>No Driver</v>
          </cell>
        </row>
        <row r="1508">
          <cell r="A1508" t="str">
            <v>BI_LT900</v>
          </cell>
          <cell r="B1508" t="str">
            <v>LT900</v>
          </cell>
          <cell r="C1508" t="str">
            <v>BI_LT900 - Lolo-Oxbow 230kV Transmission Line Rebuild ProjectUpgrade</v>
          </cell>
          <cell r="D1508" t="str">
            <v>ER_2596</v>
          </cell>
          <cell r="E1508" t="str">
            <v>2596</v>
          </cell>
          <cell r="F1508" t="str">
            <v>ER_2596 - Lolo-Oxbow 230kV Transmission Line Rebuild Project</v>
          </cell>
          <cell r="G1508" t="str">
            <v>Transmission Major Rebuild - Asset Condition</v>
          </cell>
          <cell r="H1508" t="str">
            <v>T&amp;D Engineering</v>
          </cell>
          <cell r="I1508" t="str">
            <v>Asset Condition</v>
          </cell>
        </row>
        <row r="1509">
          <cell r="A1509" t="str">
            <v>BI_LT901</v>
          </cell>
          <cell r="B1509" t="str">
            <v>LT901</v>
          </cell>
          <cell r="C1509" t="str">
            <v>BI_LT901 - Kooskia Substation - Rebuild (Transmission)</v>
          </cell>
          <cell r="D1509" t="str">
            <v>ER_2204</v>
          </cell>
          <cell r="E1509" t="str">
            <v>2204</v>
          </cell>
          <cell r="F1509" t="str">
            <v>ER_2204 - Substation Rebuilds</v>
          </cell>
          <cell r="G1509" t="str">
            <v>Substation - Station Rebuilds Program</v>
          </cell>
          <cell r="H1509" t="str">
            <v>T&amp;D Engineering</v>
          </cell>
          <cell r="I1509" t="str">
            <v>Asset Condition</v>
          </cell>
        </row>
        <row r="1510">
          <cell r="A1510" t="str">
            <v>BI_LT902</v>
          </cell>
          <cell r="B1510" t="str">
            <v>LT902</v>
          </cell>
          <cell r="C1510" t="str">
            <v>BI_LT902 - Lewiston Orchards Ind Dev (LOID) Sub - New (Trans)</v>
          </cell>
          <cell r="D1510" t="str">
            <v>ER_2274</v>
          </cell>
          <cell r="E1510" t="str">
            <v>2274</v>
          </cell>
          <cell r="F1510" t="str">
            <v>ER_2274 - New Substations</v>
          </cell>
          <cell r="G1510" t="str">
            <v>Substation - New Distribution Station Capacity Program</v>
          </cell>
          <cell r="H1510" t="str">
            <v>T&amp;D Engineering</v>
          </cell>
          <cell r="I1510" t="str">
            <v>Performance &amp; Capacity</v>
          </cell>
        </row>
        <row r="1511">
          <cell r="A1511" t="str">
            <v>BI_LT903</v>
          </cell>
          <cell r="B1511" t="str">
            <v>LT903</v>
          </cell>
          <cell r="C1511" t="str">
            <v>BI_LT903 - Clearwater 115kV Sub Rebuild (Trans)</v>
          </cell>
          <cell r="D1511" t="str">
            <v>ER_2204</v>
          </cell>
          <cell r="E1511" t="str">
            <v>2204</v>
          </cell>
          <cell r="F1511" t="str">
            <v>ER_2204 - Substation Rebuilds</v>
          </cell>
          <cell r="G1511" t="str">
            <v>Substation - Station Rebuilds Program</v>
          </cell>
          <cell r="H1511" t="str">
            <v>T&amp;D Engineering</v>
          </cell>
          <cell r="I1511" t="str">
            <v>Asset Condition</v>
          </cell>
        </row>
        <row r="1512">
          <cell r="A1512" t="str">
            <v>BI_LT904</v>
          </cell>
          <cell r="B1512" t="str">
            <v>LT904</v>
          </cell>
          <cell r="C1512" t="str">
            <v>BI_LT904 - Clearwater 115kV Sub SCADA (Trans)</v>
          </cell>
          <cell r="D1512" t="str">
            <v>ER_2606</v>
          </cell>
          <cell r="E1512" t="str">
            <v>2606</v>
          </cell>
          <cell r="F1512" t="str">
            <v>ER_2606 - SCADA to all Substations</v>
          </cell>
          <cell r="G1512" t="str">
            <v>Substation - New Distribution Station Capacity Program</v>
          </cell>
          <cell r="H1512" t="str">
            <v>T&amp;D Engineering</v>
          </cell>
          <cell r="I1512" t="str">
            <v>Performance &amp; Capacity</v>
          </cell>
        </row>
        <row r="1513">
          <cell r="A1513" t="str">
            <v>BI_LT905</v>
          </cell>
          <cell r="B1513" t="str">
            <v>LT905</v>
          </cell>
          <cell r="C1513" t="str">
            <v>BI_LT905 - CLearwater-N Lewiston 115</v>
          </cell>
          <cell r="D1513" t="str">
            <v>ER_2419</v>
          </cell>
          <cell r="E1513" t="str">
            <v>2419</v>
          </cell>
          <cell r="F1513" t="str">
            <v>ER_2419 - Clearwater-N Lewiston 115kV Recond</v>
          </cell>
          <cell r="G1513" t="str">
            <v>Regular Capital - Pre Business Case</v>
          </cell>
          <cell r="H1513" t="str">
            <v>No Function</v>
          </cell>
          <cell r="I1513" t="str">
            <v>No Driver</v>
          </cell>
        </row>
        <row r="1514">
          <cell r="A1514" t="str">
            <v>BI_LT906</v>
          </cell>
          <cell r="B1514" t="str">
            <v>LT906</v>
          </cell>
          <cell r="C1514" t="str">
            <v>BI_LT906 - North Lewiston PRC-002 (Transmission Integration)</v>
          </cell>
          <cell r="D1514" t="str">
            <v>ER_2608</v>
          </cell>
          <cell r="E1514" t="str">
            <v>2608</v>
          </cell>
          <cell r="F1514" t="str">
            <v>ER_2608 - Protection System Upgrades for PRC-002</v>
          </cell>
          <cell r="G1514" t="str">
            <v>Protection System Upgrade for PRC-002</v>
          </cell>
          <cell r="H1514" t="str">
            <v>T&amp;D Engineering</v>
          </cell>
          <cell r="I1514" t="str">
            <v>Mandatory &amp; Compliance</v>
          </cell>
        </row>
        <row r="1515">
          <cell r="A1515" t="str">
            <v>BI_MG200</v>
          </cell>
          <cell r="B1515" t="str">
            <v>MG200</v>
          </cell>
          <cell r="C1515" t="str">
            <v>BI_MG200 - KF_Ash Landfill Expansion</v>
          </cell>
          <cell r="D1515" t="str">
            <v>ER_4221</v>
          </cell>
          <cell r="E1515" t="str">
            <v>4221</v>
          </cell>
          <cell r="F1515" t="str">
            <v>ER_4221 - KF_Ash Landfill Expansion</v>
          </cell>
          <cell r="G1515" t="str">
            <v>KF_Ash Landfill Expansion</v>
          </cell>
          <cell r="H1515" t="str">
            <v>Generation Subfunction</v>
          </cell>
          <cell r="I1515" t="str">
            <v>Mandatory &amp; Compliance</v>
          </cell>
        </row>
        <row r="1516">
          <cell r="A1516" t="str">
            <v>BI_MG300</v>
          </cell>
          <cell r="B1516" t="str">
            <v>MG300</v>
          </cell>
          <cell r="C1516" t="str">
            <v>BI_MG300 - KFGS Ash Collector</v>
          </cell>
          <cell r="D1516" t="str">
            <v>ER_4168</v>
          </cell>
          <cell r="E1516" t="str">
            <v>4168</v>
          </cell>
          <cell r="F1516" t="str">
            <v>ER_4168 - KFGS Ash Collector</v>
          </cell>
          <cell r="G1516" t="str">
            <v>KFGS Ash Collector</v>
          </cell>
          <cell r="H1516" t="str">
            <v>Generation Subfunction</v>
          </cell>
          <cell r="I1516" t="str">
            <v>No Driver</v>
          </cell>
        </row>
        <row r="1517">
          <cell r="A1517" t="str">
            <v>BI_MG500</v>
          </cell>
          <cell r="B1517" t="str">
            <v>MG500</v>
          </cell>
          <cell r="C1517" t="str">
            <v>BI_MG500 - KFGS Diesel Fuel Station</v>
          </cell>
          <cell r="D1517" t="str">
            <v>ER_4173</v>
          </cell>
          <cell r="E1517" t="str">
            <v>4173</v>
          </cell>
          <cell r="F1517" t="str">
            <v>ER_4173 - KFGS Diesel Fuel Station</v>
          </cell>
          <cell r="G1517" t="str">
            <v>Kettle Falls Diesel Fuel Filling Station</v>
          </cell>
          <cell r="H1517" t="str">
            <v>Generation Subfunction</v>
          </cell>
          <cell r="I1517" t="str">
            <v>No Driver</v>
          </cell>
        </row>
        <row r="1518">
          <cell r="A1518" t="str">
            <v>BI_MG700</v>
          </cell>
          <cell r="B1518" t="str">
            <v>MG700</v>
          </cell>
          <cell r="C1518" t="str">
            <v>BI_MG700 - Purchase Certified Rebuilt Cat D10R Dozer</v>
          </cell>
          <cell r="D1518" t="str">
            <v>ER_4182</v>
          </cell>
          <cell r="E1518" t="str">
            <v>4182</v>
          </cell>
          <cell r="F1518" t="str">
            <v>ER_4182 - Purchase Certified Rebuilt Cat D10R Dozer</v>
          </cell>
          <cell r="G1518" t="str">
            <v>Certified Rebuild D10R CAT Dozer</v>
          </cell>
          <cell r="H1518" t="str">
            <v>Generation Subfunction</v>
          </cell>
          <cell r="I1518" t="str">
            <v>Asset Condition</v>
          </cell>
        </row>
        <row r="1519">
          <cell r="A1519" t="str">
            <v>BI_MG800</v>
          </cell>
          <cell r="B1519" t="str">
            <v>MG800</v>
          </cell>
          <cell r="C1519" t="str">
            <v>BI_MG800 - KFGS Boiler Tube Maintenance (Economizer section)</v>
          </cell>
          <cell r="D1519" t="str">
            <v>ER_4198</v>
          </cell>
          <cell r="E1519" t="str">
            <v>4198</v>
          </cell>
          <cell r="F1519" t="str">
            <v>ER_4198 - KFGS Boiler Tube Maintenance (Economizer section)</v>
          </cell>
          <cell r="G1519" t="str">
            <v>KFGS Boiler Tube Maintenance - Economizer Section</v>
          </cell>
          <cell r="H1519" t="str">
            <v>Generation Subfunction</v>
          </cell>
          <cell r="I1519" t="str">
            <v>No Driver</v>
          </cell>
        </row>
        <row r="1520">
          <cell r="A1520" t="str">
            <v>BI_MG900</v>
          </cell>
          <cell r="B1520" t="str">
            <v>MG900</v>
          </cell>
          <cell r="C1520" t="str">
            <v>BI_MG900 - KF Fuel Yard Equipment Replacement</v>
          </cell>
          <cell r="D1520" t="str">
            <v>ER_4199</v>
          </cell>
          <cell r="E1520" t="str">
            <v>4199</v>
          </cell>
          <cell r="F1520" t="str">
            <v>ER_4199 - KF Fuel Yard Equipment Replacement</v>
          </cell>
          <cell r="G1520" t="str">
            <v>KF_Fuel Yard Equipment Replacement</v>
          </cell>
          <cell r="H1520" t="str">
            <v>Generation Subfunction</v>
          </cell>
          <cell r="I1520" t="str">
            <v>Asset Condition</v>
          </cell>
        </row>
        <row r="1521">
          <cell r="A1521" t="str">
            <v>BI_MG901</v>
          </cell>
          <cell r="B1521" t="str">
            <v>MG901</v>
          </cell>
          <cell r="C1521" t="str">
            <v>BI_MG901 - KF Turbine 15th Stage Buckets</v>
          </cell>
          <cell r="D1521" t="str">
            <v>ER_4205</v>
          </cell>
          <cell r="E1521" t="str">
            <v>4205</v>
          </cell>
          <cell r="F1521" t="str">
            <v>ER_4205 - KF Turbine 15th Stage Buckets</v>
          </cell>
          <cell r="G1521" t="str">
            <v>KF Turbine 15th Stage Buckets</v>
          </cell>
          <cell r="H1521" t="str">
            <v>Generation Subfunction</v>
          </cell>
          <cell r="I1521" t="str">
            <v>Failed Plant &amp; Operations</v>
          </cell>
        </row>
        <row r="1522">
          <cell r="A1522" t="str">
            <v>BI_MJ304</v>
          </cell>
          <cell r="B1522" t="str">
            <v>MJ304</v>
          </cell>
          <cell r="C1522" t="str">
            <v>BI_MJ304 - ORCA - DSM</v>
          </cell>
          <cell r="D1522" t="str">
            <v>ER_7999</v>
          </cell>
          <cell r="E1522" t="str">
            <v>7999</v>
          </cell>
          <cell r="F1522" t="str">
            <v>ER_7999 - DSM OR/CA</v>
          </cell>
          <cell r="G1522" t="str">
            <v>Regular Capital - Pre Business Case</v>
          </cell>
          <cell r="H1522" t="str">
            <v>No Function</v>
          </cell>
          <cell r="I1522" t="str">
            <v>No Driver</v>
          </cell>
        </row>
        <row r="1523">
          <cell r="A1523" t="str">
            <v>BI_MN001</v>
          </cell>
          <cell r="B1523" t="str">
            <v>MN001</v>
          </cell>
          <cell r="C1523" t="str">
            <v>BI_MN001 - Roseburg 6 PE Reinforcement- Mercy Hospital</v>
          </cell>
          <cell r="D1523" t="str">
            <v>ER_3000</v>
          </cell>
          <cell r="E1523" t="str">
            <v>3000</v>
          </cell>
          <cell r="F1523" t="str">
            <v>ER_3000 - Gas Reinforce-Minor Blanket</v>
          </cell>
          <cell r="G1523" t="str">
            <v>Gas Reinforcement Program</v>
          </cell>
          <cell r="H1523" t="str">
            <v>Gas Subfunction</v>
          </cell>
          <cell r="I1523" t="str">
            <v>Performance &amp; Capacity</v>
          </cell>
        </row>
        <row r="1524">
          <cell r="A1524" t="str">
            <v>BI_MN002</v>
          </cell>
          <cell r="B1524" t="str">
            <v>MN002</v>
          </cell>
          <cell r="C1524" t="str">
            <v>BI_MN002 - Gas Meter and Metering Equipment Purchases - OR</v>
          </cell>
          <cell r="D1524" t="str">
            <v>ER_1056</v>
          </cell>
          <cell r="E1524" t="str">
            <v>1056</v>
          </cell>
          <cell r="F1524" t="str">
            <v>ER_1056 - Gas Meter and Metering Equipment Purchases</v>
          </cell>
          <cell r="G1524" t="str">
            <v>New Revenue - Growth</v>
          </cell>
          <cell r="H1524" t="str">
            <v>Growth Subfunction</v>
          </cell>
          <cell r="I1524" t="str">
            <v>Customer Requested</v>
          </cell>
        </row>
        <row r="1525">
          <cell r="A1525" t="str">
            <v>BI_MN100</v>
          </cell>
          <cell r="B1525" t="str">
            <v>MN100</v>
          </cell>
          <cell r="C1525" t="str">
            <v>BI_MN100 - Gas HP Pipeline Remediation Program-OR</v>
          </cell>
          <cell r="D1525" t="str">
            <v>ER_3057</v>
          </cell>
          <cell r="E1525" t="str">
            <v>3057</v>
          </cell>
          <cell r="F1525" t="str">
            <v>ER_3057 - Gas HP Pipeline Remediation Program</v>
          </cell>
          <cell r="G1525" t="str">
            <v>Gas HP Pipeline Remediation Program</v>
          </cell>
          <cell r="H1525" t="str">
            <v>Gas Subfunction</v>
          </cell>
          <cell r="I1525" t="str">
            <v>Mandatory &amp; Compliance</v>
          </cell>
        </row>
        <row r="1526">
          <cell r="A1526" t="str">
            <v>BI_MN101</v>
          </cell>
          <cell r="B1526" t="str">
            <v>MN101</v>
          </cell>
          <cell r="C1526" t="str">
            <v>BI_MN101 - Replace System Reinforcement-OR</v>
          </cell>
          <cell r="D1526" t="str">
            <v>ER_3000</v>
          </cell>
          <cell r="E1526" t="str">
            <v>3000</v>
          </cell>
          <cell r="F1526" t="str">
            <v>ER_3000 - Gas Reinforce-Minor Blanket</v>
          </cell>
          <cell r="G1526" t="str">
            <v>Gas Reinforcement Program</v>
          </cell>
          <cell r="H1526" t="str">
            <v>Gas Subfunction</v>
          </cell>
          <cell r="I1526" t="str">
            <v>Performance &amp; Capacity</v>
          </cell>
        </row>
        <row r="1527">
          <cell r="A1527" t="str">
            <v>BI_MN202</v>
          </cell>
          <cell r="B1527" t="str">
            <v>MN202</v>
          </cell>
          <cell r="C1527" t="str">
            <v>BI_MN202 - Convert Glendale Propane System to Natural Gas</v>
          </cell>
          <cell r="D1527" t="str">
            <v>ER_3200</v>
          </cell>
          <cell r="E1527" t="str">
            <v>3200</v>
          </cell>
          <cell r="F1527" t="str">
            <v>ER_3200 - Glendale Gas Conversion</v>
          </cell>
          <cell r="G1527" t="str">
            <v>Regular Capital - Pre Business Case</v>
          </cell>
          <cell r="H1527" t="str">
            <v>No Function</v>
          </cell>
          <cell r="I1527" t="str">
            <v>No Driver</v>
          </cell>
        </row>
        <row r="1528">
          <cell r="A1528" t="str">
            <v>BI_MN206</v>
          </cell>
          <cell r="B1528" t="str">
            <v>MN206</v>
          </cell>
          <cell r="C1528" t="str">
            <v>BI_MN206 - Gas Distribution Non Revenue - Medford</v>
          </cell>
          <cell r="D1528" t="str">
            <v>ER_3005</v>
          </cell>
          <cell r="E1528" t="str">
            <v>3005</v>
          </cell>
          <cell r="F1528" t="str">
            <v>ER_3005 - Gas Distribution Non-Revenue Blanket</v>
          </cell>
          <cell r="G1528" t="str">
            <v>Gas Non-Revenue Program</v>
          </cell>
          <cell r="H1528" t="str">
            <v>Gas Subfunction</v>
          </cell>
          <cell r="I1528" t="str">
            <v>Failed Plant &amp; Operations</v>
          </cell>
        </row>
        <row r="1529">
          <cell r="A1529" t="str">
            <v>BI_MN207</v>
          </cell>
          <cell r="B1529" t="str">
            <v>MN207</v>
          </cell>
          <cell r="C1529" t="str">
            <v>BI_MN207 - ORCA Meters Minor Blanket</v>
          </cell>
          <cell r="D1529" t="str">
            <v>ER_1050</v>
          </cell>
          <cell r="E1529" t="str">
            <v>1050</v>
          </cell>
          <cell r="F1529" t="str">
            <v>ER_1050 - Gas Meters Minor Blanket</v>
          </cell>
          <cell r="G1529" t="str">
            <v>New Revenue - Growth</v>
          </cell>
          <cell r="H1529" t="str">
            <v>Growth Subfunction</v>
          </cell>
          <cell r="I1529" t="str">
            <v>Customer Requested</v>
          </cell>
        </row>
        <row r="1530">
          <cell r="A1530" t="str">
            <v>BI_MN300</v>
          </cell>
          <cell r="B1530" t="str">
            <v>MN300</v>
          </cell>
          <cell r="C1530" t="str">
            <v>BI_MN300 - Road Projects</v>
          </cell>
          <cell r="D1530" t="str">
            <v>ER_3003</v>
          </cell>
          <cell r="E1530" t="str">
            <v>3003</v>
          </cell>
          <cell r="F1530" t="str">
            <v>ER_3003 - Gas Replace-St&amp;Hwy</v>
          </cell>
          <cell r="G1530" t="str">
            <v>Gas Replacement Street and Highway Program</v>
          </cell>
          <cell r="H1530" t="str">
            <v>Gas Subfunction</v>
          </cell>
          <cell r="I1530" t="str">
            <v>Mandatory &amp; Compliance</v>
          </cell>
        </row>
        <row r="1531">
          <cell r="A1531" t="str">
            <v>BI_MN302</v>
          </cell>
          <cell r="B1531" t="str">
            <v>MN302</v>
          </cell>
          <cell r="C1531" t="str">
            <v>BI_MN302 - ORCA Deteriorated Pipe Replacement</v>
          </cell>
          <cell r="D1531" t="str">
            <v>ER_3001</v>
          </cell>
          <cell r="E1531" t="str">
            <v>3001</v>
          </cell>
          <cell r="F1531" t="str">
            <v>ER_3001 - Replace Deteriorating Gas System</v>
          </cell>
          <cell r="G1531" t="str">
            <v>Gas Deteriorated Steel Pipe Replacement Program</v>
          </cell>
          <cell r="H1531" t="str">
            <v>Gas Subfunction</v>
          </cell>
          <cell r="I1531" t="str">
            <v>Asset Condition</v>
          </cell>
        </row>
        <row r="1532">
          <cell r="A1532" t="str">
            <v>BI_MN303</v>
          </cell>
          <cell r="B1532" t="str">
            <v>MN303</v>
          </cell>
          <cell r="C1532" t="str">
            <v>BI_MN303 - ORCA Pressure Reinforcements</v>
          </cell>
          <cell r="D1532" t="str">
            <v>ER_3000</v>
          </cell>
          <cell r="E1532" t="str">
            <v>3000</v>
          </cell>
          <cell r="F1532" t="str">
            <v>ER_3000 - Gas Reinforce-Minor Blanket</v>
          </cell>
          <cell r="G1532" t="str">
            <v>Gas Reinforcement Program</v>
          </cell>
          <cell r="H1532" t="str">
            <v>Gas Subfunction</v>
          </cell>
          <cell r="I1532" t="str">
            <v>Performance &amp; Capacity</v>
          </cell>
        </row>
        <row r="1533">
          <cell r="A1533" t="str">
            <v>BI_MN304</v>
          </cell>
          <cell r="B1533" t="str">
            <v>MN304</v>
          </cell>
          <cell r="C1533" t="str">
            <v>BI_MN304 - Oregon - Gas Rev Projects/Medford</v>
          </cell>
          <cell r="D1533" t="str">
            <v>ER_1001</v>
          </cell>
          <cell r="E1533" t="str">
            <v>1001</v>
          </cell>
          <cell r="F1533" t="str">
            <v>ER_1001 - Gas Revenue Blanket</v>
          </cell>
          <cell r="G1533" t="str">
            <v>New Revenue - Growth</v>
          </cell>
          <cell r="H1533" t="str">
            <v>Growth Subfunction</v>
          </cell>
          <cell r="I1533" t="str">
            <v>Customer Requested</v>
          </cell>
        </row>
        <row r="1534">
          <cell r="A1534" t="str">
            <v>BI_MN305</v>
          </cell>
          <cell r="B1534" t="str">
            <v>MN305</v>
          </cell>
          <cell r="C1534" t="str">
            <v>BI_MN305 - Oregon - Gas Rev Projects/Roseburg</v>
          </cell>
          <cell r="D1534" t="str">
            <v>ER_1001</v>
          </cell>
          <cell r="E1534" t="str">
            <v>1001</v>
          </cell>
          <cell r="F1534" t="str">
            <v>ER_1001 - Gas Revenue Blanket</v>
          </cell>
          <cell r="G1534" t="str">
            <v>New Revenue - Growth</v>
          </cell>
          <cell r="H1534" t="str">
            <v>Growth Subfunction</v>
          </cell>
          <cell r="I1534" t="str">
            <v>Customer Requested</v>
          </cell>
        </row>
        <row r="1535">
          <cell r="A1535" t="str">
            <v>BI_MN306</v>
          </cell>
          <cell r="B1535" t="str">
            <v>MN306</v>
          </cell>
          <cell r="C1535" t="str">
            <v>BI_MN306 - Oregon - Gas Rev Projects/Klamath Falls</v>
          </cell>
          <cell r="D1535" t="str">
            <v>ER_1001</v>
          </cell>
          <cell r="E1535" t="str">
            <v>1001</v>
          </cell>
          <cell r="F1535" t="str">
            <v>ER_1001 - Gas Revenue Blanket</v>
          </cell>
          <cell r="G1535" t="str">
            <v>New Revenue - Growth</v>
          </cell>
          <cell r="H1535" t="str">
            <v>Growth Subfunction</v>
          </cell>
          <cell r="I1535" t="str">
            <v>Customer Requested</v>
          </cell>
        </row>
        <row r="1536">
          <cell r="A1536" t="str">
            <v>BI_MN307</v>
          </cell>
          <cell r="B1536" t="str">
            <v>MN307</v>
          </cell>
          <cell r="C1536" t="str">
            <v>BI_MN307 - Oregon - Gas Rev Projects/LaGrande</v>
          </cell>
          <cell r="D1536" t="str">
            <v>ER_1001</v>
          </cell>
          <cell r="E1536" t="str">
            <v>1001</v>
          </cell>
          <cell r="F1536" t="str">
            <v>ER_1001 - Gas Revenue Blanket</v>
          </cell>
          <cell r="G1536" t="str">
            <v>New Revenue - Growth</v>
          </cell>
          <cell r="H1536" t="str">
            <v>Growth Subfunction</v>
          </cell>
          <cell r="I1536" t="str">
            <v>Customer Requested</v>
          </cell>
        </row>
        <row r="1537">
          <cell r="A1537" t="str">
            <v>BI_MN308</v>
          </cell>
          <cell r="B1537" t="str">
            <v>MN308</v>
          </cell>
          <cell r="C1537" t="str">
            <v>BI_MN308 - ORCA - Gas Rev Projects/ S.Lk Tahoe A84</v>
          </cell>
          <cell r="D1537" t="str">
            <v>ER_1001</v>
          </cell>
          <cell r="E1537" t="str">
            <v>1001</v>
          </cell>
          <cell r="F1537" t="str">
            <v>ER_1001 - Gas Revenue Blanket</v>
          </cell>
          <cell r="G1537" t="str">
            <v>New Revenue - Growth</v>
          </cell>
          <cell r="H1537" t="str">
            <v>Growth Subfunction</v>
          </cell>
          <cell r="I1537" t="str">
            <v>Customer Requested</v>
          </cell>
        </row>
        <row r="1538">
          <cell r="A1538" t="str">
            <v>BI_MN309</v>
          </cell>
          <cell r="B1538" t="str">
            <v>MN309</v>
          </cell>
          <cell r="C1538" t="str">
            <v>BI_MN309 - Gas Distribution Non Revenue - Klamath</v>
          </cell>
          <cell r="D1538" t="str">
            <v>ER_3005</v>
          </cell>
          <cell r="E1538" t="str">
            <v>3005</v>
          </cell>
          <cell r="F1538" t="str">
            <v>ER_3005 - Gas Distribution Non-Revenue Blanket</v>
          </cell>
          <cell r="G1538" t="str">
            <v>Gas Non-Revenue Program</v>
          </cell>
          <cell r="H1538" t="str">
            <v>Gas Subfunction</v>
          </cell>
          <cell r="I1538" t="str">
            <v>Failed Plant &amp; Operations</v>
          </cell>
        </row>
        <row r="1539">
          <cell r="A1539" t="str">
            <v>BI_MN310</v>
          </cell>
          <cell r="B1539" t="str">
            <v>MN310</v>
          </cell>
          <cell r="C1539" t="str">
            <v>BI_MN310 - Gas Distribution Non Revenue - La Grande</v>
          </cell>
          <cell r="D1539" t="str">
            <v>ER_3005</v>
          </cell>
          <cell r="E1539" t="str">
            <v>3005</v>
          </cell>
          <cell r="F1539" t="str">
            <v>ER_3005 - Gas Distribution Non-Revenue Blanket</v>
          </cell>
          <cell r="G1539" t="str">
            <v>Gas Non-Revenue Program</v>
          </cell>
          <cell r="H1539" t="str">
            <v>Gas Subfunction</v>
          </cell>
          <cell r="I1539" t="str">
            <v>Failed Plant &amp; Operations</v>
          </cell>
        </row>
        <row r="1540">
          <cell r="A1540" t="str">
            <v>BI_MN312</v>
          </cell>
          <cell r="B1540" t="str">
            <v>MN312</v>
          </cell>
          <cell r="C1540" t="str">
            <v>BI_MN312 - ORCA Regulator Station Rebuilds</v>
          </cell>
          <cell r="D1540" t="str">
            <v>ER_1052</v>
          </cell>
          <cell r="E1540" t="str">
            <v>1052</v>
          </cell>
          <cell r="F1540" t="str">
            <v>ER_1052 - Industrial Gas Customer Minor Blanket</v>
          </cell>
          <cell r="G1540" t="str">
            <v>New Revenue - Growth</v>
          </cell>
          <cell r="H1540" t="str">
            <v>Growth Subfunction</v>
          </cell>
          <cell r="I1540" t="str">
            <v>Customer Requested</v>
          </cell>
        </row>
        <row r="1541">
          <cell r="A1541" t="str">
            <v>BI_MN313</v>
          </cell>
          <cell r="B1541" t="str">
            <v>MN313</v>
          </cell>
          <cell r="C1541" t="str">
            <v>BI_MN313 - ORCA Cathodic Protection Blanket</v>
          </cell>
          <cell r="D1541" t="str">
            <v>ER_3004</v>
          </cell>
          <cell r="E1541" t="str">
            <v>3004</v>
          </cell>
          <cell r="F1541" t="str">
            <v>ER_3004 - Cathodic Protection-Minor Blanket</v>
          </cell>
          <cell r="G1541" t="str">
            <v>Gas Cathodic Protection Program</v>
          </cell>
          <cell r="H1541" t="str">
            <v>Gas Subfunction</v>
          </cell>
          <cell r="I1541" t="str">
            <v>Mandatory &amp; Compliance</v>
          </cell>
        </row>
        <row r="1542">
          <cell r="A1542" t="str">
            <v>BI_MN320</v>
          </cell>
          <cell r="B1542" t="str">
            <v>MN320</v>
          </cell>
          <cell r="C1542" t="str">
            <v>BI_MN320 - ORCA ERTs</v>
          </cell>
          <cell r="D1542" t="str">
            <v>ER_1053</v>
          </cell>
          <cell r="E1542" t="str">
            <v>1053</v>
          </cell>
          <cell r="F1542" t="str">
            <v>ER_1053 - Gas ERT Minor Blanket</v>
          </cell>
          <cell r="G1542" t="str">
            <v>New Revenue - Growth</v>
          </cell>
          <cell r="H1542" t="str">
            <v>Growth Subfunction</v>
          </cell>
          <cell r="I1542" t="str">
            <v>Customer Requested</v>
          </cell>
        </row>
        <row r="1543">
          <cell r="A1543" t="str">
            <v>BI_MN330</v>
          </cell>
          <cell r="B1543" t="str">
            <v>MN330</v>
          </cell>
          <cell r="C1543" t="str">
            <v>BI_MN330 - Peak Plant-Medite Hp Line Replacement</v>
          </cell>
          <cell r="D1543" t="str">
            <v>ER_3106</v>
          </cell>
          <cell r="E1543" t="str">
            <v>3106</v>
          </cell>
          <cell r="F1543" t="str">
            <v>ER_3106 - Peak Plant Line</v>
          </cell>
          <cell r="G1543" t="str">
            <v>Regular Capital - Pre Business Case</v>
          </cell>
          <cell r="H1543" t="str">
            <v>No Function</v>
          </cell>
          <cell r="I1543" t="str">
            <v>No Driver</v>
          </cell>
        </row>
        <row r="1544">
          <cell r="A1544" t="str">
            <v>BI_MN360</v>
          </cell>
          <cell r="B1544" t="str">
            <v>MN360</v>
          </cell>
          <cell r="C1544" t="str">
            <v>BI_MN360 - Gas Distribution Non Revenue - Roseburg</v>
          </cell>
          <cell r="D1544" t="str">
            <v>ER_3005</v>
          </cell>
          <cell r="E1544" t="str">
            <v>3005</v>
          </cell>
          <cell r="F1544" t="str">
            <v>ER_3005 - Gas Distribution Non-Revenue Blanket</v>
          </cell>
          <cell r="G1544" t="str">
            <v>Gas Non-Revenue Program</v>
          </cell>
          <cell r="H1544" t="str">
            <v>Gas Subfunction</v>
          </cell>
          <cell r="I1544" t="str">
            <v>Failed Plant &amp; Operations</v>
          </cell>
        </row>
        <row r="1545">
          <cell r="A1545" t="str">
            <v>BI_MN401</v>
          </cell>
          <cell r="B1545" t="str">
            <v>MN401</v>
          </cell>
          <cell r="C1545" t="str">
            <v>BI_MN401 - Relocate Due to St&amp;Hwy Work - Medford</v>
          </cell>
          <cell r="D1545" t="str">
            <v>ER_3003</v>
          </cell>
          <cell r="E1545" t="str">
            <v>3003</v>
          </cell>
          <cell r="F1545" t="str">
            <v>ER_3003 - Gas Replace-St&amp;Hwy</v>
          </cell>
          <cell r="G1545" t="str">
            <v>Gas Replacement Street and Highway Program</v>
          </cell>
          <cell r="H1545" t="str">
            <v>Gas Subfunction</v>
          </cell>
          <cell r="I1545" t="str">
            <v>Mandatory &amp; Compliance</v>
          </cell>
        </row>
        <row r="1546">
          <cell r="A1546" t="str">
            <v>BI_MN402</v>
          </cell>
          <cell r="B1546" t="str">
            <v>MN402</v>
          </cell>
          <cell r="C1546" t="str">
            <v>BI_MN402 - Relocate Due to St&amp;Hwy Work - Roseburg</v>
          </cell>
          <cell r="D1546" t="str">
            <v>ER_3003</v>
          </cell>
          <cell r="E1546" t="str">
            <v>3003</v>
          </cell>
          <cell r="F1546" t="str">
            <v>ER_3003 - Gas Replace-St&amp;Hwy</v>
          </cell>
          <cell r="G1546" t="str">
            <v>Gas Replacement Street and Highway Program</v>
          </cell>
          <cell r="H1546" t="str">
            <v>Gas Subfunction</v>
          </cell>
          <cell r="I1546" t="str">
            <v>Mandatory &amp; Compliance</v>
          </cell>
        </row>
        <row r="1547">
          <cell r="A1547" t="str">
            <v>BI_MN403</v>
          </cell>
          <cell r="B1547" t="str">
            <v>MN403</v>
          </cell>
          <cell r="C1547" t="str">
            <v>BI_MN403 - Relocate Due to St&amp;Hwy Work - Klamath</v>
          </cell>
          <cell r="D1547" t="str">
            <v>ER_3003</v>
          </cell>
          <cell r="E1547" t="str">
            <v>3003</v>
          </cell>
          <cell r="F1547" t="str">
            <v>ER_3003 - Gas Replace-St&amp;Hwy</v>
          </cell>
          <cell r="G1547" t="str">
            <v>Gas Replacement Street and Highway Program</v>
          </cell>
          <cell r="H1547" t="str">
            <v>Gas Subfunction</v>
          </cell>
          <cell r="I1547" t="str">
            <v>Mandatory &amp; Compliance</v>
          </cell>
        </row>
        <row r="1548">
          <cell r="A1548" t="str">
            <v>BI_MN404</v>
          </cell>
          <cell r="B1548" t="str">
            <v>MN404</v>
          </cell>
          <cell r="C1548" t="str">
            <v>BI_MN404 - Relocate Due to St&amp;Hwy Work - La Grande</v>
          </cell>
          <cell r="D1548" t="str">
            <v>ER_3003</v>
          </cell>
          <cell r="E1548" t="str">
            <v>3003</v>
          </cell>
          <cell r="F1548" t="str">
            <v>ER_3003 - Gas Replace-St&amp;Hwy</v>
          </cell>
          <cell r="G1548" t="str">
            <v>Gas Replacement Street and Highway Program</v>
          </cell>
          <cell r="H1548" t="str">
            <v>Gas Subfunction</v>
          </cell>
          <cell r="I1548" t="str">
            <v>Mandatory &amp; Compliance</v>
          </cell>
        </row>
        <row r="1549">
          <cell r="A1549" t="str">
            <v>BI_MN405</v>
          </cell>
          <cell r="B1549" t="str">
            <v>MN405</v>
          </cell>
          <cell r="C1549" t="str">
            <v>BI_MN405 - Relocate Due to St&amp;Hwy Work - Goldendale</v>
          </cell>
          <cell r="D1549" t="str">
            <v>ER_3003</v>
          </cell>
          <cell r="E1549" t="str">
            <v>3003</v>
          </cell>
          <cell r="F1549" t="str">
            <v>ER_3003 - Gas Replace-St&amp;Hwy</v>
          </cell>
          <cell r="G1549" t="str">
            <v>Gas Replacement Street and Highway Program</v>
          </cell>
          <cell r="H1549" t="str">
            <v>Gas Subfunction</v>
          </cell>
          <cell r="I1549" t="str">
            <v>Mandatory &amp; Compliance</v>
          </cell>
        </row>
        <row r="1550">
          <cell r="A1550" t="str">
            <v>BI_MN406</v>
          </cell>
          <cell r="B1550" t="str">
            <v>MN406</v>
          </cell>
          <cell r="C1550" t="str">
            <v>BI_MN406 - Road Projects SL Tahoe</v>
          </cell>
          <cell r="D1550" t="str">
            <v>ER_3003</v>
          </cell>
          <cell r="E1550" t="str">
            <v>3003</v>
          </cell>
          <cell r="F1550" t="str">
            <v>ER_3003 - Gas Replace-St&amp;Hwy</v>
          </cell>
          <cell r="G1550" t="str">
            <v>Gas Replacement Street and Highway Program</v>
          </cell>
          <cell r="H1550" t="str">
            <v>Gas Subfunction</v>
          </cell>
          <cell r="I1550" t="str">
            <v>Mandatory &amp; Compliance</v>
          </cell>
        </row>
        <row r="1551">
          <cell r="A1551" t="str">
            <v>BI_MN407</v>
          </cell>
          <cell r="B1551" t="str">
            <v>MN407</v>
          </cell>
          <cell r="C1551" t="str">
            <v>BI_MN407 - Replace Deteriorated Gas System - Medford</v>
          </cell>
          <cell r="D1551" t="str">
            <v>ER_3001</v>
          </cell>
          <cell r="E1551" t="str">
            <v>3001</v>
          </cell>
          <cell r="F1551" t="str">
            <v>ER_3001 - Replace Deteriorating Gas System</v>
          </cell>
          <cell r="G1551" t="str">
            <v>Gas Deteriorated Steel Pipe Replacement Program</v>
          </cell>
          <cell r="H1551" t="str">
            <v>Gas Subfunction</v>
          </cell>
          <cell r="I1551" t="str">
            <v>Asset Condition</v>
          </cell>
        </row>
        <row r="1552">
          <cell r="A1552" t="str">
            <v>BI_MN408</v>
          </cell>
          <cell r="B1552" t="str">
            <v>MN408</v>
          </cell>
          <cell r="C1552" t="str">
            <v>BI_MN408 - Replace Deteriorated Gas System - Roseburg</v>
          </cell>
          <cell r="D1552" t="str">
            <v>ER_3001</v>
          </cell>
          <cell r="E1552" t="str">
            <v>3001</v>
          </cell>
          <cell r="F1552" t="str">
            <v>ER_3001 - Replace Deteriorating Gas System</v>
          </cell>
          <cell r="G1552" t="str">
            <v>Gas Deteriorated Steel Pipe Replacement Program</v>
          </cell>
          <cell r="H1552" t="str">
            <v>Gas Subfunction</v>
          </cell>
          <cell r="I1552" t="str">
            <v>Asset Condition</v>
          </cell>
        </row>
        <row r="1553">
          <cell r="A1553" t="str">
            <v>BI_MN409</v>
          </cell>
          <cell r="B1553" t="str">
            <v>MN409</v>
          </cell>
          <cell r="C1553" t="str">
            <v>BI_MN409 - Replace Deteriorated Gas System - Klamath</v>
          </cell>
          <cell r="D1553" t="str">
            <v>ER_3001</v>
          </cell>
          <cell r="E1553" t="str">
            <v>3001</v>
          </cell>
          <cell r="F1553" t="str">
            <v>ER_3001 - Replace Deteriorating Gas System</v>
          </cell>
          <cell r="G1553" t="str">
            <v>Gas Deteriorated Steel Pipe Replacement Program</v>
          </cell>
          <cell r="H1553" t="str">
            <v>Gas Subfunction</v>
          </cell>
          <cell r="I1553" t="str">
            <v>Asset Condition</v>
          </cell>
        </row>
        <row r="1554">
          <cell r="A1554" t="str">
            <v>BI_MN410</v>
          </cell>
          <cell r="B1554" t="str">
            <v>MN410</v>
          </cell>
          <cell r="C1554" t="str">
            <v>BI_MN410 - Replace Deteriorated Gas System - La Grande</v>
          </cell>
          <cell r="D1554" t="str">
            <v>ER_3001</v>
          </cell>
          <cell r="E1554" t="str">
            <v>3001</v>
          </cell>
          <cell r="F1554" t="str">
            <v>ER_3001 - Replace Deteriorating Gas System</v>
          </cell>
          <cell r="G1554" t="str">
            <v>Gas Deteriorated Steel Pipe Replacement Program</v>
          </cell>
          <cell r="H1554" t="str">
            <v>Gas Subfunction</v>
          </cell>
          <cell r="I1554" t="str">
            <v>Asset Condition</v>
          </cell>
        </row>
        <row r="1555">
          <cell r="A1555" t="str">
            <v>BI_MN411</v>
          </cell>
          <cell r="B1555" t="str">
            <v>MN411</v>
          </cell>
          <cell r="C1555" t="str">
            <v>BI_MN411 - Replace Deteriorated Gas System - Goldendale</v>
          </cell>
          <cell r="D1555" t="str">
            <v>ER_3001</v>
          </cell>
          <cell r="E1555" t="str">
            <v>3001</v>
          </cell>
          <cell r="F1555" t="str">
            <v>ER_3001 - Replace Deteriorating Gas System</v>
          </cell>
          <cell r="G1555" t="str">
            <v>Gas Deteriorated Steel Pipe Replacement Program</v>
          </cell>
          <cell r="H1555" t="str">
            <v>Gas Subfunction</v>
          </cell>
          <cell r="I1555" t="str">
            <v>Asset Condition</v>
          </cell>
        </row>
        <row r="1556">
          <cell r="A1556" t="str">
            <v>BI_MN412</v>
          </cell>
          <cell r="B1556" t="str">
            <v>MN412</v>
          </cell>
          <cell r="C1556" t="str">
            <v>BI_MN412 - Deteriorated Pipe</v>
          </cell>
          <cell r="D1556" t="str">
            <v>ER_3001</v>
          </cell>
          <cell r="E1556" t="str">
            <v>3001</v>
          </cell>
          <cell r="F1556" t="str">
            <v>ER_3001 - Replace Deteriorating Gas System</v>
          </cell>
          <cell r="G1556" t="str">
            <v>Gas Deteriorated Steel Pipe Replacement Program</v>
          </cell>
          <cell r="H1556" t="str">
            <v>Gas Subfunction</v>
          </cell>
          <cell r="I1556" t="str">
            <v>Asset Condition</v>
          </cell>
        </row>
        <row r="1557">
          <cell r="A1557" t="str">
            <v>BI_MN413</v>
          </cell>
          <cell r="B1557" t="str">
            <v>MN413</v>
          </cell>
          <cell r="C1557" t="str">
            <v>BI_MN413 - Replace System Reinforcement - Medford</v>
          </cell>
          <cell r="D1557" t="str">
            <v>ER_3000</v>
          </cell>
          <cell r="E1557" t="str">
            <v>3000</v>
          </cell>
          <cell r="F1557" t="str">
            <v>ER_3000 - Gas Reinforce-Minor Blanket</v>
          </cell>
          <cell r="G1557" t="str">
            <v>Gas Reinforcement Program</v>
          </cell>
          <cell r="H1557" t="str">
            <v>Gas Subfunction</v>
          </cell>
          <cell r="I1557" t="str">
            <v>Performance &amp; Capacity</v>
          </cell>
        </row>
        <row r="1558">
          <cell r="A1558" t="str">
            <v>BI_MN414</v>
          </cell>
          <cell r="B1558" t="str">
            <v>MN414</v>
          </cell>
          <cell r="C1558" t="str">
            <v>BI_MN414 - Replace System Reinforcement - Roseburg</v>
          </cell>
          <cell r="D1558" t="str">
            <v>ER_3000</v>
          </cell>
          <cell r="E1558" t="str">
            <v>3000</v>
          </cell>
          <cell r="F1558" t="str">
            <v>ER_3000 - Gas Reinforce-Minor Blanket</v>
          </cell>
          <cell r="G1558" t="str">
            <v>Gas Reinforcement Program</v>
          </cell>
          <cell r="H1558" t="str">
            <v>Gas Subfunction</v>
          </cell>
          <cell r="I1558" t="str">
            <v>Performance &amp; Capacity</v>
          </cell>
        </row>
        <row r="1559">
          <cell r="A1559" t="str">
            <v>BI_MN415</v>
          </cell>
          <cell r="B1559" t="str">
            <v>MN415</v>
          </cell>
          <cell r="C1559" t="str">
            <v>BI_MN415 - Replace System Reinforcement - Klamath</v>
          </cell>
          <cell r="D1559" t="str">
            <v>ER_3000</v>
          </cell>
          <cell r="E1559" t="str">
            <v>3000</v>
          </cell>
          <cell r="F1559" t="str">
            <v>ER_3000 - Gas Reinforce-Minor Blanket</v>
          </cell>
          <cell r="G1559" t="str">
            <v>Gas Reinforcement Program</v>
          </cell>
          <cell r="H1559" t="str">
            <v>Gas Subfunction</v>
          </cell>
          <cell r="I1559" t="str">
            <v>Performance &amp; Capacity</v>
          </cell>
        </row>
        <row r="1560">
          <cell r="A1560" t="str">
            <v>BI_MN416</v>
          </cell>
          <cell r="B1560" t="str">
            <v>MN416</v>
          </cell>
          <cell r="C1560" t="str">
            <v>BI_MN416 - Replace System Reinforcement - La Grande</v>
          </cell>
          <cell r="D1560" t="str">
            <v>ER_3000</v>
          </cell>
          <cell r="E1560" t="str">
            <v>3000</v>
          </cell>
          <cell r="F1560" t="str">
            <v>ER_3000 - Gas Reinforce-Minor Blanket</v>
          </cell>
          <cell r="G1560" t="str">
            <v>Gas Reinforcement Program</v>
          </cell>
          <cell r="H1560" t="str">
            <v>Gas Subfunction</v>
          </cell>
          <cell r="I1560" t="str">
            <v>Performance &amp; Capacity</v>
          </cell>
        </row>
        <row r="1561">
          <cell r="A1561" t="str">
            <v>BI_MN417</v>
          </cell>
          <cell r="B1561" t="str">
            <v>MN417</v>
          </cell>
          <cell r="C1561" t="str">
            <v>BI_MN417 - Gas Regulator Station Reliability - Medford</v>
          </cell>
          <cell r="D1561" t="str">
            <v>ER_3002</v>
          </cell>
          <cell r="E1561" t="str">
            <v>3002</v>
          </cell>
          <cell r="F1561" t="str">
            <v>ER_3002 - Regulator Reliable - Blanket</v>
          </cell>
          <cell r="G1561" t="str">
            <v>Gas Regulator Station Replacement Program</v>
          </cell>
          <cell r="H1561" t="str">
            <v>Gas Subfunction</v>
          </cell>
          <cell r="I1561" t="str">
            <v>Asset Condition</v>
          </cell>
        </row>
        <row r="1562">
          <cell r="A1562" t="str">
            <v>BI_MN418</v>
          </cell>
          <cell r="B1562" t="str">
            <v>MN418</v>
          </cell>
          <cell r="C1562" t="str">
            <v>BI_MN418 - Gas Regulator Station Reliability - Roseburg</v>
          </cell>
          <cell r="D1562" t="str">
            <v>ER_3002</v>
          </cell>
          <cell r="E1562" t="str">
            <v>3002</v>
          </cell>
          <cell r="F1562" t="str">
            <v>ER_3002 - Regulator Reliable - Blanket</v>
          </cell>
          <cell r="G1562" t="str">
            <v>Gas Regulator Station Replacement Program</v>
          </cell>
          <cell r="H1562" t="str">
            <v>Gas Subfunction</v>
          </cell>
          <cell r="I1562" t="str">
            <v>Asset Condition</v>
          </cell>
        </row>
        <row r="1563">
          <cell r="A1563" t="str">
            <v>BI_MN419</v>
          </cell>
          <cell r="B1563" t="str">
            <v>MN419</v>
          </cell>
          <cell r="C1563" t="str">
            <v>BI_MN419 - Gas Regulator Station Reliability - Klamath</v>
          </cell>
          <cell r="D1563" t="str">
            <v>ER_3002</v>
          </cell>
          <cell r="E1563" t="str">
            <v>3002</v>
          </cell>
          <cell r="F1563" t="str">
            <v>ER_3002 - Regulator Reliable - Blanket</v>
          </cell>
          <cell r="G1563" t="str">
            <v>Gas Regulator Station Replacement Program</v>
          </cell>
          <cell r="H1563" t="str">
            <v>Gas Subfunction</v>
          </cell>
          <cell r="I1563" t="str">
            <v>Asset Condition</v>
          </cell>
        </row>
        <row r="1564">
          <cell r="A1564" t="str">
            <v>BI_MN420</v>
          </cell>
          <cell r="B1564" t="str">
            <v>MN420</v>
          </cell>
          <cell r="C1564" t="str">
            <v>BI_MN420 - Gas Regulator Station Reliability - La Grande</v>
          </cell>
          <cell r="D1564" t="str">
            <v>ER_3002</v>
          </cell>
          <cell r="E1564" t="str">
            <v>3002</v>
          </cell>
          <cell r="F1564" t="str">
            <v>ER_3002 - Regulator Reliable - Blanket</v>
          </cell>
          <cell r="G1564" t="str">
            <v>Gas Regulator Station Replacement Program</v>
          </cell>
          <cell r="H1564" t="str">
            <v>Gas Subfunction</v>
          </cell>
          <cell r="I1564" t="str">
            <v>Asset Condition</v>
          </cell>
        </row>
        <row r="1565">
          <cell r="A1565" t="str">
            <v>BI_MN421</v>
          </cell>
          <cell r="B1565" t="str">
            <v>MN421</v>
          </cell>
          <cell r="C1565" t="str">
            <v>BI_MN421 - Cathodic Protection - Medford</v>
          </cell>
          <cell r="D1565" t="str">
            <v>ER_3004</v>
          </cell>
          <cell r="E1565" t="str">
            <v>3004</v>
          </cell>
          <cell r="F1565" t="str">
            <v>ER_3004 - Cathodic Protection-Minor Blanket</v>
          </cell>
          <cell r="G1565" t="str">
            <v>Gas Cathodic Protection Program</v>
          </cell>
          <cell r="H1565" t="str">
            <v>Gas Subfunction</v>
          </cell>
          <cell r="I1565" t="str">
            <v>Mandatory &amp; Compliance</v>
          </cell>
        </row>
        <row r="1566">
          <cell r="A1566" t="str">
            <v>BI_MN422</v>
          </cell>
          <cell r="B1566" t="str">
            <v>MN422</v>
          </cell>
          <cell r="C1566" t="str">
            <v>BI_MN422 - Cathodic Protection - Roseburg</v>
          </cell>
          <cell r="D1566" t="str">
            <v>ER_3004</v>
          </cell>
          <cell r="E1566" t="str">
            <v>3004</v>
          </cell>
          <cell r="F1566" t="str">
            <v>ER_3004 - Cathodic Protection-Minor Blanket</v>
          </cell>
          <cell r="G1566" t="str">
            <v>Gas Cathodic Protection Program</v>
          </cell>
          <cell r="H1566" t="str">
            <v>Gas Subfunction</v>
          </cell>
          <cell r="I1566" t="str">
            <v>Mandatory &amp; Compliance</v>
          </cell>
        </row>
        <row r="1567">
          <cell r="A1567" t="str">
            <v>BI_MN423</v>
          </cell>
          <cell r="B1567" t="str">
            <v>MN423</v>
          </cell>
          <cell r="C1567" t="str">
            <v>BI_MN423 - Cathodic Protection - Klamath</v>
          </cell>
          <cell r="D1567" t="str">
            <v>ER_3004</v>
          </cell>
          <cell r="E1567" t="str">
            <v>3004</v>
          </cell>
          <cell r="F1567" t="str">
            <v>ER_3004 - Cathodic Protection-Minor Blanket</v>
          </cell>
          <cell r="G1567" t="str">
            <v>Gas Cathodic Protection Program</v>
          </cell>
          <cell r="H1567" t="str">
            <v>Gas Subfunction</v>
          </cell>
          <cell r="I1567" t="str">
            <v>Mandatory &amp; Compliance</v>
          </cell>
        </row>
        <row r="1568">
          <cell r="A1568" t="str">
            <v>BI_MN424</v>
          </cell>
          <cell r="B1568" t="str">
            <v>MN424</v>
          </cell>
          <cell r="C1568" t="str">
            <v>BI_MN424 - Cathodic Protection - La Grande</v>
          </cell>
          <cell r="D1568" t="str">
            <v>ER_3004</v>
          </cell>
          <cell r="E1568" t="str">
            <v>3004</v>
          </cell>
          <cell r="F1568" t="str">
            <v>ER_3004 - Cathodic Protection-Minor Blanket</v>
          </cell>
          <cell r="G1568" t="str">
            <v>Gas Cathodic Protection Program</v>
          </cell>
          <cell r="H1568" t="str">
            <v>Gas Subfunction</v>
          </cell>
          <cell r="I1568" t="str">
            <v>Mandatory &amp; Compliance</v>
          </cell>
        </row>
        <row r="1569">
          <cell r="A1569" t="str">
            <v>BI_MN425</v>
          </cell>
          <cell r="B1569" t="str">
            <v>MN425</v>
          </cell>
          <cell r="C1569" t="str">
            <v>BI_MN425 - Cathodic Protection  - Goldendale</v>
          </cell>
          <cell r="D1569" t="str">
            <v>ER_3004</v>
          </cell>
          <cell r="E1569" t="str">
            <v>3004</v>
          </cell>
          <cell r="F1569" t="str">
            <v>ER_3004 - Cathodic Protection-Minor Blanket</v>
          </cell>
          <cell r="G1569" t="str">
            <v>Gas Cathodic Protection Program</v>
          </cell>
          <cell r="H1569" t="str">
            <v>Gas Subfunction</v>
          </cell>
          <cell r="I1569" t="str">
            <v>Mandatory &amp; Compliance</v>
          </cell>
        </row>
        <row r="1570">
          <cell r="A1570" t="str">
            <v>BI_MN426</v>
          </cell>
          <cell r="B1570" t="str">
            <v>MN426</v>
          </cell>
          <cell r="C1570" t="str">
            <v>BI_MN426 - ORCA ERT Blanket Installation</v>
          </cell>
          <cell r="D1570" t="str">
            <v>ER_1053</v>
          </cell>
          <cell r="E1570" t="str">
            <v>1053</v>
          </cell>
          <cell r="F1570" t="str">
            <v>ER_1053 - Gas ERT Minor Blanket</v>
          </cell>
          <cell r="G1570" t="str">
            <v>New Revenue - Growth</v>
          </cell>
          <cell r="H1570" t="str">
            <v>Growth Subfunction</v>
          </cell>
          <cell r="I1570" t="str">
            <v>Customer Requested</v>
          </cell>
        </row>
        <row r="1571">
          <cell r="A1571" t="str">
            <v>BI_MN427</v>
          </cell>
          <cell r="B1571" t="str">
            <v>MN427</v>
          </cell>
          <cell r="C1571" t="str">
            <v>BI_MN427 - Gis Implementation</v>
          </cell>
          <cell r="D1571" t="str">
            <v>ER_3056</v>
          </cell>
          <cell r="E1571" t="str">
            <v>3056</v>
          </cell>
          <cell r="F1571" t="str">
            <v>ER_3056 - ORCA GIS</v>
          </cell>
          <cell r="G1571" t="str">
            <v>Regular Capital - Pre Business Case</v>
          </cell>
          <cell r="H1571" t="str">
            <v>No Function</v>
          </cell>
          <cell r="I1571" t="str">
            <v>No Driver</v>
          </cell>
        </row>
        <row r="1572">
          <cell r="A1572" t="str">
            <v>BI_MN499</v>
          </cell>
          <cell r="B1572" t="str">
            <v>MN499</v>
          </cell>
          <cell r="C1572" t="str">
            <v>BI_MN499 - Install AMR in Oregon</v>
          </cell>
          <cell r="D1572" t="str">
            <v>ER_7203</v>
          </cell>
          <cell r="E1572" t="str">
            <v>7203</v>
          </cell>
          <cell r="F1572" t="str">
            <v>ER_7203 - Oregon AMR</v>
          </cell>
          <cell r="G1572" t="str">
            <v>Regular Capital - Pre Business Case</v>
          </cell>
          <cell r="H1572" t="str">
            <v>No Function</v>
          </cell>
          <cell r="I1572" t="str">
            <v>No Driver</v>
          </cell>
        </row>
        <row r="1573">
          <cell r="A1573" t="str">
            <v>BI_MN500</v>
          </cell>
          <cell r="B1573" t="str">
            <v>MN500</v>
          </cell>
          <cell r="C1573" t="str">
            <v>BI_MN500 - Sutherlin I-5 Interchange road project</v>
          </cell>
          <cell r="D1573" t="str">
            <v>ER_3212</v>
          </cell>
          <cell r="E1573" t="str">
            <v>3212</v>
          </cell>
          <cell r="F1573" t="str">
            <v>ER_3212 - Sutherlin I-5 Interchange road project</v>
          </cell>
          <cell r="G1573" t="str">
            <v>Regular Capital - Pre Business Case</v>
          </cell>
          <cell r="H1573" t="str">
            <v>No Function</v>
          </cell>
          <cell r="I1573" t="str">
            <v>No Driver</v>
          </cell>
        </row>
        <row r="1574">
          <cell r="A1574" t="str">
            <v>BI_MN501</v>
          </cell>
          <cell r="B1574" t="str">
            <v>MN501</v>
          </cell>
          <cell r="C1574" t="str">
            <v>BI_MN501 - Altamont &amp; Crosby Road Project</v>
          </cell>
          <cell r="D1574" t="str">
            <v>ER_3213</v>
          </cell>
          <cell r="E1574" t="str">
            <v>3213</v>
          </cell>
          <cell r="F1574" t="str">
            <v>ER_3213 - Altamont &amp; Crosby Road Project</v>
          </cell>
          <cell r="G1574" t="str">
            <v>Regular Capital - Pre Business Case</v>
          </cell>
          <cell r="H1574" t="str">
            <v>No Function</v>
          </cell>
          <cell r="I1574" t="str">
            <v>No Driver</v>
          </cell>
        </row>
        <row r="1575">
          <cell r="A1575" t="str">
            <v>BI_MN502</v>
          </cell>
          <cell r="B1575" t="str">
            <v>MN502</v>
          </cell>
          <cell r="C1575" t="str">
            <v>BI_MN502 - So. Stage Rd 10 Transmission reroute</v>
          </cell>
          <cell r="D1575" t="str">
            <v>ER_3214</v>
          </cell>
          <cell r="E1575" t="str">
            <v>3214</v>
          </cell>
          <cell r="F1575" t="str">
            <v>ER_3214 - So. Stage Rd 10 Transmission reroute</v>
          </cell>
          <cell r="G1575" t="str">
            <v>Regular Capital - Pre Business Case</v>
          </cell>
          <cell r="H1575" t="str">
            <v>No Function</v>
          </cell>
          <cell r="I1575" t="str">
            <v>No Driver</v>
          </cell>
        </row>
        <row r="1576">
          <cell r="A1576" t="str">
            <v>BI_MN503</v>
          </cell>
          <cell r="B1576" t="str">
            <v>MN503</v>
          </cell>
          <cell r="C1576" t="str">
            <v>BI_MN503 - Elk Creek Transmission Crossing</v>
          </cell>
          <cell r="D1576" t="str">
            <v>ER_3215</v>
          </cell>
          <cell r="E1576" t="str">
            <v>3215</v>
          </cell>
          <cell r="F1576" t="str">
            <v>ER_3215 - Elk Creek Transmission Crossing</v>
          </cell>
          <cell r="G1576" t="str">
            <v>Regular Capital - Pre Business Case</v>
          </cell>
          <cell r="H1576" t="str">
            <v>No Function</v>
          </cell>
          <cell r="I1576" t="str">
            <v>No Driver</v>
          </cell>
        </row>
        <row r="1577">
          <cell r="A1577" t="str">
            <v>BI_MN504</v>
          </cell>
          <cell r="B1577" t="str">
            <v>MN504</v>
          </cell>
          <cell r="C1577" t="str">
            <v>BI_MN504 - Umpqua River Crossing</v>
          </cell>
          <cell r="D1577" t="str">
            <v>ER_3216</v>
          </cell>
          <cell r="E1577" t="str">
            <v>3216</v>
          </cell>
          <cell r="F1577" t="str">
            <v>ER_3216 - Umpqua River Crossing</v>
          </cell>
          <cell r="G1577" t="str">
            <v>Regular Capital - Pre Business Case</v>
          </cell>
          <cell r="H1577" t="str">
            <v>No Function</v>
          </cell>
          <cell r="I1577" t="str">
            <v>No Driver</v>
          </cell>
        </row>
        <row r="1578">
          <cell r="A1578" t="str">
            <v>BI_MN505</v>
          </cell>
          <cell r="B1578" t="str">
            <v>MN505</v>
          </cell>
          <cell r="C1578" t="str">
            <v>BI_MN505 - Grants Pass 6 PE Northside Reinforcement</v>
          </cell>
          <cell r="D1578" t="str">
            <v>ER_3217</v>
          </cell>
          <cell r="E1578" t="str">
            <v>3217</v>
          </cell>
          <cell r="F1578" t="str">
            <v>ER_3217 - Grants Pass 6 PE Northside Reinforcement</v>
          </cell>
          <cell r="G1578" t="str">
            <v>Regular Capital - Pre Business Case</v>
          </cell>
          <cell r="H1578" t="str">
            <v>No Function</v>
          </cell>
          <cell r="I1578" t="str">
            <v>No Driver</v>
          </cell>
        </row>
        <row r="1579">
          <cell r="A1579" t="str">
            <v>BI_MN506</v>
          </cell>
          <cell r="B1579" t="str">
            <v>MN506</v>
          </cell>
          <cell r="C1579" t="str">
            <v>BI_MN506 - Klamath Falls Odorizer</v>
          </cell>
          <cell r="D1579" t="str">
            <v>ER_3218</v>
          </cell>
          <cell r="E1579" t="str">
            <v>3218</v>
          </cell>
          <cell r="F1579" t="str">
            <v>ER_3218 - Klamath Falls Odorizer</v>
          </cell>
          <cell r="G1579" t="str">
            <v>Regular Capital - Pre Business Case</v>
          </cell>
          <cell r="H1579" t="str">
            <v>No Function</v>
          </cell>
          <cell r="I1579" t="str">
            <v>No Driver</v>
          </cell>
        </row>
        <row r="1580">
          <cell r="A1580" t="str">
            <v>BI_MN507</v>
          </cell>
          <cell r="B1580" t="str">
            <v>MN507</v>
          </cell>
          <cell r="C1580" t="str">
            <v>BI_MN507 - Merlin Gate Station Rebuild</v>
          </cell>
          <cell r="D1580" t="str">
            <v>ER_3219</v>
          </cell>
          <cell r="E1580" t="str">
            <v>3219</v>
          </cell>
          <cell r="F1580" t="str">
            <v>ER_3219 - Merlin Gate Station Rebuild</v>
          </cell>
          <cell r="G1580" t="str">
            <v>Regular Capital - Pre Business Case</v>
          </cell>
          <cell r="H1580" t="str">
            <v>No Function</v>
          </cell>
          <cell r="I1580" t="str">
            <v>No Driver</v>
          </cell>
        </row>
        <row r="1581">
          <cell r="A1581" t="str">
            <v>BI_MN508</v>
          </cell>
          <cell r="B1581" t="str">
            <v>MN508</v>
          </cell>
          <cell r="C1581" t="str">
            <v>BI_MN508 - ORCA Regulators</v>
          </cell>
          <cell r="D1581" t="str">
            <v>ER_1051</v>
          </cell>
          <cell r="E1581" t="str">
            <v>1051</v>
          </cell>
          <cell r="F1581" t="str">
            <v>ER_1051 - Gas Regulators Minor Blanket</v>
          </cell>
          <cell r="G1581" t="str">
            <v>New Revenue - Growth</v>
          </cell>
          <cell r="H1581" t="str">
            <v>Growth Subfunction</v>
          </cell>
          <cell r="I1581" t="str">
            <v>Customer Requested</v>
          </cell>
        </row>
        <row r="1582">
          <cell r="A1582" t="str">
            <v>BI_MN509</v>
          </cell>
          <cell r="B1582" t="str">
            <v>MN509</v>
          </cell>
          <cell r="C1582" t="str">
            <v>BI_MN509 - Gas Industrial Customers - Medford</v>
          </cell>
          <cell r="D1582" t="str">
            <v>ER_1052</v>
          </cell>
          <cell r="E1582" t="str">
            <v>1052</v>
          </cell>
          <cell r="F1582" t="str">
            <v>ER_1052 - Industrial Gas Customer Minor Blanket</v>
          </cell>
          <cell r="G1582" t="str">
            <v>New Revenue - Growth</v>
          </cell>
          <cell r="H1582" t="str">
            <v>Growth Subfunction</v>
          </cell>
          <cell r="I1582" t="str">
            <v>Customer Requested</v>
          </cell>
        </row>
        <row r="1583">
          <cell r="A1583" t="str">
            <v>BI_MN510</v>
          </cell>
          <cell r="B1583" t="str">
            <v>MN510</v>
          </cell>
          <cell r="C1583" t="str">
            <v>BI_MN510 - Gas Industrial Customers - La Grande</v>
          </cell>
          <cell r="D1583" t="str">
            <v>ER_1052</v>
          </cell>
          <cell r="E1583" t="str">
            <v>1052</v>
          </cell>
          <cell r="F1583" t="str">
            <v>ER_1052 - Industrial Gas Customer Minor Blanket</v>
          </cell>
          <cell r="G1583" t="str">
            <v>New Revenue - Growth</v>
          </cell>
          <cell r="H1583" t="str">
            <v>Growth Subfunction</v>
          </cell>
          <cell r="I1583" t="str">
            <v>Customer Requested</v>
          </cell>
        </row>
        <row r="1584">
          <cell r="A1584" t="str">
            <v>BI_MN602</v>
          </cell>
          <cell r="B1584" t="str">
            <v>MN602</v>
          </cell>
          <cell r="C1584" t="str">
            <v>BI_MN602 - Roseburg Reinforcement</v>
          </cell>
          <cell r="D1584" t="str">
            <v>ER_3204</v>
          </cell>
          <cell r="E1584" t="str">
            <v>3204</v>
          </cell>
          <cell r="F1584" t="str">
            <v>ER_3204 - Roseburg Reinforcement</v>
          </cell>
          <cell r="G1584" t="str">
            <v>Regular Capital - Pre Business Case</v>
          </cell>
          <cell r="H1584" t="str">
            <v>No Function</v>
          </cell>
          <cell r="I1584" t="str">
            <v>No Driver</v>
          </cell>
        </row>
        <row r="1585">
          <cell r="A1585" t="str">
            <v>BI_MN605</v>
          </cell>
          <cell r="B1585" t="str">
            <v>MN605</v>
          </cell>
          <cell r="C1585" t="str">
            <v>BI_MN605 - LaGrande Airport</v>
          </cell>
          <cell r="D1585" t="str">
            <v>ER_1001</v>
          </cell>
          <cell r="E1585" t="str">
            <v>1001</v>
          </cell>
          <cell r="F1585" t="str">
            <v>ER_1001 - Gas Revenue Blanket</v>
          </cell>
          <cell r="G1585" t="str">
            <v>New Revenue - Growth</v>
          </cell>
          <cell r="H1585" t="str">
            <v>Growth Subfunction</v>
          </cell>
          <cell r="I1585" t="str">
            <v>Customer Requested</v>
          </cell>
        </row>
        <row r="1586">
          <cell r="A1586" t="str">
            <v>BI_MN615</v>
          </cell>
          <cell r="B1586" t="str">
            <v>MN615</v>
          </cell>
          <cell r="C1586" t="str">
            <v>BI_MN615 - Canyonville I-5 Interchange</v>
          </cell>
          <cell r="D1586" t="str">
            <v>ER_3222</v>
          </cell>
          <cell r="E1586" t="str">
            <v>3222</v>
          </cell>
          <cell r="F1586" t="str">
            <v>ER_3222 - Canyonville I-5 Interchange</v>
          </cell>
          <cell r="G1586" t="str">
            <v>Regular Capital - Pre Business Case</v>
          </cell>
          <cell r="H1586" t="str">
            <v>No Function</v>
          </cell>
          <cell r="I1586" t="str">
            <v>No Driver</v>
          </cell>
        </row>
        <row r="1587">
          <cell r="A1587" t="str">
            <v>BI_MN616</v>
          </cell>
          <cell r="B1587" t="str">
            <v>MN616</v>
          </cell>
          <cell r="C1587" t="str">
            <v>BI_MN616 - East Medford Reinforcement-IMP</v>
          </cell>
          <cell r="D1587" t="str">
            <v>ER_3203</v>
          </cell>
          <cell r="E1587" t="str">
            <v>3203</v>
          </cell>
          <cell r="F1587" t="str">
            <v>ER_3203 - East Medford Reinforcement</v>
          </cell>
          <cell r="G1587" t="str">
            <v>Gas East Medford HP Main Reinforcement Project</v>
          </cell>
          <cell r="H1587" t="str">
            <v>Gas Subfunction</v>
          </cell>
          <cell r="I1587" t="str">
            <v>No Driver</v>
          </cell>
        </row>
        <row r="1588">
          <cell r="A1588" t="str">
            <v>BI_MN617</v>
          </cell>
          <cell r="B1588" t="str">
            <v>MN617</v>
          </cell>
          <cell r="C1588" t="str">
            <v>BI_MN617 - South 6th &amp; Owens</v>
          </cell>
          <cell r="D1588" t="str">
            <v>ER_3223</v>
          </cell>
          <cell r="E1588" t="str">
            <v>3223</v>
          </cell>
          <cell r="F1588" t="str">
            <v>ER_3223 - South 6th &amp; Owens</v>
          </cell>
          <cell r="G1588" t="str">
            <v>Regular Capital - Pre Business Case</v>
          </cell>
          <cell r="H1588" t="str">
            <v>No Function</v>
          </cell>
          <cell r="I1588" t="str">
            <v>No Driver</v>
          </cell>
        </row>
        <row r="1589">
          <cell r="A1589" t="str">
            <v>BI_MN619</v>
          </cell>
          <cell r="B1589" t="str">
            <v>MN619</v>
          </cell>
          <cell r="C1589" t="str">
            <v>BI_MN619 - Gekelar Road</v>
          </cell>
          <cell r="D1589" t="str">
            <v>ER_3224</v>
          </cell>
          <cell r="E1589" t="str">
            <v>3224</v>
          </cell>
          <cell r="F1589" t="str">
            <v>ER_3224 - Gekelar Road</v>
          </cell>
          <cell r="G1589" t="str">
            <v>Regular Capital - Pre Business Case</v>
          </cell>
          <cell r="H1589" t="str">
            <v>No Function</v>
          </cell>
          <cell r="I1589" t="str">
            <v>No Driver</v>
          </cell>
        </row>
        <row r="1590">
          <cell r="A1590" t="str">
            <v>BI_MN622</v>
          </cell>
          <cell r="B1590" t="str">
            <v>MN622</v>
          </cell>
          <cell r="C1590" t="str">
            <v>BI_MN622 - Tri-City Hwy 99 Road Project</v>
          </cell>
          <cell r="D1590" t="str">
            <v>ER_3227</v>
          </cell>
          <cell r="E1590" t="str">
            <v>3227</v>
          </cell>
          <cell r="F1590" t="str">
            <v>ER_3227 - Tri-City Hwy 99 Road Project</v>
          </cell>
          <cell r="G1590" t="str">
            <v>Regular Capital - Pre Business Case</v>
          </cell>
          <cell r="H1590" t="str">
            <v>No Function</v>
          </cell>
          <cell r="I1590" t="str">
            <v>No Driver</v>
          </cell>
        </row>
        <row r="1591">
          <cell r="A1591" t="str">
            <v>BI_MN625</v>
          </cell>
          <cell r="B1591" t="str">
            <v>MN625</v>
          </cell>
          <cell r="C1591" t="str">
            <v>BI_MN625 - Winchester Bridge Project</v>
          </cell>
          <cell r="D1591" t="str">
            <v>ER_3228</v>
          </cell>
          <cell r="E1591" t="str">
            <v>3228</v>
          </cell>
          <cell r="F1591" t="str">
            <v>ER_3228 - Winchester Bridge Project</v>
          </cell>
          <cell r="G1591" t="str">
            <v>Regular Capital - Pre Business Case</v>
          </cell>
          <cell r="H1591" t="str">
            <v>No Function</v>
          </cell>
          <cell r="I1591" t="str">
            <v>No Driver</v>
          </cell>
        </row>
        <row r="1592">
          <cell r="A1592" t="str">
            <v>BI_MN626</v>
          </cell>
          <cell r="B1592" t="str">
            <v>MN626</v>
          </cell>
          <cell r="C1592" t="str">
            <v>BI_MN626 - Amy's Kitchen Meter &amp; Piping</v>
          </cell>
          <cell r="D1592" t="str">
            <v>ER_3207</v>
          </cell>
          <cell r="E1592" t="str">
            <v>3207</v>
          </cell>
          <cell r="F1592" t="str">
            <v>ER_3207 - Amy's Kitchen Meter &amp; Piping</v>
          </cell>
          <cell r="G1592" t="str">
            <v>Regular Capital - Pre Business Case</v>
          </cell>
          <cell r="H1592" t="str">
            <v>No Function</v>
          </cell>
          <cell r="I1592" t="str">
            <v>No Driver</v>
          </cell>
        </row>
        <row r="1593">
          <cell r="A1593" t="str">
            <v>BI_MN632</v>
          </cell>
          <cell r="B1593" t="str">
            <v>MN632</v>
          </cell>
          <cell r="C1593" t="str">
            <v>BI_MN632 - South Medford Interchange-Exit 27</v>
          </cell>
          <cell r="D1593" t="str">
            <v>ER_3229</v>
          </cell>
          <cell r="E1593" t="str">
            <v>3229</v>
          </cell>
          <cell r="F1593" t="str">
            <v>ER_3229 - South Medford Interchange-Exit 27</v>
          </cell>
          <cell r="G1593" t="str">
            <v>Regular Capital - Pre Business Case</v>
          </cell>
          <cell r="H1593" t="str">
            <v>No Function</v>
          </cell>
          <cell r="I1593" t="str">
            <v>No Driver</v>
          </cell>
        </row>
        <row r="1594">
          <cell r="A1594" t="str">
            <v>BI_MN638</v>
          </cell>
          <cell r="B1594" t="str">
            <v>MN638</v>
          </cell>
          <cell r="C1594" t="str">
            <v>BI_MN638 - Gas Industrial Customers - Klamath Falls</v>
          </cell>
          <cell r="D1594" t="str">
            <v>ER_1052</v>
          </cell>
          <cell r="E1594" t="str">
            <v>1052</v>
          </cell>
          <cell r="F1594" t="str">
            <v>ER_1052 - Industrial Gas Customer Minor Blanket</v>
          </cell>
          <cell r="G1594" t="str">
            <v>New Revenue - Growth</v>
          </cell>
          <cell r="H1594" t="str">
            <v>Growth Subfunction</v>
          </cell>
          <cell r="I1594" t="str">
            <v>Customer Requested</v>
          </cell>
        </row>
        <row r="1595">
          <cell r="A1595" t="str">
            <v>BI_MN639</v>
          </cell>
          <cell r="B1595" t="str">
            <v>MN639</v>
          </cell>
          <cell r="C1595" t="str">
            <v>BI_MN639 - Shady Cove Extension</v>
          </cell>
          <cell r="D1595" t="str">
            <v>ER_1001</v>
          </cell>
          <cell r="E1595" t="str">
            <v>1001</v>
          </cell>
          <cell r="F1595" t="str">
            <v>ER_1001 - Gas Revenue Blanket</v>
          </cell>
          <cell r="G1595" t="str">
            <v>New Revenue - Growth</v>
          </cell>
          <cell r="H1595" t="str">
            <v>Growth Subfunction</v>
          </cell>
          <cell r="I1595" t="str">
            <v>Customer Requested</v>
          </cell>
        </row>
        <row r="1596">
          <cell r="A1596" t="str">
            <v>BI_MN675</v>
          </cell>
          <cell r="B1596" t="str">
            <v>MN675</v>
          </cell>
          <cell r="C1596" t="str">
            <v>BI_MN675 - Pruner Bridge Bore</v>
          </cell>
          <cell r="D1596" t="str">
            <v>ER_3230</v>
          </cell>
          <cell r="E1596" t="str">
            <v>3230</v>
          </cell>
          <cell r="F1596" t="str">
            <v>ER_3230 - Pruner Bridge Bore</v>
          </cell>
          <cell r="G1596" t="str">
            <v>Regular Capital - Pre Business Case</v>
          </cell>
          <cell r="H1596" t="str">
            <v>No Function</v>
          </cell>
          <cell r="I1596" t="str">
            <v>No Driver</v>
          </cell>
        </row>
        <row r="1597">
          <cell r="A1597" t="str">
            <v>BI_MN701</v>
          </cell>
          <cell r="B1597" t="str">
            <v>MN701</v>
          </cell>
          <cell r="C1597" t="str">
            <v>BI_MN701 - Medford Upton Road Bridge Project</v>
          </cell>
          <cell r="D1597" t="str">
            <v>ER_3232</v>
          </cell>
          <cell r="E1597" t="str">
            <v>3232</v>
          </cell>
          <cell r="F1597" t="str">
            <v>ER_3232 - Medford Upton Road Bridge Project</v>
          </cell>
          <cell r="G1597" t="str">
            <v>Regular Capital - Pre Business Case</v>
          </cell>
          <cell r="H1597" t="str">
            <v>No Function</v>
          </cell>
          <cell r="I1597" t="str">
            <v>No Driver</v>
          </cell>
        </row>
        <row r="1598">
          <cell r="A1598" t="str">
            <v>BI_MN702</v>
          </cell>
          <cell r="B1598" t="str">
            <v>MN702</v>
          </cell>
          <cell r="C1598" t="str">
            <v>BI_MN702 - Grant Pass Jones Crk Bridge Pipe Reloc</v>
          </cell>
          <cell r="D1598" t="str">
            <v>ER_3233</v>
          </cell>
          <cell r="E1598" t="str">
            <v>3233</v>
          </cell>
          <cell r="F1598" t="str">
            <v>ER_3233 - Grants Pass Jones Crk Bridge Pipe Reloc</v>
          </cell>
          <cell r="G1598" t="str">
            <v>Regular Capital - Pre Business Case</v>
          </cell>
          <cell r="H1598" t="str">
            <v>No Function</v>
          </cell>
          <cell r="I1598" t="str">
            <v>No Driver</v>
          </cell>
        </row>
        <row r="1599">
          <cell r="A1599" t="str">
            <v>BI_MN703</v>
          </cell>
          <cell r="B1599" t="str">
            <v>MN703</v>
          </cell>
          <cell r="C1599" t="str">
            <v>BI_MN703 - Medford Barnett Road Relocation Project</v>
          </cell>
          <cell r="D1599" t="str">
            <v>ER_3234</v>
          </cell>
          <cell r="E1599" t="str">
            <v>3234</v>
          </cell>
          <cell r="F1599" t="str">
            <v>ER_3234 - Medford Barnett Road Relocation Project</v>
          </cell>
          <cell r="G1599" t="str">
            <v>Regular Capital - Pre Business Case</v>
          </cell>
          <cell r="H1599" t="str">
            <v>No Function</v>
          </cell>
          <cell r="I1599" t="str">
            <v>No Driver</v>
          </cell>
        </row>
        <row r="1600">
          <cell r="A1600" t="str">
            <v>BI_MN704</v>
          </cell>
          <cell r="B1600" t="str">
            <v>MN704</v>
          </cell>
          <cell r="C1600" t="str">
            <v>BI_MN704 - Central Point Twin Creeks Reinforcement</v>
          </cell>
          <cell r="D1600" t="str">
            <v>ER_3235</v>
          </cell>
          <cell r="E1600" t="str">
            <v>3235</v>
          </cell>
          <cell r="F1600" t="str">
            <v>ER_3235 - Central Point Twin Creeks Reinforcement</v>
          </cell>
          <cell r="G1600" t="str">
            <v>Regular Capital - Pre Business Case</v>
          </cell>
          <cell r="H1600" t="str">
            <v>No Function</v>
          </cell>
          <cell r="I1600" t="str">
            <v>No Driver</v>
          </cell>
        </row>
        <row r="1601">
          <cell r="A1601" t="str">
            <v>BI_MN705</v>
          </cell>
          <cell r="B1601" t="str">
            <v>MN705</v>
          </cell>
          <cell r="C1601" t="str">
            <v>BI_MN705 - Roseburg Green St Bridge Project</v>
          </cell>
          <cell r="D1601" t="str">
            <v>ER_3236</v>
          </cell>
          <cell r="E1601" t="str">
            <v>3236</v>
          </cell>
          <cell r="F1601" t="str">
            <v>ER_3236 - Roseburg Green St Bridge Project</v>
          </cell>
          <cell r="G1601" t="str">
            <v>Regular Capital - Pre Business Case</v>
          </cell>
          <cell r="H1601" t="str">
            <v>No Function</v>
          </cell>
          <cell r="I1601" t="str">
            <v>No Driver</v>
          </cell>
        </row>
        <row r="1602">
          <cell r="A1602" t="str">
            <v>BI_MN724</v>
          </cell>
          <cell r="B1602" t="str">
            <v>MN724</v>
          </cell>
          <cell r="C1602" t="str">
            <v>BI_MN724 - Larson Creek Gas Relocation</v>
          </cell>
          <cell r="D1602" t="str">
            <v>ER_3248</v>
          </cell>
          <cell r="E1602" t="str">
            <v>3248</v>
          </cell>
          <cell r="F1602" t="str">
            <v>ER_3248 - Larson Creek Gas Relocation</v>
          </cell>
          <cell r="G1602" t="str">
            <v>Regular Capital - Pre Business Case</v>
          </cell>
          <cell r="H1602" t="str">
            <v>No Function</v>
          </cell>
          <cell r="I1602" t="str">
            <v>No Driver</v>
          </cell>
        </row>
        <row r="1603">
          <cell r="A1603" t="str">
            <v>BI_MN751</v>
          </cell>
          <cell r="B1603" t="str">
            <v>MN751</v>
          </cell>
          <cell r="C1603" t="str">
            <v>BI_MN751 - N Eagle Point Reg Station &amp; Main Reinforcement</v>
          </cell>
          <cell r="D1603" t="str">
            <v>ER_3208</v>
          </cell>
          <cell r="E1603" t="str">
            <v>3208</v>
          </cell>
          <cell r="F1603" t="str">
            <v>ER_3208 - Eagle Pt High Pressure Reinforcement</v>
          </cell>
          <cell r="G1603" t="str">
            <v>Regular Capital - Pre Business Case</v>
          </cell>
          <cell r="H1603" t="str">
            <v>No Function</v>
          </cell>
          <cell r="I1603" t="str">
            <v>No Driver</v>
          </cell>
        </row>
        <row r="1604">
          <cell r="A1604" t="str">
            <v>BI_MN768</v>
          </cell>
          <cell r="B1604" t="str">
            <v>MN768</v>
          </cell>
          <cell r="C1604" t="str">
            <v>BI_MN768 - Gas Industrial Customers- Roseburg</v>
          </cell>
          <cell r="D1604" t="str">
            <v>ER_1052</v>
          </cell>
          <cell r="E1604" t="str">
            <v>1052</v>
          </cell>
          <cell r="F1604" t="str">
            <v>ER_1052 - Industrial Gas Customer Minor Blanket</v>
          </cell>
          <cell r="G1604" t="str">
            <v>New Revenue - Growth</v>
          </cell>
          <cell r="H1604" t="str">
            <v>Growth Subfunction</v>
          </cell>
          <cell r="I1604" t="str">
            <v>Customer Requested</v>
          </cell>
        </row>
        <row r="1605">
          <cell r="A1605" t="str">
            <v>BI_MNG07</v>
          </cell>
          <cell r="B1605" t="str">
            <v>MNG07</v>
          </cell>
          <cell r="C1605" t="str">
            <v>BI_MNG07 - Isolated Steel Replacement OR</v>
          </cell>
          <cell r="D1605" t="str">
            <v>ER_3007</v>
          </cell>
          <cell r="E1605" t="str">
            <v>3007</v>
          </cell>
          <cell r="F1605" t="str">
            <v>ER_3007 - Isolated Steel Replacement</v>
          </cell>
          <cell r="G1605" t="str">
            <v>Gas Isolated Steel Replacement Program</v>
          </cell>
          <cell r="H1605" t="str">
            <v>Gas Subfunction</v>
          </cell>
          <cell r="I1605" t="str">
            <v>Mandatory &amp; Compliance</v>
          </cell>
        </row>
        <row r="1606">
          <cell r="A1606" t="str">
            <v>BI_MOX54</v>
          </cell>
          <cell r="B1606" t="str">
            <v>MOX54</v>
          </cell>
          <cell r="C1606" t="str">
            <v>BI_MOX54 - Mission Office Bldg ARO</v>
          </cell>
          <cell r="D1606" t="str">
            <v>ER_7500</v>
          </cell>
          <cell r="E1606" t="str">
            <v>7500</v>
          </cell>
          <cell r="F1606" t="str">
            <v>ER_7500 - FAS 143 ARO</v>
          </cell>
          <cell r="G1606" t="str">
            <v>FAS 143 ARO</v>
          </cell>
          <cell r="H1606" t="str">
            <v>Outside Regular Capital</v>
          </cell>
          <cell r="I1606" t="str">
            <v>No Driver</v>
          </cell>
        </row>
        <row r="1607">
          <cell r="A1607" t="str">
            <v>BI_MT100</v>
          </cell>
          <cell r="B1607" t="str">
            <v>MT100</v>
          </cell>
          <cell r="C1607" t="str">
            <v>BI_MT100 - Confederated Salish &amp; Kootenai Tribes Transmission</v>
          </cell>
          <cell r="D1607" t="str">
            <v>ER_2301</v>
          </cell>
          <cell r="E1607" t="str">
            <v>2301</v>
          </cell>
          <cell r="F1607" t="str">
            <v>ER_2301 - Tribal Permits and Settlements</v>
          </cell>
          <cell r="G1607" t="str">
            <v>Tribal Permits &amp; Settlements</v>
          </cell>
          <cell r="H1607" t="str">
            <v>Other Subfunction</v>
          </cell>
          <cell r="I1607" t="str">
            <v>Mandatory &amp; Compliance</v>
          </cell>
        </row>
        <row r="1608">
          <cell r="A1608" t="str">
            <v>BI_NA070</v>
          </cell>
          <cell r="B1608" t="str">
            <v>NA070</v>
          </cell>
          <cell r="C1608" t="str">
            <v>BI_NA070 - Delete BI when system is capable</v>
          </cell>
          <cell r="D1608" t="str">
            <v>ER_7004</v>
          </cell>
          <cell r="E1608" t="str">
            <v>7004</v>
          </cell>
          <cell r="F1608" t="str">
            <v>ER_7004 - Klamath Falls Service Center</v>
          </cell>
          <cell r="G1608" t="str">
            <v>Regular Capital - Pre Business Case</v>
          </cell>
          <cell r="H1608" t="str">
            <v>No Function</v>
          </cell>
          <cell r="I1608" t="str">
            <v>No Driver</v>
          </cell>
        </row>
        <row r="1609">
          <cell r="A1609" t="str">
            <v>BI_NBR86</v>
          </cell>
          <cell r="B1609" t="str">
            <v>NBR86</v>
          </cell>
          <cell r="C1609" t="str">
            <v>BI_NBR86 - Stores Equip</v>
          </cell>
          <cell r="D1609" t="str">
            <v>ER_7006</v>
          </cell>
          <cell r="E1609" t="str">
            <v>7006</v>
          </cell>
          <cell r="F1609" t="str">
            <v>ER_7006 - Tools Lab &amp; Shop Equipment</v>
          </cell>
          <cell r="G1609" t="str">
            <v>Capital Tools &amp; Stores</v>
          </cell>
          <cell r="H1609" t="str">
            <v>Other Subfunction</v>
          </cell>
          <cell r="I1609" t="str">
            <v>Asset Condition</v>
          </cell>
        </row>
        <row r="1610">
          <cell r="A1610" t="str">
            <v>BI_NCI86</v>
          </cell>
          <cell r="B1610" t="str">
            <v>NCI86</v>
          </cell>
          <cell r="C1610" t="str">
            <v>BI_NCI86 - Tools/Shop/Garage Equipment-Electric</v>
          </cell>
          <cell r="D1610" t="str">
            <v>ER_7006</v>
          </cell>
          <cell r="E1610" t="str">
            <v>7006</v>
          </cell>
          <cell r="F1610" t="str">
            <v>ER_7006 - Tools Lab &amp; Shop Equipment</v>
          </cell>
          <cell r="G1610" t="str">
            <v>Capital Tools &amp; Stores</v>
          </cell>
          <cell r="H1610" t="str">
            <v>Other Subfunction</v>
          </cell>
          <cell r="I1610" t="str">
            <v>Asset Condition</v>
          </cell>
        </row>
        <row r="1611">
          <cell r="A1611" t="str">
            <v>BI_NG100</v>
          </cell>
          <cell r="B1611" t="str">
            <v>NG100</v>
          </cell>
          <cell r="C1611" t="str">
            <v>BI_NG100 - Mark VI Controller Unit #1</v>
          </cell>
          <cell r="D1611" t="str">
            <v>ER_4154</v>
          </cell>
          <cell r="E1611" t="str">
            <v>4154</v>
          </cell>
          <cell r="F1611" t="str">
            <v>ER_4154 - Rathdrum CT Upgrade Unit 1 to Mark VI Controller</v>
          </cell>
          <cell r="G1611" t="str">
            <v>Regular Capital - Pre Business Case</v>
          </cell>
          <cell r="H1611" t="str">
            <v>No Function</v>
          </cell>
          <cell r="I1611" t="str">
            <v>No Driver</v>
          </cell>
        </row>
        <row r="1612">
          <cell r="A1612" t="str">
            <v>BI_NG201</v>
          </cell>
          <cell r="B1612" t="str">
            <v>NG201</v>
          </cell>
          <cell r="C1612" t="str">
            <v>BI_NG201 - RCT Unit #2 Hot Gas Path Inspection</v>
          </cell>
          <cell r="D1612" t="str">
            <v>ER_4159</v>
          </cell>
          <cell r="E1612" t="str">
            <v>4159</v>
          </cell>
          <cell r="F1612" t="str">
            <v>ER_4159 - RCT Unit #2 Hot Gas Path Inspection</v>
          </cell>
          <cell r="G1612" t="str">
            <v>Regular Capital - Pre Business Case</v>
          </cell>
          <cell r="H1612" t="str">
            <v>No Function</v>
          </cell>
          <cell r="I1612" t="str">
            <v>No Driver</v>
          </cell>
        </row>
        <row r="1613">
          <cell r="A1613" t="str">
            <v>BI_NG510</v>
          </cell>
          <cell r="B1613" t="str">
            <v>NG510</v>
          </cell>
          <cell r="C1613" t="str">
            <v>BI_NG510 - Rathdrum CT purchase</v>
          </cell>
          <cell r="D1613" t="str">
            <v>ER_4134</v>
          </cell>
          <cell r="E1613" t="str">
            <v>4134</v>
          </cell>
          <cell r="F1613" t="str">
            <v>ER_4134 - Rathdrum CT Purchase</v>
          </cell>
          <cell r="G1613" t="str">
            <v>Regular Capital - Pre Business Case</v>
          </cell>
          <cell r="H1613" t="str">
            <v>No Function</v>
          </cell>
          <cell r="I1613" t="str">
            <v>No Driver</v>
          </cell>
        </row>
        <row r="1614">
          <cell r="A1614" t="str">
            <v>BI_NKI86</v>
          </cell>
          <cell r="B1614" t="str">
            <v>NKI86</v>
          </cell>
          <cell r="C1614" t="str">
            <v>BI_NKI86 - Tools/Shop/Garage Equipment-Electric</v>
          </cell>
          <cell r="D1614" t="str">
            <v>ER_7006</v>
          </cell>
          <cell r="E1614" t="str">
            <v>7006</v>
          </cell>
          <cell r="F1614" t="str">
            <v>ER_7006 - Tools Lab &amp; Shop Equipment</v>
          </cell>
          <cell r="G1614" t="str">
            <v>Capital Tools &amp; Stores</v>
          </cell>
          <cell r="H1614" t="str">
            <v>Other Subfunction</v>
          </cell>
          <cell r="I1614" t="str">
            <v>Asset Condition</v>
          </cell>
        </row>
        <row r="1615">
          <cell r="A1615" t="str">
            <v>BI_NLW86</v>
          </cell>
          <cell r="B1615" t="str">
            <v>NLW86</v>
          </cell>
          <cell r="C1615" t="str">
            <v>BI_NLW86 - Tools/Shop/Garage Equipment-Electric</v>
          </cell>
          <cell r="D1615" t="str">
            <v>ER_7006</v>
          </cell>
          <cell r="E1615" t="str">
            <v>7006</v>
          </cell>
          <cell r="F1615" t="str">
            <v>ER_7006 - Tools Lab &amp; Shop Equipment</v>
          </cell>
          <cell r="G1615" t="str">
            <v>Capital Tools &amp; Stores</v>
          </cell>
          <cell r="H1615" t="str">
            <v>Other Subfunction</v>
          </cell>
          <cell r="I1615" t="str">
            <v>Asset Condition</v>
          </cell>
        </row>
        <row r="1616">
          <cell r="A1616" t="str">
            <v>BI_NQP86</v>
          </cell>
          <cell r="B1616" t="str">
            <v>NQP86</v>
          </cell>
          <cell r="C1616" t="str">
            <v>BI_NQP86 - Stores Equip</v>
          </cell>
          <cell r="D1616" t="str">
            <v>ER_7006</v>
          </cell>
          <cell r="E1616" t="str">
            <v>7006</v>
          </cell>
          <cell r="F1616" t="str">
            <v>ER_7006 - Tools Lab &amp; Shop Equipment</v>
          </cell>
          <cell r="G1616" t="str">
            <v>Capital Tools &amp; Stores</v>
          </cell>
          <cell r="H1616" t="str">
            <v>Other Subfunction</v>
          </cell>
          <cell r="I1616" t="str">
            <v>Asset Condition</v>
          </cell>
        </row>
        <row r="1617">
          <cell r="A1617" t="str">
            <v>BI_NUI86</v>
          </cell>
          <cell r="B1617" t="str">
            <v>NUI86</v>
          </cell>
          <cell r="C1617" t="str">
            <v>BI_NUI86 - Tools/Shop/Garage Equipment-Electric</v>
          </cell>
          <cell r="D1617" t="str">
            <v>ER_7006</v>
          </cell>
          <cell r="E1617" t="str">
            <v>7006</v>
          </cell>
          <cell r="F1617" t="str">
            <v>ER_7006 - Tools Lab &amp; Shop Equipment</v>
          </cell>
          <cell r="G1617" t="str">
            <v>Capital Tools &amp; Stores</v>
          </cell>
          <cell r="H1617" t="str">
            <v>Other Subfunction</v>
          </cell>
          <cell r="I1617" t="str">
            <v>Asset Condition</v>
          </cell>
        </row>
        <row r="1618">
          <cell r="A1618" t="str">
            <v>BI_NWP86</v>
          </cell>
          <cell r="B1618" t="str">
            <v>NWP86</v>
          </cell>
          <cell r="C1618" t="str">
            <v>BI_NWP86 - Stores Equip</v>
          </cell>
          <cell r="D1618" t="str">
            <v>ER_7006</v>
          </cell>
          <cell r="E1618" t="str">
            <v>7006</v>
          </cell>
          <cell r="F1618" t="str">
            <v>ER_7006 - Tools Lab &amp; Shop Equipment</v>
          </cell>
          <cell r="G1618" t="str">
            <v>Capital Tools &amp; Stores</v>
          </cell>
          <cell r="H1618" t="str">
            <v>Other Subfunction</v>
          </cell>
          <cell r="I1618" t="str">
            <v>Asset Condition</v>
          </cell>
        </row>
        <row r="1619">
          <cell r="A1619" t="str">
            <v>BI_NWW86</v>
          </cell>
          <cell r="B1619" t="str">
            <v>NWW86</v>
          </cell>
          <cell r="C1619" t="str">
            <v>BI_NWW86 - Tools/Shop/Garage Equipment - Electric</v>
          </cell>
          <cell r="D1619" t="str">
            <v>ER_7006</v>
          </cell>
          <cell r="E1619" t="str">
            <v>7006</v>
          </cell>
          <cell r="F1619" t="str">
            <v>ER_7006 - Tools Lab &amp; Shop Equipment</v>
          </cell>
          <cell r="G1619" t="str">
            <v>Capital Tools &amp; Stores</v>
          </cell>
          <cell r="H1619" t="str">
            <v>Other Subfunction</v>
          </cell>
          <cell r="I1619" t="str">
            <v>Asset Condition</v>
          </cell>
        </row>
        <row r="1620">
          <cell r="A1620" t="str">
            <v>BI_NXE89</v>
          </cell>
          <cell r="B1620" t="str">
            <v>NXE89</v>
          </cell>
          <cell r="C1620" t="str">
            <v>BI_NXE89 - Comm Equip-Cust Serv</v>
          </cell>
          <cell r="D1620" t="str">
            <v>ER_5003</v>
          </cell>
          <cell r="E1620" t="str">
            <v>5003</v>
          </cell>
          <cell r="F1620" t="str">
            <v>ER_5003 - Communication Equip</v>
          </cell>
          <cell r="G1620" t="str">
            <v>Regular Capital - Pre Business Case</v>
          </cell>
          <cell r="H1620" t="str">
            <v>No Function</v>
          </cell>
          <cell r="I1620" t="str">
            <v>No Driver</v>
          </cell>
        </row>
        <row r="1621">
          <cell r="A1621" t="str">
            <v>BI_NY001</v>
          </cell>
          <cell r="B1621" t="str">
            <v>NY001</v>
          </cell>
          <cell r="C1621" t="str">
            <v>BI_NY001 - Transportation Equipment</v>
          </cell>
          <cell r="D1621" t="str">
            <v>ER_7000</v>
          </cell>
          <cell r="E1621" t="str">
            <v>7000</v>
          </cell>
          <cell r="F1621" t="str">
            <v>ER_7000 - Transportation Equip</v>
          </cell>
          <cell r="G1621" t="str">
            <v>Fleet Services Capital Plan</v>
          </cell>
          <cell r="H1621" t="str">
            <v>Other Subfunction</v>
          </cell>
          <cell r="I1621" t="str">
            <v>Asset Condition</v>
          </cell>
        </row>
        <row r="1622">
          <cell r="A1622" t="str">
            <v>BI_NYD85</v>
          </cell>
          <cell r="B1622" t="str">
            <v>NYD85</v>
          </cell>
          <cell r="C1622" t="str">
            <v>BI_NYD85 - Stores Equipment - Minor Blanket</v>
          </cell>
          <cell r="D1622" t="str">
            <v>ER_7005</v>
          </cell>
          <cell r="E1622" t="str">
            <v>7005</v>
          </cell>
          <cell r="F1622" t="str">
            <v>ER_7005 - Stores Equip</v>
          </cell>
          <cell r="G1622" t="str">
            <v>Capital Tools &amp; Stores</v>
          </cell>
          <cell r="H1622" t="str">
            <v>Other Subfunction</v>
          </cell>
          <cell r="I1622" t="str">
            <v>Asset Condition</v>
          </cell>
        </row>
        <row r="1623">
          <cell r="A1623" t="str">
            <v>BI_NYE86</v>
          </cell>
          <cell r="B1623" t="str">
            <v>NYE86</v>
          </cell>
          <cell r="C1623" t="str">
            <v>BI_NYE86 - Tools/Shop/Garage Equipment-Fleet</v>
          </cell>
          <cell r="D1623" t="str">
            <v>ER_7006</v>
          </cell>
          <cell r="E1623" t="str">
            <v>7006</v>
          </cell>
          <cell r="F1623" t="str">
            <v>ER_7006 - Tools Lab &amp; Shop Equipment</v>
          </cell>
          <cell r="G1623" t="str">
            <v>Capital Tools &amp; Stores</v>
          </cell>
          <cell r="H1623" t="str">
            <v>Other Subfunction</v>
          </cell>
          <cell r="I1623" t="str">
            <v>Asset Condition</v>
          </cell>
        </row>
        <row r="1624">
          <cell r="A1624" t="str">
            <v>BI_OG400</v>
          </cell>
          <cell r="B1624" t="str">
            <v>OG400</v>
          </cell>
          <cell r="C1624" t="str">
            <v>BI_OG400 - KF 4160 V Station Service Replacement</v>
          </cell>
          <cell r="D1624" t="str">
            <v>ER_4222</v>
          </cell>
          <cell r="E1624" t="str">
            <v>4222</v>
          </cell>
          <cell r="F1624" t="str">
            <v>ER_4222 - KF 4160 V Station Service Replacement</v>
          </cell>
          <cell r="G1624" t="str">
            <v>KF 4160 V Station Service Replacement</v>
          </cell>
          <cell r="H1624" t="str">
            <v>Generation Subfunction</v>
          </cell>
          <cell r="I1624" t="str">
            <v>Asset Condition</v>
          </cell>
        </row>
        <row r="1625">
          <cell r="A1625" t="str">
            <v>BI_OG500</v>
          </cell>
          <cell r="B1625" t="str">
            <v>OG500</v>
          </cell>
          <cell r="C1625" t="str">
            <v>BI_OG500 - KFGS Reverse Osmosis System</v>
          </cell>
          <cell r="D1625" t="str">
            <v>ER_4175</v>
          </cell>
          <cell r="E1625" t="str">
            <v>4175</v>
          </cell>
          <cell r="F1625" t="str">
            <v>ER_4175 - KFGS Reverse Osmosis System</v>
          </cell>
          <cell r="G1625" t="str">
            <v>Kettle Falls Water Treatment System</v>
          </cell>
          <cell r="H1625" t="str">
            <v>Generation Subfunction</v>
          </cell>
          <cell r="I1625" t="str">
            <v>Mandatory &amp; Compliance</v>
          </cell>
        </row>
        <row r="1626">
          <cell r="A1626" t="str">
            <v>BI_OG501</v>
          </cell>
          <cell r="B1626" t="str">
            <v>OG501</v>
          </cell>
          <cell r="C1626" t="str">
            <v>BI_OG501 - KF CT Control Upgrade</v>
          </cell>
          <cell r="D1626" t="str">
            <v>ER_4177</v>
          </cell>
          <cell r="E1626" t="str">
            <v>4177</v>
          </cell>
          <cell r="F1626" t="str">
            <v>ER_4177 - KF CT Control Upgrade</v>
          </cell>
          <cell r="G1626" t="str">
            <v>Solar Combustion Turbine Controls Upgrade</v>
          </cell>
          <cell r="H1626" t="str">
            <v>Generation Subfunction</v>
          </cell>
          <cell r="I1626" t="str">
            <v>Asset Condition</v>
          </cell>
        </row>
        <row r="1627">
          <cell r="A1627" t="str">
            <v>BI_OG502</v>
          </cell>
          <cell r="B1627" t="str">
            <v>OG502</v>
          </cell>
          <cell r="C1627" t="str">
            <v>BI_OG502 - KF Air Heater Replacement</v>
          </cell>
          <cell r="D1627" t="str">
            <v>ER_4223</v>
          </cell>
          <cell r="E1627" t="str">
            <v>4223</v>
          </cell>
          <cell r="F1627" t="str">
            <v>ER_4223 - KF Air Heater Replacement</v>
          </cell>
          <cell r="G1627" t="str">
            <v>KF Air Preheater Replacement</v>
          </cell>
          <cell r="H1627" t="str">
            <v>Generation Subfunction</v>
          </cell>
          <cell r="I1627" t="str">
            <v>Asset Condition</v>
          </cell>
        </row>
        <row r="1628">
          <cell r="A1628" t="str">
            <v>BI_OG503</v>
          </cell>
          <cell r="B1628" t="str">
            <v>OG503</v>
          </cell>
          <cell r="C1628" t="str">
            <v>BI_OG503 - KFGS - D10R CPT Rebuild</v>
          </cell>
          <cell r="D1628" t="str">
            <v>ER_4224</v>
          </cell>
          <cell r="E1628" t="str">
            <v>4224</v>
          </cell>
          <cell r="F1628" t="str">
            <v>ER_4224 - KFGS D10R Dozer Certified Power Train (CPT) Rebuild</v>
          </cell>
          <cell r="G1628" t="str">
            <v>KF D10R Dozer Certified Power Train Rebuild</v>
          </cell>
          <cell r="H1628" t="str">
            <v>Generation Subfunction</v>
          </cell>
          <cell r="I1628" t="str">
            <v>Asset Condition</v>
          </cell>
        </row>
        <row r="1629">
          <cell r="A1629" t="str">
            <v>BI_OG504</v>
          </cell>
          <cell r="B1629" t="str">
            <v>OG504</v>
          </cell>
          <cell r="C1629" t="str">
            <v>BI_OG504 - KFGS - Secondary Superheater Replacement</v>
          </cell>
          <cell r="D1629" t="str">
            <v>ER_4226</v>
          </cell>
          <cell r="E1629" t="str">
            <v>4226</v>
          </cell>
          <cell r="F1629" t="str">
            <v>ER_4226 - KF Secondary Superheater Replacement</v>
          </cell>
          <cell r="G1629" t="str">
            <v>KF Secondary Superheater Replacement</v>
          </cell>
          <cell r="H1629" t="str">
            <v>Generation Subfunction</v>
          </cell>
          <cell r="I1629" t="str">
            <v>Asset Condition</v>
          </cell>
        </row>
        <row r="1630">
          <cell r="A1630" t="str">
            <v>BI_OG600</v>
          </cell>
          <cell r="B1630" t="str">
            <v>OG600</v>
          </cell>
          <cell r="C1630" t="str">
            <v>BI_OG600 - KFGS - D10T Dozer CCR</v>
          </cell>
          <cell r="D1630" t="str">
            <v>ER_4225</v>
          </cell>
          <cell r="E1630" t="str">
            <v>4225</v>
          </cell>
          <cell r="F1630" t="str">
            <v>ER_4225 - KFGS D10T Dozer Certified CAT Rebuild (CCR)</v>
          </cell>
          <cell r="G1630" t="str">
            <v>KF D10T Dozer Certified CAT Rebuild</v>
          </cell>
          <cell r="H1630" t="str">
            <v>Generation Subfunction</v>
          </cell>
          <cell r="I1630" t="str">
            <v>Asset Condition</v>
          </cell>
        </row>
        <row r="1631">
          <cell r="A1631" t="str">
            <v>BI_PC000</v>
          </cell>
          <cell r="B1631" t="str">
            <v>PC000</v>
          </cell>
          <cell r="C1631" t="str">
            <v>BI_PC000 - SHN Protection System Upgrades for PRC-002 (Comm)</v>
          </cell>
          <cell r="D1631" t="str">
            <v>ER_2608</v>
          </cell>
          <cell r="E1631" t="str">
            <v>2608</v>
          </cell>
          <cell r="F1631" t="str">
            <v>ER_2608 - Protection System Upgrades for PRC-002</v>
          </cell>
          <cell r="G1631" t="str">
            <v>Protection System Upgrade for PRC-002</v>
          </cell>
          <cell r="H1631" t="str">
            <v>T&amp;D Engineering</v>
          </cell>
          <cell r="I1631" t="str">
            <v>Mandatory &amp; Compliance</v>
          </cell>
        </row>
        <row r="1632">
          <cell r="A1632" t="str">
            <v>BI_PD001</v>
          </cell>
          <cell r="B1632" t="str">
            <v>PD001</v>
          </cell>
          <cell r="C1632" t="str">
            <v>BI_PD001 - Palouse 312 Add Phase</v>
          </cell>
          <cell r="D1632" t="str">
            <v>ER_2516</v>
          </cell>
          <cell r="E1632" t="str">
            <v>2516</v>
          </cell>
          <cell r="F1632" t="str">
            <v>ER_2516 - Distribution - Pullman &amp; Lewis Clark</v>
          </cell>
          <cell r="G1632" t="str">
            <v>Distribution System Enhancements</v>
          </cell>
          <cell r="H1632" t="str">
            <v>T&amp;D Engineering</v>
          </cell>
          <cell r="I1632" t="str">
            <v>Performance &amp; Capacity</v>
          </cell>
        </row>
        <row r="1633">
          <cell r="A1633" t="str">
            <v>BI_PD002</v>
          </cell>
          <cell r="B1633" t="str">
            <v>PD002</v>
          </cell>
          <cell r="C1633" t="str">
            <v>BI_PD002 - N. Moscow - Distribution Integration</v>
          </cell>
          <cell r="D1633" t="str">
            <v>ER_2204</v>
          </cell>
          <cell r="E1633" t="str">
            <v>2204</v>
          </cell>
          <cell r="F1633" t="str">
            <v>ER_2204 - Substation Rebuilds</v>
          </cell>
          <cell r="G1633" t="str">
            <v>Substation - Station Rebuilds Program</v>
          </cell>
          <cell r="H1633" t="str">
            <v>T&amp;D Engineering</v>
          </cell>
          <cell r="I1633" t="str">
            <v>Asset Condition</v>
          </cell>
        </row>
        <row r="1634">
          <cell r="A1634" t="str">
            <v>BI_PD003</v>
          </cell>
          <cell r="B1634" t="str">
            <v>PD003</v>
          </cell>
          <cell r="C1634" t="str">
            <v>BI_PD003 - Ewan 241 Midline Regs</v>
          </cell>
          <cell r="D1634" t="str">
            <v>ER_2516</v>
          </cell>
          <cell r="E1634" t="str">
            <v>2516</v>
          </cell>
          <cell r="F1634" t="str">
            <v>ER_2516 - Distribution - Pullman &amp; Lewis Clark</v>
          </cell>
          <cell r="G1634" t="str">
            <v>Distribution System Enhancements</v>
          </cell>
          <cell r="H1634" t="str">
            <v>T&amp;D Engineering</v>
          </cell>
          <cell r="I1634" t="str">
            <v>Performance &amp; Capacity</v>
          </cell>
        </row>
        <row r="1635">
          <cell r="A1635" t="str">
            <v>BI_PD004</v>
          </cell>
          <cell r="B1635" t="str">
            <v>PD004</v>
          </cell>
          <cell r="C1635" t="str">
            <v>BI_PD004 - East Colfax 221</v>
          </cell>
          <cell r="D1635" t="str">
            <v>ER_2414</v>
          </cell>
          <cell r="E1635" t="str">
            <v>2414</v>
          </cell>
          <cell r="F1635" t="str">
            <v>ER_2414 - Sys-Dist Reliability-Improve Worst Fdrs</v>
          </cell>
          <cell r="G1635" t="str">
            <v>Distribution System Enhancements</v>
          </cell>
          <cell r="H1635" t="str">
            <v>T&amp;D Engineering</v>
          </cell>
          <cell r="I1635" t="str">
            <v>Performance &amp; Capacity</v>
          </cell>
        </row>
        <row r="1636">
          <cell r="A1636" t="str">
            <v>BI_PD005</v>
          </cell>
          <cell r="B1636" t="str">
            <v>PD005</v>
          </cell>
          <cell r="C1636" t="str">
            <v>BI_PD005 - SGDP-DX Const</v>
          </cell>
          <cell r="D1636" t="str">
            <v>ER_2530</v>
          </cell>
          <cell r="E1636" t="str">
            <v>2530</v>
          </cell>
          <cell r="F1636" t="str">
            <v>ER_2530 - SGDP-Pullman Smart Grid Demonstration Project</v>
          </cell>
          <cell r="G1636" t="str">
            <v>Smart Grid Demonstration Project</v>
          </cell>
          <cell r="H1636" t="str">
            <v>T&amp;D Engineering</v>
          </cell>
          <cell r="I1636" t="str">
            <v>No Driver</v>
          </cell>
        </row>
        <row r="1637">
          <cell r="A1637" t="str">
            <v>BI_PD006</v>
          </cell>
          <cell r="B1637" t="str">
            <v>PD006</v>
          </cell>
          <cell r="C1637" t="str">
            <v>BI_PD006 - SGDP-Telecomm Con</v>
          </cell>
          <cell r="D1637" t="str">
            <v>ER_2530</v>
          </cell>
          <cell r="E1637" t="str">
            <v>2530</v>
          </cell>
          <cell r="F1637" t="str">
            <v>ER_2530 - SGDP-Pullman Smart Grid Demonstration Project</v>
          </cell>
          <cell r="G1637" t="str">
            <v>Smart Grid Demonstration Project</v>
          </cell>
          <cell r="H1637" t="str">
            <v>T&amp;D Engineering</v>
          </cell>
          <cell r="I1637" t="str">
            <v>No Driver</v>
          </cell>
        </row>
        <row r="1638">
          <cell r="A1638" t="str">
            <v>BI_PD007</v>
          </cell>
          <cell r="B1638" t="str">
            <v>PD007</v>
          </cell>
          <cell r="C1638" t="str">
            <v>BI_PD007 - SGDP - AMI for Pullman Smart Grid</v>
          </cell>
          <cell r="D1638" t="str">
            <v>ER_2530</v>
          </cell>
          <cell r="E1638" t="str">
            <v>2530</v>
          </cell>
          <cell r="F1638" t="str">
            <v>ER_2530 - SGDP-Pullman Smart Grid Demonstration Project</v>
          </cell>
          <cell r="G1638" t="str">
            <v>Smart Grid Demonstration Project</v>
          </cell>
          <cell r="H1638" t="str">
            <v>T&amp;D Engineering</v>
          </cell>
          <cell r="I1638" t="str">
            <v>No Driver</v>
          </cell>
        </row>
        <row r="1639">
          <cell r="A1639" t="str">
            <v>BI_PD008</v>
          </cell>
          <cell r="B1639" t="str">
            <v>PD008</v>
          </cell>
          <cell r="C1639" t="str">
            <v>BI_PD008 - SGDP-Control DG at SEL&amp;WSU w Regional value signal</v>
          </cell>
          <cell r="D1639" t="str">
            <v>ER_2530</v>
          </cell>
          <cell r="E1639" t="str">
            <v>2530</v>
          </cell>
          <cell r="F1639" t="str">
            <v>ER_2530 - SGDP-Pullman Smart Grid Demonstration Project</v>
          </cell>
          <cell r="G1639" t="str">
            <v>Smart Grid Demonstration Project</v>
          </cell>
          <cell r="H1639" t="str">
            <v>T&amp;D Engineering</v>
          </cell>
          <cell r="I1639" t="str">
            <v>No Driver</v>
          </cell>
        </row>
        <row r="1640">
          <cell r="A1640" t="str">
            <v>BI_PD009</v>
          </cell>
          <cell r="B1640" t="str">
            <v>PD009</v>
          </cell>
          <cell r="C1640" t="str">
            <v>BI_PD009 - SGDP - DMS Hardware &amp; Software</v>
          </cell>
          <cell r="D1640" t="str">
            <v>ER_2530</v>
          </cell>
          <cell r="E1640" t="str">
            <v>2530</v>
          </cell>
          <cell r="F1640" t="str">
            <v>ER_2530 - SGDP-Pullman Smart Grid Demonstration Project</v>
          </cell>
          <cell r="G1640" t="str">
            <v>Smart Grid Demonstration Project</v>
          </cell>
          <cell r="H1640" t="str">
            <v>T&amp;D Engineering</v>
          </cell>
          <cell r="I1640" t="str">
            <v>No Driver</v>
          </cell>
        </row>
        <row r="1641">
          <cell r="A1641" t="str">
            <v>BI_PD010</v>
          </cell>
          <cell r="B1641" t="str">
            <v>PD010</v>
          </cell>
          <cell r="C1641" t="str">
            <v>BI_PD010 - SGDP - Home Area Network</v>
          </cell>
          <cell r="D1641" t="str">
            <v>ER_2530</v>
          </cell>
          <cell r="E1641" t="str">
            <v>2530</v>
          </cell>
          <cell r="F1641" t="str">
            <v>ER_2530 - SGDP-Pullman Smart Grid Demonstration Project</v>
          </cell>
          <cell r="G1641" t="str">
            <v>Smart Grid Demonstration Project</v>
          </cell>
          <cell r="H1641" t="str">
            <v>T&amp;D Engineering</v>
          </cell>
          <cell r="I1641" t="str">
            <v>No Driver</v>
          </cell>
        </row>
        <row r="1642">
          <cell r="A1642" t="str">
            <v>BI_PD011</v>
          </cell>
          <cell r="B1642" t="str">
            <v>PD011</v>
          </cell>
          <cell r="C1642" t="str">
            <v>BI_PD011 - SGDP - WSU EMS</v>
          </cell>
          <cell r="D1642" t="str">
            <v>ER_2530</v>
          </cell>
          <cell r="E1642" t="str">
            <v>2530</v>
          </cell>
          <cell r="F1642" t="str">
            <v>ER_2530 - SGDP-Pullman Smart Grid Demonstration Project</v>
          </cell>
          <cell r="G1642" t="str">
            <v>Smart Grid Demonstration Project</v>
          </cell>
          <cell r="H1642" t="str">
            <v>T&amp;D Engineering</v>
          </cell>
          <cell r="I1642" t="str">
            <v>No Driver</v>
          </cell>
        </row>
        <row r="1643">
          <cell r="A1643" t="str">
            <v>BI_PD012</v>
          </cell>
          <cell r="B1643" t="str">
            <v>PD012</v>
          </cell>
          <cell r="C1643" t="str">
            <v>BI_PD012 - SGDP - WSU Analysis Services</v>
          </cell>
          <cell r="D1643" t="str">
            <v>ER_2530</v>
          </cell>
          <cell r="E1643" t="str">
            <v>2530</v>
          </cell>
          <cell r="F1643" t="str">
            <v>ER_2530 - SGDP-Pullman Smart Grid Demonstration Project</v>
          </cell>
          <cell r="G1643" t="str">
            <v>Smart Grid Demonstration Project</v>
          </cell>
          <cell r="H1643" t="str">
            <v>T&amp;D Engineering</v>
          </cell>
          <cell r="I1643" t="str">
            <v>No Driver</v>
          </cell>
        </row>
        <row r="1644">
          <cell r="A1644" t="str">
            <v>BI_PD013</v>
          </cell>
          <cell r="B1644" t="str">
            <v>PD013</v>
          </cell>
          <cell r="C1644" t="str">
            <v>BI_PD013 - SGDP - WSU Smart Grid Education</v>
          </cell>
          <cell r="D1644" t="str">
            <v>ER_2530</v>
          </cell>
          <cell r="E1644" t="str">
            <v>2530</v>
          </cell>
          <cell r="F1644" t="str">
            <v>ER_2530 - SGDP-Pullman Smart Grid Demonstration Project</v>
          </cell>
          <cell r="G1644" t="str">
            <v>Smart Grid Demonstration Project</v>
          </cell>
          <cell r="H1644" t="str">
            <v>T&amp;D Engineering</v>
          </cell>
          <cell r="I1644" t="str">
            <v>No Driver</v>
          </cell>
        </row>
        <row r="1645">
          <cell r="A1645" t="str">
            <v>BI_PD014</v>
          </cell>
          <cell r="B1645" t="str">
            <v>PD014</v>
          </cell>
          <cell r="C1645" t="str">
            <v>BI_PD014 - SGDP - Project Management</v>
          </cell>
          <cell r="D1645" t="str">
            <v>ER_2530</v>
          </cell>
          <cell r="E1645" t="str">
            <v>2530</v>
          </cell>
          <cell r="F1645" t="str">
            <v>ER_2530 - SGDP-Pullman Smart Grid Demonstration Project</v>
          </cell>
          <cell r="G1645" t="str">
            <v>Smart Grid Demonstration Project</v>
          </cell>
          <cell r="H1645" t="str">
            <v>T&amp;D Engineering</v>
          </cell>
          <cell r="I1645" t="str">
            <v>No Driver</v>
          </cell>
        </row>
        <row r="1646">
          <cell r="A1646" t="str">
            <v>BI_PD015</v>
          </cell>
          <cell r="B1646" t="str">
            <v>PD015</v>
          </cell>
          <cell r="C1646" t="str">
            <v>BI_PD015 - Extend Electrical to GAH-WSU</v>
          </cell>
          <cell r="D1646" t="str">
            <v>ER_2070</v>
          </cell>
          <cell r="E1646" t="str">
            <v>2070</v>
          </cell>
          <cell r="F1646" t="str">
            <v>ER_2070 - Trans/Dist/Sub Reimbursable Projects</v>
          </cell>
          <cell r="G1646" t="str">
            <v>T&amp;D Reimbursable</v>
          </cell>
          <cell r="H1646" t="str">
            <v>T&amp;D Engineering</v>
          </cell>
          <cell r="I1646" t="str">
            <v>Customer Requested</v>
          </cell>
        </row>
        <row r="1647">
          <cell r="A1647" t="str">
            <v>BI_PD016</v>
          </cell>
          <cell r="B1647" t="str">
            <v>PD016</v>
          </cell>
          <cell r="C1647" t="str">
            <v>BI_PD016 - Extend Electric to VMR-WSU</v>
          </cell>
          <cell r="D1647" t="str">
            <v>ER_2070</v>
          </cell>
          <cell r="E1647" t="str">
            <v>2070</v>
          </cell>
          <cell r="F1647" t="str">
            <v>ER_2070 - Trans/Dist/Sub Reimbursable Projects</v>
          </cell>
          <cell r="G1647" t="str">
            <v>T&amp;D Reimbursable</v>
          </cell>
          <cell r="H1647" t="str">
            <v>T&amp;D Engineering</v>
          </cell>
          <cell r="I1647" t="str">
            <v>Customer Requested</v>
          </cell>
        </row>
        <row r="1648">
          <cell r="A1648" t="str">
            <v>BI_PD017</v>
          </cell>
          <cell r="B1648" t="str">
            <v>PD017</v>
          </cell>
          <cell r="C1648" t="str">
            <v>BI_PD017 - Pullman Substation - Rebuild-Distribution Reroute</v>
          </cell>
          <cell r="D1648" t="str">
            <v>ER_2533</v>
          </cell>
          <cell r="E1648" t="str">
            <v>2533</v>
          </cell>
          <cell r="F1648" t="str">
            <v>ER_2533 - Pullman Substation - Rebuild</v>
          </cell>
          <cell r="G1648" t="str">
            <v>Substation - Station Rebuilds Program</v>
          </cell>
          <cell r="H1648" t="str">
            <v>T&amp;D Engineering</v>
          </cell>
          <cell r="I1648" t="str">
            <v>Asset Condition</v>
          </cell>
        </row>
        <row r="1649">
          <cell r="A1649" t="str">
            <v>BI_PD018</v>
          </cell>
          <cell r="B1649" t="str">
            <v>PD018</v>
          </cell>
          <cell r="C1649" t="str">
            <v>BI_PD018 - SHN Protection System Upgrades for PRC-002 (Dist)</v>
          </cell>
          <cell r="D1649" t="str">
            <v>ER_2608</v>
          </cell>
          <cell r="E1649" t="str">
            <v>2608</v>
          </cell>
          <cell r="F1649" t="str">
            <v>ER_2608 - Protection System Upgrades for PRC-002</v>
          </cell>
          <cell r="G1649" t="str">
            <v>Protection System Upgrade for PRC-002</v>
          </cell>
          <cell r="H1649" t="str">
            <v>T&amp;D Engineering</v>
          </cell>
          <cell r="I1649" t="str">
            <v>Mandatory &amp; Compliance</v>
          </cell>
        </row>
        <row r="1650">
          <cell r="A1650" t="str">
            <v>BI_PD101</v>
          </cell>
          <cell r="B1650" t="str">
            <v>PD101</v>
          </cell>
          <cell r="C1650" t="str">
            <v>BI_PD101 - Palouse 312 WA</v>
          </cell>
          <cell r="D1650" t="str">
            <v>ER_2414</v>
          </cell>
          <cell r="E1650" t="str">
            <v>2414</v>
          </cell>
          <cell r="F1650" t="str">
            <v>ER_2414 - Sys-Dist Reliability-Improve Worst Fdrs</v>
          </cell>
          <cell r="G1650" t="str">
            <v>Distribution System Enhancements</v>
          </cell>
          <cell r="H1650" t="str">
            <v>T&amp;D Engineering</v>
          </cell>
          <cell r="I1650" t="str">
            <v>Performance &amp; Capacity</v>
          </cell>
        </row>
        <row r="1651">
          <cell r="A1651" t="str">
            <v>BI_PD102</v>
          </cell>
          <cell r="B1651" t="str">
            <v>PD102</v>
          </cell>
          <cell r="C1651" t="str">
            <v>BI_PD102 - Palouse 312 ID</v>
          </cell>
          <cell r="D1651" t="str">
            <v>ER_2414</v>
          </cell>
          <cell r="E1651" t="str">
            <v>2414</v>
          </cell>
          <cell r="F1651" t="str">
            <v>ER_2414 - Sys-Dist Reliability-Improve Worst Fdrs</v>
          </cell>
          <cell r="G1651" t="str">
            <v>Distribution System Enhancements</v>
          </cell>
          <cell r="H1651" t="str">
            <v>T&amp;D Engineering</v>
          </cell>
          <cell r="I1651" t="str">
            <v>Performance &amp; Capacity</v>
          </cell>
        </row>
        <row r="1652">
          <cell r="A1652" t="str">
            <v>BI_PD103</v>
          </cell>
          <cell r="B1652" t="str">
            <v>PD103</v>
          </cell>
          <cell r="C1652" t="str">
            <v>BI_PD103 - Moscow 515 Tie to 512</v>
          </cell>
          <cell r="D1652" t="str">
            <v>ER_2516</v>
          </cell>
          <cell r="E1652" t="str">
            <v>2516</v>
          </cell>
          <cell r="F1652" t="str">
            <v>ER_2516 - Distribution - Pullman &amp; Lewis Clark</v>
          </cell>
          <cell r="G1652" t="str">
            <v>Distribution System Enhancements</v>
          </cell>
          <cell r="H1652" t="str">
            <v>T&amp;D Engineering</v>
          </cell>
          <cell r="I1652" t="str">
            <v>Performance &amp; Capacity</v>
          </cell>
        </row>
        <row r="1653">
          <cell r="A1653" t="str">
            <v>BI_PD104</v>
          </cell>
          <cell r="B1653" t="str">
            <v>PD104</v>
          </cell>
          <cell r="C1653" t="str">
            <v>BI_PD104 - Plummer Cx FDR to Worley</v>
          </cell>
          <cell r="D1653" t="str">
            <v>ER_2527</v>
          </cell>
          <cell r="E1653" t="str">
            <v>2527</v>
          </cell>
          <cell r="F1653" t="str">
            <v>ER_2527 - Plummer Cx FDR to Worley</v>
          </cell>
          <cell r="G1653" t="str">
            <v>Regular Capital - Pre Business Case</v>
          </cell>
          <cell r="H1653" t="str">
            <v>No Function</v>
          </cell>
          <cell r="I1653" t="str">
            <v>No Driver</v>
          </cell>
        </row>
        <row r="1654">
          <cell r="A1654" t="str">
            <v>BI_PD105</v>
          </cell>
          <cell r="B1654" t="str">
            <v>PD105</v>
          </cell>
          <cell r="C1654" t="str">
            <v>BI_PD105 - Deary - Distribution Line Integration</v>
          </cell>
          <cell r="D1654" t="str">
            <v>ER_2204</v>
          </cell>
          <cell r="E1654" t="str">
            <v>2204</v>
          </cell>
          <cell r="F1654" t="str">
            <v>ER_2204 - Substation Rebuilds</v>
          </cell>
          <cell r="G1654" t="str">
            <v>Substation - Station Rebuilds Program</v>
          </cell>
          <cell r="H1654" t="str">
            <v>T&amp;D Engineering</v>
          </cell>
          <cell r="I1654" t="str">
            <v>Asset Condition</v>
          </cell>
        </row>
        <row r="1655">
          <cell r="A1655" t="str">
            <v>BI_PD106</v>
          </cell>
          <cell r="B1655" t="str">
            <v>PD106</v>
          </cell>
          <cell r="C1655" t="str">
            <v>BI_PD106 - Relocate Pullman Sub Feeders to Three Forks</v>
          </cell>
          <cell r="D1655" t="str">
            <v>ER_2533</v>
          </cell>
          <cell r="E1655" t="str">
            <v>2533</v>
          </cell>
          <cell r="F1655" t="str">
            <v>ER_2533 - Pullman Substation - Rebuild</v>
          </cell>
          <cell r="G1655" t="str">
            <v>Substation - Station Rebuilds Program</v>
          </cell>
          <cell r="H1655" t="str">
            <v>T&amp;D Engineering</v>
          </cell>
          <cell r="I1655" t="str">
            <v>Asset Condition</v>
          </cell>
        </row>
        <row r="1656">
          <cell r="A1656" t="str">
            <v>BI_PD166</v>
          </cell>
          <cell r="B1656" t="str">
            <v>PD166</v>
          </cell>
          <cell r="C1656" t="str">
            <v>BI_PD166 - N. Moscow 522 - Reconductor 1.5 Miles</v>
          </cell>
          <cell r="D1656" t="str">
            <v>ER_2206</v>
          </cell>
          <cell r="E1656" t="str">
            <v>2206</v>
          </cell>
          <cell r="F1656" t="str">
            <v>ER_2206 - N. Moscow 522-Reconductor 1.5Mi</v>
          </cell>
          <cell r="G1656" t="str">
            <v>Regular Capital - Pre Business Case</v>
          </cell>
          <cell r="H1656" t="str">
            <v>No Function</v>
          </cell>
          <cell r="I1656" t="str">
            <v>No Driver</v>
          </cell>
        </row>
        <row r="1657">
          <cell r="A1657" t="str">
            <v>BI_PD175</v>
          </cell>
          <cell r="B1657" t="str">
            <v>PD175</v>
          </cell>
          <cell r="C1657" t="str">
            <v>BI_PD175 - N. Moscow 521 - reconductor 0.7 miles</v>
          </cell>
          <cell r="D1657" t="str">
            <v>ER_2516</v>
          </cell>
          <cell r="E1657" t="str">
            <v>2516</v>
          </cell>
          <cell r="F1657" t="str">
            <v>ER_2516 - Distribution - Pullman &amp; Lewis Clark</v>
          </cell>
          <cell r="G1657" t="str">
            <v>Distribution System Enhancements</v>
          </cell>
          <cell r="H1657" t="str">
            <v>T&amp;D Engineering</v>
          </cell>
          <cell r="I1657" t="str">
            <v>Performance &amp; Capacity</v>
          </cell>
        </row>
        <row r="1658">
          <cell r="A1658" t="str">
            <v>BI_PD201</v>
          </cell>
          <cell r="B1658" t="str">
            <v>PD201</v>
          </cell>
          <cell r="C1658" t="str">
            <v>BI_PD201 - Deary 651 (Elk River) ID</v>
          </cell>
          <cell r="D1658" t="str">
            <v>ER_2414</v>
          </cell>
          <cell r="E1658" t="str">
            <v>2414</v>
          </cell>
          <cell r="F1658" t="str">
            <v>ER_2414 - Sys-Dist Reliability-Improve Worst Fdrs</v>
          </cell>
          <cell r="G1658" t="str">
            <v>Distribution System Enhancements</v>
          </cell>
          <cell r="H1658" t="str">
            <v>T&amp;D Engineering</v>
          </cell>
          <cell r="I1658" t="str">
            <v>Performance &amp; Capacity</v>
          </cell>
        </row>
        <row r="1659">
          <cell r="A1659" t="str">
            <v>BI_PD202</v>
          </cell>
          <cell r="B1659" t="str">
            <v>PD202</v>
          </cell>
          <cell r="C1659" t="str">
            <v>BI_PD202 - Diamond 231 WA</v>
          </cell>
          <cell r="D1659" t="str">
            <v>ER_2414</v>
          </cell>
          <cell r="E1659" t="str">
            <v>2414</v>
          </cell>
          <cell r="F1659" t="str">
            <v>ER_2414 - Sys-Dist Reliability-Improve Worst Fdrs</v>
          </cell>
          <cell r="G1659" t="str">
            <v>Distribution System Enhancements</v>
          </cell>
          <cell r="H1659" t="str">
            <v>T&amp;D Engineering</v>
          </cell>
          <cell r="I1659" t="str">
            <v>Performance &amp; Capacity</v>
          </cell>
        </row>
        <row r="1660">
          <cell r="A1660" t="str">
            <v>BI_PD203</v>
          </cell>
          <cell r="B1660" t="str">
            <v>PD203</v>
          </cell>
          <cell r="C1660" t="str">
            <v>BI_PD203 - Latah 421 WA</v>
          </cell>
          <cell r="D1660" t="str">
            <v>ER_2414</v>
          </cell>
          <cell r="E1660" t="str">
            <v>2414</v>
          </cell>
          <cell r="F1660" t="str">
            <v>ER_2414 - Sys-Dist Reliability-Improve Worst Fdrs</v>
          </cell>
          <cell r="G1660" t="str">
            <v>Distribution System Enhancements</v>
          </cell>
          <cell r="H1660" t="str">
            <v>T&amp;D Engineering</v>
          </cell>
          <cell r="I1660" t="str">
            <v>Performance &amp; Capacity</v>
          </cell>
        </row>
        <row r="1661">
          <cell r="A1661" t="str">
            <v>BI_PD204</v>
          </cell>
          <cell r="B1661" t="str">
            <v>PD204</v>
          </cell>
          <cell r="C1661" t="str">
            <v>BI_PD204 - Latah  422 WA</v>
          </cell>
          <cell r="D1661" t="str">
            <v>ER_2414</v>
          </cell>
          <cell r="E1661" t="str">
            <v>2414</v>
          </cell>
          <cell r="F1661" t="str">
            <v>ER_2414 - Sys-Dist Reliability-Improve Worst Fdrs</v>
          </cell>
          <cell r="G1661" t="str">
            <v>Distribution System Enhancements</v>
          </cell>
          <cell r="H1661" t="str">
            <v>T&amp;D Engineering</v>
          </cell>
          <cell r="I1661" t="str">
            <v>Performance &amp; Capacity</v>
          </cell>
        </row>
        <row r="1662">
          <cell r="A1662" t="str">
            <v>BI_PD205</v>
          </cell>
          <cell r="B1662" t="str">
            <v>PD205</v>
          </cell>
          <cell r="C1662" t="str">
            <v>BI_PD205 - Potlatch 321 ID</v>
          </cell>
          <cell r="D1662" t="str">
            <v>ER_2414</v>
          </cell>
          <cell r="E1662" t="str">
            <v>2414</v>
          </cell>
          <cell r="F1662" t="str">
            <v>ER_2414 - Sys-Dist Reliability-Improve Worst Fdrs</v>
          </cell>
          <cell r="G1662" t="str">
            <v>Distribution System Enhancements</v>
          </cell>
          <cell r="H1662" t="str">
            <v>T&amp;D Engineering</v>
          </cell>
          <cell r="I1662" t="str">
            <v>Performance &amp; Capacity</v>
          </cell>
        </row>
        <row r="1663">
          <cell r="A1663" t="str">
            <v>BI_PD206</v>
          </cell>
          <cell r="B1663" t="str">
            <v>PD206</v>
          </cell>
          <cell r="C1663" t="str">
            <v>BI_PD206 - Potlatch 322 ID</v>
          </cell>
          <cell r="D1663" t="str">
            <v>ER_2414</v>
          </cell>
          <cell r="E1663" t="str">
            <v>2414</v>
          </cell>
          <cell r="F1663" t="str">
            <v>ER_2414 - Sys-Dist Reliability-Improve Worst Fdrs</v>
          </cell>
          <cell r="G1663" t="str">
            <v>Distribution System Enhancements</v>
          </cell>
          <cell r="H1663" t="str">
            <v>T&amp;D Engineering</v>
          </cell>
          <cell r="I1663" t="str">
            <v>Performance &amp; Capacity</v>
          </cell>
        </row>
        <row r="1664">
          <cell r="A1664" t="str">
            <v>BI_PD207</v>
          </cell>
          <cell r="B1664" t="str">
            <v>PD207</v>
          </cell>
          <cell r="C1664" t="str">
            <v>BI_PD207 - Moscow City to North Lewiston 115kv Distr Undrbuld</v>
          </cell>
          <cell r="D1664" t="str">
            <v>ER_2549</v>
          </cell>
          <cell r="E1664" t="str">
            <v>2549</v>
          </cell>
          <cell r="F1664" t="str">
            <v>ER_2549 - Moscow City to North Lewiston 115kV Rebuild Proj</v>
          </cell>
          <cell r="G1664" t="str">
            <v>Transmission - Reconductors and Rebuilds</v>
          </cell>
          <cell r="H1664" t="str">
            <v>T&amp;D Engineering</v>
          </cell>
          <cell r="I1664" t="str">
            <v>No Driver</v>
          </cell>
        </row>
        <row r="1665">
          <cell r="A1665" t="str">
            <v>BI_PD208</v>
          </cell>
          <cell r="B1665" t="str">
            <v>PD208</v>
          </cell>
          <cell r="C1665" t="str">
            <v>BI_PD208 - Center Street Substation - New (Distribution)</v>
          </cell>
          <cell r="D1665" t="str">
            <v>ER_2274</v>
          </cell>
          <cell r="E1665" t="str">
            <v>2274</v>
          </cell>
          <cell r="F1665" t="str">
            <v>ER_2274 - New Substations</v>
          </cell>
          <cell r="G1665" t="str">
            <v>Substation - New Distribution Station Capacity Program</v>
          </cell>
          <cell r="H1665" t="str">
            <v>T&amp;D Engineering</v>
          </cell>
          <cell r="I1665" t="str">
            <v>Performance &amp; Capacity</v>
          </cell>
        </row>
        <row r="1666">
          <cell r="A1666" t="str">
            <v>BI_PD300</v>
          </cell>
          <cell r="B1666" t="str">
            <v>PD300</v>
          </cell>
          <cell r="C1666" t="str">
            <v>BI_PD300 - Rosalia 431 WA</v>
          </cell>
          <cell r="D1666" t="str">
            <v>ER_2414</v>
          </cell>
          <cell r="E1666" t="str">
            <v>2414</v>
          </cell>
          <cell r="F1666" t="str">
            <v>ER_2414 - Sys-Dist Reliability-Improve Worst Fdrs</v>
          </cell>
          <cell r="G1666" t="str">
            <v>Distribution System Enhancements</v>
          </cell>
          <cell r="H1666" t="str">
            <v>T&amp;D Engineering</v>
          </cell>
          <cell r="I1666" t="str">
            <v>Performance &amp; Capacity</v>
          </cell>
        </row>
        <row r="1667">
          <cell r="A1667" t="str">
            <v>BI_PD301</v>
          </cell>
          <cell r="B1667" t="str">
            <v>PD301</v>
          </cell>
          <cell r="C1667" t="str">
            <v>BI_PD301 - South Pullman 121 - Reconductor 1 Mile</v>
          </cell>
          <cell r="D1667" t="str">
            <v>ER_2220</v>
          </cell>
          <cell r="E1667" t="str">
            <v>2220</v>
          </cell>
          <cell r="F1667" t="str">
            <v>ER_2220 - S. Pullman 121 Reconductor</v>
          </cell>
          <cell r="G1667" t="str">
            <v>Regular Capital - Pre Business Case</v>
          </cell>
          <cell r="H1667" t="str">
            <v>No Function</v>
          </cell>
          <cell r="I1667" t="str">
            <v>No Driver</v>
          </cell>
        </row>
        <row r="1668">
          <cell r="A1668" t="str">
            <v>BI_PD302</v>
          </cell>
          <cell r="B1668" t="str">
            <v>PD302</v>
          </cell>
          <cell r="C1668" t="str">
            <v>BI_PD302 - Tamarack Sub Distribution Integration</v>
          </cell>
          <cell r="D1668" t="str">
            <v>ER_2274</v>
          </cell>
          <cell r="E1668" t="str">
            <v>2274</v>
          </cell>
          <cell r="F1668" t="str">
            <v>ER_2274 - New Substations</v>
          </cell>
          <cell r="G1668" t="str">
            <v>Substation - New Distribution Station Capacity Program</v>
          </cell>
          <cell r="H1668" t="str">
            <v>T&amp;D Engineering</v>
          </cell>
          <cell r="I1668" t="str">
            <v>Performance &amp; Capacity</v>
          </cell>
        </row>
        <row r="1669">
          <cell r="A1669" t="str">
            <v>BI_PD303</v>
          </cell>
          <cell r="B1669" t="str">
            <v>PD303</v>
          </cell>
          <cell r="C1669" t="str">
            <v>BI_PD303 - WSU Steam plant - cable &amp; conduit</v>
          </cell>
          <cell r="D1669" t="str">
            <v>ER_2516</v>
          </cell>
          <cell r="E1669" t="str">
            <v>2516</v>
          </cell>
          <cell r="F1669" t="str">
            <v>ER_2516 - Distribution - Pullman &amp; Lewis Clark</v>
          </cell>
          <cell r="G1669" t="str">
            <v>Distribution System Enhancements</v>
          </cell>
          <cell r="H1669" t="str">
            <v>T&amp;D Engineering</v>
          </cell>
          <cell r="I1669" t="str">
            <v>Performance &amp; Capacity</v>
          </cell>
        </row>
        <row r="1670">
          <cell r="A1670" t="str">
            <v>BI_PD304</v>
          </cell>
          <cell r="B1670" t="str">
            <v>PD304</v>
          </cell>
          <cell r="C1670" t="str">
            <v>BI_PD304 - Moscow N-Lewiston:Dist Underbuild</v>
          </cell>
          <cell r="D1670" t="str">
            <v>ER_2516</v>
          </cell>
          <cell r="E1670" t="str">
            <v>2516</v>
          </cell>
          <cell r="F1670" t="str">
            <v>ER_2516 - Distribution - Pullman &amp; Lewis Clark</v>
          </cell>
          <cell r="G1670" t="str">
            <v>Distribution System Enhancements</v>
          </cell>
          <cell r="H1670" t="str">
            <v>T&amp;D Engineering</v>
          </cell>
          <cell r="I1670" t="str">
            <v>Performance &amp; Capacity</v>
          </cell>
        </row>
        <row r="1671">
          <cell r="A1671" t="str">
            <v>BI_PD305</v>
          </cell>
          <cell r="B1671" t="str">
            <v>PD305</v>
          </cell>
          <cell r="C1671" t="str">
            <v>BI_PD305 - Mos230: Distribution Integration</v>
          </cell>
          <cell r="D1671" t="str">
            <v>ER_2484</v>
          </cell>
          <cell r="E1671" t="str">
            <v>2484</v>
          </cell>
          <cell r="F1671" t="str">
            <v>ER_2484 - Moscow 230 kV Sub-Rebuild 230 kV Yard</v>
          </cell>
          <cell r="G1671" t="str">
            <v>Moscow 230 Sustation Rebuild</v>
          </cell>
          <cell r="H1671" t="str">
            <v>T&amp;D Engineering</v>
          </cell>
          <cell r="I1671" t="str">
            <v>No Driver</v>
          </cell>
        </row>
        <row r="1672">
          <cell r="A1672" t="str">
            <v>BI_PD306</v>
          </cell>
          <cell r="B1672" t="str">
            <v>PD306</v>
          </cell>
          <cell r="C1672" t="str">
            <v>BI_PD306 - Moscow M23621 Feeder Upgrade</v>
          </cell>
          <cell r="D1672" t="str">
            <v>ER_2470</v>
          </cell>
          <cell r="E1672" t="str">
            <v>2470</v>
          </cell>
          <cell r="F1672" t="str">
            <v>ER_2470 - Dist Grid Modernization</v>
          </cell>
          <cell r="G1672" t="str">
            <v>Distribution Grid Modernization</v>
          </cell>
          <cell r="H1672" t="str">
            <v>T&amp;D Operations</v>
          </cell>
          <cell r="I1672" t="str">
            <v>Asset Condition</v>
          </cell>
        </row>
        <row r="1673">
          <cell r="A1673" t="str">
            <v>BI_PD399</v>
          </cell>
          <cell r="B1673" t="str">
            <v>PD399</v>
          </cell>
          <cell r="C1673" t="str">
            <v>BI_PD399 - Northeast Pullman 115 Sub - Construct Two Feeders</v>
          </cell>
          <cell r="D1673" t="str">
            <v>ER_2264</v>
          </cell>
          <cell r="E1673" t="str">
            <v>2264</v>
          </cell>
          <cell r="F1673" t="str">
            <v>ER_2264 - Terre View 115-Sub Construct (WSU)</v>
          </cell>
          <cell r="G1673" t="str">
            <v>Regular Capital - Pre Business Case</v>
          </cell>
          <cell r="H1673" t="str">
            <v>No Function</v>
          </cell>
          <cell r="I1673" t="str">
            <v>No Driver</v>
          </cell>
        </row>
        <row r="1674">
          <cell r="A1674" t="str">
            <v>BI_PD400</v>
          </cell>
          <cell r="B1674" t="str">
            <v>PD400</v>
          </cell>
          <cell r="C1674" t="str">
            <v>BI_PD400 - Extend 13Kv to New WSU Chiller Plant - Clark Hall</v>
          </cell>
          <cell r="D1674" t="str">
            <v>ER_2267</v>
          </cell>
          <cell r="E1674" t="str">
            <v>2267</v>
          </cell>
          <cell r="F1674" t="str">
            <v>ER_2267 - WSU Increase Capacity</v>
          </cell>
          <cell r="G1674" t="str">
            <v>Regular Capital - Pre Business Case</v>
          </cell>
          <cell r="H1674" t="str">
            <v>No Function</v>
          </cell>
          <cell r="I1674" t="str">
            <v>No Driver</v>
          </cell>
        </row>
        <row r="1675">
          <cell r="A1675" t="str">
            <v>BI_PD401</v>
          </cell>
          <cell r="B1675" t="str">
            <v>PD401</v>
          </cell>
          <cell r="C1675" t="str">
            <v>BI_PD401 - South Pullman 122 - Extend Feeder to Src/Ipf</v>
          </cell>
          <cell r="D1675" t="str">
            <v>ER_2267</v>
          </cell>
          <cell r="E1675" t="str">
            <v>2267</v>
          </cell>
          <cell r="F1675" t="str">
            <v>ER_2267 - WSU Increase Capacity</v>
          </cell>
          <cell r="G1675" t="str">
            <v>Regular Capital - Pre Business Case</v>
          </cell>
          <cell r="H1675" t="str">
            <v>No Function</v>
          </cell>
          <cell r="I1675" t="str">
            <v>No Driver</v>
          </cell>
        </row>
        <row r="1676">
          <cell r="A1676" t="str">
            <v>BI_PD402</v>
          </cell>
          <cell r="B1676" t="str">
            <v>PD402</v>
          </cell>
          <cell r="C1676" t="str">
            <v>BI_PD402 - South Pullman 125 - Construct Feeder</v>
          </cell>
          <cell r="D1676" t="str">
            <v>ER_2267</v>
          </cell>
          <cell r="E1676" t="str">
            <v>2267</v>
          </cell>
          <cell r="F1676" t="str">
            <v>ER_2267 - WSU Increase Capacity</v>
          </cell>
          <cell r="G1676" t="str">
            <v>Regular Capital - Pre Business Case</v>
          </cell>
          <cell r="H1676" t="str">
            <v>No Function</v>
          </cell>
          <cell r="I1676" t="str">
            <v>No Driver</v>
          </cell>
        </row>
        <row r="1677">
          <cell r="A1677" t="str">
            <v>BI_PD409</v>
          </cell>
          <cell r="B1677" t="str">
            <v>PD409</v>
          </cell>
          <cell r="C1677" t="str">
            <v>BI_PD409 - S Pullman 122-Constr Tie Thru WSU to Pullman 111</v>
          </cell>
          <cell r="D1677" t="str">
            <v>ER_2267</v>
          </cell>
          <cell r="E1677" t="str">
            <v>2267</v>
          </cell>
          <cell r="F1677" t="str">
            <v>ER_2267 - WSU Increase Capacity</v>
          </cell>
          <cell r="G1677" t="str">
            <v>Regular Capital - Pre Business Case</v>
          </cell>
          <cell r="H1677" t="str">
            <v>No Function</v>
          </cell>
          <cell r="I1677" t="str">
            <v>No Driver</v>
          </cell>
        </row>
        <row r="1678">
          <cell r="A1678" t="str">
            <v>BI_PD410</v>
          </cell>
          <cell r="B1678" t="str">
            <v>PD410</v>
          </cell>
          <cell r="C1678" t="str">
            <v>BI_PD410 - PULLMAN-BISHOP BLVD URD INC CAP</v>
          </cell>
          <cell r="D1678" t="str">
            <v>ER_2516</v>
          </cell>
          <cell r="E1678" t="str">
            <v>2516</v>
          </cell>
          <cell r="F1678" t="str">
            <v>ER_2516 - Distribution - Pullman &amp; Lewis Clark</v>
          </cell>
          <cell r="G1678" t="str">
            <v>Distribution System Enhancements</v>
          </cell>
          <cell r="H1678" t="str">
            <v>T&amp;D Engineering</v>
          </cell>
          <cell r="I1678" t="str">
            <v>Performance &amp; Capacity</v>
          </cell>
        </row>
        <row r="1679">
          <cell r="A1679" t="str">
            <v>BI_PD412</v>
          </cell>
          <cell r="B1679" t="str">
            <v>PD412</v>
          </cell>
          <cell r="C1679" t="str">
            <v>BI_PD412 - Palouse LED Streetlight Conv.</v>
          </cell>
          <cell r="D1679" t="str">
            <v>ER_2070</v>
          </cell>
          <cell r="E1679" t="str">
            <v>2070</v>
          </cell>
          <cell r="F1679" t="str">
            <v>ER_2070 - Trans/Dist/Sub Reimbursable Projects</v>
          </cell>
          <cell r="G1679" t="str">
            <v>T&amp;D Reimbursable</v>
          </cell>
          <cell r="H1679" t="str">
            <v>T&amp;D Engineering</v>
          </cell>
          <cell r="I1679" t="str">
            <v>Customer Requested</v>
          </cell>
        </row>
        <row r="1680">
          <cell r="A1680" t="str">
            <v>BI_PD500</v>
          </cell>
          <cell r="B1680" t="str">
            <v>PD500</v>
          </cell>
          <cell r="C1680" t="str">
            <v>BI_PD500 - E COL 221 - move for xmsn</v>
          </cell>
          <cell r="D1680" t="str">
            <v>ER_2105</v>
          </cell>
          <cell r="E1680" t="str">
            <v>2105</v>
          </cell>
          <cell r="F1680" t="str">
            <v>ER_2105 - Benewah-Shawnee 230 kV Construction</v>
          </cell>
          <cell r="G1680" t="str">
            <v>Regular Capital - Pre Business Case</v>
          </cell>
          <cell r="H1680" t="str">
            <v>No Function</v>
          </cell>
          <cell r="I1680" t="str">
            <v>No Driver</v>
          </cell>
        </row>
        <row r="1681">
          <cell r="A1681" t="str">
            <v>BI_PD501</v>
          </cell>
          <cell r="B1681" t="str">
            <v>PD501</v>
          </cell>
          <cell r="C1681" t="str">
            <v>BI_PD501 - TUR 112-Extend FDR 1 mile</v>
          </cell>
          <cell r="D1681" t="str">
            <v>ER_2516</v>
          </cell>
          <cell r="E1681" t="str">
            <v>2516</v>
          </cell>
          <cell r="F1681" t="str">
            <v>ER_2516 - Distribution - Pullman &amp; Lewis Clark</v>
          </cell>
          <cell r="G1681" t="str">
            <v>Distribution System Enhancements</v>
          </cell>
          <cell r="H1681" t="str">
            <v>T&amp;D Engineering</v>
          </cell>
          <cell r="I1681" t="str">
            <v>Performance &amp; Capacity</v>
          </cell>
        </row>
        <row r="1682">
          <cell r="A1682" t="str">
            <v>BI_PD502</v>
          </cell>
          <cell r="B1682" t="str">
            <v>PD502</v>
          </cell>
          <cell r="C1682" t="str">
            <v>BI_PD502 - TUR112 Feeder Upgrade</v>
          </cell>
          <cell r="D1682" t="str">
            <v>ER_2470</v>
          </cell>
          <cell r="E1682" t="str">
            <v>2470</v>
          </cell>
          <cell r="F1682" t="str">
            <v>ER_2470 - Dist Grid Modernization</v>
          </cell>
          <cell r="G1682" t="str">
            <v>Distribution Grid Modernization</v>
          </cell>
          <cell r="H1682" t="str">
            <v>T&amp;D Operations</v>
          </cell>
          <cell r="I1682" t="str">
            <v>Asset Condition</v>
          </cell>
        </row>
        <row r="1683">
          <cell r="A1683" t="str">
            <v>BI_PD503</v>
          </cell>
          <cell r="B1683" t="str">
            <v>PD503</v>
          </cell>
          <cell r="C1683" t="str">
            <v>BI_PD503 - ECL 221:  Reconductor 2 miles Hwy 272</v>
          </cell>
          <cell r="D1683" t="str">
            <v>ER_2516</v>
          </cell>
          <cell r="E1683" t="str">
            <v>2516</v>
          </cell>
          <cell r="F1683" t="str">
            <v>ER_2516 - Distribution - Pullman &amp; Lewis Clark</v>
          </cell>
          <cell r="G1683" t="str">
            <v>Distribution System Enhancements</v>
          </cell>
          <cell r="H1683" t="str">
            <v>T&amp;D Engineering</v>
          </cell>
          <cell r="I1683" t="str">
            <v>Performance &amp; Capacity</v>
          </cell>
        </row>
        <row r="1684">
          <cell r="A1684" t="str">
            <v>BI_PD600</v>
          </cell>
          <cell r="B1684" t="str">
            <v>PD600</v>
          </cell>
          <cell r="C1684" t="str">
            <v>BI_PD600 - Latah Jct 421:  Improve Reliability</v>
          </cell>
          <cell r="D1684" t="str">
            <v>ER_2516</v>
          </cell>
          <cell r="E1684" t="str">
            <v>2516</v>
          </cell>
          <cell r="F1684" t="str">
            <v>ER_2516 - Distribution - Pullman &amp; Lewis Clark</v>
          </cell>
          <cell r="G1684" t="str">
            <v>Distribution System Enhancements</v>
          </cell>
          <cell r="H1684" t="str">
            <v>T&amp;D Engineering</v>
          </cell>
          <cell r="I1684" t="str">
            <v>Performance &amp; Capacity</v>
          </cell>
        </row>
        <row r="1685">
          <cell r="A1685" t="str">
            <v>BI_PD601</v>
          </cell>
          <cell r="B1685" t="str">
            <v>PD601</v>
          </cell>
          <cell r="C1685" t="str">
            <v>BI_PD601 - Rosalia 431:  Improve Reliability</v>
          </cell>
          <cell r="D1685" t="str">
            <v>ER_2516</v>
          </cell>
          <cell r="E1685" t="str">
            <v>2516</v>
          </cell>
          <cell r="F1685" t="str">
            <v>ER_2516 - Distribution - Pullman &amp; Lewis Clark</v>
          </cell>
          <cell r="G1685" t="str">
            <v>Distribution System Enhancements</v>
          </cell>
          <cell r="H1685" t="str">
            <v>T&amp;D Engineering</v>
          </cell>
          <cell r="I1685" t="str">
            <v>Performance &amp; Capacity</v>
          </cell>
        </row>
        <row r="1686">
          <cell r="A1686" t="str">
            <v>BI_PD602</v>
          </cell>
          <cell r="B1686" t="str">
            <v>PD602</v>
          </cell>
          <cell r="C1686" t="str">
            <v>BI_PD602 - TUR112 Grid Mod Automation</v>
          </cell>
          <cell r="D1686" t="str">
            <v>ER_2599</v>
          </cell>
          <cell r="E1686" t="str">
            <v>2599</v>
          </cell>
          <cell r="F1686" t="str">
            <v>ER_2599 - Grid Mod Automation</v>
          </cell>
          <cell r="G1686" t="str">
            <v>Distribution Grid Modernization</v>
          </cell>
          <cell r="H1686" t="str">
            <v>T&amp;D Operations</v>
          </cell>
          <cell r="I1686" t="str">
            <v>Asset Condition</v>
          </cell>
        </row>
        <row r="1687">
          <cell r="A1687" t="str">
            <v>BI_PD603</v>
          </cell>
          <cell r="B1687" t="str">
            <v>PD603</v>
          </cell>
          <cell r="C1687" t="str">
            <v>BI_PD603 - Extend Electrical to Chinook - WSU</v>
          </cell>
          <cell r="D1687" t="str">
            <v>ER_2070</v>
          </cell>
          <cell r="E1687" t="str">
            <v>2070</v>
          </cell>
          <cell r="F1687" t="str">
            <v>ER_2070 - Trans/Dist/Sub Reimbursable Projects</v>
          </cell>
          <cell r="G1687" t="str">
            <v>T&amp;D Reimbursable</v>
          </cell>
          <cell r="H1687" t="str">
            <v>T&amp;D Engineering</v>
          </cell>
          <cell r="I1687" t="str">
            <v>Customer Requested</v>
          </cell>
        </row>
        <row r="1688">
          <cell r="A1688" t="str">
            <v>BI_PD604</v>
          </cell>
          <cell r="B1688" t="str">
            <v>PD604</v>
          </cell>
          <cell r="C1688" t="str">
            <v>BI_PD604 - Extend Electrical to Multicultural Building - WSU</v>
          </cell>
          <cell r="D1688" t="str">
            <v>ER_2070</v>
          </cell>
          <cell r="E1688" t="str">
            <v>2070</v>
          </cell>
          <cell r="F1688" t="str">
            <v>ER_2070 - Trans/Dist/Sub Reimbursable Projects</v>
          </cell>
          <cell r="G1688" t="str">
            <v>T&amp;D Reimbursable</v>
          </cell>
          <cell r="H1688" t="str">
            <v>T&amp;D Engineering</v>
          </cell>
          <cell r="I1688" t="str">
            <v>Customer Requested</v>
          </cell>
        </row>
        <row r="1689">
          <cell r="A1689" t="str">
            <v>BI_PD605</v>
          </cell>
          <cell r="B1689" t="str">
            <v>PD605</v>
          </cell>
          <cell r="C1689" t="str">
            <v>BI_PD605 - Troy Hall Renovations - WSU - Engineering Design</v>
          </cell>
          <cell r="D1689" t="str">
            <v>ER_2070</v>
          </cell>
          <cell r="E1689" t="str">
            <v>2070</v>
          </cell>
          <cell r="F1689" t="str">
            <v>ER_2070 - Trans/Dist/Sub Reimbursable Projects</v>
          </cell>
          <cell r="G1689" t="str">
            <v>T&amp;D Reimbursable</v>
          </cell>
          <cell r="H1689" t="str">
            <v>T&amp;D Engineering</v>
          </cell>
          <cell r="I1689" t="str">
            <v>Customer Requested</v>
          </cell>
        </row>
        <row r="1690">
          <cell r="A1690" t="str">
            <v>BI_PD606</v>
          </cell>
          <cell r="B1690" t="str">
            <v>PD606</v>
          </cell>
          <cell r="C1690" t="str">
            <v>BI_PD606 - WSU Fiber Install - Phase 1</v>
          </cell>
          <cell r="D1690" t="str">
            <v>ER_2070</v>
          </cell>
          <cell r="E1690" t="str">
            <v>2070</v>
          </cell>
          <cell r="F1690" t="str">
            <v>ER_2070 - Trans/Dist/Sub Reimbursable Projects</v>
          </cell>
          <cell r="G1690" t="str">
            <v>T&amp;D Reimbursable</v>
          </cell>
          <cell r="H1690" t="str">
            <v>T&amp;D Engineering</v>
          </cell>
          <cell r="I1690" t="str">
            <v>Customer Requested</v>
          </cell>
        </row>
        <row r="1691">
          <cell r="A1691" t="str">
            <v>BI_PD607</v>
          </cell>
          <cell r="B1691" t="str">
            <v>PD607</v>
          </cell>
          <cell r="C1691" t="str">
            <v>BI_PD607 - Latah Midline Regulator Replacement</v>
          </cell>
          <cell r="D1691" t="str">
            <v>ER_2516</v>
          </cell>
          <cell r="E1691" t="str">
            <v>2516</v>
          </cell>
          <cell r="F1691" t="str">
            <v>ER_2516 - Distribution - Pullman &amp; Lewis Clark</v>
          </cell>
          <cell r="G1691" t="str">
            <v>Distribution System Enhancements</v>
          </cell>
          <cell r="H1691" t="str">
            <v>T&amp;D Engineering</v>
          </cell>
          <cell r="I1691" t="str">
            <v>Performance &amp; Capacity</v>
          </cell>
        </row>
        <row r="1692">
          <cell r="A1692" t="str">
            <v>BI_PD637</v>
          </cell>
          <cell r="B1692" t="str">
            <v>PD637</v>
          </cell>
          <cell r="C1692" t="str">
            <v>BI_PD637 - TVW132 interconnection to PUL117</v>
          </cell>
          <cell r="D1692" t="str">
            <v>ER_2264</v>
          </cell>
          <cell r="E1692" t="str">
            <v>2264</v>
          </cell>
          <cell r="F1692" t="str">
            <v>ER_2264 - Terre View 115-Sub Construct (WSU)</v>
          </cell>
          <cell r="G1692" t="str">
            <v>Regular Capital - Pre Business Case</v>
          </cell>
          <cell r="H1692" t="str">
            <v>No Function</v>
          </cell>
          <cell r="I1692" t="str">
            <v>No Driver</v>
          </cell>
        </row>
        <row r="1693">
          <cell r="A1693" t="str">
            <v>BI_PD638</v>
          </cell>
          <cell r="B1693" t="str">
            <v>PD638</v>
          </cell>
          <cell r="C1693" t="str">
            <v>BI_PD638 - Terre View-WSU Feed to Golf Course</v>
          </cell>
          <cell r="D1693" t="str">
            <v>ER_2264</v>
          </cell>
          <cell r="E1693" t="str">
            <v>2264</v>
          </cell>
          <cell r="F1693" t="str">
            <v>ER_2264 - Terre View 115-Sub Construct (WSU)</v>
          </cell>
          <cell r="G1693" t="str">
            <v>Regular Capital - Pre Business Case</v>
          </cell>
          <cell r="H1693" t="str">
            <v>No Function</v>
          </cell>
          <cell r="I1693" t="str">
            <v>No Driver</v>
          </cell>
        </row>
        <row r="1694">
          <cell r="A1694" t="str">
            <v>BI_PD641</v>
          </cell>
          <cell r="B1694" t="str">
            <v>PD641</v>
          </cell>
          <cell r="C1694" t="str">
            <v>BI_PD641 - Construct New Rockford Distrib Feeder</v>
          </cell>
          <cell r="D1694" t="str">
            <v>ER_2427</v>
          </cell>
          <cell r="E1694" t="str">
            <v>2427</v>
          </cell>
          <cell r="F1694" t="str">
            <v>ER_2427 - Rockford 24kV Sub-Convert to 13kV Sub</v>
          </cell>
          <cell r="G1694" t="str">
            <v>Regular Capital - Pre Business Case</v>
          </cell>
          <cell r="H1694" t="str">
            <v>No Function</v>
          </cell>
          <cell r="I1694" t="str">
            <v>No Driver</v>
          </cell>
        </row>
        <row r="1695">
          <cell r="A1695" t="str">
            <v>BI_PD659</v>
          </cell>
          <cell r="B1695" t="str">
            <v>PD659</v>
          </cell>
          <cell r="C1695" t="str">
            <v>BI_PD659 - WSU Clark Hall-Relocate Feeder</v>
          </cell>
          <cell r="D1695" t="str">
            <v>ER_2070</v>
          </cell>
          <cell r="E1695" t="str">
            <v>2070</v>
          </cell>
          <cell r="F1695" t="str">
            <v>ER_2070 - Trans/Dist/Sub Reimbursable Projects</v>
          </cell>
          <cell r="G1695" t="str">
            <v>T&amp;D Reimbursable</v>
          </cell>
          <cell r="H1695" t="str">
            <v>T&amp;D Engineering</v>
          </cell>
          <cell r="I1695" t="str">
            <v>Customer Requested</v>
          </cell>
        </row>
        <row r="1696">
          <cell r="A1696" t="str">
            <v>BI_PD676</v>
          </cell>
          <cell r="B1696" t="str">
            <v>PD676</v>
          </cell>
          <cell r="C1696" t="str">
            <v>BI_PD676 -  To Be Determined</v>
          </cell>
          <cell r="D1696" t="str">
            <v>ER_2429</v>
          </cell>
          <cell r="E1696" t="str">
            <v>2429</v>
          </cell>
          <cell r="F1696" t="str">
            <v>ER_2429 - St John-Replace and Add Recloser</v>
          </cell>
          <cell r="G1696" t="str">
            <v>Regular Capital - Pre Business Case</v>
          </cell>
          <cell r="H1696" t="str">
            <v>No Function</v>
          </cell>
          <cell r="I1696" t="str">
            <v>No Driver</v>
          </cell>
        </row>
        <row r="1697">
          <cell r="A1697" t="str">
            <v>BI_PD700</v>
          </cell>
          <cell r="B1697" t="str">
            <v>PD700</v>
          </cell>
          <cell r="C1697" t="str">
            <v>BI_PD700 - TVW 132 Airport Runway</v>
          </cell>
          <cell r="D1697" t="str">
            <v>ER_2516</v>
          </cell>
          <cell r="E1697" t="str">
            <v>2516</v>
          </cell>
          <cell r="F1697" t="str">
            <v>ER_2516 - Distribution - Pullman &amp; Lewis Clark</v>
          </cell>
          <cell r="G1697" t="str">
            <v>Distribution System Enhancements</v>
          </cell>
          <cell r="H1697" t="str">
            <v>T&amp;D Engineering</v>
          </cell>
          <cell r="I1697" t="str">
            <v>Performance &amp; Capacity</v>
          </cell>
        </row>
        <row r="1698">
          <cell r="A1698" t="str">
            <v>BI_PD701</v>
          </cell>
          <cell r="B1698" t="str">
            <v>PD701</v>
          </cell>
          <cell r="C1698" t="str">
            <v>BI_PD701 - M15514 Automation/Coms for Grid Modernization</v>
          </cell>
          <cell r="D1698" t="str">
            <v>ER_2599</v>
          </cell>
          <cell r="E1698" t="str">
            <v>2599</v>
          </cell>
          <cell r="F1698" t="str">
            <v>ER_2599 - Grid Mod Automation</v>
          </cell>
          <cell r="G1698" t="str">
            <v>Distribution Grid Modernization</v>
          </cell>
          <cell r="H1698" t="str">
            <v>T&amp;D Operations</v>
          </cell>
          <cell r="I1698" t="str">
            <v>Asset Condition</v>
          </cell>
        </row>
        <row r="1699">
          <cell r="A1699" t="str">
            <v>BI_PD702</v>
          </cell>
          <cell r="B1699" t="str">
            <v>PD702</v>
          </cell>
          <cell r="C1699" t="str">
            <v>BI_PD702 - M15514 Grid Modernization</v>
          </cell>
          <cell r="D1699" t="str">
            <v>ER_2470</v>
          </cell>
          <cell r="E1699" t="str">
            <v>2470</v>
          </cell>
          <cell r="F1699" t="str">
            <v>ER_2470 - Dist Grid Modernization</v>
          </cell>
          <cell r="G1699" t="str">
            <v>Distribution Grid Modernization</v>
          </cell>
          <cell r="H1699" t="str">
            <v>T&amp;D Operations</v>
          </cell>
          <cell r="I1699" t="str">
            <v>Asset Condition</v>
          </cell>
        </row>
        <row r="1700">
          <cell r="A1700" t="str">
            <v>BI_PD703</v>
          </cell>
          <cell r="B1700" t="str">
            <v>PD703</v>
          </cell>
          <cell r="C1700" t="str">
            <v>BI_PD703 - Gateway Aparments Moscow Idaho</v>
          </cell>
          <cell r="D1700" t="str">
            <v>ER_2070</v>
          </cell>
          <cell r="E1700" t="str">
            <v>2070</v>
          </cell>
          <cell r="F1700" t="str">
            <v>ER_2070 - Trans/Dist/Sub Reimbursable Projects</v>
          </cell>
          <cell r="G1700" t="str">
            <v>T&amp;D Reimbursable</v>
          </cell>
          <cell r="H1700" t="str">
            <v>T&amp;D Engineering</v>
          </cell>
          <cell r="I1700" t="str">
            <v>Customer Requested</v>
          </cell>
        </row>
        <row r="1701">
          <cell r="A1701" t="str">
            <v>BI_PD719</v>
          </cell>
          <cell r="B1701" t="str">
            <v>PD719</v>
          </cell>
          <cell r="C1701" t="str">
            <v>BI_PD719 - Pullman Feeder Tie</v>
          </cell>
          <cell r="D1701" t="str">
            <v>ER_2442</v>
          </cell>
          <cell r="E1701" t="str">
            <v>2442</v>
          </cell>
          <cell r="F1701" t="str">
            <v>ER_2442 - Pullman 115kV Sub-Increase Capacity</v>
          </cell>
          <cell r="G1701" t="str">
            <v>Regular Capital - Pre Business Case</v>
          </cell>
          <cell r="H1701" t="str">
            <v>No Function</v>
          </cell>
          <cell r="I1701" t="str">
            <v>No Driver</v>
          </cell>
        </row>
        <row r="1702">
          <cell r="A1702" t="str">
            <v>BI_PD725</v>
          </cell>
          <cell r="B1702" t="str">
            <v>PD725</v>
          </cell>
          <cell r="C1702" t="str">
            <v>BI_PD725 - Available BI number</v>
          </cell>
          <cell r="D1702" t="str">
            <v>ER_2392</v>
          </cell>
          <cell r="E1702" t="str">
            <v>2392</v>
          </cell>
          <cell r="F1702" t="str">
            <v>ER_2392 - Latah Jct 115 Sub-Add 115 PCBs (KEC)</v>
          </cell>
          <cell r="G1702" t="str">
            <v>Regular Capital - Pre Business Case</v>
          </cell>
          <cell r="H1702" t="str">
            <v>No Function</v>
          </cell>
          <cell r="I1702" t="str">
            <v>No Driver</v>
          </cell>
        </row>
        <row r="1703">
          <cell r="A1703" t="str">
            <v>BI_PD767</v>
          </cell>
          <cell r="B1703" t="str">
            <v>PD767</v>
          </cell>
          <cell r="C1703" t="str">
            <v>BI_PD767 - Terre View-Biotech Addition</v>
          </cell>
          <cell r="D1703" t="str">
            <v>ER_2070</v>
          </cell>
          <cell r="E1703" t="str">
            <v>2070</v>
          </cell>
          <cell r="F1703" t="str">
            <v>ER_2070 - Trans/Dist/Sub Reimbursable Projects</v>
          </cell>
          <cell r="G1703" t="str">
            <v>T&amp;D Reimbursable</v>
          </cell>
          <cell r="H1703" t="str">
            <v>T&amp;D Engineering</v>
          </cell>
          <cell r="I1703" t="str">
            <v>Customer Requested</v>
          </cell>
        </row>
        <row r="1704">
          <cell r="A1704" t="str">
            <v>BI_PD800</v>
          </cell>
          <cell r="B1704" t="str">
            <v>PD800</v>
          </cell>
          <cell r="C1704" t="str">
            <v>BI_PD800 - WSU - Global Animal Health Phase 2</v>
          </cell>
          <cell r="D1704" t="str">
            <v>ER_2070</v>
          </cell>
          <cell r="E1704" t="str">
            <v>2070</v>
          </cell>
          <cell r="F1704" t="str">
            <v>ER_2070 - Trans/Dist/Sub Reimbursable Projects</v>
          </cell>
          <cell r="G1704" t="str">
            <v>T&amp;D Reimbursable</v>
          </cell>
          <cell r="H1704" t="str">
            <v>T&amp;D Engineering</v>
          </cell>
          <cell r="I1704" t="str">
            <v>Customer Requested</v>
          </cell>
        </row>
        <row r="1705">
          <cell r="A1705" t="str">
            <v>BI_PD801</v>
          </cell>
          <cell r="B1705" t="str">
            <v>PD801</v>
          </cell>
          <cell r="C1705" t="str">
            <v>BI_PD801 - WSU Bio-Tech Fiber</v>
          </cell>
          <cell r="D1705" t="str">
            <v>ER_2264</v>
          </cell>
          <cell r="E1705" t="str">
            <v>2264</v>
          </cell>
          <cell r="F1705" t="str">
            <v>ER_2264 - Terre View 115-Sub Construct (WSU)</v>
          </cell>
          <cell r="G1705" t="str">
            <v>Regular Capital - Pre Business Case</v>
          </cell>
          <cell r="H1705" t="str">
            <v>No Function</v>
          </cell>
          <cell r="I1705" t="str">
            <v>No Driver</v>
          </cell>
        </row>
        <row r="1706">
          <cell r="A1706" t="str">
            <v>BI_PD802</v>
          </cell>
          <cell r="B1706" t="str">
            <v>PD802</v>
          </cell>
          <cell r="C1706" t="str">
            <v>BI_PD802 - LEON 611 Lateral Rebuild</v>
          </cell>
          <cell r="D1706" t="str">
            <v>ER_2516</v>
          </cell>
          <cell r="E1706" t="str">
            <v>2516</v>
          </cell>
          <cell r="F1706" t="str">
            <v>ER_2516 - Distribution - Pullman &amp; Lewis Clark</v>
          </cell>
          <cell r="G1706" t="str">
            <v>Distribution System Enhancements</v>
          </cell>
          <cell r="H1706" t="str">
            <v>T&amp;D Engineering</v>
          </cell>
          <cell r="I1706" t="str">
            <v>Performance &amp; Capacity</v>
          </cell>
        </row>
        <row r="1707">
          <cell r="A1707" t="str">
            <v>BI_PD803</v>
          </cell>
          <cell r="B1707" t="str">
            <v>PD803</v>
          </cell>
          <cell r="C1707" t="str">
            <v>BI_PD803 - Plummer HLH Reimbursable Labor Time</v>
          </cell>
          <cell r="D1707" t="str">
            <v>ER_2070</v>
          </cell>
          <cell r="E1707" t="str">
            <v>2070</v>
          </cell>
          <cell r="F1707" t="str">
            <v>ER_2070 - Trans/Dist/Sub Reimbursable Projects</v>
          </cell>
          <cell r="G1707" t="str">
            <v>T&amp;D Reimbursable</v>
          </cell>
          <cell r="H1707" t="str">
            <v>T&amp;D Engineering</v>
          </cell>
          <cell r="I1707" t="str">
            <v>Customer Requested</v>
          </cell>
        </row>
        <row r="1708">
          <cell r="A1708" t="str">
            <v>BI_PD804</v>
          </cell>
          <cell r="B1708" t="str">
            <v>PD804</v>
          </cell>
          <cell r="C1708" t="str">
            <v>BI_PD804 - WSU Plant Sciences</v>
          </cell>
          <cell r="D1708" t="str">
            <v>ER_2070</v>
          </cell>
          <cell r="E1708" t="str">
            <v>2070</v>
          </cell>
          <cell r="F1708" t="str">
            <v>ER_2070 - Trans/Dist/Sub Reimbursable Projects</v>
          </cell>
          <cell r="G1708" t="str">
            <v>T&amp;D Reimbursable</v>
          </cell>
          <cell r="H1708" t="str">
            <v>T&amp;D Engineering</v>
          </cell>
          <cell r="I1708" t="str">
            <v>Customer Requested</v>
          </cell>
        </row>
        <row r="1709">
          <cell r="A1709" t="str">
            <v>BI_PD805</v>
          </cell>
          <cell r="B1709" t="str">
            <v>PD805</v>
          </cell>
          <cell r="C1709" t="str">
            <v>BI_PD805 - SR23 Minor Upgrade</v>
          </cell>
          <cell r="D1709" t="str">
            <v>ER_2516</v>
          </cell>
          <cell r="E1709" t="str">
            <v>2516</v>
          </cell>
          <cell r="F1709" t="str">
            <v>ER_2516 - Distribution - Pullman &amp; Lewis Clark</v>
          </cell>
          <cell r="G1709" t="str">
            <v>Distribution System Enhancements</v>
          </cell>
          <cell r="H1709" t="str">
            <v>T&amp;D Engineering</v>
          </cell>
          <cell r="I1709" t="str">
            <v>Performance &amp; Capacity</v>
          </cell>
        </row>
        <row r="1710">
          <cell r="A1710" t="str">
            <v>BI_PD806</v>
          </cell>
          <cell r="B1710" t="str">
            <v>PD806</v>
          </cell>
          <cell r="C1710" t="str">
            <v>BI_PD806 - CRG1261 - Granite Rd URD</v>
          </cell>
          <cell r="D1710" t="str">
            <v>ER_2516</v>
          </cell>
          <cell r="E1710" t="str">
            <v>2516</v>
          </cell>
          <cell r="F1710" t="str">
            <v>ER_2516 - Distribution - Pullman &amp; Lewis Clark</v>
          </cell>
          <cell r="G1710" t="str">
            <v>Distribution System Enhancements</v>
          </cell>
          <cell r="H1710" t="str">
            <v>T&amp;D Engineering</v>
          </cell>
          <cell r="I1710" t="str">
            <v>Performance &amp; Capacity</v>
          </cell>
        </row>
        <row r="1711">
          <cell r="A1711" t="str">
            <v>BI_PD900</v>
          </cell>
          <cell r="B1711" t="str">
            <v>PD900</v>
          </cell>
          <cell r="C1711" t="str">
            <v>BI_PD900 - Diamond 232 - Palouse</v>
          </cell>
          <cell r="D1711" t="str">
            <v>ER_2414</v>
          </cell>
          <cell r="E1711" t="str">
            <v>2414</v>
          </cell>
          <cell r="F1711" t="str">
            <v>ER_2414 - Sys-Dist Reliability-Improve Worst Fdrs</v>
          </cell>
          <cell r="G1711" t="str">
            <v>Distribution System Enhancements</v>
          </cell>
          <cell r="H1711" t="str">
            <v>T&amp;D Engineering</v>
          </cell>
          <cell r="I1711" t="str">
            <v>Performance &amp; Capacity</v>
          </cell>
        </row>
        <row r="1712">
          <cell r="A1712" t="str">
            <v>BI_PD901</v>
          </cell>
          <cell r="B1712" t="str">
            <v>PD901</v>
          </cell>
          <cell r="C1712" t="str">
            <v>BI_PD901 - Recond betwn MOS 512 &amp; M514 creating 500A Fdr tie</v>
          </cell>
          <cell r="D1712" t="str">
            <v>ER_2489</v>
          </cell>
          <cell r="E1712" t="str">
            <v>2489</v>
          </cell>
          <cell r="F1712" t="str">
            <v>ER_2489 - Recond btwn MOS 512&amp;M514 creating 500A Fdr tie</v>
          </cell>
          <cell r="G1712" t="str">
            <v>Regular Capital - Pre Business Case</v>
          </cell>
          <cell r="H1712" t="str">
            <v>No Function</v>
          </cell>
          <cell r="I1712" t="str">
            <v>No Driver</v>
          </cell>
        </row>
        <row r="1713">
          <cell r="A1713" t="str">
            <v>BI_PD902</v>
          </cell>
          <cell r="B1713" t="str">
            <v>PD902</v>
          </cell>
          <cell r="C1713" t="str">
            <v>BI_PD902 - Underbuild PUL-TVW 115kv line</v>
          </cell>
          <cell r="D1713" t="str">
            <v>ER_2455</v>
          </cell>
          <cell r="E1713" t="str">
            <v>2455</v>
          </cell>
          <cell r="F1713" t="str">
            <v>ER_2455 - Mos23-N Moscow 115 Recond</v>
          </cell>
          <cell r="G1713" t="str">
            <v>Regular Capital - Pre Business Case</v>
          </cell>
          <cell r="H1713" t="str">
            <v>No Function</v>
          </cell>
          <cell r="I1713" t="str">
            <v>No Driver</v>
          </cell>
        </row>
        <row r="1714">
          <cell r="A1714" t="str">
            <v>BI_PD903</v>
          </cell>
          <cell r="B1714" t="str">
            <v>PD903</v>
          </cell>
          <cell r="C1714" t="str">
            <v>BI_PD903 - Moscow City 115/13V Sub Rebld &amp; SCADA Dist Integ</v>
          </cell>
          <cell r="D1714" t="str">
            <v>ER_2204</v>
          </cell>
          <cell r="E1714" t="str">
            <v>2204</v>
          </cell>
          <cell r="F1714" t="str">
            <v>ER_2204 - Substation Rebuilds</v>
          </cell>
          <cell r="G1714" t="str">
            <v>Substation - Station Rebuilds Program</v>
          </cell>
          <cell r="H1714" t="str">
            <v>T&amp;D Engineering</v>
          </cell>
          <cell r="I1714" t="str">
            <v>Asset Condition</v>
          </cell>
        </row>
        <row r="1715">
          <cell r="A1715" t="str">
            <v>BI_PD904</v>
          </cell>
          <cell r="B1715" t="str">
            <v>PD904</v>
          </cell>
          <cell r="C1715" t="str">
            <v>BI_PD904 - TEN1256 Grid Modernization</v>
          </cell>
          <cell r="D1715" t="str">
            <v>ER_2470</v>
          </cell>
          <cell r="E1715" t="str">
            <v>2470</v>
          </cell>
          <cell r="F1715" t="str">
            <v>ER_2470 - Dist Grid Modernization</v>
          </cell>
          <cell r="G1715" t="str">
            <v>Distribution Grid Modernization</v>
          </cell>
          <cell r="H1715" t="str">
            <v>T&amp;D Operations</v>
          </cell>
          <cell r="I1715" t="str">
            <v>Asset Condition</v>
          </cell>
        </row>
        <row r="1716">
          <cell r="A1716" t="str">
            <v>BI_PD905</v>
          </cell>
          <cell r="B1716" t="str">
            <v>PD905</v>
          </cell>
          <cell r="C1716" t="str">
            <v>BI_PD905 - Moscow-Pullman State Line Sub - New (Dist)</v>
          </cell>
          <cell r="D1716" t="str">
            <v>ER_2274</v>
          </cell>
          <cell r="E1716" t="str">
            <v>2274</v>
          </cell>
          <cell r="F1716" t="str">
            <v>ER_2274 - New Substations</v>
          </cell>
          <cell r="G1716" t="str">
            <v>Substation - New Distribution Station Capacity Program</v>
          </cell>
          <cell r="H1716" t="str">
            <v>T&amp;D Engineering</v>
          </cell>
          <cell r="I1716" t="str">
            <v>Performance &amp; Capacity</v>
          </cell>
        </row>
        <row r="1717">
          <cell r="A1717" t="str">
            <v>BI_PD906</v>
          </cell>
          <cell r="B1717" t="str">
            <v>PD906</v>
          </cell>
          <cell r="C1717" t="str">
            <v>BI_PD906 - WSU Global Animal Health II</v>
          </cell>
          <cell r="D1717" t="str">
            <v>ER_2070</v>
          </cell>
          <cell r="E1717" t="str">
            <v>2070</v>
          </cell>
          <cell r="F1717" t="str">
            <v>ER_2070 - Trans/Dist/Sub Reimbursable Projects</v>
          </cell>
          <cell r="G1717" t="str">
            <v>T&amp;D Reimbursable</v>
          </cell>
          <cell r="H1717" t="str">
            <v>T&amp;D Engineering</v>
          </cell>
          <cell r="I1717" t="str">
            <v>Customer Requested</v>
          </cell>
        </row>
        <row r="1718">
          <cell r="A1718" t="str">
            <v>BI_PD990</v>
          </cell>
          <cell r="B1718" t="str">
            <v>PD990</v>
          </cell>
          <cell r="C1718" t="str">
            <v>BI_PD990 - Pal WA Area - Dx Performance and Capacity</v>
          </cell>
          <cell r="D1718" t="str">
            <v>ER_2516</v>
          </cell>
          <cell r="E1718" t="str">
            <v>2516</v>
          </cell>
          <cell r="F1718" t="str">
            <v>ER_2516 - Distribution - Pullman &amp; Lewis Clark</v>
          </cell>
          <cell r="G1718" t="str">
            <v>Distribution System Enhancements</v>
          </cell>
          <cell r="H1718" t="str">
            <v>T&amp;D Engineering</v>
          </cell>
          <cell r="I1718" t="str">
            <v>Performance &amp; Capacity</v>
          </cell>
        </row>
        <row r="1719">
          <cell r="A1719" t="str">
            <v>BI_PD991</v>
          </cell>
          <cell r="B1719" t="str">
            <v>PD991</v>
          </cell>
          <cell r="C1719" t="str">
            <v>BI_PD991 - Pal ID Area - Dx Performance and Capacity</v>
          </cell>
          <cell r="D1719" t="str">
            <v>ER_2516</v>
          </cell>
          <cell r="E1719" t="str">
            <v>2516</v>
          </cell>
          <cell r="F1719" t="str">
            <v>ER_2516 - Distribution - Pullman &amp; Lewis Clark</v>
          </cell>
          <cell r="G1719" t="str">
            <v>Distribution System Enhancements</v>
          </cell>
          <cell r="H1719" t="str">
            <v>T&amp;D Engineering</v>
          </cell>
          <cell r="I1719" t="str">
            <v>Performance &amp; Capacity</v>
          </cell>
        </row>
        <row r="1720">
          <cell r="A1720" t="str">
            <v>BI_PG100</v>
          </cell>
          <cell r="B1720" t="str">
            <v>PG100</v>
          </cell>
          <cell r="C1720" t="str">
            <v>BI_PG100 - Boulder Pk Non Utiltiy Property Transfer</v>
          </cell>
          <cell r="D1720" t="str">
            <v>ER_4146</v>
          </cell>
          <cell r="E1720" t="str">
            <v>4146</v>
          </cell>
          <cell r="F1720" t="str">
            <v>ER_4146 - Boulder Pk Non Utility Property Transfer</v>
          </cell>
          <cell r="G1720" t="str">
            <v>Regular Capital - Pre Business Case</v>
          </cell>
          <cell r="H1720" t="str">
            <v>No Function</v>
          </cell>
          <cell r="I1720" t="str">
            <v>No Driver</v>
          </cell>
        </row>
        <row r="1721">
          <cell r="A1721" t="str">
            <v>BI_PG400</v>
          </cell>
          <cell r="B1721" t="str">
            <v>PG400</v>
          </cell>
          <cell r="C1721" t="str">
            <v>BI_PG400 - Boulder Park Generator Replacement</v>
          </cell>
          <cell r="D1721" t="str">
            <v>ER_4234</v>
          </cell>
          <cell r="E1721" t="str">
            <v>4234</v>
          </cell>
          <cell r="F1721" t="str">
            <v>ER_4234 - Boulder Park Generator Replacement</v>
          </cell>
          <cell r="G1721" t="str">
            <v>Boulder Park Generator Replacement</v>
          </cell>
          <cell r="H1721" t="str">
            <v>Generation Subfunction</v>
          </cell>
          <cell r="I1721" t="str">
            <v>Failed Plant &amp; Operations</v>
          </cell>
        </row>
        <row r="1722">
          <cell r="A1722" t="str">
            <v>BI_PS001</v>
          </cell>
          <cell r="B1722" t="str">
            <v>PS001</v>
          </cell>
          <cell r="C1722" t="str">
            <v>BI_PS001 - N. Moscow - Increase Capacity</v>
          </cell>
          <cell r="D1722" t="str">
            <v>ER_2204</v>
          </cell>
          <cell r="E1722" t="str">
            <v>2204</v>
          </cell>
          <cell r="F1722" t="str">
            <v>ER_2204 - Substation Rebuilds</v>
          </cell>
          <cell r="G1722" t="str">
            <v>Substation - Station Rebuilds Program</v>
          </cell>
          <cell r="H1722" t="str">
            <v>T&amp;D Engineering</v>
          </cell>
          <cell r="I1722" t="str">
            <v>Asset Condition</v>
          </cell>
        </row>
        <row r="1723">
          <cell r="A1723" t="str">
            <v>BI_PS002</v>
          </cell>
          <cell r="B1723" t="str">
            <v>PS002</v>
          </cell>
          <cell r="C1723" t="str">
            <v>BI_PS002 - Moscow 230 kV Sub - Rebuild 230 kV Yard</v>
          </cell>
          <cell r="D1723" t="str">
            <v>ER_2484</v>
          </cell>
          <cell r="E1723" t="str">
            <v>2484</v>
          </cell>
          <cell r="F1723" t="str">
            <v>ER_2484 - Moscow 230 kV Sub-Rebuild 230 kV Yard</v>
          </cell>
          <cell r="G1723" t="str">
            <v>Moscow 230 Sustation Rebuild</v>
          </cell>
          <cell r="H1723" t="str">
            <v>T&amp;D Engineering</v>
          </cell>
          <cell r="I1723" t="str">
            <v>No Driver</v>
          </cell>
        </row>
        <row r="1724">
          <cell r="A1724" t="str">
            <v>BI_PS003</v>
          </cell>
          <cell r="B1724" t="str">
            <v>PS003</v>
          </cell>
          <cell r="C1724" t="str">
            <v>BI_PS003 - SGDP-North Pullman Sub Construction</v>
          </cell>
          <cell r="D1724" t="str">
            <v>ER_2530</v>
          </cell>
          <cell r="E1724" t="str">
            <v>2530</v>
          </cell>
          <cell r="F1724" t="str">
            <v>ER_2530 - SGDP-Pullman Smart Grid Demonstration Project</v>
          </cell>
          <cell r="G1724" t="str">
            <v>Smart Grid Demonstration Project</v>
          </cell>
          <cell r="H1724" t="str">
            <v>T&amp;D Engineering</v>
          </cell>
          <cell r="I1724" t="str">
            <v>No Driver</v>
          </cell>
        </row>
        <row r="1725">
          <cell r="A1725" t="str">
            <v>BI_PS004</v>
          </cell>
          <cell r="B1725" t="str">
            <v>PS004</v>
          </cell>
          <cell r="C1725" t="str">
            <v>BI_PS004 - SGDP- South Pullman Sub Constr</v>
          </cell>
          <cell r="D1725" t="str">
            <v>ER_2530</v>
          </cell>
          <cell r="E1725" t="str">
            <v>2530</v>
          </cell>
          <cell r="F1725" t="str">
            <v>ER_2530 - SGDP-Pullman Smart Grid Demonstration Project</v>
          </cell>
          <cell r="G1725" t="str">
            <v>Smart Grid Demonstration Project</v>
          </cell>
          <cell r="H1725" t="str">
            <v>T&amp;D Engineering</v>
          </cell>
          <cell r="I1725" t="str">
            <v>No Driver</v>
          </cell>
        </row>
        <row r="1726">
          <cell r="A1726" t="str">
            <v>BI_PS005</v>
          </cell>
          <cell r="B1726" t="str">
            <v>PS005</v>
          </cell>
          <cell r="C1726" t="str">
            <v>BI_PS005 - SGDP- Terra View Sub Constr</v>
          </cell>
          <cell r="D1726" t="str">
            <v>ER_2530</v>
          </cell>
          <cell r="E1726" t="str">
            <v>2530</v>
          </cell>
          <cell r="F1726" t="str">
            <v>ER_2530 - SGDP-Pullman Smart Grid Demonstration Project</v>
          </cell>
          <cell r="G1726" t="str">
            <v>Smart Grid Demonstration Project</v>
          </cell>
          <cell r="H1726" t="str">
            <v>T&amp;D Engineering</v>
          </cell>
          <cell r="I1726" t="str">
            <v>No Driver</v>
          </cell>
        </row>
        <row r="1727">
          <cell r="A1727" t="str">
            <v>BI_PS006</v>
          </cell>
          <cell r="B1727" t="str">
            <v>PS006</v>
          </cell>
          <cell r="C1727" t="str">
            <v>BI_PS006 - Pullman Substation Rebuild</v>
          </cell>
          <cell r="D1727" t="str">
            <v>ER_2533</v>
          </cell>
          <cell r="E1727" t="str">
            <v>2533</v>
          </cell>
          <cell r="F1727" t="str">
            <v>ER_2533 - Pullman Substation - Rebuild</v>
          </cell>
          <cell r="G1727" t="str">
            <v>Substation - Station Rebuilds Program</v>
          </cell>
          <cell r="H1727" t="str">
            <v>T&amp;D Engineering</v>
          </cell>
          <cell r="I1727" t="str">
            <v>Asset Condition</v>
          </cell>
        </row>
        <row r="1728">
          <cell r="A1728" t="str">
            <v>BI_PS007</v>
          </cell>
          <cell r="B1728" t="str">
            <v>PS007</v>
          </cell>
          <cell r="C1728" t="str">
            <v>BI_PS007 - Pullman Substation - Rebuild - Property purchase</v>
          </cell>
          <cell r="D1728" t="str">
            <v>ER_2533</v>
          </cell>
          <cell r="E1728" t="str">
            <v>2533</v>
          </cell>
          <cell r="F1728" t="str">
            <v>ER_2533 - Pullman Substation - Rebuild</v>
          </cell>
          <cell r="G1728" t="str">
            <v>Substation - Station Rebuilds Program</v>
          </cell>
          <cell r="H1728" t="str">
            <v>T&amp;D Engineering</v>
          </cell>
          <cell r="I1728" t="str">
            <v>Asset Condition</v>
          </cell>
        </row>
        <row r="1729">
          <cell r="A1729" t="str">
            <v>BI_PS008</v>
          </cell>
          <cell r="B1729" t="str">
            <v>PS008</v>
          </cell>
          <cell r="C1729" t="str">
            <v>BI_PS008 - Moscow 230 kV Sub - Rebuild  - Purchase Property</v>
          </cell>
          <cell r="D1729" t="str">
            <v>ER_2484</v>
          </cell>
          <cell r="E1729" t="str">
            <v>2484</v>
          </cell>
          <cell r="F1729" t="str">
            <v>ER_2484 - Moscow 230 kV Sub-Rebuild 230 kV Yard</v>
          </cell>
          <cell r="G1729" t="str">
            <v>Moscow 230 Sustation Rebuild</v>
          </cell>
          <cell r="H1729" t="str">
            <v>T&amp;D Engineering</v>
          </cell>
          <cell r="I1729" t="str">
            <v>No Driver</v>
          </cell>
        </row>
        <row r="1730">
          <cell r="A1730" t="str">
            <v>BI_PS009</v>
          </cell>
          <cell r="B1730" t="str">
            <v>PS009</v>
          </cell>
          <cell r="C1730" t="str">
            <v>BI_PS009 - SHN Protection System Upgrades for PRC-002 (Sub)</v>
          </cell>
          <cell r="D1730" t="str">
            <v>ER_2608</v>
          </cell>
          <cell r="E1730" t="str">
            <v>2608</v>
          </cell>
          <cell r="F1730" t="str">
            <v>ER_2608 - Protection System Upgrades for PRC-002</v>
          </cell>
          <cell r="G1730" t="str">
            <v>Protection System Upgrade for PRC-002</v>
          </cell>
          <cell r="H1730" t="str">
            <v>T&amp;D Engineering</v>
          </cell>
          <cell r="I1730" t="str">
            <v>Mandatory &amp; Compliance</v>
          </cell>
        </row>
        <row r="1731">
          <cell r="A1731" t="str">
            <v>BI_PS100</v>
          </cell>
          <cell r="B1731" t="str">
            <v>PS100</v>
          </cell>
          <cell r="C1731" t="str">
            <v>BI_PS100 - Thornton 230 kV Switching Station - Construct</v>
          </cell>
          <cell r="D1731" t="str">
            <v>ER_2545</v>
          </cell>
          <cell r="E1731" t="str">
            <v>2545</v>
          </cell>
          <cell r="F1731" t="str">
            <v>ER_2545 - Thornton 230 kV Switching Station - Construct</v>
          </cell>
          <cell r="G1731" t="str">
            <v>Thornton 230 kV Switching Station</v>
          </cell>
          <cell r="H1731" t="str">
            <v>T&amp;D Engineering</v>
          </cell>
          <cell r="I1731" t="str">
            <v>No Driver</v>
          </cell>
        </row>
        <row r="1732">
          <cell r="A1732" t="str">
            <v>BI_PS101</v>
          </cell>
          <cell r="B1732" t="str">
            <v>PS101</v>
          </cell>
          <cell r="C1732" t="str">
            <v>BI_PS101 - Deary - Purchase Adjacent Property</v>
          </cell>
          <cell r="D1732" t="str">
            <v>ER_2548</v>
          </cell>
          <cell r="E1732" t="str">
            <v>2548</v>
          </cell>
          <cell r="F1732" t="str">
            <v>ER_2548 - Deary - Purchase Adjacent Property</v>
          </cell>
          <cell r="G1732" t="str">
            <v>Regular Capital - Pre Business Case</v>
          </cell>
          <cell r="H1732" t="str">
            <v>No Function</v>
          </cell>
          <cell r="I1732" t="str">
            <v>No Driver</v>
          </cell>
        </row>
        <row r="1733">
          <cell r="A1733" t="str">
            <v>BI_PS102</v>
          </cell>
          <cell r="B1733" t="str">
            <v>PS102</v>
          </cell>
          <cell r="C1733" t="str">
            <v>BI_PS102 - South Pullman - Extend Panelhouse</v>
          </cell>
          <cell r="D1733" t="str">
            <v>ER_2210</v>
          </cell>
          <cell r="E1733" t="str">
            <v>2210</v>
          </cell>
          <cell r="F1733" t="str">
            <v>ER_2210 - System-Working Space</v>
          </cell>
          <cell r="G1733" t="str">
            <v>Substation - New Distribution Station Capacity Program</v>
          </cell>
          <cell r="H1733" t="str">
            <v>T&amp;D Engineering</v>
          </cell>
          <cell r="I1733" t="str">
            <v>Performance &amp; Capacity</v>
          </cell>
        </row>
        <row r="1734">
          <cell r="A1734" t="str">
            <v>BI_PS202</v>
          </cell>
          <cell r="B1734" t="str">
            <v>PS202</v>
          </cell>
          <cell r="C1734" t="str">
            <v>BI_PS202 - Plummer 115 sub-inc capacity &amp; rebuild</v>
          </cell>
          <cell r="D1734" t="str">
            <v>ER_2302</v>
          </cell>
          <cell r="E1734" t="str">
            <v>2302</v>
          </cell>
          <cell r="F1734" t="str">
            <v>ER_2302 - Plummer-Increase Capacity/Rebuild</v>
          </cell>
          <cell r="G1734" t="str">
            <v>Regular Capital - Pre Business Case</v>
          </cell>
          <cell r="H1734" t="str">
            <v>No Function</v>
          </cell>
          <cell r="I1734" t="str">
            <v>No Driver</v>
          </cell>
        </row>
        <row r="1735">
          <cell r="A1735" t="str">
            <v>BI_PS203</v>
          </cell>
          <cell r="B1735" t="str">
            <v>PS203</v>
          </cell>
          <cell r="C1735" t="str">
            <v>BI_PS203 - Tamarack Sub - New 115-13 kV Sub - Property</v>
          </cell>
          <cell r="D1735" t="str">
            <v>ER_2274</v>
          </cell>
          <cell r="E1735" t="str">
            <v>2274</v>
          </cell>
          <cell r="F1735" t="str">
            <v>ER_2274 - New Substations</v>
          </cell>
          <cell r="G1735" t="str">
            <v>Substation - New Distribution Station Capacity Program</v>
          </cell>
          <cell r="H1735" t="str">
            <v>T&amp;D Engineering</v>
          </cell>
          <cell r="I1735" t="str">
            <v>Performance &amp; Capacity</v>
          </cell>
        </row>
        <row r="1736">
          <cell r="A1736" t="str">
            <v>BI_PS301</v>
          </cell>
          <cell r="B1736" t="str">
            <v>PS301</v>
          </cell>
          <cell r="C1736" t="str">
            <v>BI_PS301 - Benewah 230 Sub - Add Shawnee Line Position</v>
          </cell>
          <cell r="D1736" t="str">
            <v>ER_2105</v>
          </cell>
          <cell r="E1736" t="str">
            <v>2105</v>
          </cell>
          <cell r="F1736" t="str">
            <v>ER_2105 - Benewah-Shawnee 230 kV Construction</v>
          </cell>
          <cell r="G1736" t="str">
            <v>Regular Capital - Pre Business Case</v>
          </cell>
          <cell r="H1736" t="str">
            <v>No Function</v>
          </cell>
          <cell r="I1736" t="str">
            <v>No Driver</v>
          </cell>
        </row>
        <row r="1737">
          <cell r="A1737" t="str">
            <v>BI_PS401</v>
          </cell>
          <cell r="B1737" t="str">
            <v>PS401</v>
          </cell>
          <cell r="C1737" t="str">
            <v>BI_PS401 - Terre View 115kV Sub-Construct</v>
          </cell>
          <cell r="D1737" t="str">
            <v>ER_2264</v>
          </cell>
          <cell r="E1737" t="str">
            <v>2264</v>
          </cell>
          <cell r="F1737" t="str">
            <v>ER_2264 - Terre View 115-Sub Construct (WSU)</v>
          </cell>
          <cell r="G1737" t="str">
            <v>Regular Capital - Pre Business Case</v>
          </cell>
          <cell r="H1737" t="str">
            <v>No Function</v>
          </cell>
          <cell r="I1737" t="str">
            <v>No Driver</v>
          </cell>
        </row>
        <row r="1738">
          <cell r="A1738" t="str">
            <v>BI_PS402</v>
          </cell>
          <cell r="B1738" t="str">
            <v>PS402</v>
          </cell>
          <cell r="C1738" t="str">
            <v>BI_PS402 - S Pullman 115 - Add Fdr 125</v>
          </cell>
          <cell r="D1738" t="str">
            <v>ER_2267</v>
          </cell>
          <cell r="E1738" t="str">
            <v>2267</v>
          </cell>
          <cell r="F1738" t="str">
            <v>ER_2267 - WSU Increase Capacity</v>
          </cell>
          <cell r="G1738" t="str">
            <v>Regular Capital - Pre Business Case</v>
          </cell>
          <cell r="H1738" t="str">
            <v>No Function</v>
          </cell>
          <cell r="I1738" t="str">
            <v>No Driver</v>
          </cell>
        </row>
        <row r="1739">
          <cell r="A1739" t="str">
            <v>BI_PS403</v>
          </cell>
          <cell r="B1739" t="str">
            <v>PS403</v>
          </cell>
          <cell r="C1739" t="str">
            <v>BI_PS403 - WSU 13 Sub - Return Xfmr 1 and Bus</v>
          </cell>
          <cell r="D1739" t="str">
            <v>ER_2267</v>
          </cell>
          <cell r="E1739" t="str">
            <v>2267</v>
          </cell>
          <cell r="F1739" t="str">
            <v>ER_2267 - WSU Increase Capacity</v>
          </cell>
          <cell r="G1739" t="str">
            <v>Regular Capital - Pre Business Case</v>
          </cell>
          <cell r="H1739" t="str">
            <v>No Function</v>
          </cell>
          <cell r="I1739" t="str">
            <v>No Driver</v>
          </cell>
        </row>
        <row r="1740">
          <cell r="A1740" t="str">
            <v>BI_PS404</v>
          </cell>
          <cell r="B1740" t="str">
            <v>PS404</v>
          </cell>
          <cell r="C1740" t="str">
            <v>BI_PS404 - Deary Sub - Replace Fdr 651 Recloser</v>
          </cell>
          <cell r="D1740" t="str">
            <v>ER_2278</v>
          </cell>
          <cell r="E1740" t="str">
            <v>2278</v>
          </cell>
          <cell r="F1740" t="str">
            <v>ER_2278 - Distribution Device Management Program</v>
          </cell>
          <cell r="G1740" t="str">
            <v>Substation - Station Rebuilds Program</v>
          </cell>
          <cell r="H1740" t="str">
            <v>T&amp;D Engineering</v>
          </cell>
          <cell r="I1740" t="str">
            <v>Asset Condition</v>
          </cell>
        </row>
        <row r="1741">
          <cell r="A1741" t="str">
            <v>BI_PS500</v>
          </cell>
          <cell r="B1741" t="str">
            <v>PS500</v>
          </cell>
          <cell r="C1741" t="str">
            <v>BI_PS500 - NE Pullman 115 sub - const</v>
          </cell>
          <cell r="D1741" t="str">
            <v>ER_2264</v>
          </cell>
          <cell r="E1741" t="str">
            <v>2264</v>
          </cell>
          <cell r="F1741" t="str">
            <v>ER_2264 - Terre View 115-Sub Construct (WSU)</v>
          </cell>
          <cell r="G1741" t="str">
            <v>Regular Capital - Pre Business Case</v>
          </cell>
          <cell r="H1741" t="str">
            <v>No Function</v>
          </cell>
          <cell r="I1741" t="str">
            <v>No Driver</v>
          </cell>
        </row>
        <row r="1742">
          <cell r="A1742" t="str">
            <v>BI_PS501</v>
          </cell>
          <cell r="B1742" t="str">
            <v>PS501</v>
          </cell>
          <cell r="C1742" t="str">
            <v>BI_PS501 - Moscow 230 upgr relays</v>
          </cell>
          <cell r="D1742" t="str">
            <v>ER_2105</v>
          </cell>
          <cell r="E1742" t="str">
            <v>2105</v>
          </cell>
          <cell r="F1742" t="str">
            <v>ER_2105 - Benewah-Shawnee 230 kV Construction</v>
          </cell>
          <cell r="G1742" t="str">
            <v>Regular Capital - Pre Business Case</v>
          </cell>
          <cell r="H1742" t="str">
            <v>No Function</v>
          </cell>
          <cell r="I1742" t="str">
            <v>No Driver</v>
          </cell>
        </row>
        <row r="1743">
          <cell r="A1743" t="str">
            <v>BI_PS502</v>
          </cell>
          <cell r="B1743" t="str">
            <v>PS502</v>
          </cell>
          <cell r="C1743" t="str">
            <v>BI_PS502 - Shawnee 230 add Benewah ln pos</v>
          </cell>
          <cell r="D1743" t="str">
            <v>ER_2105</v>
          </cell>
          <cell r="E1743" t="str">
            <v>2105</v>
          </cell>
          <cell r="F1743" t="str">
            <v>ER_2105 - Benewah-Shawnee 230 kV Construction</v>
          </cell>
          <cell r="G1743" t="str">
            <v>Regular Capital - Pre Business Case</v>
          </cell>
          <cell r="H1743" t="str">
            <v>No Function</v>
          </cell>
          <cell r="I1743" t="str">
            <v>No Driver</v>
          </cell>
        </row>
        <row r="1744">
          <cell r="A1744" t="str">
            <v>BI_PS503</v>
          </cell>
          <cell r="B1744" t="str">
            <v>PS503</v>
          </cell>
          <cell r="C1744" t="str">
            <v>BI_PS503 - Moscow City 115 Sub - Inc Cap Xfmr #1</v>
          </cell>
          <cell r="D1744" t="str">
            <v>ER_2323</v>
          </cell>
          <cell r="E1744" t="str">
            <v>2323</v>
          </cell>
          <cell r="F1744" t="str">
            <v>ER_2323 - Moscow City Sub - Increase XFMR #1 Capacity</v>
          </cell>
          <cell r="G1744" t="str">
            <v>Regular Capital - Pre Business Case</v>
          </cell>
          <cell r="H1744" t="str">
            <v>No Function</v>
          </cell>
          <cell r="I1744" t="str">
            <v>No Driver</v>
          </cell>
        </row>
        <row r="1745">
          <cell r="A1745" t="str">
            <v>BI_PS504</v>
          </cell>
          <cell r="B1745" t="str">
            <v>PS504</v>
          </cell>
          <cell r="C1745" t="str">
            <v>BI_PS504 - Moscow City 115 Sub - Replace 13kV Bus Tie</v>
          </cell>
          <cell r="D1745" t="str">
            <v>ER_2340</v>
          </cell>
          <cell r="E1745" t="str">
            <v>2340</v>
          </cell>
          <cell r="F1745" t="str">
            <v>ER_2340 - Moscow City 115 Sub - Replace 13kV Bus Tie</v>
          </cell>
          <cell r="G1745" t="str">
            <v>Regular Capital - Pre Business Case</v>
          </cell>
          <cell r="H1745" t="str">
            <v>No Function</v>
          </cell>
          <cell r="I1745" t="str">
            <v>No Driver</v>
          </cell>
        </row>
        <row r="1746">
          <cell r="A1746" t="str">
            <v>BI_PS505</v>
          </cell>
          <cell r="B1746" t="str">
            <v>PS505</v>
          </cell>
          <cell r="C1746" t="str">
            <v>BI_PS505 - Benewah 230 - Replace Auto</v>
          </cell>
          <cell r="D1746" t="str">
            <v>ER_2357</v>
          </cell>
          <cell r="E1746" t="str">
            <v>2357</v>
          </cell>
          <cell r="F1746" t="str">
            <v>ER_2357 - Benewah 230-Replace Auto</v>
          </cell>
          <cell r="G1746" t="str">
            <v>Regular Capital - Pre Business Case</v>
          </cell>
          <cell r="H1746" t="str">
            <v>No Function</v>
          </cell>
          <cell r="I1746" t="str">
            <v>No Driver</v>
          </cell>
        </row>
        <row r="1747">
          <cell r="A1747" t="str">
            <v>BI_PS510</v>
          </cell>
          <cell r="B1747" t="str">
            <v>PS510</v>
          </cell>
          <cell r="C1747" t="str">
            <v>BI_PS510 - Latah Jct 115 Sub</v>
          </cell>
          <cell r="D1747" t="str">
            <v>ER_2368</v>
          </cell>
          <cell r="E1747" t="str">
            <v>2368</v>
          </cell>
          <cell r="F1747" t="str">
            <v>ER_2368 - Latah Jct 115 Sub</v>
          </cell>
          <cell r="G1747" t="str">
            <v>Regular Capital - Pre Business Case</v>
          </cell>
          <cell r="H1747" t="str">
            <v>No Function</v>
          </cell>
          <cell r="I1747" t="str">
            <v>No Driver</v>
          </cell>
        </row>
        <row r="1748">
          <cell r="A1748" t="str">
            <v>BI_PS623</v>
          </cell>
          <cell r="B1748" t="str">
            <v>PS623</v>
          </cell>
          <cell r="C1748" t="str">
            <v>BI_PS623 - Rockford 115Sub-Install SOO Control MOAS</v>
          </cell>
          <cell r="D1748" t="str">
            <v>ER_2392</v>
          </cell>
          <cell r="E1748" t="str">
            <v>2392</v>
          </cell>
          <cell r="F1748" t="str">
            <v>ER_2392 - Latah Jct 115 Sub-Add 115 PCBs (KEC)</v>
          </cell>
          <cell r="G1748" t="str">
            <v>Regular Capital - Pre Business Case</v>
          </cell>
          <cell r="H1748" t="str">
            <v>No Function</v>
          </cell>
          <cell r="I1748" t="str">
            <v>No Driver</v>
          </cell>
        </row>
        <row r="1749">
          <cell r="A1749" t="str">
            <v>BI_PS624</v>
          </cell>
          <cell r="B1749" t="str">
            <v>PS624</v>
          </cell>
          <cell r="C1749" t="str">
            <v>BI_PS624 - Latah Jct 115 Sub-Add 115 PCBs (KEC)</v>
          </cell>
          <cell r="D1749" t="str">
            <v>ER_2392</v>
          </cell>
          <cell r="E1749" t="str">
            <v>2392</v>
          </cell>
          <cell r="F1749" t="str">
            <v>ER_2392 - Latah Jct 115 Sub-Add 115 PCBs (KEC)</v>
          </cell>
          <cell r="G1749" t="str">
            <v>Regular Capital - Pre Business Case</v>
          </cell>
          <cell r="H1749" t="str">
            <v>No Function</v>
          </cell>
          <cell r="I1749" t="str">
            <v>No Driver</v>
          </cell>
        </row>
        <row r="1750">
          <cell r="A1750" t="str">
            <v>BI_PS632</v>
          </cell>
          <cell r="B1750" t="str">
            <v>PS632</v>
          </cell>
          <cell r="C1750" t="str">
            <v>BI_PS632 - Shawnee 230kV Sub-Add Benewah Ln Pos</v>
          </cell>
          <cell r="D1750" t="str">
            <v>ER_2105</v>
          </cell>
          <cell r="E1750" t="str">
            <v>2105</v>
          </cell>
          <cell r="F1750" t="str">
            <v>ER_2105 - Benewah-Shawnee 230 kV Construction</v>
          </cell>
          <cell r="G1750" t="str">
            <v>Regular Capital - Pre Business Case</v>
          </cell>
          <cell r="H1750" t="str">
            <v>No Function</v>
          </cell>
          <cell r="I1750" t="str">
            <v>No Driver</v>
          </cell>
        </row>
        <row r="1751">
          <cell r="A1751" t="str">
            <v>BI_PS637</v>
          </cell>
          <cell r="B1751" t="str">
            <v>PS637</v>
          </cell>
          <cell r="C1751" t="str">
            <v>BI_PS637 - Pullman 115kV Sub-Increase Capacity</v>
          </cell>
          <cell r="D1751" t="str">
            <v>ER_2442</v>
          </cell>
          <cell r="E1751" t="str">
            <v>2442</v>
          </cell>
          <cell r="F1751" t="str">
            <v>ER_2442 - Pullman 115kV Sub-Increase Capacity</v>
          </cell>
          <cell r="G1751" t="str">
            <v>Regular Capital - Pre Business Case</v>
          </cell>
          <cell r="H1751" t="str">
            <v>No Function</v>
          </cell>
          <cell r="I1751" t="str">
            <v>No Driver</v>
          </cell>
        </row>
        <row r="1752">
          <cell r="A1752" t="str">
            <v>BI_PS638</v>
          </cell>
          <cell r="B1752" t="str">
            <v>PS638</v>
          </cell>
          <cell r="C1752" t="str">
            <v>BI_PS638 - Latah Jct Sub-Property</v>
          </cell>
          <cell r="D1752" t="str">
            <v>ER_2392</v>
          </cell>
          <cell r="E1752" t="str">
            <v>2392</v>
          </cell>
          <cell r="F1752" t="str">
            <v>ER_2392 - Latah Jct 115 Sub-Add 115 PCBs (KEC)</v>
          </cell>
          <cell r="G1752" t="str">
            <v>Regular Capital - Pre Business Case</v>
          </cell>
          <cell r="H1752" t="str">
            <v>No Function</v>
          </cell>
          <cell r="I1752" t="str">
            <v>No Driver</v>
          </cell>
        </row>
        <row r="1753">
          <cell r="A1753" t="str">
            <v>BI_PS648</v>
          </cell>
          <cell r="B1753" t="str">
            <v>PS648</v>
          </cell>
          <cell r="C1753" t="str">
            <v>BI_PS648 - Rockford 24kV Sub-Convert to 13kV Sub</v>
          </cell>
          <cell r="D1753" t="str">
            <v>ER_2427</v>
          </cell>
          <cell r="E1753" t="str">
            <v>2427</v>
          </cell>
          <cell r="F1753" t="str">
            <v>ER_2427 - Rockford 24kV Sub-Convert to 13kV Sub</v>
          </cell>
          <cell r="G1753" t="str">
            <v>Regular Capital - Pre Business Case</v>
          </cell>
          <cell r="H1753" t="str">
            <v>No Function</v>
          </cell>
          <cell r="I1753" t="str">
            <v>No Driver</v>
          </cell>
        </row>
        <row r="1754">
          <cell r="A1754" t="str">
            <v>BI_PS700</v>
          </cell>
          <cell r="B1754" t="str">
            <v>PS700</v>
          </cell>
          <cell r="C1754" t="str">
            <v>BI_PS700 - Potlatch Sub 115/13V Transformer Replacement</v>
          </cell>
          <cell r="D1754" t="str">
            <v>ER_2204</v>
          </cell>
          <cell r="E1754" t="str">
            <v>2204</v>
          </cell>
          <cell r="F1754" t="str">
            <v>ER_2204 - Substation Rebuilds</v>
          </cell>
          <cell r="G1754" t="str">
            <v>Substation - Station Rebuilds Program</v>
          </cell>
          <cell r="H1754" t="str">
            <v>T&amp;D Engineering</v>
          </cell>
          <cell r="I1754" t="str">
            <v>Asset Condition</v>
          </cell>
        </row>
        <row r="1755">
          <cell r="A1755" t="str">
            <v>BI_PS701</v>
          </cell>
          <cell r="B1755" t="str">
            <v>PS701</v>
          </cell>
          <cell r="C1755" t="str">
            <v>BI_PS701 - Bovil Sub and Tx 115/24kV Proj: Sub Construction</v>
          </cell>
          <cell r="D1755" t="str">
            <v>ER_2274</v>
          </cell>
          <cell r="E1755" t="str">
            <v>2274</v>
          </cell>
          <cell r="F1755" t="str">
            <v>ER_2274 - New Substations</v>
          </cell>
          <cell r="G1755" t="str">
            <v>Substation - New Distribution Station Capacity Program</v>
          </cell>
          <cell r="H1755" t="str">
            <v>T&amp;D Engineering</v>
          </cell>
          <cell r="I1755" t="str">
            <v>Performance &amp; Capacity</v>
          </cell>
        </row>
        <row r="1756">
          <cell r="A1756" t="str">
            <v>BI_PS726</v>
          </cell>
          <cell r="B1756" t="str">
            <v>PS726</v>
          </cell>
          <cell r="C1756" t="str">
            <v>BI_PS726 - St John-Replace and Add Recloser</v>
          </cell>
          <cell r="D1756" t="str">
            <v>ER_2429</v>
          </cell>
          <cell r="E1756" t="str">
            <v>2429</v>
          </cell>
          <cell r="F1756" t="str">
            <v>ER_2429 - St John-Replace and Add Recloser</v>
          </cell>
          <cell r="G1756" t="str">
            <v>Regular Capital - Pre Business Case</v>
          </cell>
          <cell r="H1756" t="str">
            <v>No Function</v>
          </cell>
          <cell r="I1756" t="str">
            <v>No Driver</v>
          </cell>
        </row>
        <row r="1757">
          <cell r="A1757" t="str">
            <v>BI_PS800</v>
          </cell>
          <cell r="B1757" t="str">
            <v>PS800</v>
          </cell>
          <cell r="C1757" t="str">
            <v>BI_PS800 - Tamarack 115 kV Sub - New Construction</v>
          </cell>
          <cell r="D1757" t="str">
            <v>ER_2274</v>
          </cell>
          <cell r="E1757" t="str">
            <v>2274</v>
          </cell>
          <cell r="F1757" t="str">
            <v>ER_2274 - New Substations</v>
          </cell>
          <cell r="G1757" t="str">
            <v>Substation - New Distribution Station Capacity Program</v>
          </cell>
          <cell r="H1757" t="str">
            <v>T&amp;D Engineering</v>
          </cell>
          <cell r="I1757" t="str">
            <v>Performance &amp; Capacity</v>
          </cell>
        </row>
        <row r="1758">
          <cell r="A1758" t="str">
            <v>BI_PS801</v>
          </cell>
          <cell r="B1758" t="str">
            <v>PS801</v>
          </cell>
          <cell r="C1758" t="str">
            <v>BI_PS801 - Moscow 230 Feeder 621 SCADA Install</v>
          </cell>
          <cell r="D1758" t="str">
            <v>ER_2450</v>
          </cell>
          <cell r="E1758" t="str">
            <v>2450</v>
          </cell>
          <cell r="F1758" t="str">
            <v>ER_2450 - Moscow 230 Feeder 621 SCADA Install</v>
          </cell>
          <cell r="G1758" t="str">
            <v>Regular Capital - Pre Business Case</v>
          </cell>
          <cell r="H1758" t="str">
            <v>No Function</v>
          </cell>
          <cell r="I1758" t="str">
            <v>No Driver</v>
          </cell>
        </row>
        <row r="1759">
          <cell r="A1759" t="str">
            <v>BI_PS900</v>
          </cell>
          <cell r="B1759" t="str">
            <v>PS900</v>
          </cell>
          <cell r="C1759" t="str">
            <v>BI_PS900 - Center Street Substation - New (Substation)</v>
          </cell>
          <cell r="D1759" t="str">
            <v>ER_2274</v>
          </cell>
          <cell r="E1759" t="str">
            <v>2274</v>
          </cell>
          <cell r="F1759" t="str">
            <v>ER_2274 - New Substations</v>
          </cell>
          <cell r="G1759" t="str">
            <v>Substation - New Distribution Station Capacity Program</v>
          </cell>
          <cell r="H1759" t="str">
            <v>T&amp;D Engineering</v>
          </cell>
          <cell r="I1759" t="str">
            <v>Performance &amp; Capacity</v>
          </cell>
        </row>
        <row r="1760">
          <cell r="A1760" t="str">
            <v>BI_PS901</v>
          </cell>
          <cell r="B1760" t="str">
            <v>PS901</v>
          </cell>
          <cell r="C1760" t="str">
            <v>BI_PS901 - Moscow-Pullman State Line Sub - New (Sub)</v>
          </cell>
          <cell r="D1760" t="str">
            <v>ER_2274</v>
          </cell>
          <cell r="E1760" t="str">
            <v>2274</v>
          </cell>
          <cell r="F1760" t="str">
            <v>ER_2274 - New Substations</v>
          </cell>
          <cell r="G1760" t="str">
            <v>Substation - New Distribution Station Capacity Program</v>
          </cell>
          <cell r="H1760" t="str">
            <v>T&amp;D Engineering</v>
          </cell>
          <cell r="I1760" t="str">
            <v>Performance &amp; Capacity</v>
          </cell>
        </row>
        <row r="1761">
          <cell r="A1761" t="str">
            <v>BI_PS903</v>
          </cell>
          <cell r="B1761" t="str">
            <v>PS903</v>
          </cell>
          <cell r="C1761" t="str">
            <v>BI_PS903 - Moscow City 115/13V Substation Rebuild and SCADA</v>
          </cell>
          <cell r="D1761" t="str">
            <v>ER_2204</v>
          </cell>
          <cell r="E1761" t="str">
            <v>2204</v>
          </cell>
          <cell r="F1761" t="str">
            <v>ER_2204 - Substation Rebuilds</v>
          </cell>
          <cell r="G1761" t="str">
            <v>Substation - Station Rebuilds Program</v>
          </cell>
          <cell r="H1761" t="str">
            <v>T&amp;D Engineering</v>
          </cell>
          <cell r="I1761" t="str">
            <v>Asset Condition</v>
          </cell>
        </row>
        <row r="1762">
          <cell r="A1762" t="str">
            <v>BI_PT001</v>
          </cell>
          <cell r="B1762" t="str">
            <v>PT001</v>
          </cell>
          <cell r="C1762" t="str">
            <v>BI_PT001 - Const New Line</v>
          </cell>
          <cell r="D1762" t="str">
            <v>ER_2105</v>
          </cell>
          <cell r="E1762" t="str">
            <v>2105</v>
          </cell>
          <cell r="F1762" t="str">
            <v>ER_2105 - Benewah-Shawnee 230 kV Construction</v>
          </cell>
          <cell r="G1762" t="str">
            <v>Regular Capital - Pre Business Case</v>
          </cell>
          <cell r="H1762" t="str">
            <v>No Function</v>
          </cell>
          <cell r="I1762" t="str">
            <v>No Driver</v>
          </cell>
        </row>
        <row r="1763">
          <cell r="A1763" t="str">
            <v>BI_PT002</v>
          </cell>
          <cell r="B1763" t="str">
            <v>PT002</v>
          </cell>
          <cell r="C1763" t="str">
            <v>BI_PT002 - Moscow 230 Sub Rebuild: Transmission Integration</v>
          </cell>
          <cell r="D1763" t="str">
            <v>ER_2484</v>
          </cell>
          <cell r="E1763" t="str">
            <v>2484</v>
          </cell>
          <cell r="F1763" t="str">
            <v>ER_2484 - Moscow 230 kV Sub-Rebuild 230 kV Yard</v>
          </cell>
          <cell r="G1763" t="str">
            <v>Moscow 230 Sustation Rebuild</v>
          </cell>
          <cell r="H1763" t="str">
            <v>T&amp;D Engineering</v>
          </cell>
          <cell r="I1763" t="str">
            <v>No Driver</v>
          </cell>
        </row>
        <row r="1764">
          <cell r="A1764" t="str">
            <v>BI_PT003</v>
          </cell>
          <cell r="B1764" t="str">
            <v>PT003</v>
          </cell>
          <cell r="C1764" t="str">
            <v>BI_PT003 - SGDP-Smart Grid Demo Project TX Make Ready Const</v>
          </cell>
          <cell r="D1764" t="str">
            <v>ER_2530</v>
          </cell>
          <cell r="E1764" t="str">
            <v>2530</v>
          </cell>
          <cell r="F1764" t="str">
            <v>ER_2530 - SGDP-Pullman Smart Grid Demonstration Project</v>
          </cell>
          <cell r="G1764" t="str">
            <v>Smart Grid Demonstration Project</v>
          </cell>
          <cell r="H1764" t="str">
            <v>T&amp;D Engineering</v>
          </cell>
          <cell r="I1764" t="str">
            <v>No Driver</v>
          </cell>
        </row>
        <row r="1765">
          <cell r="A1765" t="str">
            <v>BI_PT004</v>
          </cell>
          <cell r="B1765" t="str">
            <v>PT004</v>
          </cell>
          <cell r="C1765" t="str">
            <v>BI_PT004 - Pullman Substation-Rebld-Transmission integration</v>
          </cell>
          <cell r="D1765" t="str">
            <v>ER_2533</v>
          </cell>
          <cell r="E1765" t="str">
            <v>2533</v>
          </cell>
          <cell r="F1765" t="str">
            <v>ER_2533 - Pullman Substation - Rebuild</v>
          </cell>
          <cell r="G1765" t="str">
            <v>Substation - Station Rebuilds Program</v>
          </cell>
          <cell r="H1765" t="str">
            <v>T&amp;D Engineering</v>
          </cell>
          <cell r="I1765" t="str">
            <v>Asset Condition</v>
          </cell>
        </row>
        <row r="1766">
          <cell r="A1766" t="str">
            <v>BI_PT005</v>
          </cell>
          <cell r="B1766" t="str">
            <v>PT005</v>
          </cell>
          <cell r="C1766" t="str">
            <v>BI_PT005 - Three Forks 115 Subst New Const:Transm Integration</v>
          </cell>
          <cell r="D1766" t="str">
            <v>ER_2533</v>
          </cell>
          <cell r="E1766" t="str">
            <v>2533</v>
          </cell>
          <cell r="F1766" t="str">
            <v>ER_2533 - Pullman Substation - Rebuild</v>
          </cell>
          <cell r="G1766" t="str">
            <v>Substation - Station Rebuilds Program</v>
          </cell>
          <cell r="H1766" t="str">
            <v>T&amp;D Engineering</v>
          </cell>
          <cell r="I1766" t="str">
            <v>Asset Condition</v>
          </cell>
        </row>
        <row r="1767">
          <cell r="A1767" t="str">
            <v>BI_PT006</v>
          </cell>
          <cell r="B1767" t="str">
            <v>PT006</v>
          </cell>
          <cell r="C1767" t="str">
            <v>BI_PT006 - SHN Protection System Upgrades for PRC-002 (Trans)</v>
          </cell>
          <cell r="D1767" t="str">
            <v>ER_2608</v>
          </cell>
          <cell r="E1767" t="str">
            <v>2608</v>
          </cell>
          <cell r="F1767" t="str">
            <v>ER_2608 - Protection System Upgrades for PRC-002</v>
          </cell>
          <cell r="G1767" t="str">
            <v>Protection System Upgrade for PRC-002</v>
          </cell>
          <cell r="H1767" t="str">
            <v>T&amp;D Engineering</v>
          </cell>
          <cell r="I1767" t="str">
            <v>Mandatory &amp; Compliance</v>
          </cell>
        </row>
        <row r="1768">
          <cell r="A1768" t="str">
            <v>BI_PT007</v>
          </cell>
          <cell r="B1768" t="str">
            <v>PT007</v>
          </cell>
          <cell r="C1768" t="str">
            <v>BI_PT007 - M15-NLW 115kV Line Relocation at Thorne Creek Road</v>
          </cell>
          <cell r="D1768" t="str">
            <v>ER_2070</v>
          </cell>
          <cell r="E1768" t="str">
            <v>2070</v>
          </cell>
          <cell r="F1768" t="str">
            <v>ER_2070 - Trans/Dist/Sub Reimbursable Projects</v>
          </cell>
          <cell r="G1768" t="str">
            <v>T&amp;D Reimbursable</v>
          </cell>
          <cell r="H1768" t="str">
            <v>T&amp;D Engineering</v>
          </cell>
          <cell r="I1768" t="str">
            <v>Customer Requested</v>
          </cell>
        </row>
        <row r="1769">
          <cell r="A1769" t="str">
            <v>BI_PT101</v>
          </cell>
          <cell r="B1769" t="str">
            <v>PT101</v>
          </cell>
          <cell r="C1769" t="str">
            <v>BI_PT101 - Thornton 230kV Switching Station Trans Integration</v>
          </cell>
          <cell r="D1769" t="str">
            <v>ER_2545</v>
          </cell>
          <cell r="E1769" t="str">
            <v>2545</v>
          </cell>
          <cell r="F1769" t="str">
            <v>ER_2545 - Thornton 230 kV Switching Station - Construct</v>
          </cell>
          <cell r="G1769" t="str">
            <v>Thornton 230 kV Switching Station</v>
          </cell>
          <cell r="H1769" t="str">
            <v>T&amp;D Engineering</v>
          </cell>
          <cell r="I1769" t="str">
            <v>No Driver</v>
          </cell>
        </row>
        <row r="1770">
          <cell r="A1770" t="str">
            <v>BI_PT106</v>
          </cell>
          <cell r="B1770" t="str">
            <v>PT106</v>
          </cell>
          <cell r="C1770" t="str">
            <v>BI_PT106 - Terre View 115 Tap</v>
          </cell>
          <cell r="D1770" t="str">
            <v>ER_2264</v>
          </cell>
          <cell r="E1770" t="str">
            <v>2264</v>
          </cell>
          <cell r="F1770" t="str">
            <v>ER_2264 - Terre View 115-Sub Construct (WSU)</v>
          </cell>
          <cell r="G1770" t="str">
            <v>Regular Capital - Pre Business Case</v>
          </cell>
          <cell r="H1770" t="str">
            <v>No Function</v>
          </cell>
          <cell r="I1770" t="str">
            <v>No Driver</v>
          </cell>
        </row>
        <row r="1771">
          <cell r="A1771" t="str">
            <v>BI_PT107</v>
          </cell>
          <cell r="B1771" t="str">
            <v>PT107</v>
          </cell>
          <cell r="C1771" t="str">
            <v>BI_PT107 - Moscow City to North Lewiston 115kV Rebuild Project</v>
          </cell>
          <cell r="D1771" t="str">
            <v>ER_2549</v>
          </cell>
          <cell r="E1771" t="str">
            <v>2549</v>
          </cell>
          <cell r="F1771" t="str">
            <v>ER_2549 - Moscow City to North Lewiston 115kV Rebuild Proj</v>
          </cell>
          <cell r="G1771" t="str">
            <v>Transmission - Reconductors and Rebuilds</v>
          </cell>
          <cell r="H1771" t="str">
            <v>T&amp;D Engineering</v>
          </cell>
          <cell r="I1771" t="str">
            <v>No Driver</v>
          </cell>
        </row>
        <row r="1772">
          <cell r="A1772" t="str">
            <v>BI_PT108</v>
          </cell>
          <cell r="B1772" t="str">
            <v>PT108</v>
          </cell>
          <cell r="C1772" t="str">
            <v>BI_PT108 - Hatwai-Moscow 230kV Asset Condition Rebuild</v>
          </cell>
          <cell r="D1772" t="str">
            <v>ER_2629</v>
          </cell>
          <cell r="E1772" t="str">
            <v>2629</v>
          </cell>
          <cell r="F1772" t="str">
            <v>ER_2629 - Hatwai-Moscow 230kV Asset Condition Rebuild</v>
          </cell>
          <cell r="G1772" t="str">
            <v>Transmission Major Rebuild - Asset Condition</v>
          </cell>
          <cell r="H1772" t="str">
            <v>T&amp;D Engineering</v>
          </cell>
          <cell r="I1772" t="str">
            <v>Asset Condition</v>
          </cell>
        </row>
        <row r="1773">
          <cell r="A1773" t="str">
            <v>BI_PT202</v>
          </cell>
          <cell r="B1773" t="str">
            <v>PT202</v>
          </cell>
          <cell r="C1773" t="str">
            <v>BI_PT202 - N Lewiston-Shawnee 230Kv-Add Corona Ring-17/6</v>
          </cell>
          <cell r="D1773" t="str">
            <v>ER_2057</v>
          </cell>
          <cell r="E1773" t="str">
            <v>2057</v>
          </cell>
          <cell r="F1773" t="str">
            <v>ER_2057 - Transmission Minor Rebuild</v>
          </cell>
          <cell r="G1773" t="str">
            <v>Transmission - Minor Rebuild</v>
          </cell>
          <cell r="H1773" t="str">
            <v>T&amp;D Engineering</v>
          </cell>
          <cell r="I1773" t="str">
            <v>Asset Condition</v>
          </cell>
        </row>
        <row r="1774">
          <cell r="A1774" t="str">
            <v>BI_PT203</v>
          </cell>
          <cell r="B1774" t="str">
            <v>PT203</v>
          </cell>
          <cell r="C1774" t="str">
            <v>BI_PT203 - Tamarack 115 Sub New Cons:Transmission Integration</v>
          </cell>
          <cell r="D1774" t="str">
            <v>ER_2274</v>
          </cell>
          <cell r="E1774" t="str">
            <v>2274</v>
          </cell>
          <cell r="F1774" t="str">
            <v>ER_2274 - New Substations</v>
          </cell>
          <cell r="G1774" t="str">
            <v>Substation - New Distribution Station Capacity Program</v>
          </cell>
          <cell r="H1774" t="str">
            <v>T&amp;D Engineering</v>
          </cell>
          <cell r="I1774" t="str">
            <v>Performance &amp; Capacity</v>
          </cell>
        </row>
        <row r="1775">
          <cell r="A1775" t="str">
            <v>BI_PT204</v>
          </cell>
          <cell r="B1775" t="str">
            <v>PT204</v>
          </cell>
          <cell r="C1775" t="str">
            <v>BI_PT204 - N Moscow Add Transformer: Transmission Integration</v>
          </cell>
          <cell r="D1775" t="str">
            <v>ER_2204</v>
          </cell>
          <cell r="E1775" t="str">
            <v>2204</v>
          </cell>
          <cell r="F1775" t="str">
            <v>ER_2204 - Substation Rebuilds</v>
          </cell>
          <cell r="G1775" t="str">
            <v>Substation - Station Rebuilds Program</v>
          </cell>
          <cell r="H1775" t="str">
            <v>T&amp;D Engineering</v>
          </cell>
          <cell r="I1775" t="str">
            <v>Asset Condition</v>
          </cell>
        </row>
        <row r="1776">
          <cell r="A1776" t="str">
            <v>BI_PT205</v>
          </cell>
          <cell r="B1776" t="str">
            <v>PT205</v>
          </cell>
          <cell r="C1776" t="str">
            <v>BI_PT205 - N Moscow Add Transfrmer:Upgrd Trans for New Fdr UB</v>
          </cell>
          <cell r="D1776" t="str">
            <v>ER_2204</v>
          </cell>
          <cell r="E1776" t="str">
            <v>2204</v>
          </cell>
          <cell r="F1776" t="str">
            <v>ER_2204 - Substation Rebuilds</v>
          </cell>
          <cell r="G1776" t="str">
            <v>Substation - Station Rebuilds Program</v>
          </cell>
          <cell r="H1776" t="str">
            <v>T&amp;D Engineering</v>
          </cell>
          <cell r="I1776" t="str">
            <v>Asset Condition</v>
          </cell>
        </row>
        <row r="1777">
          <cell r="A1777" t="str">
            <v>BI_PT206</v>
          </cell>
          <cell r="B1777" t="str">
            <v>PT206</v>
          </cell>
          <cell r="C1777" t="str">
            <v>BI_PT206 - Moscow - Terre View 115kV Reloc at Pullman Airport</v>
          </cell>
          <cell r="D1777" t="str">
            <v>ER_2070</v>
          </cell>
          <cell r="E1777" t="str">
            <v>2070</v>
          </cell>
          <cell r="F1777" t="str">
            <v>ER_2070 - Trans/Dist/Sub Reimbursable Projects</v>
          </cell>
          <cell r="G1777" t="str">
            <v>T&amp;D Reimbursable</v>
          </cell>
          <cell r="H1777" t="str">
            <v>T&amp;D Engineering</v>
          </cell>
          <cell r="I1777" t="str">
            <v>Customer Requested</v>
          </cell>
        </row>
        <row r="1778">
          <cell r="A1778" t="str">
            <v>BI_PT207</v>
          </cell>
          <cell r="B1778" t="str">
            <v>PT207</v>
          </cell>
          <cell r="C1778" t="str">
            <v>BI_PT207 - Center Street Substation - New (Transmission)</v>
          </cell>
          <cell r="D1778" t="str">
            <v>ER_2274</v>
          </cell>
          <cell r="E1778" t="str">
            <v>2274</v>
          </cell>
          <cell r="F1778" t="str">
            <v>ER_2274 - New Substations</v>
          </cell>
          <cell r="G1778" t="str">
            <v>Substation - New Distribution Station Capacity Program</v>
          </cell>
          <cell r="H1778" t="str">
            <v>T&amp;D Engineering</v>
          </cell>
          <cell r="I1778" t="str">
            <v>Performance &amp; Capacity</v>
          </cell>
        </row>
        <row r="1779">
          <cell r="A1779" t="str">
            <v>BI_PT301</v>
          </cell>
          <cell r="B1779" t="str">
            <v>PT301</v>
          </cell>
          <cell r="C1779" t="str">
            <v>BI_PT301 - Moscow-Orofino 115 Kv: Replace Pole-Arms</v>
          </cell>
          <cell r="D1779" t="str">
            <v>ER_2057</v>
          </cell>
          <cell r="E1779" t="str">
            <v>2057</v>
          </cell>
          <cell r="F1779" t="str">
            <v>ER_2057 - Transmission Minor Rebuild</v>
          </cell>
          <cell r="G1779" t="str">
            <v>Transmission - Minor Rebuild</v>
          </cell>
          <cell r="H1779" t="str">
            <v>T&amp;D Engineering</v>
          </cell>
          <cell r="I1779" t="str">
            <v>Asset Condition</v>
          </cell>
        </row>
        <row r="1780">
          <cell r="A1780" t="str">
            <v>BI_PT302</v>
          </cell>
          <cell r="B1780" t="str">
            <v>PT302</v>
          </cell>
          <cell r="C1780" t="str">
            <v>BI_PT302 - AVA/Cingular Wireless Mw Project - Pullman</v>
          </cell>
          <cell r="D1780" t="str">
            <v>ER_5102</v>
          </cell>
          <cell r="E1780" t="str">
            <v>5102</v>
          </cell>
          <cell r="F1780" t="str">
            <v>ER_5102 - Private Transport</v>
          </cell>
          <cell r="G1780" t="str">
            <v>Regular Capital - Pre Business Case</v>
          </cell>
          <cell r="H1780" t="str">
            <v>No Function</v>
          </cell>
          <cell r="I1780" t="str">
            <v>No Driver</v>
          </cell>
        </row>
        <row r="1781">
          <cell r="A1781" t="str">
            <v>BI_PT303</v>
          </cell>
          <cell r="B1781" t="str">
            <v>PT303</v>
          </cell>
          <cell r="C1781" t="str">
            <v>BI_PT303 - SHAWNEE-S PULLMAN 115 KV: RELOC FOR PULLMAN HOSPITAL</v>
          </cell>
          <cell r="D1781" t="str">
            <v>ER_2226</v>
          </cell>
          <cell r="E1781" t="str">
            <v>2226</v>
          </cell>
          <cell r="F1781" t="str">
            <v>ER_2226 - Shawnee-S Pullman 115kV Hospital Expand</v>
          </cell>
          <cell r="G1781" t="str">
            <v>Regular Capital - Pre Business Case</v>
          </cell>
          <cell r="H1781" t="str">
            <v>No Function</v>
          </cell>
          <cell r="I1781" t="str">
            <v>No Driver</v>
          </cell>
        </row>
        <row r="1782">
          <cell r="A1782" t="str">
            <v>BI_PT304</v>
          </cell>
          <cell r="B1782" t="str">
            <v>PT304</v>
          </cell>
          <cell r="C1782" t="str">
            <v>BI_PT304 - Hatwai-Moscow 230kV Trans Line: LiDAR</v>
          </cell>
          <cell r="D1782" t="str">
            <v>ER_2560</v>
          </cell>
          <cell r="E1782" t="str">
            <v>2560</v>
          </cell>
          <cell r="F1782" t="str">
            <v>ER_2560 - Line Ratings Mitigation Project</v>
          </cell>
          <cell r="G1782" t="str">
            <v>Transmission - NERC High Priority Mitigation</v>
          </cell>
          <cell r="H1782" t="str">
            <v>T&amp;D Engineering</v>
          </cell>
          <cell r="I1782" t="str">
            <v>Mandatory &amp; Compliance</v>
          </cell>
        </row>
        <row r="1783">
          <cell r="A1783" t="str">
            <v>BI_PT305</v>
          </cell>
          <cell r="B1783" t="str">
            <v>PT305</v>
          </cell>
          <cell r="C1783" t="str">
            <v>BI_PT305 - Benewah-Moscow 230kV - Structure Replacement</v>
          </cell>
          <cell r="D1783" t="str">
            <v>ER_2577</v>
          </cell>
          <cell r="E1783" t="str">
            <v>2577</v>
          </cell>
          <cell r="F1783" t="str">
            <v>ER_2577 - Benewah-Moscow 230kV - Structure Replacement</v>
          </cell>
          <cell r="G1783" t="str">
            <v>Transmission Major Rebuild - Asset Condition</v>
          </cell>
          <cell r="H1783" t="str">
            <v>T&amp;D Engineering</v>
          </cell>
          <cell r="I1783" t="str">
            <v>Asset Condition</v>
          </cell>
        </row>
        <row r="1784">
          <cell r="A1784" t="str">
            <v>BI_PT306</v>
          </cell>
          <cell r="B1784" t="str">
            <v>PT306</v>
          </cell>
          <cell r="C1784" t="str">
            <v>BI_PT306 - Benewah-Moscow 230kV - Med Priority Rtg Mitigation</v>
          </cell>
          <cell r="D1784" t="str">
            <v>ER_2581</v>
          </cell>
          <cell r="E1784" t="str">
            <v>2581</v>
          </cell>
          <cell r="F1784" t="str">
            <v>ER_2581 - Medium Priority Ratings Mitigation</v>
          </cell>
          <cell r="G1784" t="str">
            <v>Transmission NERC Medium-Risk Priority Lines Mitigation</v>
          </cell>
          <cell r="H1784" t="str">
            <v>T&amp;D Engineering</v>
          </cell>
          <cell r="I1784" t="str">
            <v>Mandatory &amp; Compliance</v>
          </cell>
        </row>
        <row r="1785">
          <cell r="A1785" t="str">
            <v>BI_PT401</v>
          </cell>
          <cell r="B1785" t="str">
            <v>PT401</v>
          </cell>
          <cell r="C1785" t="str">
            <v>BI_PT401 - Benewah-Moscow 115 Kv: Minor Rebuild</v>
          </cell>
          <cell r="D1785" t="str">
            <v>ER_2057</v>
          </cell>
          <cell r="E1785" t="str">
            <v>2057</v>
          </cell>
          <cell r="F1785" t="str">
            <v>ER_2057 - Transmission Minor Rebuild</v>
          </cell>
          <cell r="G1785" t="str">
            <v>Transmission - Minor Rebuild</v>
          </cell>
          <cell r="H1785" t="str">
            <v>T&amp;D Engineering</v>
          </cell>
          <cell r="I1785" t="str">
            <v>Asset Condition</v>
          </cell>
        </row>
        <row r="1786">
          <cell r="A1786" t="str">
            <v>BI_PT500</v>
          </cell>
          <cell r="B1786" t="str">
            <v>PT500</v>
          </cell>
          <cell r="C1786" t="str">
            <v>BI_PT500 - NE Pullman 115 - tap xmsn</v>
          </cell>
          <cell r="D1786" t="str">
            <v>ER_2264</v>
          </cell>
          <cell r="E1786" t="str">
            <v>2264</v>
          </cell>
          <cell r="F1786" t="str">
            <v>ER_2264 - Terre View 115-Sub Construct (WSU)</v>
          </cell>
          <cell r="G1786" t="str">
            <v>Regular Capital - Pre Business Case</v>
          </cell>
          <cell r="H1786" t="str">
            <v>No Function</v>
          </cell>
          <cell r="I1786" t="str">
            <v>No Driver</v>
          </cell>
        </row>
        <row r="1787">
          <cell r="A1787" t="str">
            <v>BI_PT501</v>
          </cell>
          <cell r="B1787" t="str">
            <v>PT501</v>
          </cell>
          <cell r="C1787" t="str">
            <v>BI_PT501 - Lind-Shawnee LPRM Project</v>
          </cell>
          <cell r="D1787" t="str">
            <v>ER_2579</v>
          </cell>
          <cell r="E1787" t="str">
            <v>2579</v>
          </cell>
          <cell r="F1787" t="str">
            <v>ER_2579 - Low Priority Ratings Mitigation</v>
          </cell>
          <cell r="G1787" t="str">
            <v>Transmission NERC Low-Risk Priority Lines Mitigation</v>
          </cell>
          <cell r="H1787" t="str">
            <v>T&amp;D Engineering</v>
          </cell>
          <cell r="I1787" t="str">
            <v>Mandatory &amp; Compliance</v>
          </cell>
        </row>
        <row r="1788">
          <cell r="A1788" t="str">
            <v>BI_PT502</v>
          </cell>
          <cell r="B1788" t="str">
            <v>PT502</v>
          </cell>
          <cell r="C1788" t="str">
            <v>BI_PT502 - Deary-Bovill 115kV New Transmission Line Extension</v>
          </cell>
          <cell r="D1788" t="str">
            <v>ER_2603</v>
          </cell>
          <cell r="E1788" t="str">
            <v>2603</v>
          </cell>
          <cell r="F1788" t="str">
            <v>ER_2603 - Deary-Bovill 115kV New Transmission Line Extension</v>
          </cell>
          <cell r="G1788" t="str">
            <v>Regular Capital - Pre Business Case</v>
          </cell>
          <cell r="H1788" t="str">
            <v>No Function</v>
          </cell>
          <cell r="I1788" t="str">
            <v>No Driver</v>
          </cell>
        </row>
        <row r="1789">
          <cell r="A1789" t="str">
            <v>BI_PT506</v>
          </cell>
          <cell r="B1789" t="str">
            <v>PT506</v>
          </cell>
          <cell r="C1789" t="str">
            <v>BI_PT506 - 115kV Deary Tap: Replace Crossarms</v>
          </cell>
          <cell r="D1789" t="str">
            <v>ER_2057</v>
          </cell>
          <cell r="E1789" t="str">
            <v>2057</v>
          </cell>
          <cell r="F1789" t="str">
            <v>ER_2057 - Transmission Minor Rebuild</v>
          </cell>
          <cell r="G1789" t="str">
            <v>Transmission - Minor Rebuild</v>
          </cell>
          <cell r="H1789" t="str">
            <v>T&amp;D Engineering</v>
          </cell>
          <cell r="I1789" t="str">
            <v>Asset Condition</v>
          </cell>
        </row>
        <row r="1790">
          <cell r="A1790" t="str">
            <v>BI_PT612</v>
          </cell>
          <cell r="B1790" t="str">
            <v>PT612</v>
          </cell>
          <cell r="C1790" t="str">
            <v>BI_PT612 - Benewah 230 Integration</v>
          </cell>
          <cell r="D1790" t="str">
            <v>ER_2105</v>
          </cell>
          <cell r="E1790" t="str">
            <v>2105</v>
          </cell>
          <cell r="F1790" t="str">
            <v>ER_2105 - Benewah-Shawnee 230 kV Construction</v>
          </cell>
          <cell r="G1790" t="str">
            <v>Regular Capital - Pre Business Case</v>
          </cell>
          <cell r="H1790" t="str">
            <v>No Function</v>
          </cell>
          <cell r="I1790" t="str">
            <v>No Driver</v>
          </cell>
        </row>
        <row r="1791">
          <cell r="A1791" t="str">
            <v>BI_PT650</v>
          </cell>
          <cell r="B1791" t="str">
            <v>PT650</v>
          </cell>
          <cell r="C1791" t="str">
            <v>BI_PT650 - 8th &amp; Fancher-Latah 115kV: Minor Rebuild</v>
          </cell>
          <cell r="D1791" t="str">
            <v>ER_2057</v>
          </cell>
          <cell r="E1791" t="str">
            <v>2057</v>
          </cell>
          <cell r="F1791" t="str">
            <v>ER_2057 - Transmission Minor Rebuild</v>
          </cell>
          <cell r="G1791" t="str">
            <v>Transmission - Minor Rebuild</v>
          </cell>
          <cell r="H1791" t="str">
            <v>T&amp;D Engineering</v>
          </cell>
          <cell r="I1791" t="str">
            <v>Asset Condition</v>
          </cell>
        </row>
        <row r="1792">
          <cell r="A1792" t="str">
            <v>BI_PT675</v>
          </cell>
          <cell r="B1792" t="str">
            <v>PT675</v>
          </cell>
          <cell r="C1792" t="str">
            <v>BI_PT675 -  Benewah-Boulder 230kV:KEC Reimbursable</v>
          </cell>
          <cell r="D1792" t="str">
            <v>ER_2070</v>
          </cell>
          <cell r="E1792" t="str">
            <v>2070</v>
          </cell>
          <cell r="F1792" t="str">
            <v>ER_2070 - Trans/Dist/Sub Reimbursable Projects</v>
          </cell>
          <cell r="G1792" t="str">
            <v>T&amp;D Reimbursable</v>
          </cell>
          <cell r="H1792" t="str">
            <v>T&amp;D Engineering</v>
          </cell>
          <cell r="I1792" t="str">
            <v>Customer Requested</v>
          </cell>
        </row>
        <row r="1793">
          <cell r="A1793" t="str">
            <v>BI_PT700</v>
          </cell>
          <cell r="B1793" t="str">
            <v>PT700</v>
          </cell>
          <cell r="C1793" t="str">
            <v>BI_PT700 - Potlatch Sub 115/13V Transformer Repl Tx Integ</v>
          </cell>
          <cell r="D1793" t="str">
            <v>ER_2204</v>
          </cell>
          <cell r="E1793" t="str">
            <v>2204</v>
          </cell>
          <cell r="F1793" t="str">
            <v>ER_2204 - Substation Rebuilds</v>
          </cell>
          <cell r="G1793" t="str">
            <v>Substation - Station Rebuilds Program</v>
          </cell>
          <cell r="H1793" t="str">
            <v>T&amp;D Engineering</v>
          </cell>
          <cell r="I1793" t="str">
            <v>Asset Condition</v>
          </cell>
        </row>
        <row r="1794">
          <cell r="A1794" t="str">
            <v>BI_PT701</v>
          </cell>
          <cell r="B1794" t="str">
            <v>PT701</v>
          </cell>
          <cell r="C1794" t="str">
            <v>BI_PT701 - Deary Tap 115kV Line Mitigation</v>
          </cell>
          <cell r="D1794" t="str">
            <v>ER_2579</v>
          </cell>
          <cell r="E1794" t="str">
            <v>2579</v>
          </cell>
          <cell r="F1794" t="str">
            <v>ER_2579 - Low Priority Ratings Mitigation</v>
          </cell>
          <cell r="G1794" t="str">
            <v>Transmission NERC Low-Risk Priority Lines Mitigation</v>
          </cell>
          <cell r="H1794" t="str">
            <v>T&amp;D Engineering</v>
          </cell>
          <cell r="I1794" t="str">
            <v>Mandatory &amp; Compliance</v>
          </cell>
        </row>
        <row r="1795">
          <cell r="A1795" t="str">
            <v>BI_PT702</v>
          </cell>
          <cell r="B1795" t="str">
            <v>PT702</v>
          </cell>
          <cell r="C1795" t="str">
            <v>BI_PT702 - Latah-Moscow 115kV Line Mitigation</v>
          </cell>
          <cell r="D1795" t="str">
            <v>ER_2579</v>
          </cell>
          <cell r="E1795" t="str">
            <v>2579</v>
          </cell>
          <cell r="F1795" t="str">
            <v>ER_2579 - Low Priority Ratings Mitigation</v>
          </cell>
          <cell r="G1795" t="str">
            <v>Transmission NERC Low-Risk Priority Lines Mitigation</v>
          </cell>
          <cell r="H1795" t="str">
            <v>T&amp;D Engineering</v>
          </cell>
          <cell r="I1795" t="str">
            <v>Mandatory &amp; Compliance</v>
          </cell>
        </row>
        <row r="1796">
          <cell r="A1796" t="str">
            <v>BI_PT703</v>
          </cell>
          <cell r="B1796" t="str">
            <v>PT703</v>
          </cell>
          <cell r="C1796" t="str">
            <v>BI_PT703 - Eighth &amp; Fancher-Latah 115kV Line Mitigation</v>
          </cell>
          <cell r="D1796" t="str">
            <v>ER_2579</v>
          </cell>
          <cell r="E1796" t="str">
            <v>2579</v>
          </cell>
          <cell r="F1796" t="str">
            <v>ER_2579 - Low Priority Ratings Mitigation</v>
          </cell>
          <cell r="G1796" t="str">
            <v>Transmission NERC Low-Risk Priority Lines Mitigation</v>
          </cell>
          <cell r="H1796" t="str">
            <v>T&amp;D Engineering</v>
          </cell>
          <cell r="I1796" t="str">
            <v>Mandatory &amp; Compliance</v>
          </cell>
        </row>
        <row r="1797">
          <cell r="A1797" t="str">
            <v>BI_PT766</v>
          </cell>
          <cell r="B1797" t="str">
            <v>PT766</v>
          </cell>
          <cell r="C1797" t="str">
            <v>BI_PT766 - Latah Jct 115 Integration</v>
          </cell>
          <cell r="D1797" t="str">
            <v>ER_2392</v>
          </cell>
          <cell r="E1797" t="str">
            <v>2392</v>
          </cell>
          <cell r="F1797" t="str">
            <v>ER_2392 - Latah Jct 115 Sub-Add 115 PCBs (KEC)</v>
          </cell>
          <cell r="G1797" t="str">
            <v>Regular Capital - Pre Business Case</v>
          </cell>
          <cell r="H1797" t="str">
            <v>No Function</v>
          </cell>
          <cell r="I1797" t="str">
            <v>No Driver</v>
          </cell>
        </row>
        <row r="1798">
          <cell r="A1798" t="str">
            <v>BI_PT801</v>
          </cell>
          <cell r="B1798" t="str">
            <v>PT801</v>
          </cell>
          <cell r="C1798" t="str">
            <v>BI_PT801 - Shw-Sun 115 Nelson Steel</v>
          </cell>
          <cell r="D1798" t="str">
            <v>ER_2453</v>
          </cell>
          <cell r="E1798" t="str">
            <v>2453</v>
          </cell>
          <cell r="F1798" t="str">
            <v>ER_2453 - Shw-Sun 115 Nelson Steel</v>
          </cell>
          <cell r="G1798" t="str">
            <v>Regular Capital - Pre Business Case</v>
          </cell>
          <cell r="H1798" t="str">
            <v>No Function</v>
          </cell>
          <cell r="I1798" t="str">
            <v>No Driver</v>
          </cell>
        </row>
        <row r="1799">
          <cell r="A1799" t="str">
            <v>BI_PT802</v>
          </cell>
          <cell r="B1799" t="str">
            <v>PT802</v>
          </cell>
          <cell r="C1799" t="str">
            <v>BI_PT802 - Terre View Substation:  Integrate 115 Xsm</v>
          </cell>
          <cell r="D1799" t="str">
            <v>ER_2264</v>
          </cell>
          <cell r="E1799" t="str">
            <v>2264</v>
          </cell>
          <cell r="F1799" t="str">
            <v>ER_2264 - Terre View 115-Sub Construct (WSU)</v>
          </cell>
          <cell r="G1799" t="str">
            <v>Regular Capital - Pre Business Case</v>
          </cell>
          <cell r="H1799" t="str">
            <v>No Function</v>
          </cell>
          <cell r="I1799" t="str">
            <v>No Driver</v>
          </cell>
        </row>
        <row r="1800">
          <cell r="A1800" t="str">
            <v>BI_PT900</v>
          </cell>
          <cell r="B1800" t="str">
            <v>PT900</v>
          </cell>
          <cell r="C1800" t="str">
            <v>BI_PT900 - Moscow-Pullman State Line Sub - New (Trans)</v>
          </cell>
          <cell r="D1800" t="str">
            <v>ER_2274</v>
          </cell>
          <cell r="E1800" t="str">
            <v>2274</v>
          </cell>
          <cell r="F1800" t="str">
            <v>ER_2274 - New Substations</v>
          </cell>
          <cell r="G1800" t="str">
            <v>Substation - New Distribution Station Capacity Program</v>
          </cell>
          <cell r="H1800" t="str">
            <v>T&amp;D Engineering</v>
          </cell>
          <cell r="I1800" t="str">
            <v>Performance &amp; Capacity</v>
          </cell>
        </row>
        <row r="1801">
          <cell r="A1801" t="str">
            <v>BI_PT901</v>
          </cell>
          <cell r="B1801" t="str">
            <v>PT901</v>
          </cell>
          <cell r="C1801" t="str">
            <v>BI_PT901 - Mos23-N Moscow 115 Recond</v>
          </cell>
          <cell r="D1801" t="str">
            <v>ER_2455</v>
          </cell>
          <cell r="E1801" t="str">
            <v>2455</v>
          </cell>
          <cell r="F1801" t="str">
            <v>ER_2455 - Mos23-N Moscow 115 Recond</v>
          </cell>
          <cell r="G1801" t="str">
            <v>Regular Capital - Pre Business Case</v>
          </cell>
          <cell r="H1801" t="str">
            <v>No Function</v>
          </cell>
          <cell r="I1801" t="str">
            <v>No Driver</v>
          </cell>
        </row>
        <row r="1802">
          <cell r="A1802" t="str">
            <v>BI_PT902</v>
          </cell>
          <cell r="B1802" t="str">
            <v>PT902</v>
          </cell>
          <cell r="C1802" t="str">
            <v>BI_PT902 - N Moscow-Pullman 115 Recond</v>
          </cell>
          <cell r="D1802" t="str">
            <v>ER_2455</v>
          </cell>
          <cell r="E1802" t="str">
            <v>2455</v>
          </cell>
          <cell r="F1802" t="str">
            <v>ER_2455 - Mos23-N Moscow 115 Recond</v>
          </cell>
          <cell r="G1802" t="str">
            <v>Regular Capital - Pre Business Case</v>
          </cell>
          <cell r="H1802" t="str">
            <v>No Function</v>
          </cell>
          <cell r="I1802" t="str">
            <v>No Driver</v>
          </cell>
        </row>
        <row r="1803">
          <cell r="A1803" t="str">
            <v>BI_PT903</v>
          </cell>
          <cell r="B1803" t="str">
            <v>PT903</v>
          </cell>
          <cell r="C1803" t="str">
            <v>BI_PT903 - Moscow City 115/13V Sub Rebld and SCADA Tx Integ</v>
          </cell>
          <cell r="D1803" t="str">
            <v>ER_2204</v>
          </cell>
          <cell r="E1803" t="str">
            <v>2204</v>
          </cell>
          <cell r="F1803" t="str">
            <v>ER_2204 - Substation Rebuilds</v>
          </cell>
          <cell r="G1803" t="str">
            <v>Substation - Station Rebuilds Program</v>
          </cell>
          <cell r="H1803" t="str">
            <v>T&amp;D Engineering</v>
          </cell>
          <cell r="I1803" t="str">
            <v>Asset Condition</v>
          </cell>
        </row>
        <row r="1804">
          <cell r="A1804" t="str">
            <v>BI_PY101</v>
          </cell>
          <cell r="B1804" t="str">
            <v>PY101</v>
          </cell>
          <cell r="C1804" t="str">
            <v>BI_PY101 - Boulder Park Generating Station</v>
          </cell>
          <cell r="D1804" t="str">
            <v>ER_4113</v>
          </cell>
          <cell r="E1804" t="str">
            <v>4113</v>
          </cell>
          <cell r="F1804" t="str">
            <v>ER_4113 - Boulder Park Generating Station</v>
          </cell>
          <cell r="G1804" t="str">
            <v>Regular Capital - Pre Business Case</v>
          </cell>
          <cell r="H1804" t="str">
            <v>No Function</v>
          </cell>
          <cell r="I1804" t="str">
            <v>No Driver</v>
          </cell>
        </row>
        <row r="1805">
          <cell r="A1805" t="str">
            <v>BI_RBG11</v>
          </cell>
          <cell r="B1805" t="str">
            <v>RBG11</v>
          </cell>
          <cell r="C1805" t="str">
            <v>BI_RBG11 - Gas Revenue Blanket-Spokane</v>
          </cell>
          <cell r="D1805" t="str">
            <v>ER_1001</v>
          </cell>
          <cell r="E1805" t="str">
            <v>1001</v>
          </cell>
          <cell r="F1805" t="str">
            <v>ER_1001 - Gas Revenue Blanket</v>
          </cell>
          <cell r="G1805" t="str">
            <v>New Revenue - Growth</v>
          </cell>
          <cell r="H1805" t="str">
            <v>Growth Subfunction</v>
          </cell>
          <cell r="I1805" t="str">
            <v>Customer Requested</v>
          </cell>
        </row>
        <row r="1806">
          <cell r="A1806" t="str">
            <v>BI_RBO11</v>
          </cell>
          <cell r="B1806" t="str">
            <v>RBO11</v>
          </cell>
          <cell r="C1806" t="str">
            <v>BI_RBO11 - Gas Revenue Blanket-Othello</v>
          </cell>
          <cell r="D1806" t="str">
            <v>ER_1001</v>
          </cell>
          <cell r="E1806" t="str">
            <v>1001</v>
          </cell>
          <cell r="F1806" t="str">
            <v>ER_1001 - Gas Revenue Blanket</v>
          </cell>
          <cell r="G1806" t="str">
            <v>New Revenue - Growth</v>
          </cell>
          <cell r="H1806" t="str">
            <v>Growth Subfunction</v>
          </cell>
          <cell r="I1806" t="str">
            <v>Customer Requested</v>
          </cell>
        </row>
        <row r="1807">
          <cell r="A1807" t="str">
            <v>BI_RBW11</v>
          </cell>
          <cell r="B1807" t="str">
            <v>RBW11</v>
          </cell>
          <cell r="C1807" t="str">
            <v>BI_RBW11 - Gas Revenue Blanket-Colville</v>
          </cell>
          <cell r="D1807" t="str">
            <v>ER_1001</v>
          </cell>
          <cell r="E1807" t="str">
            <v>1001</v>
          </cell>
          <cell r="F1807" t="str">
            <v>ER_1001 - Gas Revenue Blanket</v>
          </cell>
          <cell r="G1807" t="str">
            <v>New Revenue - Growth</v>
          </cell>
          <cell r="H1807" t="str">
            <v>Growth Subfunction</v>
          </cell>
          <cell r="I1807" t="str">
            <v>Customer Requested</v>
          </cell>
        </row>
        <row r="1808">
          <cell r="A1808" t="str">
            <v>BI_RCJ11</v>
          </cell>
          <cell r="B1808" t="str">
            <v>RCJ11</v>
          </cell>
          <cell r="C1808" t="str">
            <v>BI_RCJ11 - Gas Revenue Blanket-Coeur D'Alene</v>
          </cell>
          <cell r="D1808" t="str">
            <v>ER_1001</v>
          </cell>
          <cell r="E1808" t="str">
            <v>1001</v>
          </cell>
          <cell r="F1808" t="str">
            <v>ER_1001 - Gas Revenue Blanket</v>
          </cell>
          <cell r="G1808" t="str">
            <v>New Revenue - Growth</v>
          </cell>
          <cell r="H1808" t="str">
            <v>Growth Subfunction</v>
          </cell>
          <cell r="I1808" t="str">
            <v>Customer Requested</v>
          </cell>
        </row>
        <row r="1809">
          <cell r="A1809" t="str">
            <v>BI_RLL11</v>
          </cell>
          <cell r="B1809" t="str">
            <v>RLL11</v>
          </cell>
          <cell r="C1809" t="str">
            <v>BI_RLL11 - Gas Revenue Blanket-Lewiston/Clarkston</v>
          </cell>
          <cell r="D1809" t="str">
            <v>ER_1001</v>
          </cell>
          <cell r="E1809" t="str">
            <v>1001</v>
          </cell>
          <cell r="F1809" t="str">
            <v>ER_1001 - Gas Revenue Blanket</v>
          </cell>
          <cell r="G1809" t="str">
            <v>New Revenue - Growth</v>
          </cell>
          <cell r="H1809" t="str">
            <v>Growth Subfunction</v>
          </cell>
          <cell r="I1809" t="str">
            <v>Customer Requested</v>
          </cell>
        </row>
        <row r="1810">
          <cell r="A1810" t="str">
            <v>BI_RPJ11</v>
          </cell>
          <cell r="B1810" t="str">
            <v>RPJ11</v>
          </cell>
          <cell r="C1810" t="str">
            <v>BI_RPJ11 - Gas Revenue Blanket-Palouse</v>
          </cell>
          <cell r="D1810" t="str">
            <v>ER_1001</v>
          </cell>
          <cell r="E1810" t="str">
            <v>1001</v>
          </cell>
          <cell r="F1810" t="str">
            <v>ER_1001 - Gas Revenue Blanket</v>
          </cell>
          <cell r="G1810" t="str">
            <v>New Revenue - Growth</v>
          </cell>
          <cell r="H1810" t="str">
            <v>Growth Subfunction</v>
          </cell>
          <cell r="I1810" t="str">
            <v>Customer Requested</v>
          </cell>
        </row>
        <row r="1811">
          <cell r="A1811" t="str">
            <v>BI_SBC10</v>
          </cell>
          <cell r="B1811" t="str">
            <v>SBC10</v>
          </cell>
          <cell r="C1811" t="str">
            <v>BI_SBC10 - Kendall Yards-New Revenue</v>
          </cell>
          <cell r="D1811" t="str">
            <v>ER_2070</v>
          </cell>
          <cell r="E1811" t="str">
            <v>2070</v>
          </cell>
          <cell r="F1811" t="str">
            <v>ER_2070 - Trans/Dist/Sub Reimbursable Projects</v>
          </cell>
          <cell r="G1811" t="str">
            <v>T&amp;D Reimbursable</v>
          </cell>
          <cell r="H1811" t="str">
            <v>T&amp;D Engineering</v>
          </cell>
          <cell r="I1811" t="str">
            <v>Customer Requested</v>
          </cell>
        </row>
        <row r="1812">
          <cell r="A1812" t="str">
            <v>BI_SC000</v>
          </cell>
          <cell r="B1812" t="str">
            <v>SC000</v>
          </cell>
          <cell r="C1812" t="str">
            <v>BI_SC000 - Sunset 115kV Substation Rebuild - Backhaul Comm</v>
          </cell>
          <cell r="D1812" t="str">
            <v>ER_2204</v>
          </cell>
          <cell r="E1812" t="str">
            <v>2204</v>
          </cell>
          <cell r="F1812" t="str">
            <v>ER_2204 - Substation Rebuilds</v>
          </cell>
          <cell r="G1812" t="str">
            <v>Substation - Station Rebuilds Program</v>
          </cell>
          <cell r="H1812" t="str">
            <v>T&amp;D Engineering</v>
          </cell>
          <cell r="I1812" t="str">
            <v>Asset Condition</v>
          </cell>
        </row>
        <row r="1813">
          <cell r="A1813" t="str">
            <v>BI_SC001</v>
          </cell>
          <cell r="B1813" t="str">
            <v>SC001</v>
          </cell>
          <cell r="C1813" t="str">
            <v>BI_SC001 - Sunset 115kV Substation Rebuild - Security Monitoring</v>
          </cell>
          <cell r="D1813" t="str">
            <v>ER_2204</v>
          </cell>
          <cell r="E1813" t="str">
            <v>2204</v>
          </cell>
          <cell r="F1813" t="str">
            <v>ER_2204 - Substation Rebuilds</v>
          </cell>
          <cell r="G1813" t="str">
            <v>Substation - Station Rebuilds Program</v>
          </cell>
          <cell r="H1813" t="str">
            <v>T&amp;D Engineering</v>
          </cell>
          <cell r="I1813" t="str">
            <v>Asset Condition</v>
          </cell>
        </row>
        <row r="1814">
          <cell r="A1814" t="str">
            <v>BI_SC002</v>
          </cell>
          <cell r="B1814" t="str">
            <v>SC002</v>
          </cell>
          <cell r="C1814" t="str">
            <v>BI_SC002 - Metro 115kV Substation Rebuild - Backhaul Comm</v>
          </cell>
          <cell r="D1814" t="str">
            <v>ER_2204</v>
          </cell>
          <cell r="E1814" t="str">
            <v>2204</v>
          </cell>
          <cell r="F1814" t="str">
            <v>ER_2204 - Substation Rebuilds</v>
          </cell>
          <cell r="G1814" t="str">
            <v>Substation - Station Rebuilds Program</v>
          </cell>
          <cell r="H1814" t="str">
            <v>T&amp;D Engineering</v>
          </cell>
          <cell r="I1814" t="str">
            <v>Asset Condition</v>
          </cell>
        </row>
        <row r="1815">
          <cell r="A1815" t="str">
            <v>BI_SC003</v>
          </cell>
          <cell r="B1815" t="str">
            <v>SC003</v>
          </cell>
          <cell r="C1815" t="str">
            <v>BI_SC003 - Metro 115kV Sub Rebuild - Security Monitoring</v>
          </cell>
          <cell r="D1815" t="str">
            <v>ER_2204</v>
          </cell>
          <cell r="E1815" t="str">
            <v>2204</v>
          </cell>
          <cell r="F1815" t="str">
            <v>ER_2204 - Substation Rebuilds</v>
          </cell>
          <cell r="G1815" t="str">
            <v>Substation - Station Rebuilds Program</v>
          </cell>
          <cell r="H1815" t="str">
            <v>T&amp;D Engineering</v>
          </cell>
          <cell r="I1815" t="str">
            <v>Asset Condition</v>
          </cell>
        </row>
        <row r="1816">
          <cell r="A1816" t="str">
            <v>BI_SC004</v>
          </cell>
          <cell r="B1816" t="str">
            <v>SC004</v>
          </cell>
          <cell r="C1816" t="str">
            <v>BI_SC004 - Metro 115kV Substation Rebuild - Netw Comms &amp; Sec Camera Integ</v>
          </cell>
          <cell r="D1816" t="str">
            <v>ER_2204</v>
          </cell>
          <cell r="E1816" t="str">
            <v>2204</v>
          </cell>
          <cell r="F1816" t="str">
            <v>ER_2204 - Substation Rebuilds</v>
          </cell>
          <cell r="G1816" t="str">
            <v>Substation - Station Rebuilds Program</v>
          </cell>
          <cell r="H1816" t="str">
            <v>T&amp;D Engineering</v>
          </cell>
          <cell r="I1816" t="str">
            <v>Asset Condition</v>
          </cell>
        </row>
        <row r="1817">
          <cell r="A1817" t="str">
            <v>BI_SC005</v>
          </cell>
          <cell r="B1817" t="str">
            <v>SC005</v>
          </cell>
          <cell r="C1817" t="str">
            <v>BI_SC005 - Flint Rd Access Control &amp; Integ</v>
          </cell>
          <cell r="D1817" t="str">
            <v>ER_2274</v>
          </cell>
          <cell r="E1817" t="str">
            <v>2274</v>
          </cell>
          <cell r="F1817" t="str">
            <v>ER_2274 - New Substations</v>
          </cell>
          <cell r="G1817" t="str">
            <v>Substation - New Distribution Station Capacity Program</v>
          </cell>
          <cell r="H1817" t="str">
            <v>T&amp;D Engineering</v>
          </cell>
          <cell r="I1817" t="str">
            <v>Performance &amp; Capacity</v>
          </cell>
        </row>
        <row r="1818">
          <cell r="A1818" t="str">
            <v>BI_SC006</v>
          </cell>
          <cell r="B1818" t="str">
            <v>SC006</v>
          </cell>
          <cell r="C1818" t="str">
            <v>BI_SC006 - Flint Rd Network Comm &amp; Camera Integ</v>
          </cell>
          <cell r="D1818" t="str">
            <v>ER_2274</v>
          </cell>
          <cell r="E1818" t="str">
            <v>2274</v>
          </cell>
          <cell r="F1818" t="str">
            <v>ER_2274 - New Substations</v>
          </cell>
          <cell r="G1818" t="str">
            <v>Substation - New Distribution Station Capacity Program</v>
          </cell>
          <cell r="H1818" t="str">
            <v>T&amp;D Engineering</v>
          </cell>
          <cell r="I1818" t="str">
            <v>Performance &amp; Capacity</v>
          </cell>
        </row>
        <row r="1819">
          <cell r="A1819" t="str">
            <v>BI_SC007</v>
          </cell>
          <cell r="B1819" t="str">
            <v>SC007</v>
          </cell>
          <cell r="C1819" t="str">
            <v>BI_SC007 - Midway Access Control &amp; Integ</v>
          </cell>
          <cell r="D1819" t="str">
            <v>ER_2274</v>
          </cell>
          <cell r="E1819" t="str">
            <v>2274</v>
          </cell>
          <cell r="F1819" t="str">
            <v>ER_2274 - New Substations</v>
          </cell>
          <cell r="G1819" t="str">
            <v>Substation - New Distribution Station Capacity Program</v>
          </cell>
          <cell r="H1819" t="str">
            <v>T&amp;D Engineering</v>
          </cell>
          <cell r="I1819" t="str">
            <v>Performance &amp; Capacity</v>
          </cell>
        </row>
        <row r="1820">
          <cell r="A1820" t="str">
            <v>BI_SC008</v>
          </cell>
          <cell r="B1820" t="str">
            <v>SC008</v>
          </cell>
          <cell r="C1820" t="str">
            <v>BI_SC008 - Midway Network Comm &amp; Camera Integ</v>
          </cell>
          <cell r="D1820" t="str">
            <v>ER_2274</v>
          </cell>
          <cell r="E1820" t="str">
            <v>2274</v>
          </cell>
          <cell r="F1820" t="str">
            <v>ER_2274 - New Substations</v>
          </cell>
          <cell r="G1820" t="str">
            <v>Substation - New Distribution Station Capacity Program</v>
          </cell>
          <cell r="H1820" t="str">
            <v>T&amp;D Engineering</v>
          </cell>
          <cell r="I1820" t="str">
            <v>Performance &amp; Capacity</v>
          </cell>
        </row>
        <row r="1821">
          <cell r="A1821" t="str">
            <v>BI_SC009</v>
          </cell>
          <cell r="B1821" t="str">
            <v>SC009</v>
          </cell>
          <cell r="C1821" t="str">
            <v>BI_SC009 - Irvin Access Control &amp; Integ</v>
          </cell>
          <cell r="D1821" t="str">
            <v>ER_2446</v>
          </cell>
          <cell r="E1821" t="str">
            <v>2446</v>
          </cell>
          <cell r="F1821" t="str">
            <v>ER_2446 - Irvin Sub - New Construction</v>
          </cell>
          <cell r="G1821" t="str">
            <v>Spokane Valley Transmission Reinforcement Project</v>
          </cell>
          <cell r="H1821" t="str">
            <v>T&amp;D Engineering</v>
          </cell>
          <cell r="I1821" t="str">
            <v>Mandatory &amp; Compliance</v>
          </cell>
        </row>
        <row r="1822">
          <cell r="A1822" t="str">
            <v>BI_SC010</v>
          </cell>
          <cell r="B1822" t="str">
            <v>SC010</v>
          </cell>
          <cell r="C1822" t="str">
            <v>BI_SC010 - Irvin Network Comm &amp; Camera Integ</v>
          </cell>
          <cell r="D1822" t="str">
            <v>ER_2446</v>
          </cell>
          <cell r="E1822" t="str">
            <v>2446</v>
          </cell>
          <cell r="F1822" t="str">
            <v>ER_2446 - Irvin Sub - New Construction</v>
          </cell>
          <cell r="G1822" t="str">
            <v>Spokane Valley Transmission Reinforcement Project</v>
          </cell>
          <cell r="H1822" t="str">
            <v>T&amp;D Engineering</v>
          </cell>
          <cell r="I1822" t="str">
            <v>Mandatory &amp; Compliance</v>
          </cell>
        </row>
        <row r="1823">
          <cell r="A1823" t="str">
            <v>BI_SC100</v>
          </cell>
          <cell r="B1823" t="str">
            <v>SC100</v>
          </cell>
          <cell r="C1823" t="str">
            <v>BI_SC100 - West Plains Fiber</v>
          </cell>
          <cell r="D1823" t="str">
            <v>ER_2204</v>
          </cell>
          <cell r="E1823" t="str">
            <v>2204</v>
          </cell>
          <cell r="F1823" t="str">
            <v>ER_2204 - Substation Rebuilds</v>
          </cell>
          <cell r="G1823" t="str">
            <v>Substation - Station Rebuilds Program</v>
          </cell>
          <cell r="H1823" t="str">
            <v>T&amp;D Engineering</v>
          </cell>
          <cell r="I1823" t="str">
            <v>Asset Condition</v>
          </cell>
        </row>
        <row r="1824">
          <cell r="A1824" t="str">
            <v>BI_SC101</v>
          </cell>
          <cell r="B1824" t="str">
            <v>SC101</v>
          </cell>
          <cell r="C1824" t="str">
            <v>BI_SC101 - Southeast Access Control &amp; Integ</v>
          </cell>
          <cell r="D1824" t="str">
            <v>ER_2274</v>
          </cell>
          <cell r="E1824" t="str">
            <v>2274</v>
          </cell>
          <cell r="F1824" t="str">
            <v>ER_2274 - New Substations</v>
          </cell>
          <cell r="G1824" t="str">
            <v>Substation - New Distribution Station Capacity Program</v>
          </cell>
          <cell r="H1824" t="str">
            <v>T&amp;D Engineering</v>
          </cell>
          <cell r="I1824" t="str">
            <v>Performance &amp; Capacity</v>
          </cell>
        </row>
        <row r="1825">
          <cell r="A1825" t="str">
            <v>BI_SC102</v>
          </cell>
          <cell r="B1825" t="str">
            <v>SC102</v>
          </cell>
          <cell r="C1825" t="str">
            <v>BI_SC102 - Southeast Network Comm &amp; Camera Integ</v>
          </cell>
          <cell r="D1825" t="str">
            <v>ER_2274</v>
          </cell>
          <cell r="E1825" t="str">
            <v>2274</v>
          </cell>
          <cell r="F1825" t="str">
            <v>ER_2274 - New Substations</v>
          </cell>
          <cell r="G1825" t="str">
            <v>Substation - New Distribution Station Capacity Program</v>
          </cell>
          <cell r="H1825" t="str">
            <v>T&amp;D Engineering</v>
          </cell>
          <cell r="I1825" t="str">
            <v>Performance &amp; Capacity</v>
          </cell>
        </row>
        <row r="1826">
          <cell r="A1826" t="str">
            <v>BI_SC103</v>
          </cell>
          <cell r="B1826" t="str">
            <v>SC103</v>
          </cell>
          <cell r="C1826" t="str">
            <v>BI_SC103 - WES Rebuild Access Control_Sub Integ</v>
          </cell>
          <cell r="D1826" t="str">
            <v>ER_2531</v>
          </cell>
          <cell r="E1826" t="str">
            <v>2531</v>
          </cell>
          <cell r="F1826" t="str">
            <v>ER_2531 - Westside 230 kV Substation - Rebuild</v>
          </cell>
          <cell r="G1826" t="str">
            <v>Westside 230/115kV Station Brownfield Rebuild Project</v>
          </cell>
          <cell r="H1826" t="str">
            <v>T&amp;D Engineering</v>
          </cell>
          <cell r="I1826" t="str">
            <v>Mandatory &amp; Compliance</v>
          </cell>
        </row>
        <row r="1827">
          <cell r="A1827" t="str">
            <v>BI_SC104</v>
          </cell>
          <cell r="B1827" t="str">
            <v>SC104</v>
          </cell>
          <cell r="C1827" t="str">
            <v>BI_SC104 - WES Rebuild Network Comm_Camera Integ</v>
          </cell>
          <cell r="D1827" t="str">
            <v>ER_2531</v>
          </cell>
          <cell r="E1827" t="str">
            <v>2531</v>
          </cell>
          <cell r="F1827" t="str">
            <v>ER_2531 - Westside 230 kV Substation - Rebuild</v>
          </cell>
          <cell r="G1827" t="str">
            <v>Westside 230/115kV Station Brownfield Rebuild Project</v>
          </cell>
          <cell r="H1827" t="str">
            <v>T&amp;D Engineering</v>
          </cell>
          <cell r="I1827" t="str">
            <v>Mandatory &amp; Compliance</v>
          </cell>
        </row>
        <row r="1828">
          <cell r="A1828" t="str">
            <v>BI_SC900</v>
          </cell>
          <cell r="B1828" t="str">
            <v>SC900</v>
          </cell>
          <cell r="C1828" t="str">
            <v>BI_SC900 - Sunset 115kV Sub Comms</v>
          </cell>
          <cell r="D1828" t="str">
            <v>ER_2204</v>
          </cell>
          <cell r="E1828" t="str">
            <v>2204</v>
          </cell>
          <cell r="F1828" t="str">
            <v>ER_2204 - Substation Rebuilds</v>
          </cell>
          <cell r="G1828" t="str">
            <v>Substation - Station Rebuilds Program</v>
          </cell>
          <cell r="H1828" t="str">
            <v>T&amp;D Engineering</v>
          </cell>
          <cell r="I1828" t="str">
            <v>Asset Condition</v>
          </cell>
        </row>
        <row r="1829">
          <cell r="A1829" t="str">
            <v>BI_SC901</v>
          </cell>
          <cell r="B1829" t="str">
            <v>SC901</v>
          </cell>
          <cell r="C1829" t="str">
            <v>BI_SC901 - Opportunity Valleyway Tap Metering</v>
          </cell>
          <cell r="D1829" t="str">
            <v>ER_2204</v>
          </cell>
          <cell r="E1829" t="str">
            <v>2204</v>
          </cell>
          <cell r="F1829" t="str">
            <v>ER_2204 - Substation Rebuilds</v>
          </cell>
          <cell r="G1829" t="str">
            <v>Substation - Station Rebuilds Program</v>
          </cell>
          <cell r="H1829" t="str">
            <v>T&amp;D Engineering</v>
          </cell>
          <cell r="I1829" t="str">
            <v>Asset Condition</v>
          </cell>
        </row>
        <row r="1830">
          <cell r="A1830" t="str">
            <v>BI_SC902</v>
          </cell>
          <cell r="B1830" t="str">
            <v>SC902</v>
          </cell>
          <cell r="C1830" t="str">
            <v>BI_SC902 - Southeast 115-13kV Comm</v>
          </cell>
          <cell r="D1830" t="str">
            <v>ER_2274</v>
          </cell>
          <cell r="E1830" t="str">
            <v>2274</v>
          </cell>
          <cell r="F1830" t="str">
            <v>ER_2274 - New Substations</v>
          </cell>
          <cell r="G1830" t="str">
            <v>Substation - New Distribution Station Capacity Program</v>
          </cell>
          <cell r="H1830" t="str">
            <v>T&amp;D Engineering</v>
          </cell>
          <cell r="I1830" t="str">
            <v>Performance &amp; Capacity</v>
          </cell>
        </row>
        <row r="1831">
          <cell r="A1831" t="str">
            <v>BI_SC903</v>
          </cell>
          <cell r="B1831" t="str">
            <v>SC903</v>
          </cell>
          <cell r="C1831" t="str">
            <v>BI_SC903 - Boulder 115/13kV Substation Comm</v>
          </cell>
          <cell r="D1831" t="str">
            <v>ER_2274</v>
          </cell>
          <cell r="E1831" t="str">
            <v>2274</v>
          </cell>
          <cell r="F1831" t="str">
            <v>ER_2274 - New Substations</v>
          </cell>
          <cell r="G1831" t="str">
            <v>Substation - New Distribution Station Capacity Program</v>
          </cell>
          <cell r="H1831" t="str">
            <v>T&amp;D Engineering</v>
          </cell>
          <cell r="I1831" t="str">
            <v>Performance &amp; Capacity</v>
          </cell>
        </row>
        <row r="1832">
          <cell r="A1832" t="str">
            <v>BI_SC904</v>
          </cell>
          <cell r="B1832" t="str">
            <v>SC904</v>
          </cell>
          <cell r="C1832" t="str">
            <v>BI_SC904 - Sunset 115kV Sub Comm</v>
          </cell>
          <cell r="D1832" t="str">
            <v>ER_2204</v>
          </cell>
          <cell r="E1832" t="str">
            <v>2204</v>
          </cell>
          <cell r="F1832" t="str">
            <v>ER_2204 - Substation Rebuilds</v>
          </cell>
          <cell r="G1832" t="str">
            <v>Substation - Station Rebuilds Program</v>
          </cell>
          <cell r="H1832" t="str">
            <v>T&amp;D Engineering</v>
          </cell>
          <cell r="I1832" t="str">
            <v>Asset Condition</v>
          </cell>
        </row>
        <row r="1833">
          <cell r="A1833" t="str">
            <v>BI_SC905</v>
          </cell>
          <cell r="B1833" t="str">
            <v>SC905</v>
          </cell>
          <cell r="C1833" t="str">
            <v>BI_SC905 - Metro 115-13kV Sub Comm</v>
          </cell>
          <cell r="D1833" t="str">
            <v>ER_2204</v>
          </cell>
          <cell r="E1833" t="str">
            <v>2204</v>
          </cell>
          <cell r="F1833" t="str">
            <v>ER_2204 - Substation Rebuilds</v>
          </cell>
          <cell r="G1833" t="str">
            <v>Substation - Station Rebuilds Program</v>
          </cell>
          <cell r="H1833" t="str">
            <v>T&amp;D Engineering</v>
          </cell>
          <cell r="I1833" t="str">
            <v>Asset Condition</v>
          </cell>
        </row>
        <row r="1834">
          <cell r="A1834" t="str">
            <v>BI_SC906</v>
          </cell>
          <cell r="B1834" t="str">
            <v>SC906</v>
          </cell>
          <cell r="C1834" t="str">
            <v>BI_SC906 - Irvin 115kV Switching Station Comm</v>
          </cell>
          <cell r="D1834" t="str">
            <v>ER_2446</v>
          </cell>
          <cell r="E1834" t="str">
            <v>2446</v>
          </cell>
          <cell r="F1834" t="str">
            <v>ER_2446 - Irvin Sub - New Construction</v>
          </cell>
          <cell r="G1834" t="str">
            <v>Spokane Valley Transmission Reinforcement Project</v>
          </cell>
          <cell r="H1834" t="str">
            <v>T&amp;D Engineering</v>
          </cell>
          <cell r="I1834" t="str">
            <v>Mandatory &amp; Compliance</v>
          </cell>
        </row>
        <row r="1835">
          <cell r="A1835" t="str">
            <v>BI_SC907</v>
          </cell>
          <cell r="B1835" t="str">
            <v>SC907</v>
          </cell>
          <cell r="C1835" t="str">
            <v>BI_SC907 - Beacon PRC-002 (Comms Integration)</v>
          </cell>
          <cell r="D1835" t="str">
            <v>ER_2608</v>
          </cell>
          <cell r="E1835" t="str">
            <v>2608</v>
          </cell>
          <cell r="F1835" t="str">
            <v>ER_2608 - Protection System Upgrades for PRC-002</v>
          </cell>
          <cell r="G1835" t="str">
            <v>Protection System Upgrade for PRC-002</v>
          </cell>
          <cell r="H1835" t="str">
            <v>T&amp;D Engineering</v>
          </cell>
          <cell r="I1835" t="str">
            <v>Mandatory &amp; Compliance</v>
          </cell>
        </row>
        <row r="1836">
          <cell r="A1836" t="str">
            <v>BI_SD001</v>
          </cell>
          <cell r="B1836" t="str">
            <v>SD001</v>
          </cell>
          <cell r="C1836" t="str">
            <v>BI_SD001 - 3HT 12F2 Waste Water</v>
          </cell>
          <cell r="D1836" t="str">
            <v>ER_2514</v>
          </cell>
          <cell r="E1836" t="str">
            <v>2514</v>
          </cell>
          <cell r="F1836" t="str">
            <v>ER_2514 - Distribution - Spokane North &amp; West</v>
          </cell>
          <cell r="G1836" t="str">
            <v>Distribution System Enhancements</v>
          </cell>
          <cell r="H1836" t="str">
            <v>T&amp;D Engineering</v>
          </cell>
          <cell r="I1836" t="str">
            <v>Performance &amp; Capacity</v>
          </cell>
        </row>
        <row r="1837">
          <cell r="A1837" t="str">
            <v>BI_SD002</v>
          </cell>
          <cell r="B1837" t="str">
            <v>SD002</v>
          </cell>
          <cell r="C1837" t="str">
            <v>BI_SD002 - Monroe St Recond</v>
          </cell>
          <cell r="D1837" t="str">
            <v>ER_2514</v>
          </cell>
          <cell r="E1837" t="str">
            <v>2514</v>
          </cell>
          <cell r="F1837" t="str">
            <v>ER_2514 - Distribution - Spokane North &amp; West</v>
          </cell>
          <cell r="G1837" t="str">
            <v>Distribution System Enhancements</v>
          </cell>
          <cell r="H1837" t="str">
            <v>T&amp;D Engineering</v>
          </cell>
          <cell r="I1837" t="str">
            <v>Performance &amp; Capacity</v>
          </cell>
        </row>
        <row r="1838">
          <cell r="A1838" t="str">
            <v>BI_SD003</v>
          </cell>
          <cell r="B1838" t="str">
            <v>SD003</v>
          </cell>
          <cell r="C1838" t="str">
            <v>BI_SD003 - Millwood 12F4 Reconductor .5 miles</v>
          </cell>
          <cell r="D1838" t="str">
            <v>ER_2514</v>
          </cell>
          <cell r="E1838" t="str">
            <v>2514</v>
          </cell>
          <cell r="F1838" t="str">
            <v>ER_2514 - Distribution - Spokane North &amp; West</v>
          </cell>
          <cell r="G1838" t="str">
            <v>Distribution System Enhancements</v>
          </cell>
          <cell r="H1838" t="str">
            <v>T&amp;D Engineering</v>
          </cell>
          <cell r="I1838" t="str">
            <v>Performance &amp; Capacity</v>
          </cell>
        </row>
        <row r="1839">
          <cell r="A1839" t="str">
            <v>BI_SD004</v>
          </cell>
          <cell r="B1839" t="str">
            <v>SD004</v>
          </cell>
          <cell r="C1839" t="str">
            <v>BI_SD004 - COB 12F1 Recond 4/0 ACSR</v>
          </cell>
          <cell r="D1839" t="str">
            <v>ER_2514</v>
          </cell>
          <cell r="E1839" t="str">
            <v>2514</v>
          </cell>
          <cell r="F1839" t="str">
            <v>ER_2514 - Distribution - Spokane North &amp; West</v>
          </cell>
          <cell r="G1839" t="str">
            <v>Distribution System Enhancements</v>
          </cell>
          <cell r="H1839" t="str">
            <v>T&amp;D Engineering</v>
          </cell>
          <cell r="I1839" t="str">
            <v>Performance &amp; Capacity</v>
          </cell>
        </row>
        <row r="1840">
          <cell r="A1840" t="str">
            <v>BI_SD005</v>
          </cell>
          <cell r="B1840" t="str">
            <v>SD005</v>
          </cell>
          <cell r="C1840" t="str">
            <v>BI_SD005 - NE 12F2 Tie to NE 12F4</v>
          </cell>
          <cell r="D1840" t="str">
            <v>ER_2514</v>
          </cell>
          <cell r="E1840" t="str">
            <v>2514</v>
          </cell>
          <cell r="F1840" t="str">
            <v>ER_2514 - Distribution - Spokane North &amp; West</v>
          </cell>
          <cell r="G1840" t="str">
            <v>Distribution System Enhancements</v>
          </cell>
          <cell r="H1840" t="str">
            <v>T&amp;D Engineering</v>
          </cell>
          <cell r="I1840" t="str">
            <v>Performance &amp; Capacity</v>
          </cell>
        </row>
        <row r="1841">
          <cell r="A1841" t="str">
            <v>BI_SD006</v>
          </cell>
          <cell r="B1841" t="str">
            <v>SD006</v>
          </cell>
          <cell r="C1841" t="str">
            <v>BI_SD006 - SE 12F2 Improve Tower MT Reliability</v>
          </cell>
          <cell r="D1841" t="str">
            <v>ER_2514</v>
          </cell>
          <cell r="E1841" t="str">
            <v>2514</v>
          </cell>
          <cell r="F1841" t="str">
            <v>ER_2514 - Distribution - Spokane North &amp; West</v>
          </cell>
          <cell r="G1841" t="str">
            <v>Distribution System Enhancements</v>
          </cell>
          <cell r="H1841" t="str">
            <v>T&amp;D Engineering</v>
          </cell>
          <cell r="I1841" t="str">
            <v>Performance &amp; Capacity</v>
          </cell>
        </row>
        <row r="1842">
          <cell r="A1842" t="str">
            <v>BI_SD007</v>
          </cell>
          <cell r="B1842" t="str">
            <v>SD007</v>
          </cell>
          <cell r="C1842" t="str">
            <v>BI_SD007 - TCOP Related Distribution Rebuilds</v>
          </cell>
          <cell r="D1842" t="str">
            <v>ER_2535</v>
          </cell>
          <cell r="E1842" t="str">
            <v>2535</v>
          </cell>
          <cell r="F1842" t="str">
            <v>ER_2535 - TCOP Related Distribution Rebuilds</v>
          </cell>
          <cell r="G1842" t="str">
            <v>Distribution Transformer Change Out Program</v>
          </cell>
          <cell r="H1842" t="str">
            <v>T&amp;D Operations</v>
          </cell>
          <cell r="I1842" t="str">
            <v>Asset Condition</v>
          </cell>
        </row>
        <row r="1843">
          <cell r="A1843" t="str">
            <v>BI_SD008</v>
          </cell>
          <cell r="B1843" t="str">
            <v>SD008</v>
          </cell>
          <cell r="C1843" t="str">
            <v>BI_SD008 - Beacon-F&amp;C 115:Relocate at Whitworth Distrib</v>
          </cell>
          <cell r="D1843" t="str">
            <v>ER_2473</v>
          </cell>
          <cell r="E1843" t="str">
            <v>2473</v>
          </cell>
          <cell r="F1843" t="str">
            <v>ER_2473 - Beacon-F&amp;C 115: Relocate at Whitworth</v>
          </cell>
          <cell r="G1843" t="str">
            <v>Regular Capital - Pre Business Case</v>
          </cell>
          <cell r="H1843" t="str">
            <v>No Function</v>
          </cell>
          <cell r="I1843" t="str">
            <v>No Driver</v>
          </cell>
        </row>
        <row r="1844">
          <cell r="A1844" t="str">
            <v>BI_SD009</v>
          </cell>
          <cell r="B1844" t="str">
            <v>SD009</v>
          </cell>
          <cell r="C1844" t="str">
            <v>BI_SD009 - LIB12F2 Grid Modernization</v>
          </cell>
          <cell r="D1844" t="str">
            <v>ER_2470</v>
          </cell>
          <cell r="E1844" t="str">
            <v>2470</v>
          </cell>
          <cell r="F1844" t="str">
            <v>ER_2470 - Dist Grid Modernization</v>
          </cell>
          <cell r="G1844" t="str">
            <v>Distribution Grid Modernization</v>
          </cell>
          <cell r="H1844" t="str">
            <v>T&amp;D Operations</v>
          </cell>
          <cell r="I1844" t="str">
            <v>Asset Condition</v>
          </cell>
        </row>
        <row r="1845">
          <cell r="A1845" t="str">
            <v>BI_SD010</v>
          </cell>
          <cell r="B1845" t="str">
            <v>SD010</v>
          </cell>
          <cell r="C1845" t="str">
            <v>BI_SD010 - SIP12F4 Grid Modernization</v>
          </cell>
          <cell r="D1845" t="str">
            <v>ER_2470</v>
          </cell>
          <cell r="E1845" t="str">
            <v>2470</v>
          </cell>
          <cell r="F1845" t="str">
            <v>ER_2470 - Dist Grid Modernization</v>
          </cell>
          <cell r="G1845" t="str">
            <v>Distribution Grid Modernization</v>
          </cell>
          <cell r="H1845" t="str">
            <v>T&amp;D Operations</v>
          </cell>
          <cell r="I1845" t="str">
            <v>Asset Condition</v>
          </cell>
        </row>
        <row r="1846">
          <cell r="A1846" t="str">
            <v>BI_SD011</v>
          </cell>
          <cell r="B1846" t="str">
            <v>SD011</v>
          </cell>
          <cell r="C1846" t="str">
            <v>BI_SD011 - LIB12F2 Grid Modernization Automation</v>
          </cell>
          <cell r="D1846" t="str">
            <v>ER_2599</v>
          </cell>
          <cell r="E1846" t="str">
            <v>2599</v>
          </cell>
          <cell r="F1846" t="str">
            <v>ER_2599 - Grid Mod Automation</v>
          </cell>
          <cell r="G1846" t="str">
            <v>Distribution Grid Modernization</v>
          </cell>
          <cell r="H1846" t="str">
            <v>T&amp;D Operations</v>
          </cell>
          <cell r="I1846" t="str">
            <v>Asset Condition</v>
          </cell>
        </row>
        <row r="1847">
          <cell r="A1847" t="str">
            <v>BI_SD012</v>
          </cell>
          <cell r="B1847" t="str">
            <v>SD012</v>
          </cell>
          <cell r="C1847" t="str">
            <v>BI_SD012 - SIP12F4 Grid Modernization Automation</v>
          </cell>
          <cell r="D1847" t="str">
            <v>ER_2599</v>
          </cell>
          <cell r="E1847" t="str">
            <v>2599</v>
          </cell>
          <cell r="F1847" t="str">
            <v>ER_2599 - Grid Mod Automation</v>
          </cell>
          <cell r="G1847" t="str">
            <v>Distribution Grid Modernization</v>
          </cell>
          <cell r="H1847" t="str">
            <v>T&amp;D Operations</v>
          </cell>
          <cell r="I1847" t="str">
            <v>Asset Condition</v>
          </cell>
        </row>
        <row r="1848">
          <cell r="A1848" t="str">
            <v>BI_SD013</v>
          </cell>
          <cell r="B1848" t="str">
            <v>SD013</v>
          </cell>
          <cell r="C1848" t="str">
            <v>BI_SD013 - NE12F4 Grid Modernization</v>
          </cell>
          <cell r="D1848" t="str">
            <v>ER_2470</v>
          </cell>
          <cell r="E1848" t="str">
            <v>2470</v>
          </cell>
          <cell r="F1848" t="str">
            <v>ER_2470 - Dist Grid Modernization</v>
          </cell>
          <cell r="G1848" t="str">
            <v>Distribution Grid Modernization</v>
          </cell>
          <cell r="H1848" t="str">
            <v>T&amp;D Operations</v>
          </cell>
          <cell r="I1848" t="str">
            <v>Asset Condition</v>
          </cell>
        </row>
        <row r="1849">
          <cell r="A1849" t="str">
            <v>BI_SD100</v>
          </cell>
          <cell r="B1849" t="str">
            <v>SD100</v>
          </cell>
          <cell r="C1849" t="str">
            <v>BI_SD100 - Metro Post St Cable Ph 2</v>
          </cell>
          <cell r="D1849" t="str">
            <v>ER_2237</v>
          </cell>
          <cell r="E1849" t="str">
            <v>2237</v>
          </cell>
          <cell r="F1849" t="str">
            <v>ER_2237 - Metro FDR Upgrade</v>
          </cell>
          <cell r="G1849" t="str">
            <v>Downtown Network - Performance &amp; Capacity</v>
          </cell>
          <cell r="H1849" t="str">
            <v>Downtown Network</v>
          </cell>
          <cell r="I1849" t="str">
            <v>Performance &amp; Capacity</v>
          </cell>
        </row>
        <row r="1850">
          <cell r="A1850" t="str">
            <v>BI_SD101</v>
          </cell>
          <cell r="B1850" t="str">
            <v>SD101</v>
          </cell>
          <cell r="C1850" t="str">
            <v>BI_SD101 - Colbert 12F2 WA</v>
          </cell>
          <cell r="D1850" t="str">
            <v>ER_2414</v>
          </cell>
          <cell r="E1850" t="str">
            <v>2414</v>
          </cell>
          <cell r="F1850" t="str">
            <v>ER_2414 - Sys-Dist Reliability-Improve Worst Fdrs</v>
          </cell>
          <cell r="G1850" t="str">
            <v>Distribution System Enhancements</v>
          </cell>
          <cell r="H1850" t="str">
            <v>T&amp;D Engineering</v>
          </cell>
          <cell r="I1850" t="str">
            <v>Performance &amp; Capacity</v>
          </cell>
        </row>
        <row r="1851">
          <cell r="A1851" t="str">
            <v>BI_SD102</v>
          </cell>
          <cell r="B1851" t="str">
            <v>SD102</v>
          </cell>
          <cell r="C1851" t="str">
            <v>BI_SD102 - 9th &amp; Central - Distribution Integration</v>
          </cell>
          <cell r="D1851" t="str">
            <v>ER_2204</v>
          </cell>
          <cell r="E1851" t="str">
            <v>2204</v>
          </cell>
          <cell r="F1851" t="str">
            <v>ER_2204 - Substation Rebuilds</v>
          </cell>
          <cell r="G1851" t="str">
            <v>Substation - Station Rebuilds Program</v>
          </cell>
          <cell r="H1851" t="str">
            <v>T&amp;D Engineering</v>
          </cell>
          <cell r="I1851" t="str">
            <v>Asset Condition</v>
          </cell>
        </row>
        <row r="1852">
          <cell r="A1852" t="str">
            <v>BI_SD103</v>
          </cell>
          <cell r="B1852" t="str">
            <v>SD103</v>
          </cell>
          <cell r="C1852" t="str">
            <v>BI_SD103 - EFM 12F2 Tie</v>
          </cell>
          <cell r="D1852" t="str">
            <v>ER_2517</v>
          </cell>
          <cell r="E1852" t="str">
            <v>2517</v>
          </cell>
          <cell r="F1852" t="str">
            <v>ER_2517 - EFM 12F2 &amp; PVW 241 Feeder Tie</v>
          </cell>
          <cell r="G1852" t="str">
            <v>Regular Capital - Pre Business Case</v>
          </cell>
          <cell r="H1852" t="str">
            <v>No Function</v>
          </cell>
          <cell r="I1852" t="str">
            <v>No Driver</v>
          </cell>
        </row>
        <row r="1853">
          <cell r="A1853" t="str">
            <v>BI_SD104</v>
          </cell>
          <cell r="B1853" t="str">
            <v>SD104</v>
          </cell>
          <cell r="C1853" t="str">
            <v>BI_SD104 - Liberty Lk 12F2 Henry Rd Tie</v>
          </cell>
          <cell r="D1853" t="str">
            <v>ER_2514</v>
          </cell>
          <cell r="E1853" t="str">
            <v>2514</v>
          </cell>
          <cell r="F1853" t="str">
            <v>ER_2514 - Distribution - Spokane North &amp; West</v>
          </cell>
          <cell r="G1853" t="str">
            <v>Distribution System Enhancements</v>
          </cell>
          <cell r="H1853" t="str">
            <v>T&amp;D Engineering</v>
          </cell>
          <cell r="I1853" t="str">
            <v>Performance &amp; Capacity</v>
          </cell>
        </row>
        <row r="1854">
          <cell r="A1854" t="str">
            <v>BI_SD105</v>
          </cell>
          <cell r="B1854" t="str">
            <v>SD105</v>
          </cell>
          <cell r="C1854" t="str">
            <v>BI_SD105 - Mead Cx 12F3</v>
          </cell>
          <cell r="D1854" t="str">
            <v>ER_2525</v>
          </cell>
          <cell r="E1854" t="str">
            <v>2525</v>
          </cell>
          <cell r="F1854" t="str">
            <v>ER_2525 - Mead Cx 12F3</v>
          </cell>
          <cell r="G1854" t="str">
            <v>Regular Capital - Pre Business Case</v>
          </cell>
          <cell r="H1854" t="str">
            <v>No Function</v>
          </cell>
          <cell r="I1854" t="str">
            <v>No Driver</v>
          </cell>
        </row>
        <row r="1855">
          <cell r="A1855" t="str">
            <v>BI_SD106</v>
          </cell>
          <cell r="B1855" t="str">
            <v>SD106</v>
          </cell>
          <cell r="C1855" t="str">
            <v>BI_SD106 - NE 12F1 Recond &amp; Split FDR</v>
          </cell>
          <cell r="D1855" t="str">
            <v>ER_2514</v>
          </cell>
          <cell r="E1855" t="str">
            <v>2514</v>
          </cell>
          <cell r="F1855" t="str">
            <v>ER_2514 - Distribution - Spokane North &amp; West</v>
          </cell>
          <cell r="G1855" t="str">
            <v>Distribution System Enhancements</v>
          </cell>
          <cell r="H1855" t="str">
            <v>T&amp;D Engineering</v>
          </cell>
          <cell r="I1855" t="str">
            <v>Performance &amp; Capacity</v>
          </cell>
        </row>
        <row r="1856">
          <cell r="A1856" t="str">
            <v>BI_SD107</v>
          </cell>
          <cell r="B1856" t="str">
            <v>SD107</v>
          </cell>
          <cell r="C1856" t="str">
            <v>BI_SD107 - Southeast 12F6 - Cx FDR</v>
          </cell>
          <cell r="D1856" t="str">
            <v>ER_2274</v>
          </cell>
          <cell r="E1856" t="str">
            <v>2274</v>
          </cell>
          <cell r="F1856" t="str">
            <v>ER_2274 - New Substations</v>
          </cell>
          <cell r="G1856" t="str">
            <v>Substation - New Distribution Station Capacity Program</v>
          </cell>
          <cell r="H1856" t="str">
            <v>T&amp;D Engineering</v>
          </cell>
          <cell r="I1856" t="str">
            <v>Performance &amp; Capacity</v>
          </cell>
        </row>
        <row r="1857">
          <cell r="A1857" t="str">
            <v>BI_SD108</v>
          </cell>
          <cell r="B1857" t="str">
            <v>SD108</v>
          </cell>
          <cell r="C1857" t="str">
            <v>BI_SD108 - 9CE 12F4 Recond 366</v>
          </cell>
          <cell r="D1857" t="str">
            <v>ER_2514</v>
          </cell>
          <cell r="E1857" t="str">
            <v>2514</v>
          </cell>
          <cell r="F1857" t="str">
            <v>ER_2514 - Distribution - Spokane North &amp; West</v>
          </cell>
          <cell r="G1857" t="str">
            <v>Distribution System Enhancements</v>
          </cell>
          <cell r="H1857" t="str">
            <v>T&amp;D Engineering</v>
          </cell>
          <cell r="I1857" t="str">
            <v>Performance &amp; Capacity</v>
          </cell>
        </row>
        <row r="1858">
          <cell r="A1858" t="str">
            <v>BI_SD109</v>
          </cell>
          <cell r="B1858" t="str">
            <v>SD109</v>
          </cell>
          <cell r="C1858" t="str">
            <v>BI_SD109 - Greenacres - Distribution Line Integration</v>
          </cell>
          <cell r="D1858" t="str">
            <v>ER_2274</v>
          </cell>
          <cell r="E1858" t="str">
            <v>2274</v>
          </cell>
          <cell r="F1858" t="str">
            <v>ER_2274 - New Substations</v>
          </cell>
          <cell r="G1858" t="str">
            <v>Substation - New Distribution Station Capacity Program</v>
          </cell>
          <cell r="H1858" t="str">
            <v>T&amp;D Engineering</v>
          </cell>
          <cell r="I1858" t="str">
            <v>Performance &amp; Capacity</v>
          </cell>
        </row>
        <row r="1859">
          <cell r="A1859" t="str">
            <v>BI_SD110</v>
          </cell>
          <cell r="B1859" t="str">
            <v>SD110</v>
          </cell>
          <cell r="C1859" t="str">
            <v>BI_SD110 - MIL 12F2 Recond 0.5 mi</v>
          </cell>
          <cell r="D1859" t="str">
            <v>ER_2514</v>
          </cell>
          <cell r="E1859" t="str">
            <v>2514</v>
          </cell>
          <cell r="F1859" t="str">
            <v>ER_2514 - Distribution - Spokane North &amp; West</v>
          </cell>
          <cell r="G1859" t="str">
            <v>Distribution System Enhancements</v>
          </cell>
          <cell r="H1859" t="str">
            <v>T&amp;D Engineering</v>
          </cell>
          <cell r="I1859" t="str">
            <v>Performance &amp; Capacity</v>
          </cell>
        </row>
        <row r="1860">
          <cell r="A1860" t="str">
            <v>BI_SD111</v>
          </cell>
          <cell r="B1860" t="str">
            <v>SD111</v>
          </cell>
          <cell r="C1860" t="str">
            <v>BI_SD111 - BKR 12F3 Recond 2/0 ACSR 1 mi</v>
          </cell>
          <cell r="D1860" t="str">
            <v>ER_2514</v>
          </cell>
          <cell r="E1860" t="str">
            <v>2514</v>
          </cell>
          <cell r="F1860" t="str">
            <v>ER_2514 - Distribution - Spokane North &amp; West</v>
          </cell>
          <cell r="G1860" t="str">
            <v>Distribution System Enhancements</v>
          </cell>
          <cell r="H1860" t="str">
            <v>T&amp;D Engineering</v>
          </cell>
          <cell r="I1860" t="str">
            <v>Performance &amp; Capacity</v>
          </cell>
        </row>
        <row r="1861">
          <cell r="A1861" t="str">
            <v>BI_SD112</v>
          </cell>
          <cell r="B1861" t="str">
            <v>SD112</v>
          </cell>
          <cell r="C1861" t="str">
            <v>BI_SD112 - CHE 12F3 Recond 2/0 CU 3 mi</v>
          </cell>
          <cell r="D1861" t="str">
            <v>ER_2514</v>
          </cell>
          <cell r="E1861" t="str">
            <v>2514</v>
          </cell>
          <cell r="F1861" t="str">
            <v>ER_2514 - Distribution - Spokane North &amp; West</v>
          </cell>
          <cell r="G1861" t="str">
            <v>Distribution System Enhancements</v>
          </cell>
          <cell r="H1861" t="str">
            <v>T&amp;D Engineering</v>
          </cell>
          <cell r="I1861" t="str">
            <v>Performance &amp; Capacity</v>
          </cell>
        </row>
        <row r="1862">
          <cell r="A1862" t="str">
            <v>BI_SD113</v>
          </cell>
          <cell r="B1862" t="str">
            <v>SD113</v>
          </cell>
          <cell r="C1862" t="str">
            <v>BI_SD113 - MIL 12F1 Recond 1/0 CU 0.8 mi</v>
          </cell>
          <cell r="D1862" t="str">
            <v>ER_2514</v>
          </cell>
          <cell r="E1862" t="str">
            <v>2514</v>
          </cell>
          <cell r="F1862" t="str">
            <v>ER_2514 - Distribution - Spokane North &amp; West</v>
          </cell>
          <cell r="G1862" t="str">
            <v>Distribution System Enhancements</v>
          </cell>
          <cell r="H1862" t="str">
            <v>T&amp;D Engineering</v>
          </cell>
          <cell r="I1862" t="str">
            <v>Performance &amp; Capacity</v>
          </cell>
        </row>
        <row r="1863">
          <cell r="A1863" t="str">
            <v>BI_SD114</v>
          </cell>
          <cell r="B1863" t="str">
            <v>SD114</v>
          </cell>
          <cell r="C1863" t="str">
            <v>BI_SD114 - 9CE 12F1 Tie to 9CE 12F3 Broadway 0.5 mi</v>
          </cell>
          <cell r="D1863" t="str">
            <v>ER_2514</v>
          </cell>
          <cell r="E1863" t="str">
            <v>2514</v>
          </cell>
          <cell r="F1863" t="str">
            <v>ER_2514 - Distribution - Spokane North &amp; West</v>
          </cell>
          <cell r="G1863" t="str">
            <v>Distribution System Enhancements</v>
          </cell>
          <cell r="H1863" t="str">
            <v>T&amp;D Engineering</v>
          </cell>
          <cell r="I1863" t="str">
            <v>Performance &amp; Capacity</v>
          </cell>
        </row>
        <row r="1864">
          <cell r="A1864" t="str">
            <v>BI_SD115</v>
          </cell>
          <cell r="B1864" t="str">
            <v>SD115</v>
          </cell>
          <cell r="C1864" t="str">
            <v>BI_SD115 - Spokane Airport Switch Gear Repl.</v>
          </cell>
          <cell r="D1864" t="str">
            <v>ER_2544</v>
          </cell>
          <cell r="E1864" t="str">
            <v>2544</v>
          </cell>
          <cell r="F1864" t="str">
            <v>ER_2544 - Spokane Airport Switch Gear Repl.</v>
          </cell>
          <cell r="G1864" t="str">
            <v>Regular Capital - Pre Business Case</v>
          </cell>
          <cell r="H1864" t="str">
            <v>No Function</v>
          </cell>
          <cell r="I1864" t="str">
            <v>No Driver</v>
          </cell>
        </row>
        <row r="1865">
          <cell r="A1865" t="str">
            <v>BI_SD116</v>
          </cell>
          <cell r="B1865" t="str">
            <v>SD116</v>
          </cell>
          <cell r="C1865" t="str">
            <v>BI_SD116 - Beacon 12 F1 Feeder Upgrade</v>
          </cell>
          <cell r="D1865" t="str">
            <v>ER_2470</v>
          </cell>
          <cell r="E1865" t="str">
            <v>2470</v>
          </cell>
          <cell r="F1865" t="str">
            <v>ER_2470 - Dist Grid Modernization</v>
          </cell>
          <cell r="G1865" t="str">
            <v>Distribution Grid Modernization</v>
          </cell>
          <cell r="H1865" t="str">
            <v>T&amp;D Operations</v>
          </cell>
          <cell r="I1865" t="str">
            <v>Asset Condition</v>
          </cell>
        </row>
        <row r="1866">
          <cell r="A1866" t="str">
            <v>BI_SD117</v>
          </cell>
          <cell r="B1866" t="str">
            <v>SD117</v>
          </cell>
          <cell r="C1866" t="str">
            <v>BI_SD117 - F &amp; C 12F2 Feeder Upgrade</v>
          </cell>
          <cell r="D1866" t="str">
            <v>ER_2470</v>
          </cell>
          <cell r="E1866" t="str">
            <v>2470</v>
          </cell>
          <cell r="F1866" t="str">
            <v>ER_2470 - Dist Grid Modernization</v>
          </cell>
          <cell r="G1866" t="str">
            <v>Distribution Grid Modernization</v>
          </cell>
          <cell r="H1866" t="str">
            <v>T&amp;D Operations</v>
          </cell>
          <cell r="I1866" t="str">
            <v>Asset Condition</v>
          </cell>
        </row>
        <row r="1867">
          <cell r="A1867" t="str">
            <v>BI_SD118</v>
          </cell>
          <cell r="B1867" t="str">
            <v>SD118</v>
          </cell>
          <cell r="C1867" t="str">
            <v>BI_SD118 - Waikiki-Mead Substation - New (Distribution)</v>
          </cell>
          <cell r="D1867" t="str">
            <v>ER_2274</v>
          </cell>
          <cell r="E1867" t="str">
            <v>2274</v>
          </cell>
          <cell r="F1867" t="str">
            <v>ER_2274 - New Substations</v>
          </cell>
          <cell r="G1867" t="str">
            <v>Substation - New Distribution Station Capacity Program</v>
          </cell>
          <cell r="H1867" t="str">
            <v>T&amp;D Engineering</v>
          </cell>
          <cell r="I1867" t="str">
            <v>Performance &amp; Capacity</v>
          </cell>
        </row>
        <row r="1868">
          <cell r="A1868" t="str">
            <v>BI_SD119</v>
          </cell>
          <cell r="B1868" t="str">
            <v>SD119</v>
          </cell>
          <cell r="C1868" t="str">
            <v>BI_SD119 - Beacon-Ross Park 115kV Rebuild (Dist UB)</v>
          </cell>
          <cell r="D1868" t="str">
            <v>ER_2621</v>
          </cell>
          <cell r="E1868" t="str">
            <v>2621</v>
          </cell>
          <cell r="F1868" t="str">
            <v>ER_2621 - Beacon-Ross Park 115kV T-Line Rebuild</v>
          </cell>
          <cell r="G1868" t="str">
            <v>Transmission Construction - Compliance</v>
          </cell>
          <cell r="H1868" t="str">
            <v>T&amp;D Engineering</v>
          </cell>
          <cell r="I1868" t="str">
            <v>Mandatory &amp; Compliance</v>
          </cell>
        </row>
        <row r="1869">
          <cell r="A1869" t="str">
            <v>BI_SD171</v>
          </cell>
          <cell r="B1869" t="str">
            <v>SD171</v>
          </cell>
          <cell r="C1869" t="str">
            <v>BI_SD171 - Airway Heights 12F1 - Add Line Regulators</v>
          </cell>
          <cell r="D1869" t="str">
            <v>ER_2201</v>
          </cell>
          <cell r="E1869" t="str">
            <v>2201</v>
          </cell>
          <cell r="F1869" t="str">
            <v>ER_2201 - Airway Hts 12F1-Add Regulators</v>
          </cell>
          <cell r="G1869" t="str">
            <v>Regular Capital - Pre Business Case</v>
          </cell>
          <cell r="H1869" t="str">
            <v>No Function</v>
          </cell>
          <cell r="I1869" t="str">
            <v>No Driver</v>
          </cell>
        </row>
        <row r="1870">
          <cell r="A1870" t="str">
            <v>BI_SD172</v>
          </cell>
          <cell r="B1870" t="str">
            <v>SD172</v>
          </cell>
          <cell r="C1870" t="str">
            <v>BI_SD172 - Ft Wright 12f1-reconductor 1Mi of feeder trunk</v>
          </cell>
          <cell r="D1870" t="str">
            <v>ER_2514</v>
          </cell>
          <cell r="E1870" t="str">
            <v>2514</v>
          </cell>
          <cell r="F1870" t="str">
            <v>ER_2514 - Distribution - Spokane North &amp; West</v>
          </cell>
          <cell r="G1870" t="str">
            <v>Distribution System Enhancements</v>
          </cell>
          <cell r="H1870" t="str">
            <v>T&amp;D Engineering</v>
          </cell>
          <cell r="I1870" t="str">
            <v>Performance &amp; Capacity</v>
          </cell>
        </row>
        <row r="1871">
          <cell r="A1871" t="str">
            <v>BI_SD201</v>
          </cell>
          <cell r="B1871" t="str">
            <v>SD201</v>
          </cell>
          <cell r="C1871" t="str">
            <v>BI_SD201 - Post St. Sub Rebuild - Construct New Duct Lines</v>
          </cell>
          <cell r="D1871" t="str">
            <v>ER_2251</v>
          </cell>
          <cell r="E1871" t="str">
            <v>2251</v>
          </cell>
          <cell r="F1871" t="str">
            <v>ER_2251 - Post St-Improvement/Upgrades</v>
          </cell>
          <cell r="G1871" t="str">
            <v>Downtown Network - Performance &amp; Capacity</v>
          </cell>
          <cell r="H1871" t="str">
            <v>Downtown Network</v>
          </cell>
          <cell r="I1871" t="str">
            <v>Performance &amp; Capacity</v>
          </cell>
        </row>
        <row r="1872">
          <cell r="A1872" t="str">
            <v>BI_SD202</v>
          </cell>
          <cell r="B1872" t="str">
            <v>SD202</v>
          </cell>
          <cell r="C1872" t="str">
            <v>BI_SD202 - Mead 12F1 &amp; 12F2 - Construct Feeders</v>
          </cell>
          <cell r="D1872" t="str">
            <v>ER_2258</v>
          </cell>
          <cell r="E1872" t="str">
            <v>2258</v>
          </cell>
          <cell r="F1872" t="str">
            <v>ER_2258 - Mead Sub- Construct</v>
          </cell>
          <cell r="G1872" t="str">
            <v>Regular Capital - Pre Business Case</v>
          </cell>
          <cell r="H1872" t="str">
            <v>No Function</v>
          </cell>
          <cell r="I1872" t="str">
            <v>No Driver</v>
          </cell>
        </row>
        <row r="1873">
          <cell r="A1873" t="str">
            <v>BI_SD203</v>
          </cell>
          <cell r="B1873" t="str">
            <v>SD203</v>
          </cell>
          <cell r="C1873" t="str">
            <v>BI_SD203 - Hillyard 115-13kv Cx FDRs</v>
          </cell>
          <cell r="D1873" t="str">
            <v>ER_2274</v>
          </cell>
          <cell r="E1873" t="str">
            <v>2274</v>
          </cell>
          <cell r="F1873" t="str">
            <v>ER_2274 - New Substations</v>
          </cell>
          <cell r="G1873" t="str">
            <v>Substation - New Distribution Station Capacity Program</v>
          </cell>
          <cell r="H1873" t="str">
            <v>T&amp;D Engineering</v>
          </cell>
          <cell r="I1873" t="str">
            <v>Performance &amp; Capacity</v>
          </cell>
        </row>
        <row r="1874">
          <cell r="A1874" t="str">
            <v>BI_SD204</v>
          </cell>
          <cell r="B1874" t="str">
            <v>SD204</v>
          </cell>
          <cell r="C1874" t="str">
            <v>BI_SD204 - Metro 13639 - construct new east network feeder</v>
          </cell>
          <cell r="D1874" t="str">
            <v>ER_2303</v>
          </cell>
          <cell r="E1874" t="str">
            <v>2303</v>
          </cell>
          <cell r="F1874" t="str">
            <v>ER_2303 - Metro-Install Feeder</v>
          </cell>
          <cell r="G1874" t="str">
            <v>Regular Capital - Pre Business Case</v>
          </cell>
          <cell r="H1874" t="str">
            <v>No Function</v>
          </cell>
          <cell r="I1874" t="str">
            <v>No Driver</v>
          </cell>
        </row>
        <row r="1875">
          <cell r="A1875" t="str">
            <v>BI_SD205</v>
          </cell>
          <cell r="B1875" t="str">
            <v>SD205</v>
          </cell>
          <cell r="C1875" t="str">
            <v>BI_SD205 - Millwood Distribution Line Integration</v>
          </cell>
          <cell r="D1875" t="str">
            <v>ER_2283</v>
          </cell>
          <cell r="E1875" t="str">
            <v>2283</v>
          </cell>
          <cell r="F1875" t="str">
            <v>ER_2283 - Millwood Sub - Rebuild</v>
          </cell>
          <cell r="G1875" t="str">
            <v>Substation - Station Rebuilds Program</v>
          </cell>
          <cell r="H1875" t="str">
            <v>T&amp;D Engineering</v>
          </cell>
          <cell r="I1875" t="str">
            <v>Asset Condition</v>
          </cell>
        </row>
        <row r="1876">
          <cell r="A1876" t="str">
            <v>BI_SD206</v>
          </cell>
          <cell r="B1876" t="str">
            <v>SD206</v>
          </cell>
          <cell r="C1876" t="str">
            <v>BI_SD206 - BKR 12F3 Recond 1 mi</v>
          </cell>
          <cell r="D1876" t="str">
            <v>ER_2514</v>
          </cell>
          <cell r="E1876" t="str">
            <v>2514</v>
          </cell>
          <cell r="F1876" t="str">
            <v>ER_2514 - Distribution - Spokane North &amp; West</v>
          </cell>
          <cell r="G1876" t="str">
            <v>Distribution System Enhancements</v>
          </cell>
          <cell r="H1876" t="str">
            <v>T&amp;D Engineering</v>
          </cell>
          <cell r="I1876" t="str">
            <v>Performance &amp; Capacity</v>
          </cell>
        </row>
        <row r="1877">
          <cell r="A1877" t="str">
            <v>BI_SD207</v>
          </cell>
          <cell r="B1877" t="str">
            <v>SD207</v>
          </cell>
          <cell r="C1877" t="str">
            <v>BI_SD207 - Chester 12F1-12F4 Tie on Bowdish</v>
          </cell>
          <cell r="D1877" t="str">
            <v>ER_2514</v>
          </cell>
          <cell r="E1877" t="str">
            <v>2514</v>
          </cell>
          <cell r="F1877" t="str">
            <v>ER_2514 - Distribution - Spokane North &amp; West</v>
          </cell>
          <cell r="G1877" t="str">
            <v>Distribution System Enhancements</v>
          </cell>
          <cell r="H1877" t="str">
            <v>T&amp;D Engineering</v>
          </cell>
          <cell r="I1877" t="str">
            <v>Performance &amp; Capacity</v>
          </cell>
        </row>
        <row r="1878">
          <cell r="A1878" t="str">
            <v>BI_SD208</v>
          </cell>
          <cell r="B1878" t="str">
            <v>SD208</v>
          </cell>
          <cell r="C1878" t="str">
            <v>BI_SD208 - Mica Peak Convert OH to URD</v>
          </cell>
          <cell r="D1878" t="str">
            <v>ER_2514</v>
          </cell>
          <cell r="E1878" t="str">
            <v>2514</v>
          </cell>
          <cell r="F1878" t="str">
            <v>ER_2514 - Distribution - Spokane North &amp; West</v>
          </cell>
          <cell r="G1878" t="str">
            <v>Distribution System Enhancements</v>
          </cell>
          <cell r="H1878" t="str">
            <v>T&amp;D Engineering</v>
          </cell>
          <cell r="I1878" t="str">
            <v>Performance &amp; Capacity</v>
          </cell>
        </row>
        <row r="1879">
          <cell r="A1879" t="str">
            <v>BI_SD210</v>
          </cell>
          <cell r="B1879" t="str">
            <v>SD210</v>
          </cell>
          <cell r="C1879" t="str">
            <v>BI_SD210 - South Hill Secondary Reconductor Project</v>
          </cell>
          <cell r="D1879" t="str">
            <v>ER_2200</v>
          </cell>
          <cell r="E1879" t="str">
            <v>2200</v>
          </cell>
          <cell r="F1879" t="str">
            <v>ER_2200 - S Hill 2ndry Reconstruction</v>
          </cell>
          <cell r="G1879" t="str">
            <v>Regular Capital - Pre Business Case</v>
          </cell>
          <cell r="H1879" t="str">
            <v>No Function</v>
          </cell>
          <cell r="I1879" t="str">
            <v>No Driver</v>
          </cell>
        </row>
        <row r="1880">
          <cell r="A1880" t="str">
            <v>BI_SD211</v>
          </cell>
          <cell r="B1880" t="str">
            <v>SD211</v>
          </cell>
          <cell r="C1880" t="str">
            <v>BI_SD211 - U-District URD FDR Tie Trent Avenue</v>
          </cell>
          <cell r="D1880" t="str">
            <v>ER_2514</v>
          </cell>
          <cell r="E1880" t="str">
            <v>2514</v>
          </cell>
          <cell r="F1880" t="str">
            <v>ER_2514 - Distribution - Spokane North &amp; West</v>
          </cell>
          <cell r="G1880" t="str">
            <v>Distribution System Enhancements</v>
          </cell>
          <cell r="H1880" t="str">
            <v>T&amp;D Engineering</v>
          </cell>
          <cell r="I1880" t="str">
            <v>Performance &amp; Capacity</v>
          </cell>
        </row>
        <row r="1881">
          <cell r="A1881" t="str">
            <v>BI_SD212</v>
          </cell>
          <cell r="B1881" t="str">
            <v>SD212</v>
          </cell>
          <cell r="C1881" t="str">
            <v>BI_SD212 - Barker Road Substation - Rebuild (Distribution)</v>
          </cell>
          <cell r="D1881" t="str">
            <v>ER_2204</v>
          </cell>
          <cell r="E1881" t="str">
            <v>2204</v>
          </cell>
          <cell r="F1881" t="str">
            <v>ER_2204 - Substation Rebuilds</v>
          </cell>
          <cell r="G1881" t="str">
            <v>Substation - Station Rebuilds Program</v>
          </cell>
          <cell r="H1881" t="str">
            <v>T&amp;D Engineering</v>
          </cell>
          <cell r="I1881" t="str">
            <v>Asset Condition</v>
          </cell>
        </row>
        <row r="1882">
          <cell r="A1882" t="str">
            <v>BI_SD213</v>
          </cell>
          <cell r="B1882" t="str">
            <v>SD213</v>
          </cell>
          <cell r="C1882" t="str">
            <v>BI_SD213 - Hillyard Substation - New Station (Dist)</v>
          </cell>
          <cell r="D1882" t="str">
            <v>ER_2274</v>
          </cell>
          <cell r="E1882" t="str">
            <v>2274</v>
          </cell>
          <cell r="F1882" t="str">
            <v>ER_2274 - New Substations</v>
          </cell>
          <cell r="G1882" t="str">
            <v>Substation - New Distribution Station Capacity Program</v>
          </cell>
          <cell r="H1882" t="str">
            <v>T&amp;D Engineering</v>
          </cell>
          <cell r="I1882" t="str">
            <v>Performance &amp; Capacity</v>
          </cell>
        </row>
        <row r="1883">
          <cell r="A1883" t="str">
            <v>BI_SD300</v>
          </cell>
          <cell r="B1883" t="str">
            <v>SD300</v>
          </cell>
          <cell r="C1883" t="str">
            <v>BI_SD300 - Colbert 12F2 - Reconductor 1.6 Miles</v>
          </cell>
          <cell r="D1883" t="str">
            <v>ER_2258</v>
          </cell>
          <cell r="E1883" t="str">
            <v>2258</v>
          </cell>
          <cell r="F1883" t="str">
            <v>ER_2258 - Mead Sub- Construct</v>
          </cell>
          <cell r="G1883" t="str">
            <v>Regular Capital - Pre Business Case</v>
          </cell>
          <cell r="H1883" t="str">
            <v>No Function</v>
          </cell>
          <cell r="I1883" t="str">
            <v>No Driver</v>
          </cell>
        </row>
        <row r="1884">
          <cell r="A1884" t="str">
            <v>BI_SD301</v>
          </cell>
          <cell r="B1884" t="str">
            <v>SD301</v>
          </cell>
          <cell r="C1884" t="str">
            <v>BI_SD301 - OPT 12F2 Cx Fdr</v>
          </cell>
          <cell r="D1884" t="str">
            <v>ER_2526</v>
          </cell>
          <cell r="E1884" t="str">
            <v>2526</v>
          </cell>
          <cell r="F1884" t="str">
            <v>ER_2526 - Opportunity 12F2 Cx Fdr</v>
          </cell>
          <cell r="G1884" t="str">
            <v>Spokane Valley Transmission Reinforcement Project</v>
          </cell>
          <cell r="H1884" t="str">
            <v>T&amp;D Engineering</v>
          </cell>
          <cell r="I1884" t="str">
            <v>Mandatory &amp; Compliance</v>
          </cell>
        </row>
        <row r="1885">
          <cell r="A1885" t="str">
            <v>BI_SD302</v>
          </cell>
          <cell r="B1885" t="str">
            <v>SD302</v>
          </cell>
          <cell r="C1885" t="str">
            <v>BI_SD302 - Sunset 12F2 - Recond 2 Miles</v>
          </cell>
          <cell r="D1885" t="str">
            <v>ER_2218</v>
          </cell>
          <cell r="E1885" t="str">
            <v>2218</v>
          </cell>
          <cell r="F1885" t="str">
            <v>ER_2218 - Sun 12F2 Reconductor</v>
          </cell>
          <cell r="G1885" t="str">
            <v>Regular Capital - Pre Business Case</v>
          </cell>
          <cell r="H1885" t="str">
            <v>No Function</v>
          </cell>
          <cell r="I1885" t="str">
            <v>No Driver</v>
          </cell>
        </row>
        <row r="1886">
          <cell r="A1886" t="str">
            <v>BI_SD303</v>
          </cell>
          <cell r="B1886" t="str">
            <v>SD303</v>
          </cell>
          <cell r="C1886" t="str">
            <v>BI_SD303 - SIP 12F6 Cx Fdr</v>
          </cell>
          <cell r="D1886" t="str">
            <v>ER_2528</v>
          </cell>
          <cell r="E1886" t="str">
            <v>2528</v>
          </cell>
          <cell r="F1886" t="str">
            <v>ER_2528 - SIP 12F6 Cx Fdr</v>
          </cell>
          <cell r="G1886" t="str">
            <v>Regular Capital - Pre Business Case</v>
          </cell>
          <cell r="H1886" t="str">
            <v>No Function</v>
          </cell>
          <cell r="I1886" t="str">
            <v>No Driver</v>
          </cell>
        </row>
        <row r="1887">
          <cell r="A1887" t="str">
            <v>BI_SD304</v>
          </cell>
          <cell r="B1887" t="str">
            <v>SD304</v>
          </cell>
          <cell r="C1887" t="str">
            <v>BI_SD304 - Southeast 12F1 - Recond 3 Miles</v>
          </cell>
          <cell r="D1887" t="str">
            <v>ER_2212</v>
          </cell>
          <cell r="E1887" t="str">
            <v>2212</v>
          </cell>
          <cell r="F1887" t="str">
            <v>ER_2212 - Southeast-Upgrade Xfmr</v>
          </cell>
          <cell r="G1887" t="str">
            <v>Regular Capital - Pre Business Case</v>
          </cell>
          <cell r="H1887" t="str">
            <v>No Function</v>
          </cell>
          <cell r="I1887" t="str">
            <v>No Driver</v>
          </cell>
        </row>
        <row r="1888">
          <cell r="A1888" t="str">
            <v>BI_SD305</v>
          </cell>
          <cell r="B1888" t="str">
            <v>SD305</v>
          </cell>
          <cell r="C1888" t="str">
            <v>BI_SD305 - Southeast 12F5 - Construct New Feeder</v>
          </cell>
          <cell r="D1888" t="str">
            <v>ER_2212</v>
          </cell>
          <cell r="E1888" t="str">
            <v>2212</v>
          </cell>
          <cell r="F1888" t="str">
            <v>ER_2212 - Southeast-Upgrade Xfmr</v>
          </cell>
          <cell r="G1888" t="str">
            <v>Regular Capital - Pre Business Case</v>
          </cell>
          <cell r="H1888" t="str">
            <v>No Function</v>
          </cell>
          <cell r="I1888" t="str">
            <v>No Driver</v>
          </cell>
        </row>
        <row r="1889">
          <cell r="A1889" t="str">
            <v>BI_SD306</v>
          </cell>
          <cell r="B1889" t="str">
            <v>SD306</v>
          </cell>
          <cell r="C1889" t="str">
            <v>BI_SD306 - Deer Park 12F2 - Recond 2/0 ACSR</v>
          </cell>
          <cell r="D1889" t="str">
            <v>ER_2514</v>
          </cell>
          <cell r="E1889" t="str">
            <v>2514</v>
          </cell>
          <cell r="F1889" t="str">
            <v>ER_2514 - Distribution - Spokane North &amp; West</v>
          </cell>
          <cell r="G1889" t="str">
            <v>Distribution System Enhancements</v>
          </cell>
          <cell r="H1889" t="str">
            <v>T&amp;D Engineering</v>
          </cell>
          <cell r="I1889" t="str">
            <v>Performance &amp; Capacity</v>
          </cell>
        </row>
        <row r="1890">
          <cell r="A1890" t="str">
            <v>BI_SD307</v>
          </cell>
          <cell r="B1890" t="str">
            <v>SD307</v>
          </cell>
          <cell r="C1890" t="str">
            <v>BI_SD307 - NE 12F2 - Tie to WAK 12F3</v>
          </cell>
          <cell r="D1890" t="str">
            <v>ER_2514</v>
          </cell>
          <cell r="E1890" t="str">
            <v>2514</v>
          </cell>
          <cell r="F1890" t="str">
            <v>ER_2514 - Distribution - Spokane North &amp; West</v>
          </cell>
          <cell r="G1890" t="str">
            <v>Distribution System Enhancements</v>
          </cell>
          <cell r="H1890" t="str">
            <v>T&amp;D Engineering</v>
          </cell>
          <cell r="I1890" t="str">
            <v>Performance &amp; Capacity</v>
          </cell>
        </row>
        <row r="1891">
          <cell r="A1891" t="str">
            <v>BI_SD308</v>
          </cell>
          <cell r="B1891" t="str">
            <v>SD308</v>
          </cell>
          <cell r="C1891" t="str">
            <v>BI_SD308 - Avista Campus Electric Service Upgrades</v>
          </cell>
          <cell r="D1891" t="str">
            <v>ER_2222</v>
          </cell>
          <cell r="E1891" t="str">
            <v>2222</v>
          </cell>
          <cell r="F1891" t="str">
            <v>ER_2222 - AVA Electric Upgrades</v>
          </cell>
          <cell r="G1891" t="str">
            <v>Regular Capital - Pre Business Case</v>
          </cell>
          <cell r="H1891" t="str">
            <v>No Function</v>
          </cell>
          <cell r="I1891" t="str">
            <v>No Driver</v>
          </cell>
        </row>
        <row r="1892">
          <cell r="A1892" t="str">
            <v>BI_SD309</v>
          </cell>
          <cell r="B1892" t="str">
            <v>SD309</v>
          </cell>
          <cell r="C1892" t="str">
            <v>BI_SD309 - Millwood 12F2 Northwoods Loop</v>
          </cell>
          <cell r="D1892" t="str">
            <v>ER_2514</v>
          </cell>
          <cell r="E1892" t="str">
            <v>2514</v>
          </cell>
          <cell r="F1892" t="str">
            <v>ER_2514 - Distribution - Spokane North &amp; West</v>
          </cell>
          <cell r="G1892" t="str">
            <v>Distribution System Enhancements</v>
          </cell>
          <cell r="H1892" t="str">
            <v>T&amp;D Engineering</v>
          </cell>
          <cell r="I1892" t="str">
            <v>Performance &amp; Capacity</v>
          </cell>
        </row>
        <row r="1893">
          <cell r="A1893" t="str">
            <v>BI_SD310</v>
          </cell>
          <cell r="B1893" t="str">
            <v>SD310</v>
          </cell>
          <cell r="C1893" t="str">
            <v>BI_SD310 - Lib Lk 12F1-EFM 12F2 600 A UG Tie</v>
          </cell>
          <cell r="D1893" t="str">
            <v>ER_2514</v>
          </cell>
          <cell r="E1893" t="str">
            <v>2514</v>
          </cell>
          <cell r="F1893" t="str">
            <v>ER_2514 - Distribution - Spokane North &amp; West</v>
          </cell>
          <cell r="G1893" t="str">
            <v>Distribution System Enhancements</v>
          </cell>
          <cell r="H1893" t="str">
            <v>T&amp;D Engineering</v>
          </cell>
          <cell r="I1893" t="str">
            <v>Performance &amp; Capacity</v>
          </cell>
        </row>
        <row r="1894">
          <cell r="A1894" t="str">
            <v>BI_SD311</v>
          </cell>
          <cell r="B1894" t="str">
            <v>SD311</v>
          </cell>
          <cell r="C1894" t="str">
            <v>BI_SD311 - Baseline Spk &amp; West Segment Recond</v>
          </cell>
          <cell r="D1894" t="str">
            <v>ER_2514</v>
          </cell>
          <cell r="E1894" t="str">
            <v>2514</v>
          </cell>
          <cell r="F1894" t="str">
            <v>ER_2514 - Distribution - Spokane North &amp; West</v>
          </cell>
          <cell r="G1894" t="str">
            <v>Distribution System Enhancements</v>
          </cell>
          <cell r="H1894" t="str">
            <v>T&amp;D Engineering</v>
          </cell>
          <cell r="I1894" t="str">
            <v>Performance &amp; Capacity</v>
          </cell>
        </row>
        <row r="1895">
          <cell r="A1895" t="str">
            <v>BI_SD312</v>
          </cell>
          <cell r="B1895" t="str">
            <v>SD312</v>
          </cell>
          <cell r="C1895" t="str">
            <v>BI_SD312 - Beacon 12 F5 Feeder Upgrade</v>
          </cell>
          <cell r="D1895" t="str">
            <v>ER_2470</v>
          </cell>
          <cell r="E1895" t="str">
            <v>2470</v>
          </cell>
          <cell r="F1895" t="str">
            <v>ER_2470 - Dist Grid Modernization</v>
          </cell>
          <cell r="G1895" t="str">
            <v>Distribution Grid Modernization</v>
          </cell>
          <cell r="H1895" t="str">
            <v>T&amp;D Operations</v>
          </cell>
          <cell r="I1895" t="str">
            <v>Asset Condition</v>
          </cell>
        </row>
        <row r="1896">
          <cell r="A1896" t="str">
            <v>BI_SD313</v>
          </cell>
          <cell r="B1896" t="str">
            <v>SD313</v>
          </cell>
          <cell r="C1896" t="str">
            <v>BI_SD313 - SUN 12F4 - repl midline recloser 249R</v>
          </cell>
          <cell r="D1896" t="str">
            <v>ER_2514</v>
          </cell>
          <cell r="E1896" t="str">
            <v>2514</v>
          </cell>
          <cell r="F1896" t="str">
            <v>ER_2514 - Distribution - Spokane North &amp; West</v>
          </cell>
          <cell r="G1896" t="str">
            <v>Distribution System Enhancements</v>
          </cell>
          <cell r="H1896" t="str">
            <v>T&amp;D Engineering</v>
          </cell>
          <cell r="I1896" t="str">
            <v>Performance &amp; Capacity</v>
          </cell>
        </row>
        <row r="1897">
          <cell r="A1897" t="str">
            <v>BI_SD314</v>
          </cell>
          <cell r="B1897" t="str">
            <v>SD314</v>
          </cell>
          <cell r="C1897" t="str">
            <v>BI_SD314 - Greenacres Henry Road Tie</v>
          </cell>
          <cell r="D1897" t="str">
            <v>ER_2514</v>
          </cell>
          <cell r="E1897" t="str">
            <v>2514</v>
          </cell>
          <cell r="F1897" t="str">
            <v>ER_2514 - Distribution - Spokane North &amp; West</v>
          </cell>
          <cell r="G1897" t="str">
            <v>Distribution System Enhancements</v>
          </cell>
          <cell r="H1897" t="str">
            <v>T&amp;D Engineering</v>
          </cell>
          <cell r="I1897" t="str">
            <v>Performance &amp; Capacity</v>
          </cell>
        </row>
        <row r="1898">
          <cell r="A1898" t="str">
            <v>BI_SD349</v>
          </cell>
          <cell r="B1898" t="str">
            <v>SD349</v>
          </cell>
          <cell r="C1898" t="str">
            <v>BI_SD349 - Barker Rd 12f2 - construct fdr tie to LIB 12f2</v>
          </cell>
          <cell r="D1898" t="str">
            <v>ER_2514</v>
          </cell>
          <cell r="E1898" t="str">
            <v>2514</v>
          </cell>
          <cell r="F1898" t="str">
            <v>ER_2514 - Distribution - Spokane North &amp; West</v>
          </cell>
          <cell r="G1898" t="str">
            <v>Distribution System Enhancements</v>
          </cell>
          <cell r="H1898" t="str">
            <v>T&amp;D Engineering</v>
          </cell>
          <cell r="I1898" t="str">
            <v>Performance &amp; Capacity</v>
          </cell>
        </row>
        <row r="1899">
          <cell r="A1899" t="str">
            <v>BI_SD400</v>
          </cell>
          <cell r="B1899" t="str">
            <v>SD400</v>
          </cell>
          <cell r="C1899" t="str">
            <v>BI_SD400 - 3HT 12F1 U District Loop</v>
          </cell>
          <cell r="D1899" t="str">
            <v>ER_2514</v>
          </cell>
          <cell r="E1899" t="str">
            <v>2514</v>
          </cell>
          <cell r="F1899" t="str">
            <v>ER_2514 - Distribution - Spokane North &amp; West</v>
          </cell>
          <cell r="G1899" t="str">
            <v>Distribution System Enhancements</v>
          </cell>
          <cell r="H1899" t="str">
            <v>T&amp;D Engineering</v>
          </cell>
          <cell r="I1899" t="str">
            <v>Performance &amp; Capacity</v>
          </cell>
        </row>
        <row r="1900">
          <cell r="A1900" t="str">
            <v>BI_SD401</v>
          </cell>
          <cell r="B1900" t="str">
            <v>SD401</v>
          </cell>
          <cell r="C1900" t="str">
            <v>BI_SD401 - Barker 12F2 Recond 2/0 CU on Mission</v>
          </cell>
          <cell r="D1900" t="str">
            <v>ER_2514</v>
          </cell>
          <cell r="E1900" t="str">
            <v>2514</v>
          </cell>
          <cell r="F1900" t="str">
            <v>ER_2514 - Distribution - Spokane North &amp; West</v>
          </cell>
          <cell r="G1900" t="str">
            <v>Distribution System Enhancements</v>
          </cell>
          <cell r="H1900" t="str">
            <v>T&amp;D Engineering</v>
          </cell>
          <cell r="I1900" t="str">
            <v>Performance &amp; Capacity</v>
          </cell>
        </row>
        <row r="1901">
          <cell r="A1901" t="str">
            <v>BI_SD402</v>
          </cell>
          <cell r="B1901" t="str">
            <v>SD402</v>
          </cell>
          <cell r="C1901" t="str">
            <v>BI_SD402 - Liberty Lake 12F2 - Recond Crapo At Barker Rd</v>
          </cell>
          <cell r="D1901" t="str">
            <v>ER_2232</v>
          </cell>
          <cell r="E1901" t="str">
            <v>2232</v>
          </cell>
          <cell r="F1901" t="str">
            <v>ER_2232 - East Valley Reconductor CRAPO</v>
          </cell>
          <cell r="G1901" t="str">
            <v>Regular Capital - Pre Business Case</v>
          </cell>
          <cell r="H1901" t="str">
            <v>No Function</v>
          </cell>
          <cell r="I1901" t="str">
            <v>No Driver</v>
          </cell>
        </row>
        <row r="1902">
          <cell r="A1902" t="str">
            <v>BI_SD403</v>
          </cell>
          <cell r="B1902" t="str">
            <v>SD403</v>
          </cell>
          <cell r="C1902" t="str">
            <v>BI_SD403 - East Farms 12F2 - Recond Crapo on Starr Rd</v>
          </cell>
          <cell r="D1902" t="str">
            <v>ER_2232</v>
          </cell>
          <cell r="E1902" t="str">
            <v>2232</v>
          </cell>
          <cell r="F1902" t="str">
            <v>ER_2232 - East Valley Reconductor CRAPO</v>
          </cell>
          <cell r="G1902" t="str">
            <v>Regular Capital - Pre Business Case</v>
          </cell>
          <cell r="H1902" t="str">
            <v>No Function</v>
          </cell>
          <cell r="I1902" t="str">
            <v>No Driver</v>
          </cell>
        </row>
        <row r="1903">
          <cell r="A1903" t="str">
            <v>BI_SD404</v>
          </cell>
          <cell r="B1903" t="str">
            <v>SD404</v>
          </cell>
          <cell r="C1903" t="str">
            <v>BI_SD404 - Deaconess - Install Switches and Cable</v>
          </cell>
          <cell r="D1903" t="str">
            <v>ER_2234</v>
          </cell>
          <cell r="E1903" t="str">
            <v>2234</v>
          </cell>
          <cell r="F1903" t="str">
            <v>ER_2234 - Deaconess Install</v>
          </cell>
          <cell r="G1903" t="str">
            <v>Regular Capital - Pre Business Case</v>
          </cell>
          <cell r="H1903" t="str">
            <v>No Function</v>
          </cell>
          <cell r="I1903" t="str">
            <v>No Driver</v>
          </cell>
        </row>
        <row r="1904">
          <cell r="A1904" t="str">
            <v>BI_SD407</v>
          </cell>
          <cell r="B1904" t="str">
            <v>SD407</v>
          </cell>
          <cell r="C1904" t="str">
            <v>BI_SD407 - F&amp;C 12F1 - Reconductor Tie to Nw 12F4</v>
          </cell>
          <cell r="D1904" t="str">
            <v>ER_2236</v>
          </cell>
          <cell r="E1904" t="str">
            <v>2236</v>
          </cell>
          <cell r="F1904" t="str">
            <v>ER_2236 - Francis &amp; Cedar 12F1 Reconductor</v>
          </cell>
          <cell r="G1904" t="str">
            <v>Regular Capital - Pre Business Case</v>
          </cell>
          <cell r="H1904" t="str">
            <v>No Function</v>
          </cell>
          <cell r="I1904" t="str">
            <v>No Driver</v>
          </cell>
        </row>
        <row r="1905">
          <cell r="A1905" t="str">
            <v>BI_SD408</v>
          </cell>
          <cell r="B1905" t="str">
            <v>SD408</v>
          </cell>
          <cell r="C1905" t="str">
            <v>BI_SD408 - Liberty Lake 12F2 - Recond Crapo on Henry Rd</v>
          </cell>
          <cell r="D1905" t="str">
            <v>ER_2232</v>
          </cell>
          <cell r="E1905" t="str">
            <v>2232</v>
          </cell>
          <cell r="F1905" t="str">
            <v>ER_2232 - East Valley Reconductor CRAPO</v>
          </cell>
          <cell r="G1905" t="str">
            <v>Regular Capital - Pre Business Case</v>
          </cell>
          <cell r="H1905" t="str">
            <v>No Function</v>
          </cell>
          <cell r="I1905" t="str">
            <v>No Driver</v>
          </cell>
        </row>
        <row r="1906">
          <cell r="A1906" t="str">
            <v>BI_SD409</v>
          </cell>
          <cell r="B1906" t="str">
            <v>SD409</v>
          </cell>
          <cell r="C1906" t="str">
            <v>BI_SD409 - Ne 12F3 - Bea 12F2 - Reconductor Tie</v>
          </cell>
          <cell r="D1906" t="str">
            <v>ER_2296</v>
          </cell>
          <cell r="E1906" t="str">
            <v>2296</v>
          </cell>
          <cell r="F1906" t="str">
            <v>ER_2296 - NE Sub-Increase Capacity</v>
          </cell>
          <cell r="G1906" t="str">
            <v>Regular Capital - Pre Business Case</v>
          </cell>
          <cell r="H1906" t="str">
            <v>No Function</v>
          </cell>
          <cell r="I1906" t="str">
            <v>No Driver</v>
          </cell>
        </row>
        <row r="1907">
          <cell r="A1907" t="str">
            <v>BI_SD410</v>
          </cell>
          <cell r="B1907" t="str">
            <v>SD410</v>
          </cell>
          <cell r="C1907" t="str">
            <v>BI_SD410 - NTWK Metro-Reconductor PILC</v>
          </cell>
          <cell r="D1907" t="str">
            <v>ER_2237</v>
          </cell>
          <cell r="E1907" t="str">
            <v>2237</v>
          </cell>
          <cell r="F1907" t="str">
            <v>ER_2237 - Metro FDR Upgrade</v>
          </cell>
          <cell r="G1907" t="str">
            <v>Downtown Network - Performance &amp; Capacity</v>
          </cell>
          <cell r="H1907" t="str">
            <v>Downtown Network</v>
          </cell>
          <cell r="I1907" t="str">
            <v>Performance &amp; Capacity</v>
          </cell>
        </row>
        <row r="1908">
          <cell r="A1908" t="str">
            <v>BI_SD411</v>
          </cell>
          <cell r="B1908" t="str">
            <v>SD411</v>
          </cell>
          <cell r="C1908" t="str">
            <v>BI_SD411 - Ross Park 12F4 Reconductor on Astor</v>
          </cell>
          <cell r="D1908" t="str">
            <v>ER_2245</v>
          </cell>
          <cell r="E1908" t="str">
            <v>2245</v>
          </cell>
          <cell r="F1908" t="str">
            <v>ER_2245 - ROS 12F4 Reconductor</v>
          </cell>
          <cell r="G1908" t="str">
            <v>Regular Capital - Pre Business Case</v>
          </cell>
          <cell r="H1908" t="str">
            <v>No Function</v>
          </cell>
          <cell r="I1908" t="str">
            <v>No Driver</v>
          </cell>
        </row>
        <row r="1909">
          <cell r="A1909" t="str">
            <v>BI_SD412</v>
          </cell>
          <cell r="B1909" t="str">
            <v>SD412</v>
          </cell>
          <cell r="C1909" t="str">
            <v>BI_SD412 - East Farms 12F1 - Reconductor 1.5 Miles</v>
          </cell>
          <cell r="D1909" t="str">
            <v>ER_2514</v>
          </cell>
          <cell r="E1909" t="str">
            <v>2514</v>
          </cell>
          <cell r="F1909" t="str">
            <v>ER_2514 - Distribution - Spokane North &amp; West</v>
          </cell>
          <cell r="G1909" t="str">
            <v>Distribution System Enhancements</v>
          </cell>
          <cell r="H1909" t="str">
            <v>T&amp;D Engineering</v>
          </cell>
          <cell r="I1909" t="str">
            <v>Performance &amp; Capacity</v>
          </cell>
        </row>
        <row r="1910">
          <cell r="A1910" t="str">
            <v>BI_SD413</v>
          </cell>
          <cell r="B1910" t="str">
            <v>SD413</v>
          </cell>
          <cell r="C1910" t="str">
            <v>BI_SD413 - Deer Park 12F1 - Midline Recloser</v>
          </cell>
          <cell r="D1910" t="str">
            <v>ER_2248</v>
          </cell>
          <cell r="E1910" t="str">
            <v>2248</v>
          </cell>
          <cell r="F1910" t="str">
            <v>ER_2248 - Deer Park 12F1 Recloser</v>
          </cell>
          <cell r="G1910" t="str">
            <v>Regular Capital - Pre Business Case</v>
          </cell>
          <cell r="H1910" t="str">
            <v>No Function</v>
          </cell>
          <cell r="I1910" t="str">
            <v>No Driver</v>
          </cell>
        </row>
        <row r="1911">
          <cell r="A1911" t="str">
            <v>BI_SD414</v>
          </cell>
          <cell r="B1911" t="str">
            <v>SD414</v>
          </cell>
          <cell r="C1911" t="str">
            <v>BI_SD414 - Millwood 12F1 - Reconductor 0.8 Miles</v>
          </cell>
          <cell r="D1911" t="str">
            <v>ER_2514</v>
          </cell>
          <cell r="E1911" t="str">
            <v>2514</v>
          </cell>
          <cell r="F1911" t="str">
            <v>ER_2514 - Distribution - Spokane North &amp; West</v>
          </cell>
          <cell r="G1911" t="str">
            <v>Distribution System Enhancements</v>
          </cell>
          <cell r="H1911" t="str">
            <v>T&amp;D Engineering</v>
          </cell>
          <cell r="I1911" t="str">
            <v>Performance &amp; Capacity</v>
          </cell>
        </row>
        <row r="1912">
          <cell r="A1912" t="str">
            <v>BI_SD415</v>
          </cell>
          <cell r="B1912" t="str">
            <v>SD415</v>
          </cell>
          <cell r="C1912" t="str">
            <v>BI_SD415 - Millwood 12F4 - Reconductor 0.3 Miles</v>
          </cell>
          <cell r="D1912" t="str">
            <v>ER_2283</v>
          </cell>
          <cell r="E1912" t="str">
            <v>2283</v>
          </cell>
          <cell r="F1912" t="str">
            <v>ER_2283 - Millwood Sub - Rebuild</v>
          </cell>
          <cell r="G1912" t="str">
            <v>Substation - Station Rebuilds Program</v>
          </cell>
          <cell r="H1912" t="str">
            <v>T&amp;D Engineering</v>
          </cell>
          <cell r="I1912" t="str">
            <v>Asset Condition</v>
          </cell>
        </row>
        <row r="1913">
          <cell r="A1913" t="str">
            <v>BI_SD416</v>
          </cell>
          <cell r="B1913" t="str">
            <v>SD416</v>
          </cell>
          <cell r="C1913" t="str">
            <v>BI_SD416 - SUN12F2 - Replace Sw 475 w/ Recloser</v>
          </cell>
          <cell r="D1913" t="str">
            <v>ER_2514</v>
          </cell>
          <cell r="E1913" t="str">
            <v>2514</v>
          </cell>
          <cell r="F1913" t="str">
            <v>ER_2514 - Distribution - Spokane North &amp; West</v>
          </cell>
          <cell r="G1913" t="str">
            <v>Distribution System Enhancements</v>
          </cell>
          <cell r="H1913" t="str">
            <v>T&amp;D Engineering</v>
          </cell>
          <cell r="I1913" t="str">
            <v>Performance &amp; Capacity</v>
          </cell>
        </row>
        <row r="1914">
          <cell r="A1914" t="str">
            <v>BI_SD417</v>
          </cell>
          <cell r="B1914" t="str">
            <v>SD417</v>
          </cell>
          <cell r="C1914" t="str">
            <v>BI_SD417 - Indian Tr 12F2 - Dr Prk 12F1: Imp FDR tie capacity</v>
          </cell>
          <cell r="D1914" t="str">
            <v>ER_2514</v>
          </cell>
          <cell r="E1914" t="str">
            <v>2514</v>
          </cell>
          <cell r="F1914" t="str">
            <v>ER_2514 - Distribution - Spokane North &amp; West</v>
          </cell>
          <cell r="G1914" t="str">
            <v>Distribution System Enhancements</v>
          </cell>
          <cell r="H1914" t="str">
            <v>T&amp;D Engineering</v>
          </cell>
          <cell r="I1914" t="str">
            <v>Performance &amp; Capacity</v>
          </cell>
        </row>
        <row r="1915">
          <cell r="A1915" t="str">
            <v>BI_SD418</v>
          </cell>
          <cell r="B1915" t="str">
            <v>SD418</v>
          </cell>
          <cell r="C1915" t="str">
            <v>BI_SD418 - Post St E - Recond PILC</v>
          </cell>
          <cell r="D1915" t="str">
            <v>ER_2251</v>
          </cell>
          <cell r="E1915" t="str">
            <v>2251</v>
          </cell>
          <cell r="F1915" t="str">
            <v>ER_2251 - Post St-Improvement/Upgrades</v>
          </cell>
          <cell r="G1915" t="str">
            <v>Downtown Network - Performance &amp; Capacity</v>
          </cell>
          <cell r="H1915" t="str">
            <v>Downtown Network</v>
          </cell>
          <cell r="I1915" t="str">
            <v>Performance &amp; Capacity</v>
          </cell>
        </row>
        <row r="1916">
          <cell r="A1916" t="str">
            <v>BI_SD419</v>
          </cell>
          <cell r="B1916" t="str">
            <v>SD419</v>
          </cell>
          <cell r="C1916" t="str">
            <v>BI_SD419 - MIRABEAU PKWY CONDUIT</v>
          </cell>
          <cell r="D1916" t="str">
            <v>ER_2514</v>
          </cell>
          <cell r="E1916" t="str">
            <v>2514</v>
          </cell>
          <cell r="F1916" t="str">
            <v>ER_2514 - Distribution - Spokane North &amp; West</v>
          </cell>
          <cell r="G1916" t="str">
            <v>Distribution System Enhancements</v>
          </cell>
          <cell r="H1916" t="str">
            <v>T&amp;D Engineering</v>
          </cell>
          <cell r="I1916" t="str">
            <v>Performance &amp; Capacity</v>
          </cell>
        </row>
        <row r="1917">
          <cell r="A1917" t="str">
            <v>BI_SD420</v>
          </cell>
          <cell r="B1917" t="str">
            <v>SD420</v>
          </cell>
          <cell r="C1917" t="str">
            <v>BI_SD420 - BEA12F1 Feeder Upgrade</v>
          </cell>
          <cell r="D1917" t="str">
            <v>ER_2599</v>
          </cell>
          <cell r="E1917" t="str">
            <v>2599</v>
          </cell>
          <cell r="F1917" t="str">
            <v>ER_2599 - Grid Mod Automation</v>
          </cell>
          <cell r="G1917" t="str">
            <v>Distribution Grid Modernization</v>
          </cell>
          <cell r="H1917" t="str">
            <v>T&amp;D Operations</v>
          </cell>
          <cell r="I1917" t="str">
            <v>Asset Condition</v>
          </cell>
        </row>
        <row r="1918">
          <cell r="A1918" t="str">
            <v>BI_SD421</v>
          </cell>
          <cell r="B1918" t="str">
            <v>SD421</v>
          </cell>
          <cell r="C1918" t="str">
            <v>BI_SD421 - Irvin Sub Distribution Construction</v>
          </cell>
          <cell r="D1918" t="str">
            <v>ER_2446</v>
          </cell>
          <cell r="E1918" t="str">
            <v>2446</v>
          </cell>
          <cell r="F1918" t="str">
            <v>ER_2446 - Irvin Sub - New Construction</v>
          </cell>
          <cell r="G1918" t="str">
            <v>Spokane Valley Transmission Reinforcement Project</v>
          </cell>
          <cell r="H1918" t="str">
            <v>T&amp;D Engineering</v>
          </cell>
          <cell r="I1918" t="str">
            <v>Mandatory &amp; Compliance</v>
          </cell>
        </row>
        <row r="1919">
          <cell r="A1919" t="str">
            <v>BI_SD422</v>
          </cell>
          <cell r="B1919" t="str">
            <v>SD422</v>
          </cell>
          <cell r="C1919" t="str">
            <v>BI_SD422 - Irvin Sub Opportunity Distribution</v>
          </cell>
          <cell r="D1919" t="str">
            <v>ER_2274</v>
          </cell>
          <cell r="E1919" t="str">
            <v>2274</v>
          </cell>
          <cell r="F1919" t="str">
            <v>ER_2274 - New Substations</v>
          </cell>
          <cell r="G1919" t="str">
            <v>Substation - New Distribution Station Capacity Program</v>
          </cell>
          <cell r="H1919" t="str">
            <v>T&amp;D Engineering</v>
          </cell>
          <cell r="I1919" t="str">
            <v>Performance &amp; Capacity</v>
          </cell>
        </row>
        <row r="1920">
          <cell r="A1920" t="str">
            <v>BI_SD424</v>
          </cell>
          <cell r="B1920" t="str">
            <v>SD424</v>
          </cell>
          <cell r="C1920" t="str">
            <v>BI_SD424 - Hawthorne Substation - New (Distribution)</v>
          </cell>
          <cell r="D1920" t="str">
            <v>ER_2274</v>
          </cell>
          <cell r="E1920" t="str">
            <v>2274</v>
          </cell>
          <cell r="F1920" t="str">
            <v>ER_2274 - New Substations</v>
          </cell>
          <cell r="G1920" t="str">
            <v>Substation - New Distribution Station Capacity Program</v>
          </cell>
          <cell r="H1920" t="str">
            <v>T&amp;D Engineering</v>
          </cell>
          <cell r="I1920" t="str">
            <v>Performance &amp; Capacity</v>
          </cell>
        </row>
        <row r="1921">
          <cell r="A1921" t="str">
            <v>BI_SD500</v>
          </cell>
          <cell r="B1921" t="str">
            <v>SD500</v>
          </cell>
          <cell r="C1921" t="str">
            <v>BI_SD500 - Ft Wright 12F4 recond</v>
          </cell>
          <cell r="D1921" t="str">
            <v>ER_2514</v>
          </cell>
          <cell r="E1921" t="str">
            <v>2514</v>
          </cell>
          <cell r="F1921" t="str">
            <v>ER_2514 - Distribution - Spokane North &amp; West</v>
          </cell>
          <cell r="G1921" t="str">
            <v>Distribution System Enhancements</v>
          </cell>
          <cell r="H1921" t="str">
            <v>T&amp;D Engineering</v>
          </cell>
          <cell r="I1921" t="str">
            <v>Performance &amp; Capacity</v>
          </cell>
        </row>
        <row r="1922">
          <cell r="A1922" t="str">
            <v>BI_SD501</v>
          </cell>
          <cell r="B1922" t="str">
            <v>SD501</v>
          </cell>
          <cell r="C1922" t="str">
            <v>BI_SD501 - NTWK Post St - Reconductor PILC</v>
          </cell>
          <cell r="D1922" t="str">
            <v>ER_2251</v>
          </cell>
          <cell r="E1922" t="str">
            <v>2251</v>
          </cell>
          <cell r="F1922" t="str">
            <v>ER_2251 - Post St-Improvement/Upgrades</v>
          </cell>
          <cell r="G1922" t="str">
            <v>Downtown Network - Performance &amp; Capacity</v>
          </cell>
          <cell r="H1922" t="str">
            <v>Downtown Network</v>
          </cell>
          <cell r="I1922" t="str">
            <v>Performance &amp; Capacity</v>
          </cell>
        </row>
        <row r="1923">
          <cell r="A1923" t="str">
            <v>BI_SD502</v>
          </cell>
          <cell r="B1923" t="str">
            <v>SD502</v>
          </cell>
          <cell r="C1923" t="str">
            <v>BI_SD502 - Northeast 115 sub split 13 kv bus</v>
          </cell>
          <cell r="D1923" t="str">
            <v>ER_2296</v>
          </cell>
          <cell r="E1923" t="str">
            <v>2296</v>
          </cell>
          <cell r="F1923" t="str">
            <v>ER_2296 - NE Sub-Increase Capacity</v>
          </cell>
          <cell r="G1923" t="str">
            <v>Regular Capital - Pre Business Case</v>
          </cell>
          <cell r="H1923" t="str">
            <v>No Function</v>
          </cell>
          <cell r="I1923" t="str">
            <v>No Driver</v>
          </cell>
        </row>
        <row r="1924">
          <cell r="A1924" t="str">
            <v>BI_SD503</v>
          </cell>
          <cell r="B1924" t="str">
            <v>SD503</v>
          </cell>
          <cell r="C1924" t="str">
            <v>BI_SD503 - Northeast 12F3 recond</v>
          </cell>
          <cell r="D1924" t="str">
            <v>ER_2296</v>
          </cell>
          <cell r="E1924" t="str">
            <v>2296</v>
          </cell>
          <cell r="F1924" t="str">
            <v>ER_2296 - NE Sub-Increase Capacity</v>
          </cell>
          <cell r="G1924" t="str">
            <v>Regular Capital - Pre Business Case</v>
          </cell>
          <cell r="H1924" t="str">
            <v>No Function</v>
          </cell>
          <cell r="I1924" t="str">
            <v>No Driver</v>
          </cell>
        </row>
        <row r="1925">
          <cell r="A1925" t="str">
            <v>BI_SD504</v>
          </cell>
          <cell r="B1925" t="str">
            <v>SD504</v>
          </cell>
          <cell r="C1925" t="str">
            <v>BI_SD504 - Ross Park 12F7 &amp; 12F8 const</v>
          </cell>
          <cell r="D1925" t="str">
            <v>ER_2312</v>
          </cell>
          <cell r="E1925" t="str">
            <v>2312</v>
          </cell>
          <cell r="F1925" t="str">
            <v>ER_2312 - Ross Park 115 Sub- Add 3rd Xfmr &amp; 2 Fdrs</v>
          </cell>
          <cell r="G1925" t="str">
            <v>Regular Capital - Pre Business Case</v>
          </cell>
          <cell r="H1925" t="str">
            <v>No Function</v>
          </cell>
          <cell r="I1925" t="str">
            <v>No Driver</v>
          </cell>
        </row>
        <row r="1926">
          <cell r="A1926" t="str">
            <v>BI_SD505</v>
          </cell>
          <cell r="B1926" t="str">
            <v>SD505</v>
          </cell>
          <cell r="C1926" t="str">
            <v>BI_SD505 - Hallett &amp; White 12F2 - Construct feeder</v>
          </cell>
          <cell r="D1926" t="str">
            <v>ER_2316</v>
          </cell>
          <cell r="E1926" t="str">
            <v>2316</v>
          </cell>
          <cell r="F1926" t="str">
            <v>ER_2316 - Hallett &amp; White 115 Sub-Increase Capacity</v>
          </cell>
          <cell r="G1926" t="str">
            <v>Regular Capital - Pre Business Case</v>
          </cell>
          <cell r="H1926" t="str">
            <v>No Function</v>
          </cell>
          <cell r="I1926" t="str">
            <v>No Driver</v>
          </cell>
        </row>
        <row r="1927">
          <cell r="A1927" t="str">
            <v>BI_SD506</v>
          </cell>
          <cell r="B1927" t="str">
            <v>SD506</v>
          </cell>
          <cell r="C1927" t="str">
            <v>BI_SD506 - Lyons &amp; Standard 12F6 - Construct feeder</v>
          </cell>
          <cell r="D1927" t="str">
            <v>ER_2204</v>
          </cell>
          <cell r="E1927" t="str">
            <v>2204</v>
          </cell>
          <cell r="F1927" t="str">
            <v>ER_2204 - Substation Rebuilds</v>
          </cell>
          <cell r="G1927" t="str">
            <v>Substation - Station Rebuilds Program</v>
          </cell>
          <cell r="H1927" t="str">
            <v>T&amp;D Engineering</v>
          </cell>
          <cell r="I1927" t="str">
            <v>Asset Condition</v>
          </cell>
        </row>
        <row r="1928">
          <cell r="A1928" t="str">
            <v>BI_SD507</v>
          </cell>
          <cell r="B1928" t="str">
            <v>SD507</v>
          </cell>
          <cell r="C1928" t="str">
            <v>BI_SD507 - Ninth &amp; Cent 12F1 - Recond tie to Bea 12F6</v>
          </cell>
          <cell r="D1928" t="str">
            <v>ER_2514</v>
          </cell>
          <cell r="E1928" t="str">
            <v>2514</v>
          </cell>
          <cell r="F1928" t="str">
            <v>ER_2514 - Distribution - Spokane North &amp; West</v>
          </cell>
          <cell r="G1928" t="str">
            <v>Distribution System Enhancements</v>
          </cell>
          <cell r="H1928" t="str">
            <v>T&amp;D Engineering</v>
          </cell>
          <cell r="I1928" t="str">
            <v>Performance &amp; Capacity</v>
          </cell>
        </row>
        <row r="1929">
          <cell r="A1929" t="str">
            <v>BI_SD508</v>
          </cell>
          <cell r="B1929" t="str">
            <v>SD508</v>
          </cell>
          <cell r="C1929" t="str">
            <v>BI_SD508 - Ninth &amp; Central 12F2 - Chester 12F2 tie</v>
          </cell>
          <cell r="D1929" t="str">
            <v>ER_2514</v>
          </cell>
          <cell r="E1929" t="str">
            <v>2514</v>
          </cell>
          <cell r="F1929" t="str">
            <v>ER_2514 - Distribution - Spokane North &amp; West</v>
          </cell>
          <cell r="G1929" t="str">
            <v>Distribution System Enhancements</v>
          </cell>
          <cell r="H1929" t="str">
            <v>T&amp;D Engineering</v>
          </cell>
          <cell r="I1929" t="str">
            <v>Performance &amp; Capacity</v>
          </cell>
        </row>
        <row r="1930">
          <cell r="A1930" t="str">
            <v>BI_SD509</v>
          </cell>
          <cell r="B1930" t="str">
            <v>SD509</v>
          </cell>
          <cell r="C1930" t="str">
            <v>BI_SD509 - Silver Lake 12F1 - Recond 2.1 mi</v>
          </cell>
          <cell r="D1930" t="str">
            <v>ER_2514</v>
          </cell>
          <cell r="E1930" t="str">
            <v>2514</v>
          </cell>
          <cell r="F1930" t="str">
            <v>ER_2514 - Distribution - Spokane North &amp; West</v>
          </cell>
          <cell r="G1930" t="str">
            <v>Distribution System Enhancements</v>
          </cell>
          <cell r="H1930" t="str">
            <v>T&amp;D Engineering</v>
          </cell>
          <cell r="I1930" t="str">
            <v>Performance &amp; Capacity</v>
          </cell>
        </row>
        <row r="1931">
          <cell r="A1931" t="str">
            <v>BI_SD510</v>
          </cell>
          <cell r="B1931" t="str">
            <v>SD510</v>
          </cell>
          <cell r="C1931" t="str">
            <v>BI_SD510 - Third &amp; Hatch 12F1 - Construct 3HT 12F7 tie</v>
          </cell>
          <cell r="D1931" t="str">
            <v>ER_2514</v>
          </cell>
          <cell r="E1931" t="str">
            <v>2514</v>
          </cell>
          <cell r="F1931" t="str">
            <v>ER_2514 - Distribution - Spokane North &amp; West</v>
          </cell>
          <cell r="G1931" t="str">
            <v>Distribution System Enhancements</v>
          </cell>
          <cell r="H1931" t="str">
            <v>T&amp;D Engineering</v>
          </cell>
          <cell r="I1931" t="str">
            <v>Performance &amp; Capacity</v>
          </cell>
        </row>
        <row r="1932">
          <cell r="A1932" t="str">
            <v>BI_SD511</v>
          </cell>
          <cell r="B1932" t="str">
            <v>SD511</v>
          </cell>
          <cell r="C1932" t="str">
            <v>BI_SD511 - Airway Heights 12F3 - Construct feeder</v>
          </cell>
          <cell r="D1932" t="str">
            <v>ER_2335</v>
          </cell>
          <cell r="E1932" t="str">
            <v>2335</v>
          </cell>
          <cell r="F1932" t="str">
            <v>ER_2335 - Airway Heights - Add 12F3</v>
          </cell>
          <cell r="G1932" t="str">
            <v>Regular Capital - Pre Business Case</v>
          </cell>
          <cell r="H1932" t="str">
            <v>No Function</v>
          </cell>
          <cell r="I1932" t="str">
            <v>No Driver</v>
          </cell>
        </row>
        <row r="1933">
          <cell r="A1933" t="str">
            <v>BI_SD512</v>
          </cell>
          <cell r="B1933" t="str">
            <v>SD512</v>
          </cell>
          <cell r="C1933" t="str">
            <v>BI_SD512 - Milan 12F2 - Construct new feeder</v>
          </cell>
          <cell r="D1933" t="str">
            <v>ER_2337</v>
          </cell>
          <cell r="E1933" t="str">
            <v>2337</v>
          </cell>
          <cell r="F1933" t="str">
            <v>ER_2337 - Milan 115 - Add Second Xfmr and 12F2</v>
          </cell>
          <cell r="G1933" t="str">
            <v>Regular Capital - Pre Business Case</v>
          </cell>
          <cell r="H1933" t="str">
            <v>No Function</v>
          </cell>
          <cell r="I1933" t="str">
            <v>No Driver</v>
          </cell>
        </row>
        <row r="1934">
          <cell r="A1934" t="str">
            <v>BI_SD513</v>
          </cell>
          <cell r="B1934" t="str">
            <v>SD513</v>
          </cell>
          <cell r="C1934" t="str">
            <v>BI_SD513 - C&amp;W 12F4/3HT 12F7 - New Fdr tie</v>
          </cell>
          <cell r="D1934" t="str">
            <v>ER_2514</v>
          </cell>
          <cell r="E1934" t="str">
            <v>2514</v>
          </cell>
          <cell r="F1934" t="str">
            <v>ER_2514 - Distribution - Spokane North &amp; West</v>
          </cell>
          <cell r="G1934" t="str">
            <v>Distribution System Enhancements</v>
          </cell>
          <cell r="H1934" t="str">
            <v>T&amp;D Engineering</v>
          </cell>
          <cell r="I1934" t="str">
            <v>Performance &amp; Capacity</v>
          </cell>
        </row>
        <row r="1935">
          <cell r="A1935" t="str">
            <v>BI_SD514</v>
          </cell>
          <cell r="B1935" t="str">
            <v>SD514</v>
          </cell>
          <cell r="C1935" t="str">
            <v>BI_SD514 - Chester 12F4 - Reconductor</v>
          </cell>
          <cell r="D1935" t="str">
            <v>ER_2514</v>
          </cell>
          <cell r="E1935" t="str">
            <v>2514</v>
          </cell>
          <cell r="F1935" t="str">
            <v>ER_2514 - Distribution - Spokane North &amp; West</v>
          </cell>
          <cell r="G1935" t="str">
            <v>Distribution System Enhancements</v>
          </cell>
          <cell r="H1935" t="str">
            <v>T&amp;D Engineering</v>
          </cell>
          <cell r="I1935" t="str">
            <v>Performance &amp; Capacity</v>
          </cell>
        </row>
        <row r="1936">
          <cell r="A1936" t="str">
            <v>BI_SD515</v>
          </cell>
          <cell r="B1936" t="str">
            <v>SD515</v>
          </cell>
          <cell r="C1936" t="str">
            <v>BI_SD515 - Liberty Lake 12F1 - Rebuild</v>
          </cell>
          <cell r="D1936" t="str">
            <v>ER_2351</v>
          </cell>
          <cell r="E1936" t="str">
            <v>2351</v>
          </cell>
          <cell r="F1936" t="str">
            <v>ER_2351 - Liberty Lake 12F1 - Rebuild 2/0 to 556</v>
          </cell>
          <cell r="G1936" t="str">
            <v>Regular Capital - Pre Business Case</v>
          </cell>
          <cell r="H1936" t="str">
            <v>No Function</v>
          </cell>
          <cell r="I1936" t="str">
            <v>No Driver</v>
          </cell>
        </row>
        <row r="1937">
          <cell r="A1937" t="str">
            <v>BI_SD516</v>
          </cell>
          <cell r="B1937" t="str">
            <v>SD516</v>
          </cell>
          <cell r="C1937" t="str">
            <v>BI_SD516 - Ninth &amp; Cent 12F1/12F3 - Recond 1 mi</v>
          </cell>
          <cell r="D1937" t="str">
            <v>ER_2352</v>
          </cell>
          <cell r="E1937" t="str">
            <v>2352</v>
          </cell>
          <cell r="F1937" t="str">
            <v>ER_2352 - Ninth &amp; Central 12F1/12F3 - Reconductor 1 mile</v>
          </cell>
          <cell r="G1937" t="str">
            <v>Regular Capital - Pre Business Case</v>
          </cell>
          <cell r="H1937" t="str">
            <v>No Function</v>
          </cell>
          <cell r="I1937" t="str">
            <v>No Driver</v>
          </cell>
        </row>
        <row r="1938">
          <cell r="A1938" t="str">
            <v>BI_SD517</v>
          </cell>
          <cell r="B1938" t="str">
            <v>SD517</v>
          </cell>
          <cell r="C1938" t="str">
            <v>BI_SD517 - Ninth &amp; Cent 12F3/Bea 12F1-Recond 1Mi</v>
          </cell>
          <cell r="D1938" t="str">
            <v>ER_2514</v>
          </cell>
          <cell r="E1938" t="str">
            <v>2514</v>
          </cell>
          <cell r="F1938" t="str">
            <v>ER_2514 - Distribution - Spokane North &amp; West</v>
          </cell>
          <cell r="G1938" t="str">
            <v>Distribution System Enhancements</v>
          </cell>
          <cell r="H1938" t="str">
            <v>T&amp;D Engineering</v>
          </cell>
          <cell r="I1938" t="str">
            <v>Performance &amp; Capacity</v>
          </cell>
        </row>
        <row r="1939">
          <cell r="A1939" t="str">
            <v>BI_SD518</v>
          </cell>
          <cell r="B1939" t="str">
            <v>SD518</v>
          </cell>
          <cell r="C1939" t="str">
            <v>BI_SD518 - Post St. 12F1 - Rplc cable Upper Fls conduit</v>
          </cell>
          <cell r="D1939" t="str">
            <v>ER_2354</v>
          </cell>
          <cell r="E1939" t="str">
            <v>2354</v>
          </cell>
          <cell r="F1939" t="str">
            <v>ER_2354 - Post St 12F1 - Rebuild conduits Riverfront Park</v>
          </cell>
          <cell r="G1939" t="str">
            <v>Regular Capital - Pre Business Case</v>
          </cell>
          <cell r="H1939" t="str">
            <v>No Function</v>
          </cell>
          <cell r="I1939" t="str">
            <v>No Driver</v>
          </cell>
        </row>
        <row r="1940">
          <cell r="A1940" t="str">
            <v>BI_SD519</v>
          </cell>
          <cell r="B1940" t="str">
            <v>SD519</v>
          </cell>
          <cell r="C1940" t="str">
            <v>BI_SD519 - Spokane Airport-Incr dist sys capacity</v>
          </cell>
          <cell r="D1940" t="str">
            <v>ER_2355</v>
          </cell>
          <cell r="E1940" t="str">
            <v>2355</v>
          </cell>
          <cell r="F1940" t="str">
            <v>ER_2355 - Spokane Airport-Increase distrib system capacity</v>
          </cell>
          <cell r="G1940" t="str">
            <v>Regular Capital - Pre Business Case</v>
          </cell>
          <cell r="H1940" t="str">
            <v>No Function</v>
          </cell>
          <cell r="I1940" t="str">
            <v>No Driver</v>
          </cell>
        </row>
        <row r="1941">
          <cell r="A1941" t="str">
            <v>BI_SD520</v>
          </cell>
          <cell r="B1941" t="str">
            <v>SD520</v>
          </cell>
          <cell r="C1941" t="str">
            <v>BI_SD520 - Third &amp; Hatch 12F4 - Reconductor</v>
          </cell>
          <cell r="D1941" t="str">
            <v>ER_2514</v>
          </cell>
          <cell r="E1941" t="str">
            <v>2514</v>
          </cell>
          <cell r="F1941" t="str">
            <v>ER_2514 - Distribution - Spokane North &amp; West</v>
          </cell>
          <cell r="G1941" t="str">
            <v>Distribution System Enhancements</v>
          </cell>
          <cell r="H1941" t="str">
            <v>T&amp;D Engineering</v>
          </cell>
          <cell r="I1941" t="str">
            <v>Performance &amp; Capacity</v>
          </cell>
        </row>
        <row r="1942">
          <cell r="A1942" t="str">
            <v>BI_SD521</v>
          </cell>
          <cell r="B1942" t="str">
            <v>SD521</v>
          </cell>
          <cell r="C1942" t="str">
            <v>BI_SD521 - Hallett &amp; White Sub - Increase Capacity - Goodrich</v>
          </cell>
          <cell r="D1942" t="str">
            <v>ER_2359</v>
          </cell>
          <cell r="E1942" t="str">
            <v>2359</v>
          </cell>
          <cell r="F1942" t="str">
            <v>ER_2359 - Hallett &amp; White Sub - Increase Capacity - Goodrich</v>
          </cell>
          <cell r="G1942" t="str">
            <v>Regular Capital - Pre Business Case</v>
          </cell>
          <cell r="H1942" t="str">
            <v>No Function</v>
          </cell>
          <cell r="I1942" t="str">
            <v>No Driver</v>
          </cell>
        </row>
        <row r="1943">
          <cell r="A1943" t="str">
            <v>BI_SD522</v>
          </cell>
          <cell r="B1943" t="str">
            <v>SD522</v>
          </cell>
          <cell r="C1943" t="str">
            <v>BI_SD522 - Downtown West - Distribution Integration</v>
          </cell>
          <cell r="D1943" t="str">
            <v>ER_2274</v>
          </cell>
          <cell r="E1943" t="str">
            <v>2274</v>
          </cell>
          <cell r="F1943" t="str">
            <v>ER_2274 - New Substations</v>
          </cell>
          <cell r="G1943" t="str">
            <v>Substation - New Distribution Station Capacity Program</v>
          </cell>
          <cell r="H1943" t="str">
            <v>T&amp;D Engineering</v>
          </cell>
          <cell r="I1943" t="str">
            <v>Performance &amp; Capacity</v>
          </cell>
        </row>
        <row r="1944">
          <cell r="A1944" t="str">
            <v>BI_SD523</v>
          </cell>
          <cell r="B1944" t="str">
            <v>SD523</v>
          </cell>
          <cell r="C1944" t="str">
            <v>BI_SD523 - Barker 12F1 - Liberty Lk 12F2 on Mission</v>
          </cell>
          <cell r="D1944" t="str">
            <v>ER_2514</v>
          </cell>
          <cell r="E1944" t="str">
            <v>2514</v>
          </cell>
          <cell r="F1944" t="str">
            <v>ER_2514 - Distribution - Spokane North &amp; West</v>
          </cell>
          <cell r="G1944" t="str">
            <v>Distribution System Enhancements</v>
          </cell>
          <cell r="H1944" t="str">
            <v>T&amp;D Engineering</v>
          </cell>
          <cell r="I1944" t="str">
            <v>Performance &amp; Capacity</v>
          </cell>
        </row>
        <row r="1945">
          <cell r="A1945" t="str">
            <v>BI_SD524</v>
          </cell>
          <cell r="B1945" t="str">
            <v>SD524</v>
          </cell>
          <cell r="C1945" t="str">
            <v>BI_SD524 - WAK12F1 - 12F4 Tie</v>
          </cell>
          <cell r="D1945" t="str">
            <v>ER_2514</v>
          </cell>
          <cell r="E1945" t="str">
            <v>2514</v>
          </cell>
          <cell r="F1945" t="str">
            <v>ER_2514 - Distribution - Spokane North &amp; West</v>
          </cell>
          <cell r="G1945" t="str">
            <v>Distribution System Enhancements</v>
          </cell>
          <cell r="H1945" t="str">
            <v>T&amp;D Engineering</v>
          </cell>
          <cell r="I1945" t="str">
            <v>Performance &amp; Capacity</v>
          </cell>
        </row>
        <row r="1946">
          <cell r="A1946" t="str">
            <v>BI_SD525</v>
          </cell>
          <cell r="B1946" t="str">
            <v>SD525</v>
          </cell>
          <cell r="C1946" t="str">
            <v>BI_SD525 - SUN12F4 - Reconductor 2/0 @ SIA</v>
          </cell>
          <cell r="D1946" t="str">
            <v>ER_2514</v>
          </cell>
          <cell r="E1946" t="str">
            <v>2514</v>
          </cell>
          <cell r="F1946" t="str">
            <v>ER_2514 - Distribution - Spokane North &amp; West</v>
          </cell>
          <cell r="G1946" t="str">
            <v>Distribution System Enhancements</v>
          </cell>
          <cell r="H1946" t="str">
            <v>T&amp;D Engineering</v>
          </cell>
          <cell r="I1946" t="str">
            <v>Performance &amp; Capacity</v>
          </cell>
        </row>
        <row r="1947">
          <cell r="A1947" t="str">
            <v>BI_SD526</v>
          </cell>
          <cell r="B1947" t="str">
            <v>SD526</v>
          </cell>
          <cell r="C1947" t="str">
            <v>BI_SD526 - WAK12F2 Feeder Upgrade</v>
          </cell>
          <cell r="D1947" t="str">
            <v>ER_2470</v>
          </cell>
          <cell r="E1947" t="str">
            <v>2470</v>
          </cell>
          <cell r="F1947" t="str">
            <v>ER_2470 - Dist Grid Modernization</v>
          </cell>
          <cell r="G1947" t="str">
            <v>Distribution Grid Modernization</v>
          </cell>
          <cell r="H1947" t="str">
            <v>T&amp;D Operations</v>
          </cell>
          <cell r="I1947" t="str">
            <v>Asset Condition</v>
          </cell>
        </row>
        <row r="1948">
          <cell r="A1948" t="str">
            <v>BI_SD527</v>
          </cell>
          <cell r="B1948" t="str">
            <v>SD527</v>
          </cell>
          <cell r="C1948" t="str">
            <v>BI_SD527 - 3HT F5-F2 Tie</v>
          </cell>
          <cell r="D1948" t="str">
            <v>ER_2514</v>
          </cell>
          <cell r="E1948" t="str">
            <v>2514</v>
          </cell>
          <cell r="F1948" t="str">
            <v>ER_2514 - Distribution - Spokane North &amp; West</v>
          </cell>
          <cell r="G1948" t="str">
            <v>Distribution System Enhancements</v>
          </cell>
          <cell r="H1948" t="str">
            <v>T&amp;D Engineering</v>
          </cell>
          <cell r="I1948" t="str">
            <v>Performance &amp; Capacity</v>
          </cell>
        </row>
        <row r="1949">
          <cell r="A1949" t="str">
            <v>BI_SD528</v>
          </cell>
          <cell r="B1949" t="str">
            <v>SD528</v>
          </cell>
          <cell r="C1949" t="str">
            <v>BI_SD528 - INT 12F2-DEE 12F1 Improve Tie</v>
          </cell>
          <cell r="D1949" t="str">
            <v>ER_2514</v>
          </cell>
          <cell r="E1949" t="str">
            <v>2514</v>
          </cell>
          <cell r="F1949" t="str">
            <v>ER_2514 - Distribution - Spokane North &amp; West</v>
          </cell>
          <cell r="G1949" t="str">
            <v>Distribution System Enhancements</v>
          </cell>
          <cell r="H1949" t="str">
            <v>T&amp;D Engineering</v>
          </cell>
          <cell r="I1949" t="str">
            <v>Performance &amp; Capacity</v>
          </cell>
        </row>
        <row r="1950">
          <cell r="A1950" t="str">
            <v>BI_SD529</v>
          </cell>
          <cell r="B1950" t="str">
            <v>SD529</v>
          </cell>
          <cell r="C1950" t="str">
            <v>BI_SD529 - Crapo Removal (aka Big R) 8 miles</v>
          </cell>
          <cell r="D1950" t="str">
            <v>ER_2414</v>
          </cell>
          <cell r="E1950" t="str">
            <v>2414</v>
          </cell>
          <cell r="F1950" t="str">
            <v>ER_2414 - Sys-Dist Reliability-Improve Worst Fdrs</v>
          </cell>
          <cell r="G1950" t="str">
            <v>Distribution System Enhancements</v>
          </cell>
          <cell r="H1950" t="str">
            <v>T&amp;D Engineering</v>
          </cell>
          <cell r="I1950" t="str">
            <v>Performance &amp; Capacity</v>
          </cell>
        </row>
        <row r="1951">
          <cell r="A1951" t="str">
            <v>BI_SD530</v>
          </cell>
          <cell r="B1951" t="str">
            <v>SD530</v>
          </cell>
          <cell r="C1951" t="str">
            <v>BI_SD530 - MIL12F2 Feeder Upgrade</v>
          </cell>
          <cell r="D1951" t="str">
            <v>ER_2470</v>
          </cell>
          <cell r="E1951" t="str">
            <v>2470</v>
          </cell>
          <cell r="F1951" t="str">
            <v>ER_2470 - Dist Grid Modernization</v>
          </cell>
          <cell r="G1951" t="str">
            <v>Distribution Grid Modernization</v>
          </cell>
          <cell r="H1951" t="str">
            <v>T&amp;D Operations</v>
          </cell>
          <cell r="I1951" t="str">
            <v>Asset Condition</v>
          </cell>
        </row>
        <row r="1952">
          <cell r="A1952" t="str">
            <v>BI_SD535</v>
          </cell>
          <cell r="B1952" t="str">
            <v>SD535</v>
          </cell>
          <cell r="C1952" t="str">
            <v>BI_SD535 - FDR Tie Pro Colton WAK 12F2</v>
          </cell>
          <cell r="D1952" t="str">
            <v>ER_2514</v>
          </cell>
          <cell r="E1952" t="str">
            <v>2514</v>
          </cell>
          <cell r="F1952" t="str">
            <v>ER_2514 - Distribution - Spokane North &amp; West</v>
          </cell>
          <cell r="G1952" t="str">
            <v>Distribution System Enhancements</v>
          </cell>
          <cell r="H1952" t="str">
            <v>T&amp;D Engineering</v>
          </cell>
          <cell r="I1952" t="str">
            <v>Performance &amp; Capacity</v>
          </cell>
        </row>
        <row r="1953">
          <cell r="A1953" t="str">
            <v>BI_SD536</v>
          </cell>
          <cell r="B1953" t="str">
            <v>SD536</v>
          </cell>
          <cell r="C1953" t="str">
            <v>BI_SD536 - Beacon-Ross Park Minor Rebuild - Distr Underbuild</v>
          </cell>
          <cell r="D1953" t="str">
            <v>ER_2057</v>
          </cell>
          <cell r="E1953" t="str">
            <v>2057</v>
          </cell>
          <cell r="F1953" t="str">
            <v>ER_2057 - Transmission Minor Rebuild</v>
          </cell>
          <cell r="G1953" t="str">
            <v>Transmission - Minor Rebuild</v>
          </cell>
          <cell r="H1953" t="str">
            <v>T&amp;D Engineering</v>
          </cell>
          <cell r="I1953" t="str">
            <v>Asset Condition</v>
          </cell>
        </row>
        <row r="1954">
          <cell r="A1954" t="str">
            <v>BI_SD537</v>
          </cell>
          <cell r="B1954" t="str">
            <v>SD537</v>
          </cell>
          <cell r="C1954" t="str">
            <v>BI_SD537 - Hallett &amp; White Subst - Expand Sub; Add Capacity</v>
          </cell>
          <cell r="D1954" t="str">
            <v>ER_1108</v>
          </cell>
          <cell r="E1954" t="str">
            <v>1108</v>
          </cell>
          <cell r="F1954" t="str">
            <v>ER_1108 - Hallett &amp; White Subst - Expand Sub; Add Capacity</v>
          </cell>
          <cell r="G1954" t="str">
            <v>New Revenue - Growth</v>
          </cell>
          <cell r="H1954" t="str">
            <v>Growth Subfunction</v>
          </cell>
          <cell r="I1954" t="str">
            <v>Customer Requested</v>
          </cell>
        </row>
        <row r="1955">
          <cell r="A1955" t="str">
            <v>BI_SD600</v>
          </cell>
          <cell r="B1955" t="str">
            <v>SD600</v>
          </cell>
          <cell r="C1955" t="str">
            <v>BI_SD600 - 3HT 12F3 Recond 2/0 Switch #980</v>
          </cell>
          <cell r="D1955" t="str">
            <v>ER_2514</v>
          </cell>
          <cell r="E1955" t="str">
            <v>2514</v>
          </cell>
          <cell r="F1955" t="str">
            <v>ER_2514 - Distribution - Spokane North &amp; West</v>
          </cell>
          <cell r="G1955" t="str">
            <v>Distribution System Enhancements</v>
          </cell>
          <cell r="H1955" t="str">
            <v>T&amp;D Engineering</v>
          </cell>
          <cell r="I1955" t="str">
            <v>Performance &amp; Capacity</v>
          </cell>
        </row>
        <row r="1956">
          <cell r="A1956" t="str">
            <v>BI_SD601</v>
          </cell>
          <cell r="B1956" t="str">
            <v>SD601</v>
          </cell>
          <cell r="C1956" t="str">
            <v>BI_SD601 - SIP General Upg</v>
          </cell>
          <cell r="D1956" t="str">
            <v>ER_2514</v>
          </cell>
          <cell r="E1956" t="str">
            <v>2514</v>
          </cell>
          <cell r="F1956" t="str">
            <v>ER_2514 - Distribution - Spokane North &amp; West</v>
          </cell>
          <cell r="G1956" t="str">
            <v>Distribution System Enhancements</v>
          </cell>
          <cell r="H1956" t="str">
            <v>T&amp;D Engineering</v>
          </cell>
          <cell r="I1956" t="str">
            <v>Performance &amp; Capacity</v>
          </cell>
        </row>
        <row r="1957">
          <cell r="A1957" t="str">
            <v>BI_SD602</v>
          </cell>
          <cell r="B1957" t="str">
            <v>SD602</v>
          </cell>
          <cell r="C1957" t="str">
            <v>BI_SD602 - Kendall Yards-Distribution Temporary Relocates</v>
          </cell>
          <cell r="D1957" t="str">
            <v>ER_2070</v>
          </cell>
          <cell r="E1957" t="str">
            <v>2070</v>
          </cell>
          <cell r="F1957" t="str">
            <v>ER_2070 - Trans/Dist/Sub Reimbursable Projects</v>
          </cell>
          <cell r="G1957" t="str">
            <v>T&amp;D Reimbursable</v>
          </cell>
          <cell r="H1957" t="str">
            <v>T&amp;D Engineering</v>
          </cell>
          <cell r="I1957" t="str">
            <v>Customer Requested</v>
          </cell>
        </row>
        <row r="1958">
          <cell r="A1958" t="str">
            <v>BI_SD603</v>
          </cell>
          <cell r="B1958" t="str">
            <v>SD603</v>
          </cell>
          <cell r="C1958" t="str">
            <v>BI_SD603 - 9CE-SUN 115kV Reconductor (UB Constr - 9CE,GLN,SE)</v>
          </cell>
          <cell r="D1958" t="str">
            <v>ER_2557</v>
          </cell>
          <cell r="E1958" t="str">
            <v>2557</v>
          </cell>
          <cell r="F1958" t="str">
            <v>ER_2557 - 9CE-Sunset 115kV Transmission Line: Rebuild</v>
          </cell>
          <cell r="G1958" t="str">
            <v>Transmission Construction - Compliance</v>
          </cell>
          <cell r="H1958" t="str">
            <v>T&amp;D Engineering</v>
          </cell>
          <cell r="I1958" t="str">
            <v>Mandatory &amp; Compliance</v>
          </cell>
        </row>
        <row r="1959">
          <cell r="A1959" t="str">
            <v>BI_SD604</v>
          </cell>
          <cell r="B1959" t="str">
            <v>SD604</v>
          </cell>
          <cell r="C1959" t="str">
            <v>BI_SD604 - Center Street Re-Alignment (ROS Substation)</v>
          </cell>
          <cell r="D1959" t="str">
            <v>ER_7131</v>
          </cell>
          <cell r="E1959" t="str">
            <v>7131</v>
          </cell>
          <cell r="F1959" t="str">
            <v>ER_7131 - COF Long Term Restructuring Plan Phase 2</v>
          </cell>
          <cell r="G1959" t="str">
            <v>Campus Repurposing Phase 2</v>
          </cell>
          <cell r="H1959" t="str">
            <v>Facilities Capital</v>
          </cell>
          <cell r="I1959" t="str">
            <v>Performance &amp; Capacity</v>
          </cell>
        </row>
        <row r="1960">
          <cell r="A1960" t="str">
            <v>BI_SD605</v>
          </cell>
          <cell r="B1960" t="str">
            <v>SD605</v>
          </cell>
          <cell r="C1960" t="str">
            <v>BI_SD605 - LIB 12F2/12F4 Feeder Tie (Trutina)</v>
          </cell>
          <cell r="D1960" t="str">
            <v>ER_2514</v>
          </cell>
          <cell r="E1960" t="str">
            <v>2514</v>
          </cell>
          <cell r="F1960" t="str">
            <v>ER_2514 - Distribution - Spokane North &amp; West</v>
          </cell>
          <cell r="G1960" t="str">
            <v>Distribution System Enhancements</v>
          </cell>
          <cell r="H1960" t="str">
            <v>T&amp;D Engineering</v>
          </cell>
          <cell r="I1960" t="str">
            <v>Performance &amp; Capacity</v>
          </cell>
        </row>
        <row r="1961">
          <cell r="A1961" t="str">
            <v>BI_SD606</v>
          </cell>
          <cell r="B1961" t="str">
            <v>SD606</v>
          </cell>
          <cell r="C1961" t="str">
            <v>BI_SD606 - East Farms: FDR Tie 12F1-12F2</v>
          </cell>
          <cell r="D1961" t="str">
            <v>ER_2514</v>
          </cell>
          <cell r="E1961" t="str">
            <v>2514</v>
          </cell>
          <cell r="F1961" t="str">
            <v>ER_2514 - Distribution - Spokane North &amp; West</v>
          </cell>
          <cell r="G1961" t="str">
            <v>Distribution System Enhancements</v>
          </cell>
          <cell r="H1961" t="str">
            <v>T&amp;D Engineering</v>
          </cell>
          <cell r="I1961" t="str">
            <v>Performance &amp; Capacity</v>
          </cell>
        </row>
        <row r="1962">
          <cell r="A1962" t="str">
            <v>BI_SD607</v>
          </cell>
          <cell r="B1962" t="str">
            <v>SD607</v>
          </cell>
          <cell r="C1962" t="str">
            <v>BI_SD607 - WAK12F2 Grid Mod Automation</v>
          </cell>
          <cell r="D1962" t="str">
            <v>ER_2599</v>
          </cell>
          <cell r="E1962" t="str">
            <v>2599</v>
          </cell>
          <cell r="F1962" t="str">
            <v>ER_2599 - Grid Mod Automation</v>
          </cell>
          <cell r="G1962" t="str">
            <v>Distribution Grid Modernization</v>
          </cell>
          <cell r="H1962" t="str">
            <v>T&amp;D Operations</v>
          </cell>
          <cell r="I1962" t="str">
            <v>Asset Condition</v>
          </cell>
        </row>
        <row r="1963">
          <cell r="A1963" t="str">
            <v>BI_SD608</v>
          </cell>
          <cell r="B1963" t="str">
            <v>SD608</v>
          </cell>
          <cell r="C1963" t="str">
            <v>BI_SD608 - MIL12F2 Grid Mod Automation</v>
          </cell>
          <cell r="D1963" t="str">
            <v>ER_2599</v>
          </cell>
          <cell r="E1963" t="str">
            <v>2599</v>
          </cell>
          <cell r="F1963" t="str">
            <v>ER_2599 - Grid Mod Automation</v>
          </cell>
          <cell r="G1963" t="str">
            <v>Distribution Grid Modernization</v>
          </cell>
          <cell r="H1963" t="str">
            <v>T&amp;D Operations</v>
          </cell>
          <cell r="I1963" t="str">
            <v>Asset Condition</v>
          </cell>
        </row>
        <row r="1964">
          <cell r="A1964" t="str">
            <v>BI_SD609</v>
          </cell>
          <cell r="B1964" t="str">
            <v>SD609</v>
          </cell>
          <cell r="C1964" t="str">
            <v>BI_SD609 - SPR761 Grid Mod Automation</v>
          </cell>
          <cell r="D1964" t="str">
            <v>ER_2599</v>
          </cell>
          <cell r="E1964" t="str">
            <v>2599</v>
          </cell>
          <cell r="F1964" t="str">
            <v>ER_2599 - Grid Mod Automation</v>
          </cell>
          <cell r="G1964" t="str">
            <v>Distribution Grid Modernization</v>
          </cell>
          <cell r="H1964" t="str">
            <v>T&amp;D Operations</v>
          </cell>
          <cell r="I1964" t="str">
            <v>Asset Condition</v>
          </cell>
        </row>
        <row r="1965">
          <cell r="A1965" t="str">
            <v>BI_SD610</v>
          </cell>
          <cell r="B1965" t="str">
            <v>SD610</v>
          </cell>
          <cell r="C1965" t="str">
            <v>BI_SD610 - COB12F1 Reconductor along Hatch Road</v>
          </cell>
          <cell r="D1965" t="str">
            <v>ER_2439</v>
          </cell>
          <cell r="E1965" t="str">
            <v>2439</v>
          </cell>
          <cell r="F1965" t="str">
            <v>ER_2439 - COB12F1 Reconductor along Hatch Road</v>
          </cell>
          <cell r="G1965" t="str">
            <v>Regular Capital - Pre Business Case</v>
          </cell>
          <cell r="H1965" t="str">
            <v>No Function</v>
          </cell>
          <cell r="I1965" t="str">
            <v>No Driver</v>
          </cell>
        </row>
        <row r="1966">
          <cell r="A1966" t="str">
            <v>BI_SD611</v>
          </cell>
          <cell r="B1966" t="str">
            <v>SD611</v>
          </cell>
          <cell r="C1966" t="str">
            <v>BI_SD611 - BEA-BLD#2 115kV Rebuild (Dist UB - MIL 12F4)</v>
          </cell>
          <cell r="D1966" t="str">
            <v>ER_2474</v>
          </cell>
          <cell r="E1966" t="str">
            <v>2474</v>
          </cell>
          <cell r="F1966" t="str">
            <v>ER_2474 - Beacon-Boulder #2 115:  Capacity Upgrade</v>
          </cell>
          <cell r="G1966" t="str">
            <v>Spokane Valley Transmission Reinforcement Project</v>
          </cell>
          <cell r="H1966" t="str">
            <v>T&amp;D Engineering</v>
          </cell>
          <cell r="I1966" t="str">
            <v>Mandatory &amp; Compliance</v>
          </cell>
        </row>
        <row r="1967">
          <cell r="A1967" t="str">
            <v>BI_SD612</v>
          </cell>
          <cell r="B1967" t="str">
            <v>SD612</v>
          </cell>
          <cell r="C1967" t="str">
            <v>BI_SD612 - Beacon 12F6 Havana Project</v>
          </cell>
          <cell r="D1967" t="str">
            <v>ER_2438</v>
          </cell>
          <cell r="E1967" t="str">
            <v>2438</v>
          </cell>
          <cell r="F1967" t="str">
            <v>ER_2438 - Bridge the Valley Project</v>
          </cell>
          <cell r="G1967" t="str">
            <v>Regular Capital - Pre Business Case</v>
          </cell>
          <cell r="H1967" t="str">
            <v>No Function</v>
          </cell>
          <cell r="I1967" t="str">
            <v>No Driver</v>
          </cell>
        </row>
        <row r="1968">
          <cell r="A1968" t="str">
            <v>BI_SD620</v>
          </cell>
          <cell r="B1968" t="str">
            <v>SD620</v>
          </cell>
          <cell r="C1968" t="str">
            <v>BI_SD620 - Indian Trail Construct 12F1 and 12F2</v>
          </cell>
          <cell r="D1968" t="str">
            <v>ER_2391</v>
          </cell>
          <cell r="E1968" t="str">
            <v>2391</v>
          </cell>
          <cell r="F1968" t="str">
            <v>ER_2391 - Indian Trail 115-13kV Sub-Cnstrct New Sub</v>
          </cell>
          <cell r="G1968" t="str">
            <v>Regular Capital - Pre Business Case</v>
          </cell>
          <cell r="H1968" t="str">
            <v>No Function</v>
          </cell>
          <cell r="I1968" t="str">
            <v>No Driver</v>
          </cell>
        </row>
        <row r="1969">
          <cell r="A1969" t="str">
            <v>BI_SD627</v>
          </cell>
          <cell r="B1969" t="str">
            <v>SD627</v>
          </cell>
          <cell r="C1969" t="str">
            <v>BI_SD627 - C&amp;W Kendall Project</v>
          </cell>
          <cell r="D1969" t="str">
            <v>ER_2393</v>
          </cell>
          <cell r="E1969" t="str">
            <v>2393</v>
          </cell>
          <cell r="F1969" t="str">
            <v>ER_2393 - C&amp;W Kendall Project</v>
          </cell>
          <cell r="G1969" t="str">
            <v>Regular Capital - Pre Business Case</v>
          </cell>
          <cell r="H1969" t="str">
            <v>No Function</v>
          </cell>
          <cell r="I1969" t="str">
            <v>No Driver</v>
          </cell>
        </row>
        <row r="1970">
          <cell r="A1970" t="str">
            <v>BI_SD630</v>
          </cell>
          <cell r="B1970" t="str">
            <v>SD630</v>
          </cell>
          <cell r="C1970" t="str">
            <v>BI_SD630 - Post Street Bridge Conduit Work</v>
          </cell>
          <cell r="D1970" t="str">
            <v>ER_2394</v>
          </cell>
          <cell r="E1970" t="str">
            <v>2394</v>
          </cell>
          <cell r="F1970" t="str">
            <v>ER_2394 - Post Street Bridge Conduit Work</v>
          </cell>
          <cell r="G1970" t="str">
            <v>Regular Capital - Pre Business Case</v>
          </cell>
          <cell r="H1970" t="str">
            <v>No Function</v>
          </cell>
          <cell r="I1970" t="str">
            <v>No Driver</v>
          </cell>
        </row>
        <row r="1971">
          <cell r="A1971" t="str">
            <v>BI_SD643</v>
          </cell>
          <cell r="B1971" t="str">
            <v>SD643</v>
          </cell>
          <cell r="C1971" t="str">
            <v>BI_SD643 -  Barker 12F1 Reconductor Along Appleway</v>
          </cell>
          <cell r="D1971" t="str">
            <v>ER_2437</v>
          </cell>
          <cell r="E1971" t="str">
            <v>2437</v>
          </cell>
          <cell r="F1971" t="str">
            <v>ER_2437 - Barker 12F1 Reconductor Along Appleway</v>
          </cell>
          <cell r="G1971" t="str">
            <v>Regular Capital - Pre Business Case</v>
          </cell>
          <cell r="H1971" t="str">
            <v>No Function</v>
          </cell>
          <cell r="I1971" t="str">
            <v>No Driver</v>
          </cell>
        </row>
        <row r="1972">
          <cell r="A1972" t="str">
            <v>BI_SD662</v>
          </cell>
          <cell r="B1972" t="str">
            <v>SD662</v>
          </cell>
          <cell r="C1972" t="str">
            <v>BI_SD662 - Kendall Yards-Relocate Facilities Reimb</v>
          </cell>
          <cell r="D1972" t="str">
            <v>ER_2070</v>
          </cell>
          <cell r="E1972" t="str">
            <v>2070</v>
          </cell>
          <cell r="F1972" t="str">
            <v>ER_2070 - Trans/Dist/Sub Reimbursable Projects</v>
          </cell>
          <cell r="G1972" t="str">
            <v>T&amp;D Reimbursable</v>
          </cell>
          <cell r="H1972" t="str">
            <v>T&amp;D Engineering</v>
          </cell>
          <cell r="I1972" t="str">
            <v>Customer Requested</v>
          </cell>
        </row>
        <row r="1973">
          <cell r="A1973" t="str">
            <v>BI_SD696</v>
          </cell>
          <cell r="B1973" t="str">
            <v>SD696</v>
          </cell>
          <cell r="C1973" t="str">
            <v>BI_SD696 - Construct New Post St Duct Line</v>
          </cell>
          <cell r="D1973" t="str">
            <v>ER_2435</v>
          </cell>
          <cell r="E1973" t="str">
            <v>2435</v>
          </cell>
          <cell r="F1973" t="str">
            <v>ER_2435 - Post St East NW Upgrade Fdrs</v>
          </cell>
          <cell r="G1973" t="str">
            <v>Regular Capital - Pre Business Case</v>
          </cell>
          <cell r="H1973" t="str">
            <v>No Function</v>
          </cell>
          <cell r="I1973" t="str">
            <v>No Driver</v>
          </cell>
        </row>
        <row r="1974">
          <cell r="A1974" t="str">
            <v>BI_SD700</v>
          </cell>
          <cell r="B1974" t="str">
            <v>SD700</v>
          </cell>
          <cell r="C1974" t="str">
            <v>BI_SD700 - 3HT 12F1-12F5 Tie at Iron Bridge</v>
          </cell>
          <cell r="D1974" t="str">
            <v>ER_2514</v>
          </cell>
          <cell r="E1974" t="str">
            <v>2514</v>
          </cell>
          <cell r="F1974" t="str">
            <v>ER_2514 - Distribution - Spokane North &amp; West</v>
          </cell>
          <cell r="G1974" t="str">
            <v>Distribution System Enhancements</v>
          </cell>
          <cell r="H1974" t="str">
            <v>T&amp;D Engineering</v>
          </cell>
          <cell r="I1974" t="str">
            <v>Performance &amp; Capacity</v>
          </cell>
        </row>
        <row r="1975">
          <cell r="A1975" t="str">
            <v>BI_SD701</v>
          </cell>
          <cell r="B1975" t="str">
            <v>SD701</v>
          </cell>
          <cell r="C1975" t="str">
            <v>BI_SD701 - BKR 12F3 Recond 1 mi-Central Premix</v>
          </cell>
          <cell r="D1975" t="str">
            <v>ER_2514</v>
          </cell>
          <cell r="E1975" t="str">
            <v>2514</v>
          </cell>
          <cell r="F1975" t="str">
            <v>ER_2514 - Distribution - Spokane North &amp; West</v>
          </cell>
          <cell r="G1975" t="str">
            <v>Distribution System Enhancements</v>
          </cell>
          <cell r="H1975" t="str">
            <v>T&amp;D Engineering</v>
          </cell>
          <cell r="I1975" t="str">
            <v>Performance &amp; Capacity</v>
          </cell>
        </row>
        <row r="1976">
          <cell r="A1976" t="str">
            <v>BI_SD702</v>
          </cell>
          <cell r="B1976" t="str">
            <v>SD702</v>
          </cell>
          <cell r="C1976" t="str">
            <v>BI_SD702 - COB 12F1 - Split FDR</v>
          </cell>
          <cell r="D1976" t="str">
            <v>ER_2514</v>
          </cell>
          <cell r="E1976" t="str">
            <v>2514</v>
          </cell>
          <cell r="F1976" t="str">
            <v>ER_2514 - Distribution - Spokane North &amp; West</v>
          </cell>
          <cell r="G1976" t="str">
            <v>Distribution System Enhancements</v>
          </cell>
          <cell r="H1976" t="str">
            <v>T&amp;D Engineering</v>
          </cell>
          <cell r="I1976" t="str">
            <v>Performance &amp; Capacity</v>
          </cell>
        </row>
        <row r="1977">
          <cell r="A1977" t="str">
            <v>BI_SD703</v>
          </cell>
          <cell r="B1977" t="str">
            <v>SD703</v>
          </cell>
          <cell r="C1977" t="str">
            <v>BI_SD703 - COB 12F2 Bernhill Rd Rcd 2 ACSR</v>
          </cell>
          <cell r="D1977" t="str">
            <v>ER_2514</v>
          </cell>
          <cell r="E1977" t="str">
            <v>2514</v>
          </cell>
          <cell r="F1977" t="str">
            <v>ER_2514 - Distribution - Spokane North &amp; West</v>
          </cell>
          <cell r="G1977" t="str">
            <v>Distribution System Enhancements</v>
          </cell>
          <cell r="H1977" t="str">
            <v>T&amp;D Engineering</v>
          </cell>
          <cell r="I1977" t="str">
            <v>Performance &amp; Capacity</v>
          </cell>
        </row>
        <row r="1978">
          <cell r="A1978" t="str">
            <v>BI_SD704</v>
          </cell>
          <cell r="B1978" t="str">
            <v>SD704</v>
          </cell>
          <cell r="C1978" t="str">
            <v>BI_SD704 - LIB 12F3 Rcd W Side Lib Lk</v>
          </cell>
          <cell r="D1978" t="str">
            <v>ER_2514</v>
          </cell>
          <cell r="E1978" t="str">
            <v>2514</v>
          </cell>
          <cell r="F1978" t="str">
            <v>ER_2514 - Distribution - Spokane North &amp; West</v>
          </cell>
          <cell r="G1978" t="str">
            <v>Distribution System Enhancements</v>
          </cell>
          <cell r="H1978" t="str">
            <v>T&amp;D Engineering</v>
          </cell>
          <cell r="I1978" t="str">
            <v>Performance &amp; Capacity</v>
          </cell>
        </row>
        <row r="1979">
          <cell r="A1979" t="str">
            <v>BI_SD705</v>
          </cell>
          <cell r="B1979" t="str">
            <v>SD705</v>
          </cell>
          <cell r="C1979" t="str">
            <v>BI_SD705 - NW 12F3 Tie INT 12F1 Strong Rd URD</v>
          </cell>
          <cell r="D1979" t="str">
            <v>ER_2514</v>
          </cell>
          <cell r="E1979" t="str">
            <v>2514</v>
          </cell>
          <cell r="F1979" t="str">
            <v>ER_2514 - Distribution - Spokane North &amp; West</v>
          </cell>
          <cell r="G1979" t="str">
            <v>Distribution System Enhancements</v>
          </cell>
          <cell r="H1979" t="str">
            <v>T&amp;D Engineering</v>
          </cell>
          <cell r="I1979" t="str">
            <v>Performance &amp; Capacity</v>
          </cell>
        </row>
        <row r="1980">
          <cell r="A1980" t="str">
            <v>BI_SD707</v>
          </cell>
          <cell r="B1980" t="str">
            <v>SD707</v>
          </cell>
          <cell r="C1980" t="str">
            <v>BI_SD707 - F&amp;C12F1  Grid Modernization</v>
          </cell>
          <cell r="D1980" t="str">
            <v>ER_2470</v>
          </cell>
          <cell r="E1980" t="str">
            <v>2470</v>
          </cell>
          <cell r="F1980" t="str">
            <v>ER_2470 - Dist Grid Modernization</v>
          </cell>
          <cell r="G1980" t="str">
            <v>Distribution Grid Modernization</v>
          </cell>
          <cell r="H1980" t="str">
            <v>T&amp;D Operations</v>
          </cell>
          <cell r="I1980" t="str">
            <v>Asset Condition</v>
          </cell>
        </row>
        <row r="1981">
          <cell r="A1981" t="str">
            <v>BI_SD708</v>
          </cell>
          <cell r="B1981" t="str">
            <v>SD708</v>
          </cell>
          <cell r="C1981" t="str">
            <v>BI_SD708 - 3HT 12F7 PINE ST LOOP CE II</v>
          </cell>
          <cell r="D1981" t="str">
            <v>ER_2514</v>
          </cell>
          <cell r="E1981" t="str">
            <v>2514</v>
          </cell>
          <cell r="F1981" t="str">
            <v>ER_2514 - Distribution - Spokane North &amp; West</v>
          </cell>
          <cell r="G1981" t="str">
            <v>Distribution System Enhancements</v>
          </cell>
          <cell r="H1981" t="str">
            <v>T&amp;D Engineering</v>
          </cell>
          <cell r="I1981" t="str">
            <v>Performance &amp; Capacity</v>
          </cell>
        </row>
        <row r="1982">
          <cell r="A1982" t="str">
            <v>BI_SD709</v>
          </cell>
          <cell r="B1982" t="str">
            <v>SD709</v>
          </cell>
          <cell r="C1982" t="str">
            <v>BI_SD709 - F&amp;C12F1 Automation/Coms for Grid Modernization</v>
          </cell>
          <cell r="D1982" t="str">
            <v>ER_2599</v>
          </cell>
          <cell r="E1982" t="str">
            <v>2599</v>
          </cell>
          <cell r="F1982" t="str">
            <v>ER_2599 - Grid Mod Automation</v>
          </cell>
          <cell r="G1982" t="str">
            <v>Distribution Grid Modernization</v>
          </cell>
          <cell r="H1982" t="str">
            <v>T&amp;D Operations</v>
          </cell>
          <cell r="I1982" t="str">
            <v>Asset Condition</v>
          </cell>
        </row>
        <row r="1983">
          <cell r="A1983" t="str">
            <v>BI_SD710</v>
          </cell>
          <cell r="B1983" t="str">
            <v>SD710</v>
          </cell>
          <cell r="C1983" t="str">
            <v>BI_SD710 - MIL12F4 University Reconductor</v>
          </cell>
          <cell r="D1983" t="str">
            <v>ER_2514</v>
          </cell>
          <cell r="E1983" t="str">
            <v>2514</v>
          </cell>
          <cell r="F1983" t="str">
            <v>ER_2514 - Distribution - Spokane North &amp; West</v>
          </cell>
          <cell r="G1983" t="str">
            <v>Distribution System Enhancements</v>
          </cell>
          <cell r="H1983" t="str">
            <v>T&amp;D Engineering</v>
          </cell>
          <cell r="I1983" t="str">
            <v>Performance &amp; Capacity</v>
          </cell>
        </row>
        <row r="1984">
          <cell r="A1984" t="str">
            <v>BI_SD711</v>
          </cell>
          <cell r="B1984" t="str">
            <v>SD711</v>
          </cell>
          <cell r="C1984" t="str">
            <v>BI_SD711 - Mead Sub-Add 3rd Feeder to 30MVA Line-ups (Dist)</v>
          </cell>
          <cell r="D1984" t="str">
            <v>ER_2274</v>
          </cell>
          <cell r="E1984" t="str">
            <v>2274</v>
          </cell>
          <cell r="F1984" t="str">
            <v>ER_2274 - New Substations</v>
          </cell>
          <cell r="G1984" t="str">
            <v>Substation - New Distribution Station Capacity Program</v>
          </cell>
          <cell r="H1984" t="str">
            <v>T&amp;D Engineering</v>
          </cell>
          <cell r="I1984" t="str">
            <v>Performance &amp; Capacity</v>
          </cell>
        </row>
        <row r="1985">
          <cell r="A1985" t="str">
            <v>BI_SD71R</v>
          </cell>
          <cell r="B1985" t="str">
            <v>SD71R</v>
          </cell>
          <cell r="C1985" t="str">
            <v>BI_SD71R - OPT 12F2 New Feeder</v>
          </cell>
          <cell r="D1985" t="str">
            <v>ER_2418</v>
          </cell>
          <cell r="E1985" t="str">
            <v>2418</v>
          </cell>
          <cell r="F1985" t="str">
            <v>ER_2418 - Opportunity 115 Sub-Add Feeder 12F2</v>
          </cell>
          <cell r="G1985" t="str">
            <v>Regular Capital - Pre Business Case</v>
          </cell>
          <cell r="H1985" t="str">
            <v>No Function</v>
          </cell>
          <cell r="I1985" t="str">
            <v>No Driver</v>
          </cell>
        </row>
        <row r="1986">
          <cell r="A1986" t="str">
            <v>BI_SD736</v>
          </cell>
          <cell r="B1986" t="str">
            <v>SD736</v>
          </cell>
          <cell r="C1986" t="str">
            <v>BI_SD736 - Kendall Yards-Submersible Transformers</v>
          </cell>
          <cell r="D1986" t="str">
            <v>ER_2070</v>
          </cell>
          <cell r="E1986" t="str">
            <v>2070</v>
          </cell>
          <cell r="F1986" t="str">
            <v>ER_2070 - Trans/Dist/Sub Reimbursable Projects</v>
          </cell>
          <cell r="G1986" t="str">
            <v>T&amp;D Reimbursable</v>
          </cell>
          <cell r="H1986" t="str">
            <v>T&amp;D Engineering</v>
          </cell>
          <cell r="I1986" t="str">
            <v>Customer Requested</v>
          </cell>
        </row>
        <row r="1987">
          <cell r="A1987" t="str">
            <v>BI_SD787</v>
          </cell>
          <cell r="B1987" t="str">
            <v>SD787</v>
          </cell>
          <cell r="C1987" t="str">
            <v>BI_SD787 - Third &amp; Hatch 12f2 - reconductor feeder</v>
          </cell>
          <cell r="D1987" t="str">
            <v>ER_2514</v>
          </cell>
          <cell r="E1987" t="str">
            <v>2514</v>
          </cell>
          <cell r="F1987" t="str">
            <v>ER_2514 - Distribution - Spokane North &amp; West</v>
          </cell>
          <cell r="G1987" t="str">
            <v>Distribution System Enhancements</v>
          </cell>
          <cell r="H1987" t="str">
            <v>T&amp;D Engineering</v>
          </cell>
          <cell r="I1987" t="str">
            <v>Performance &amp; Capacity</v>
          </cell>
        </row>
        <row r="1988">
          <cell r="A1988" t="str">
            <v>BI_SD800</v>
          </cell>
          <cell r="B1988" t="str">
            <v>SD800</v>
          </cell>
          <cell r="C1988" t="str">
            <v>BI_SD800 - Sunset 12F5 Voltage Regulators</v>
          </cell>
          <cell r="D1988" t="str">
            <v>ER_2462</v>
          </cell>
          <cell r="E1988" t="str">
            <v>2462</v>
          </cell>
          <cell r="F1988" t="str">
            <v>ER_2462 - Sunset 12F5 Voltage Regulators</v>
          </cell>
          <cell r="G1988" t="str">
            <v>Regular Capital - Pre Business Case</v>
          </cell>
          <cell r="H1988" t="str">
            <v>No Function</v>
          </cell>
          <cell r="I1988" t="str">
            <v>No Driver</v>
          </cell>
        </row>
        <row r="1989">
          <cell r="A1989" t="str">
            <v>BI_SD801</v>
          </cell>
          <cell r="B1989" t="str">
            <v>SD801</v>
          </cell>
          <cell r="C1989" t="str">
            <v>BI_SD801 - F&amp;C 12F2 Strong Reconductor</v>
          </cell>
          <cell r="D1989" t="str">
            <v>ER_2514</v>
          </cell>
          <cell r="E1989" t="str">
            <v>2514</v>
          </cell>
          <cell r="F1989" t="str">
            <v>ER_2514 - Distribution - Spokane North &amp; West</v>
          </cell>
          <cell r="G1989" t="str">
            <v>Distribution System Enhancements</v>
          </cell>
          <cell r="H1989" t="str">
            <v>T&amp;D Engineering</v>
          </cell>
          <cell r="I1989" t="str">
            <v>Performance &amp; Capacity</v>
          </cell>
        </row>
        <row r="1990">
          <cell r="A1990" t="str">
            <v>BI_SD802</v>
          </cell>
          <cell r="B1990" t="str">
            <v>SD802</v>
          </cell>
          <cell r="C1990" t="str">
            <v>BI_SD802 - LIB 12F3 6CU to 2/0 ACSR</v>
          </cell>
          <cell r="D1990" t="str">
            <v>ER_2514</v>
          </cell>
          <cell r="E1990" t="str">
            <v>2514</v>
          </cell>
          <cell r="F1990" t="str">
            <v>ER_2514 - Distribution - Spokane North &amp; West</v>
          </cell>
          <cell r="G1990" t="str">
            <v>Distribution System Enhancements</v>
          </cell>
          <cell r="H1990" t="str">
            <v>T&amp;D Engineering</v>
          </cell>
          <cell r="I1990" t="str">
            <v>Performance &amp; Capacity</v>
          </cell>
        </row>
        <row r="1991">
          <cell r="A1991" t="str">
            <v>BI_SD803</v>
          </cell>
          <cell r="B1991" t="str">
            <v>SD803</v>
          </cell>
          <cell r="C1991" t="str">
            <v>BI_SD803 - Opportunity 12F2 Construct New Feeder</v>
          </cell>
          <cell r="D1991" t="str">
            <v>ER_2418</v>
          </cell>
          <cell r="E1991" t="str">
            <v>2418</v>
          </cell>
          <cell r="F1991" t="str">
            <v>ER_2418 - Opportunity 115 Sub-Add Feeder 12F2</v>
          </cell>
          <cell r="G1991" t="str">
            <v>Regular Capital - Pre Business Case</v>
          </cell>
          <cell r="H1991" t="str">
            <v>No Function</v>
          </cell>
          <cell r="I1991" t="str">
            <v>No Driver</v>
          </cell>
        </row>
        <row r="1992">
          <cell r="A1992" t="str">
            <v>BI_SD804</v>
          </cell>
          <cell r="B1992" t="str">
            <v>SD804</v>
          </cell>
          <cell r="C1992" t="str">
            <v>BI_SD804 - NE Sub - Distribution feeder getaway construction</v>
          </cell>
          <cell r="D1992" t="str">
            <v>ER_2296</v>
          </cell>
          <cell r="E1992" t="str">
            <v>2296</v>
          </cell>
          <cell r="F1992" t="str">
            <v>ER_2296 - NE Sub-Increase Capacity</v>
          </cell>
          <cell r="G1992" t="str">
            <v>Regular Capital - Pre Business Case</v>
          </cell>
          <cell r="H1992" t="str">
            <v>No Function</v>
          </cell>
          <cell r="I1992" t="str">
            <v>No Driver</v>
          </cell>
        </row>
        <row r="1993">
          <cell r="A1993" t="str">
            <v>BI_SD805</v>
          </cell>
          <cell r="B1993" t="str">
            <v>SD805</v>
          </cell>
          <cell r="C1993" t="str">
            <v>BI_SD805 - SE 12F2 Improve Tower Mt Reliability</v>
          </cell>
          <cell r="D1993" t="str">
            <v>ER_2514</v>
          </cell>
          <cell r="E1993" t="str">
            <v>2514</v>
          </cell>
          <cell r="F1993" t="str">
            <v>ER_2514 - Distribution - Spokane North &amp; West</v>
          </cell>
          <cell r="G1993" t="str">
            <v>Distribution System Enhancements</v>
          </cell>
          <cell r="H1993" t="str">
            <v>T&amp;D Engineering</v>
          </cell>
          <cell r="I1993" t="str">
            <v>Performance &amp; Capacity</v>
          </cell>
        </row>
        <row r="1994">
          <cell r="A1994" t="str">
            <v>BI_SD806</v>
          </cell>
          <cell r="B1994" t="str">
            <v>SD806</v>
          </cell>
          <cell r="C1994" t="str">
            <v>BI_SD806 - Ross Park 12 F4 Pole Move Distribution</v>
          </cell>
          <cell r="D1994" t="str">
            <v>ER_2495</v>
          </cell>
          <cell r="E1994" t="str">
            <v>2495</v>
          </cell>
          <cell r="F1994" t="str">
            <v>ER_2495 - Ross Park 12F4 Pole Move</v>
          </cell>
          <cell r="G1994" t="str">
            <v>Regular Capital - Pre Business Case</v>
          </cell>
          <cell r="H1994" t="str">
            <v>No Function</v>
          </cell>
          <cell r="I1994" t="str">
            <v>No Driver</v>
          </cell>
        </row>
        <row r="1995">
          <cell r="A1995" t="str">
            <v>BI_SD807</v>
          </cell>
          <cell r="B1995" t="str">
            <v>SD807</v>
          </cell>
          <cell r="C1995" t="str">
            <v>BI_SD807 - BEA 12F6-9CE 12F1 Havana Rcd 1/0 ACSR</v>
          </cell>
          <cell r="D1995" t="str">
            <v>ER_2514</v>
          </cell>
          <cell r="E1995" t="str">
            <v>2514</v>
          </cell>
          <cell r="F1995" t="str">
            <v>ER_2514 - Distribution - Spokane North &amp; West</v>
          </cell>
          <cell r="G1995" t="str">
            <v>Distribution System Enhancements</v>
          </cell>
          <cell r="H1995" t="str">
            <v>T&amp;D Engineering</v>
          </cell>
          <cell r="I1995" t="str">
            <v>Performance &amp; Capacity</v>
          </cell>
        </row>
        <row r="1996">
          <cell r="A1996" t="str">
            <v>BI_SD808</v>
          </cell>
          <cell r="B1996" t="str">
            <v>SD808</v>
          </cell>
          <cell r="C1996" t="str">
            <v>BI_SD808 - FWT 12F4-C&amp;W 12F5 River Xing</v>
          </cell>
          <cell r="D1996" t="str">
            <v>ER_2514</v>
          </cell>
          <cell r="E1996" t="str">
            <v>2514</v>
          </cell>
          <cell r="F1996" t="str">
            <v>ER_2514 - Distribution - Spokane North &amp; West</v>
          </cell>
          <cell r="G1996" t="str">
            <v>Distribution System Enhancements</v>
          </cell>
          <cell r="H1996" t="str">
            <v>T&amp;D Engineering</v>
          </cell>
          <cell r="I1996" t="str">
            <v>Performance &amp; Capacity</v>
          </cell>
        </row>
        <row r="1997">
          <cell r="A1997" t="str">
            <v>BI_SD809</v>
          </cell>
          <cell r="B1997" t="str">
            <v>SD809</v>
          </cell>
          <cell r="C1997" t="str">
            <v>BI_SD809 - Northwest Sub Rbld:  Integrate Distribution Lines</v>
          </cell>
          <cell r="D1997" t="str">
            <v>ER_2204</v>
          </cell>
          <cell r="E1997" t="str">
            <v>2204</v>
          </cell>
          <cell r="F1997" t="str">
            <v>ER_2204 - Substation Rebuilds</v>
          </cell>
          <cell r="G1997" t="str">
            <v>Substation - Station Rebuilds Program</v>
          </cell>
          <cell r="H1997" t="str">
            <v>T&amp;D Engineering</v>
          </cell>
          <cell r="I1997" t="str">
            <v>Asset Condition</v>
          </cell>
        </row>
        <row r="1998">
          <cell r="A1998" t="str">
            <v>BI_SD810</v>
          </cell>
          <cell r="B1998" t="str">
            <v>SD810</v>
          </cell>
          <cell r="C1998" t="str">
            <v>BI_SD810 - Hallett &amp; White: New 12F4 FDR (Avista)</v>
          </cell>
          <cell r="D1998" t="str">
            <v>ER_2204</v>
          </cell>
          <cell r="E1998" t="str">
            <v>2204</v>
          </cell>
          <cell r="F1998" t="str">
            <v>ER_2204 - Substation Rebuilds</v>
          </cell>
          <cell r="G1998" t="str">
            <v>Substation - Station Rebuilds Program</v>
          </cell>
          <cell r="H1998" t="str">
            <v>T&amp;D Engineering</v>
          </cell>
          <cell r="I1998" t="str">
            <v>Asset Condition</v>
          </cell>
        </row>
        <row r="1999">
          <cell r="A1999" t="str">
            <v>BI_SD811</v>
          </cell>
          <cell r="B1999" t="str">
            <v>SD811</v>
          </cell>
          <cell r="C1999" t="str">
            <v>BI_SD811 - BEA12F2  Grid Modernization</v>
          </cell>
          <cell r="D1999" t="str">
            <v>ER_2470</v>
          </cell>
          <cell r="E1999" t="str">
            <v>2470</v>
          </cell>
          <cell r="F1999" t="str">
            <v>ER_2470 - Dist Grid Modernization</v>
          </cell>
          <cell r="G1999" t="str">
            <v>Distribution Grid Modernization</v>
          </cell>
          <cell r="H1999" t="str">
            <v>T&amp;D Operations</v>
          </cell>
          <cell r="I1999" t="str">
            <v>Asset Condition</v>
          </cell>
        </row>
        <row r="2000">
          <cell r="A2000" t="str">
            <v>BI_SD812</v>
          </cell>
          <cell r="B2000" t="str">
            <v>SD812</v>
          </cell>
          <cell r="C2000" t="str">
            <v>BI_SD812 - Metro 115/13V Substation Rebuild Dist Integration</v>
          </cell>
          <cell r="D2000" t="str">
            <v>ER_2204</v>
          </cell>
          <cell r="E2000" t="str">
            <v>2204</v>
          </cell>
          <cell r="F2000" t="str">
            <v>ER_2204 - Substation Rebuilds</v>
          </cell>
          <cell r="G2000" t="str">
            <v>Substation - Station Rebuilds Program</v>
          </cell>
          <cell r="H2000" t="str">
            <v>T&amp;D Engineering</v>
          </cell>
          <cell r="I2000" t="str">
            <v>Asset Condition</v>
          </cell>
        </row>
        <row r="2001">
          <cell r="A2001" t="str">
            <v>BI_SD813</v>
          </cell>
          <cell r="B2001" t="str">
            <v>SD813</v>
          </cell>
          <cell r="C2001" t="str">
            <v>BI_SD813 - Garden Springs 115/13kV Sub Rebld Dist Integration</v>
          </cell>
          <cell r="D2001" t="str">
            <v>ER_2539</v>
          </cell>
          <cell r="E2001" t="str">
            <v>2539</v>
          </cell>
          <cell r="F2001" t="str">
            <v>ER_2539 - Garden Springs 230-115 kV Substation</v>
          </cell>
          <cell r="G2001" t="str">
            <v>West Plains New 230kV Substation</v>
          </cell>
          <cell r="H2001" t="str">
            <v>T&amp;D Engineering</v>
          </cell>
          <cell r="I2001" t="str">
            <v>Mandatory &amp; Compliance</v>
          </cell>
        </row>
        <row r="2002">
          <cell r="A2002" t="str">
            <v>BI_SD814</v>
          </cell>
          <cell r="B2002" t="str">
            <v>SD814</v>
          </cell>
          <cell r="C2002" t="str">
            <v>BI_SD814 - BEA12F2 Automation/Coms for Grid Modernization</v>
          </cell>
          <cell r="D2002" t="str">
            <v>ER_2599</v>
          </cell>
          <cell r="E2002" t="str">
            <v>2599</v>
          </cell>
          <cell r="F2002" t="str">
            <v>ER_2599 - Grid Mod Automation</v>
          </cell>
          <cell r="G2002" t="str">
            <v>Distribution Grid Modernization</v>
          </cell>
          <cell r="H2002" t="str">
            <v>T&amp;D Operations</v>
          </cell>
          <cell r="I2002" t="str">
            <v>Asset Condition</v>
          </cell>
        </row>
        <row r="2003">
          <cell r="A2003" t="str">
            <v>BI_SD815</v>
          </cell>
          <cell r="B2003" t="str">
            <v>SD815</v>
          </cell>
          <cell r="C2003" t="str">
            <v>BI_SD815 - Flint Road Substation - New (Distribution)</v>
          </cell>
          <cell r="D2003" t="str">
            <v>ER_2274</v>
          </cell>
          <cell r="E2003" t="str">
            <v>2274</v>
          </cell>
          <cell r="F2003" t="str">
            <v>ER_2274 - New Substations</v>
          </cell>
          <cell r="G2003" t="str">
            <v>Substation - New Distribution Station Capacity Program</v>
          </cell>
          <cell r="H2003" t="str">
            <v>T&amp;D Engineering</v>
          </cell>
          <cell r="I2003" t="str">
            <v>Performance &amp; Capacity</v>
          </cell>
        </row>
        <row r="2004">
          <cell r="A2004" t="str">
            <v>BI_SD816</v>
          </cell>
          <cell r="B2004" t="str">
            <v>SD816</v>
          </cell>
          <cell r="C2004" t="str">
            <v>BI_SD816 - West Plains Dist Protection and Voltage Support</v>
          </cell>
          <cell r="D2004" t="str">
            <v>ER_2514</v>
          </cell>
          <cell r="E2004" t="str">
            <v>2514</v>
          </cell>
          <cell r="F2004" t="str">
            <v>ER_2514 - Distribution - Spokane North &amp; West</v>
          </cell>
          <cell r="G2004" t="str">
            <v>Distribution System Enhancements</v>
          </cell>
          <cell r="H2004" t="str">
            <v>T&amp;D Engineering</v>
          </cell>
          <cell r="I2004" t="str">
            <v>Performance &amp; Capacity</v>
          </cell>
        </row>
        <row r="2005">
          <cell r="A2005" t="str">
            <v>BI_SD817</v>
          </cell>
          <cell r="B2005" t="str">
            <v>SD817</v>
          </cell>
          <cell r="C2005" t="str">
            <v>BI_SD817 - Valleyway Tap Minor Rebuild:  Dist Underbuild</v>
          </cell>
          <cell r="D2005" t="str">
            <v>ER_2057</v>
          </cell>
          <cell r="E2005" t="str">
            <v>2057</v>
          </cell>
          <cell r="F2005" t="str">
            <v>ER_2057 - Transmission Minor Rebuild</v>
          </cell>
          <cell r="G2005" t="str">
            <v>Transmission - Minor Rebuild</v>
          </cell>
          <cell r="H2005" t="str">
            <v>T&amp;D Engineering</v>
          </cell>
          <cell r="I2005" t="str">
            <v>Asset Condition</v>
          </cell>
        </row>
        <row r="2006">
          <cell r="A2006" t="str">
            <v>BI_SD818</v>
          </cell>
          <cell r="B2006" t="str">
            <v>SD818</v>
          </cell>
          <cell r="C2006" t="str">
            <v>BI_SD818 - Vault Integration Project</v>
          </cell>
          <cell r="D2006" t="str">
            <v>ER_2058</v>
          </cell>
          <cell r="E2006" t="str">
            <v>2058</v>
          </cell>
          <cell r="F2006" t="str">
            <v>ER_2058 - Spokane Electric Network Incr Capacity</v>
          </cell>
          <cell r="G2006" t="str">
            <v>Downtown Network - Performance &amp; Capacity</v>
          </cell>
          <cell r="H2006" t="str">
            <v>Downtown Network</v>
          </cell>
          <cell r="I2006" t="str">
            <v>Performance &amp; Capacity</v>
          </cell>
        </row>
        <row r="2007">
          <cell r="A2007" t="str">
            <v>BI_SD819</v>
          </cell>
          <cell r="B2007" t="str">
            <v>SD819</v>
          </cell>
          <cell r="C2007" t="str">
            <v>BI_SD819 - ROS12F3/12F6 Fleet Bldg Removal</v>
          </cell>
          <cell r="D2007" t="str">
            <v>ER_7131</v>
          </cell>
          <cell r="E2007" t="str">
            <v>7131</v>
          </cell>
          <cell r="F2007" t="str">
            <v>ER_7131 - COF Long Term Restructuring Plan Phase 2</v>
          </cell>
          <cell r="G2007" t="str">
            <v>Campus Repurposing Phase 2</v>
          </cell>
          <cell r="H2007" t="str">
            <v>Facilities Capital</v>
          </cell>
          <cell r="I2007" t="str">
            <v>Performance &amp; Capacity</v>
          </cell>
        </row>
        <row r="2008">
          <cell r="A2008" t="str">
            <v>BI_SD820</v>
          </cell>
          <cell r="B2008" t="str">
            <v>SD820</v>
          </cell>
          <cell r="C2008" t="str">
            <v>BI_SD820 - WAK 12F3 - Taxidermy BitCoin</v>
          </cell>
          <cell r="D2008" t="str">
            <v>ER_2514</v>
          </cell>
          <cell r="E2008" t="str">
            <v>2514</v>
          </cell>
          <cell r="F2008" t="str">
            <v>ER_2514 - Distribution - Spokane North &amp; West</v>
          </cell>
          <cell r="G2008" t="str">
            <v>Distribution System Enhancements</v>
          </cell>
          <cell r="H2008" t="str">
            <v>T&amp;D Engineering</v>
          </cell>
          <cell r="I2008" t="str">
            <v>Performance &amp; Capacity</v>
          </cell>
        </row>
        <row r="2009">
          <cell r="A2009" t="str">
            <v>BI_SD821</v>
          </cell>
          <cell r="B2009" t="str">
            <v>SD821</v>
          </cell>
          <cell r="C2009" t="str">
            <v>BI_SD821 - C&amp;W12F4 Freeway Crossing</v>
          </cell>
          <cell r="D2009" t="str">
            <v>ER_2514</v>
          </cell>
          <cell r="E2009" t="str">
            <v>2514</v>
          </cell>
          <cell r="F2009" t="str">
            <v>ER_2514 - Distribution - Spokane North &amp; West</v>
          </cell>
          <cell r="G2009" t="str">
            <v>Distribution System Enhancements</v>
          </cell>
          <cell r="H2009" t="str">
            <v>T&amp;D Engineering</v>
          </cell>
          <cell r="I2009" t="str">
            <v>Performance &amp; Capacity</v>
          </cell>
        </row>
        <row r="2010">
          <cell r="A2010" t="str">
            <v>BI_SD822</v>
          </cell>
          <cell r="B2010" t="str">
            <v>SD822</v>
          </cell>
          <cell r="C2010" t="str">
            <v>BI_SD822 - Vault Integration</v>
          </cell>
          <cell r="D2010" t="str">
            <v>ER_2063</v>
          </cell>
          <cell r="E2010" t="str">
            <v>2063</v>
          </cell>
          <cell r="F2010" t="str">
            <v>ER_2063 - Downtown Network - Performance &amp; Capacity</v>
          </cell>
          <cell r="G2010" t="str">
            <v>Downtown Network - Performance &amp; Capacity</v>
          </cell>
          <cell r="H2010" t="str">
            <v>Downtown Network</v>
          </cell>
          <cell r="I2010" t="str">
            <v>Performance &amp; Capacity</v>
          </cell>
        </row>
        <row r="2011">
          <cell r="A2011" t="str">
            <v>BI_SD823</v>
          </cell>
          <cell r="B2011" t="str">
            <v>SD823</v>
          </cell>
          <cell r="C2011" t="str">
            <v>BI_SD823 - C&amp;W12F4-3HT12F7 200 Amp Tie</v>
          </cell>
          <cell r="D2011" t="str">
            <v>ER_2514</v>
          </cell>
          <cell r="E2011" t="str">
            <v>2514</v>
          </cell>
          <cell r="F2011" t="str">
            <v>ER_2514 - Distribution - Spokane North &amp; West</v>
          </cell>
          <cell r="G2011" t="str">
            <v>Distribution System Enhancements</v>
          </cell>
          <cell r="H2011" t="str">
            <v>T&amp;D Engineering</v>
          </cell>
          <cell r="I2011" t="str">
            <v>Performance &amp; Capacity</v>
          </cell>
        </row>
        <row r="2012">
          <cell r="A2012" t="str">
            <v>BI_SD824</v>
          </cell>
          <cell r="B2012" t="str">
            <v>SD824</v>
          </cell>
          <cell r="C2012" t="str">
            <v>BI_SD824 - Boulder Phase 1  - Distribution Integration</v>
          </cell>
          <cell r="D2012" t="str">
            <v>ER_2274</v>
          </cell>
          <cell r="E2012" t="str">
            <v>2274</v>
          </cell>
          <cell r="F2012" t="str">
            <v>ER_2274 - New Substations</v>
          </cell>
          <cell r="G2012" t="str">
            <v>Substation - New Distribution Station Capacity Program</v>
          </cell>
          <cell r="H2012" t="str">
            <v>T&amp;D Engineering</v>
          </cell>
          <cell r="I2012" t="str">
            <v>Performance &amp; Capacity</v>
          </cell>
        </row>
        <row r="2013">
          <cell r="A2013" t="str">
            <v>BI_SD826</v>
          </cell>
          <cell r="B2013" t="str">
            <v>SD826</v>
          </cell>
          <cell r="C2013" t="str">
            <v>BI_SD826 - Electrical Improvements</v>
          </cell>
          <cell r="D2013" t="str">
            <v>ER_2063</v>
          </cell>
          <cell r="E2013" t="str">
            <v>2063</v>
          </cell>
          <cell r="F2013" t="str">
            <v>ER_2063 - Downtown Network - Performance &amp; Capacity</v>
          </cell>
          <cell r="G2013" t="str">
            <v>Downtown Network - Performance &amp; Capacity</v>
          </cell>
          <cell r="H2013" t="str">
            <v>Downtown Network</v>
          </cell>
          <cell r="I2013" t="str">
            <v>Performance &amp; Capacity</v>
          </cell>
        </row>
        <row r="2014">
          <cell r="A2014" t="str">
            <v>BI_SD827</v>
          </cell>
          <cell r="B2014" t="str">
            <v>SD827</v>
          </cell>
          <cell r="C2014" t="str">
            <v>BI_SD827 - Structural Improvements</v>
          </cell>
          <cell r="D2014" t="str">
            <v>ER_2063</v>
          </cell>
          <cell r="E2014" t="str">
            <v>2063</v>
          </cell>
          <cell r="F2014" t="str">
            <v>ER_2063 - Downtown Network - Performance &amp; Capacity</v>
          </cell>
          <cell r="G2014" t="str">
            <v>Downtown Network - Performance &amp; Capacity</v>
          </cell>
          <cell r="H2014" t="str">
            <v>Downtown Network</v>
          </cell>
          <cell r="I2014" t="str">
            <v>Performance &amp; Capacity</v>
          </cell>
        </row>
        <row r="2015">
          <cell r="A2015" t="str">
            <v>BI_SD839</v>
          </cell>
          <cell r="B2015" t="str">
            <v>SD839</v>
          </cell>
          <cell r="C2015" t="str">
            <v>BI_SD839 - Kendall Yards-Vaults Reimbursable</v>
          </cell>
          <cell r="D2015" t="str">
            <v>ER_2070</v>
          </cell>
          <cell r="E2015" t="str">
            <v>2070</v>
          </cell>
          <cell r="F2015" t="str">
            <v>ER_2070 - Trans/Dist/Sub Reimbursable Projects</v>
          </cell>
          <cell r="G2015" t="str">
            <v>T&amp;D Reimbursable</v>
          </cell>
          <cell r="H2015" t="str">
            <v>T&amp;D Engineering</v>
          </cell>
          <cell r="I2015" t="str">
            <v>Customer Requested</v>
          </cell>
        </row>
        <row r="2016">
          <cell r="A2016" t="str">
            <v>BI_SD894</v>
          </cell>
          <cell r="B2016" t="str">
            <v>SD894</v>
          </cell>
          <cell r="C2016" t="str">
            <v>BI_SD894 - Millwood 12F1 - Reconductor 1.1 Miles</v>
          </cell>
          <cell r="D2016" t="str">
            <v>ER_2283</v>
          </cell>
          <cell r="E2016" t="str">
            <v>2283</v>
          </cell>
          <cell r="F2016" t="str">
            <v>ER_2283 - Millwood Sub - Rebuild</v>
          </cell>
          <cell r="G2016" t="str">
            <v>Substation - Station Rebuilds Program</v>
          </cell>
          <cell r="H2016" t="str">
            <v>T&amp;D Engineering</v>
          </cell>
          <cell r="I2016" t="str">
            <v>Asset Condition</v>
          </cell>
        </row>
        <row r="2017">
          <cell r="A2017" t="str">
            <v>BI_SD895</v>
          </cell>
          <cell r="B2017" t="str">
            <v>SD895</v>
          </cell>
          <cell r="C2017" t="str">
            <v>BI_SD895 - Millwood 12F3 - Reconductor 1.6 Miles</v>
          </cell>
          <cell r="D2017" t="str">
            <v>ER_2283</v>
          </cell>
          <cell r="E2017" t="str">
            <v>2283</v>
          </cell>
          <cell r="F2017" t="str">
            <v>ER_2283 - Millwood Sub - Rebuild</v>
          </cell>
          <cell r="G2017" t="str">
            <v>Substation - Station Rebuilds Program</v>
          </cell>
          <cell r="H2017" t="str">
            <v>T&amp;D Engineering</v>
          </cell>
          <cell r="I2017" t="str">
            <v>Asset Condition</v>
          </cell>
        </row>
        <row r="2018">
          <cell r="A2018" t="str">
            <v>BI_SD896</v>
          </cell>
          <cell r="B2018" t="str">
            <v>SD896</v>
          </cell>
          <cell r="C2018" t="str">
            <v>BI_SD896 - Sunset 12F1 - Reconductor 1.5 Miles</v>
          </cell>
          <cell r="D2018" t="str">
            <v>ER_2514</v>
          </cell>
          <cell r="E2018" t="str">
            <v>2514</v>
          </cell>
          <cell r="F2018" t="str">
            <v>ER_2514 - Distribution - Spokane North &amp; West</v>
          </cell>
          <cell r="G2018" t="str">
            <v>Distribution System Enhancements</v>
          </cell>
          <cell r="H2018" t="str">
            <v>T&amp;D Engineering</v>
          </cell>
          <cell r="I2018" t="str">
            <v>Performance &amp; Capacity</v>
          </cell>
        </row>
        <row r="2019">
          <cell r="A2019" t="str">
            <v>BI_SD900</v>
          </cell>
          <cell r="B2019" t="str">
            <v>SD900</v>
          </cell>
          <cell r="C2019" t="str">
            <v>BI_SD900 - Ninth &amp; Central 12F4 Feeder Upgrade</v>
          </cell>
          <cell r="D2019" t="str">
            <v>ER_2470</v>
          </cell>
          <cell r="E2019" t="str">
            <v>2470</v>
          </cell>
          <cell r="F2019" t="str">
            <v>ER_2470 - Dist Grid Modernization</v>
          </cell>
          <cell r="G2019" t="str">
            <v>Distribution Grid Modernization</v>
          </cell>
          <cell r="H2019" t="str">
            <v>T&amp;D Operations</v>
          </cell>
          <cell r="I2019" t="str">
            <v>Asset Condition</v>
          </cell>
        </row>
        <row r="2020">
          <cell r="A2020" t="str">
            <v>BI_SD902</v>
          </cell>
          <cell r="B2020" t="str">
            <v>SD902</v>
          </cell>
          <cell r="C2020" t="str">
            <v>BI_SD902 - Spokane Tribe Distribution</v>
          </cell>
          <cell r="D2020" t="str">
            <v>ER_2301</v>
          </cell>
          <cell r="E2020" t="str">
            <v>2301</v>
          </cell>
          <cell r="F2020" t="str">
            <v>ER_2301 - Tribal Permits and Settlements</v>
          </cell>
          <cell r="G2020" t="str">
            <v>Tribal Permits &amp; Settlements</v>
          </cell>
          <cell r="H2020" t="str">
            <v>Other Subfunction</v>
          </cell>
          <cell r="I2020" t="str">
            <v>Mandatory &amp; Compliance</v>
          </cell>
        </row>
        <row r="2021">
          <cell r="A2021" t="str">
            <v>BI_SD903</v>
          </cell>
          <cell r="B2021" t="str">
            <v>SD903</v>
          </cell>
          <cell r="C2021" t="str">
            <v>BI_SD903 - Smart Circuit - Distribution Work</v>
          </cell>
          <cell r="D2021" t="str">
            <v>ER_2529</v>
          </cell>
          <cell r="E2021" t="str">
            <v>2529</v>
          </cell>
          <cell r="F2021" t="str">
            <v>ER_2529 - Spokane Smart Circuit</v>
          </cell>
          <cell r="G2021" t="str">
            <v>Spokane Smart Circuit</v>
          </cell>
          <cell r="H2021" t="str">
            <v>T&amp;D Engineering</v>
          </cell>
          <cell r="I2021" t="str">
            <v>No Driver</v>
          </cell>
        </row>
        <row r="2022">
          <cell r="A2022" t="str">
            <v>BI_SD904</v>
          </cell>
          <cell r="B2022" t="str">
            <v>SD904</v>
          </cell>
          <cell r="C2022" t="str">
            <v>BI_SD904 - Smart Circuit - Communication Work</v>
          </cell>
          <cell r="D2022" t="str">
            <v>ER_2529</v>
          </cell>
          <cell r="E2022" t="str">
            <v>2529</v>
          </cell>
          <cell r="F2022" t="str">
            <v>ER_2529 - Spokane Smart Circuit</v>
          </cell>
          <cell r="G2022" t="str">
            <v>Spokane Smart Circuit</v>
          </cell>
          <cell r="H2022" t="str">
            <v>T&amp;D Engineering</v>
          </cell>
          <cell r="I2022" t="str">
            <v>No Driver</v>
          </cell>
        </row>
        <row r="2023">
          <cell r="A2023" t="str">
            <v>BI_SD905</v>
          </cell>
          <cell r="B2023" t="str">
            <v>SD905</v>
          </cell>
          <cell r="C2023" t="str">
            <v>BI_SD905 - Smart Circuit - NonMatching</v>
          </cell>
          <cell r="D2023" t="str">
            <v>ER_2529</v>
          </cell>
          <cell r="E2023" t="str">
            <v>2529</v>
          </cell>
          <cell r="F2023" t="str">
            <v>ER_2529 - Spokane Smart Circuit</v>
          </cell>
          <cell r="G2023" t="str">
            <v>Spokane Smart Circuit</v>
          </cell>
          <cell r="H2023" t="str">
            <v>T&amp;D Engineering</v>
          </cell>
          <cell r="I2023" t="str">
            <v>No Driver</v>
          </cell>
        </row>
        <row r="2024">
          <cell r="A2024" t="str">
            <v>BI_SD906</v>
          </cell>
          <cell r="B2024" t="str">
            <v>SD906</v>
          </cell>
          <cell r="C2024" t="str">
            <v>BI_SD906 - Smart Circuit - Reporting &amp; Analytics</v>
          </cell>
          <cell r="D2024" t="str">
            <v>ER_2529</v>
          </cell>
          <cell r="E2024" t="str">
            <v>2529</v>
          </cell>
          <cell r="F2024" t="str">
            <v>ER_2529 - Spokane Smart Circuit</v>
          </cell>
          <cell r="G2024" t="str">
            <v>Spokane Smart Circuit</v>
          </cell>
          <cell r="H2024" t="str">
            <v>T&amp;D Engineering</v>
          </cell>
          <cell r="I2024" t="str">
            <v>No Driver</v>
          </cell>
        </row>
        <row r="2025">
          <cell r="A2025" t="str">
            <v>BI_SD907</v>
          </cell>
          <cell r="B2025" t="str">
            <v>SD907</v>
          </cell>
          <cell r="C2025" t="str">
            <v>BI_SD907 - Smart Circuit - Software Purchase</v>
          </cell>
          <cell r="D2025" t="str">
            <v>ER_2529</v>
          </cell>
          <cell r="E2025" t="str">
            <v>2529</v>
          </cell>
          <cell r="F2025" t="str">
            <v>ER_2529 - Spokane Smart Circuit</v>
          </cell>
          <cell r="G2025" t="str">
            <v>Spokane Smart Circuit</v>
          </cell>
          <cell r="H2025" t="str">
            <v>T&amp;D Engineering</v>
          </cell>
          <cell r="I2025" t="str">
            <v>No Driver</v>
          </cell>
        </row>
        <row r="2026">
          <cell r="A2026" t="str">
            <v>BI_SD908</v>
          </cell>
          <cell r="B2026" t="str">
            <v>SD908</v>
          </cell>
          <cell r="C2026" t="str">
            <v>BI_SD908 - Chester 115/13V Substation Rebld Dist Integration</v>
          </cell>
          <cell r="D2026" t="str">
            <v>ER_2204</v>
          </cell>
          <cell r="E2026" t="str">
            <v>2204</v>
          </cell>
          <cell r="F2026" t="str">
            <v>ER_2204 - Substation Rebuilds</v>
          </cell>
          <cell r="G2026" t="str">
            <v>Substation - Station Rebuilds Program</v>
          </cell>
          <cell r="H2026" t="str">
            <v>T&amp;D Engineering</v>
          </cell>
          <cell r="I2026" t="str">
            <v>Asset Condition</v>
          </cell>
        </row>
        <row r="2027">
          <cell r="A2027" t="str">
            <v>BI_SD909</v>
          </cell>
          <cell r="B2027" t="str">
            <v>SD909</v>
          </cell>
          <cell r="C2027" t="str">
            <v>BI_SD909 - Sunset 115/13V Sub Rebuild Dist Integration</v>
          </cell>
          <cell r="D2027" t="str">
            <v>ER_2204</v>
          </cell>
          <cell r="E2027" t="str">
            <v>2204</v>
          </cell>
          <cell r="F2027" t="str">
            <v>ER_2204 - Substation Rebuilds</v>
          </cell>
          <cell r="G2027" t="str">
            <v>Substation - Station Rebuilds Program</v>
          </cell>
          <cell r="H2027" t="str">
            <v>T&amp;D Engineering</v>
          </cell>
          <cell r="I2027" t="str">
            <v>Asset Condition</v>
          </cell>
        </row>
        <row r="2028">
          <cell r="A2028" t="str">
            <v>BI_SD910</v>
          </cell>
          <cell r="B2028" t="str">
            <v>SD910</v>
          </cell>
          <cell r="C2028" t="str">
            <v>BI_SD910 - Downtown East 115/13kV Sub Rebld Dist Integration</v>
          </cell>
          <cell r="D2028" t="str">
            <v>ER_2274</v>
          </cell>
          <cell r="E2028" t="str">
            <v>2274</v>
          </cell>
          <cell r="F2028" t="str">
            <v>ER_2274 - New Substations</v>
          </cell>
          <cell r="G2028" t="str">
            <v>Substation - New Distribution Station Capacity Program</v>
          </cell>
          <cell r="H2028" t="str">
            <v>T&amp;D Engineering</v>
          </cell>
          <cell r="I2028" t="str">
            <v>Performance &amp; Capacity</v>
          </cell>
        </row>
        <row r="2029">
          <cell r="A2029" t="str">
            <v>BI_SD911</v>
          </cell>
          <cell r="B2029" t="str">
            <v>SD911</v>
          </cell>
          <cell r="C2029" t="str">
            <v>BI_SD911 - FWT12F2 Automation/Coms for Grid Modernization</v>
          </cell>
          <cell r="D2029" t="str">
            <v>ER_2599</v>
          </cell>
          <cell r="E2029" t="str">
            <v>2599</v>
          </cell>
          <cell r="F2029" t="str">
            <v>ER_2599 - Grid Mod Automation</v>
          </cell>
          <cell r="G2029" t="str">
            <v>Distribution Grid Modernization</v>
          </cell>
          <cell r="H2029" t="str">
            <v>T&amp;D Operations</v>
          </cell>
          <cell r="I2029" t="str">
            <v>Asset Condition</v>
          </cell>
        </row>
        <row r="2030">
          <cell r="A2030" t="str">
            <v>BI_SD912</v>
          </cell>
          <cell r="B2030" t="str">
            <v>SD912</v>
          </cell>
          <cell r="C2030" t="str">
            <v>BI_SD912 - MLN12F1 Automation/Coms for Grid Modernization</v>
          </cell>
          <cell r="D2030" t="str">
            <v>ER_2599</v>
          </cell>
          <cell r="E2030" t="str">
            <v>2599</v>
          </cell>
          <cell r="F2030" t="str">
            <v>ER_2599 - Grid Mod Automation</v>
          </cell>
          <cell r="G2030" t="str">
            <v>Distribution Grid Modernization</v>
          </cell>
          <cell r="H2030" t="str">
            <v>T&amp;D Operations</v>
          </cell>
          <cell r="I2030" t="str">
            <v>Asset Condition</v>
          </cell>
        </row>
        <row r="2031">
          <cell r="A2031" t="str">
            <v>BI_SD913</v>
          </cell>
          <cell r="B2031" t="str">
            <v>SD913</v>
          </cell>
          <cell r="C2031" t="str">
            <v>BI_SD913 - FWT12F2 Automation/Coms for Grid Modernization</v>
          </cell>
          <cell r="D2031" t="str">
            <v>ER_2470</v>
          </cell>
          <cell r="E2031" t="str">
            <v>2470</v>
          </cell>
          <cell r="F2031" t="str">
            <v>ER_2470 - Dist Grid Modernization</v>
          </cell>
          <cell r="G2031" t="str">
            <v>Distribution Grid Modernization</v>
          </cell>
          <cell r="H2031" t="str">
            <v>T&amp;D Operations</v>
          </cell>
          <cell r="I2031" t="str">
            <v>Asset Condition</v>
          </cell>
        </row>
        <row r="2032">
          <cell r="A2032" t="str">
            <v>BI_SD914</v>
          </cell>
          <cell r="B2032" t="str">
            <v>SD914</v>
          </cell>
          <cell r="C2032" t="str">
            <v>BI_SD914 - Airway Heights 12f1 - transfer distribution</v>
          </cell>
          <cell r="D2032" t="str">
            <v>ER_2310</v>
          </cell>
          <cell r="E2032" t="str">
            <v>2310</v>
          </cell>
          <cell r="F2032" t="str">
            <v>ER_2310 - West Plains Transmission Reinforce</v>
          </cell>
          <cell r="G2032" t="str">
            <v>Transmission Construction - Compliance</v>
          </cell>
          <cell r="H2032" t="str">
            <v>T&amp;D Engineering</v>
          </cell>
          <cell r="I2032" t="str">
            <v>Mandatory &amp; Compliance</v>
          </cell>
        </row>
        <row r="2033">
          <cell r="A2033" t="str">
            <v>BI_SD915</v>
          </cell>
          <cell r="B2033" t="str">
            <v>SD915</v>
          </cell>
          <cell r="C2033" t="str">
            <v>BI_SD915 - Silver Lake 12f2 - transfer distribution</v>
          </cell>
          <cell r="D2033" t="str">
            <v>ER_2310</v>
          </cell>
          <cell r="E2033" t="str">
            <v>2310</v>
          </cell>
          <cell r="F2033" t="str">
            <v>ER_2310 - West Plains Transmission Reinforce</v>
          </cell>
          <cell r="G2033" t="str">
            <v>Transmission Construction - Compliance</v>
          </cell>
          <cell r="H2033" t="str">
            <v>T&amp;D Engineering</v>
          </cell>
          <cell r="I2033" t="str">
            <v>Mandatory &amp; Compliance</v>
          </cell>
        </row>
        <row r="2034">
          <cell r="A2034" t="str">
            <v>BI_SD916</v>
          </cell>
          <cell r="B2034" t="str">
            <v>SD916</v>
          </cell>
          <cell r="C2034" t="str">
            <v>BI_SD916 - Greenacres 115-13,20 MVA 2 Fdrs</v>
          </cell>
          <cell r="D2034" t="str">
            <v>ER_2443</v>
          </cell>
          <cell r="E2034" t="str">
            <v>2443</v>
          </cell>
          <cell r="F2034" t="str">
            <v>ER_2443 - Greenacres 115-13kV Sub - New Construct</v>
          </cell>
          <cell r="G2034" t="str">
            <v>Substation - New Distribution Station Capacity Program</v>
          </cell>
          <cell r="H2034" t="str">
            <v>T&amp;D Engineering</v>
          </cell>
          <cell r="I2034" t="str">
            <v>Performance &amp; Capacity</v>
          </cell>
        </row>
        <row r="2035">
          <cell r="A2035" t="str">
            <v>BI_SD921</v>
          </cell>
          <cell r="B2035" t="str">
            <v>SD921</v>
          </cell>
          <cell r="C2035" t="str">
            <v>BI_SD921 - North Hill 4F1 &amp; 4F2 - Convert Load to 13Kv</v>
          </cell>
          <cell r="D2035" t="str">
            <v>ER_2288</v>
          </cell>
          <cell r="E2035" t="str">
            <v>2288</v>
          </cell>
          <cell r="F2035" t="str">
            <v>ER_2288 - N Hill-Retire&amp;Salvage</v>
          </cell>
          <cell r="G2035" t="str">
            <v>Regular Capital - Pre Business Case</v>
          </cell>
          <cell r="H2035" t="str">
            <v>No Function</v>
          </cell>
          <cell r="I2035" t="str">
            <v>No Driver</v>
          </cell>
        </row>
        <row r="2036">
          <cell r="A2036" t="str">
            <v>BI_SD922</v>
          </cell>
          <cell r="B2036" t="str">
            <v>SD922</v>
          </cell>
          <cell r="C2036" t="str">
            <v>BI_SD922 - AIR 12F2-SUN 12F4 URD SIA Flint Rd</v>
          </cell>
          <cell r="D2036" t="str">
            <v>ER_2514</v>
          </cell>
          <cell r="E2036" t="str">
            <v>2514</v>
          </cell>
          <cell r="F2036" t="str">
            <v>ER_2514 - Distribution - Spokane North &amp; West</v>
          </cell>
          <cell r="G2036" t="str">
            <v>Distribution System Enhancements</v>
          </cell>
          <cell r="H2036" t="str">
            <v>T&amp;D Engineering</v>
          </cell>
          <cell r="I2036" t="str">
            <v>Performance &amp; Capacity</v>
          </cell>
        </row>
        <row r="2037">
          <cell r="A2037" t="str">
            <v>BI_SD923</v>
          </cell>
          <cell r="B2037" t="str">
            <v>SD923</v>
          </cell>
          <cell r="C2037" t="str">
            <v>BI_SD923 - C&amp;W 12F1-12F5 2/0</v>
          </cell>
          <cell r="D2037" t="str">
            <v>ER_2514</v>
          </cell>
          <cell r="E2037" t="str">
            <v>2514</v>
          </cell>
          <cell r="F2037" t="str">
            <v>ER_2514 - Distribution - Spokane North &amp; West</v>
          </cell>
          <cell r="G2037" t="str">
            <v>Distribution System Enhancements</v>
          </cell>
          <cell r="H2037" t="str">
            <v>T&amp;D Engineering</v>
          </cell>
          <cell r="I2037" t="str">
            <v>Performance &amp; Capacity</v>
          </cell>
        </row>
        <row r="2038">
          <cell r="A2038" t="str">
            <v>BI_SD924</v>
          </cell>
          <cell r="B2038" t="str">
            <v>SD924</v>
          </cell>
          <cell r="C2038" t="str">
            <v>BI_SD924 - C&amp;W 12F4-SUN 12F1</v>
          </cell>
          <cell r="D2038" t="str">
            <v>ER_2514</v>
          </cell>
          <cell r="E2038" t="str">
            <v>2514</v>
          </cell>
          <cell r="F2038" t="str">
            <v>ER_2514 - Distribution - Spokane North &amp; West</v>
          </cell>
          <cell r="G2038" t="str">
            <v>Distribution System Enhancements</v>
          </cell>
          <cell r="H2038" t="str">
            <v>T&amp;D Engineering</v>
          </cell>
          <cell r="I2038" t="str">
            <v>Performance &amp; Capacity</v>
          </cell>
        </row>
        <row r="2039">
          <cell r="A2039" t="str">
            <v>BI_SD925</v>
          </cell>
          <cell r="B2039" t="str">
            <v>SD925</v>
          </cell>
          <cell r="C2039" t="str">
            <v>BI_SD925 - MIL 12F2-12F3 URD Northwoods</v>
          </cell>
          <cell r="D2039" t="str">
            <v>ER_2514</v>
          </cell>
          <cell r="E2039" t="str">
            <v>2514</v>
          </cell>
          <cell r="F2039" t="str">
            <v>ER_2514 - Distribution - Spokane North &amp; West</v>
          </cell>
          <cell r="G2039" t="str">
            <v>Distribution System Enhancements</v>
          </cell>
          <cell r="H2039" t="str">
            <v>T&amp;D Engineering</v>
          </cell>
          <cell r="I2039" t="str">
            <v>Performance &amp; Capacity</v>
          </cell>
        </row>
        <row r="2040">
          <cell r="A2040" t="str">
            <v>BI_SD926</v>
          </cell>
          <cell r="B2040" t="str">
            <v>SD926</v>
          </cell>
          <cell r="C2040" t="str">
            <v>BI_SD926 - SUN 12F4-12F2 #2CU</v>
          </cell>
          <cell r="D2040" t="str">
            <v>ER_2514</v>
          </cell>
          <cell r="E2040" t="str">
            <v>2514</v>
          </cell>
          <cell r="F2040" t="str">
            <v>ER_2514 - Distribution - Spokane North &amp; West</v>
          </cell>
          <cell r="G2040" t="str">
            <v>Distribution System Enhancements</v>
          </cell>
          <cell r="H2040" t="str">
            <v>T&amp;D Engineering</v>
          </cell>
          <cell r="I2040" t="str">
            <v>Performance &amp; Capacity</v>
          </cell>
        </row>
        <row r="2041">
          <cell r="A2041" t="str">
            <v>BI_SD927</v>
          </cell>
          <cell r="B2041" t="str">
            <v>SD927</v>
          </cell>
          <cell r="C2041" t="str">
            <v>BI_SD927 - Waikiki Sub-Upgrade to (2) 30MVA Line-ups (Dist)</v>
          </cell>
          <cell r="D2041" t="str">
            <v>ER_2274</v>
          </cell>
          <cell r="E2041" t="str">
            <v>2274</v>
          </cell>
          <cell r="F2041" t="str">
            <v>ER_2274 - New Substations</v>
          </cell>
          <cell r="G2041" t="str">
            <v>Substation - New Distribution Station Capacity Program</v>
          </cell>
          <cell r="H2041" t="str">
            <v>T&amp;D Engineering</v>
          </cell>
          <cell r="I2041" t="str">
            <v>Performance &amp; Capacity</v>
          </cell>
        </row>
        <row r="2042">
          <cell r="A2042" t="str">
            <v>BI_SD928</v>
          </cell>
          <cell r="B2042" t="str">
            <v>SD928</v>
          </cell>
          <cell r="C2042" t="str">
            <v>BI_SD928 - NE 12F4 - Macaroni Trunk Extension</v>
          </cell>
          <cell r="D2042" t="str">
            <v>ER_2514</v>
          </cell>
          <cell r="E2042" t="str">
            <v>2514</v>
          </cell>
          <cell r="F2042" t="str">
            <v>ER_2514 - Distribution - Spokane North &amp; West</v>
          </cell>
          <cell r="G2042" t="str">
            <v>Distribution System Enhancements</v>
          </cell>
          <cell r="H2042" t="str">
            <v>T&amp;D Engineering</v>
          </cell>
          <cell r="I2042" t="str">
            <v>Performance &amp; Capacity</v>
          </cell>
        </row>
        <row r="2043">
          <cell r="A2043" t="str">
            <v>BI_SD929</v>
          </cell>
          <cell r="B2043" t="str">
            <v>SD929</v>
          </cell>
          <cell r="C2043" t="str">
            <v>BI_SD929 - MLN 12F1 Eloika Rd Tie &amp; Regs (0.7m)</v>
          </cell>
          <cell r="D2043" t="str">
            <v>ER_2514</v>
          </cell>
          <cell r="E2043" t="str">
            <v>2514</v>
          </cell>
          <cell r="F2043" t="str">
            <v>ER_2514 - Distribution - Spokane North &amp; West</v>
          </cell>
          <cell r="G2043" t="str">
            <v>Distribution System Enhancements</v>
          </cell>
          <cell r="H2043" t="str">
            <v>T&amp;D Engineering</v>
          </cell>
          <cell r="I2043" t="str">
            <v>Performance &amp; Capacity</v>
          </cell>
        </row>
        <row r="2044">
          <cell r="A2044" t="str">
            <v>BI_SD930</v>
          </cell>
          <cell r="B2044" t="str">
            <v>SD930</v>
          </cell>
          <cell r="C2044" t="str">
            <v>BI_SD930 - INT 12F2 Recond Rutter Pkwy (2m)</v>
          </cell>
          <cell r="D2044" t="str">
            <v>ER_2514</v>
          </cell>
          <cell r="E2044" t="str">
            <v>2514</v>
          </cell>
          <cell r="F2044" t="str">
            <v>ER_2514 - Distribution - Spokane North &amp; West</v>
          </cell>
          <cell r="G2044" t="str">
            <v>Distribution System Enhancements</v>
          </cell>
          <cell r="H2044" t="str">
            <v>T&amp;D Engineering</v>
          </cell>
          <cell r="I2044" t="str">
            <v>Performance &amp; Capacity</v>
          </cell>
        </row>
        <row r="2045">
          <cell r="A2045" t="str">
            <v>BI_SD931</v>
          </cell>
          <cell r="B2045" t="str">
            <v>SD931</v>
          </cell>
          <cell r="C2045" t="str">
            <v>BI_SD931 - ROS12F5 Grid Modernization</v>
          </cell>
          <cell r="D2045" t="str">
            <v>ER_2470</v>
          </cell>
          <cell r="E2045" t="str">
            <v>2470</v>
          </cell>
          <cell r="F2045" t="str">
            <v>ER_2470 - Dist Grid Modernization</v>
          </cell>
          <cell r="G2045" t="str">
            <v>Distribution Grid Modernization</v>
          </cell>
          <cell r="H2045" t="str">
            <v>T&amp;D Operations</v>
          </cell>
          <cell r="I2045" t="str">
            <v>Asset Condition</v>
          </cell>
        </row>
        <row r="2046">
          <cell r="A2046" t="str">
            <v>BI_SD932</v>
          </cell>
          <cell r="B2046" t="str">
            <v>SD932</v>
          </cell>
          <cell r="C2046" t="str">
            <v>BI_SD932 - ROS12F4 Grid Modernization</v>
          </cell>
          <cell r="D2046" t="str">
            <v>ER_2470</v>
          </cell>
          <cell r="E2046" t="str">
            <v>2470</v>
          </cell>
          <cell r="F2046" t="str">
            <v>ER_2470 - Dist Grid Modernization</v>
          </cell>
          <cell r="G2046" t="str">
            <v>Distribution Grid Modernization</v>
          </cell>
          <cell r="H2046" t="str">
            <v>T&amp;D Operations</v>
          </cell>
          <cell r="I2046" t="str">
            <v>Asset Condition</v>
          </cell>
        </row>
        <row r="2047">
          <cell r="A2047" t="str">
            <v>BI_SD933</v>
          </cell>
          <cell r="B2047" t="str">
            <v>SD933</v>
          </cell>
          <cell r="C2047" t="str">
            <v>BI_SD933 - ROS12F4 Grid Mod Automation</v>
          </cell>
          <cell r="D2047" t="str">
            <v>ER_2599</v>
          </cell>
          <cell r="E2047" t="str">
            <v>2599</v>
          </cell>
          <cell r="F2047" t="str">
            <v>ER_2599 - Grid Mod Automation</v>
          </cell>
          <cell r="G2047" t="str">
            <v>Distribution Grid Modernization</v>
          </cell>
          <cell r="H2047" t="str">
            <v>T&amp;D Operations</v>
          </cell>
          <cell r="I2047" t="str">
            <v>Asset Condition</v>
          </cell>
        </row>
        <row r="2048">
          <cell r="A2048" t="str">
            <v>BI_SD985</v>
          </cell>
          <cell r="B2048" t="str">
            <v>SD985</v>
          </cell>
          <cell r="C2048" t="str">
            <v>BI_SD985 - North East 12F1 - Reconductor 1.6 Miles</v>
          </cell>
          <cell r="D2048" t="str">
            <v>ER_2296</v>
          </cell>
          <cell r="E2048" t="str">
            <v>2296</v>
          </cell>
          <cell r="F2048" t="str">
            <v>ER_2296 - NE Sub-Increase Capacity</v>
          </cell>
          <cell r="G2048" t="str">
            <v>Regular Capital - Pre Business Case</v>
          </cell>
          <cell r="H2048" t="str">
            <v>No Function</v>
          </cell>
          <cell r="I2048" t="str">
            <v>No Driver</v>
          </cell>
        </row>
        <row r="2049">
          <cell r="A2049" t="str">
            <v>BI_SD990</v>
          </cell>
          <cell r="B2049" t="str">
            <v>SD990</v>
          </cell>
          <cell r="C2049" t="str">
            <v>BI_SD990 - Spokane Area - Dx Performance and Capacity</v>
          </cell>
          <cell r="D2049" t="str">
            <v>ER_2514</v>
          </cell>
          <cell r="E2049" t="str">
            <v>2514</v>
          </cell>
          <cell r="F2049" t="str">
            <v>ER_2514 - Distribution - Spokane North &amp; West</v>
          </cell>
          <cell r="G2049" t="str">
            <v>Distribution System Enhancements</v>
          </cell>
          <cell r="H2049" t="str">
            <v>T&amp;D Engineering</v>
          </cell>
          <cell r="I2049" t="str">
            <v>Performance &amp; Capacity</v>
          </cell>
        </row>
        <row r="2050">
          <cell r="A2050" t="str">
            <v>BI_SG900</v>
          </cell>
          <cell r="B2050" t="str">
            <v>SG900</v>
          </cell>
          <cell r="C2050" t="str">
            <v>BI_SG900 - SR License Implementation</v>
          </cell>
          <cell r="D2050" t="str">
            <v>ER_4004</v>
          </cell>
          <cell r="E2050" t="str">
            <v>4004</v>
          </cell>
          <cell r="F2050" t="str">
            <v>ER_4004 - Spokane River License Implementation</v>
          </cell>
          <cell r="G2050" t="str">
            <v>Regular Capital - Pre Business Case</v>
          </cell>
          <cell r="H2050" t="str">
            <v>No Function</v>
          </cell>
          <cell r="I2050" t="str">
            <v>No Driver</v>
          </cell>
        </row>
        <row r="2051">
          <cell r="A2051" t="str">
            <v>BI_SI621</v>
          </cell>
          <cell r="B2051" t="str">
            <v>SI621</v>
          </cell>
          <cell r="C2051" t="str">
            <v>BI_SI621 - Spokane River License PM&amp;Es</v>
          </cell>
          <cell r="D2051" t="str">
            <v>ER_6107</v>
          </cell>
          <cell r="E2051" t="str">
            <v>6107</v>
          </cell>
          <cell r="F2051" t="str">
            <v>ER_6107 - Spokane River Implementation (PM&amp;E)</v>
          </cell>
          <cell r="G2051" t="str">
            <v>Spokane River License Implementation</v>
          </cell>
          <cell r="H2051" t="str">
            <v>Environmental Subfunction</v>
          </cell>
          <cell r="I2051" t="str">
            <v>Mandatory &amp; Compliance</v>
          </cell>
        </row>
        <row r="2052">
          <cell r="A2052" t="str">
            <v>BI_SN101</v>
          </cell>
          <cell r="B2052" t="str">
            <v>SN101</v>
          </cell>
          <cell r="C2052" t="str">
            <v>BI_SN101 - Relocate Op Gas Main on Monroe St. Bridge</v>
          </cell>
          <cell r="D2052" t="str">
            <v>ER_3101</v>
          </cell>
          <cell r="E2052" t="str">
            <v>3101</v>
          </cell>
          <cell r="F2052" t="str">
            <v>ER_3101 - Monroe St Bridge-Gas piping</v>
          </cell>
          <cell r="G2052" t="str">
            <v>Regular Capital - Pre Business Case</v>
          </cell>
          <cell r="H2052" t="str">
            <v>No Function</v>
          </cell>
          <cell r="I2052" t="str">
            <v>No Driver</v>
          </cell>
        </row>
        <row r="2053">
          <cell r="A2053" t="str">
            <v>BI_SN121</v>
          </cell>
          <cell r="B2053" t="str">
            <v>SN121</v>
          </cell>
          <cell r="C2053" t="str">
            <v>BI_SN121 - Relocate Hp Gas Main for N-S Freeway Project</v>
          </cell>
          <cell r="D2053" t="str">
            <v>ER_3102</v>
          </cell>
          <cell r="E2053" t="str">
            <v>3102</v>
          </cell>
          <cell r="F2053" t="str">
            <v>ER_3102 - N-S Freeway/Gas</v>
          </cell>
          <cell r="G2053" t="str">
            <v>Regular Capital - Pre Business Case</v>
          </cell>
          <cell r="H2053" t="str">
            <v>No Function</v>
          </cell>
          <cell r="I2053" t="str">
            <v>No Driver</v>
          </cell>
        </row>
        <row r="2054">
          <cell r="A2054" t="str">
            <v>BI_SS001</v>
          </cell>
          <cell r="B2054" t="str">
            <v>SS001</v>
          </cell>
          <cell r="C2054" t="str">
            <v>BI_SS001 - Garden Springs - Upgrade Bus</v>
          </cell>
          <cell r="D2054" t="str">
            <v>ER_2310</v>
          </cell>
          <cell r="E2054" t="str">
            <v>2310</v>
          </cell>
          <cell r="F2054" t="str">
            <v>ER_2310 - West Plains Transmission Reinforce</v>
          </cell>
          <cell r="G2054" t="str">
            <v>Transmission Construction - Compliance</v>
          </cell>
          <cell r="H2054" t="str">
            <v>T&amp;D Engineering</v>
          </cell>
          <cell r="I2054" t="str">
            <v>Mandatory &amp; Compliance</v>
          </cell>
        </row>
        <row r="2055">
          <cell r="A2055" t="str">
            <v>BI_SS002</v>
          </cell>
          <cell r="B2055" t="str">
            <v>SS002</v>
          </cell>
          <cell r="C2055" t="str">
            <v>BI_SS002 - Reardan Wind Integr-Silver Lake(SLK) 115 Sub Recon</v>
          </cell>
          <cell r="D2055" t="str">
            <v>ER_2519</v>
          </cell>
          <cell r="E2055" t="str">
            <v>2519</v>
          </cell>
          <cell r="F2055" t="str">
            <v>ER_2519 - Reardan Wind Farm Integration -Substation</v>
          </cell>
          <cell r="G2055" t="str">
            <v>Regular Capital - Pre Business Case</v>
          </cell>
          <cell r="H2055" t="str">
            <v>No Function</v>
          </cell>
          <cell r="I2055" t="str">
            <v>No Driver</v>
          </cell>
        </row>
        <row r="2056">
          <cell r="A2056" t="str">
            <v>BI_SS003</v>
          </cell>
          <cell r="B2056" t="str">
            <v>SS003</v>
          </cell>
          <cell r="C2056" t="str">
            <v>BI_SS003 - Reardan Wind Integr-POI 115kV Switching Station</v>
          </cell>
          <cell r="D2056" t="str">
            <v>ER_2519</v>
          </cell>
          <cell r="E2056" t="str">
            <v>2519</v>
          </cell>
          <cell r="F2056" t="str">
            <v>ER_2519 - Reardan Wind Farm Integration -Substation</v>
          </cell>
          <cell r="G2056" t="str">
            <v>Regular Capital - Pre Business Case</v>
          </cell>
          <cell r="H2056" t="str">
            <v>No Function</v>
          </cell>
          <cell r="I2056" t="str">
            <v>No Driver</v>
          </cell>
        </row>
        <row r="2057">
          <cell r="A2057" t="str">
            <v>BI_SS004</v>
          </cell>
          <cell r="B2057" t="str">
            <v>SS004</v>
          </cell>
          <cell r="C2057" t="str">
            <v>BI_SS004 - Reardan Wind Integr-Garden Springs(GDN)New 115 Sub</v>
          </cell>
          <cell r="D2057" t="str">
            <v>ER_2519</v>
          </cell>
          <cell r="E2057" t="str">
            <v>2519</v>
          </cell>
          <cell r="F2057" t="str">
            <v>ER_2519 - Reardan Wind Farm Integration -Substation</v>
          </cell>
          <cell r="G2057" t="str">
            <v>Regular Capital - Pre Business Case</v>
          </cell>
          <cell r="H2057" t="str">
            <v>No Function</v>
          </cell>
          <cell r="I2057" t="str">
            <v>No Driver</v>
          </cell>
        </row>
        <row r="2058">
          <cell r="A2058" t="str">
            <v>BI_SS005</v>
          </cell>
          <cell r="B2058" t="str">
            <v>SS005</v>
          </cell>
          <cell r="C2058" t="str">
            <v>BI_SS005 - WPP Collector Stn -Direct Assigned (Cont,Prot,Mtr)</v>
          </cell>
          <cell r="D2058" t="str">
            <v>ER_2520</v>
          </cell>
          <cell r="E2058" t="str">
            <v>2520</v>
          </cell>
          <cell r="F2058" t="str">
            <v>ER_2520 - Reardan Wind Farm Integration - Reimbursable</v>
          </cell>
          <cell r="G2058" t="str">
            <v>Regular Capital - Pre Business Case</v>
          </cell>
          <cell r="H2058" t="str">
            <v>No Function</v>
          </cell>
          <cell r="I2058" t="str">
            <v>No Driver</v>
          </cell>
        </row>
        <row r="2059">
          <cell r="A2059" t="str">
            <v>BI_SS006</v>
          </cell>
          <cell r="B2059" t="str">
            <v>SS006</v>
          </cell>
          <cell r="C2059" t="str">
            <v>BI_SS006 - Point of Interconnection Stn (POI)-Direct Assigned</v>
          </cell>
          <cell r="D2059" t="str">
            <v>ER_2520</v>
          </cell>
          <cell r="E2059" t="str">
            <v>2520</v>
          </cell>
          <cell r="F2059" t="str">
            <v>ER_2520 - Reardan Wind Farm Integration - Reimbursable</v>
          </cell>
          <cell r="G2059" t="str">
            <v>Regular Capital - Pre Business Case</v>
          </cell>
          <cell r="H2059" t="str">
            <v>No Function</v>
          </cell>
          <cell r="I2059" t="str">
            <v>No Driver</v>
          </cell>
        </row>
        <row r="2060">
          <cell r="A2060" t="str">
            <v>BI_SS007</v>
          </cell>
          <cell r="B2060" t="str">
            <v>SS007</v>
          </cell>
          <cell r="C2060" t="str">
            <v>BI_SS007 - Reardan Wind Integr-New Circ Swtchrs Airwy Hts Sub</v>
          </cell>
          <cell r="D2060" t="str">
            <v>ER_2519</v>
          </cell>
          <cell r="E2060" t="str">
            <v>2519</v>
          </cell>
          <cell r="F2060" t="str">
            <v>ER_2519 - Reardan Wind Farm Integration -Substation</v>
          </cell>
          <cell r="G2060" t="str">
            <v>Regular Capital - Pre Business Case</v>
          </cell>
          <cell r="H2060" t="str">
            <v>No Function</v>
          </cell>
          <cell r="I2060" t="str">
            <v>No Driver</v>
          </cell>
        </row>
        <row r="2061">
          <cell r="A2061" t="str">
            <v>BI_SS008</v>
          </cell>
          <cell r="B2061" t="str">
            <v>SS008</v>
          </cell>
          <cell r="C2061" t="str">
            <v>BI_SS008 - Reardan Wind Intgr-Upgd Relay Pkgs at Various Stns</v>
          </cell>
          <cell r="D2061" t="str">
            <v>ER_2519</v>
          </cell>
          <cell r="E2061" t="str">
            <v>2519</v>
          </cell>
          <cell r="F2061" t="str">
            <v>ER_2519 - Reardan Wind Farm Integration -Substation</v>
          </cell>
          <cell r="G2061" t="str">
            <v>Regular Capital - Pre Business Case</v>
          </cell>
          <cell r="H2061" t="str">
            <v>No Function</v>
          </cell>
          <cell r="I2061" t="str">
            <v>No Driver</v>
          </cell>
        </row>
        <row r="2062">
          <cell r="A2062" t="str">
            <v>BI_SS009</v>
          </cell>
          <cell r="B2062" t="str">
            <v>SS009</v>
          </cell>
          <cell r="C2062" t="str">
            <v>BI_SS009 - Reardan Wind Intgr-Fbr Drops&amp; Comm Eqp DGP-POI-SLK</v>
          </cell>
          <cell r="D2062" t="str">
            <v>ER_2519</v>
          </cell>
          <cell r="E2062" t="str">
            <v>2519</v>
          </cell>
          <cell r="F2062" t="str">
            <v>ER_2519 - Reardan Wind Farm Integration -Substation</v>
          </cell>
          <cell r="G2062" t="str">
            <v>Regular Capital - Pre Business Case</v>
          </cell>
          <cell r="H2062" t="str">
            <v>No Function</v>
          </cell>
          <cell r="I2062" t="str">
            <v>No Driver</v>
          </cell>
        </row>
        <row r="2063">
          <cell r="A2063" t="str">
            <v>BI_SS010</v>
          </cell>
          <cell r="B2063" t="str">
            <v>SS010</v>
          </cell>
          <cell r="C2063" t="str">
            <v>BI_SS010 - Irvin 115 kV Switching Station - Purchase lot</v>
          </cell>
          <cell r="D2063" t="str">
            <v>ER_2446</v>
          </cell>
          <cell r="E2063" t="str">
            <v>2446</v>
          </cell>
          <cell r="F2063" t="str">
            <v>ER_2446 - Irvin Sub - New Construction</v>
          </cell>
          <cell r="G2063" t="str">
            <v>Spokane Valley Transmission Reinforcement Project</v>
          </cell>
          <cell r="H2063" t="str">
            <v>T&amp;D Engineering</v>
          </cell>
          <cell r="I2063" t="str">
            <v>Mandatory &amp; Compliance</v>
          </cell>
        </row>
        <row r="2064">
          <cell r="A2064" t="str">
            <v>BI_SS013</v>
          </cell>
          <cell r="B2064" t="str">
            <v>SS013</v>
          </cell>
          <cell r="C2064" t="str">
            <v>BI_SS013 - Post St 115 Sub - Retire &amp; Salvage 4Kv Equipment</v>
          </cell>
          <cell r="D2064" t="str">
            <v>ER_2251</v>
          </cell>
          <cell r="E2064" t="str">
            <v>2251</v>
          </cell>
          <cell r="F2064" t="str">
            <v>ER_2251 - Post St-Improvement/Upgrades</v>
          </cell>
          <cell r="G2064" t="str">
            <v>Downtown Network - Performance &amp; Capacity</v>
          </cell>
          <cell r="H2064" t="str">
            <v>Downtown Network</v>
          </cell>
          <cell r="I2064" t="str">
            <v>Performance &amp; Capacity</v>
          </cell>
        </row>
        <row r="2065">
          <cell r="A2065" t="str">
            <v>BI_SS014</v>
          </cell>
          <cell r="B2065" t="str">
            <v>SS014</v>
          </cell>
          <cell r="C2065" t="str">
            <v>BI_SS014 - Beacon 230 kV Sub - Convert to DB-DB</v>
          </cell>
          <cell r="D2065" t="str">
            <v>ER_2204</v>
          </cell>
          <cell r="E2065" t="str">
            <v>2204</v>
          </cell>
          <cell r="F2065" t="str">
            <v>ER_2204 - Substation Rebuilds</v>
          </cell>
          <cell r="G2065" t="str">
            <v>Substation - Station Rebuilds Program</v>
          </cell>
          <cell r="H2065" t="str">
            <v>T&amp;D Engineering</v>
          </cell>
          <cell r="I2065" t="str">
            <v>Asset Condition</v>
          </cell>
        </row>
        <row r="2066">
          <cell r="A2066" t="str">
            <v>BI_SS015</v>
          </cell>
          <cell r="B2066" t="str">
            <v>SS015</v>
          </cell>
          <cell r="C2066" t="str">
            <v>BI_SS015 - College &amp; Walnut Substation Yard Expansion</v>
          </cell>
          <cell r="D2066" t="str">
            <v>ER_2204</v>
          </cell>
          <cell r="E2066" t="str">
            <v>2204</v>
          </cell>
          <cell r="F2066" t="str">
            <v>ER_2204 - Substation Rebuilds</v>
          </cell>
          <cell r="G2066" t="str">
            <v>Substation - Station Rebuilds Program</v>
          </cell>
          <cell r="H2066" t="str">
            <v>T&amp;D Engineering</v>
          </cell>
          <cell r="I2066" t="str">
            <v>Asset Condition</v>
          </cell>
        </row>
        <row r="2067">
          <cell r="A2067" t="str">
            <v>BI_SS016</v>
          </cell>
          <cell r="B2067" t="str">
            <v>SS016</v>
          </cell>
          <cell r="C2067" t="str">
            <v>BI_SS016 - Sunset - Replace 13 kV Bus 2 UG Cable</v>
          </cell>
          <cell r="D2067" t="str">
            <v>ER_2285</v>
          </cell>
          <cell r="E2067" t="str">
            <v>2285</v>
          </cell>
          <cell r="F2067" t="str">
            <v>ER_2285 - Sunset Sub - Rebuild</v>
          </cell>
          <cell r="G2067" t="str">
            <v>Substation - Station Rebuilds Program</v>
          </cell>
          <cell r="H2067" t="str">
            <v>T&amp;D Engineering</v>
          </cell>
          <cell r="I2067" t="str">
            <v>Asset Condition</v>
          </cell>
        </row>
        <row r="2068">
          <cell r="A2068" t="str">
            <v>BI_SS017</v>
          </cell>
          <cell r="B2068" t="str">
            <v>SS017</v>
          </cell>
          <cell r="C2068" t="str">
            <v>BI_SS017 - Garden Springs 230-115 kV Sub - Property</v>
          </cell>
          <cell r="D2068" t="str">
            <v>ER_2539</v>
          </cell>
          <cell r="E2068" t="str">
            <v>2539</v>
          </cell>
          <cell r="F2068" t="str">
            <v>ER_2539 - Garden Springs 230-115 kV Substation</v>
          </cell>
          <cell r="G2068" t="str">
            <v>West Plains New 230kV Substation</v>
          </cell>
          <cell r="H2068" t="str">
            <v>T&amp;D Engineering</v>
          </cell>
          <cell r="I2068" t="str">
            <v>Mandatory &amp; Compliance</v>
          </cell>
        </row>
        <row r="2069">
          <cell r="A2069" t="str">
            <v>BI_SS018</v>
          </cell>
          <cell r="B2069" t="str">
            <v>SS018</v>
          </cell>
          <cell r="C2069" t="str">
            <v>BI_SS018 - Melville Switch Station - Sub</v>
          </cell>
          <cell r="D2069" t="str">
            <v>ER_2274</v>
          </cell>
          <cell r="E2069" t="str">
            <v>2274</v>
          </cell>
          <cell r="F2069" t="str">
            <v>ER_2274 - New Substations</v>
          </cell>
          <cell r="G2069" t="str">
            <v>Substation - New Distribution Station Capacity Program</v>
          </cell>
          <cell r="H2069" t="str">
            <v>T&amp;D Engineering</v>
          </cell>
          <cell r="I2069" t="str">
            <v>Performance &amp; Capacity</v>
          </cell>
        </row>
        <row r="2070">
          <cell r="A2070" t="str">
            <v>BI_SS101</v>
          </cell>
          <cell r="B2070" t="str">
            <v>SS101</v>
          </cell>
          <cell r="C2070" t="str">
            <v>BI_SS101 - Boulder 230Kv Sub - Construct</v>
          </cell>
          <cell r="D2070" t="str">
            <v>ER_2106</v>
          </cell>
          <cell r="E2070" t="str">
            <v>2106</v>
          </cell>
          <cell r="F2070" t="str">
            <v>ER_2106 - Boulder -Construction</v>
          </cell>
          <cell r="G2070" t="str">
            <v>Regular Capital - Pre Business Case</v>
          </cell>
          <cell r="H2070" t="str">
            <v>No Function</v>
          </cell>
          <cell r="I2070" t="str">
            <v>No Driver</v>
          </cell>
        </row>
        <row r="2071">
          <cell r="A2071" t="str">
            <v>BI_SS102</v>
          </cell>
          <cell r="B2071" t="str">
            <v>SS102</v>
          </cell>
          <cell r="C2071" t="str">
            <v>BI_SS102 - Otis Orchards 115 Sub-Property</v>
          </cell>
          <cell r="D2071" t="str">
            <v>ER_2106</v>
          </cell>
          <cell r="E2071" t="str">
            <v>2106</v>
          </cell>
          <cell r="F2071" t="str">
            <v>ER_2106 - Boulder -Construction</v>
          </cell>
          <cell r="G2071" t="str">
            <v>Regular Capital - Pre Business Case</v>
          </cell>
          <cell r="H2071" t="str">
            <v>No Function</v>
          </cell>
          <cell r="I2071" t="str">
            <v>No Driver</v>
          </cell>
        </row>
        <row r="2072">
          <cell r="A2072" t="str">
            <v>BI_SS103</v>
          </cell>
          <cell r="B2072" t="str">
            <v>SS103</v>
          </cell>
          <cell r="C2072" t="str">
            <v>BI_SS103 - Mead 115 Sub: Construct</v>
          </cell>
          <cell r="D2072" t="str">
            <v>ER_2258</v>
          </cell>
          <cell r="E2072" t="str">
            <v>2258</v>
          </cell>
          <cell r="F2072" t="str">
            <v>ER_2258 - Mead Sub- Construct</v>
          </cell>
          <cell r="G2072" t="str">
            <v>Regular Capital - Pre Business Case</v>
          </cell>
          <cell r="H2072" t="str">
            <v>No Function</v>
          </cell>
          <cell r="I2072" t="str">
            <v>No Driver</v>
          </cell>
        </row>
        <row r="2073">
          <cell r="A2073" t="str">
            <v>BI_SS104</v>
          </cell>
          <cell r="B2073" t="str">
            <v>SS104</v>
          </cell>
          <cell r="C2073" t="str">
            <v>BI_SS104 - Beacon 230kV Sub-Install Relay/Comm Bridge</v>
          </cell>
          <cell r="D2073" t="str">
            <v>ER_2106</v>
          </cell>
          <cell r="E2073" t="str">
            <v>2106</v>
          </cell>
          <cell r="F2073" t="str">
            <v>ER_2106 - Boulder -Construction</v>
          </cell>
          <cell r="G2073" t="str">
            <v>Regular Capital - Pre Business Case</v>
          </cell>
          <cell r="H2073" t="str">
            <v>No Function</v>
          </cell>
          <cell r="I2073" t="str">
            <v>No Driver</v>
          </cell>
        </row>
        <row r="2074">
          <cell r="A2074" t="str">
            <v>BI_SS106</v>
          </cell>
          <cell r="B2074" t="str">
            <v>SS106</v>
          </cell>
          <cell r="C2074" t="str">
            <v>BI_SS106 - Mead Sub - Add Feeder 12F3</v>
          </cell>
          <cell r="D2074" t="str">
            <v>ER_2525</v>
          </cell>
          <cell r="E2074" t="str">
            <v>2525</v>
          </cell>
          <cell r="F2074" t="str">
            <v>ER_2525 - Mead Cx 12F3</v>
          </cell>
          <cell r="G2074" t="str">
            <v>Regular Capital - Pre Business Case</v>
          </cell>
          <cell r="H2074" t="str">
            <v>No Function</v>
          </cell>
          <cell r="I2074" t="str">
            <v>No Driver</v>
          </cell>
        </row>
        <row r="2075">
          <cell r="A2075" t="str">
            <v>BI_SS108</v>
          </cell>
          <cell r="B2075" t="str">
            <v>SS108</v>
          </cell>
          <cell r="C2075" t="str">
            <v>BI_SS108 - BLD - New 12F5 Feeder</v>
          </cell>
          <cell r="D2075" t="str">
            <v>ER_1109</v>
          </cell>
          <cell r="E2075" t="str">
            <v>1109</v>
          </cell>
          <cell r="F2075" t="str">
            <v>ER_1109 - Boulder Sub New 12F5</v>
          </cell>
          <cell r="G2075" t="str">
            <v>New Revenue - Growth</v>
          </cell>
          <cell r="H2075" t="str">
            <v>Growth Subfunction</v>
          </cell>
          <cell r="I2075" t="str">
            <v>Customer Requested</v>
          </cell>
        </row>
        <row r="2076">
          <cell r="A2076" t="str">
            <v>BI_SS111</v>
          </cell>
          <cell r="B2076" t="str">
            <v>SS111</v>
          </cell>
          <cell r="C2076" t="str">
            <v>BI_SS111 - Southeast 115 Sub: Upg X#2 to 30 Mva</v>
          </cell>
          <cell r="D2076" t="str">
            <v>ER_2212</v>
          </cell>
          <cell r="E2076" t="str">
            <v>2212</v>
          </cell>
          <cell r="F2076" t="str">
            <v>ER_2212 - Southeast-Upgrade Xfmr</v>
          </cell>
          <cell r="G2076" t="str">
            <v>Regular Capital - Pre Business Case</v>
          </cell>
          <cell r="H2076" t="str">
            <v>No Function</v>
          </cell>
          <cell r="I2076" t="str">
            <v>No Driver</v>
          </cell>
        </row>
        <row r="2077">
          <cell r="A2077" t="str">
            <v>BI_SS112</v>
          </cell>
          <cell r="B2077" t="str">
            <v>SS112</v>
          </cell>
          <cell r="C2077" t="str">
            <v>BI_SS112 - Indian Trail 115 Construct New Sub</v>
          </cell>
          <cell r="D2077" t="str">
            <v>ER_2391</v>
          </cell>
          <cell r="E2077" t="str">
            <v>2391</v>
          </cell>
          <cell r="F2077" t="str">
            <v>ER_2391 - Indian Trail 115-13kV Sub-Cnstrct New Sub</v>
          </cell>
          <cell r="G2077" t="str">
            <v>Regular Capital - Pre Business Case</v>
          </cell>
          <cell r="H2077" t="str">
            <v>No Function</v>
          </cell>
          <cell r="I2077" t="str">
            <v>No Driver</v>
          </cell>
        </row>
        <row r="2078">
          <cell r="A2078" t="str">
            <v>BI_SS113</v>
          </cell>
          <cell r="B2078" t="str">
            <v>SS113</v>
          </cell>
          <cell r="C2078" t="str">
            <v>BI_SS113 - AIR - Transformer Upgrade</v>
          </cell>
          <cell r="D2078" t="str">
            <v>ER_2274</v>
          </cell>
          <cell r="E2078" t="str">
            <v>2274</v>
          </cell>
          <cell r="F2078" t="str">
            <v>ER_2274 - New Substations</v>
          </cell>
          <cell r="G2078" t="str">
            <v>Substation - New Distribution Station Capacity Program</v>
          </cell>
          <cell r="H2078" t="str">
            <v>T&amp;D Engineering</v>
          </cell>
          <cell r="I2078" t="str">
            <v>Performance &amp; Capacity</v>
          </cell>
        </row>
        <row r="2079">
          <cell r="A2079" t="str">
            <v>BI_SS116</v>
          </cell>
          <cell r="B2079" t="str">
            <v>SS116</v>
          </cell>
          <cell r="C2079" t="str">
            <v>BI_SS116 - Post St 115 Sub - Inst Bldg Security System</v>
          </cell>
          <cell r="D2079" t="str">
            <v>ER_2251</v>
          </cell>
          <cell r="E2079" t="str">
            <v>2251</v>
          </cell>
          <cell r="F2079" t="str">
            <v>ER_2251 - Post St-Improvement/Upgrades</v>
          </cell>
          <cell r="G2079" t="str">
            <v>Downtown Network - Performance &amp; Capacity</v>
          </cell>
          <cell r="H2079" t="str">
            <v>Downtown Network</v>
          </cell>
          <cell r="I2079" t="str">
            <v>Performance &amp; Capacity</v>
          </cell>
        </row>
        <row r="2080">
          <cell r="A2080" t="str">
            <v>BI_SS120</v>
          </cell>
          <cell r="B2080" t="str">
            <v>SS120</v>
          </cell>
          <cell r="C2080" t="str">
            <v>BI_SS120 - Post St. 115 Sub - Enhance Controls</v>
          </cell>
          <cell r="D2080" t="str">
            <v>ER_2251</v>
          </cell>
          <cell r="E2080" t="str">
            <v>2251</v>
          </cell>
          <cell r="F2080" t="str">
            <v>ER_2251 - Post St-Improvement/Upgrades</v>
          </cell>
          <cell r="G2080" t="str">
            <v>Downtown Network - Performance &amp; Capacity</v>
          </cell>
          <cell r="H2080" t="str">
            <v>Downtown Network</v>
          </cell>
          <cell r="I2080" t="str">
            <v>Performance &amp; Capacity</v>
          </cell>
        </row>
        <row r="2081">
          <cell r="A2081" t="str">
            <v>BI_SS160</v>
          </cell>
          <cell r="B2081" t="str">
            <v>SS160</v>
          </cell>
          <cell r="C2081" t="str">
            <v>BI_SS160 - Post St. 115 Substation-Replace With Ltc</v>
          </cell>
          <cell r="D2081" t="str">
            <v>ER_2251</v>
          </cell>
          <cell r="E2081" t="str">
            <v>2251</v>
          </cell>
          <cell r="F2081" t="str">
            <v>ER_2251 - Post St-Improvement/Upgrades</v>
          </cell>
          <cell r="G2081" t="str">
            <v>Downtown Network - Performance &amp; Capacity</v>
          </cell>
          <cell r="H2081" t="str">
            <v>Downtown Network</v>
          </cell>
          <cell r="I2081" t="str">
            <v>Performance &amp; Capacity</v>
          </cell>
        </row>
        <row r="2082">
          <cell r="A2082" t="str">
            <v>BI_SS201</v>
          </cell>
          <cell r="B2082" t="str">
            <v>SS201</v>
          </cell>
          <cell r="C2082" t="str">
            <v>BI_SS201 - Westside 230 kV Substation - Rebuild</v>
          </cell>
          <cell r="D2082" t="str">
            <v>ER_2531</v>
          </cell>
          <cell r="E2082" t="str">
            <v>2531</v>
          </cell>
          <cell r="F2082" t="str">
            <v>ER_2531 - Westside 230 kV Substation - Rebuild</v>
          </cell>
          <cell r="G2082" t="str">
            <v>Westside 230/115kV Station Brownfield Rebuild Project</v>
          </cell>
          <cell r="H2082" t="str">
            <v>T&amp;D Engineering</v>
          </cell>
          <cell r="I2082" t="str">
            <v>Mandatory &amp; Compliance</v>
          </cell>
        </row>
        <row r="2083">
          <cell r="A2083" t="str">
            <v>BI_SS202</v>
          </cell>
          <cell r="B2083" t="str">
            <v>SS202</v>
          </cell>
          <cell r="C2083" t="str">
            <v>BI_SS202 - Beacon 230 Sub - Upgrade Line Term for Double Ckt</v>
          </cell>
          <cell r="D2083" t="str">
            <v>ER_2100</v>
          </cell>
          <cell r="E2083" t="str">
            <v>2100</v>
          </cell>
          <cell r="F2083" t="str">
            <v>ER_2100 - Beacon-Rathdrum-Double Circuit 230kV</v>
          </cell>
          <cell r="G2083" t="str">
            <v>Regular Capital - Pre Business Case</v>
          </cell>
          <cell r="H2083" t="str">
            <v>No Function</v>
          </cell>
          <cell r="I2083" t="str">
            <v>No Driver</v>
          </cell>
        </row>
        <row r="2084">
          <cell r="A2084" t="str">
            <v>BI_SS203</v>
          </cell>
          <cell r="B2084" t="str">
            <v>SS203</v>
          </cell>
          <cell r="C2084" t="str">
            <v>BI_SS203 - Hillyard - New 115-13 kV Substation</v>
          </cell>
          <cell r="D2084" t="str">
            <v>ER_2274</v>
          </cell>
          <cell r="E2084" t="str">
            <v>2274</v>
          </cell>
          <cell r="F2084" t="str">
            <v>ER_2274 - New Substations</v>
          </cell>
          <cell r="G2084" t="str">
            <v>Substation - New Distribution Station Capacity Program</v>
          </cell>
          <cell r="H2084" t="str">
            <v>T&amp;D Engineering</v>
          </cell>
          <cell r="I2084" t="str">
            <v>Performance &amp; Capacity</v>
          </cell>
        </row>
        <row r="2085">
          <cell r="A2085" t="str">
            <v>BI_SS204</v>
          </cell>
          <cell r="B2085" t="str">
            <v>SS204</v>
          </cell>
          <cell r="C2085" t="str">
            <v>BI_SS204 - Opportunity 115 kV Switching Station</v>
          </cell>
          <cell r="D2085" t="str">
            <v>ER_2552</v>
          </cell>
          <cell r="E2085" t="str">
            <v>2552</v>
          </cell>
          <cell r="F2085" t="str">
            <v>ER_2552 - Opportunity 115 kV Switching Station</v>
          </cell>
          <cell r="G2085" t="str">
            <v>Spokane Valley Transmission Reinforcement Project</v>
          </cell>
          <cell r="H2085" t="str">
            <v>T&amp;D Engineering</v>
          </cell>
          <cell r="I2085" t="str">
            <v>Mandatory &amp; Compliance</v>
          </cell>
        </row>
        <row r="2086">
          <cell r="A2086" t="str">
            <v>BI_SS205</v>
          </cell>
          <cell r="B2086" t="str">
            <v>SS205</v>
          </cell>
          <cell r="C2086" t="str">
            <v>BI_SS205 - Beacon 230 Sub: Generation Dropping Ras</v>
          </cell>
          <cell r="D2086" t="str">
            <v>ER_2101</v>
          </cell>
          <cell r="E2086" t="str">
            <v>2101</v>
          </cell>
          <cell r="F2086" t="str">
            <v>ER_2101 - Noxon/Cabinet-Generation RAS</v>
          </cell>
          <cell r="G2086" t="str">
            <v>Regular Capital - Pre Business Case</v>
          </cell>
          <cell r="H2086" t="str">
            <v>No Function</v>
          </cell>
          <cell r="I2086" t="str">
            <v>No Driver</v>
          </cell>
        </row>
        <row r="2087">
          <cell r="A2087" t="str">
            <v>BI_SS206</v>
          </cell>
          <cell r="B2087" t="str">
            <v>SS206</v>
          </cell>
          <cell r="C2087" t="str">
            <v>BI_SS206 - Northwest 115 kV - Rebuild Substation</v>
          </cell>
          <cell r="D2087" t="str">
            <v>ER_2204</v>
          </cell>
          <cell r="E2087" t="str">
            <v>2204</v>
          </cell>
          <cell r="F2087" t="str">
            <v>ER_2204 - Substation Rebuilds</v>
          </cell>
          <cell r="G2087" t="str">
            <v>Substation - Station Rebuilds Program</v>
          </cell>
          <cell r="H2087" t="str">
            <v>T&amp;D Engineering</v>
          </cell>
          <cell r="I2087" t="str">
            <v>Asset Condition</v>
          </cell>
        </row>
        <row r="2088">
          <cell r="A2088" t="str">
            <v>BI_SS207</v>
          </cell>
          <cell r="B2088" t="str">
            <v>SS207</v>
          </cell>
          <cell r="C2088" t="str">
            <v>BI_SS207 - Chester 115 kV - Rebuild Substation</v>
          </cell>
          <cell r="D2088" t="str">
            <v>ER_2204</v>
          </cell>
          <cell r="E2088" t="str">
            <v>2204</v>
          </cell>
          <cell r="F2088" t="str">
            <v>ER_2204 - Substation Rebuilds</v>
          </cell>
          <cell r="G2088" t="str">
            <v>Substation - Station Rebuilds Program</v>
          </cell>
          <cell r="H2088" t="str">
            <v>T&amp;D Engineering</v>
          </cell>
          <cell r="I2088" t="str">
            <v>Asset Condition</v>
          </cell>
        </row>
        <row r="2089">
          <cell r="A2089" t="str">
            <v>BI_SS208</v>
          </cell>
          <cell r="B2089" t="str">
            <v>SS208</v>
          </cell>
          <cell r="C2089" t="str">
            <v>BI_SS208 - Metro 115 kV - Rebuild Substation</v>
          </cell>
          <cell r="D2089" t="str">
            <v>ER_2204</v>
          </cell>
          <cell r="E2089" t="str">
            <v>2204</v>
          </cell>
          <cell r="F2089" t="str">
            <v>ER_2204 - Substation Rebuilds</v>
          </cell>
          <cell r="G2089" t="str">
            <v>Substation - Station Rebuilds Program</v>
          </cell>
          <cell r="H2089" t="str">
            <v>T&amp;D Engineering</v>
          </cell>
          <cell r="I2089" t="str">
            <v>Asset Condition</v>
          </cell>
        </row>
        <row r="2090">
          <cell r="A2090" t="str">
            <v>BI_SS231</v>
          </cell>
          <cell r="B2090" t="str">
            <v>SS231</v>
          </cell>
          <cell r="C2090" t="str">
            <v>BI_SS231 - Colbert - Add 15 Mvar Cap Bank</v>
          </cell>
          <cell r="D2090" t="str">
            <v>ER_2258</v>
          </cell>
          <cell r="E2090" t="str">
            <v>2258</v>
          </cell>
          <cell r="F2090" t="str">
            <v>ER_2258 - Mead Sub- Construct</v>
          </cell>
          <cell r="G2090" t="str">
            <v>Regular Capital - Pre Business Case</v>
          </cell>
          <cell r="H2090" t="str">
            <v>No Function</v>
          </cell>
          <cell r="I2090" t="str">
            <v>No Driver</v>
          </cell>
        </row>
        <row r="2091">
          <cell r="A2091" t="str">
            <v>BI_SS301</v>
          </cell>
          <cell r="B2091" t="str">
            <v>SS301</v>
          </cell>
          <cell r="C2091" t="str">
            <v>BI_SS301 - South East 815 Sub - Add Fdr 12F5</v>
          </cell>
          <cell r="D2091" t="str">
            <v>ER_2212</v>
          </cell>
          <cell r="E2091" t="str">
            <v>2212</v>
          </cell>
          <cell r="F2091" t="str">
            <v>ER_2212 - Southeast-Upgrade Xfmr</v>
          </cell>
          <cell r="G2091" t="str">
            <v>Regular Capital - Pre Business Case</v>
          </cell>
          <cell r="H2091" t="str">
            <v>No Function</v>
          </cell>
          <cell r="I2091" t="str">
            <v>No Driver</v>
          </cell>
        </row>
        <row r="2092">
          <cell r="A2092" t="str">
            <v>BI_SS302</v>
          </cell>
          <cell r="B2092" t="str">
            <v>SS302</v>
          </cell>
          <cell r="C2092" t="str">
            <v>BI_SS302 - Northeast 115 Sub - Split 13 kV Bus</v>
          </cell>
          <cell r="D2092" t="str">
            <v>ER_2296</v>
          </cell>
          <cell r="E2092" t="str">
            <v>2296</v>
          </cell>
          <cell r="F2092" t="str">
            <v>ER_2296 - NE Sub-Increase Capacity</v>
          </cell>
          <cell r="G2092" t="str">
            <v>Regular Capital - Pre Business Case</v>
          </cell>
          <cell r="H2092" t="str">
            <v>No Function</v>
          </cell>
          <cell r="I2092" t="str">
            <v>No Driver</v>
          </cell>
        </row>
        <row r="2093">
          <cell r="A2093" t="str">
            <v>BI_SS303</v>
          </cell>
          <cell r="B2093" t="str">
            <v>SS303</v>
          </cell>
          <cell r="C2093" t="str">
            <v>BI_SS303 - Metro - Add Feeder 13631</v>
          </cell>
          <cell r="D2093" t="str">
            <v>ER_2303</v>
          </cell>
          <cell r="E2093" t="str">
            <v>2303</v>
          </cell>
          <cell r="F2093" t="str">
            <v>ER_2303 - Metro-Install Feeder</v>
          </cell>
          <cell r="G2093" t="str">
            <v>Regular Capital - Pre Business Case</v>
          </cell>
          <cell r="H2093" t="str">
            <v>No Function</v>
          </cell>
          <cell r="I2093" t="str">
            <v>No Driver</v>
          </cell>
        </row>
        <row r="2094">
          <cell r="A2094" t="str">
            <v>BI_SS322</v>
          </cell>
          <cell r="B2094" t="str">
            <v>SS322</v>
          </cell>
          <cell r="C2094" t="str">
            <v>BI_SS322 - F &amp; Cedar 115 Sub-Install Adap Volt Cont on 3 Fdrs</v>
          </cell>
          <cell r="D2094" t="str">
            <v>ER_2231</v>
          </cell>
          <cell r="E2094" t="str">
            <v>2231</v>
          </cell>
          <cell r="F2094" t="str">
            <v>ER_2231 - Francis&amp;Cedar Sub-Install AVC</v>
          </cell>
          <cell r="G2094" t="str">
            <v>Regular Capital - Pre Business Case</v>
          </cell>
          <cell r="H2094" t="str">
            <v>No Function</v>
          </cell>
          <cell r="I2094" t="str">
            <v>No Driver</v>
          </cell>
        </row>
        <row r="2095">
          <cell r="A2095" t="str">
            <v>BI_SS377</v>
          </cell>
          <cell r="B2095" t="str">
            <v>SS377</v>
          </cell>
          <cell r="C2095" t="str">
            <v>BI_SS377 - Lincoln Hts 13 Substation: Retire &amp; Salvage</v>
          </cell>
          <cell r="D2095" t="str">
            <v>ER_2257</v>
          </cell>
          <cell r="E2095" t="str">
            <v>2257</v>
          </cell>
          <cell r="F2095" t="str">
            <v>ER_2257 - Lincoln Hts-Retire&amp;Salvage</v>
          </cell>
          <cell r="G2095" t="str">
            <v>Regular Capital - Pre Business Case</v>
          </cell>
          <cell r="H2095" t="str">
            <v>No Function</v>
          </cell>
          <cell r="I2095" t="str">
            <v>No Driver</v>
          </cell>
        </row>
        <row r="2096">
          <cell r="A2096" t="str">
            <v>BI_SS379</v>
          </cell>
          <cell r="B2096" t="str">
            <v>SS379</v>
          </cell>
          <cell r="C2096" t="str">
            <v>BI_SS379 - Mead 115 Sub: Property</v>
          </cell>
          <cell r="D2096" t="str">
            <v>ER_2258</v>
          </cell>
          <cell r="E2096" t="str">
            <v>2258</v>
          </cell>
          <cell r="F2096" t="str">
            <v>ER_2258 - Mead Sub- Construct</v>
          </cell>
          <cell r="G2096" t="str">
            <v>Regular Capital - Pre Business Case</v>
          </cell>
          <cell r="H2096" t="str">
            <v>No Function</v>
          </cell>
          <cell r="I2096" t="str">
            <v>No Driver</v>
          </cell>
        </row>
        <row r="2097">
          <cell r="A2097" t="str">
            <v>BI_SS401</v>
          </cell>
          <cell r="B2097" t="str">
            <v>SS401</v>
          </cell>
          <cell r="C2097" t="str">
            <v>BI_SS401 - Fourth and Herald 115 - R&amp;S</v>
          </cell>
          <cell r="D2097" t="str">
            <v>ER_2243</v>
          </cell>
          <cell r="E2097" t="str">
            <v>2243</v>
          </cell>
          <cell r="F2097" t="str">
            <v>ER_2243 - Fourth &amp; Herald 11</v>
          </cell>
          <cell r="G2097" t="str">
            <v>Regular Capital - Pre Business Case</v>
          </cell>
          <cell r="H2097" t="str">
            <v>No Function</v>
          </cell>
          <cell r="I2097" t="str">
            <v>No Driver</v>
          </cell>
        </row>
        <row r="2098">
          <cell r="A2098" t="str">
            <v>BI_SS403</v>
          </cell>
          <cell r="B2098" t="str">
            <v>SS403</v>
          </cell>
          <cell r="C2098" t="str">
            <v>BI_SS403 - Beacon 230 - Upgrade Bell 4 Relays</v>
          </cell>
          <cell r="D2098" t="str">
            <v>ER_2104</v>
          </cell>
          <cell r="E2098" t="str">
            <v>2104</v>
          </cell>
          <cell r="F2098" t="str">
            <v>ER_2104 - Beacon-Bell #4 230kV Reconductor</v>
          </cell>
          <cell r="G2098" t="str">
            <v>Regular Capital - Pre Business Case</v>
          </cell>
          <cell r="H2098" t="str">
            <v>No Function</v>
          </cell>
          <cell r="I2098" t="str">
            <v>No Driver</v>
          </cell>
        </row>
        <row r="2099">
          <cell r="A2099" t="str">
            <v>BI_SS404</v>
          </cell>
          <cell r="B2099" t="str">
            <v>SS404</v>
          </cell>
          <cell r="C2099" t="str">
            <v>BI_SS404 - Sunset 115 - Upgrade 12F4 and 6 to 500A</v>
          </cell>
          <cell r="D2099" t="str">
            <v>ER_2285</v>
          </cell>
          <cell r="E2099" t="str">
            <v>2285</v>
          </cell>
          <cell r="F2099" t="str">
            <v>ER_2285 - Sunset Sub - Rebuild</v>
          </cell>
          <cell r="G2099" t="str">
            <v>Substation - Station Rebuilds Program</v>
          </cell>
          <cell r="H2099" t="str">
            <v>T&amp;D Engineering</v>
          </cell>
          <cell r="I2099" t="str">
            <v>Asset Condition</v>
          </cell>
        </row>
        <row r="2100">
          <cell r="A2100" t="str">
            <v>BI_SS405</v>
          </cell>
          <cell r="B2100" t="str">
            <v>SS405</v>
          </cell>
          <cell r="C2100" t="str">
            <v>BI_SS405 - Deer Park 115 kV Substation - Minor Rebuild</v>
          </cell>
          <cell r="D2100" t="str">
            <v>ER_2204</v>
          </cell>
          <cell r="E2100" t="str">
            <v>2204</v>
          </cell>
          <cell r="F2100" t="str">
            <v>ER_2204 - Substation Rebuilds</v>
          </cell>
          <cell r="G2100" t="str">
            <v>Substation - Station Rebuilds Program</v>
          </cell>
          <cell r="H2100" t="str">
            <v>T&amp;D Engineering</v>
          </cell>
          <cell r="I2100" t="str">
            <v>Asset Condition</v>
          </cell>
        </row>
        <row r="2101">
          <cell r="A2101" t="str">
            <v>BI_SS406</v>
          </cell>
          <cell r="B2101" t="str">
            <v>SS406</v>
          </cell>
          <cell r="C2101" t="str">
            <v>BI_SS406 - Beacon 12F1 - Replace Breaker - Grid Mod</v>
          </cell>
          <cell r="D2101" t="str">
            <v>ER_2599</v>
          </cell>
          <cell r="E2101" t="str">
            <v>2599</v>
          </cell>
          <cell r="F2101" t="str">
            <v>ER_2599 - Grid Mod Automation</v>
          </cell>
          <cell r="G2101" t="str">
            <v>Distribution Grid Modernization</v>
          </cell>
          <cell r="H2101" t="str">
            <v>T&amp;D Operations</v>
          </cell>
          <cell r="I2101" t="str">
            <v>Asset Condition</v>
          </cell>
        </row>
        <row r="2102">
          <cell r="A2102" t="str">
            <v>BI_SS434</v>
          </cell>
          <cell r="B2102" t="str">
            <v>SS434</v>
          </cell>
          <cell r="C2102" t="str">
            <v>BI_SS434 - Post St 115 Sub-Install Reactors on 13T03</v>
          </cell>
          <cell r="D2102" t="str">
            <v>ER_2251</v>
          </cell>
          <cell r="E2102" t="str">
            <v>2251</v>
          </cell>
          <cell r="F2102" t="str">
            <v>ER_2251 - Post St-Improvement/Upgrades</v>
          </cell>
          <cell r="G2102" t="str">
            <v>Downtown Network - Performance &amp; Capacity</v>
          </cell>
          <cell r="H2102" t="str">
            <v>Downtown Network</v>
          </cell>
          <cell r="I2102" t="str">
            <v>Performance &amp; Capacity</v>
          </cell>
        </row>
        <row r="2103">
          <cell r="A2103" t="str">
            <v>BI_SS435</v>
          </cell>
          <cell r="B2103" t="str">
            <v>SS435</v>
          </cell>
          <cell r="C2103" t="str">
            <v>BI_SS435 - Post St 115 Sub-Repl 13Kv Swgr&amp;Upgrd Ring Bus Conf</v>
          </cell>
          <cell r="D2103" t="str">
            <v>ER_2251</v>
          </cell>
          <cell r="E2103" t="str">
            <v>2251</v>
          </cell>
          <cell r="F2103" t="str">
            <v>ER_2251 - Post St-Improvement/Upgrades</v>
          </cell>
          <cell r="G2103" t="str">
            <v>Downtown Network - Performance &amp; Capacity</v>
          </cell>
          <cell r="H2103" t="str">
            <v>Downtown Network</v>
          </cell>
          <cell r="I2103" t="str">
            <v>Performance &amp; Capacity</v>
          </cell>
        </row>
        <row r="2104">
          <cell r="A2104" t="str">
            <v>BI_SS500</v>
          </cell>
          <cell r="B2104" t="str">
            <v>SS500</v>
          </cell>
          <cell r="C2104" t="str">
            <v>BI_SS500 - Metro 115 - inst fdr 13639 pos</v>
          </cell>
          <cell r="D2104" t="str">
            <v>ER_2303</v>
          </cell>
          <cell r="E2104" t="str">
            <v>2303</v>
          </cell>
          <cell r="F2104" t="str">
            <v>ER_2303 - Metro-Install Feeder</v>
          </cell>
          <cell r="G2104" t="str">
            <v>Regular Capital - Pre Business Case</v>
          </cell>
          <cell r="H2104" t="str">
            <v>No Function</v>
          </cell>
          <cell r="I2104" t="str">
            <v>No Driver</v>
          </cell>
        </row>
        <row r="2105">
          <cell r="A2105" t="str">
            <v>BI_SS501</v>
          </cell>
          <cell r="B2105" t="str">
            <v>SS501</v>
          </cell>
          <cell r="C2105" t="str">
            <v>BI_SS501 - Otis 115 - r&amp;s</v>
          </cell>
          <cell r="D2105" t="str">
            <v>ER_2106</v>
          </cell>
          <cell r="E2105" t="str">
            <v>2106</v>
          </cell>
          <cell r="F2105" t="str">
            <v>ER_2106 - Boulder -Construction</v>
          </cell>
          <cell r="G2105" t="str">
            <v>Regular Capital - Pre Business Case</v>
          </cell>
          <cell r="H2105" t="str">
            <v>No Function</v>
          </cell>
          <cell r="I2105" t="str">
            <v>No Driver</v>
          </cell>
        </row>
        <row r="2106">
          <cell r="A2106" t="str">
            <v>BI_SS503</v>
          </cell>
          <cell r="B2106" t="str">
            <v>SS503</v>
          </cell>
          <cell r="C2106" t="str">
            <v>BI_SS503 -  Hallett &amp; White 115 Sub- Upgrd Xfmr&amp;add Fdr 12F2</v>
          </cell>
          <cell r="D2106" t="str">
            <v>ER_2316</v>
          </cell>
          <cell r="E2106" t="str">
            <v>2316</v>
          </cell>
          <cell r="F2106" t="str">
            <v>ER_2316 - Hallett &amp; White 115 Sub-Increase Capacity</v>
          </cell>
          <cell r="G2106" t="str">
            <v>Regular Capital - Pre Business Case</v>
          </cell>
          <cell r="H2106" t="str">
            <v>No Function</v>
          </cell>
          <cell r="I2106" t="str">
            <v>No Driver</v>
          </cell>
        </row>
        <row r="2107">
          <cell r="A2107" t="str">
            <v>BI_SS504</v>
          </cell>
          <cell r="B2107" t="str">
            <v>SS504</v>
          </cell>
          <cell r="C2107" t="str">
            <v>BI_SS504 - Lyons &amp; Standard 115 Sub-Add 12F6 Fdr</v>
          </cell>
          <cell r="D2107" t="str">
            <v>ER_2204</v>
          </cell>
          <cell r="E2107" t="str">
            <v>2204</v>
          </cell>
          <cell r="F2107" t="str">
            <v>ER_2204 - Substation Rebuilds</v>
          </cell>
          <cell r="G2107" t="str">
            <v>Substation - Station Rebuilds Program</v>
          </cell>
          <cell r="H2107" t="str">
            <v>T&amp;D Engineering</v>
          </cell>
          <cell r="I2107" t="str">
            <v>Asset Condition</v>
          </cell>
        </row>
        <row r="2108">
          <cell r="A2108" t="str">
            <v>BI_SS505</v>
          </cell>
          <cell r="B2108" t="str">
            <v>SS505</v>
          </cell>
          <cell r="C2108" t="str">
            <v>BI_SS505 - Barker Road Sub - Install XFMR #2</v>
          </cell>
          <cell r="D2108" t="str">
            <v>ER_2320</v>
          </cell>
          <cell r="E2108" t="str">
            <v>2320</v>
          </cell>
          <cell r="F2108" t="str">
            <v>ER_2320 - Barker Road Sub - Install XFMR #2</v>
          </cell>
          <cell r="G2108" t="str">
            <v>Regular Capital - Pre Business Case</v>
          </cell>
          <cell r="H2108" t="str">
            <v>No Function</v>
          </cell>
          <cell r="I2108" t="str">
            <v>No Driver</v>
          </cell>
        </row>
        <row r="2109">
          <cell r="A2109" t="str">
            <v>BI_SS506</v>
          </cell>
          <cell r="B2109" t="str">
            <v>SS506</v>
          </cell>
          <cell r="C2109" t="str">
            <v>BI_SS506 - Downtown East Sub - Property</v>
          </cell>
          <cell r="D2109" t="str">
            <v>ER_2321</v>
          </cell>
          <cell r="E2109" t="str">
            <v>2321</v>
          </cell>
          <cell r="F2109" t="str">
            <v>ER_2321 - Downtown East - New 115 kV Sub</v>
          </cell>
          <cell r="G2109" t="str">
            <v>Regular Capital - Pre Business Case</v>
          </cell>
          <cell r="H2109" t="str">
            <v>No Function</v>
          </cell>
          <cell r="I2109" t="str">
            <v>No Driver</v>
          </cell>
        </row>
        <row r="2110">
          <cell r="A2110" t="str">
            <v>BI_SS507</v>
          </cell>
          <cell r="B2110" t="str">
            <v>SS507</v>
          </cell>
          <cell r="C2110" t="str">
            <v>BI_SS507 - Downtown West Sub - Property</v>
          </cell>
          <cell r="D2110" t="str">
            <v>ER_2322</v>
          </cell>
          <cell r="E2110" t="str">
            <v>2322</v>
          </cell>
          <cell r="F2110" t="str">
            <v>ER_2322 - Downtown West Sub - Property</v>
          </cell>
          <cell r="G2110" t="str">
            <v>Substation - New Distribution Station Capacity Program</v>
          </cell>
          <cell r="H2110" t="str">
            <v>T&amp;D Engineering</v>
          </cell>
          <cell r="I2110" t="str">
            <v>Performance &amp; Capacity</v>
          </cell>
        </row>
        <row r="2111">
          <cell r="A2111" t="str">
            <v>BI_SS508</v>
          </cell>
          <cell r="B2111" t="str">
            <v>SS508</v>
          </cell>
          <cell r="C2111" t="str">
            <v>BI_SS508 - Third &amp; Hatch 115 Sub-Purch Add Property</v>
          </cell>
          <cell r="D2111" t="str">
            <v>ER_2327</v>
          </cell>
          <cell r="E2111" t="str">
            <v>2327</v>
          </cell>
          <cell r="F2111" t="str">
            <v>ER_2327 - Third &amp; Hatch 115 Sub-Purch Add'l Property</v>
          </cell>
          <cell r="G2111" t="str">
            <v>Regular Capital - Pre Business Case</v>
          </cell>
          <cell r="H2111" t="str">
            <v>No Function</v>
          </cell>
          <cell r="I2111" t="str">
            <v>No Driver</v>
          </cell>
        </row>
        <row r="2112">
          <cell r="A2112" t="str">
            <v>BI_SS509</v>
          </cell>
          <cell r="B2112" t="str">
            <v>SS509</v>
          </cell>
          <cell r="C2112" t="str">
            <v>BI_SS509 - Beacon - Line Terminal</v>
          </cell>
          <cell r="D2112" t="str">
            <v>ER_2108</v>
          </cell>
          <cell r="E2112" t="str">
            <v>2108</v>
          </cell>
          <cell r="F2112" t="str">
            <v>ER_2108 - Beacon-Bell #5 Reconductor</v>
          </cell>
          <cell r="G2112" t="str">
            <v>Regular Capital - Pre Business Case</v>
          </cell>
          <cell r="H2112" t="str">
            <v>No Function</v>
          </cell>
          <cell r="I2112" t="str">
            <v>No Driver</v>
          </cell>
        </row>
        <row r="2113">
          <cell r="A2113" t="str">
            <v>BI_SS510</v>
          </cell>
          <cell r="B2113" t="str">
            <v>SS510</v>
          </cell>
          <cell r="C2113" t="str">
            <v>BI_SS510 - Bell - Line Terminal (BPA)</v>
          </cell>
          <cell r="D2113" t="str">
            <v>ER_2108</v>
          </cell>
          <cell r="E2113" t="str">
            <v>2108</v>
          </cell>
          <cell r="F2113" t="str">
            <v>ER_2108 - Beacon-Bell #5 Reconductor</v>
          </cell>
          <cell r="G2113" t="str">
            <v>Regular Capital - Pre Business Case</v>
          </cell>
          <cell r="H2113" t="str">
            <v>No Function</v>
          </cell>
          <cell r="I2113" t="str">
            <v>No Driver</v>
          </cell>
        </row>
        <row r="2114">
          <cell r="A2114" t="str">
            <v>BI_SS511</v>
          </cell>
          <cell r="B2114" t="str">
            <v>SS511</v>
          </cell>
          <cell r="C2114" t="str">
            <v>BI_SS511 - Deer Park 115 Sub - Purchase from BPA</v>
          </cell>
          <cell r="D2114" t="str">
            <v>ER_2331</v>
          </cell>
          <cell r="E2114" t="str">
            <v>2331</v>
          </cell>
          <cell r="F2114" t="str">
            <v>ER_2331 - Deer Park 115 Sub - Purchase from BPA</v>
          </cell>
          <cell r="G2114" t="str">
            <v>Regular Capital - Pre Business Case</v>
          </cell>
          <cell r="H2114" t="str">
            <v>No Function</v>
          </cell>
          <cell r="I2114" t="str">
            <v>No Driver</v>
          </cell>
        </row>
        <row r="2115">
          <cell r="A2115" t="str">
            <v>BI_SS512</v>
          </cell>
          <cell r="B2115" t="str">
            <v>SS512</v>
          </cell>
          <cell r="C2115" t="str">
            <v>BI_SS512 - Airway Heights - Add 12F3</v>
          </cell>
          <cell r="D2115" t="str">
            <v>ER_2335</v>
          </cell>
          <cell r="E2115" t="str">
            <v>2335</v>
          </cell>
          <cell r="F2115" t="str">
            <v>ER_2335 - Airway Heights - Add 12F3</v>
          </cell>
          <cell r="G2115" t="str">
            <v>Regular Capital - Pre Business Case</v>
          </cell>
          <cell r="H2115" t="str">
            <v>No Function</v>
          </cell>
          <cell r="I2115" t="str">
            <v>No Driver</v>
          </cell>
        </row>
        <row r="2116">
          <cell r="A2116" t="str">
            <v>BI_SS513</v>
          </cell>
          <cell r="B2116" t="str">
            <v>SS513</v>
          </cell>
          <cell r="C2116" t="str">
            <v>BI_SS513 - Milan 115 - Add second Xfmr and 12F2</v>
          </cell>
          <cell r="D2116" t="str">
            <v>ER_2337</v>
          </cell>
          <cell r="E2116" t="str">
            <v>2337</v>
          </cell>
          <cell r="F2116" t="str">
            <v>ER_2337 - Milan 115 - Add Second Xfmr and 12F2</v>
          </cell>
          <cell r="G2116" t="str">
            <v>Regular Capital - Pre Business Case</v>
          </cell>
          <cell r="H2116" t="str">
            <v>No Function</v>
          </cell>
          <cell r="I2116" t="str">
            <v>No Driver</v>
          </cell>
        </row>
        <row r="2117">
          <cell r="A2117" t="str">
            <v>BI_SS514</v>
          </cell>
          <cell r="B2117" t="str">
            <v>SS514</v>
          </cell>
          <cell r="C2117" t="str">
            <v>BI_SS514 - 9th &amp; Central - Substation Rebuild</v>
          </cell>
          <cell r="D2117" t="str">
            <v>ER_2204</v>
          </cell>
          <cell r="E2117" t="str">
            <v>2204</v>
          </cell>
          <cell r="F2117" t="str">
            <v>ER_2204 - Substation Rebuilds</v>
          </cell>
          <cell r="G2117" t="str">
            <v>Substation - Station Rebuilds Program</v>
          </cell>
          <cell r="H2117" t="str">
            <v>T&amp;D Engineering</v>
          </cell>
          <cell r="I2117" t="str">
            <v>Asset Condition</v>
          </cell>
        </row>
        <row r="2118">
          <cell r="A2118" t="str">
            <v>BI_SS515</v>
          </cell>
          <cell r="B2118" t="str">
            <v>SS515</v>
          </cell>
          <cell r="C2118" t="str">
            <v>BI_SS515 - Boulder Park 230 Sub-Revisions</v>
          </cell>
          <cell r="D2118" t="str">
            <v>ER_2106</v>
          </cell>
          <cell r="E2118" t="str">
            <v>2106</v>
          </cell>
          <cell r="F2118" t="str">
            <v>ER_2106 - Boulder -Construction</v>
          </cell>
          <cell r="G2118" t="str">
            <v>Regular Capital - Pre Business Case</v>
          </cell>
          <cell r="H2118" t="str">
            <v>No Function</v>
          </cell>
          <cell r="I2118" t="str">
            <v>No Driver</v>
          </cell>
        </row>
        <row r="2119">
          <cell r="A2119" t="str">
            <v>BI_SS516</v>
          </cell>
          <cell r="B2119" t="str">
            <v>SS516</v>
          </cell>
          <cell r="C2119" t="str">
            <v>BI_SS516 - McFarlane - New Substation</v>
          </cell>
          <cell r="D2119" t="str">
            <v>ER_2274</v>
          </cell>
          <cell r="E2119" t="str">
            <v>2274</v>
          </cell>
          <cell r="F2119" t="str">
            <v>ER_2274 - New Substations</v>
          </cell>
          <cell r="G2119" t="str">
            <v>Substation - New Distribution Station Capacity Program</v>
          </cell>
          <cell r="H2119" t="str">
            <v>T&amp;D Engineering</v>
          </cell>
          <cell r="I2119" t="str">
            <v>Performance &amp; Capacity</v>
          </cell>
        </row>
        <row r="2120">
          <cell r="A2120" t="str">
            <v>BI_SS520</v>
          </cell>
          <cell r="B2120" t="str">
            <v>SS520</v>
          </cell>
          <cell r="C2120" t="str">
            <v>BI_SS520 - Opportunity 115 Sub-R&amp;S Surplus Equip</v>
          </cell>
          <cell r="D2120" t="str">
            <v>ER_2371</v>
          </cell>
          <cell r="E2120" t="str">
            <v>2371</v>
          </cell>
          <cell r="F2120" t="str">
            <v>ER_2371 - Opportunity 115 Sub-R&amp;S Surplus Equip</v>
          </cell>
          <cell r="G2120" t="str">
            <v>Regular Capital - Pre Business Case</v>
          </cell>
          <cell r="H2120" t="str">
            <v>No Function</v>
          </cell>
          <cell r="I2120" t="str">
            <v>No Driver</v>
          </cell>
        </row>
        <row r="2121">
          <cell r="A2121" t="str">
            <v>BI_SS521</v>
          </cell>
          <cell r="B2121" t="str">
            <v>SS521</v>
          </cell>
          <cell r="C2121" t="str">
            <v>BI_SS521 - Garden Springs - Construct New 230-115 kV Sub</v>
          </cell>
          <cell r="D2121" t="str">
            <v>ER_2539</v>
          </cell>
          <cell r="E2121" t="str">
            <v>2539</v>
          </cell>
          <cell r="F2121" t="str">
            <v>ER_2539 - Garden Springs 230-115 kV Substation</v>
          </cell>
          <cell r="G2121" t="str">
            <v>West Plains New 230kV Substation</v>
          </cell>
          <cell r="H2121" t="str">
            <v>T&amp;D Engineering</v>
          </cell>
          <cell r="I2121" t="str">
            <v>Mandatory &amp; Compliance</v>
          </cell>
        </row>
        <row r="2122">
          <cell r="A2122" t="str">
            <v>BI_SS522</v>
          </cell>
          <cell r="B2122" t="str">
            <v>SS522</v>
          </cell>
          <cell r="C2122" t="str">
            <v>BI_SS522 - Southeast 12F6 - Add New Feeder</v>
          </cell>
          <cell r="D2122" t="str">
            <v>ER_2274</v>
          </cell>
          <cell r="E2122" t="str">
            <v>2274</v>
          </cell>
          <cell r="F2122" t="str">
            <v>ER_2274 - New Substations</v>
          </cell>
          <cell r="G2122" t="str">
            <v>Substation - New Distribution Station Capacity Program</v>
          </cell>
          <cell r="H2122" t="str">
            <v>T&amp;D Engineering</v>
          </cell>
          <cell r="I2122" t="str">
            <v>Performance &amp; Capacity</v>
          </cell>
        </row>
        <row r="2123">
          <cell r="A2123" t="str">
            <v>BI_SS523</v>
          </cell>
          <cell r="B2123" t="str">
            <v>SS523</v>
          </cell>
          <cell r="C2123" t="str">
            <v>BI_SS523 - Hallett &amp; White Subst - Expand Sub; Add Capacity</v>
          </cell>
          <cell r="D2123" t="str">
            <v>ER_1108</v>
          </cell>
          <cell r="E2123" t="str">
            <v>1108</v>
          </cell>
          <cell r="F2123" t="str">
            <v>ER_1108 - Hallett &amp; White Subst - Expand Sub; Add Capacity</v>
          </cell>
          <cell r="G2123" t="str">
            <v>New Revenue - Growth</v>
          </cell>
          <cell r="H2123" t="str">
            <v>Growth Subfunction</v>
          </cell>
          <cell r="I2123" t="str">
            <v>Customer Requested</v>
          </cell>
        </row>
        <row r="2124">
          <cell r="A2124" t="str">
            <v>BI_SS524</v>
          </cell>
          <cell r="B2124" t="str">
            <v>SS524</v>
          </cell>
          <cell r="C2124" t="str">
            <v>BI_SS524 - Waikiki 12F2 - Replace Sub Equipment - Grid Mod</v>
          </cell>
          <cell r="D2124" t="str">
            <v>ER_2599</v>
          </cell>
          <cell r="E2124" t="str">
            <v>2599</v>
          </cell>
          <cell r="F2124" t="str">
            <v>ER_2599 - Grid Mod Automation</v>
          </cell>
          <cell r="G2124" t="str">
            <v>Distribution Grid Modernization</v>
          </cell>
          <cell r="H2124" t="str">
            <v>T&amp;D Operations</v>
          </cell>
          <cell r="I2124" t="str">
            <v>Asset Condition</v>
          </cell>
        </row>
        <row r="2125">
          <cell r="A2125" t="str">
            <v>BI_SS600</v>
          </cell>
          <cell r="B2125" t="str">
            <v>SS600</v>
          </cell>
          <cell r="C2125" t="str">
            <v>BI_SS600 - Metro - Install Feeder 13639 Position</v>
          </cell>
          <cell r="D2125" t="str">
            <v>ER_2303</v>
          </cell>
          <cell r="E2125" t="str">
            <v>2303</v>
          </cell>
          <cell r="F2125" t="str">
            <v>ER_2303 - Metro-Install Feeder</v>
          </cell>
          <cell r="G2125" t="str">
            <v>Regular Capital - Pre Business Case</v>
          </cell>
          <cell r="H2125" t="str">
            <v>No Function</v>
          </cell>
          <cell r="I2125" t="str">
            <v>No Driver</v>
          </cell>
        </row>
        <row r="2126">
          <cell r="A2126" t="str">
            <v>BI_SS601</v>
          </cell>
          <cell r="B2126" t="str">
            <v>SS601</v>
          </cell>
          <cell r="C2126" t="str">
            <v>BI_SS601 - Milan Sub-Add Xfmr 2 &amp; 2 feeders</v>
          </cell>
          <cell r="D2126" t="str">
            <v>ER_2337</v>
          </cell>
          <cell r="E2126" t="str">
            <v>2337</v>
          </cell>
          <cell r="F2126" t="str">
            <v>ER_2337 - Milan 115 - Add Second Xfmr and 12F2</v>
          </cell>
          <cell r="G2126" t="str">
            <v>Regular Capital - Pre Business Case</v>
          </cell>
          <cell r="H2126" t="str">
            <v>No Function</v>
          </cell>
          <cell r="I2126" t="str">
            <v>No Driver</v>
          </cell>
        </row>
        <row r="2127">
          <cell r="A2127" t="str">
            <v>BI_SS602</v>
          </cell>
          <cell r="B2127" t="str">
            <v>SS602</v>
          </cell>
          <cell r="C2127" t="str">
            <v>BI_SS602 - Otis Orchards-Upgrade landscaping</v>
          </cell>
          <cell r="D2127" t="str">
            <v>ER_2106</v>
          </cell>
          <cell r="E2127" t="str">
            <v>2106</v>
          </cell>
          <cell r="F2127" t="str">
            <v>ER_2106 - Boulder -Construction</v>
          </cell>
          <cell r="G2127" t="str">
            <v>Regular Capital - Pre Business Case</v>
          </cell>
          <cell r="H2127" t="str">
            <v>No Function</v>
          </cell>
          <cell r="I2127" t="str">
            <v>No Driver</v>
          </cell>
        </row>
        <row r="2128">
          <cell r="A2128" t="str">
            <v>BI_SS603</v>
          </cell>
          <cell r="B2128" t="str">
            <v>SS603</v>
          </cell>
          <cell r="C2128" t="str">
            <v>BI_SS603 - Indian Trail 115-13kV Sub-Purch Property</v>
          </cell>
          <cell r="D2128" t="str">
            <v>ER_2391</v>
          </cell>
          <cell r="E2128" t="str">
            <v>2391</v>
          </cell>
          <cell r="F2128" t="str">
            <v>ER_2391 - Indian Trail 115-13kV Sub-Cnstrct New Sub</v>
          </cell>
          <cell r="G2128" t="str">
            <v>Regular Capital - Pre Business Case</v>
          </cell>
          <cell r="H2128" t="str">
            <v>No Function</v>
          </cell>
          <cell r="I2128" t="str">
            <v>No Driver</v>
          </cell>
        </row>
        <row r="2129">
          <cell r="A2129" t="str">
            <v>BI_SS604</v>
          </cell>
          <cell r="B2129" t="str">
            <v>SS604</v>
          </cell>
          <cell r="C2129" t="str">
            <v>BI_SS604 - Otis Orchards 115-Rplc PCBs and Relays</v>
          </cell>
          <cell r="D2129" t="str">
            <v>ER_2390</v>
          </cell>
          <cell r="E2129" t="str">
            <v>2390</v>
          </cell>
          <cell r="F2129" t="str">
            <v>ER_2390 - Otis Orchards 115-Replace PCBs &amp; Relays</v>
          </cell>
          <cell r="G2129" t="str">
            <v>Substation - Station Rebuilds Program</v>
          </cell>
          <cell r="H2129" t="str">
            <v>T&amp;D Engineering</v>
          </cell>
          <cell r="I2129" t="str">
            <v>Asset Condition</v>
          </cell>
        </row>
        <row r="2130">
          <cell r="A2130" t="str">
            <v>BI_SS610</v>
          </cell>
          <cell r="B2130" t="str">
            <v>SS610</v>
          </cell>
          <cell r="C2130" t="str">
            <v>BI_SS610 - College&amp;Walnut-115Sub:Modify Kendall Yrd</v>
          </cell>
          <cell r="D2130" t="str">
            <v>ER_2393</v>
          </cell>
          <cell r="E2130" t="str">
            <v>2393</v>
          </cell>
          <cell r="F2130" t="str">
            <v>ER_2393 - C&amp;W Kendall Project</v>
          </cell>
          <cell r="G2130" t="str">
            <v>Regular Capital - Pre Business Case</v>
          </cell>
          <cell r="H2130" t="str">
            <v>No Function</v>
          </cell>
          <cell r="I2130" t="str">
            <v>No Driver</v>
          </cell>
        </row>
        <row r="2131">
          <cell r="A2131" t="str">
            <v>BI_SS621</v>
          </cell>
          <cell r="B2131" t="str">
            <v>SS621</v>
          </cell>
          <cell r="C2131" t="str">
            <v>BI_SS621 - Post St 115 Su-Convert Upper Falls Backup Station</v>
          </cell>
          <cell r="D2131" t="str">
            <v>ER_2251</v>
          </cell>
          <cell r="E2131" t="str">
            <v>2251</v>
          </cell>
          <cell r="F2131" t="str">
            <v>ER_2251 - Post St-Improvement/Upgrades</v>
          </cell>
          <cell r="G2131" t="str">
            <v>Downtown Network - Performance &amp; Capacity</v>
          </cell>
          <cell r="H2131" t="str">
            <v>Downtown Network</v>
          </cell>
          <cell r="I2131" t="str">
            <v>Performance &amp; Capacity</v>
          </cell>
        </row>
        <row r="2132">
          <cell r="A2132" t="str">
            <v>BI_SS640</v>
          </cell>
          <cell r="B2132" t="str">
            <v>SS640</v>
          </cell>
          <cell r="C2132" t="str">
            <v>BI_SS640 - Beacon 230 Sub-Upgrade Bell #5 Position</v>
          </cell>
          <cell r="D2132" t="str">
            <v>ER_2108</v>
          </cell>
          <cell r="E2132" t="str">
            <v>2108</v>
          </cell>
          <cell r="F2132" t="str">
            <v>ER_2108 - Beacon-Bell #5 Reconductor</v>
          </cell>
          <cell r="G2132" t="str">
            <v>Regular Capital - Pre Business Case</v>
          </cell>
          <cell r="H2132" t="str">
            <v>No Function</v>
          </cell>
          <cell r="I2132" t="str">
            <v>No Driver</v>
          </cell>
        </row>
        <row r="2133">
          <cell r="A2133" t="str">
            <v>BI_SS641</v>
          </cell>
          <cell r="B2133" t="str">
            <v>SS641</v>
          </cell>
          <cell r="C2133" t="str">
            <v>BI_SS641 - Bell 230Sub-Upgrade Beacon#4&amp;#5 Position</v>
          </cell>
          <cell r="D2133" t="str">
            <v>ER_2108</v>
          </cell>
          <cell r="E2133" t="str">
            <v>2108</v>
          </cell>
          <cell r="F2133" t="str">
            <v>ER_2108 - Beacon-Bell #5 Reconductor</v>
          </cell>
          <cell r="G2133" t="str">
            <v>Regular Capital - Pre Business Case</v>
          </cell>
          <cell r="H2133" t="str">
            <v>No Function</v>
          </cell>
          <cell r="I2133" t="str">
            <v>No Driver</v>
          </cell>
        </row>
        <row r="2134">
          <cell r="A2134" t="str">
            <v>BI_SS644</v>
          </cell>
          <cell r="B2134" t="str">
            <v>SS644</v>
          </cell>
          <cell r="C2134" t="str">
            <v>BI_SS644 - Greenacres 115-13kV Sub - New Construct</v>
          </cell>
          <cell r="D2134" t="str">
            <v>ER_2274</v>
          </cell>
          <cell r="E2134" t="str">
            <v>2274</v>
          </cell>
          <cell r="F2134" t="str">
            <v>ER_2274 - New Substations</v>
          </cell>
          <cell r="G2134" t="str">
            <v>Substation - New Distribution Station Capacity Program</v>
          </cell>
          <cell r="H2134" t="str">
            <v>T&amp;D Engineering</v>
          </cell>
          <cell r="I2134" t="str">
            <v>Performance &amp; Capacity</v>
          </cell>
        </row>
        <row r="2135">
          <cell r="A2135" t="str">
            <v>BI_SS700</v>
          </cell>
          <cell r="B2135" t="str">
            <v>SS700</v>
          </cell>
          <cell r="C2135" t="str">
            <v>BI_SS700 - Waikiki-Mead Substation - New (Substation)</v>
          </cell>
          <cell r="D2135" t="str">
            <v>ER_2274</v>
          </cell>
          <cell r="E2135" t="str">
            <v>2274</v>
          </cell>
          <cell r="F2135" t="str">
            <v>ER_2274 - New Substations</v>
          </cell>
          <cell r="G2135" t="str">
            <v>Substation - New Distribution Station Capacity Program</v>
          </cell>
          <cell r="H2135" t="str">
            <v>T&amp;D Engineering</v>
          </cell>
          <cell r="I2135" t="str">
            <v>Performance &amp; Capacity</v>
          </cell>
        </row>
        <row r="2136">
          <cell r="A2136" t="str">
            <v>BI_SS701</v>
          </cell>
          <cell r="B2136" t="str">
            <v>SS701</v>
          </cell>
          <cell r="C2136" t="str">
            <v>BI_SS701 - Beacon Protection System Upgrades for PRC-002</v>
          </cell>
          <cell r="D2136" t="str">
            <v>ER_2608</v>
          </cell>
          <cell r="E2136" t="str">
            <v>2608</v>
          </cell>
          <cell r="F2136" t="str">
            <v>ER_2608 - Protection System Upgrades for PRC-002</v>
          </cell>
          <cell r="G2136" t="str">
            <v>Protection System Upgrade for PRC-002</v>
          </cell>
          <cell r="H2136" t="str">
            <v>T&amp;D Engineering</v>
          </cell>
          <cell r="I2136" t="str">
            <v>Mandatory &amp; Compliance</v>
          </cell>
        </row>
        <row r="2137">
          <cell r="A2137" t="str">
            <v>BI_SS702</v>
          </cell>
          <cell r="B2137" t="str">
            <v>SS702</v>
          </cell>
          <cell r="C2137" t="str">
            <v>BI_SS702 - Mead Sub-Add 3rd Feeder to 30MVA Line-ups (Sub)</v>
          </cell>
          <cell r="D2137" t="str">
            <v>ER_2274</v>
          </cell>
          <cell r="E2137" t="str">
            <v>2274</v>
          </cell>
          <cell r="F2137" t="str">
            <v>ER_2274 - New Substations</v>
          </cell>
          <cell r="G2137" t="str">
            <v>Substation - New Distribution Station Capacity Program</v>
          </cell>
          <cell r="H2137" t="str">
            <v>T&amp;D Engineering</v>
          </cell>
          <cell r="I2137" t="str">
            <v>Performance &amp; Capacity</v>
          </cell>
        </row>
        <row r="2138">
          <cell r="A2138" t="str">
            <v>BI_SS703</v>
          </cell>
          <cell r="B2138" t="str">
            <v>SS703</v>
          </cell>
          <cell r="C2138" t="str">
            <v>BI_SS703 - Westside Auto Transformer #2</v>
          </cell>
          <cell r="D2138" t="str">
            <v>ER_2204</v>
          </cell>
          <cell r="E2138" t="str">
            <v>2204</v>
          </cell>
          <cell r="F2138" t="str">
            <v>ER_2204 - Substation Rebuilds</v>
          </cell>
          <cell r="G2138" t="str">
            <v>Substation - Station Rebuilds Program</v>
          </cell>
          <cell r="H2138" t="str">
            <v>T&amp;D Engineering</v>
          </cell>
          <cell r="I2138" t="str">
            <v>Asset Condition</v>
          </cell>
        </row>
        <row r="2139">
          <cell r="A2139" t="str">
            <v>BI_SS711</v>
          </cell>
          <cell r="B2139" t="str">
            <v>SS711</v>
          </cell>
          <cell r="C2139" t="str">
            <v>BI_SS711 - Irvin Substation - Property Revision</v>
          </cell>
          <cell r="D2139" t="str">
            <v>ER_2446</v>
          </cell>
          <cell r="E2139" t="str">
            <v>2446</v>
          </cell>
          <cell r="F2139" t="str">
            <v>ER_2446 - Irvin Sub - New Construction</v>
          </cell>
          <cell r="G2139" t="str">
            <v>Spokane Valley Transmission Reinforcement Project</v>
          </cell>
          <cell r="H2139" t="str">
            <v>T&amp;D Engineering</v>
          </cell>
          <cell r="I2139" t="str">
            <v>Mandatory &amp; Compliance</v>
          </cell>
        </row>
        <row r="2140">
          <cell r="A2140" t="str">
            <v>BI_SS717</v>
          </cell>
          <cell r="B2140" t="str">
            <v>SS717</v>
          </cell>
          <cell r="C2140" t="str">
            <v>BI_SS717 - Downtown East Sub - Property</v>
          </cell>
          <cell r="D2140" t="str">
            <v>ER_2321</v>
          </cell>
          <cell r="E2140" t="str">
            <v>2321</v>
          </cell>
          <cell r="F2140" t="str">
            <v>ER_2321 - Downtown East - New 115 kV Sub</v>
          </cell>
          <cell r="G2140" t="str">
            <v>Regular Capital - Pre Business Case</v>
          </cell>
          <cell r="H2140" t="str">
            <v>No Function</v>
          </cell>
          <cell r="I2140" t="str">
            <v>No Driver</v>
          </cell>
        </row>
        <row r="2141">
          <cell r="A2141" t="str">
            <v>BI_SS726</v>
          </cell>
          <cell r="B2141" t="str">
            <v>SS726</v>
          </cell>
          <cell r="C2141" t="str">
            <v>BI_SS726 - Spokane Ind Park-Power Fuse Replacement</v>
          </cell>
          <cell r="D2141" t="str">
            <v>ER_2425</v>
          </cell>
          <cell r="E2141" t="str">
            <v>2425</v>
          </cell>
          <cell r="F2141" t="str">
            <v>ER_2425 - System - High Voltage Fuse Upgrades</v>
          </cell>
          <cell r="G2141" t="str">
            <v>Substation - New Distribution Station Capacity Program</v>
          </cell>
          <cell r="H2141" t="str">
            <v>T&amp;D Engineering</v>
          </cell>
          <cell r="I2141" t="str">
            <v>Performance &amp; Capacity</v>
          </cell>
        </row>
        <row r="2142">
          <cell r="A2142" t="str">
            <v>BI_SS727</v>
          </cell>
          <cell r="B2142" t="str">
            <v>SS727</v>
          </cell>
          <cell r="C2142" t="str">
            <v>BI_SS727 - Ross Park 115kV - Substation Re-Landscaping</v>
          </cell>
          <cell r="D2142" t="str">
            <v>ER_2445</v>
          </cell>
          <cell r="E2142" t="str">
            <v>2445</v>
          </cell>
          <cell r="F2142" t="str">
            <v>ER_2445 - Ross Park 115kV - Substation Re-Landscaping</v>
          </cell>
          <cell r="G2142" t="str">
            <v>Regular Capital - Pre Business Case</v>
          </cell>
          <cell r="H2142" t="str">
            <v>No Function</v>
          </cell>
          <cell r="I2142" t="str">
            <v>No Driver</v>
          </cell>
        </row>
        <row r="2143">
          <cell r="A2143" t="str">
            <v>BI_SS765</v>
          </cell>
          <cell r="B2143" t="str">
            <v>SS765</v>
          </cell>
          <cell r="C2143" t="str">
            <v>BI_SS765 - Beacon Storage Yd Oil Contain</v>
          </cell>
          <cell r="D2143" t="str">
            <v>ER_2273</v>
          </cell>
          <cell r="E2143" t="str">
            <v>2273</v>
          </cell>
          <cell r="F2143" t="str">
            <v>ER_2273 - Beacon ST YD-Oil Contain</v>
          </cell>
          <cell r="G2143" t="str">
            <v>Substation - New Distribution Station Capacity Program</v>
          </cell>
          <cell r="H2143" t="str">
            <v>T&amp;D Engineering</v>
          </cell>
          <cell r="I2143" t="str">
            <v>Performance &amp; Capacity</v>
          </cell>
        </row>
        <row r="2144">
          <cell r="A2144" t="str">
            <v>BI_SS789</v>
          </cell>
          <cell r="B2144" t="str">
            <v>SS789</v>
          </cell>
          <cell r="C2144" t="str">
            <v>BI_SS789 - Downtown West Construct New 115-13kV Substation</v>
          </cell>
          <cell r="D2144" t="str">
            <v>ER_2274</v>
          </cell>
          <cell r="E2144" t="str">
            <v>2274</v>
          </cell>
          <cell r="F2144" t="str">
            <v>ER_2274 - New Substations</v>
          </cell>
          <cell r="G2144" t="str">
            <v>Substation - New Distribution Station Capacity Program</v>
          </cell>
          <cell r="H2144" t="str">
            <v>T&amp;D Engineering</v>
          </cell>
          <cell r="I2144" t="str">
            <v>Performance &amp; Capacity</v>
          </cell>
        </row>
        <row r="2145">
          <cell r="A2145" t="str">
            <v>BI_SS800</v>
          </cell>
          <cell r="B2145" t="str">
            <v>SS800</v>
          </cell>
          <cell r="C2145" t="str">
            <v>BI_SS800 - Opportunity - Add Feeder 12F2</v>
          </cell>
          <cell r="D2145" t="str">
            <v>ER_2418</v>
          </cell>
          <cell r="E2145" t="str">
            <v>2418</v>
          </cell>
          <cell r="F2145" t="str">
            <v>ER_2418 - Opportunity 115 Sub-Add Feeder 12F2</v>
          </cell>
          <cell r="G2145" t="str">
            <v>Regular Capital - Pre Business Case</v>
          </cell>
          <cell r="H2145" t="str">
            <v>No Function</v>
          </cell>
          <cell r="I2145" t="str">
            <v>No Driver</v>
          </cell>
        </row>
        <row r="2146">
          <cell r="A2146" t="str">
            <v>BI_SS801</v>
          </cell>
          <cell r="B2146" t="str">
            <v>SS801</v>
          </cell>
          <cell r="C2146" t="str">
            <v>BI_SS801 - Southeast 115 Sub-Upgrd Xfmr &amp; add 12F6</v>
          </cell>
          <cell r="D2146" t="str">
            <v>ER_2395</v>
          </cell>
          <cell r="E2146" t="str">
            <v>2395</v>
          </cell>
          <cell r="F2146" t="str">
            <v>ER_2395 - SE 115 Sub-Upgrd Xfmr and add 12F6</v>
          </cell>
          <cell r="G2146" t="str">
            <v>Regular Capital - Pre Business Case</v>
          </cell>
          <cell r="H2146" t="str">
            <v>No Function</v>
          </cell>
          <cell r="I2146" t="str">
            <v>No Driver</v>
          </cell>
        </row>
        <row r="2147">
          <cell r="A2147" t="str">
            <v>BI_SS802</v>
          </cell>
          <cell r="B2147" t="str">
            <v>SS802</v>
          </cell>
          <cell r="C2147" t="str">
            <v>BI_SS802 - Spokane-CDA 115 kV Line Relay Upgrades</v>
          </cell>
          <cell r="D2147" t="str">
            <v>ER_2217</v>
          </cell>
          <cell r="E2147" t="str">
            <v>2217</v>
          </cell>
          <cell r="F2147" t="str">
            <v>ER_2217 - Spokane-CDA 115 kV Line Relay Upgrades</v>
          </cell>
          <cell r="G2147" t="str">
            <v>Distribution System Enhancements</v>
          </cell>
          <cell r="H2147" t="str">
            <v>T&amp;D Engineering</v>
          </cell>
          <cell r="I2147" t="str">
            <v>Performance &amp; Capacity</v>
          </cell>
        </row>
        <row r="2148">
          <cell r="A2148" t="str">
            <v>BI_SS803</v>
          </cell>
          <cell r="B2148" t="str">
            <v>SS803</v>
          </cell>
          <cell r="C2148" t="str">
            <v>BI_SS803 - Post St - Relay Upgrades Kendall Yards</v>
          </cell>
          <cell r="D2148" t="str">
            <v>ER_2393</v>
          </cell>
          <cell r="E2148" t="str">
            <v>2393</v>
          </cell>
          <cell r="F2148" t="str">
            <v>ER_2393 - C&amp;W Kendall Project</v>
          </cell>
          <cell r="G2148" t="str">
            <v>Regular Capital - Pre Business Case</v>
          </cell>
          <cell r="H2148" t="str">
            <v>No Function</v>
          </cell>
          <cell r="I2148" t="str">
            <v>No Driver</v>
          </cell>
        </row>
        <row r="2149">
          <cell r="A2149" t="str">
            <v>BI_SS804</v>
          </cell>
          <cell r="B2149" t="str">
            <v>SS804</v>
          </cell>
          <cell r="C2149" t="str">
            <v>BI_SS804 - Silver Lake-Motor Operators</v>
          </cell>
          <cell r="D2149" t="str">
            <v>ER_2310</v>
          </cell>
          <cell r="E2149" t="str">
            <v>2310</v>
          </cell>
          <cell r="F2149" t="str">
            <v>ER_2310 - West Plains Transmission Reinforce</v>
          </cell>
          <cell r="G2149" t="str">
            <v>Transmission Construction - Compliance</v>
          </cell>
          <cell r="H2149" t="str">
            <v>T&amp;D Engineering</v>
          </cell>
          <cell r="I2149" t="str">
            <v>Mandatory &amp; Compliance</v>
          </cell>
        </row>
        <row r="2150">
          <cell r="A2150" t="str">
            <v>BI_SS806</v>
          </cell>
          <cell r="B2150" t="str">
            <v>SS806</v>
          </cell>
          <cell r="C2150" t="str">
            <v>BI_SS806 - Hawthorn Sub Property Purchase</v>
          </cell>
          <cell r="D2150" t="str">
            <v>ER_2417</v>
          </cell>
          <cell r="E2150" t="str">
            <v>2417</v>
          </cell>
          <cell r="F2150" t="str">
            <v>ER_2417 - Hawthorne Sub - New 115-13 kV Sub</v>
          </cell>
          <cell r="G2150" t="str">
            <v>Regular Capital - Pre Business Case</v>
          </cell>
          <cell r="H2150" t="str">
            <v>No Function</v>
          </cell>
          <cell r="I2150" t="str">
            <v>No Driver</v>
          </cell>
        </row>
        <row r="2151">
          <cell r="A2151" t="str">
            <v>BI_SS807</v>
          </cell>
          <cell r="B2151" t="str">
            <v>SS807</v>
          </cell>
          <cell r="C2151" t="str">
            <v>BI_SS807 - Ross Park 12 F4 Pole Move Substation</v>
          </cell>
          <cell r="D2151" t="str">
            <v>ER_2495</v>
          </cell>
          <cell r="E2151" t="str">
            <v>2495</v>
          </cell>
          <cell r="F2151" t="str">
            <v>ER_2495 - Ross Park 12F4 Pole Move</v>
          </cell>
          <cell r="G2151" t="str">
            <v>Regular Capital - Pre Business Case</v>
          </cell>
          <cell r="H2151" t="str">
            <v>No Function</v>
          </cell>
          <cell r="I2151" t="str">
            <v>No Driver</v>
          </cell>
        </row>
        <row r="2152">
          <cell r="A2152" t="str">
            <v>BI_SS808</v>
          </cell>
          <cell r="B2152" t="str">
            <v>SS808</v>
          </cell>
          <cell r="C2152" t="str">
            <v>BI_SS808 - Sunset-Purchase/Replace Transformer #1</v>
          </cell>
          <cell r="D2152" t="str">
            <v>ER_7050</v>
          </cell>
          <cell r="E2152" t="str">
            <v>7050</v>
          </cell>
          <cell r="F2152" t="str">
            <v>ER_7050 - Productivity Initiative</v>
          </cell>
          <cell r="G2152" t="str">
            <v>Productivity</v>
          </cell>
          <cell r="H2152" t="str">
            <v>Productivity Function</v>
          </cell>
          <cell r="I2152" t="str">
            <v>No Driver</v>
          </cell>
        </row>
        <row r="2153">
          <cell r="A2153" t="str">
            <v>BI_SS809</v>
          </cell>
          <cell r="B2153" t="str">
            <v>SS809</v>
          </cell>
          <cell r="C2153" t="str">
            <v>BI_SS809 - Flint Road Substation - New (Substation)</v>
          </cell>
          <cell r="D2153" t="str">
            <v>ER_2274</v>
          </cell>
          <cell r="E2153" t="str">
            <v>2274</v>
          </cell>
          <cell r="F2153" t="str">
            <v>ER_2274 - New Substations</v>
          </cell>
          <cell r="G2153" t="str">
            <v>Substation - New Distribution Station Capacity Program</v>
          </cell>
          <cell r="H2153" t="str">
            <v>T&amp;D Engineering</v>
          </cell>
          <cell r="I2153" t="str">
            <v>Performance &amp; Capacity</v>
          </cell>
        </row>
        <row r="2154">
          <cell r="A2154" t="str">
            <v>BI_SS810</v>
          </cell>
          <cell r="B2154" t="str">
            <v>SS810</v>
          </cell>
          <cell r="C2154" t="str">
            <v>BI_SS810 - Ninth &amp; Central Sub - New 230kV Yard (Sub)</v>
          </cell>
          <cell r="D2154" t="str">
            <v>ER_2615</v>
          </cell>
          <cell r="E2154" t="str">
            <v>2615</v>
          </cell>
          <cell r="F2154" t="str">
            <v>ER_2615 - Ninth &amp; Central Substation - New 230kV Yard</v>
          </cell>
          <cell r="G2154" t="str">
            <v>Ninth &amp; Central 230kV Station &amp; Transmission</v>
          </cell>
          <cell r="H2154" t="str">
            <v>T&amp;D Engineering</v>
          </cell>
          <cell r="I2154" t="str">
            <v>Mandatory &amp; Compliance</v>
          </cell>
        </row>
        <row r="2155">
          <cell r="A2155" t="str">
            <v>BI_SS811</v>
          </cell>
          <cell r="B2155" t="str">
            <v>SS811</v>
          </cell>
          <cell r="C2155" t="str">
            <v>BI_SS811 - Mead Feeder 12F3 Addition</v>
          </cell>
          <cell r="D2155" t="str">
            <v>ER_2204</v>
          </cell>
          <cell r="E2155" t="str">
            <v>2204</v>
          </cell>
          <cell r="F2155" t="str">
            <v>ER_2204 - Substation Rebuilds</v>
          </cell>
          <cell r="G2155" t="str">
            <v>Substation - Station Rebuilds Program</v>
          </cell>
          <cell r="H2155" t="str">
            <v>T&amp;D Engineering</v>
          </cell>
          <cell r="I2155" t="str">
            <v>Asset Condition</v>
          </cell>
        </row>
        <row r="2156">
          <cell r="A2156" t="str">
            <v>BI_SS812</v>
          </cell>
          <cell r="B2156" t="str">
            <v>SS812</v>
          </cell>
          <cell r="C2156" t="str">
            <v>BI_SS812 - Boulder 115/13kV Substation</v>
          </cell>
          <cell r="D2156" t="str">
            <v>ER_2274</v>
          </cell>
          <cell r="E2156" t="str">
            <v>2274</v>
          </cell>
          <cell r="F2156" t="str">
            <v>ER_2274 - New Substations</v>
          </cell>
          <cell r="G2156" t="str">
            <v>Substation - New Distribution Station Capacity Program</v>
          </cell>
          <cell r="H2156" t="str">
            <v>T&amp;D Engineering</v>
          </cell>
          <cell r="I2156" t="str">
            <v>Performance &amp; Capacity</v>
          </cell>
        </row>
        <row r="2157">
          <cell r="A2157" t="str">
            <v>BI_SS814</v>
          </cell>
          <cell r="B2157" t="str">
            <v>SS814</v>
          </cell>
          <cell r="C2157" t="str">
            <v>BI_SS814 - Opportunity Sub - Add Metering to Valleyway Tap</v>
          </cell>
          <cell r="D2157" t="str">
            <v>ER_2204</v>
          </cell>
          <cell r="E2157" t="str">
            <v>2204</v>
          </cell>
          <cell r="F2157" t="str">
            <v>ER_2204 - Substation Rebuilds</v>
          </cell>
          <cell r="G2157" t="str">
            <v>Substation - Station Rebuilds Program</v>
          </cell>
          <cell r="H2157" t="str">
            <v>T&amp;D Engineering</v>
          </cell>
          <cell r="I2157" t="str">
            <v>Asset Condition</v>
          </cell>
        </row>
        <row r="2158">
          <cell r="A2158" t="str">
            <v>BI_SS890</v>
          </cell>
          <cell r="B2158" t="str">
            <v>SS890</v>
          </cell>
          <cell r="C2158" t="str">
            <v>BI_SS890 - Sunset Sub - Rebuild</v>
          </cell>
          <cell r="D2158" t="str">
            <v>ER_2204</v>
          </cell>
          <cell r="E2158" t="str">
            <v>2204</v>
          </cell>
          <cell r="F2158" t="str">
            <v>ER_2204 - Substation Rebuilds</v>
          </cell>
          <cell r="G2158" t="str">
            <v>Substation - Station Rebuilds Program</v>
          </cell>
          <cell r="H2158" t="str">
            <v>T&amp;D Engineering</v>
          </cell>
          <cell r="I2158" t="str">
            <v>Asset Condition</v>
          </cell>
        </row>
        <row r="2159">
          <cell r="A2159" t="str">
            <v>BI_SS893</v>
          </cell>
          <cell r="B2159" t="str">
            <v>SS893</v>
          </cell>
          <cell r="C2159" t="str">
            <v>BI_SS893 - Millwood 115-13Kv-Incr Trnsfrmr #1 Upgrade Fdr</v>
          </cell>
          <cell r="D2159" t="str">
            <v>ER_2514</v>
          </cell>
          <cell r="E2159" t="str">
            <v>2514</v>
          </cell>
          <cell r="F2159" t="str">
            <v>ER_2514 - Distribution - Spokane North &amp; West</v>
          </cell>
          <cell r="G2159" t="str">
            <v>Distribution System Enhancements</v>
          </cell>
          <cell r="H2159" t="str">
            <v>T&amp;D Engineering</v>
          </cell>
          <cell r="I2159" t="str">
            <v>Performance &amp; Capacity</v>
          </cell>
        </row>
        <row r="2160">
          <cell r="A2160" t="str">
            <v>BI_SS894</v>
          </cell>
          <cell r="B2160" t="str">
            <v>SS894</v>
          </cell>
          <cell r="C2160" t="str">
            <v>BI_SS894 - Beacon Storage Yard - Security Walls for Mobile Subs</v>
          </cell>
          <cell r="D2160" t="str">
            <v>ER_5002</v>
          </cell>
          <cell r="E2160" t="str">
            <v>5002</v>
          </cell>
          <cell r="F2160" t="str">
            <v>ER_5002 - Security Initiative</v>
          </cell>
          <cell r="G2160" t="str">
            <v>Enterprise Security</v>
          </cell>
          <cell r="H2160" t="str">
            <v>Security Capital</v>
          </cell>
          <cell r="I2160" t="str">
            <v>Customer Service Quality &amp; Reliability</v>
          </cell>
        </row>
        <row r="2161">
          <cell r="A2161" t="str">
            <v>BI_SS900</v>
          </cell>
          <cell r="B2161" t="str">
            <v>SS900</v>
          </cell>
          <cell r="C2161" t="str">
            <v>BI_SS900 - Millwood Sub - Rebuild</v>
          </cell>
          <cell r="D2161" t="str">
            <v>ER_2283</v>
          </cell>
          <cell r="E2161" t="str">
            <v>2283</v>
          </cell>
          <cell r="F2161" t="str">
            <v>ER_2283 - Millwood Sub - Rebuild</v>
          </cell>
          <cell r="G2161" t="str">
            <v>Substation - Station Rebuilds Program</v>
          </cell>
          <cell r="H2161" t="str">
            <v>T&amp;D Engineering</v>
          </cell>
          <cell r="I2161" t="str">
            <v>Asset Condition</v>
          </cell>
        </row>
        <row r="2162">
          <cell r="A2162" t="str">
            <v>BI_SS901</v>
          </cell>
          <cell r="B2162" t="str">
            <v>SS901</v>
          </cell>
          <cell r="C2162" t="str">
            <v>BI_SS901 - Hillyard 115-13kv Sub-Property</v>
          </cell>
          <cell r="D2162" t="str">
            <v>ER_2479</v>
          </cell>
          <cell r="E2162" t="str">
            <v>2479</v>
          </cell>
          <cell r="F2162" t="str">
            <v>ER_2479 - Hillyard 115-13kV Substation</v>
          </cell>
          <cell r="G2162" t="str">
            <v>Substation - New Distribution Station Capacity Program</v>
          </cell>
          <cell r="H2162" t="str">
            <v>T&amp;D Engineering</v>
          </cell>
          <cell r="I2162" t="str">
            <v>Performance &amp; Capacity</v>
          </cell>
        </row>
        <row r="2163">
          <cell r="A2163" t="str">
            <v>BI_SS902</v>
          </cell>
          <cell r="B2163" t="str">
            <v>SS902</v>
          </cell>
          <cell r="C2163" t="str">
            <v>BI_SS902 - SIP Sub-Replace HV Fuses with Circuit Switcher</v>
          </cell>
          <cell r="D2163" t="str">
            <v>ER_2482</v>
          </cell>
          <cell r="E2163" t="str">
            <v>2482</v>
          </cell>
          <cell r="F2163" t="str">
            <v>ER_2482 - SIP Sub-Replace HV Fuses with Circuit Switcher</v>
          </cell>
          <cell r="G2163" t="str">
            <v>Regular Capital - Pre Business Case</v>
          </cell>
          <cell r="H2163" t="str">
            <v>No Function</v>
          </cell>
          <cell r="I2163" t="str">
            <v>No Driver</v>
          </cell>
        </row>
        <row r="2164">
          <cell r="A2164" t="str">
            <v>BI_SS903</v>
          </cell>
          <cell r="B2164" t="str">
            <v>SS903</v>
          </cell>
          <cell r="C2164" t="str">
            <v>BI_SS903 - SE 115-13kV Phase 2</v>
          </cell>
          <cell r="D2164" t="str">
            <v>ER_2274</v>
          </cell>
          <cell r="E2164" t="str">
            <v>2274</v>
          </cell>
          <cell r="F2164" t="str">
            <v>ER_2274 - New Substations</v>
          </cell>
          <cell r="G2164" t="str">
            <v>Substation - New Distribution Station Capacity Program</v>
          </cell>
          <cell r="H2164" t="str">
            <v>T&amp;D Engineering</v>
          </cell>
          <cell r="I2164" t="str">
            <v>Performance &amp; Capacity</v>
          </cell>
        </row>
        <row r="2165">
          <cell r="A2165" t="str">
            <v>BI_SS904</v>
          </cell>
          <cell r="B2165" t="str">
            <v>SS904</v>
          </cell>
          <cell r="C2165" t="str">
            <v>BI_SS904 - Irvin 115 kV Switching Station - New Construction</v>
          </cell>
          <cell r="D2165" t="str">
            <v>ER_2446</v>
          </cell>
          <cell r="E2165" t="str">
            <v>2446</v>
          </cell>
          <cell r="F2165" t="str">
            <v>ER_2446 - Irvin Sub - New Construction</v>
          </cell>
          <cell r="G2165" t="str">
            <v>Spokane Valley Transmission Reinforcement Project</v>
          </cell>
          <cell r="H2165" t="str">
            <v>T&amp;D Engineering</v>
          </cell>
          <cell r="I2165" t="str">
            <v>Mandatory &amp; Compliance</v>
          </cell>
        </row>
        <row r="2166">
          <cell r="A2166" t="str">
            <v>BI_SS905</v>
          </cell>
          <cell r="B2166" t="str">
            <v>SS905</v>
          </cell>
          <cell r="C2166" t="str">
            <v>BI_SS905 - Irvin 115-13 kV Substation - New Construction</v>
          </cell>
          <cell r="D2166" t="str">
            <v>ER_2274</v>
          </cell>
          <cell r="E2166" t="str">
            <v>2274</v>
          </cell>
          <cell r="F2166" t="str">
            <v>ER_2274 - New Substations</v>
          </cell>
          <cell r="G2166" t="str">
            <v>Substation - New Distribution Station Capacity Program</v>
          </cell>
          <cell r="H2166" t="str">
            <v>T&amp;D Engineering</v>
          </cell>
          <cell r="I2166" t="str">
            <v>Performance &amp; Capacity</v>
          </cell>
        </row>
        <row r="2167">
          <cell r="A2167" t="str">
            <v>BI_SS906</v>
          </cell>
          <cell r="B2167" t="str">
            <v>SS906</v>
          </cell>
          <cell r="C2167" t="str">
            <v>BI_SS906 - L&amp;S- Replace Fdr 12F1 Potheads</v>
          </cell>
          <cell r="D2167" t="str">
            <v>ER_2506</v>
          </cell>
          <cell r="E2167" t="str">
            <v>2506</v>
          </cell>
          <cell r="F2167" t="str">
            <v>ER_2506 - L&amp;S - Replace Fdr 12F1 Potheads</v>
          </cell>
          <cell r="G2167" t="str">
            <v>Regular Capital - Pre Business Case</v>
          </cell>
          <cell r="H2167" t="str">
            <v>No Function</v>
          </cell>
          <cell r="I2167" t="str">
            <v>No Driver</v>
          </cell>
        </row>
        <row r="2168">
          <cell r="A2168" t="str">
            <v>BI_SS908</v>
          </cell>
          <cell r="B2168" t="str">
            <v>SS908</v>
          </cell>
          <cell r="C2168" t="str">
            <v>BI_SS908 - Smart Circuit - Substation Work</v>
          </cell>
          <cell r="D2168" t="str">
            <v>ER_2529</v>
          </cell>
          <cell r="E2168" t="str">
            <v>2529</v>
          </cell>
          <cell r="F2168" t="str">
            <v>ER_2529 - Spokane Smart Circuit</v>
          </cell>
          <cell r="G2168" t="str">
            <v>Spokane Smart Circuit</v>
          </cell>
          <cell r="H2168" t="str">
            <v>T&amp;D Engineering</v>
          </cell>
          <cell r="I2168" t="str">
            <v>No Driver</v>
          </cell>
        </row>
        <row r="2169">
          <cell r="A2169" t="str">
            <v>BI_SS909</v>
          </cell>
          <cell r="B2169" t="str">
            <v>SS909</v>
          </cell>
          <cell r="C2169" t="str">
            <v>BI_SS909 - Irvin 115-13 kV Sub - Add Distribution Station</v>
          </cell>
          <cell r="D2169" t="str">
            <v>ER_2587</v>
          </cell>
          <cell r="E2169" t="str">
            <v>2587</v>
          </cell>
          <cell r="F2169" t="str">
            <v>ER_2587 - Irvin 115-13 kV Sub - Add Distribution Station</v>
          </cell>
          <cell r="G2169" t="str">
            <v>Substation - New Distribution Station Capacity Program</v>
          </cell>
          <cell r="H2169" t="str">
            <v>T&amp;D Engineering</v>
          </cell>
          <cell r="I2169" t="str">
            <v>Performance &amp; Capacity</v>
          </cell>
        </row>
        <row r="2170">
          <cell r="A2170" t="str">
            <v>BI_SS910</v>
          </cell>
          <cell r="B2170" t="str">
            <v>SS910</v>
          </cell>
          <cell r="C2170" t="str">
            <v>BI_SS910 - Downtown East 115/13kV Substation Rebuild</v>
          </cell>
          <cell r="D2170" t="str">
            <v>ER_2274</v>
          </cell>
          <cell r="E2170" t="str">
            <v>2274</v>
          </cell>
          <cell r="F2170" t="str">
            <v>ER_2274 - New Substations</v>
          </cell>
          <cell r="G2170" t="str">
            <v>Substation - New Distribution Station Capacity Program</v>
          </cell>
          <cell r="H2170" t="str">
            <v>T&amp;D Engineering</v>
          </cell>
          <cell r="I2170" t="str">
            <v>Performance &amp; Capacity</v>
          </cell>
        </row>
        <row r="2171">
          <cell r="A2171" t="str">
            <v>BI_SS911</v>
          </cell>
          <cell r="B2171" t="str">
            <v>SS911</v>
          </cell>
          <cell r="C2171" t="str">
            <v>BI_SS911 - Barker Road Substation - Rebuild (Substation)</v>
          </cell>
          <cell r="D2171" t="str">
            <v>ER_2204</v>
          </cell>
          <cell r="E2171" t="str">
            <v>2204</v>
          </cell>
          <cell r="F2171" t="str">
            <v>ER_2204 - Substation Rebuilds</v>
          </cell>
          <cell r="G2171" t="str">
            <v>Substation - Station Rebuilds Program</v>
          </cell>
          <cell r="H2171" t="str">
            <v>T&amp;D Engineering</v>
          </cell>
          <cell r="I2171" t="str">
            <v>Asset Condition</v>
          </cell>
        </row>
        <row r="2172">
          <cell r="A2172" t="str">
            <v>BI_SS912</v>
          </cell>
          <cell r="B2172" t="str">
            <v>SS912</v>
          </cell>
          <cell r="C2172" t="str">
            <v>BI_SS912 - Hawthorne Substation - New (Substation)</v>
          </cell>
          <cell r="D2172" t="str">
            <v>ER_2274</v>
          </cell>
          <cell r="E2172" t="str">
            <v>2274</v>
          </cell>
          <cell r="F2172" t="str">
            <v>ER_2274 - New Substations</v>
          </cell>
          <cell r="G2172" t="str">
            <v>Substation - New Distribution Station Capacity Program</v>
          </cell>
          <cell r="H2172" t="str">
            <v>T&amp;D Engineering</v>
          </cell>
          <cell r="I2172" t="str">
            <v>Performance &amp; Capacity</v>
          </cell>
        </row>
        <row r="2173">
          <cell r="A2173" t="str">
            <v>BI_SS914</v>
          </cell>
          <cell r="B2173" t="str">
            <v>SS914</v>
          </cell>
          <cell r="C2173" t="str">
            <v>BI_SS914 - Garden Springs 115 sw station-purch addl property</v>
          </cell>
          <cell r="D2173" t="str">
            <v>ER_2310</v>
          </cell>
          <cell r="E2173" t="str">
            <v>2310</v>
          </cell>
          <cell r="F2173" t="str">
            <v>ER_2310 - West Plains Transmission Reinforce</v>
          </cell>
          <cell r="G2173" t="str">
            <v>Transmission Construction - Compliance</v>
          </cell>
          <cell r="H2173" t="str">
            <v>T&amp;D Engineering</v>
          </cell>
          <cell r="I2173" t="str">
            <v>Mandatory &amp; Compliance</v>
          </cell>
        </row>
        <row r="2174">
          <cell r="A2174" t="str">
            <v>BI_SS915</v>
          </cell>
          <cell r="B2174" t="str">
            <v>SS915</v>
          </cell>
          <cell r="C2174" t="str">
            <v>BI_SS915 - Garden Springs 115 sub-rebld 3 position SW station</v>
          </cell>
          <cell r="D2174" t="str">
            <v>ER_2310</v>
          </cell>
          <cell r="E2174" t="str">
            <v>2310</v>
          </cell>
          <cell r="F2174" t="str">
            <v>ER_2310 - West Plains Transmission Reinforce</v>
          </cell>
          <cell r="G2174" t="str">
            <v>Transmission Construction - Compliance</v>
          </cell>
          <cell r="H2174" t="str">
            <v>T&amp;D Engineering</v>
          </cell>
          <cell r="I2174" t="str">
            <v>Mandatory &amp; Compliance</v>
          </cell>
        </row>
        <row r="2175">
          <cell r="A2175" t="str">
            <v>BI_SS916</v>
          </cell>
          <cell r="B2175" t="str">
            <v>SS916</v>
          </cell>
          <cell r="C2175" t="str">
            <v>BI_SS916 - Airway Hts 115sub-add Garden Springs line position</v>
          </cell>
          <cell r="D2175" t="str">
            <v>ER_2310</v>
          </cell>
          <cell r="E2175" t="str">
            <v>2310</v>
          </cell>
          <cell r="F2175" t="str">
            <v>ER_2310 - West Plains Transmission Reinforce</v>
          </cell>
          <cell r="G2175" t="str">
            <v>Transmission Construction - Compliance</v>
          </cell>
          <cell r="H2175" t="str">
            <v>T&amp;D Engineering</v>
          </cell>
          <cell r="I2175" t="str">
            <v>Mandatory &amp; Compliance</v>
          </cell>
        </row>
        <row r="2176">
          <cell r="A2176" t="str">
            <v>BI_SS917</v>
          </cell>
          <cell r="B2176" t="str">
            <v>SS917</v>
          </cell>
          <cell r="C2176" t="str">
            <v>BI_SS917 - Waikiki Sub-Upgrade to (2) 30MVA Line-ups (Sub)</v>
          </cell>
          <cell r="D2176" t="str">
            <v>ER_2274</v>
          </cell>
          <cell r="E2176" t="str">
            <v>2274</v>
          </cell>
          <cell r="F2176" t="str">
            <v>ER_2274 - New Substations</v>
          </cell>
          <cell r="G2176" t="str">
            <v>Substation - New Distribution Station Capacity Program</v>
          </cell>
          <cell r="H2176" t="str">
            <v>T&amp;D Engineering</v>
          </cell>
          <cell r="I2176" t="str">
            <v>Performance &amp; Capacity</v>
          </cell>
        </row>
        <row r="2177">
          <cell r="A2177" t="str">
            <v>BI_SS921</v>
          </cell>
          <cell r="B2177" t="str">
            <v>SS921</v>
          </cell>
          <cell r="C2177" t="str">
            <v>BI_SS921 - North Hill 4 Sub-R&amp;S</v>
          </cell>
          <cell r="D2177" t="str">
            <v>ER_2288</v>
          </cell>
          <cell r="E2177" t="str">
            <v>2288</v>
          </cell>
          <cell r="F2177" t="str">
            <v>ER_2288 - N Hill-Retire&amp;Salvage</v>
          </cell>
          <cell r="G2177" t="str">
            <v>Regular Capital - Pre Business Case</v>
          </cell>
          <cell r="H2177" t="str">
            <v>No Function</v>
          </cell>
          <cell r="I2177" t="str">
            <v>No Driver</v>
          </cell>
        </row>
        <row r="2178">
          <cell r="A2178" t="str">
            <v>BI_SS929</v>
          </cell>
          <cell r="B2178" t="str">
            <v>SS929</v>
          </cell>
          <cell r="C2178" t="str">
            <v>BI_SS929 - Silver Lake 115 sub-add 2nd xfrm</v>
          </cell>
          <cell r="D2178" t="str">
            <v>ER_2297</v>
          </cell>
          <cell r="E2178" t="str">
            <v>2297</v>
          </cell>
          <cell r="F2178" t="str">
            <v>ER_2297 - Silver Lake 115 Sub-Install 2nd Xfmr (BFG Load)</v>
          </cell>
          <cell r="G2178" t="str">
            <v>Regular Capital - Pre Business Case</v>
          </cell>
          <cell r="H2178" t="str">
            <v>No Function</v>
          </cell>
          <cell r="I2178" t="str">
            <v>No Driver</v>
          </cell>
        </row>
        <row r="2179">
          <cell r="A2179" t="str">
            <v>BI_SS930</v>
          </cell>
          <cell r="B2179" t="str">
            <v>SS930</v>
          </cell>
          <cell r="C2179" t="str">
            <v>BI_SS930 - Beacon PRC-002 (Substation Integration)</v>
          </cell>
          <cell r="D2179" t="str">
            <v>ER_2608</v>
          </cell>
          <cell r="E2179" t="str">
            <v>2608</v>
          </cell>
          <cell r="F2179" t="str">
            <v>ER_2608 - Protection System Upgrades for PRC-002</v>
          </cell>
          <cell r="G2179" t="str">
            <v>Protection System Upgrade for PRC-002</v>
          </cell>
          <cell r="H2179" t="str">
            <v>T&amp;D Engineering</v>
          </cell>
          <cell r="I2179" t="str">
            <v>Mandatory &amp; Compliance</v>
          </cell>
        </row>
        <row r="2180">
          <cell r="A2180" t="str">
            <v>BI_SS963</v>
          </cell>
          <cell r="B2180" t="str">
            <v>SS963</v>
          </cell>
          <cell r="C2180" t="str">
            <v>BI_SS963 - Ross Park 115 sub - add transformer 3 &amp; fdrs 7&amp;8</v>
          </cell>
          <cell r="D2180" t="str">
            <v>ER_2312</v>
          </cell>
          <cell r="E2180" t="str">
            <v>2312</v>
          </cell>
          <cell r="F2180" t="str">
            <v>ER_2312 - Ross Park 115 Sub- Add 3rd Xfmr &amp; 2 Fdrs</v>
          </cell>
          <cell r="G2180" t="str">
            <v>Regular Capital - Pre Business Case</v>
          </cell>
          <cell r="H2180" t="str">
            <v>No Function</v>
          </cell>
          <cell r="I2180" t="str">
            <v>No Driver</v>
          </cell>
        </row>
        <row r="2181">
          <cell r="A2181" t="str">
            <v>BI_SS964</v>
          </cell>
          <cell r="B2181" t="str">
            <v>SS964</v>
          </cell>
          <cell r="C2181" t="str">
            <v>BI_SS964 - College &amp; Walnut -- SCADA System Replacement</v>
          </cell>
          <cell r="D2181" t="str">
            <v>ER_2293</v>
          </cell>
          <cell r="E2181" t="str">
            <v>2293</v>
          </cell>
          <cell r="F2181" t="str">
            <v>ER_2293 - SCADA - Install/Replace</v>
          </cell>
          <cell r="G2181" t="str">
            <v>Substation - New Distribution Station Capacity Program</v>
          </cell>
          <cell r="H2181" t="str">
            <v>T&amp;D Engineering</v>
          </cell>
          <cell r="I2181" t="str">
            <v>Performance &amp; Capacity</v>
          </cell>
        </row>
        <row r="2182">
          <cell r="A2182" t="str">
            <v>BI_ST001</v>
          </cell>
          <cell r="B2182" t="str">
            <v>ST001</v>
          </cell>
          <cell r="C2182" t="str">
            <v>BI_ST001 - Beacon-F&amp;C 115: Relocate at Whitworth</v>
          </cell>
          <cell r="D2182" t="str">
            <v>ER_2473</v>
          </cell>
          <cell r="E2182" t="str">
            <v>2473</v>
          </cell>
          <cell r="F2182" t="str">
            <v>ER_2473 - Beacon-F&amp;C 115: Relocate at Whitworth</v>
          </cell>
          <cell r="G2182" t="str">
            <v>Regular Capital - Pre Business Case</v>
          </cell>
          <cell r="H2182" t="str">
            <v>No Function</v>
          </cell>
          <cell r="I2182" t="str">
            <v>No Driver</v>
          </cell>
        </row>
        <row r="2183">
          <cell r="A2183" t="str">
            <v>BI_ST002</v>
          </cell>
          <cell r="B2183" t="str">
            <v>ST002</v>
          </cell>
          <cell r="C2183" t="str">
            <v>BI_ST002 - Beacon-Otis # 2 115Kv Upgd for Distr Cnd</v>
          </cell>
          <cell r="D2183" t="str">
            <v>ER_2283</v>
          </cell>
          <cell r="E2183" t="str">
            <v>2283</v>
          </cell>
          <cell r="F2183" t="str">
            <v>ER_2283 - Millwood Sub - Rebuild</v>
          </cell>
          <cell r="G2183" t="str">
            <v>Substation - Station Rebuilds Program</v>
          </cell>
          <cell r="H2183" t="str">
            <v>T&amp;D Engineering</v>
          </cell>
          <cell r="I2183" t="str">
            <v>Asset Condition</v>
          </cell>
        </row>
        <row r="2184">
          <cell r="A2184" t="str">
            <v>BI_ST003</v>
          </cell>
          <cell r="B2184" t="str">
            <v>ST003</v>
          </cell>
          <cell r="C2184" t="str">
            <v>BI_ST003 - Boulder Xmsn Integration</v>
          </cell>
          <cell r="D2184" t="str">
            <v>ER_2106</v>
          </cell>
          <cell r="E2184" t="str">
            <v>2106</v>
          </cell>
          <cell r="F2184" t="str">
            <v>ER_2106 - Boulder -Construction</v>
          </cell>
          <cell r="G2184" t="str">
            <v>Regular Capital - Pre Business Case</v>
          </cell>
          <cell r="H2184" t="str">
            <v>No Function</v>
          </cell>
          <cell r="I2184" t="str">
            <v>No Driver</v>
          </cell>
        </row>
        <row r="2185">
          <cell r="A2185" t="str">
            <v>BI_ST004</v>
          </cell>
          <cell r="B2185" t="str">
            <v>ST004</v>
          </cell>
          <cell r="C2185" t="str">
            <v>BI_ST004 - Millwood Sub Rebuild: Transmission Integration</v>
          </cell>
          <cell r="D2185" t="str">
            <v>ER_2283</v>
          </cell>
          <cell r="E2185" t="str">
            <v>2283</v>
          </cell>
          <cell r="F2185" t="str">
            <v>ER_2283 - Millwood Sub - Rebuild</v>
          </cell>
          <cell r="G2185" t="str">
            <v>Substation - Station Rebuilds Program</v>
          </cell>
          <cell r="H2185" t="str">
            <v>T&amp;D Engineering</v>
          </cell>
          <cell r="I2185" t="str">
            <v>Asset Condition</v>
          </cell>
        </row>
        <row r="2186">
          <cell r="A2186" t="str">
            <v>BI_ST005</v>
          </cell>
          <cell r="B2186" t="str">
            <v>ST005</v>
          </cell>
          <cell r="C2186" t="str">
            <v>BI_ST005 - EFM 12F2 &amp; PVW241 Feeder Tie:Transmission Reconst</v>
          </cell>
          <cell r="D2186" t="str">
            <v>ER_2517</v>
          </cell>
          <cell r="E2186" t="str">
            <v>2517</v>
          </cell>
          <cell r="F2186" t="str">
            <v>ER_2517 - EFM 12F2 &amp; PVW 241 Feeder Tie</v>
          </cell>
          <cell r="G2186" t="str">
            <v>Regular Capital - Pre Business Case</v>
          </cell>
          <cell r="H2186" t="str">
            <v>No Function</v>
          </cell>
          <cell r="I2186" t="str">
            <v>No Driver</v>
          </cell>
        </row>
        <row r="2187">
          <cell r="A2187" t="str">
            <v>BI_ST006</v>
          </cell>
          <cell r="B2187" t="str">
            <v>ST006</v>
          </cell>
          <cell r="C2187" t="str">
            <v>BI_ST006 - Reardan Wind Integr-New POI-SLK Single Circuit 115</v>
          </cell>
          <cell r="D2187" t="str">
            <v>ER_2518</v>
          </cell>
          <cell r="E2187" t="str">
            <v>2518</v>
          </cell>
          <cell r="F2187" t="str">
            <v>ER_2518 - Reardan Wind Farm Integration -Transmission</v>
          </cell>
          <cell r="G2187" t="str">
            <v>Regular Capital - Pre Business Case</v>
          </cell>
          <cell r="H2187" t="str">
            <v>No Function</v>
          </cell>
          <cell r="I2187" t="str">
            <v>No Driver</v>
          </cell>
        </row>
        <row r="2188">
          <cell r="A2188" t="str">
            <v>BI_ST007</v>
          </cell>
          <cell r="B2188" t="str">
            <v>ST007</v>
          </cell>
          <cell r="C2188" t="str">
            <v>BI_ST007 - Reardan Wind Integr-POI Stn to DGP-LND Double 115</v>
          </cell>
          <cell r="D2188" t="str">
            <v>ER_2518</v>
          </cell>
          <cell r="E2188" t="str">
            <v>2518</v>
          </cell>
          <cell r="F2188" t="str">
            <v>ER_2518 - Reardan Wind Farm Integration -Transmission</v>
          </cell>
          <cell r="G2188" t="str">
            <v>Regular Capital - Pre Business Case</v>
          </cell>
          <cell r="H2188" t="str">
            <v>No Function</v>
          </cell>
          <cell r="I2188" t="str">
            <v>No Driver</v>
          </cell>
        </row>
        <row r="2189">
          <cell r="A2189" t="str">
            <v>BI_ST008</v>
          </cell>
          <cell r="B2189" t="str">
            <v>ST008</v>
          </cell>
          <cell r="C2189" t="str">
            <v>BI_ST008 - Reardan Wind Integr-Rebuild GDN-SUN Single Cir 115</v>
          </cell>
          <cell r="D2189" t="str">
            <v>ER_2518</v>
          </cell>
          <cell r="E2189" t="str">
            <v>2518</v>
          </cell>
          <cell r="F2189" t="str">
            <v>ER_2518 - Reardan Wind Farm Integration -Transmission</v>
          </cell>
          <cell r="G2189" t="str">
            <v>Regular Capital - Pre Business Case</v>
          </cell>
          <cell r="H2189" t="str">
            <v>No Function</v>
          </cell>
          <cell r="I2189" t="str">
            <v>No Driver</v>
          </cell>
        </row>
        <row r="2190">
          <cell r="A2190" t="str">
            <v>BI_ST009</v>
          </cell>
          <cell r="B2190" t="str">
            <v>ST009</v>
          </cell>
          <cell r="C2190" t="str">
            <v>BI_ST009 - Reardan Wind Integr-Rebuild GDN-SLK Single Cir 115</v>
          </cell>
          <cell r="D2190" t="str">
            <v>ER_2518</v>
          </cell>
          <cell r="E2190" t="str">
            <v>2518</v>
          </cell>
          <cell r="F2190" t="str">
            <v>ER_2518 - Reardan Wind Farm Integration -Transmission</v>
          </cell>
          <cell r="G2190" t="str">
            <v>Regular Capital - Pre Business Case</v>
          </cell>
          <cell r="H2190" t="str">
            <v>No Function</v>
          </cell>
          <cell r="I2190" t="str">
            <v>No Driver</v>
          </cell>
        </row>
        <row r="2191">
          <cell r="A2191" t="str">
            <v>BI_ST010</v>
          </cell>
          <cell r="B2191" t="str">
            <v>ST010</v>
          </cell>
          <cell r="C2191" t="str">
            <v>BI_ST010 - Reardan Wind Integr-Rebuild DGP-LND Single Cir 115</v>
          </cell>
          <cell r="D2191" t="str">
            <v>ER_2518</v>
          </cell>
          <cell r="E2191" t="str">
            <v>2518</v>
          </cell>
          <cell r="F2191" t="str">
            <v>ER_2518 - Reardan Wind Farm Integration -Transmission</v>
          </cell>
          <cell r="G2191" t="str">
            <v>Regular Capital - Pre Business Case</v>
          </cell>
          <cell r="H2191" t="str">
            <v>No Function</v>
          </cell>
          <cell r="I2191" t="str">
            <v>No Driver</v>
          </cell>
        </row>
        <row r="2192">
          <cell r="A2192" t="str">
            <v>BI_ST011</v>
          </cell>
          <cell r="B2192" t="str">
            <v>ST011</v>
          </cell>
          <cell r="C2192" t="str">
            <v>BI_ST011 - Reardan Wind Integr-Fiber Comm Link betw DGP-POI</v>
          </cell>
          <cell r="D2192" t="str">
            <v>ER_2520</v>
          </cell>
          <cell r="E2192" t="str">
            <v>2520</v>
          </cell>
          <cell r="F2192" t="str">
            <v>ER_2520 - Reardan Wind Farm Integration - Reimbursable</v>
          </cell>
          <cell r="G2192" t="str">
            <v>Regular Capital - Pre Business Case</v>
          </cell>
          <cell r="H2192" t="str">
            <v>No Function</v>
          </cell>
          <cell r="I2192" t="str">
            <v>No Driver</v>
          </cell>
        </row>
        <row r="2193">
          <cell r="A2193" t="str">
            <v>BI_ST012</v>
          </cell>
          <cell r="B2193" t="str">
            <v>ST012</v>
          </cell>
          <cell r="C2193" t="str">
            <v>BI_ST012 - Reardan Wind Intgr Fbr Com Link Ovrbld btwnGDN-SLK</v>
          </cell>
          <cell r="D2193" t="str">
            <v>ER_2518</v>
          </cell>
          <cell r="E2193" t="str">
            <v>2518</v>
          </cell>
          <cell r="F2193" t="str">
            <v>ER_2518 - Reardan Wind Farm Integration -Transmission</v>
          </cell>
          <cell r="G2193" t="str">
            <v>Regular Capital - Pre Business Case</v>
          </cell>
          <cell r="H2193" t="str">
            <v>No Function</v>
          </cell>
          <cell r="I2193" t="str">
            <v>No Driver</v>
          </cell>
        </row>
        <row r="2194">
          <cell r="A2194" t="str">
            <v>BI_ST013</v>
          </cell>
          <cell r="B2194" t="str">
            <v>ST013</v>
          </cell>
          <cell r="C2194" t="str">
            <v>BI_ST013 - Reardan Wind Intgr Fbr Com Link Ovrbld btwnGDN-SUN</v>
          </cell>
          <cell r="D2194" t="str">
            <v>ER_2518</v>
          </cell>
          <cell r="E2194" t="str">
            <v>2518</v>
          </cell>
          <cell r="F2194" t="str">
            <v>ER_2518 - Reardan Wind Farm Integration -Transmission</v>
          </cell>
          <cell r="G2194" t="str">
            <v>Regular Capital - Pre Business Case</v>
          </cell>
          <cell r="H2194" t="str">
            <v>No Function</v>
          </cell>
          <cell r="I2194" t="str">
            <v>No Driver</v>
          </cell>
        </row>
        <row r="2195">
          <cell r="A2195" t="str">
            <v>BI_ST014</v>
          </cell>
          <cell r="B2195" t="str">
            <v>ST014</v>
          </cell>
          <cell r="C2195" t="str">
            <v>BI_ST014 - Reardan Wind Intgr Fbr Com Link Ovrbld btwnPOI-SLK</v>
          </cell>
          <cell r="D2195" t="str">
            <v>ER_2518</v>
          </cell>
          <cell r="E2195" t="str">
            <v>2518</v>
          </cell>
          <cell r="F2195" t="str">
            <v>ER_2518 - Reardan Wind Farm Integration -Transmission</v>
          </cell>
          <cell r="G2195" t="str">
            <v>Regular Capital - Pre Business Case</v>
          </cell>
          <cell r="H2195" t="str">
            <v>No Function</v>
          </cell>
          <cell r="I2195" t="str">
            <v>No Driver</v>
          </cell>
        </row>
        <row r="2196">
          <cell r="A2196" t="str">
            <v>BI_ST015</v>
          </cell>
          <cell r="B2196" t="str">
            <v>ST015</v>
          </cell>
          <cell r="C2196" t="str">
            <v>BI_ST015 - Reardan Wind Integr-Fiber Comm Link betw SLK-POI</v>
          </cell>
          <cell r="D2196" t="str">
            <v>ER_2520</v>
          </cell>
          <cell r="E2196" t="str">
            <v>2520</v>
          </cell>
          <cell r="F2196" t="str">
            <v>ER_2520 - Reardan Wind Farm Integration - Reimbursable</v>
          </cell>
          <cell r="G2196" t="str">
            <v>Regular Capital - Pre Business Case</v>
          </cell>
          <cell r="H2196" t="str">
            <v>No Function</v>
          </cell>
          <cell r="I2196" t="str">
            <v>No Driver</v>
          </cell>
        </row>
        <row r="2197">
          <cell r="A2197" t="str">
            <v>BI_ST016</v>
          </cell>
          <cell r="B2197" t="str">
            <v>ST016</v>
          </cell>
          <cell r="C2197" t="str">
            <v>BI_ST016 - Bridge Avenue: Transmission</v>
          </cell>
          <cell r="D2197" t="str">
            <v>ER_2057</v>
          </cell>
          <cell r="E2197" t="str">
            <v>2057</v>
          </cell>
          <cell r="F2197" t="str">
            <v>ER_2057 - Transmission Minor Rebuild</v>
          </cell>
          <cell r="G2197" t="str">
            <v>Transmission - Minor Rebuild</v>
          </cell>
          <cell r="H2197" t="str">
            <v>T&amp;D Engineering</v>
          </cell>
          <cell r="I2197" t="str">
            <v>Asset Condition</v>
          </cell>
        </row>
        <row r="2198">
          <cell r="A2198" t="str">
            <v>BI_ST017</v>
          </cell>
          <cell r="B2198" t="str">
            <v>ST017</v>
          </cell>
          <cell r="C2198" t="str">
            <v>BI_ST017 - Garden Springs Silver Lake 115kV Rebuild</v>
          </cell>
          <cell r="D2198" t="str">
            <v>ER_2310</v>
          </cell>
          <cell r="E2198" t="str">
            <v>2310</v>
          </cell>
          <cell r="F2198" t="str">
            <v>ER_2310 - West Plains Transmission Reinforce</v>
          </cell>
          <cell r="G2198" t="str">
            <v>Transmission Construction - Compliance</v>
          </cell>
          <cell r="H2198" t="str">
            <v>T&amp;D Engineering</v>
          </cell>
          <cell r="I2198" t="str">
            <v>Mandatory &amp; Compliance</v>
          </cell>
        </row>
        <row r="2199">
          <cell r="A2199" t="str">
            <v>BI_ST018</v>
          </cell>
          <cell r="B2199" t="str">
            <v>ST018</v>
          </cell>
          <cell r="C2199" t="str">
            <v>BI_ST018 - BEA-BLD #1: Relocation at Barker &amp; Trent</v>
          </cell>
          <cell r="D2199" t="str">
            <v>ER_2070</v>
          </cell>
          <cell r="E2199" t="str">
            <v>2070</v>
          </cell>
          <cell r="F2199" t="str">
            <v>ER_2070 - Trans/Dist/Sub Reimbursable Projects</v>
          </cell>
          <cell r="G2199" t="str">
            <v>T&amp;D Reimbursable</v>
          </cell>
          <cell r="H2199" t="str">
            <v>T&amp;D Engineering</v>
          </cell>
          <cell r="I2199" t="str">
            <v>Customer Requested</v>
          </cell>
        </row>
        <row r="2200">
          <cell r="A2200" t="str">
            <v>BI_ST019</v>
          </cell>
          <cell r="B2200" t="str">
            <v>ST019</v>
          </cell>
          <cell r="C2200" t="str">
            <v>BI_ST019 - Melville Sw Station - Transmission Integration</v>
          </cell>
          <cell r="D2200" t="str">
            <v>ER_2274</v>
          </cell>
          <cell r="E2200" t="str">
            <v>2274</v>
          </cell>
          <cell r="F2200" t="str">
            <v>ER_2274 - New Substations</v>
          </cell>
          <cell r="G2200" t="str">
            <v>Substation - New Distribution Station Capacity Program</v>
          </cell>
          <cell r="H2200" t="str">
            <v>T&amp;D Engineering</v>
          </cell>
          <cell r="I2200" t="str">
            <v>Performance &amp; Capacity</v>
          </cell>
        </row>
        <row r="2201">
          <cell r="A2201" t="str">
            <v>BI_ST101</v>
          </cell>
          <cell r="B2201" t="str">
            <v>ST101</v>
          </cell>
          <cell r="C2201" t="str">
            <v>BI_ST101 - Beacon-Boulder #2 115:  Capacity Upgrade</v>
          </cell>
          <cell r="D2201" t="str">
            <v>ER_2474</v>
          </cell>
          <cell r="E2201" t="str">
            <v>2474</v>
          </cell>
          <cell r="F2201" t="str">
            <v>ER_2474 - Beacon-Boulder #2 115:  Capacity Upgrade</v>
          </cell>
          <cell r="G2201" t="str">
            <v>Spokane Valley Transmission Reinforcement Project</v>
          </cell>
          <cell r="H2201" t="str">
            <v>T&amp;D Engineering</v>
          </cell>
          <cell r="I2201" t="str">
            <v>Mandatory &amp; Compliance</v>
          </cell>
        </row>
        <row r="2202">
          <cell r="A2202" t="str">
            <v>BI_ST102</v>
          </cell>
          <cell r="B2202" t="str">
            <v>ST102</v>
          </cell>
          <cell r="C2202" t="str">
            <v>BI_ST102 - Irvin 115kV Switching Stn: Transmission Integration</v>
          </cell>
          <cell r="D2202" t="str">
            <v>ER_2446</v>
          </cell>
          <cell r="E2202" t="str">
            <v>2446</v>
          </cell>
          <cell r="F2202" t="str">
            <v>ER_2446 - Irvin Sub - New Construction</v>
          </cell>
          <cell r="G2202" t="str">
            <v>Spokane Valley Transmission Reinforcement Project</v>
          </cell>
          <cell r="H2202" t="str">
            <v>T&amp;D Engineering</v>
          </cell>
          <cell r="I2202" t="str">
            <v>Mandatory &amp; Compliance</v>
          </cell>
        </row>
        <row r="2203">
          <cell r="A2203" t="str">
            <v>BI_ST103</v>
          </cell>
          <cell r="B2203" t="str">
            <v>ST103</v>
          </cell>
          <cell r="C2203" t="str">
            <v>BI_ST103 - Hillyard 115-13kv Sub New Cons:Transmiss Integration</v>
          </cell>
          <cell r="D2203" t="str">
            <v>ER_2274</v>
          </cell>
          <cell r="E2203" t="str">
            <v>2274</v>
          </cell>
          <cell r="F2203" t="str">
            <v>ER_2274 - New Substations</v>
          </cell>
          <cell r="G2203" t="str">
            <v>Substation - New Distribution Station Capacity Program</v>
          </cell>
          <cell r="H2203" t="str">
            <v>T&amp;D Engineering</v>
          </cell>
          <cell r="I2203" t="str">
            <v>Performance &amp; Capacity</v>
          </cell>
        </row>
        <row r="2204">
          <cell r="A2204" t="str">
            <v>BI_ST104</v>
          </cell>
          <cell r="B2204" t="str">
            <v>ST104</v>
          </cell>
          <cell r="C2204" t="str">
            <v>BI_ST104 - Barker Road Substation - Rebuild (Transmission)</v>
          </cell>
          <cell r="D2204" t="str">
            <v>ER_2204</v>
          </cell>
          <cell r="E2204" t="str">
            <v>2204</v>
          </cell>
          <cell r="F2204" t="str">
            <v>ER_2204 - Substation Rebuilds</v>
          </cell>
          <cell r="G2204" t="str">
            <v>Substation - Station Rebuilds Program</v>
          </cell>
          <cell r="H2204" t="str">
            <v>T&amp;D Engineering</v>
          </cell>
          <cell r="I2204" t="str">
            <v>Asset Condition</v>
          </cell>
        </row>
        <row r="2205">
          <cell r="A2205" t="str">
            <v>BI_ST105</v>
          </cell>
          <cell r="B2205" t="str">
            <v>ST105</v>
          </cell>
          <cell r="C2205" t="str">
            <v>BI_ST105 - West Twin Microwave Site Improvement</v>
          </cell>
          <cell r="D2205" t="str">
            <v>ER_5102</v>
          </cell>
          <cell r="E2205" t="str">
            <v>5102</v>
          </cell>
          <cell r="F2205" t="str">
            <v>ER_5102 - Private Transport</v>
          </cell>
          <cell r="G2205" t="str">
            <v>Regular Capital - Pre Business Case</v>
          </cell>
          <cell r="H2205" t="str">
            <v>No Function</v>
          </cell>
          <cell r="I2205" t="str">
            <v>No Driver</v>
          </cell>
        </row>
        <row r="2206">
          <cell r="A2206" t="str">
            <v>BI_ST106</v>
          </cell>
          <cell r="B2206" t="str">
            <v>ST106</v>
          </cell>
          <cell r="C2206" t="str">
            <v>BI_ST106 - Shawnee-Sunset 115kV: Relocate at US 195</v>
          </cell>
          <cell r="D2206" t="str">
            <v>ER_2070</v>
          </cell>
          <cell r="E2206" t="str">
            <v>2070</v>
          </cell>
          <cell r="F2206" t="str">
            <v>ER_2070 - Trans/Dist/Sub Reimbursable Projects</v>
          </cell>
          <cell r="G2206" t="str">
            <v>T&amp;D Reimbursable</v>
          </cell>
          <cell r="H2206" t="str">
            <v>T&amp;D Engineering</v>
          </cell>
          <cell r="I2206" t="str">
            <v>Customer Requested</v>
          </cell>
        </row>
        <row r="2207">
          <cell r="A2207" t="str">
            <v>BI_ST108</v>
          </cell>
          <cell r="B2207" t="str">
            <v>ST108</v>
          </cell>
          <cell r="C2207" t="str">
            <v>BI_ST108 - Coulee-Westside 230kV Transmission Line: R-O-W</v>
          </cell>
          <cell r="D2207" t="str">
            <v>ER_2555</v>
          </cell>
          <cell r="E2207" t="str">
            <v>2555</v>
          </cell>
          <cell r="F2207" t="str">
            <v>ER_2555 - Coulee-Westside 230kV Transmission Line: R-O-W</v>
          </cell>
          <cell r="G2207" t="str">
            <v>Westside 230/115kV Station Brownfield Rebuild Project</v>
          </cell>
          <cell r="H2207" t="str">
            <v>T&amp;D Engineering</v>
          </cell>
          <cell r="I2207" t="str">
            <v>Mandatory &amp; Compliance</v>
          </cell>
        </row>
        <row r="2208">
          <cell r="A2208" t="str">
            <v>BI_ST109</v>
          </cell>
          <cell r="B2208" t="str">
            <v>ST109</v>
          </cell>
          <cell r="C2208" t="str">
            <v>BI_ST109 - Waikiki-Mead Substation - New (Transmission)</v>
          </cell>
          <cell r="D2208" t="str">
            <v>ER_2274</v>
          </cell>
          <cell r="E2208" t="str">
            <v>2274</v>
          </cell>
          <cell r="F2208" t="str">
            <v>ER_2274 - New Substations</v>
          </cell>
          <cell r="G2208" t="str">
            <v>Substation - New Distribution Station Capacity Program</v>
          </cell>
          <cell r="H2208" t="str">
            <v>T&amp;D Engineering</v>
          </cell>
          <cell r="I2208" t="str">
            <v>Performance &amp; Capacity</v>
          </cell>
        </row>
        <row r="2209">
          <cell r="A2209" t="str">
            <v>BI_ST114</v>
          </cell>
          <cell r="B2209" t="str">
            <v>ST114</v>
          </cell>
          <cell r="C2209" t="str">
            <v>BI_ST114 - Mead 115K Sub-Transmission</v>
          </cell>
          <cell r="D2209" t="str">
            <v>ER_2258</v>
          </cell>
          <cell r="E2209" t="str">
            <v>2258</v>
          </cell>
          <cell r="F2209" t="str">
            <v>ER_2258 - Mead Sub- Construct</v>
          </cell>
          <cell r="G2209" t="str">
            <v>Regular Capital - Pre Business Case</v>
          </cell>
          <cell r="H2209" t="str">
            <v>No Function</v>
          </cell>
          <cell r="I2209" t="str">
            <v>No Driver</v>
          </cell>
        </row>
        <row r="2210">
          <cell r="A2210" t="str">
            <v>BI_ST115</v>
          </cell>
          <cell r="B2210" t="str">
            <v>ST115</v>
          </cell>
          <cell r="C2210" t="str">
            <v>BI_ST115 - OPT-OTI Relocation at Harvard &amp; Indiana</v>
          </cell>
          <cell r="D2210" t="str">
            <v>ER_2070</v>
          </cell>
          <cell r="E2210" t="str">
            <v>2070</v>
          </cell>
          <cell r="F2210" t="str">
            <v>ER_2070 - Trans/Dist/Sub Reimbursable Projects</v>
          </cell>
          <cell r="G2210" t="str">
            <v>T&amp;D Reimbursable</v>
          </cell>
          <cell r="H2210" t="str">
            <v>T&amp;D Engineering</v>
          </cell>
          <cell r="I2210" t="str">
            <v>Customer Requested</v>
          </cell>
        </row>
        <row r="2211">
          <cell r="A2211" t="str">
            <v>BI_ST116</v>
          </cell>
          <cell r="B2211" t="str">
            <v>ST116</v>
          </cell>
          <cell r="C2211" t="str">
            <v>BI_ST116 - Melville Sw Station - Transmission</v>
          </cell>
          <cell r="D2211" t="str">
            <v>ER_2274</v>
          </cell>
          <cell r="E2211" t="str">
            <v>2274</v>
          </cell>
          <cell r="F2211" t="str">
            <v>ER_2274 - New Substations</v>
          </cell>
          <cell r="G2211" t="str">
            <v>Substation - New Distribution Station Capacity Program</v>
          </cell>
          <cell r="H2211" t="str">
            <v>T&amp;D Engineering</v>
          </cell>
          <cell r="I2211" t="str">
            <v>Performance &amp; Capacity</v>
          </cell>
        </row>
        <row r="2212">
          <cell r="A2212" t="str">
            <v>BI_ST117</v>
          </cell>
          <cell r="B2212" t="str">
            <v>ST117</v>
          </cell>
          <cell r="C2212" t="str">
            <v>BI_ST117 - BEA-F&amp;C and BEA-BEL#1 Relo at Bigelow Gulch</v>
          </cell>
          <cell r="D2212" t="str">
            <v>ER_2070</v>
          </cell>
          <cell r="E2212" t="str">
            <v>2070</v>
          </cell>
          <cell r="F2212" t="str">
            <v>ER_2070 - Trans/Dist/Sub Reimbursable Projects</v>
          </cell>
          <cell r="G2212" t="str">
            <v>T&amp;D Reimbursable</v>
          </cell>
          <cell r="H2212" t="str">
            <v>T&amp;D Engineering</v>
          </cell>
          <cell r="I2212" t="str">
            <v>Customer Requested</v>
          </cell>
        </row>
        <row r="2213">
          <cell r="A2213" t="str">
            <v>BI_ST178</v>
          </cell>
          <cell r="B2213" t="str">
            <v>ST178</v>
          </cell>
          <cell r="C2213" t="str">
            <v>BI_ST178 - Beacon-9th &amp; Central 115kV SCAFCO reroute</v>
          </cell>
          <cell r="D2213" t="str">
            <v>ER_2207</v>
          </cell>
          <cell r="E2213" t="str">
            <v>2207</v>
          </cell>
          <cell r="F2213" t="str">
            <v>ER_2207 - Beacon-9th &amp; Central 115kV SCAFCO reroute</v>
          </cell>
          <cell r="G2213" t="str">
            <v>Regular Capital - Pre Business Case</v>
          </cell>
          <cell r="H2213" t="str">
            <v>No Function</v>
          </cell>
          <cell r="I2213" t="str">
            <v>No Driver</v>
          </cell>
        </row>
        <row r="2214">
          <cell r="A2214" t="str">
            <v>BI_ST202</v>
          </cell>
          <cell r="B2214" t="str">
            <v>ST202</v>
          </cell>
          <cell r="C2214" t="str">
            <v>BI_ST202 - Beacon-Rathdrum 230Kv: Construct D-C</v>
          </cell>
          <cell r="D2214" t="str">
            <v>ER_2100</v>
          </cell>
          <cell r="E2214" t="str">
            <v>2100</v>
          </cell>
          <cell r="F2214" t="str">
            <v>ER_2100 - Beacon-Rathdrum-Double Circuit 230kV</v>
          </cell>
          <cell r="G2214" t="str">
            <v>Regular Capital - Pre Business Case</v>
          </cell>
          <cell r="H2214" t="str">
            <v>No Function</v>
          </cell>
          <cell r="I2214" t="str">
            <v>No Driver</v>
          </cell>
        </row>
        <row r="2215">
          <cell r="A2215" t="str">
            <v>BI_ST203</v>
          </cell>
          <cell r="B2215" t="str">
            <v>ST203</v>
          </cell>
          <cell r="C2215" t="str">
            <v>BI_ST203 - Greenacres 115 Sub New Cons:Transmission Integrate</v>
          </cell>
          <cell r="D2215" t="str">
            <v>ER_2274</v>
          </cell>
          <cell r="E2215" t="str">
            <v>2274</v>
          </cell>
          <cell r="F2215" t="str">
            <v>ER_2274 - New Substations</v>
          </cell>
          <cell r="G2215" t="str">
            <v>Substation - New Distribution Station Capacity Program</v>
          </cell>
          <cell r="H2215" t="str">
            <v>T&amp;D Engineering</v>
          </cell>
          <cell r="I2215" t="str">
            <v>Performance &amp; Capacity</v>
          </cell>
        </row>
        <row r="2216">
          <cell r="A2216" t="str">
            <v>BI_ST204</v>
          </cell>
          <cell r="B2216" t="str">
            <v>ST204</v>
          </cell>
          <cell r="C2216" t="str">
            <v>BI_ST204 - Beacon Sub Dble Brkr Dble Bus Rebld:Trans Integrat</v>
          </cell>
          <cell r="D2216" t="str">
            <v>ER_2204</v>
          </cell>
          <cell r="E2216" t="str">
            <v>2204</v>
          </cell>
          <cell r="F2216" t="str">
            <v>ER_2204 - Substation Rebuilds</v>
          </cell>
          <cell r="G2216" t="str">
            <v>Substation - Station Rebuilds Program</v>
          </cell>
          <cell r="H2216" t="str">
            <v>T&amp;D Engineering</v>
          </cell>
          <cell r="I2216" t="str">
            <v>Asset Condition</v>
          </cell>
        </row>
        <row r="2217">
          <cell r="A2217" t="str">
            <v>BI_ST205</v>
          </cell>
          <cell r="B2217" t="str">
            <v>ST205</v>
          </cell>
          <cell r="C2217" t="str">
            <v>BI_ST205 - AIR-SUN115kV Transmn Line: Relocate Structure 2/15</v>
          </cell>
          <cell r="D2217" t="str">
            <v>ER_2070</v>
          </cell>
          <cell r="E2217" t="str">
            <v>2070</v>
          </cell>
          <cell r="F2217" t="str">
            <v>ER_2070 - Trans/Dist/Sub Reimbursable Projects</v>
          </cell>
          <cell r="G2217" t="str">
            <v>T&amp;D Reimbursable</v>
          </cell>
          <cell r="H2217" t="str">
            <v>T&amp;D Engineering</v>
          </cell>
          <cell r="I2217" t="str">
            <v>Customer Requested</v>
          </cell>
        </row>
        <row r="2218">
          <cell r="A2218" t="str">
            <v>BI_ST300</v>
          </cell>
          <cell r="B2218" t="str">
            <v>ST300</v>
          </cell>
          <cell r="C2218" t="str">
            <v>BI_ST300 - AVA/Cingular Wireless Mw Project - West Twin</v>
          </cell>
          <cell r="D2218" t="str">
            <v>ER_5102</v>
          </cell>
          <cell r="E2218" t="str">
            <v>5102</v>
          </cell>
          <cell r="F2218" t="str">
            <v>ER_5102 - Private Transport</v>
          </cell>
          <cell r="G2218" t="str">
            <v>Regular Capital - Pre Business Case</v>
          </cell>
          <cell r="H2218" t="str">
            <v>No Function</v>
          </cell>
          <cell r="I2218" t="str">
            <v>No Driver</v>
          </cell>
        </row>
        <row r="2219">
          <cell r="A2219" t="str">
            <v>BI_ST301</v>
          </cell>
          <cell r="B2219" t="str">
            <v>ST301</v>
          </cell>
          <cell r="C2219" t="str">
            <v>BI_ST301 - Westside 230kV Stn-Rebuild:Transmsn Integration</v>
          </cell>
          <cell r="D2219" t="str">
            <v>ER_2531</v>
          </cell>
          <cell r="E2219" t="str">
            <v>2531</v>
          </cell>
          <cell r="F2219" t="str">
            <v>ER_2531 - Westside 230 kV Substation - Rebuild</v>
          </cell>
          <cell r="G2219" t="str">
            <v>Westside 230/115kV Station Brownfield Rebuild Project</v>
          </cell>
          <cell r="H2219" t="str">
            <v>T&amp;D Engineering</v>
          </cell>
          <cell r="I2219" t="str">
            <v>Mandatory &amp; Compliance</v>
          </cell>
        </row>
        <row r="2220">
          <cell r="A2220" t="str">
            <v>BI_ST302</v>
          </cell>
          <cell r="B2220" t="str">
            <v>ST302</v>
          </cell>
          <cell r="C2220" t="str">
            <v>BI_ST302 - Devils Gap-Lind 115kV Transmission Rebuild Proj</v>
          </cell>
          <cell r="D2220" t="str">
            <v>ER_2564</v>
          </cell>
          <cell r="E2220" t="str">
            <v>2564</v>
          </cell>
          <cell r="F2220" t="str">
            <v>ER_2564 - Devils Gap-Lind 115kV Transmission Rebuild Proj</v>
          </cell>
          <cell r="G2220" t="str">
            <v>Transmission Major Rebuild - Asset Condition</v>
          </cell>
          <cell r="H2220" t="str">
            <v>T&amp;D Engineering</v>
          </cell>
          <cell r="I2220" t="str">
            <v>Asset Condition</v>
          </cell>
        </row>
        <row r="2221">
          <cell r="A2221" t="str">
            <v>BI_ST303</v>
          </cell>
          <cell r="B2221" t="str">
            <v>ST303</v>
          </cell>
          <cell r="C2221" t="str">
            <v>BI_ST303 - Benewah-Boulder 230kV Trans Line: LiDAR Mitigation</v>
          </cell>
          <cell r="D2221" t="str">
            <v>ER_2560</v>
          </cell>
          <cell r="E2221" t="str">
            <v>2560</v>
          </cell>
          <cell r="F2221" t="str">
            <v>ER_2560 - Line Ratings Mitigation Project</v>
          </cell>
          <cell r="G2221" t="str">
            <v>Transmission - NERC High Priority Mitigation</v>
          </cell>
          <cell r="H2221" t="str">
            <v>T&amp;D Engineering</v>
          </cell>
          <cell r="I2221" t="str">
            <v>Mandatory &amp; Compliance</v>
          </cell>
        </row>
        <row r="2222">
          <cell r="A2222" t="str">
            <v>BI_ST304</v>
          </cell>
          <cell r="B2222" t="str">
            <v>ST304</v>
          </cell>
          <cell r="C2222" t="str">
            <v>BI_ST304 - Garden Springs-Silver Lake 115kV - Rebuild H&amp;W-SLK</v>
          </cell>
          <cell r="D2222" t="str">
            <v>ER_2575</v>
          </cell>
          <cell r="E2222" t="str">
            <v>2575</v>
          </cell>
          <cell r="F2222" t="str">
            <v>ER_2575 - Garden Springs-Silver Lake 115kV - Rebuild H&amp;W-SLK</v>
          </cell>
          <cell r="G2222" t="str">
            <v>Transmission - Reconductors and Rebuilds</v>
          </cell>
          <cell r="H2222" t="str">
            <v>T&amp;D Engineering</v>
          </cell>
          <cell r="I2222" t="str">
            <v>No Driver</v>
          </cell>
        </row>
        <row r="2223">
          <cell r="A2223" t="str">
            <v>BI_ST305</v>
          </cell>
          <cell r="B2223" t="str">
            <v>ST305</v>
          </cell>
          <cell r="C2223" t="str">
            <v>BI_ST305 - Garden Springs to Sunset 115kV Tx Line Rebuild</v>
          </cell>
          <cell r="D2223" t="str">
            <v>ER_2310</v>
          </cell>
          <cell r="E2223" t="str">
            <v>2310</v>
          </cell>
          <cell r="F2223" t="str">
            <v>ER_2310 - West Plains Transmission Reinforce</v>
          </cell>
          <cell r="G2223" t="str">
            <v>Transmission Construction - Compliance</v>
          </cell>
          <cell r="H2223" t="str">
            <v>T&amp;D Engineering</v>
          </cell>
          <cell r="I2223" t="str">
            <v>Mandatory &amp; Compliance</v>
          </cell>
        </row>
        <row r="2224">
          <cell r="A2224" t="str">
            <v>BI_ST306</v>
          </cell>
          <cell r="B2224" t="str">
            <v>ST306</v>
          </cell>
          <cell r="C2224" t="str">
            <v>BI_ST306 - Addy-Devils Gap 115kV - Rec/Rbld 266 &amp; 397 Cond</v>
          </cell>
          <cell r="D2224" t="str">
            <v>ER_2576</v>
          </cell>
          <cell r="E2224" t="str">
            <v>2576</v>
          </cell>
          <cell r="F2224" t="str">
            <v>ER_2576 - Addy-Devils Gap 115kV - Rec/Rbld 266 &amp; 397 Cond</v>
          </cell>
          <cell r="G2224" t="str">
            <v>Transmission Construction - Compliance</v>
          </cell>
          <cell r="H2224" t="str">
            <v>T&amp;D Engineering</v>
          </cell>
          <cell r="I2224" t="str">
            <v>Mandatory &amp; Compliance</v>
          </cell>
        </row>
        <row r="2225">
          <cell r="A2225" t="str">
            <v>BI_ST307</v>
          </cell>
          <cell r="B2225" t="str">
            <v>ST307</v>
          </cell>
          <cell r="C2225" t="str">
            <v>BI_ST307 - Opportunity Sub 115kV Breaker Add - Tx Integration</v>
          </cell>
          <cell r="D2225" t="str">
            <v>ER_2552</v>
          </cell>
          <cell r="E2225" t="str">
            <v>2552</v>
          </cell>
          <cell r="F2225" t="str">
            <v>ER_2552 - Opportunity 115 kV Switching Station</v>
          </cell>
          <cell r="G2225" t="str">
            <v>Spokane Valley Transmission Reinforcement Project</v>
          </cell>
          <cell r="H2225" t="str">
            <v>T&amp;D Engineering</v>
          </cell>
          <cell r="I2225" t="str">
            <v>Mandatory &amp; Compliance</v>
          </cell>
        </row>
        <row r="2226">
          <cell r="A2226" t="str">
            <v>BI_ST308</v>
          </cell>
          <cell r="B2226" t="str">
            <v>ST308</v>
          </cell>
          <cell r="C2226" t="str">
            <v>BI_ST308 - Garden Springs 230 kV Substation - Tx Integration</v>
          </cell>
          <cell r="D2226" t="str">
            <v>ER_2539</v>
          </cell>
          <cell r="E2226" t="str">
            <v>2539</v>
          </cell>
          <cell r="F2226" t="str">
            <v>ER_2539 - Garden Springs 230-115 kV Substation</v>
          </cell>
          <cell r="G2226" t="str">
            <v>West Plains New 230kV Substation</v>
          </cell>
          <cell r="H2226" t="str">
            <v>T&amp;D Engineering</v>
          </cell>
          <cell r="I2226" t="str">
            <v>Mandatory &amp; Compliance</v>
          </cell>
        </row>
        <row r="2227">
          <cell r="A2227" t="str">
            <v>BI_ST309</v>
          </cell>
          <cell r="B2227" t="str">
            <v>ST309</v>
          </cell>
          <cell r="C2227" t="str">
            <v>BI_ST309 - Northwest Sub 115-13kV Rebuild - Tx Integration</v>
          </cell>
          <cell r="D2227" t="str">
            <v>ER_2204</v>
          </cell>
          <cell r="E2227" t="str">
            <v>2204</v>
          </cell>
          <cell r="F2227" t="str">
            <v>ER_2204 - Substation Rebuilds</v>
          </cell>
          <cell r="G2227" t="str">
            <v>Substation - Station Rebuilds Program</v>
          </cell>
          <cell r="H2227" t="str">
            <v>T&amp;D Engineering</v>
          </cell>
          <cell r="I2227" t="str">
            <v>Asset Condition</v>
          </cell>
        </row>
        <row r="2228">
          <cell r="A2228" t="str">
            <v>BI_ST310</v>
          </cell>
          <cell r="B2228" t="str">
            <v>ST310</v>
          </cell>
          <cell r="C2228" t="str">
            <v>BI_ST310 - Chester Sub 115-13kV Rebuild - Tx Integration</v>
          </cell>
          <cell r="D2228" t="str">
            <v>ER_2204</v>
          </cell>
          <cell r="E2228" t="str">
            <v>2204</v>
          </cell>
          <cell r="F2228" t="str">
            <v>ER_2204 - Substation Rebuilds</v>
          </cell>
          <cell r="G2228" t="str">
            <v>Substation - Station Rebuilds Program</v>
          </cell>
          <cell r="H2228" t="str">
            <v>T&amp;D Engineering</v>
          </cell>
          <cell r="I2228" t="str">
            <v>Asset Condition</v>
          </cell>
        </row>
        <row r="2229">
          <cell r="A2229" t="str">
            <v>BI_ST311</v>
          </cell>
          <cell r="B2229" t="str">
            <v>ST311</v>
          </cell>
          <cell r="C2229" t="str">
            <v>BI_ST311 - Metro Substation 115-13kV Rebuild - Tx Integration</v>
          </cell>
          <cell r="D2229" t="str">
            <v>ER_2204</v>
          </cell>
          <cell r="E2229" t="str">
            <v>2204</v>
          </cell>
          <cell r="F2229" t="str">
            <v>ER_2204 - Substation Rebuilds</v>
          </cell>
          <cell r="G2229" t="str">
            <v>Substation - Station Rebuilds Program</v>
          </cell>
          <cell r="H2229" t="str">
            <v>T&amp;D Engineering</v>
          </cell>
          <cell r="I2229" t="str">
            <v>Asset Condition</v>
          </cell>
        </row>
        <row r="2230">
          <cell r="A2230" t="str">
            <v>BI_ST312</v>
          </cell>
          <cell r="B2230" t="str">
            <v>ST312</v>
          </cell>
          <cell r="C2230" t="str">
            <v>BI_ST312 - Beacon-Boulder #2 115kV - Med Priority Rtgs Mit</v>
          </cell>
          <cell r="D2230" t="str">
            <v>ER_2581</v>
          </cell>
          <cell r="E2230" t="str">
            <v>2581</v>
          </cell>
          <cell r="F2230" t="str">
            <v>ER_2581 - Medium Priority Ratings Mitigation</v>
          </cell>
          <cell r="G2230" t="str">
            <v>Transmission NERC Medium-Risk Priority Lines Mitigation</v>
          </cell>
          <cell r="H2230" t="str">
            <v>T&amp;D Engineering</v>
          </cell>
          <cell r="I2230" t="str">
            <v>Mandatory &amp; Compliance</v>
          </cell>
        </row>
        <row r="2231">
          <cell r="A2231" t="str">
            <v>BI_ST313</v>
          </cell>
          <cell r="B2231" t="str">
            <v>ST313</v>
          </cell>
          <cell r="C2231" t="str">
            <v>BI_ST313 - Beacon-Francis &amp; Cedar 115kV - Med Pri Rtgs Mit</v>
          </cell>
          <cell r="D2231" t="str">
            <v>ER_2581</v>
          </cell>
          <cell r="E2231" t="str">
            <v>2581</v>
          </cell>
          <cell r="F2231" t="str">
            <v>ER_2581 - Medium Priority Ratings Mitigation</v>
          </cell>
          <cell r="G2231" t="str">
            <v>Transmission NERC Medium-Risk Priority Lines Mitigation</v>
          </cell>
          <cell r="H2231" t="str">
            <v>T&amp;D Engineering</v>
          </cell>
          <cell r="I2231" t="str">
            <v>Mandatory &amp; Compliance</v>
          </cell>
        </row>
        <row r="2232">
          <cell r="A2232" t="str">
            <v>BI_ST314</v>
          </cell>
          <cell r="B2232" t="str">
            <v>ST314</v>
          </cell>
          <cell r="C2232" t="str">
            <v>BI_ST314 - Northwest-Westside 115kV - Med Priority Rtgs Mit</v>
          </cell>
          <cell r="D2232" t="str">
            <v>ER_2581</v>
          </cell>
          <cell r="E2232" t="str">
            <v>2581</v>
          </cell>
          <cell r="F2232" t="str">
            <v>ER_2581 - Medium Priority Ratings Mitigation</v>
          </cell>
          <cell r="G2232" t="str">
            <v>Transmission NERC Medium-Risk Priority Lines Mitigation</v>
          </cell>
          <cell r="H2232" t="str">
            <v>T&amp;D Engineering</v>
          </cell>
          <cell r="I2232" t="str">
            <v>Mandatory &amp; Compliance</v>
          </cell>
        </row>
        <row r="2233">
          <cell r="A2233" t="str">
            <v>BI_ST315</v>
          </cell>
          <cell r="B2233" t="str">
            <v>ST315</v>
          </cell>
          <cell r="C2233" t="str">
            <v>BI_ST315 - Ninth &amp; Central-Otis 115kV - Med Priority Rtgs Mit</v>
          </cell>
          <cell r="D2233" t="str">
            <v>ER_2581</v>
          </cell>
          <cell r="E2233" t="str">
            <v>2581</v>
          </cell>
          <cell r="F2233" t="str">
            <v>ER_2581 - Medium Priority Ratings Mitigation</v>
          </cell>
          <cell r="G2233" t="str">
            <v>Transmission NERC Medium-Risk Priority Lines Mitigation</v>
          </cell>
          <cell r="H2233" t="str">
            <v>T&amp;D Engineering</v>
          </cell>
          <cell r="I2233" t="str">
            <v>Mandatory &amp; Compliance</v>
          </cell>
        </row>
        <row r="2234">
          <cell r="A2234" t="str">
            <v>BI_ST316</v>
          </cell>
          <cell r="B2234" t="str">
            <v>ST316</v>
          </cell>
          <cell r="C2234" t="str">
            <v>BI_ST316 - Beacon-Bell #4 230kV - Med Priority Ratings Mit</v>
          </cell>
          <cell r="D2234" t="str">
            <v>ER_2581</v>
          </cell>
          <cell r="E2234" t="str">
            <v>2581</v>
          </cell>
          <cell r="F2234" t="str">
            <v>ER_2581 - Medium Priority Ratings Mitigation</v>
          </cell>
          <cell r="G2234" t="str">
            <v>Transmission NERC Medium-Risk Priority Lines Mitigation</v>
          </cell>
          <cell r="H2234" t="str">
            <v>T&amp;D Engineering</v>
          </cell>
          <cell r="I2234" t="str">
            <v>Mandatory &amp; Compliance</v>
          </cell>
        </row>
        <row r="2235">
          <cell r="A2235" t="str">
            <v>BI_ST317</v>
          </cell>
          <cell r="B2235" t="str">
            <v>ST317</v>
          </cell>
          <cell r="C2235" t="str">
            <v>BI_ST317 - Beacon-Bell #5 230kV - Med Priority Ratings Mit</v>
          </cell>
          <cell r="D2235" t="str">
            <v>ER_2581</v>
          </cell>
          <cell r="E2235" t="str">
            <v>2581</v>
          </cell>
          <cell r="F2235" t="str">
            <v>ER_2581 - Medium Priority Ratings Mitigation</v>
          </cell>
          <cell r="G2235" t="str">
            <v>Transmission NERC Medium-Risk Priority Lines Mitigation</v>
          </cell>
          <cell r="H2235" t="str">
            <v>T&amp;D Engineering</v>
          </cell>
          <cell r="I2235" t="str">
            <v>Mandatory &amp; Compliance</v>
          </cell>
        </row>
        <row r="2236">
          <cell r="A2236" t="str">
            <v>BI_ST318</v>
          </cell>
          <cell r="B2236" t="str">
            <v>ST318</v>
          </cell>
          <cell r="C2236" t="str">
            <v>BI_ST318 - Beacon-Bell-Francis &amp; Cdr-Waikiki 115kV - Reconfig</v>
          </cell>
          <cell r="D2236" t="str">
            <v>ER_2582</v>
          </cell>
          <cell r="E2236" t="str">
            <v>2582</v>
          </cell>
          <cell r="F2236" t="str">
            <v>ER_2582 - Beacon-Bell-Francis &amp; Cdr-Waikiki 115kV - Reconfig</v>
          </cell>
          <cell r="G2236" t="str">
            <v>Transmission - Reconductors and Rebuilds</v>
          </cell>
          <cell r="H2236" t="str">
            <v>T&amp;D Engineering</v>
          </cell>
          <cell r="I2236" t="str">
            <v>No Driver</v>
          </cell>
        </row>
        <row r="2237">
          <cell r="A2237" t="str">
            <v>BI_ST319</v>
          </cell>
          <cell r="B2237" t="str">
            <v>ST319</v>
          </cell>
          <cell r="C2237" t="str">
            <v>BI_ST319 - Florida &amp; Dalke Substation: New Transmission</v>
          </cell>
          <cell r="D2237" t="str">
            <v>ER_2624</v>
          </cell>
          <cell r="E2237" t="str">
            <v>2624</v>
          </cell>
          <cell r="F2237" t="str">
            <v>ER_2624 - Florida &amp; Dalke Substation: New Transmission</v>
          </cell>
          <cell r="G2237" t="str">
            <v>Transmission - Performance &amp; Capacity</v>
          </cell>
          <cell r="H2237" t="str">
            <v>T&amp;D Engineering</v>
          </cell>
          <cell r="I2237" t="str">
            <v>Performance &amp; Capacity</v>
          </cell>
        </row>
        <row r="2238">
          <cell r="A2238" t="str">
            <v>BI_ST320</v>
          </cell>
          <cell r="B2238" t="str">
            <v>ST320</v>
          </cell>
          <cell r="C2238" t="str">
            <v>BI_ST320 - Melville Substation: 115kV Trans Integration</v>
          </cell>
          <cell r="D2238" t="str">
            <v>ER_2274</v>
          </cell>
          <cell r="E2238" t="str">
            <v>2274</v>
          </cell>
          <cell r="F2238" t="str">
            <v>ER_2274 - New Substations</v>
          </cell>
          <cell r="G2238" t="str">
            <v>Substation - New Distribution Station Capacity Program</v>
          </cell>
          <cell r="H2238" t="str">
            <v>T&amp;D Engineering</v>
          </cell>
          <cell r="I2238" t="str">
            <v>Performance &amp; Capacity</v>
          </cell>
        </row>
        <row r="2239">
          <cell r="A2239" t="str">
            <v>BI_ST321</v>
          </cell>
          <cell r="B2239" t="str">
            <v>ST321</v>
          </cell>
          <cell r="C2239" t="str">
            <v>BI_ST321 - Midway Substation: 115kV Transmission Integration</v>
          </cell>
          <cell r="D2239" t="str">
            <v>ER_2274</v>
          </cell>
          <cell r="E2239" t="str">
            <v>2274</v>
          </cell>
          <cell r="F2239" t="str">
            <v>ER_2274 - New Substations</v>
          </cell>
          <cell r="G2239" t="str">
            <v>Substation - New Distribution Station Capacity Program</v>
          </cell>
          <cell r="H2239" t="str">
            <v>T&amp;D Engineering</v>
          </cell>
          <cell r="I2239" t="str">
            <v>Performance &amp; Capacity</v>
          </cell>
        </row>
        <row r="2240">
          <cell r="A2240" t="str">
            <v>BI_ST400</v>
          </cell>
          <cell r="B2240" t="str">
            <v>ST400</v>
          </cell>
          <cell r="C2240" t="str">
            <v>BI_ST400 - Hawthorne Substation - New (Transmission)</v>
          </cell>
          <cell r="D2240" t="str">
            <v>ER_2274</v>
          </cell>
          <cell r="E2240" t="str">
            <v>2274</v>
          </cell>
          <cell r="F2240" t="str">
            <v>ER_2274 - New Substations</v>
          </cell>
          <cell r="G2240" t="str">
            <v>Substation - New Distribution Station Capacity Program</v>
          </cell>
          <cell r="H2240" t="str">
            <v>T&amp;D Engineering</v>
          </cell>
          <cell r="I2240" t="str">
            <v>Performance &amp; Capacity</v>
          </cell>
        </row>
        <row r="2241">
          <cell r="A2241" t="str">
            <v>BI_ST419</v>
          </cell>
          <cell r="B2241" t="str">
            <v>ST419</v>
          </cell>
          <cell r="C2241" t="str">
            <v>BI_ST419 - Beacon-Bell #4 230Kv Line-Reconductor to 1272 Acss</v>
          </cell>
          <cell r="D2241" t="str">
            <v>ER_2104</v>
          </cell>
          <cell r="E2241" t="str">
            <v>2104</v>
          </cell>
          <cell r="F2241" t="str">
            <v>ER_2104 - Beacon-Bell #4 230kV Reconductor</v>
          </cell>
          <cell r="G2241" t="str">
            <v>Regular Capital - Pre Business Case</v>
          </cell>
          <cell r="H2241" t="str">
            <v>No Function</v>
          </cell>
          <cell r="I2241" t="str">
            <v>No Driver</v>
          </cell>
        </row>
        <row r="2242">
          <cell r="A2242" t="str">
            <v>BI_ST420</v>
          </cell>
          <cell r="B2242" t="str">
            <v>ST420</v>
          </cell>
          <cell r="C2242" t="str">
            <v>BI_ST420 - Airway Hgt's-Sunset Reloc at Flint Rd and Hwy 2</v>
          </cell>
          <cell r="D2242" t="str">
            <v>ER_2070</v>
          </cell>
          <cell r="E2242" t="str">
            <v>2070</v>
          </cell>
          <cell r="F2242" t="str">
            <v>ER_2070 - Trans/Dist/Sub Reimbursable Projects</v>
          </cell>
          <cell r="G2242" t="str">
            <v>T&amp;D Reimbursable</v>
          </cell>
          <cell r="H2242" t="str">
            <v>T&amp;D Engineering</v>
          </cell>
          <cell r="I2242" t="str">
            <v>Customer Requested</v>
          </cell>
        </row>
        <row r="2243">
          <cell r="A2243" t="str">
            <v>BI_ST421</v>
          </cell>
          <cell r="B2243" t="str">
            <v>ST421</v>
          </cell>
          <cell r="C2243" t="str">
            <v>BI_ST421 - C&amp;W Westside 115kV: Reloc &amp; Gov Way and FGW Drive</v>
          </cell>
          <cell r="D2243" t="str">
            <v>ER_2070</v>
          </cell>
          <cell r="E2243" t="str">
            <v>2070</v>
          </cell>
          <cell r="F2243" t="str">
            <v>ER_2070 - Trans/Dist/Sub Reimbursable Projects</v>
          </cell>
          <cell r="G2243" t="str">
            <v>T&amp;D Reimbursable</v>
          </cell>
          <cell r="H2243" t="str">
            <v>T&amp;D Engineering</v>
          </cell>
          <cell r="I2243" t="str">
            <v>Customer Requested</v>
          </cell>
        </row>
        <row r="2244">
          <cell r="A2244" t="str">
            <v>BI_ST500</v>
          </cell>
          <cell r="B2244" t="str">
            <v>ST500</v>
          </cell>
          <cell r="C2244" t="str">
            <v>BI_ST500 - Beacon-Bell #5 230 kV Reconductor</v>
          </cell>
          <cell r="D2244" t="str">
            <v>ER_2108</v>
          </cell>
          <cell r="E2244" t="str">
            <v>2108</v>
          </cell>
          <cell r="F2244" t="str">
            <v>ER_2108 - Beacon-Bell #5 Reconductor</v>
          </cell>
          <cell r="G2244" t="str">
            <v>Regular Capital - Pre Business Case</v>
          </cell>
          <cell r="H2244" t="str">
            <v>No Function</v>
          </cell>
          <cell r="I2244" t="str">
            <v>No Driver</v>
          </cell>
        </row>
        <row r="2245">
          <cell r="A2245" t="str">
            <v>BI_ST501</v>
          </cell>
          <cell r="B2245" t="str">
            <v>ST501</v>
          </cell>
          <cell r="C2245" t="str">
            <v>BI_ST501 - Ben-Boulder 230 kV: Prep for Fiber Optic</v>
          </cell>
          <cell r="D2245" t="str">
            <v>ER_2347</v>
          </cell>
          <cell r="E2245" t="str">
            <v>2347</v>
          </cell>
          <cell r="F2245" t="str">
            <v>ER_2347 - Benewah-Boulder 230 kV: Prepare for Fiber Optic</v>
          </cell>
          <cell r="G2245" t="str">
            <v>Regular Capital - Pre Business Case</v>
          </cell>
          <cell r="H2245" t="str">
            <v>No Function</v>
          </cell>
          <cell r="I2245" t="str">
            <v>No Driver</v>
          </cell>
        </row>
        <row r="2246">
          <cell r="A2246" t="str">
            <v>BI_ST502</v>
          </cell>
          <cell r="B2246" t="str">
            <v>ST502</v>
          </cell>
          <cell r="C2246" t="str">
            <v>BI_ST502 - Ben-Boulder 230 kV: Prep for Fiber Optic</v>
          </cell>
          <cell r="D2246" t="str">
            <v>ER_2111</v>
          </cell>
          <cell r="E2246" t="str">
            <v>2111</v>
          </cell>
          <cell r="F2246" t="str">
            <v>ER_2111 - Benewah-Boulder 230 kV: Prepare for Fiber Optic</v>
          </cell>
          <cell r="G2246" t="str">
            <v>Regular Capital - Pre Business Case</v>
          </cell>
          <cell r="H2246" t="str">
            <v>No Function</v>
          </cell>
          <cell r="I2246" t="str">
            <v>No Driver</v>
          </cell>
        </row>
        <row r="2247">
          <cell r="A2247" t="str">
            <v>BI_ST503</v>
          </cell>
          <cell r="B2247" t="str">
            <v>ST503</v>
          </cell>
          <cell r="C2247" t="str">
            <v>BI_ST503 - 9CE-Sunset 115kV Transmission Line: Rebuild</v>
          </cell>
          <cell r="D2247" t="str">
            <v>ER_2557</v>
          </cell>
          <cell r="E2247" t="str">
            <v>2557</v>
          </cell>
          <cell r="F2247" t="str">
            <v>ER_2557 - 9CE-Sunset 115kV Transmission Line: Rebuild</v>
          </cell>
          <cell r="G2247" t="str">
            <v>Transmission Construction - Compliance</v>
          </cell>
          <cell r="H2247" t="str">
            <v>T&amp;D Engineering</v>
          </cell>
          <cell r="I2247" t="str">
            <v>Mandatory &amp; Compliance</v>
          </cell>
        </row>
        <row r="2248">
          <cell r="A2248" t="str">
            <v>BI_ST504</v>
          </cell>
          <cell r="B2248" t="str">
            <v>ST504</v>
          </cell>
          <cell r="C2248" t="str">
            <v>BI_ST504 - Sunset 115kV Substation:  Transmission Integration</v>
          </cell>
          <cell r="D2248" t="str">
            <v>ER_2204</v>
          </cell>
          <cell r="E2248" t="str">
            <v>2204</v>
          </cell>
          <cell r="F2248" t="str">
            <v>ER_2204 - Substation Rebuilds</v>
          </cell>
          <cell r="G2248" t="str">
            <v>Substation - Station Rebuilds Program</v>
          </cell>
          <cell r="H2248" t="str">
            <v>T&amp;D Engineering</v>
          </cell>
          <cell r="I2248" t="str">
            <v>Asset Condition</v>
          </cell>
        </row>
        <row r="2249">
          <cell r="A2249" t="str">
            <v>BI_ST505</v>
          </cell>
          <cell r="B2249" t="str">
            <v>ST505</v>
          </cell>
          <cell r="C2249" t="str">
            <v>BI_ST505 - Devils Gap-Nine Mile 115kV - LPRM</v>
          </cell>
          <cell r="D2249" t="str">
            <v>ER_2579</v>
          </cell>
          <cell r="E2249" t="str">
            <v>2579</v>
          </cell>
          <cell r="F2249" t="str">
            <v>ER_2579 - Low Priority Ratings Mitigation</v>
          </cell>
          <cell r="G2249" t="str">
            <v>Transmission NERC Low-Risk Priority Lines Mitigation</v>
          </cell>
          <cell r="H2249" t="str">
            <v>T&amp;D Engineering</v>
          </cell>
          <cell r="I2249" t="str">
            <v>Mandatory &amp; Compliance</v>
          </cell>
        </row>
        <row r="2250">
          <cell r="A2250" t="str">
            <v>BI_ST506</v>
          </cell>
          <cell r="B2250" t="str">
            <v>ST506</v>
          </cell>
          <cell r="C2250" t="str">
            <v>BI_ST506 - Addy-Devils Gap LPRM Project</v>
          </cell>
          <cell r="D2250" t="str">
            <v>ER_2579</v>
          </cell>
          <cell r="E2250" t="str">
            <v>2579</v>
          </cell>
          <cell r="F2250" t="str">
            <v>ER_2579 - Low Priority Ratings Mitigation</v>
          </cell>
          <cell r="G2250" t="str">
            <v>Transmission NERC Low-Risk Priority Lines Mitigation</v>
          </cell>
          <cell r="H2250" t="str">
            <v>T&amp;D Engineering</v>
          </cell>
          <cell r="I2250" t="str">
            <v>Mandatory &amp; Compliance</v>
          </cell>
        </row>
        <row r="2251">
          <cell r="A2251" t="str">
            <v>BI_ST600</v>
          </cell>
          <cell r="B2251" t="str">
            <v>ST600</v>
          </cell>
          <cell r="C2251" t="str">
            <v>BI_ST600 - Beacon-Ross Park 115kV Relocation at Center Street</v>
          </cell>
          <cell r="D2251" t="str">
            <v>ER_7131</v>
          </cell>
          <cell r="E2251" t="str">
            <v>7131</v>
          </cell>
          <cell r="F2251" t="str">
            <v>ER_7131 - COF Long Term Restructuring Plan Phase 2</v>
          </cell>
          <cell r="G2251" t="str">
            <v>Campus Repurposing Phase 2</v>
          </cell>
          <cell r="H2251" t="str">
            <v>Facilities Capital</v>
          </cell>
          <cell r="I2251" t="str">
            <v>Performance &amp; Capacity</v>
          </cell>
        </row>
        <row r="2252">
          <cell r="A2252" t="str">
            <v>BI_ST601</v>
          </cell>
          <cell r="B2252" t="str">
            <v>ST601</v>
          </cell>
          <cell r="C2252" t="str">
            <v>BI_ST601 - H&amp;W Sub 115/13V Capacity Increase (Tx Integration)</v>
          </cell>
          <cell r="D2252" t="str">
            <v>ER_1108</v>
          </cell>
          <cell r="E2252" t="str">
            <v>1108</v>
          </cell>
          <cell r="F2252" t="str">
            <v>ER_1108 - Hallett &amp; White Subst - Expand Sub; Add Capacity</v>
          </cell>
          <cell r="G2252" t="str">
            <v>New Revenue - Growth</v>
          </cell>
          <cell r="H2252" t="str">
            <v>Growth Subfunction</v>
          </cell>
          <cell r="I2252" t="str">
            <v>Customer Requested</v>
          </cell>
        </row>
        <row r="2253">
          <cell r="A2253" t="str">
            <v>BI_ST611</v>
          </cell>
          <cell r="B2253" t="str">
            <v>ST611</v>
          </cell>
          <cell r="C2253" t="str">
            <v>BI_ST611 - Milan 115 TAP: Add 2nd 115-13 XFM</v>
          </cell>
          <cell r="D2253" t="str">
            <v>ER_2337</v>
          </cell>
          <cell r="E2253" t="str">
            <v>2337</v>
          </cell>
          <cell r="F2253" t="str">
            <v>ER_2337 - Milan 115 - Add Second Xfmr and 12F2</v>
          </cell>
          <cell r="G2253" t="str">
            <v>Regular Capital - Pre Business Case</v>
          </cell>
          <cell r="H2253" t="str">
            <v>No Function</v>
          </cell>
          <cell r="I2253" t="str">
            <v>No Driver</v>
          </cell>
        </row>
        <row r="2254">
          <cell r="A2254" t="str">
            <v>BI_ST646</v>
          </cell>
          <cell r="B2254" t="str">
            <v>ST646</v>
          </cell>
          <cell r="C2254" t="str">
            <v>BI_ST646 - Noxon-Pinecreek 230kV:Ready Fiber Optic ST646</v>
          </cell>
          <cell r="D2254" t="str">
            <v>ER_2113</v>
          </cell>
          <cell r="E2254" t="str">
            <v>2113</v>
          </cell>
          <cell r="F2254" t="str">
            <v>ER_2113 - Noxon-Pinecreek 230kV:Ready Fiber Optic</v>
          </cell>
          <cell r="G2254" t="str">
            <v>Regular Capital - Pre Business Case</v>
          </cell>
          <cell r="H2254" t="str">
            <v>No Function</v>
          </cell>
          <cell r="I2254" t="str">
            <v>No Driver</v>
          </cell>
        </row>
        <row r="2255">
          <cell r="A2255" t="str">
            <v>BI_ST653</v>
          </cell>
          <cell r="B2255" t="str">
            <v>ST653</v>
          </cell>
          <cell r="C2255" t="str">
            <v>BI_ST653 - College&amp;Walnut-Post115kV:Extend UG toC&amp;W</v>
          </cell>
          <cell r="D2255" t="str">
            <v>ER_2393</v>
          </cell>
          <cell r="E2255" t="str">
            <v>2393</v>
          </cell>
          <cell r="F2255" t="str">
            <v>ER_2393 - C&amp;W Kendall Project</v>
          </cell>
          <cell r="G2255" t="str">
            <v>Regular Capital - Pre Business Case</v>
          </cell>
          <cell r="H2255" t="str">
            <v>No Function</v>
          </cell>
          <cell r="I2255" t="str">
            <v>No Driver</v>
          </cell>
        </row>
        <row r="2256">
          <cell r="A2256" t="str">
            <v>BI_ST700</v>
          </cell>
          <cell r="B2256" t="str">
            <v>ST700</v>
          </cell>
          <cell r="C2256" t="str">
            <v>BI_ST700 - Fort Wright Relocation</v>
          </cell>
          <cell r="D2256" t="str">
            <v>ER_2070</v>
          </cell>
          <cell r="E2256" t="str">
            <v>2070</v>
          </cell>
          <cell r="F2256" t="str">
            <v>ER_2070 - Trans/Dist/Sub Reimbursable Projects</v>
          </cell>
          <cell r="G2256" t="str">
            <v>T&amp;D Reimbursable</v>
          </cell>
          <cell r="H2256" t="str">
            <v>T&amp;D Engineering</v>
          </cell>
          <cell r="I2256" t="str">
            <v>Customer Requested</v>
          </cell>
        </row>
        <row r="2257">
          <cell r="A2257" t="str">
            <v>BI_ST701</v>
          </cell>
          <cell r="B2257" t="str">
            <v>ST701</v>
          </cell>
          <cell r="C2257" t="str">
            <v>BI_ST701 - Metro-Post St 115kV Underground Tx Line Rebuild</v>
          </cell>
          <cell r="D2257" t="str">
            <v>ER_2614</v>
          </cell>
          <cell r="E2257" t="str">
            <v>2614</v>
          </cell>
          <cell r="F2257" t="str">
            <v>ER_2614 - Metro-Post St 115kV Underground Tx Line Rebuild</v>
          </cell>
          <cell r="G2257" t="str">
            <v>Transmission Major Rebuild - Asset Condition</v>
          </cell>
          <cell r="H2257" t="str">
            <v>T&amp;D Engineering</v>
          </cell>
          <cell r="I2257" t="str">
            <v>Asset Condition</v>
          </cell>
        </row>
        <row r="2258">
          <cell r="A2258" t="str">
            <v>BI_ST702</v>
          </cell>
          <cell r="B2258" t="str">
            <v>ST702</v>
          </cell>
          <cell r="C2258" t="str">
            <v>BI_ST702 - Mead Sub-Add 3rd Feeder to 30MVA Line-ups (Trans)</v>
          </cell>
          <cell r="D2258" t="str">
            <v>ER_2204</v>
          </cell>
          <cell r="E2258" t="str">
            <v>2204</v>
          </cell>
          <cell r="F2258" t="str">
            <v>ER_2204 - Substation Rebuilds</v>
          </cell>
          <cell r="G2258" t="str">
            <v>Substation - Station Rebuilds Program</v>
          </cell>
          <cell r="H2258" t="str">
            <v>T&amp;D Engineering</v>
          </cell>
          <cell r="I2258" t="str">
            <v>Asset Condition</v>
          </cell>
        </row>
        <row r="2259">
          <cell r="A2259" t="str">
            <v>BI_ST706</v>
          </cell>
          <cell r="B2259" t="str">
            <v>ST706</v>
          </cell>
          <cell r="C2259" t="str">
            <v>BI_ST706 - Kendall Yards 115 OH</v>
          </cell>
          <cell r="D2259" t="str">
            <v>ER_2070</v>
          </cell>
          <cell r="E2259" t="str">
            <v>2070</v>
          </cell>
          <cell r="F2259" t="str">
            <v>ER_2070 - Trans/Dist/Sub Reimbursable Projects</v>
          </cell>
          <cell r="G2259" t="str">
            <v>T&amp;D Reimbursable</v>
          </cell>
          <cell r="H2259" t="str">
            <v>T&amp;D Engineering</v>
          </cell>
          <cell r="I2259" t="str">
            <v>Customer Requested</v>
          </cell>
        </row>
        <row r="2260">
          <cell r="A2260" t="str">
            <v>BI_ST716</v>
          </cell>
          <cell r="B2260" t="str">
            <v>ST716</v>
          </cell>
          <cell r="C2260" t="str">
            <v>BI_ST716 - Indian Trail 115 Loop</v>
          </cell>
          <cell r="D2260" t="str">
            <v>ER_2391</v>
          </cell>
          <cell r="E2260" t="str">
            <v>2391</v>
          </cell>
          <cell r="F2260" t="str">
            <v>ER_2391 - Indian Trail 115-13kV Sub-Cnstrct New Sub</v>
          </cell>
          <cell r="G2260" t="str">
            <v>Regular Capital - Pre Business Case</v>
          </cell>
          <cell r="H2260" t="str">
            <v>No Function</v>
          </cell>
          <cell r="I2260" t="str">
            <v>No Driver</v>
          </cell>
        </row>
        <row r="2261">
          <cell r="A2261" t="str">
            <v>BI_ST724</v>
          </cell>
          <cell r="B2261" t="str">
            <v>ST724</v>
          </cell>
          <cell r="C2261" t="str">
            <v>BI_ST724 - Beacon-F&amp;C 115: Relocate for Whitworth</v>
          </cell>
          <cell r="D2261" t="str">
            <v>ER_2070</v>
          </cell>
          <cell r="E2261" t="str">
            <v>2070</v>
          </cell>
          <cell r="F2261" t="str">
            <v>ER_2070 - Trans/Dist/Sub Reimbursable Projects</v>
          </cell>
          <cell r="G2261" t="str">
            <v>T&amp;D Reimbursable</v>
          </cell>
          <cell r="H2261" t="str">
            <v>T&amp;D Engineering</v>
          </cell>
          <cell r="I2261" t="str">
            <v>Customer Requested</v>
          </cell>
        </row>
        <row r="2262">
          <cell r="A2262" t="str">
            <v>BI_ST766</v>
          </cell>
          <cell r="B2262" t="str">
            <v>ST766</v>
          </cell>
          <cell r="C2262" t="str">
            <v>BI_ST766 - Kendall Yards Special UG Route</v>
          </cell>
          <cell r="D2262" t="str">
            <v>ER_2070</v>
          </cell>
          <cell r="E2262" t="str">
            <v>2070</v>
          </cell>
          <cell r="F2262" t="str">
            <v>ER_2070 - Trans/Dist/Sub Reimbursable Projects</v>
          </cell>
          <cell r="G2262" t="str">
            <v>T&amp;D Reimbursable</v>
          </cell>
          <cell r="H2262" t="str">
            <v>T&amp;D Engineering</v>
          </cell>
          <cell r="I2262" t="str">
            <v>Customer Requested</v>
          </cell>
        </row>
        <row r="2263">
          <cell r="A2263" t="str">
            <v>BI_ST801</v>
          </cell>
          <cell r="B2263" t="str">
            <v>ST801</v>
          </cell>
          <cell r="C2263" t="str">
            <v>BI_ST801 - 9th &amp; Central - Transmission Integration</v>
          </cell>
          <cell r="D2263" t="str">
            <v>ER_2204</v>
          </cell>
          <cell r="E2263" t="str">
            <v>2204</v>
          </cell>
          <cell r="F2263" t="str">
            <v>ER_2204 - Substation Rebuilds</v>
          </cell>
          <cell r="G2263" t="str">
            <v>Substation - Station Rebuilds Program</v>
          </cell>
          <cell r="H2263" t="str">
            <v>T&amp;D Engineering</v>
          </cell>
          <cell r="I2263" t="str">
            <v>Asset Condition</v>
          </cell>
        </row>
        <row r="2264">
          <cell r="A2264" t="str">
            <v>BI_ST805</v>
          </cell>
          <cell r="B2264" t="str">
            <v>ST805</v>
          </cell>
          <cell r="C2264" t="str">
            <v>BI_ST805 - Airway Heights to North Fairchild 115kV reconductor/Rebuild</v>
          </cell>
          <cell r="D2264" t="str">
            <v>ER_2310</v>
          </cell>
          <cell r="E2264" t="str">
            <v>2310</v>
          </cell>
          <cell r="F2264" t="str">
            <v>ER_2310 - West Plains Transmission Reinforce</v>
          </cell>
          <cell r="G2264" t="str">
            <v>Transmission Construction - Compliance</v>
          </cell>
          <cell r="H2264" t="str">
            <v>T&amp;D Engineering</v>
          </cell>
          <cell r="I2264" t="str">
            <v>Mandatory &amp; Compliance</v>
          </cell>
        </row>
        <row r="2265">
          <cell r="A2265" t="str">
            <v>BI_ST807</v>
          </cell>
          <cell r="B2265" t="str">
            <v>ST807</v>
          </cell>
          <cell r="C2265" t="str">
            <v>BI_ST807 - NW-Westside 115 Recond</v>
          </cell>
          <cell r="D2265" t="str">
            <v>ER_2451</v>
          </cell>
          <cell r="E2265" t="str">
            <v>2451</v>
          </cell>
          <cell r="F2265" t="str">
            <v>ER_2451 - NW-Westside 115 Recond</v>
          </cell>
          <cell r="G2265" t="str">
            <v>Regular Capital - Pre Business Case</v>
          </cell>
          <cell r="H2265" t="str">
            <v>No Function</v>
          </cell>
          <cell r="I2265" t="str">
            <v>No Driver</v>
          </cell>
        </row>
        <row r="2266">
          <cell r="A2266" t="str">
            <v>BI_ST808</v>
          </cell>
          <cell r="B2266" t="str">
            <v>ST808</v>
          </cell>
          <cell r="C2266" t="str">
            <v>BI_ST808 - Bea-Bid 115 #1/2 250 Bypass</v>
          </cell>
          <cell r="D2266" t="str">
            <v>ER_2454</v>
          </cell>
          <cell r="E2266" t="str">
            <v>2454</v>
          </cell>
          <cell r="F2266" t="str">
            <v>ER_2454 - Bea-Bid 115 #1/2 250 Bypass</v>
          </cell>
          <cell r="G2266" t="str">
            <v>Regular Capital - Pre Business Case</v>
          </cell>
          <cell r="H2266" t="str">
            <v>No Function</v>
          </cell>
          <cell r="I2266" t="str">
            <v>No Driver</v>
          </cell>
        </row>
        <row r="2267">
          <cell r="A2267" t="str">
            <v>BI_ST809</v>
          </cell>
          <cell r="B2267" t="str">
            <v>ST809</v>
          </cell>
          <cell r="C2267" t="str">
            <v>BI_ST809 - Kaiser 115 Tap</v>
          </cell>
          <cell r="D2267" t="str">
            <v>ER_1000</v>
          </cell>
          <cell r="E2267" t="str">
            <v>1000</v>
          </cell>
          <cell r="F2267" t="str">
            <v>ER_1000 - Electric Revenue Blanket</v>
          </cell>
          <cell r="G2267" t="str">
            <v>New Revenue - Growth</v>
          </cell>
          <cell r="H2267" t="str">
            <v>Growth Subfunction</v>
          </cell>
          <cell r="I2267" t="str">
            <v>Customer Requested</v>
          </cell>
        </row>
        <row r="2268">
          <cell r="A2268" t="str">
            <v>BI_ST810</v>
          </cell>
          <cell r="B2268" t="str">
            <v>ST810</v>
          </cell>
          <cell r="C2268" t="str">
            <v>BI_ST810 - Marshal 230 Substation</v>
          </cell>
          <cell r="D2268" t="str">
            <v>ER_2422</v>
          </cell>
          <cell r="E2268" t="str">
            <v>2422</v>
          </cell>
          <cell r="F2268" t="str">
            <v>ER_2422 - Marshall 230/115kV:Prelim Engr/Permit</v>
          </cell>
          <cell r="G2268" t="str">
            <v>Regular Capital - Pre Business Case</v>
          </cell>
          <cell r="H2268" t="str">
            <v>No Function</v>
          </cell>
          <cell r="I2268" t="str">
            <v>No Driver</v>
          </cell>
        </row>
        <row r="2269">
          <cell r="A2269" t="str">
            <v>BI_ST811</v>
          </cell>
          <cell r="B2269" t="str">
            <v>ST811</v>
          </cell>
          <cell r="C2269" t="str">
            <v>BI_ST811 - 9th&amp;Central-Otis 115 kV:  Relocate at Lib Lk &amp; I90</v>
          </cell>
          <cell r="D2269" t="str">
            <v>ER_2070</v>
          </cell>
          <cell r="E2269" t="str">
            <v>2070</v>
          </cell>
          <cell r="F2269" t="str">
            <v>ER_2070 - Trans/Dist/Sub Reimbursable Projects</v>
          </cell>
          <cell r="G2269" t="str">
            <v>T&amp;D Reimbursable</v>
          </cell>
          <cell r="H2269" t="str">
            <v>T&amp;D Engineering</v>
          </cell>
          <cell r="I2269" t="str">
            <v>Customer Requested</v>
          </cell>
        </row>
        <row r="2270">
          <cell r="A2270" t="str">
            <v>BI_ST812</v>
          </cell>
          <cell r="B2270" t="str">
            <v>ST812</v>
          </cell>
          <cell r="C2270" t="str">
            <v>BI_ST812 - Beacon-Bell #5 230:Relocate@Bigelow Gulch</v>
          </cell>
          <cell r="D2270" t="str">
            <v>ER_2070</v>
          </cell>
          <cell r="E2270" t="str">
            <v>2070</v>
          </cell>
          <cell r="F2270" t="str">
            <v>ER_2070 - Trans/Dist/Sub Reimbursable Projects</v>
          </cell>
          <cell r="G2270" t="str">
            <v>T&amp;D Reimbursable</v>
          </cell>
          <cell r="H2270" t="str">
            <v>T&amp;D Engineering</v>
          </cell>
          <cell r="I2270" t="str">
            <v>Customer Requested</v>
          </cell>
        </row>
        <row r="2271">
          <cell r="A2271" t="str">
            <v>BI_ST813</v>
          </cell>
          <cell r="B2271" t="str">
            <v>ST813</v>
          </cell>
          <cell r="C2271" t="str">
            <v>BI_ST813 - Metro-Sunset 115kV: Ashland Estates</v>
          </cell>
          <cell r="D2271" t="str">
            <v>ER_2471</v>
          </cell>
          <cell r="E2271" t="str">
            <v>2471</v>
          </cell>
          <cell r="F2271" t="str">
            <v>ER_2471 - Metro-Sunset 115kV:Ashland Estates</v>
          </cell>
          <cell r="G2271" t="str">
            <v>Regular Capital - Pre Business Case</v>
          </cell>
          <cell r="H2271" t="str">
            <v>No Function</v>
          </cell>
          <cell r="I2271" t="str">
            <v>No Driver</v>
          </cell>
        </row>
        <row r="2272">
          <cell r="A2272" t="str">
            <v>BI_ST814</v>
          </cell>
          <cell r="B2272" t="str">
            <v>ST814</v>
          </cell>
          <cell r="C2272" t="str">
            <v>BI_ST814 - Flint Road Substation - New (Transmission)</v>
          </cell>
          <cell r="D2272" t="str">
            <v>ER_2274</v>
          </cell>
          <cell r="E2272" t="str">
            <v>2274</v>
          </cell>
          <cell r="F2272" t="str">
            <v>ER_2274 - New Substations</v>
          </cell>
          <cell r="G2272" t="str">
            <v>Substation - New Distribution Station Capacity Program</v>
          </cell>
          <cell r="H2272" t="str">
            <v>T&amp;D Engineering</v>
          </cell>
          <cell r="I2272" t="str">
            <v>Performance &amp; Capacity</v>
          </cell>
        </row>
        <row r="2273">
          <cell r="A2273" t="str">
            <v>BI_ST815</v>
          </cell>
          <cell r="B2273" t="str">
            <v>ST815</v>
          </cell>
          <cell r="C2273" t="str">
            <v>BI_ST815 - Ninth &amp; Central Sub - New 230kV Yard (Trans)</v>
          </cell>
          <cell r="D2273" t="str">
            <v>ER_2615</v>
          </cell>
          <cell r="E2273" t="str">
            <v>2615</v>
          </cell>
          <cell r="F2273" t="str">
            <v>ER_2615 - Ninth &amp; Central Substation - New 230kV Yard</v>
          </cell>
          <cell r="G2273" t="str">
            <v>Ninth &amp; Central 230kV Station &amp; Transmission</v>
          </cell>
          <cell r="H2273" t="str">
            <v>T&amp;D Engineering</v>
          </cell>
          <cell r="I2273" t="str">
            <v>Mandatory &amp; Compliance</v>
          </cell>
        </row>
        <row r="2274">
          <cell r="A2274" t="str">
            <v>BI_ST816</v>
          </cell>
          <cell r="B2274" t="str">
            <v>ST816</v>
          </cell>
          <cell r="C2274" t="str">
            <v>BI_ST816 - CLW-LOL #2: Reimbursable Reloc - Old Gun Club Road</v>
          </cell>
          <cell r="D2274" t="str">
            <v>ER_2070</v>
          </cell>
          <cell r="E2274" t="str">
            <v>2070</v>
          </cell>
          <cell r="F2274" t="str">
            <v>ER_2070 - Trans/Dist/Sub Reimbursable Projects</v>
          </cell>
          <cell r="G2274" t="str">
            <v>T&amp;D Reimbursable</v>
          </cell>
          <cell r="H2274" t="str">
            <v>T&amp;D Engineering</v>
          </cell>
          <cell r="I2274" t="str">
            <v>Customer Requested</v>
          </cell>
        </row>
        <row r="2275">
          <cell r="A2275" t="str">
            <v>BI_ST817</v>
          </cell>
          <cell r="B2275" t="str">
            <v>ST817</v>
          </cell>
          <cell r="C2275" t="str">
            <v>BI_ST817 - Valleyway Tap Sub Rbld(Metering Add):Trans Intgrtn</v>
          </cell>
          <cell r="D2275" t="str">
            <v>ER_2204</v>
          </cell>
          <cell r="E2275" t="str">
            <v>2204</v>
          </cell>
          <cell r="F2275" t="str">
            <v>ER_2204 - Substation Rebuilds</v>
          </cell>
          <cell r="G2275" t="str">
            <v>Substation - Station Rebuilds Program</v>
          </cell>
          <cell r="H2275" t="str">
            <v>T&amp;D Engineering</v>
          </cell>
          <cell r="I2275" t="str">
            <v>Asset Condition</v>
          </cell>
        </row>
        <row r="2276">
          <cell r="A2276" t="str">
            <v>BI_ST818</v>
          </cell>
          <cell r="B2276" t="str">
            <v>ST818</v>
          </cell>
          <cell r="C2276" t="str">
            <v>BI_ST818 - Relo Str 8/14 of BEA-BLD 2 115kV Line</v>
          </cell>
          <cell r="D2276" t="str">
            <v>ER_2070</v>
          </cell>
          <cell r="E2276" t="str">
            <v>2070</v>
          </cell>
          <cell r="F2276" t="str">
            <v>ER_2070 - Trans/Dist/Sub Reimbursable Projects</v>
          </cell>
          <cell r="G2276" t="str">
            <v>T&amp;D Reimbursable</v>
          </cell>
          <cell r="H2276" t="str">
            <v>T&amp;D Engineering</v>
          </cell>
          <cell r="I2276" t="str">
            <v>Customer Requested</v>
          </cell>
        </row>
        <row r="2277">
          <cell r="A2277" t="str">
            <v>BI_ST819</v>
          </cell>
          <cell r="B2277" t="str">
            <v>ST819</v>
          </cell>
          <cell r="C2277" t="str">
            <v>BI_ST819 - Boulder Transmission Integration</v>
          </cell>
          <cell r="D2277" t="str">
            <v>ER_2274</v>
          </cell>
          <cell r="E2277" t="str">
            <v>2274</v>
          </cell>
          <cell r="F2277" t="str">
            <v>ER_2274 - New Substations</v>
          </cell>
          <cell r="G2277" t="str">
            <v>Substation - New Distribution Station Capacity Program</v>
          </cell>
          <cell r="H2277" t="str">
            <v>T&amp;D Engineering</v>
          </cell>
          <cell r="I2277" t="str">
            <v>Performance &amp; Capacity</v>
          </cell>
        </row>
        <row r="2278">
          <cell r="A2278" t="str">
            <v>BI_ST860</v>
          </cell>
          <cell r="B2278" t="str">
            <v>ST860</v>
          </cell>
          <cell r="C2278" t="str">
            <v>BI_ST860 - Downtown East 115 Tap</v>
          </cell>
          <cell r="D2278" t="str">
            <v>ER_2274</v>
          </cell>
          <cell r="E2278" t="str">
            <v>2274</v>
          </cell>
          <cell r="F2278" t="str">
            <v>ER_2274 - New Substations</v>
          </cell>
          <cell r="G2278" t="str">
            <v>Substation - New Distribution Station Capacity Program</v>
          </cell>
          <cell r="H2278" t="str">
            <v>T&amp;D Engineering</v>
          </cell>
          <cell r="I2278" t="str">
            <v>Performance &amp; Capacity</v>
          </cell>
        </row>
        <row r="2279">
          <cell r="A2279" t="str">
            <v>BI_ST901</v>
          </cell>
          <cell r="B2279" t="str">
            <v>ST901</v>
          </cell>
          <cell r="C2279" t="str">
            <v>BI_ST901 - Greenacres 115 Tap</v>
          </cell>
          <cell r="D2279" t="str">
            <v>ER_2443</v>
          </cell>
          <cell r="E2279" t="str">
            <v>2443</v>
          </cell>
          <cell r="F2279" t="str">
            <v>ER_2443 - Greenacres 115-13kV Sub - New Construct</v>
          </cell>
          <cell r="G2279" t="str">
            <v>Substation - New Distribution Station Capacity Program</v>
          </cell>
          <cell r="H2279" t="str">
            <v>T&amp;D Engineering</v>
          </cell>
          <cell r="I2279" t="str">
            <v>Performance &amp; Capacity</v>
          </cell>
        </row>
        <row r="2280">
          <cell r="A2280" t="str">
            <v>BI_ST902</v>
          </cell>
          <cell r="B2280" t="str">
            <v>ST902</v>
          </cell>
          <cell r="C2280" t="str">
            <v>BI_ST902 - Beacon-9CE 115#2 Recond</v>
          </cell>
          <cell r="D2280" t="str">
            <v>ER_2458</v>
          </cell>
          <cell r="E2280" t="str">
            <v>2458</v>
          </cell>
          <cell r="F2280" t="str">
            <v>ER_2458 - Beacon-9CE 115#2 Recond</v>
          </cell>
          <cell r="G2280" t="str">
            <v>Regular Capital - Pre Business Case</v>
          </cell>
          <cell r="H2280" t="str">
            <v>No Function</v>
          </cell>
          <cell r="I2280" t="str">
            <v>No Driver</v>
          </cell>
        </row>
        <row r="2281">
          <cell r="A2281" t="str">
            <v>BI_ST903</v>
          </cell>
          <cell r="B2281" t="str">
            <v>ST903</v>
          </cell>
          <cell r="C2281" t="str">
            <v>BI_ST903 - Beacon-Bell #4 230 Relocate:Bigelow Gulch Widening</v>
          </cell>
          <cell r="D2281" t="str">
            <v>ER_2070</v>
          </cell>
          <cell r="E2281" t="str">
            <v>2070</v>
          </cell>
          <cell r="F2281" t="str">
            <v>ER_2070 - Trans/Dist/Sub Reimbursable Projects</v>
          </cell>
          <cell r="G2281" t="str">
            <v>T&amp;D Reimbursable</v>
          </cell>
          <cell r="H2281" t="str">
            <v>T&amp;D Engineering</v>
          </cell>
          <cell r="I2281" t="str">
            <v>Customer Requested</v>
          </cell>
        </row>
        <row r="2282">
          <cell r="A2282" t="str">
            <v>BI_ST904</v>
          </cell>
          <cell r="B2282" t="str">
            <v>ST904</v>
          </cell>
          <cell r="C2282" t="str">
            <v>BI_ST904 - Spokane Tribe 115kV Transmission</v>
          </cell>
          <cell r="D2282" t="str">
            <v>ER_2301</v>
          </cell>
          <cell r="E2282" t="str">
            <v>2301</v>
          </cell>
          <cell r="F2282" t="str">
            <v>ER_2301 - Tribal Permits and Settlements</v>
          </cell>
          <cell r="G2282" t="str">
            <v>Tribal Permits &amp; Settlements</v>
          </cell>
          <cell r="H2282" t="str">
            <v>Other Subfunction</v>
          </cell>
          <cell r="I2282" t="str">
            <v>Mandatory &amp; Compliance</v>
          </cell>
        </row>
        <row r="2283">
          <cell r="A2283" t="str">
            <v>BI_ST905</v>
          </cell>
          <cell r="B2283" t="str">
            <v>ST905</v>
          </cell>
          <cell r="C2283" t="str">
            <v>BI_ST905 - Smart Circuit - Transmission Work</v>
          </cell>
          <cell r="D2283" t="str">
            <v>ER_2529</v>
          </cell>
          <cell r="E2283" t="str">
            <v>2529</v>
          </cell>
          <cell r="F2283" t="str">
            <v>ER_2529 - Spokane Smart Circuit</v>
          </cell>
          <cell r="G2283" t="str">
            <v>Spokane Smart Circuit</v>
          </cell>
          <cell r="H2283" t="str">
            <v>T&amp;D Engineering</v>
          </cell>
          <cell r="I2283" t="str">
            <v>No Driver</v>
          </cell>
        </row>
        <row r="2284">
          <cell r="A2284" t="str">
            <v>BI_ST906</v>
          </cell>
          <cell r="B2284" t="str">
            <v>ST906</v>
          </cell>
          <cell r="C2284" t="str">
            <v>BI_ST906 - Waikiki Sub-Upgrade to (2) 30MVA Line-ups (Trans)</v>
          </cell>
          <cell r="D2284" t="str">
            <v>ER_2274</v>
          </cell>
          <cell r="E2284" t="str">
            <v>2274</v>
          </cell>
          <cell r="F2284" t="str">
            <v>ER_2274 - New Substations</v>
          </cell>
          <cell r="G2284" t="str">
            <v>Substation - New Distribution Station Capacity Program</v>
          </cell>
          <cell r="H2284" t="str">
            <v>T&amp;D Engineering</v>
          </cell>
          <cell r="I2284" t="str">
            <v>Performance &amp; Capacity</v>
          </cell>
        </row>
        <row r="2285">
          <cell r="A2285" t="str">
            <v>BI_ST907</v>
          </cell>
          <cell r="B2285" t="str">
            <v>ST907</v>
          </cell>
          <cell r="C2285" t="str">
            <v>BI_ST907 - New 115kV Transmission Line to Hawthorne Sub</v>
          </cell>
          <cell r="D2285" t="str">
            <v>ER_2612</v>
          </cell>
          <cell r="E2285" t="str">
            <v>2612</v>
          </cell>
          <cell r="F2285" t="str">
            <v>ER_2612 - New 115kV Transmission Line to Hawthorne Sub</v>
          </cell>
          <cell r="G2285" t="str">
            <v>Transmission - Performance &amp; Capacity</v>
          </cell>
          <cell r="H2285" t="str">
            <v>T&amp;D Engineering</v>
          </cell>
          <cell r="I2285" t="str">
            <v>Performance &amp; Capacity</v>
          </cell>
        </row>
        <row r="2286">
          <cell r="A2286" t="str">
            <v>BI_ST908</v>
          </cell>
          <cell r="B2286" t="str">
            <v>ST908</v>
          </cell>
          <cell r="C2286" t="str">
            <v>BI_ST908 - New 115kV Tx Line to Mead-Colbert-Milan Subs</v>
          </cell>
          <cell r="D2286" t="str">
            <v>ER_2613</v>
          </cell>
          <cell r="E2286" t="str">
            <v>2613</v>
          </cell>
          <cell r="F2286" t="str">
            <v>ER_2613 - New 115kV Tx Line to Mead-Colbert-Milan Subs</v>
          </cell>
          <cell r="G2286" t="str">
            <v>Transmission - Performance &amp; Capacity</v>
          </cell>
          <cell r="H2286" t="str">
            <v>T&amp;D Engineering</v>
          </cell>
          <cell r="I2286" t="str">
            <v>Performance &amp; Capacity</v>
          </cell>
        </row>
        <row r="2287">
          <cell r="A2287" t="str">
            <v>BI_ST909</v>
          </cell>
          <cell r="B2287" t="str">
            <v>ST909</v>
          </cell>
          <cell r="C2287" t="str">
            <v>BI_ST909 - SE 115-13kV Phase 2</v>
          </cell>
          <cell r="D2287" t="str">
            <v>ER_2274</v>
          </cell>
          <cell r="E2287" t="str">
            <v>2274</v>
          </cell>
          <cell r="F2287" t="str">
            <v>ER_2274 - New Substations</v>
          </cell>
          <cell r="G2287" t="str">
            <v>Substation - New Distribution Station Capacity Program</v>
          </cell>
          <cell r="H2287" t="str">
            <v>T&amp;D Engineering</v>
          </cell>
          <cell r="I2287" t="str">
            <v>Performance &amp; Capacity</v>
          </cell>
        </row>
        <row r="2288">
          <cell r="A2288" t="str">
            <v>BI_ST910</v>
          </cell>
          <cell r="B2288" t="str">
            <v>ST910</v>
          </cell>
          <cell r="C2288" t="str">
            <v>BI_ST910 - Beacon-Ross Park 115kV T-Line Rebuild</v>
          </cell>
          <cell r="D2288" t="str">
            <v>ER_2621</v>
          </cell>
          <cell r="E2288" t="str">
            <v>2621</v>
          </cell>
          <cell r="F2288" t="str">
            <v>ER_2621 - Beacon-Ross Park 115kV T-Line Rebuild</v>
          </cell>
          <cell r="G2288" t="str">
            <v>Transmission Construction - Compliance</v>
          </cell>
          <cell r="H2288" t="str">
            <v>T&amp;D Engineering</v>
          </cell>
          <cell r="I2288" t="str">
            <v>Mandatory &amp; Compliance</v>
          </cell>
        </row>
        <row r="2289">
          <cell r="A2289" t="str">
            <v>BI_ST911</v>
          </cell>
          <cell r="B2289" t="str">
            <v>ST911</v>
          </cell>
          <cell r="C2289" t="str">
            <v>BI_ST911 - Beacon-Boulder #1 115kV T-Line Rebuild</v>
          </cell>
          <cell r="D2289" t="str">
            <v>ER_2622</v>
          </cell>
          <cell r="E2289" t="str">
            <v>2622</v>
          </cell>
          <cell r="F2289" t="str">
            <v>ER_2622 - Beacon-Boulder #1 115kV T-Line Rebuild</v>
          </cell>
          <cell r="G2289" t="str">
            <v>Transmission Construction - Compliance</v>
          </cell>
          <cell r="H2289" t="str">
            <v>T&amp;D Engineering</v>
          </cell>
          <cell r="I2289" t="str">
            <v>Mandatory &amp; Compliance</v>
          </cell>
        </row>
        <row r="2290">
          <cell r="A2290" t="str">
            <v>BI_ST912</v>
          </cell>
          <cell r="B2290" t="str">
            <v>ST912</v>
          </cell>
          <cell r="C2290" t="str">
            <v>BI_ST912 - Beacon-Boulder #1 115kV at Barker Rd</v>
          </cell>
          <cell r="D2290" t="str">
            <v>ER_2070</v>
          </cell>
          <cell r="E2290" t="str">
            <v>2070</v>
          </cell>
          <cell r="F2290" t="str">
            <v>ER_2070 - Trans/Dist/Sub Reimbursable Projects</v>
          </cell>
          <cell r="G2290" t="str">
            <v>T&amp;D Reimbursable</v>
          </cell>
          <cell r="H2290" t="str">
            <v>T&amp;D Engineering</v>
          </cell>
          <cell r="I2290" t="str">
            <v>Customer Requested</v>
          </cell>
        </row>
        <row r="2291">
          <cell r="A2291" t="str">
            <v>BI_ST915</v>
          </cell>
          <cell r="B2291" t="str">
            <v>ST915</v>
          </cell>
          <cell r="C2291" t="str">
            <v>BI_ST915 - West Plains transmission reinforcement</v>
          </cell>
          <cell r="D2291" t="str">
            <v>ER_2310</v>
          </cell>
          <cell r="E2291" t="str">
            <v>2310</v>
          </cell>
          <cell r="F2291" t="str">
            <v>ER_2310 - West Plains Transmission Reinforce</v>
          </cell>
          <cell r="G2291" t="str">
            <v>Transmission Construction - Compliance</v>
          </cell>
          <cell r="H2291" t="str">
            <v>T&amp;D Engineering</v>
          </cell>
          <cell r="I2291" t="str">
            <v>Mandatory &amp; Compliance</v>
          </cell>
        </row>
        <row r="2292">
          <cell r="A2292" t="str">
            <v>BI_ST916</v>
          </cell>
          <cell r="B2292" t="str">
            <v>ST916</v>
          </cell>
          <cell r="C2292" t="str">
            <v>BI_ST916 - Ross Park-3rd&amp;Hatch 115:Revise for GU(Hamilton St)</v>
          </cell>
          <cell r="D2292" t="str">
            <v>ER_2070</v>
          </cell>
          <cell r="E2292" t="str">
            <v>2070</v>
          </cell>
          <cell r="F2292" t="str">
            <v>ER_2070 - Trans/Dist/Sub Reimbursable Projects</v>
          </cell>
          <cell r="G2292" t="str">
            <v>T&amp;D Reimbursable</v>
          </cell>
          <cell r="H2292" t="str">
            <v>T&amp;D Engineering</v>
          </cell>
          <cell r="I2292" t="str">
            <v>Customer Requested</v>
          </cell>
        </row>
        <row r="2293">
          <cell r="A2293" t="str">
            <v>BI_ST917</v>
          </cell>
          <cell r="B2293" t="str">
            <v>ST917</v>
          </cell>
          <cell r="C2293" t="str">
            <v>BI_ST917 - Beacon PRC-002 (Transmission Integration)</v>
          </cell>
          <cell r="D2293" t="str">
            <v>ER_2608</v>
          </cell>
          <cell r="E2293" t="str">
            <v>2608</v>
          </cell>
          <cell r="F2293" t="str">
            <v>ER_2608 - Protection System Upgrades for PRC-002</v>
          </cell>
          <cell r="G2293" t="str">
            <v>Protection System Upgrade for PRC-002</v>
          </cell>
          <cell r="H2293" t="str">
            <v>T&amp;D Engineering</v>
          </cell>
          <cell r="I2293" t="str">
            <v>Mandatory &amp; Compliance</v>
          </cell>
        </row>
        <row r="2294">
          <cell r="A2294" t="str">
            <v>BI_ST961</v>
          </cell>
          <cell r="B2294" t="str">
            <v>ST961</v>
          </cell>
          <cell r="C2294" t="str">
            <v>BI_ST961 - Downtown West 115 Tap</v>
          </cell>
          <cell r="D2294" t="str">
            <v>ER_2274</v>
          </cell>
          <cell r="E2294" t="str">
            <v>2274</v>
          </cell>
          <cell r="F2294" t="str">
            <v>ER_2274 - New Substations</v>
          </cell>
          <cell r="G2294" t="str">
            <v>Substation - New Distribution Station Capacity Program</v>
          </cell>
          <cell r="H2294" t="str">
            <v>T&amp;D Engineering</v>
          </cell>
          <cell r="I2294" t="str">
            <v>Performance &amp; Capacity</v>
          </cell>
        </row>
        <row r="2295">
          <cell r="A2295" t="str">
            <v>BI_SY301</v>
          </cell>
          <cell r="B2295" t="str">
            <v>SY301</v>
          </cell>
          <cell r="C2295" t="str">
            <v>BI_SY301 - Nine Mile Resort Recreation Site</v>
          </cell>
          <cell r="D2295" t="str">
            <v>ER_6105</v>
          </cell>
          <cell r="E2295" t="str">
            <v>6105</v>
          </cell>
          <cell r="F2295" t="str">
            <v>ER_6105 - SR License &amp; Compliance Support</v>
          </cell>
          <cell r="G2295" t="str">
            <v>Regular Capital - Pre Business Case</v>
          </cell>
          <cell r="H2295" t="str">
            <v>No Function</v>
          </cell>
          <cell r="I2295" t="str">
            <v>No Driver</v>
          </cell>
        </row>
        <row r="2296">
          <cell r="A2296" t="str">
            <v>BI_SY302</v>
          </cell>
          <cell r="B2296" t="str">
            <v>SY302</v>
          </cell>
          <cell r="C2296" t="str">
            <v>BI_SY302 - Long Lake Dam Recreation Area</v>
          </cell>
          <cell r="D2296" t="str">
            <v>ER_6105</v>
          </cell>
          <cell r="E2296" t="str">
            <v>6105</v>
          </cell>
          <cell r="F2296" t="str">
            <v>ER_6105 - SR License &amp; Compliance Support</v>
          </cell>
          <cell r="G2296" t="str">
            <v>Regular Capital - Pre Business Case</v>
          </cell>
          <cell r="H2296" t="str">
            <v>No Function</v>
          </cell>
          <cell r="I2296" t="str">
            <v>No Driver</v>
          </cell>
        </row>
        <row r="2297">
          <cell r="A2297" t="str">
            <v>BI_SY617</v>
          </cell>
          <cell r="B2297" t="str">
            <v>SY617</v>
          </cell>
          <cell r="C2297" t="str">
            <v>BI_SY617 - Boulder Park Comm Connectivity</v>
          </cell>
          <cell r="D2297" t="str">
            <v>ER_5003</v>
          </cell>
          <cell r="E2297" t="str">
            <v>5003</v>
          </cell>
          <cell r="F2297" t="str">
            <v>ER_5003 - Communication Equip</v>
          </cell>
          <cell r="G2297" t="str">
            <v>Regular Capital - Pre Business Case</v>
          </cell>
          <cell r="H2297" t="str">
            <v>No Function</v>
          </cell>
          <cell r="I2297" t="str">
            <v>No Driver</v>
          </cell>
        </row>
        <row r="2298">
          <cell r="A2298" t="str">
            <v>BI_TG100</v>
          </cell>
          <cell r="B2298" t="str">
            <v>TG100</v>
          </cell>
          <cell r="C2298" t="str">
            <v>BI_TG100 - CS2  Unit Specific Capital Projects  require AFUDC</v>
          </cell>
          <cell r="D2298" t="str">
            <v>ER_4132</v>
          </cell>
          <cell r="E2298" t="str">
            <v>4132</v>
          </cell>
          <cell r="F2298" t="str">
            <v>ER_4132 - CS2 Capital Improvements</v>
          </cell>
          <cell r="G2298" t="str">
            <v>Coyote Springs LTSA</v>
          </cell>
          <cell r="H2298" t="str">
            <v>Generation Subfunction</v>
          </cell>
          <cell r="I2298" t="str">
            <v>Performance &amp; Capacity</v>
          </cell>
        </row>
        <row r="2299">
          <cell r="A2299" t="str">
            <v>BI_TG101</v>
          </cell>
          <cell r="B2299" t="str">
            <v>TG101</v>
          </cell>
          <cell r="C2299" t="str">
            <v>BI_TG101 - CS2 Shared/Common Capital Projects require AFUDC</v>
          </cell>
          <cell r="D2299" t="str">
            <v>ER_4114</v>
          </cell>
          <cell r="E2299" t="str">
            <v>4114</v>
          </cell>
          <cell r="F2299" t="str">
            <v>ER_4114 - CS2 Shared Capital</v>
          </cell>
          <cell r="G2299" t="str">
            <v>Regular Capital - Pre Business Case</v>
          </cell>
          <cell r="H2299" t="str">
            <v>No Function</v>
          </cell>
          <cell r="I2299" t="str">
            <v>No Driver</v>
          </cell>
        </row>
        <row r="2300">
          <cell r="A2300" t="str">
            <v>BI_TG301</v>
          </cell>
          <cell r="B2300" t="str">
            <v>TG301</v>
          </cell>
          <cell r="C2300" t="str">
            <v>BI_TG301 - Cap improvements shared &amp; common facilities at CS2</v>
          </cell>
          <cell r="D2300" t="str">
            <v>ER_4114</v>
          </cell>
          <cell r="E2300" t="str">
            <v>4114</v>
          </cell>
          <cell r="F2300" t="str">
            <v>ER_4114 - CS2 Shared Capital</v>
          </cell>
          <cell r="G2300" t="str">
            <v>Regular Capital - Pre Business Case</v>
          </cell>
          <cell r="H2300" t="str">
            <v>No Function</v>
          </cell>
          <cell r="I2300" t="str">
            <v>No Driver</v>
          </cell>
        </row>
        <row r="2301">
          <cell r="A2301" t="str">
            <v>BI_TG302</v>
          </cell>
          <cell r="B2301" t="str">
            <v>TG302</v>
          </cell>
          <cell r="C2301" t="str">
            <v>BI_TG302 - CS2 Capital Improvements</v>
          </cell>
          <cell r="D2301" t="str">
            <v>ER_4132</v>
          </cell>
          <cell r="E2301" t="str">
            <v>4132</v>
          </cell>
          <cell r="F2301" t="str">
            <v>ER_4132 - CS2 Capital Improvements</v>
          </cell>
          <cell r="G2301" t="str">
            <v>Coyote Springs LTSA</v>
          </cell>
          <cell r="H2301" t="str">
            <v>Generation Subfunction</v>
          </cell>
          <cell r="I2301" t="str">
            <v>Performance &amp; Capacity</v>
          </cell>
        </row>
        <row r="2302">
          <cell r="A2302" t="str">
            <v>BI_TG303</v>
          </cell>
          <cell r="B2302" t="str">
            <v>TG303</v>
          </cell>
          <cell r="C2302" t="str">
            <v>BI_TG303 - CS2 Insurance Recovery for Xfmr</v>
          </cell>
          <cell r="D2302" t="str">
            <v>ER_4132</v>
          </cell>
          <cell r="E2302" t="str">
            <v>4132</v>
          </cell>
          <cell r="F2302" t="str">
            <v>ER_4132 - CS2 Capital Improvements</v>
          </cell>
          <cell r="G2302" t="str">
            <v>Coyote Springs LTSA</v>
          </cell>
          <cell r="H2302" t="str">
            <v>Generation Subfunction</v>
          </cell>
          <cell r="I2302" t="str">
            <v>Performance &amp; Capacity</v>
          </cell>
        </row>
        <row r="2303">
          <cell r="A2303" t="str">
            <v>BI_TG304</v>
          </cell>
          <cell r="B2303" t="str">
            <v>TG304</v>
          </cell>
          <cell r="C2303" t="str">
            <v>BI_TG304 - CS2 Inlet Air System</v>
          </cell>
          <cell r="D2303" t="str">
            <v>ER_4167</v>
          </cell>
          <cell r="E2303" t="str">
            <v>4167</v>
          </cell>
          <cell r="F2303" t="str">
            <v>ER_4167 - CS2 Inlet Air System</v>
          </cell>
          <cell r="G2303" t="str">
            <v>CS2 Inlet Air Sys</v>
          </cell>
          <cell r="H2303" t="str">
            <v>Generation Subfunction</v>
          </cell>
          <cell r="I2303" t="str">
            <v>No Driver</v>
          </cell>
        </row>
        <row r="2304">
          <cell r="A2304" t="str">
            <v>BI_TG500</v>
          </cell>
          <cell r="B2304" t="str">
            <v>TG500</v>
          </cell>
          <cell r="C2304" t="str">
            <v>BI_TG500 - Coyote Springs 2 CT Rotor Replacement</v>
          </cell>
          <cell r="D2304" t="str">
            <v>ER_4235</v>
          </cell>
          <cell r="E2304" t="str">
            <v>4235</v>
          </cell>
          <cell r="F2304" t="str">
            <v>ER_4235 - Coyote Springs 2 CT Rotor Replacement</v>
          </cell>
          <cell r="G2304" t="str">
            <v>Coyote Springs 2 CT Rotor Replacement</v>
          </cell>
          <cell r="H2304" t="str">
            <v>Generation Subfunction</v>
          </cell>
          <cell r="I2304" t="str">
            <v>Failed Plant &amp; Operations</v>
          </cell>
        </row>
        <row r="2305">
          <cell r="A2305" t="str">
            <v>BI_TG745</v>
          </cell>
          <cell r="B2305" t="str">
            <v>TG745</v>
          </cell>
          <cell r="C2305" t="str">
            <v>BI_TG745 - CS2 GSU Transformer Swap</v>
          </cell>
          <cell r="D2305" t="str">
            <v>ER_4133</v>
          </cell>
          <cell r="E2305" t="str">
            <v>4133</v>
          </cell>
          <cell r="F2305" t="str">
            <v>ER_4133 - CS2/Generator Step Up Transformer Swap</v>
          </cell>
          <cell r="G2305" t="str">
            <v>Coyote Springs 2 - Failed Plant</v>
          </cell>
          <cell r="H2305" t="str">
            <v>Generation Subfunction</v>
          </cell>
          <cell r="I2305" t="str">
            <v>Failed Plant &amp; Operations</v>
          </cell>
        </row>
        <row r="2306">
          <cell r="A2306" t="str">
            <v>BI_TG801</v>
          </cell>
          <cell r="B2306" t="str">
            <v>TG801</v>
          </cell>
          <cell r="C2306" t="str">
            <v>BI_TG801 - CS2 LTSA Captial Add</v>
          </cell>
          <cell r="D2306" t="str">
            <v>ER_4142</v>
          </cell>
          <cell r="E2306" t="str">
            <v>4142</v>
          </cell>
          <cell r="F2306" t="str">
            <v>ER_4142 - CS2 LTSA Capital Add</v>
          </cell>
          <cell r="G2306" t="str">
            <v>Coyote Springs LTSA</v>
          </cell>
          <cell r="H2306" t="str">
            <v>Generation Subfunction</v>
          </cell>
          <cell r="I2306" t="str">
            <v>Performance &amp; Capacity</v>
          </cell>
        </row>
        <row r="2307">
          <cell r="A2307" t="str">
            <v>BI_TG901</v>
          </cell>
          <cell r="B2307" t="str">
            <v>TG901</v>
          </cell>
          <cell r="C2307" t="str">
            <v>BI_TG901 - Deferred cash payments assoc with CS2 LTSA</v>
          </cell>
          <cell r="D2307" t="str">
            <v>ER_4143</v>
          </cell>
          <cell r="E2307" t="str">
            <v>4143</v>
          </cell>
          <cell r="F2307" t="str">
            <v>ER_4143 - CS2 LTSA Cash Accrual</v>
          </cell>
          <cell r="G2307" t="str">
            <v>Coyote Springs LTSA</v>
          </cell>
          <cell r="H2307" t="str">
            <v>Generation Subfunction</v>
          </cell>
          <cell r="I2307" t="str">
            <v>Performance &amp; Capacity</v>
          </cell>
        </row>
        <row r="2308">
          <cell r="A2308" t="str">
            <v>BI_TG902</v>
          </cell>
          <cell r="B2308" t="str">
            <v>TG902</v>
          </cell>
          <cell r="C2308" t="str">
            <v>BI_TG902 - CS2 Single Phase Transformer</v>
          </cell>
          <cell r="D2308" t="str">
            <v>ER_4206</v>
          </cell>
          <cell r="E2308" t="str">
            <v>4206</v>
          </cell>
          <cell r="F2308" t="str">
            <v>ER_4206 - CS2 Single Phase Transformer</v>
          </cell>
          <cell r="G2308" t="str">
            <v>CS2 Single Phase Transformer</v>
          </cell>
          <cell r="H2308" t="str">
            <v>Generation Subfunction</v>
          </cell>
          <cell r="I2308" t="str">
            <v>Failed Plant &amp; Operations</v>
          </cell>
        </row>
        <row r="2309">
          <cell r="A2309" t="str">
            <v>BI_UG001</v>
          </cell>
          <cell r="B2309" t="str">
            <v>UG001</v>
          </cell>
          <cell r="C2309" t="str">
            <v>BI_UG001 - Lancaster Fixed Assets transfer frm AE to AVA Corp</v>
          </cell>
          <cell r="D2309" t="str">
            <v>ER_4145</v>
          </cell>
          <cell r="E2309" t="str">
            <v>4145</v>
          </cell>
          <cell r="F2309" t="str">
            <v>ER_4145 - Lancaster Plant Generation</v>
          </cell>
          <cell r="G2309" t="str">
            <v>Regular Capital - Pre Business Case</v>
          </cell>
          <cell r="H2309" t="str">
            <v>No Function</v>
          </cell>
          <cell r="I2309" t="str">
            <v>No Driver</v>
          </cell>
        </row>
        <row r="2310">
          <cell r="A2310" t="str">
            <v>BI_UG002</v>
          </cell>
          <cell r="B2310" t="str">
            <v>UG002</v>
          </cell>
          <cell r="C2310" t="str">
            <v>BI_UG002 - Lancaster Plant BA Signal</v>
          </cell>
          <cell r="D2310" t="str">
            <v>ER_4145</v>
          </cell>
          <cell r="E2310" t="str">
            <v>4145</v>
          </cell>
          <cell r="F2310" t="str">
            <v>ER_4145 - Lancaster Plant Generation</v>
          </cell>
          <cell r="G2310" t="str">
            <v>Regular Capital - Pre Business Case</v>
          </cell>
          <cell r="H2310" t="str">
            <v>No Function</v>
          </cell>
          <cell r="I2310" t="str">
            <v>No Driver</v>
          </cell>
        </row>
        <row r="2311">
          <cell r="A2311" t="str">
            <v>BI_WC100</v>
          </cell>
          <cell r="B2311" t="str">
            <v>WC100</v>
          </cell>
          <cell r="C2311" t="str">
            <v>BI_WC100 - Microwave to Addy - Access Control &amp; Sub Integ</v>
          </cell>
          <cell r="D2311" t="str">
            <v>ER_2606</v>
          </cell>
          <cell r="E2311" t="str">
            <v>2606</v>
          </cell>
          <cell r="F2311" t="str">
            <v>ER_2606 - SCADA to all Substations</v>
          </cell>
          <cell r="G2311" t="str">
            <v>Substation - New Distribution Station Capacity Program</v>
          </cell>
          <cell r="H2311" t="str">
            <v>T&amp;D Engineering</v>
          </cell>
          <cell r="I2311" t="str">
            <v>Performance &amp; Capacity</v>
          </cell>
        </row>
        <row r="2312">
          <cell r="A2312" t="str">
            <v>BI_WC101</v>
          </cell>
          <cell r="B2312" t="str">
            <v>WC101</v>
          </cell>
          <cell r="C2312" t="str">
            <v>BI_WC101 - Microwave to Addy - Network Comm &amp; Security Camera</v>
          </cell>
          <cell r="D2312" t="str">
            <v>ER_2606</v>
          </cell>
          <cell r="E2312" t="str">
            <v>2606</v>
          </cell>
          <cell r="F2312" t="str">
            <v>ER_2606 - SCADA to all Substations</v>
          </cell>
          <cell r="G2312" t="str">
            <v>Substation - New Distribution Station Capacity Program</v>
          </cell>
          <cell r="H2312" t="str">
            <v>T&amp;D Engineering</v>
          </cell>
          <cell r="I2312" t="str">
            <v>Performance &amp; Capacity</v>
          </cell>
        </row>
        <row r="2313">
          <cell r="A2313" t="str">
            <v>BI_WD001</v>
          </cell>
          <cell r="B2313" t="str">
            <v>WD001</v>
          </cell>
          <cell r="C2313" t="str">
            <v>BI_WD001 - Recond 2 Mi CLV12F2 for ORI12F1</v>
          </cell>
          <cell r="D2313" t="str">
            <v>ER_2514</v>
          </cell>
          <cell r="E2313" t="str">
            <v>2514</v>
          </cell>
          <cell r="F2313" t="str">
            <v>ER_2514 - Distribution - Spokane North &amp; West</v>
          </cell>
          <cell r="G2313" t="str">
            <v>Distribution System Enhancements</v>
          </cell>
          <cell r="H2313" t="str">
            <v>T&amp;D Engineering</v>
          </cell>
          <cell r="I2313" t="str">
            <v>Performance &amp; Capacity</v>
          </cell>
        </row>
        <row r="2314">
          <cell r="A2314" t="str">
            <v>BI_WD002</v>
          </cell>
          <cell r="B2314" t="str">
            <v>WD002</v>
          </cell>
          <cell r="C2314" t="str">
            <v>BI_WD002 - CLV34F1 Hwy 25N Reconductor</v>
          </cell>
          <cell r="D2314" t="str">
            <v>ER_2514</v>
          </cell>
          <cell r="E2314" t="str">
            <v>2514</v>
          </cell>
          <cell r="F2314" t="str">
            <v>ER_2514 - Distribution - Spokane North &amp; West</v>
          </cell>
          <cell r="G2314" t="str">
            <v>Distribution System Enhancements</v>
          </cell>
          <cell r="H2314" t="str">
            <v>T&amp;D Engineering</v>
          </cell>
          <cell r="I2314" t="str">
            <v>Performance &amp; Capacity</v>
          </cell>
        </row>
        <row r="2315">
          <cell r="A2315" t="str">
            <v>BI_WD003</v>
          </cell>
          <cell r="B2315" t="str">
            <v>WD003</v>
          </cell>
          <cell r="C2315" t="str">
            <v>BI_WD003 - GIF 34F1 Neutral Replacement</v>
          </cell>
          <cell r="D2315" t="str">
            <v>ER_2514</v>
          </cell>
          <cell r="E2315" t="str">
            <v>2514</v>
          </cell>
          <cell r="F2315" t="str">
            <v>ER_2514 - Distribution - Spokane North &amp; West</v>
          </cell>
          <cell r="G2315" t="str">
            <v>Distribution System Enhancements</v>
          </cell>
          <cell r="H2315" t="str">
            <v>T&amp;D Engineering</v>
          </cell>
          <cell r="I2315" t="str">
            <v>Performance &amp; Capacity</v>
          </cell>
        </row>
        <row r="2316">
          <cell r="A2316" t="str">
            <v>BI_WD004</v>
          </cell>
          <cell r="B2316" t="str">
            <v>WD004</v>
          </cell>
          <cell r="C2316" t="str">
            <v>BI_WD004 - Orin 12F3 Recond 2.4 mi</v>
          </cell>
          <cell r="D2316" t="str">
            <v>ER_2514</v>
          </cell>
          <cell r="E2316" t="str">
            <v>2514</v>
          </cell>
          <cell r="F2316" t="str">
            <v>ER_2514 - Distribution - Spokane North &amp; West</v>
          </cell>
          <cell r="G2316" t="str">
            <v>Distribution System Enhancements</v>
          </cell>
          <cell r="H2316" t="str">
            <v>T&amp;D Engineering</v>
          </cell>
          <cell r="I2316" t="str">
            <v>Performance &amp; Capacity</v>
          </cell>
        </row>
        <row r="2317">
          <cell r="A2317" t="str">
            <v>BI_WD005</v>
          </cell>
          <cell r="B2317" t="str">
            <v>WD005</v>
          </cell>
          <cell r="C2317" t="str">
            <v>BI_WD005 - Gifford 34F2</v>
          </cell>
          <cell r="D2317" t="str">
            <v>ER_2414</v>
          </cell>
          <cell r="E2317" t="str">
            <v>2414</v>
          </cell>
          <cell r="F2317" t="str">
            <v>ER_2414 - Sys-Dist Reliability-Improve Worst Fdrs</v>
          </cell>
          <cell r="G2317" t="str">
            <v>Distribution System Enhancements</v>
          </cell>
          <cell r="H2317" t="str">
            <v>T&amp;D Engineering</v>
          </cell>
          <cell r="I2317" t="str">
            <v>Performance &amp; Capacity</v>
          </cell>
        </row>
        <row r="2318">
          <cell r="A2318" t="str">
            <v>BI_WD006</v>
          </cell>
          <cell r="B2318" t="str">
            <v>WD006</v>
          </cell>
          <cell r="C2318" t="str">
            <v>BI_WD006 - Gifford 34F1 (Fruitland)</v>
          </cell>
          <cell r="D2318" t="str">
            <v>ER_2414</v>
          </cell>
          <cell r="E2318" t="str">
            <v>2414</v>
          </cell>
          <cell r="F2318" t="str">
            <v>ER_2414 - Sys-Dist Reliability-Improve Worst Fdrs</v>
          </cell>
          <cell r="G2318" t="str">
            <v>Distribution System Enhancements</v>
          </cell>
          <cell r="H2318" t="str">
            <v>T&amp;D Engineering</v>
          </cell>
          <cell r="I2318" t="str">
            <v>Performance &amp; Capacity</v>
          </cell>
        </row>
        <row r="2319">
          <cell r="A2319" t="str">
            <v>BI_WD007</v>
          </cell>
          <cell r="B2319" t="str">
            <v>WD007</v>
          </cell>
          <cell r="C2319" t="str">
            <v>BI_WD007 - Colville 34F1</v>
          </cell>
          <cell r="D2319" t="str">
            <v>ER_2414</v>
          </cell>
          <cell r="E2319" t="str">
            <v>2414</v>
          </cell>
          <cell r="F2319" t="str">
            <v>ER_2414 - Sys-Dist Reliability-Improve Worst Fdrs</v>
          </cell>
          <cell r="G2319" t="str">
            <v>Distribution System Enhancements</v>
          </cell>
          <cell r="H2319" t="str">
            <v>T&amp;D Engineering</v>
          </cell>
          <cell r="I2319" t="str">
            <v>Performance &amp; Capacity</v>
          </cell>
        </row>
        <row r="2320">
          <cell r="A2320" t="str">
            <v>BI_WD008</v>
          </cell>
          <cell r="B2320" t="str">
            <v>WD008</v>
          </cell>
          <cell r="C2320" t="str">
            <v>BI_WD008 - Spirit 12F1-Support Voltage</v>
          </cell>
          <cell r="D2320" t="str">
            <v>ER_2365</v>
          </cell>
          <cell r="E2320" t="str">
            <v>2365</v>
          </cell>
          <cell r="F2320" t="str">
            <v>ER_2365 - Spirit 115 Sub- Incr Xfmr Capacity</v>
          </cell>
          <cell r="G2320" t="str">
            <v>Regular Capital - Pre Business Case</v>
          </cell>
          <cell r="H2320" t="str">
            <v>No Function</v>
          </cell>
          <cell r="I2320" t="str">
            <v>No Driver</v>
          </cell>
        </row>
        <row r="2321">
          <cell r="A2321" t="str">
            <v>BI_WD009</v>
          </cell>
          <cell r="B2321" t="str">
            <v>WD009</v>
          </cell>
          <cell r="C2321" t="str">
            <v>BI_WD009 - Colville 12F2  Recond 2 mi</v>
          </cell>
          <cell r="D2321" t="str">
            <v>ER_2514</v>
          </cell>
          <cell r="E2321" t="str">
            <v>2514</v>
          </cell>
          <cell r="F2321" t="str">
            <v>ER_2514 - Distribution - Spokane North &amp; West</v>
          </cell>
          <cell r="G2321" t="str">
            <v>Distribution System Enhancements</v>
          </cell>
          <cell r="H2321" t="str">
            <v>T&amp;D Engineering</v>
          </cell>
          <cell r="I2321" t="str">
            <v>Performance &amp; Capacity</v>
          </cell>
        </row>
        <row r="2322">
          <cell r="A2322" t="str">
            <v>BI_WD010</v>
          </cell>
          <cell r="B2322" t="str">
            <v>WD010</v>
          </cell>
          <cell r="C2322" t="str">
            <v>BI_WD010 - Chewelah Sub Rebuild Distribution switching</v>
          </cell>
          <cell r="D2322" t="str">
            <v>ER_2336</v>
          </cell>
          <cell r="E2322" t="str">
            <v>2336</v>
          </cell>
          <cell r="F2322" t="str">
            <v>ER_2336 - System - Replace Dist Power Xfmrs</v>
          </cell>
          <cell r="G2322" t="str">
            <v>Substation - New Distribution Station Capacity Program</v>
          </cell>
          <cell r="H2322" t="str">
            <v>T&amp;D Engineering</v>
          </cell>
          <cell r="I2322" t="str">
            <v>Performance &amp; Capacity</v>
          </cell>
        </row>
        <row r="2323">
          <cell r="A2323" t="str">
            <v>BI_WD101</v>
          </cell>
          <cell r="B2323" t="str">
            <v>WD101</v>
          </cell>
          <cell r="C2323" t="str">
            <v>BI_WD101 - Kettle Falls 12F2 WA</v>
          </cell>
          <cell r="D2323" t="str">
            <v>ER_2414</v>
          </cell>
          <cell r="E2323" t="str">
            <v>2414</v>
          </cell>
          <cell r="F2323" t="str">
            <v>ER_2414 - Sys-Dist Reliability-Improve Worst Fdrs</v>
          </cell>
          <cell r="G2323" t="str">
            <v>Distribution System Enhancements</v>
          </cell>
          <cell r="H2323" t="str">
            <v>T&amp;D Engineering</v>
          </cell>
          <cell r="I2323" t="str">
            <v>Performance &amp; Capacity</v>
          </cell>
        </row>
        <row r="2324">
          <cell r="A2324" t="str">
            <v>BI_WD102</v>
          </cell>
          <cell r="B2324" t="str">
            <v>WD102</v>
          </cell>
          <cell r="C2324" t="str">
            <v>BI_WD102 - Colville 12F2 Reinf 34F1 Tie</v>
          </cell>
          <cell r="D2324" t="str">
            <v>ER_2514</v>
          </cell>
          <cell r="E2324" t="str">
            <v>2514</v>
          </cell>
          <cell r="F2324" t="str">
            <v>ER_2514 - Distribution - Spokane North &amp; West</v>
          </cell>
          <cell r="G2324" t="str">
            <v>Distribution System Enhancements</v>
          </cell>
          <cell r="H2324" t="str">
            <v>T&amp;D Engineering</v>
          </cell>
          <cell r="I2324" t="str">
            <v>Performance &amp; Capacity</v>
          </cell>
        </row>
        <row r="2325">
          <cell r="A2325" t="str">
            <v>BI_WD103</v>
          </cell>
          <cell r="B2325" t="str">
            <v>WD103</v>
          </cell>
          <cell r="C2325" t="str">
            <v>BI_WD103 - CHW 12F2 - Recond 0.25 mi - Town</v>
          </cell>
          <cell r="D2325" t="str">
            <v>ER_2514</v>
          </cell>
          <cell r="E2325" t="str">
            <v>2514</v>
          </cell>
          <cell r="F2325" t="str">
            <v>ER_2514 - Distribution - Spokane North &amp; West</v>
          </cell>
          <cell r="G2325" t="str">
            <v>Distribution System Enhancements</v>
          </cell>
          <cell r="H2325" t="str">
            <v>T&amp;D Engineering</v>
          </cell>
          <cell r="I2325" t="str">
            <v>Performance &amp; Capacity</v>
          </cell>
        </row>
        <row r="2326">
          <cell r="A2326" t="str">
            <v>BI_WD104</v>
          </cell>
          <cell r="B2326" t="str">
            <v>WD104</v>
          </cell>
          <cell r="C2326" t="str">
            <v>BI_WD104 - CHW 12F2 - Angel Pk Recond 0.75 mi</v>
          </cell>
          <cell r="D2326" t="str">
            <v>ER_2514</v>
          </cell>
          <cell r="E2326" t="str">
            <v>2514</v>
          </cell>
          <cell r="F2326" t="str">
            <v>ER_2514 - Distribution - Spokane North &amp; West</v>
          </cell>
          <cell r="G2326" t="str">
            <v>Distribution System Enhancements</v>
          </cell>
          <cell r="H2326" t="str">
            <v>T&amp;D Engineering</v>
          </cell>
          <cell r="I2326" t="str">
            <v>Performance &amp; Capacity</v>
          </cell>
        </row>
        <row r="2327">
          <cell r="A2327" t="str">
            <v>BI_WD105</v>
          </cell>
          <cell r="B2327" t="str">
            <v>WD105</v>
          </cell>
          <cell r="C2327" t="str">
            <v>BI_WD105 - Orin 12F1 and Colville 12F2 Viper Midline</v>
          </cell>
          <cell r="D2327" t="str">
            <v>ER_2514</v>
          </cell>
          <cell r="E2327" t="str">
            <v>2514</v>
          </cell>
          <cell r="F2327" t="str">
            <v>ER_2514 - Distribution - Spokane North &amp; West</v>
          </cell>
          <cell r="G2327" t="str">
            <v>Distribution System Enhancements</v>
          </cell>
          <cell r="H2327" t="str">
            <v>T&amp;D Engineering</v>
          </cell>
          <cell r="I2327" t="str">
            <v>Performance &amp; Capacity</v>
          </cell>
        </row>
        <row r="2328">
          <cell r="A2328" t="str">
            <v>BI_WD201</v>
          </cell>
          <cell r="B2328" t="str">
            <v>WD201</v>
          </cell>
          <cell r="C2328" t="str">
            <v>BI_WD201 - Orin 12F3 WA</v>
          </cell>
          <cell r="D2328" t="str">
            <v>ER_2414</v>
          </cell>
          <cell r="E2328" t="str">
            <v>2414</v>
          </cell>
          <cell r="F2328" t="str">
            <v>ER_2414 - Sys-Dist Reliability-Improve Worst Fdrs</v>
          </cell>
          <cell r="G2328" t="str">
            <v>Distribution System Enhancements</v>
          </cell>
          <cell r="H2328" t="str">
            <v>T&amp;D Engineering</v>
          </cell>
          <cell r="I2328" t="str">
            <v>Performance &amp; Capacity</v>
          </cell>
        </row>
        <row r="2329">
          <cell r="A2329" t="str">
            <v>BI_WD202</v>
          </cell>
          <cell r="B2329" t="str">
            <v>WD202</v>
          </cell>
          <cell r="C2329" t="str">
            <v>BI_WD202 - Valley 12F3 WA</v>
          </cell>
          <cell r="D2329" t="str">
            <v>ER_2414</v>
          </cell>
          <cell r="E2329" t="str">
            <v>2414</v>
          </cell>
          <cell r="F2329" t="str">
            <v>ER_2414 - Sys-Dist Reliability-Improve Worst Fdrs</v>
          </cell>
          <cell r="G2329" t="str">
            <v>Distribution System Enhancements</v>
          </cell>
          <cell r="H2329" t="str">
            <v>T&amp;D Engineering</v>
          </cell>
          <cell r="I2329" t="str">
            <v>Performance &amp; Capacity</v>
          </cell>
        </row>
        <row r="2330">
          <cell r="A2330" t="str">
            <v>BI_WD203</v>
          </cell>
          <cell r="B2330" t="str">
            <v>WD203</v>
          </cell>
          <cell r="C2330" t="str">
            <v>BI_WD203 - Colville 12F2 Tie to Greenwood</v>
          </cell>
          <cell r="D2330" t="str">
            <v>ER_2514</v>
          </cell>
          <cell r="E2330" t="str">
            <v>2514</v>
          </cell>
          <cell r="F2330" t="str">
            <v>ER_2514 - Distribution - Spokane North &amp; West</v>
          </cell>
          <cell r="G2330" t="str">
            <v>Distribution System Enhancements</v>
          </cell>
          <cell r="H2330" t="str">
            <v>T&amp;D Engineering</v>
          </cell>
          <cell r="I2330" t="str">
            <v>Performance &amp; Capacity</v>
          </cell>
        </row>
        <row r="2331">
          <cell r="A2331" t="str">
            <v>BI_WD204</v>
          </cell>
          <cell r="B2331" t="str">
            <v>WD204</v>
          </cell>
          <cell r="C2331" t="str">
            <v>BI_WD204 - Gifford 34F1 Tie</v>
          </cell>
          <cell r="D2331" t="str">
            <v>ER_2514</v>
          </cell>
          <cell r="E2331" t="str">
            <v>2514</v>
          </cell>
          <cell r="F2331" t="str">
            <v>ER_2514 - Distribution - Spokane North &amp; West</v>
          </cell>
          <cell r="G2331" t="str">
            <v>Distribution System Enhancements</v>
          </cell>
          <cell r="H2331" t="str">
            <v>T&amp;D Engineering</v>
          </cell>
          <cell r="I2331" t="str">
            <v>Performance &amp; Capacity</v>
          </cell>
        </row>
        <row r="2332">
          <cell r="A2332" t="str">
            <v>BI_WD205</v>
          </cell>
          <cell r="B2332" t="str">
            <v>WD205</v>
          </cell>
          <cell r="C2332" t="str">
            <v>BI_WD205 - Orin 12F2 Recond 1.2 mi</v>
          </cell>
          <cell r="D2332" t="str">
            <v>ER_2514</v>
          </cell>
          <cell r="E2332" t="str">
            <v>2514</v>
          </cell>
          <cell r="F2332" t="str">
            <v>ER_2514 - Distribution - Spokane North &amp; West</v>
          </cell>
          <cell r="G2332" t="str">
            <v>Distribution System Enhancements</v>
          </cell>
          <cell r="H2332" t="str">
            <v>T&amp;D Engineering</v>
          </cell>
          <cell r="I2332" t="str">
            <v>Performance &amp; Capacity</v>
          </cell>
        </row>
        <row r="2333">
          <cell r="A2333" t="str">
            <v>BI_WD206</v>
          </cell>
          <cell r="B2333" t="str">
            <v>WD206</v>
          </cell>
          <cell r="C2333" t="str">
            <v>BI_WD206 - CLV 34F1 - Kelly Hill Rbld</v>
          </cell>
          <cell r="D2333" t="str">
            <v>ER_2514</v>
          </cell>
          <cell r="E2333" t="str">
            <v>2514</v>
          </cell>
          <cell r="F2333" t="str">
            <v>ER_2514 - Distribution - Spokane North &amp; West</v>
          </cell>
          <cell r="G2333" t="str">
            <v>Distribution System Enhancements</v>
          </cell>
          <cell r="H2333" t="str">
            <v>T&amp;D Engineering</v>
          </cell>
          <cell r="I2333" t="str">
            <v>Performance &amp; Capacity</v>
          </cell>
        </row>
        <row r="2334">
          <cell r="A2334" t="str">
            <v>BI_WD207</v>
          </cell>
          <cell r="B2334" t="str">
            <v>WD207</v>
          </cell>
          <cell r="C2334" t="str">
            <v>BI_WD207 - CHW 12F2 - Flowery Trail Recond</v>
          </cell>
          <cell r="D2334" t="str">
            <v>ER_2514</v>
          </cell>
          <cell r="E2334" t="str">
            <v>2514</v>
          </cell>
          <cell r="F2334" t="str">
            <v>ER_2514 - Distribution - Spokane North &amp; West</v>
          </cell>
          <cell r="G2334" t="str">
            <v>Distribution System Enhancements</v>
          </cell>
          <cell r="H2334" t="str">
            <v>T&amp;D Engineering</v>
          </cell>
          <cell r="I2334" t="str">
            <v>Performance &amp; Capacity</v>
          </cell>
        </row>
        <row r="2335">
          <cell r="A2335" t="str">
            <v>BI_WD208</v>
          </cell>
          <cell r="B2335" t="str">
            <v>WD208</v>
          </cell>
          <cell r="C2335" t="str">
            <v>BI_WD208 - GIF 34F1&amp;2, CLV 34F1 - 3 Midlines</v>
          </cell>
          <cell r="D2335" t="str">
            <v>ER_2514</v>
          </cell>
          <cell r="E2335" t="str">
            <v>2514</v>
          </cell>
          <cell r="F2335" t="str">
            <v>ER_2514 - Distribution - Spokane North &amp; West</v>
          </cell>
          <cell r="G2335" t="str">
            <v>Distribution System Enhancements</v>
          </cell>
          <cell r="H2335" t="str">
            <v>T&amp;D Engineering</v>
          </cell>
          <cell r="I2335" t="str">
            <v>Performance &amp; Capacity</v>
          </cell>
        </row>
        <row r="2336">
          <cell r="A2336" t="str">
            <v>BI_WD300</v>
          </cell>
          <cell r="B2336" t="str">
            <v>WD300</v>
          </cell>
          <cell r="C2336" t="str">
            <v>BI_WD300 - Colville 12F2 - Reconductor 1.25 Miles</v>
          </cell>
          <cell r="D2336" t="str">
            <v>ER_2224</v>
          </cell>
          <cell r="E2336" t="str">
            <v>2224</v>
          </cell>
          <cell r="F2336" t="str">
            <v>ER_2224 - Colville 12F2 Reconductor</v>
          </cell>
          <cell r="G2336" t="str">
            <v>Regular Capital - Pre Business Case</v>
          </cell>
          <cell r="H2336" t="str">
            <v>No Function</v>
          </cell>
          <cell r="I2336" t="str">
            <v>No Driver</v>
          </cell>
        </row>
        <row r="2337">
          <cell r="A2337" t="str">
            <v>BI_WD301</v>
          </cell>
          <cell r="B2337" t="str">
            <v>WD301</v>
          </cell>
          <cell r="C2337" t="str">
            <v>BI_WD301 - Colville 34F1-Transfer Valley Asphalt</v>
          </cell>
          <cell r="D2337" t="str">
            <v>ER_2367</v>
          </cell>
          <cell r="E2337" t="str">
            <v>2367</v>
          </cell>
          <cell r="F2337" t="str">
            <v>ER_2367 - Colville 34F1-Transfer Valley Asphalt</v>
          </cell>
          <cell r="G2337" t="str">
            <v>Regular Capital - Pre Business Case</v>
          </cell>
          <cell r="H2337" t="str">
            <v>No Function</v>
          </cell>
          <cell r="I2337" t="str">
            <v>No Driver</v>
          </cell>
        </row>
        <row r="2338">
          <cell r="A2338" t="str">
            <v>BI_WD302</v>
          </cell>
          <cell r="B2338" t="str">
            <v>WD302</v>
          </cell>
          <cell r="C2338" t="str">
            <v>BI_WD302 - GRN 12F2 Recond 4.1 mi Old Kettle Rd</v>
          </cell>
          <cell r="D2338" t="str">
            <v>ER_2514</v>
          </cell>
          <cell r="E2338" t="str">
            <v>2514</v>
          </cell>
          <cell r="F2338" t="str">
            <v>ER_2514 - Distribution - Spokane North &amp; West</v>
          </cell>
          <cell r="G2338" t="str">
            <v>Distribution System Enhancements</v>
          </cell>
          <cell r="H2338" t="str">
            <v>T&amp;D Engineering</v>
          </cell>
          <cell r="I2338" t="str">
            <v>Performance &amp; Capacity</v>
          </cell>
        </row>
        <row r="2339">
          <cell r="A2339" t="str">
            <v>BI_WD303</v>
          </cell>
          <cell r="B2339" t="str">
            <v>WD303</v>
          </cell>
          <cell r="C2339" t="str">
            <v>BI_WD303 - CHE Midline Regs</v>
          </cell>
          <cell r="D2339" t="str">
            <v>ER_2514</v>
          </cell>
          <cell r="E2339" t="str">
            <v>2514</v>
          </cell>
          <cell r="F2339" t="str">
            <v>ER_2514 - Distribution - Spokane North &amp; West</v>
          </cell>
          <cell r="G2339" t="str">
            <v>Distribution System Enhancements</v>
          </cell>
          <cell r="H2339" t="str">
            <v>T&amp;D Engineering</v>
          </cell>
          <cell r="I2339" t="str">
            <v>Performance &amp; Capacity</v>
          </cell>
        </row>
        <row r="2340">
          <cell r="A2340" t="str">
            <v>BI_WD304</v>
          </cell>
          <cell r="B2340" t="str">
            <v>WD304</v>
          </cell>
          <cell r="C2340" t="str">
            <v>BI_WD304 - CHW12F3 - ARD12F2 FDR Tie (5 Mi UG)</v>
          </cell>
          <cell r="D2340" t="str">
            <v>ER_2514</v>
          </cell>
          <cell r="E2340" t="str">
            <v>2514</v>
          </cell>
          <cell r="F2340" t="str">
            <v>ER_2514 - Distribution - Spokane North &amp; West</v>
          </cell>
          <cell r="G2340" t="str">
            <v>Distribution System Enhancements</v>
          </cell>
          <cell r="H2340" t="str">
            <v>T&amp;D Engineering</v>
          </cell>
          <cell r="I2340" t="str">
            <v>Performance &amp; Capacity</v>
          </cell>
        </row>
        <row r="2341">
          <cell r="A2341" t="str">
            <v>BI_WD305</v>
          </cell>
          <cell r="B2341" t="str">
            <v>WD305</v>
          </cell>
          <cell r="C2341" t="str">
            <v>BI_WD305 - CLV34F1 - Midline</v>
          </cell>
          <cell r="D2341" t="str">
            <v>ER_2514</v>
          </cell>
          <cell r="E2341" t="str">
            <v>2514</v>
          </cell>
          <cell r="F2341" t="str">
            <v>ER_2514 - Distribution - Spokane North &amp; West</v>
          </cell>
          <cell r="G2341" t="str">
            <v>Distribution System Enhancements</v>
          </cell>
          <cell r="H2341" t="str">
            <v>T&amp;D Engineering</v>
          </cell>
          <cell r="I2341" t="str">
            <v>Performance &amp; Capacity</v>
          </cell>
        </row>
        <row r="2342">
          <cell r="A2342" t="str">
            <v>BI_WD306</v>
          </cell>
          <cell r="B2342" t="str">
            <v>WD306</v>
          </cell>
          <cell r="C2342" t="str">
            <v>BI_WD306 - CHW12F4 Recond near Ctnwd Road</v>
          </cell>
          <cell r="D2342" t="str">
            <v>ER_2514</v>
          </cell>
          <cell r="E2342" t="str">
            <v>2514</v>
          </cell>
          <cell r="F2342" t="str">
            <v>ER_2514 - Distribution - Spokane North &amp; West</v>
          </cell>
          <cell r="G2342" t="str">
            <v>Distribution System Enhancements</v>
          </cell>
          <cell r="H2342" t="str">
            <v>T&amp;D Engineering</v>
          </cell>
          <cell r="I2342" t="str">
            <v>Performance &amp; Capacity</v>
          </cell>
        </row>
        <row r="2343">
          <cell r="A2343" t="str">
            <v>BI_WD307</v>
          </cell>
          <cell r="B2343" t="str">
            <v>WD307</v>
          </cell>
          <cell r="C2343" t="str">
            <v>BI_WD307 - Spirit 12 F1 Feeder Upgrade</v>
          </cell>
          <cell r="D2343" t="str">
            <v>ER_2470</v>
          </cell>
          <cell r="E2343" t="str">
            <v>2470</v>
          </cell>
          <cell r="F2343" t="str">
            <v>ER_2470 - Dist Grid Modernization</v>
          </cell>
          <cell r="G2343" t="str">
            <v>Distribution Grid Modernization</v>
          </cell>
          <cell r="H2343" t="str">
            <v>T&amp;D Operations</v>
          </cell>
          <cell r="I2343" t="str">
            <v>Asset Condition</v>
          </cell>
        </row>
        <row r="2344">
          <cell r="A2344" t="str">
            <v>BI_WD308</v>
          </cell>
          <cell r="B2344" t="str">
            <v>WD308</v>
          </cell>
          <cell r="C2344" t="str">
            <v>BI_WD308 - Turtle Meter Replacement</v>
          </cell>
          <cell r="D2344" t="str">
            <v>ER_2588</v>
          </cell>
          <cell r="E2344" t="str">
            <v>2588</v>
          </cell>
          <cell r="F2344" t="str">
            <v>ER_2588 - Turtle Meter Replacement</v>
          </cell>
          <cell r="G2344" t="str">
            <v>Regular Capital - Pre Business Case</v>
          </cell>
          <cell r="H2344" t="str">
            <v>No Function</v>
          </cell>
          <cell r="I2344" t="str">
            <v>No Driver</v>
          </cell>
        </row>
        <row r="2345">
          <cell r="A2345" t="str">
            <v>BI_WD309</v>
          </cell>
          <cell r="B2345" t="str">
            <v>WD309</v>
          </cell>
          <cell r="C2345" t="str">
            <v>BI_WD309 - Elec Meter Replacement Non Revenue</v>
          </cell>
          <cell r="D2345" t="str">
            <v>ER_2073</v>
          </cell>
          <cell r="E2345" t="str">
            <v>2073</v>
          </cell>
          <cell r="F2345" t="str">
            <v>ER_2073 - Elec Meter Replacement Non Revenue</v>
          </cell>
          <cell r="G2345" t="str">
            <v>Meter Minor Blanket</v>
          </cell>
          <cell r="H2345" t="str">
            <v>T&amp;D Operations</v>
          </cell>
          <cell r="I2345" t="str">
            <v>Failed Plant &amp; Operations</v>
          </cell>
        </row>
        <row r="2346">
          <cell r="A2346" t="str">
            <v>BI_WD400</v>
          </cell>
          <cell r="B2346" t="str">
            <v>WD400</v>
          </cell>
          <cell r="C2346" t="str">
            <v>BI_WD400 - Spirit 12F1 WA</v>
          </cell>
          <cell r="D2346" t="str">
            <v>ER_2414</v>
          </cell>
          <cell r="E2346" t="str">
            <v>2414</v>
          </cell>
          <cell r="F2346" t="str">
            <v>ER_2414 - Sys-Dist Reliability-Improve Worst Fdrs</v>
          </cell>
          <cell r="G2346" t="str">
            <v>Distribution System Enhancements</v>
          </cell>
          <cell r="H2346" t="str">
            <v>T&amp;D Engineering</v>
          </cell>
          <cell r="I2346" t="str">
            <v>Performance &amp; Capacity</v>
          </cell>
        </row>
        <row r="2347">
          <cell r="A2347" t="str">
            <v>BI_WD401</v>
          </cell>
          <cell r="B2347" t="str">
            <v>WD401</v>
          </cell>
          <cell r="C2347" t="str">
            <v>BI_WD401 - Gifford 34F1 - Add Midline Regulators</v>
          </cell>
          <cell r="D2347" t="str">
            <v>ER_2233</v>
          </cell>
          <cell r="E2347" t="str">
            <v>2233</v>
          </cell>
          <cell r="F2347" t="str">
            <v>ER_2233 - Gifford 34F1 Add Regulators</v>
          </cell>
          <cell r="G2347" t="str">
            <v>Regular Capital - Pre Business Case</v>
          </cell>
          <cell r="H2347" t="str">
            <v>No Function</v>
          </cell>
          <cell r="I2347" t="str">
            <v>No Driver</v>
          </cell>
        </row>
        <row r="2348">
          <cell r="A2348" t="str">
            <v>BI_WD402</v>
          </cell>
          <cell r="B2348" t="str">
            <v>WD402</v>
          </cell>
          <cell r="C2348" t="str">
            <v>BI_WD402 - System - Bucking Banks</v>
          </cell>
          <cell r="D2348" t="str">
            <v>ER_2203</v>
          </cell>
          <cell r="E2348" t="str">
            <v>2203</v>
          </cell>
          <cell r="F2348" t="str">
            <v>ER_2203 - System - Install Bucking Banks</v>
          </cell>
          <cell r="G2348" t="str">
            <v>Regular Capital - Pre Business Case</v>
          </cell>
          <cell r="H2348" t="str">
            <v>No Function</v>
          </cell>
          <cell r="I2348" t="str">
            <v>No Driver</v>
          </cell>
        </row>
        <row r="2349">
          <cell r="A2349" t="str">
            <v>BI_WD403</v>
          </cell>
          <cell r="B2349" t="str">
            <v>WD403</v>
          </cell>
          <cell r="C2349" t="str">
            <v>BI_WD403 - Orin 12F3 - Add &amp; Move Midline Regulators</v>
          </cell>
          <cell r="D2349" t="str">
            <v>ER_2247</v>
          </cell>
          <cell r="E2349" t="str">
            <v>2247</v>
          </cell>
          <cell r="F2349" t="str">
            <v>ER_2247 - ORI 12F3 Line Regulators</v>
          </cell>
          <cell r="G2349" t="str">
            <v>Regular Capital - Pre Business Case</v>
          </cell>
          <cell r="H2349" t="str">
            <v>No Function</v>
          </cell>
          <cell r="I2349" t="str">
            <v>No Driver</v>
          </cell>
        </row>
        <row r="2350">
          <cell r="A2350" t="str">
            <v>BI_WD404</v>
          </cell>
          <cell r="B2350" t="str">
            <v>WD404</v>
          </cell>
          <cell r="C2350" t="str">
            <v>BI_WD404 - Orin 115Kv Sub ? Upgrade 12F3 Voltage Regs</v>
          </cell>
          <cell r="D2350" t="str">
            <v>ER_2247</v>
          </cell>
          <cell r="E2350" t="str">
            <v>2247</v>
          </cell>
          <cell r="F2350" t="str">
            <v>ER_2247 - ORI 12F3 Line Regulators</v>
          </cell>
          <cell r="G2350" t="str">
            <v>Regular Capital - Pre Business Case</v>
          </cell>
          <cell r="H2350" t="str">
            <v>No Function</v>
          </cell>
          <cell r="I2350" t="str">
            <v>No Driver</v>
          </cell>
        </row>
        <row r="2351">
          <cell r="A2351" t="str">
            <v>BI_WD405</v>
          </cell>
          <cell r="B2351" t="str">
            <v>WD405</v>
          </cell>
          <cell r="C2351" t="str">
            <v>BI_WD405 - Met Chip Sub R&amp;S - Convert Customer to 13 Kv</v>
          </cell>
          <cell r="D2351" t="str">
            <v>ER_2244</v>
          </cell>
          <cell r="E2351" t="str">
            <v>2244</v>
          </cell>
          <cell r="F2351" t="str">
            <v>ER_2244 - Met Chip</v>
          </cell>
          <cell r="G2351" t="str">
            <v>Regular Capital - Pre Business Case</v>
          </cell>
          <cell r="H2351" t="str">
            <v>No Function</v>
          </cell>
          <cell r="I2351" t="str">
            <v>No Driver</v>
          </cell>
        </row>
        <row r="2352">
          <cell r="A2352" t="str">
            <v>BI_WD500</v>
          </cell>
          <cell r="B2352" t="str">
            <v>WD500</v>
          </cell>
          <cell r="C2352" t="str">
            <v>BI_WD500 - CLV 12F4 Recond 1.6 mi</v>
          </cell>
          <cell r="D2352" t="str">
            <v>ER_2514</v>
          </cell>
          <cell r="E2352" t="str">
            <v>2514</v>
          </cell>
          <cell r="F2352" t="str">
            <v>ER_2514 - Distribution - Spokane North &amp; West</v>
          </cell>
          <cell r="G2352" t="str">
            <v>Distribution System Enhancements</v>
          </cell>
          <cell r="H2352" t="str">
            <v>T&amp;D Engineering</v>
          </cell>
          <cell r="I2352" t="str">
            <v>Performance &amp; Capacity</v>
          </cell>
        </row>
        <row r="2353">
          <cell r="A2353" t="str">
            <v>BI_WD501</v>
          </cell>
          <cell r="B2353" t="str">
            <v>WD501</v>
          </cell>
          <cell r="C2353" t="str">
            <v>BI_WD501 - KET 12F2 - Chg FDR Voltage to 13.2 kV</v>
          </cell>
          <cell r="D2353" t="str">
            <v>ER_2514</v>
          </cell>
          <cell r="E2353" t="str">
            <v>2514</v>
          </cell>
          <cell r="F2353" t="str">
            <v>ER_2514 - Distribution - Spokane North &amp; West</v>
          </cell>
          <cell r="G2353" t="str">
            <v>Distribution System Enhancements</v>
          </cell>
          <cell r="H2353" t="str">
            <v>T&amp;D Engineering</v>
          </cell>
          <cell r="I2353" t="str">
            <v>Performance &amp; Capacity</v>
          </cell>
        </row>
        <row r="2354">
          <cell r="A2354" t="str">
            <v>BI_WD600</v>
          </cell>
          <cell r="B2354" t="str">
            <v>WD600</v>
          </cell>
          <cell r="C2354" t="str">
            <v>BI_WD600 - 49N Substation - Distribution Line Integration</v>
          </cell>
          <cell r="D2354" t="str">
            <v>ER_2274</v>
          </cell>
          <cell r="E2354" t="str">
            <v>2274</v>
          </cell>
          <cell r="F2354" t="str">
            <v>ER_2274 - New Substations</v>
          </cell>
          <cell r="G2354" t="str">
            <v>Substation - New Distribution Station Capacity Program</v>
          </cell>
          <cell r="H2354" t="str">
            <v>T&amp;D Engineering</v>
          </cell>
          <cell r="I2354" t="str">
            <v>Performance &amp; Capacity</v>
          </cell>
        </row>
        <row r="2355">
          <cell r="A2355" t="str">
            <v>BI_WD601</v>
          </cell>
          <cell r="B2355" t="str">
            <v>WD601</v>
          </cell>
          <cell r="C2355" t="str">
            <v>BI_WD601 - Colville 34F1:  RCND Evans cutoff to Bosberg</v>
          </cell>
          <cell r="D2355" t="str">
            <v>ER_2514</v>
          </cell>
          <cell r="E2355" t="str">
            <v>2514</v>
          </cell>
          <cell r="F2355" t="str">
            <v>ER_2514 - Distribution - Spokane North &amp; West</v>
          </cell>
          <cell r="G2355" t="str">
            <v>Distribution System Enhancements</v>
          </cell>
          <cell r="H2355" t="str">
            <v>T&amp;D Engineering</v>
          </cell>
          <cell r="I2355" t="str">
            <v>Performance &amp; Capacity</v>
          </cell>
        </row>
        <row r="2356">
          <cell r="A2356" t="str">
            <v>BI_WD602</v>
          </cell>
          <cell r="B2356" t="str">
            <v>WD602</v>
          </cell>
          <cell r="C2356" t="str">
            <v>BI_WD602 - SPI12F1 Grid Mod Automation</v>
          </cell>
          <cell r="D2356" t="str">
            <v>ER_2599</v>
          </cell>
          <cell r="E2356" t="str">
            <v>2599</v>
          </cell>
          <cell r="F2356" t="str">
            <v>ER_2599 - Grid Mod Automation</v>
          </cell>
          <cell r="G2356" t="str">
            <v>Distribution Grid Modernization</v>
          </cell>
          <cell r="H2356" t="str">
            <v>T&amp;D Operations</v>
          </cell>
          <cell r="I2356" t="str">
            <v>Asset Condition</v>
          </cell>
        </row>
        <row r="2357">
          <cell r="A2357" t="str">
            <v>BI_WD622</v>
          </cell>
          <cell r="B2357" t="str">
            <v>WD622</v>
          </cell>
          <cell r="C2357" t="str">
            <v>BI_WD622 - GIF 34F2 Service Improvement</v>
          </cell>
          <cell r="D2357" t="str">
            <v>ER_2431</v>
          </cell>
          <cell r="E2357" t="str">
            <v>2431</v>
          </cell>
          <cell r="F2357" t="str">
            <v>ER_2431 - Gifford Feeders-Service Reliability</v>
          </cell>
          <cell r="G2357" t="str">
            <v>Regular Capital - Pre Business Case</v>
          </cell>
          <cell r="H2357" t="str">
            <v>No Function</v>
          </cell>
          <cell r="I2357" t="str">
            <v>No Driver</v>
          </cell>
        </row>
        <row r="2358">
          <cell r="A2358" t="str">
            <v>BI_WD628</v>
          </cell>
          <cell r="B2358" t="str">
            <v>WD628</v>
          </cell>
          <cell r="C2358" t="str">
            <v>BI_WD628 - GIF 34F1 Service Improvement</v>
          </cell>
          <cell r="D2358" t="str">
            <v>ER_2431</v>
          </cell>
          <cell r="E2358" t="str">
            <v>2431</v>
          </cell>
          <cell r="F2358" t="str">
            <v>ER_2431 - Gifford Feeders-Service Reliability</v>
          </cell>
          <cell r="G2358" t="str">
            <v>Regular Capital - Pre Business Case</v>
          </cell>
          <cell r="H2358" t="str">
            <v>No Function</v>
          </cell>
          <cell r="I2358" t="str">
            <v>No Driver</v>
          </cell>
        </row>
        <row r="2359">
          <cell r="A2359" t="str">
            <v>BI_WD682</v>
          </cell>
          <cell r="B2359" t="str">
            <v>WD682</v>
          </cell>
          <cell r="C2359" t="str">
            <v>BI_WD682 - CLV 34F1 Service Improvement</v>
          </cell>
          <cell r="D2359" t="str">
            <v>ER_2430</v>
          </cell>
          <cell r="E2359" t="str">
            <v>2430</v>
          </cell>
          <cell r="F2359" t="str">
            <v>ER_2430 - Colville Area-Service Improvement</v>
          </cell>
          <cell r="G2359" t="str">
            <v>Regular Capital - Pre Business Case</v>
          </cell>
          <cell r="H2359" t="str">
            <v>No Function</v>
          </cell>
          <cell r="I2359" t="str">
            <v>No Driver</v>
          </cell>
        </row>
        <row r="2360">
          <cell r="A2360" t="str">
            <v>BI_WD700</v>
          </cell>
          <cell r="B2360" t="str">
            <v>WD700</v>
          </cell>
          <cell r="C2360" t="str">
            <v>BI_WD700 - Chewelah 12F3 Service Improvement</v>
          </cell>
          <cell r="D2360" t="str">
            <v>ER_2468</v>
          </cell>
          <cell r="E2360" t="str">
            <v>2468</v>
          </cell>
          <cell r="F2360" t="str">
            <v>ER_2468 - Chewelah 12F3 Service Improvement</v>
          </cell>
          <cell r="G2360" t="str">
            <v>Regular Capital - Pre Business Case</v>
          </cell>
          <cell r="H2360" t="str">
            <v>No Function</v>
          </cell>
          <cell r="I2360" t="str">
            <v>No Driver</v>
          </cell>
        </row>
        <row r="2361">
          <cell r="A2361" t="str">
            <v>BI_WD701</v>
          </cell>
          <cell r="B2361" t="str">
            <v>WD701</v>
          </cell>
          <cell r="C2361" t="str">
            <v>BI_WD701 - CHW12F2 Boring Conduit 49N Ski Expansion</v>
          </cell>
          <cell r="D2361" t="str">
            <v>ER_2514</v>
          </cell>
          <cell r="E2361" t="str">
            <v>2514</v>
          </cell>
          <cell r="F2361" t="str">
            <v>ER_2514 - Distribution - Spokane North &amp; West</v>
          </cell>
          <cell r="G2361" t="str">
            <v>Distribution System Enhancements</v>
          </cell>
          <cell r="H2361" t="str">
            <v>T&amp;D Engineering</v>
          </cell>
          <cell r="I2361" t="str">
            <v>Performance &amp; Capacity</v>
          </cell>
        </row>
        <row r="2362">
          <cell r="A2362" t="str">
            <v>BI_WD800</v>
          </cell>
          <cell r="B2362" t="str">
            <v>WD800</v>
          </cell>
          <cell r="C2362" t="str">
            <v>BI_WD800 - Valley 115/13V Substation Rebuild Dist Integration</v>
          </cell>
          <cell r="D2362" t="str">
            <v>ER_2204</v>
          </cell>
          <cell r="E2362" t="str">
            <v>2204</v>
          </cell>
          <cell r="F2362" t="str">
            <v>ER_2204 - Substation Rebuilds</v>
          </cell>
          <cell r="G2362" t="str">
            <v>Substation - Station Rebuilds Program</v>
          </cell>
          <cell r="H2362" t="str">
            <v>T&amp;D Engineering</v>
          </cell>
          <cell r="I2362" t="str">
            <v>Asset Condition</v>
          </cell>
        </row>
        <row r="2363">
          <cell r="A2363" t="str">
            <v>BI_WD801</v>
          </cell>
          <cell r="B2363" t="str">
            <v>WD801</v>
          </cell>
          <cell r="C2363" t="str">
            <v>BI_WD801 - Orin 12F3:  Recond 4 miles</v>
          </cell>
          <cell r="D2363" t="str">
            <v>ER_2514</v>
          </cell>
          <cell r="E2363" t="str">
            <v>2514</v>
          </cell>
          <cell r="F2363" t="str">
            <v>ER_2514 - Distribution - Spokane North &amp; West</v>
          </cell>
          <cell r="G2363" t="str">
            <v>Distribution System Enhancements</v>
          </cell>
          <cell r="H2363" t="str">
            <v>T&amp;D Engineering</v>
          </cell>
          <cell r="I2363" t="str">
            <v>Performance &amp; Capacity</v>
          </cell>
        </row>
        <row r="2364">
          <cell r="A2364" t="str">
            <v>BI_WD802</v>
          </cell>
          <cell r="B2364" t="str">
            <v>WD802</v>
          </cell>
          <cell r="C2364" t="str">
            <v>BI_WD802 - Greenwood 12F2:  Area Capacity Upgrades</v>
          </cell>
          <cell r="D2364" t="str">
            <v>ER_2514</v>
          </cell>
          <cell r="E2364" t="str">
            <v>2514</v>
          </cell>
          <cell r="F2364" t="str">
            <v>ER_2514 - Distribution - Spokane North &amp; West</v>
          </cell>
          <cell r="G2364" t="str">
            <v>Distribution System Enhancements</v>
          </cell>
          <cell r="H2364" t="str">
            <v>T&amp;D Engineering</v>
          </cell>
          <cell r="I2364" t="str">
            <v>Performance &amp; Capacity</v>
          </cell>
        </row>
        <row r="2365">
          <cell r="A2365" t="str">
            <v>BI_WD803</v>
          </cell>
          <cell r="B2365" t="str">
            <v>WD803</v>
          </cell>
          <cell r="C2365" t="str">
            <v>BI_WD803 - Spirit Distribution work for transformer repl</v>
          </cell>
          <cell r="D2365" t="str">
            <v>ER_2204</v>
          </cell>
          <cell r="E2365" t="str">
            <v>2204</v>
          </cell>
          <cell r="F2365" t="str">
            <v>ER_2204 - Substation Rebuilds</v>
          </cell>
          <cell r="G2365" t="str">
            <v>Substation - Station Rebuilds Program</v>
          </cell>
          <cell r="H2365" t="str">
            <v>T&amp;D Engineering</v>
          </cell>
          <cell r="I2365" t="str">
            <v>Asset Condition</v>
          </cell>
        </row>
        <row r="2366">
          <cell r="A2366" t="str">
            <v>BI_WD804</v>
          </cell>
          <cell r="B2366" t="str">
            <v>WD804</v>
          </cell>
          <cell r="C2366" t="str">
            <v>BI_WD804 - Orin-Arden Tie underbuild reconductor</v>
          </cell>
          <cell r="D2366" t="str">
            <v>ER_2514</v>
          </cell>
          <cell r="E2366" t="str">
            <v>2514</v>
          </cell>
          <cell r="F2366" t="str">
            <v>ER_2514 - Distribution - Spokane North &amp; West</v>
          </cell>
          <cell r="G2366" t="str">
            <v>Distribution System Enhancements</v>
          </cell>
          <cell r="H2366" t="str">
            <v>T&amp;D Engineering</v>
          </cell>
          <cell r="I2366" t="str">
            <v>Performance &amp; Capacity</v>
          </cell>
        </row>
        <row r="2367">
          <cell r="A2367" t="str">
            <v>BI_WD805</v>
          </cell>
          <cell r="B2367" t="str">
            <v>WD805</v>
          </cell>
          <cell r="C2367" t="str">
            <v>BI_WD805 - Lind-Warden 115kV Rebuild: Distribution Underbuild</v>
          </cell>
          <cell r="D2367" t="str">
            <v>ER_2604</v>
          </cell>
          <cell r="E2367" t="str">
            <v>2604</v>
          </cell>
          <cell r="F2367" t="str">
            <v>ER_2604 - Lind-Warden 115kV Transmission Line Rebuild</v>
          </cell>
          <cell r="G2367" t="str">
            <v>Rattlesnake Flat Wind Farm Project 115kV Integration Project</v>
          </cell>
          <cell r="H2367" t="str">
            <v>T&amp;D Engineering</v>
          </cell>
          <cell r="I2367" t="str">
            <v>Customer Requested</v>
          </cell>
        </row>
        <row r="2368">
          <cell r="A2368" t="str">
            <v>BI_WD806</v>
          </cell>
          <cell r="B2368" t="str">
            <v>WD806</v>
          </cell>
          <cell r="C2368" t="str">
            <v>BI_WD806 - KET12F2 Reconductor River Crossing</v>
          </cell>
          <cell r="D2368" t="str">
            <v>ER_2514</v>
          </cell>
          <cell r="E2368" t="str">
            <v>2514</v>
          </cell>
          <cell r="F2368" t="str">
            <v>ER_2514 - Distribution - Spokane North &amp; West</v>
          </cell>
          <cell r="G2368" t="str">
            <v>Distribution System Enhancements</v>
          </cell>
          <cell r="H2368" t="str">
            <v>T&amp;D Engineering</v>
          </cell>
          <cell r="I2368" t="str">
            <v>Performance &amp; Capacity</v>
          </cell>
        </row>
        <row r="2369">
          <cell r="A2369" t="str">
            <v>BI_WD807</v>
          </cell>
          <cell r="B2369" t="str">
            <v>WD807</v>
          </cell>
          <cell r="C2369" t="str">
            <v>BI_WD807 - KET12F2 Midline Voltage Regulators</v>
          </cell>
          <cell r="D2369" t="str">
            <v>ER_2514</v>
          </cell>
          <cell r="E2369" t="str">
            <v>2514</v>
          </cell>
          <cell r="F2369" t="str">
            <v>ER_2514 - Distribution - Spokane North &amp; West</v>
          </cell>
          <cell r="G2369" t="str">
            <v>Distribution System Enhancements</v>
          </cell>
          <cell r="H2369" t="str">
            <v>T&amp;D Engineering</v>
          </cell>
          <cell r="I2369" t="str">
            <v>Performance &amp; Capacity</v>
          </cell>
        </row>
        <row r="2370">
          <cell r="A2370" t="str">
            <v>BI_WD808</v>
          </cell>
          <cell r="B2370" t="str">
            <v>WD808</v>
          </cell>
          <cell r="C2370" t="str">
            <v>BI_WD808 - Gifford 34F1 Viper Installation Hunters</v>
          </cell>
          <cell r="D2370" t="str">
            <v>ER_2514</v>
          </cell>
          <cell r="E2370" t="str">
            <v>2514</v>
          </cell>
          <cell r="F2370" t="str">
            <v>ER_2514 - Distribution - Spokane North &amp; West</v>
          </cell>
          <cell r="G2370" t="str">
            <v>Distribution System Enhancements</v>
          </cell>
          <cell r="H2370" t="str">
            <v>T&amp;D Engineering</v>
          </cell>
          <cell r="I2370" t="str">
            <v>Performance &amp; Capacity</v>
          </cell>
        </row>
        <row r="2371">
          <cell r="A2371" t="str">
            <v>BI_WD900</v>
          </cell>
          <cell r="B2371" t="str">
            <v>WD900</v>
          </cell>
          <cell r="C2371" t="str">
            <v>BI_WD900 - Valley 12F1</v>
          </cell>
          <cell r="D2371" t="str">
            <v>ER_2414</v>
          </cell>
          <cell r="E2371" t="str">
            <v>2414</v>
          </cell>
          <cell r="F2371" t="str">
            <v>ER_2414 - Sys-Dist Reliability-Improve Worst Fdrs</v>
          </cell>
          <cell r="G2371" t="str">
            <v>Distribution System Enhancements</v>
          </cell>
          <cell r="H2371" t="str">
            <v>T&amp;D Engineering</v>
          </cell>
          <cell r="I2371" t="str">
            <v>Performance &amp; Capacity</v>
          </cell>
        </row>
        <row r="2372">
          <cell r="A2372" t="str">
            <v>BI_WD901</v>
          </cell>
          <cell r="B2372" t="str">
            <v>WD901</v>
          </cell>
          <cell r="C2372" t="str">
            <v>BI_WD901 - Chewelah 12F3 Split Fdr- Distribution</v>
          </cell>
          <cell r="D2372" t="str">
            <v>ER_2414</v>
          </cell>
          <cell r="E2372" t="str">
            <v>2414</v>
          </cell>
          <cell r="F2372" t="str">
            <v>ER_2414 - Sys-Dist Reliability-Improve Worst Fdrs</v>
          </cell>
          <cell r="G2372" t="str">
            <v>Distribution System Enhancements</v>
          </cell>
          <cell r="H2372" t="str">
            <v>T&amp;D Engineering</v>
          </cell>
          <cell r="I2372" t="str">
            <v>Performance &amp; Capacity</v>
          </cell>
        </row>
        <row r="2373">
          <cell r="A2373" t="str">
            <v>BI_WD902</v>
          </cell>
          <cell r="B2373" t="str">
            <v>WD902</v>
          </cell>
          <cell r="C2373" t="str">
            <v>BI_WD902 - CLV 34F1 Onion Creek Reconductor</v>
          </cell>
          <cell r="D2373" t="str">
            <v>ER_2514</v>
          </cell>
          <cell r="E2373" t="str">
            <v>2514</v>
          </cell>
          <cell r="F2373" t="str">
            <v>ER_2514 - Distribution - Spokane North &amp; West</v>
          </cell>
          <cell r="G2373" t="str">
            <v>Distribution System Enhancements</v>
          </cell>
          <cell r="H2373" t="str">
            <v>T&amp;D Engineering</v>
          </cell>
          <cell r="I2373" t="str">
            <v>Performance &amp; Capacity</v>
          </cell>
        </row>
        <row r="2374">
          <cell r="A2374" t="str">
            <v>BI_WD903</v>
          </cell>
          <cell r="B2374" t="str">
            <v>WD903</v>
          </cell>
          <cell r="C2374" t="str">
            <v>BI_WD903 - Downtown Colville Tie Reinforcement</v>
          </cell>
          <cell r="D2374" t="str">
            <v>ER_2514</v>
          </cell>
          <cell r="E2374" t="str">
            <v>2514</v>
          </cell>
          <cell r="F2374" t="str">
            <v>ER_2514 - Distribution - Spokane North &amp; West</v>
          </cell>
          <cell r="G2374" t="str">
            <v>Distribution System Enhancements</v>
          </cell>
          <cell r="H2374" t="str">
            <v>T&amp;D Engineering</v>
          </cell>
          <cell r="I2374" t="str">
            <v>Performance &amp; Capacity</v>
          </cell>
        </row>
        <row r="2375">
          <cell r="A2375" t="str">
            <v>BI_WD904</v>
          </cell>
          <cell r="B2375" t="str">
            <v>WD904</v>
          </cell>
          <cell r="C2375" t="str">
            <v>BI_WD904 - KET 12F2 Upgrade Columbia Center</v>
          </cell>
          <cell r="D2375" t="str">
            <v>ER_2487</v>
          </cell>
          <cell r="E2375" t="str">
            <v>2487</v>
          </cell>
          <cell r="F2375" t="str">
            <v>ER_2487 - KET 12F2 Upgrade Columbia Center</v>
          </cell>
          <cell r="G2375" t="str">
            <v>Regular Capital - Pre Business Case</v>
          </cell>
          <cell r="H2375" t="str">
            <v>No Function</v>
          </cell>
          <cell r="I2375" t="str">
            <v>No Driver</v>
          </cell>
        </row>
        <row r="2376">
          <cell r="A2376" t="str">
            <v>BI_WD905</v>
          </cell>
          <cell r="B2376" t="str">
            <v>WD905</v>
          </cell>
          <cell r="C2376" t="str">
            <v>BI_WD905 - SPI 12F1 River Crossing Rebuild</v>
          </cell>
          <cell r="D2376" t="str">
            <v>ER_2490</v>
          </cell>
          <cell r="E2376" t="str">
            <v>2490</v>
          </cell>
          <cell r="F2376" t="str">
            <v>ER_2490 - SPI 12F1 River Crossing Rebuild</v>
          </cell>
          <cell r="G2376" t="str">
            <v>Regular Capital - Pre Business Case</v>
          </cell>
          <cell r="H2376" t="str">
            <v>No Function</v>
          </cell>
          <cell r="I2376" t="str">
            <v>No Driver</v>
          </cell>
        </row>
        <row r="2377">
          <cell r="A2377" t="str">
            <v>BI_WD906</v>
          </cell>
          <cell r="B2377" t="str">
            <v>WD906</v>
          </cell>
          <cell r="C2377" t="str">
            <v>BI_WD906 - Colville Tribe Distribution</v>
          </cell>
          <cell r="D2377" t="str">
            <v>ER_2301</v>
          </cell>
          <cell r="E2377" t="str">
            <v>2301</v>
          </cell>
          <cell r="F2377" t="str">
            <v>ER_2301 - Tribal Permits and Settlements</v>
          </cell>
          <cell r="G2377" t="str">
            <v>Tribal Permits &amp; Settlements</v>
          </cell>
          <cell r="H2377" t="str">
            <v>Other Subfunction</v>
          </cell>
          <cell r="I2377" t="str">
            <v>Mandatory &amp; Compliance</v>
          </cell>
        </row>
        <row r="2378">
          <cell r="A2378" t="str">
            <v>BI_WD907</v>
          </cell>
          <cell r="B2378" t="str">
            <v>WD907</v>
          </cell>
          <cell r="C2378" t="str">
            <v>BI_WD907 - SPI 12F2 OH to UND conversion (1m)</v>
          </cell>
          <cell r="D2378" t="str">
            <v>ER_2514</v>
          </cell>
          <cell r="E2378" t="str">
            <v>2514</v>
          </cell>
          <cell r="F2378" t="str">
            <v>ER_2514 - Distribution - Spokane North &amp; West</v>
          </cell>
          <cell r="G2378" t="str">
            <v>Distribution System Enhancements</v>
          </cell>
          <cell r="H2378" t="str">
            <v>T&amp;D Engineering</v>
          </cell>
          <cell r="I2378" t="str">
            <v>Performance &amp; Capacity</v>
          </cell>
        </row>
        <row r="2379">
          <cell r="A2379" t="str">
            <v>BI_WD990</v>
          </cell>
          <cell r="B2379" t="str">
            <v>WD990</v>
          </cell>
          <cell r="C2379" t="str">
            <v>BI_WD990 - Colville Area - Dx Performance and Capacity</v>
          </cell>
          <cell r="D2379" t="str">
            <v>ER_2623</v>
          </cell>
          <cell r="E2379" t="str">
            <v>2623</v>
          </cell>
          <cell r="F2379" t="str">
            <v>ER_2623 - Distribution - Big Bend, North &amp; West</v>
          </cell>
          <cell r="G2379" t="str">
            <v>Distribution System Enhancements</v>
          </cell>
          <cell r="H2379" t="str">
            <v>T&amp;D Engineering</v>
          </cell>
          <cell r="I2379" t="str">
            <v>Performance &amp; Capacity</v>
          </cell>
        </row>
        <row r="2380">
          <cell r="A2380" t="str">
            <v>BI_WG900</v>
          </cell>
          <cell r="B2380" t="str">
            <v>WG900</v>
          </cell>
          <cell r="C2380" t="str">
            <v>BI_WG900 - Reardan Wind Generation Project</v>
          </cell>
          <cell r="D2380" t="str">
            <v>ER_4144</v>
          </cell>
          <cell r="E2380" t="str">
            <v>4144</v>
          </cell>
          <cell r="F2380" t="str">
            <v>ER_4144 - Wind Generation Projects</v>
          </cell>
          <cell r="G2380" t="str">
            <v>Regular Capital - Pre Business Case</v>
          </cell>
          <cell r="H2380" t="str">
            <v>No Function</v>
          </cell>
          <cell r="I2380" t="str">
            <v>No Driver</v>
          </cell>
        </row>
        <row r="2381">
          <cell r="A2381" t="str">
            <v>BI_WS100</v>
          </cell>
          <cell r="B2381" t="str">
            <v>WS100</v>
          </cell>
          <cell r="C2381" t="str">
            <v>BI_WS100 - Orin - Upgrade Wood Sub</v>
          </cell>
          <cell r="D2381" t="str">
            <v>ER_2204</v>
          </cell>
          <cell r="E2381" t="str">
            <v>2204</v>
          </cell>
          <cell r="F2381" t="str">
            <v>ER_2204 - Substation Rebuilds</v>
          </cell>
          <cell r="G2381" t="str">
            <v>Substation - Station Rebuilds Program</v>
          </cell>
          <cell r="H2381" t="str">
            <v>T&amp;D Engineering</v>
          </cell>
          <cell r="I2381" t="str">
            <v>Asset Condition</v>
          </cell>
        </row>
        <row r="2382">
          <cell r="A2382" t="str">
            <v>BI_WS201</v>
          </cell>
          <cell r="B2382" t="str">
            <v>WS201</v>
          </cell>
          <cell r="C2382" t="str">
            <v>BI_WS201 - Gifford 115 kV - Rebuild Substation</v>
          </cell>
          <cell r="D2382" t="str">
            <v>ER_2204</v>
          </cell>
          <cell r="E2382" t="str">
            <v>2204</v>
          </cell>
          <cell r="F2382" t="str">
            <v>ER_2204 - Substation Rebuilds</v>
          </cell>
          <cell r="G2382" t="str">
            <v>Substation - Station Rebuilds Program</v>
          </cell>
          <cell r="H2382" t="str">
            <v>T&amp;D Engineering</v>
          </cell>
          <cell r="I2382" t="str">
            <v>Asset Condition</v>
          </cell>
        </row>
        <row r="2383">
          <cell r="A2383" t="str">
            <v>BI_WS401</v>
          </cell>
          <cell r="B2383" t="str">
            <v>WS401</v>
          </cell>
          <cell r="C2383" t="str">
            <v>BI_WS401 - Met Chip 115 - R&amp;S</v>
          </cell>
          <cell r="D2383" t="str">
            <v>ER_2244</v>
          </cell>
          <cell r="E2383" t="str">
            <v>2244</v>
          </cell>
          <cell r="F2383" t="str">
            <v>ER_2244 - Met Chip</v>
          </cell>
          <cell r="G2383" t="str">
            <v>Regular Capital - Pre Business Case</v>
          </cell>
          <cell r="H2383" t="str">
            <v>No Function</v>
          </cell>
          <cell r="I2383" t="str">
            <v>No Driver</v>
          </cell>
        </row>
        <row r="2384">
          <cell r="A2384" t="str">
            <v>BI_WS402</v>
          </cell>
          <cell r="B2384" t="str">
            <v>WS402</v>
          </cell>
          <cell r="C2384" t="str">
            <v>BI_WS402 - Valley 115 kV Substation - Rebuild</v>
          </cell>
          <cell r="D2384" t="str">
            <v>ER_2204</v>
          </cell>
          <cell r="E2384" t="str">
            <v>2204</v>
          </cell>
          <cell r="F2384" t="str">
            <v>ER_2204 - Substation Rebuilds</v>
          </cell>
          <cell r="G2384" t="str">
            <v>Substation - Station Rebuilds Program</v>
          </cell>
          <cell r="H2384" t="str">
            <v>T&amp;D Engineering</v>
          </cell>
          <cell r="I2384" t="str">
            <v>Asset Condition</v>
          </cell>
        </row>
        <row r="2385">
          <cell r="A2385" t="str">
            <v>BI_WS500</v>
          </cell>
          <cell r="B2385" t="str">
            <v>WS500</v>
          </cell>
          <cell r="C2385" t="str">
            <v>BI_WS500 - Chewela 115 Sub - Inc Regulator Capacity</v>
          </cell>
          <cell r="D2385" t="str">
            <v>ER_2339</v>
          </cell>
          <cell r="E2385" t="str">
            <v>2339</v>
          </cell>
          <cell r="F2385" t="str">
            <v>ER_2339 - Chewela 115 Sub-Incr Regulator Capacity</v>
          </cell>
          <cell r="G2385" t="str">
            <v>Regular Capital - Pre Business Case</v>
          </cell>
          <cell r="H2385" t="str">
            <v>No Function</v>
          </cell>
          <cell r="I2385" t="str">
            <v>No Driver</v>
          </cell>
        </row>
        <row r="2386">
          <cell r="A2386" t="str">
            <v>BI_WS607</v>
          </cell>
          <cell r="B2386" t="str">
            <v>WS607</v>
          </cell>
          <cell r="C2386" t="str">
            <v>BI_WS607 - Greenwd 115Sub-Repl Meyers Falls Step Up</v>
          </cell>
          <cell r="D2386" t="str">
            <v>ER_2396</v>
          </cell>
          <cell r="E2386" t="str">
            <v>2396</v>
          </cell>
          <cell r="F2386" t="str">
            <v>ER_2396 - Greenwd 115Sub-Repl Meyers Falls Step Up</v>
          </cell>
          <cell r="G2386" t="str">
            <v>Regular Capital - Pre Business Case</v>
          </cell>
          <cell r="H2386" t="str">
            <v>No Function</v>
          </cell>
          <cell r="I2386" t="str">
            <v>No Driver</v>
          </cell>
        </row>
        <row r="2387">
          <cell r="A2387" t="str">
            <v>BI_WS644</v>
          </cell>
          <cell r="B2387" t="str">
            <v>WS644</v>
          </cell>
          <cell r="C2387" t="str">
            <v>BI_WS644 - Chewelah Sub-Incr Fdr 12F3 Reg Capacity</v>
          </cell>
          <cell r="D2387" t="str">
            <v>ER_2339</v>
          </cell>
          <cell r="E2387" t="str">
            <v>2339</v>
          </cell>
          <cell r="F2387" t="str">
            <v>ER_2339 - Chewela 115 Sub-Incr Regulator Capacity</v>
          </cell>
          <cell r="G2387" t="str">
            <v>Regular Capital - Pre Business Case</v>
          </cell>
          <cell r="H2387" t="str">
            <v>No Function</v>
          </cell>
          <cell r="I2387" t="str">
            <v>No Driver</v>
          </cell>
        </row>
        <row r="2388">
          <cell r="A2388" t="str">
            <v>BI_WS700</v>
          </cell>
          <cell r="B2388" t="str">
            <v>WS700</v>
          </cell>
          <cell r="C2388" t="str">
            <v>BI_WS700 - Colville Substation 115/13V Transformer Repl</v>
          </cell>
          <cell r="D2388" t="str">
            <v>ER_2204</v>
          </cell>
          <cell r="E2388" t="str">
            <v>2204</v>
          </cell>
          <cell r="F2388" t="str">
            <v>ER_2204 - Substation Rebuilds</v>
          </cell>
          <cell r="G2388" t="str">
            <v>Substation - Station Rebuilds Program</v>
          </cell>
          <cell r="H2388" t="str">
            <v>T&amp;D Engineering</v>
          </cell>
          <cell r="I2388" t="str">
            <v>Asset Condition</v>
          </cell>
        </row>
        <row r="2389">
          <cell r="A2389" t="str">
            <v>BI_WS782</v>
          </cell>
          <cell r="B2389" t="str">
            <v>WS782</v>
          </cell>
          <cell r="C2389" t="str">
            <v>BI_WS782 - Kettle Falls - Reactive Reserve SCADA</v>
          </cell>
          <cell r="D2389" t="str">
            <v>ER_2448</v>
          </cell>
          <cell r="E2389" t="str">
            <v>2448</v>
          </cell>
          <cell r="F2389" t="str">
            <v>ER_2448 - Kettle Falls - Reactive Reserve SCADA</v>
          </cell>
          <cell r="G2389" t="str">
            <v>Regular Capital - Pre Business Case</v>
          </cell>
          <cell r="H2389" t="str">
            <v>No Function</v>
          </cell>
          <cell r="I2389" t="str">
            <v>No Driver</v>
          </cell>
        </row>
        <row r="2390">
          <cell r="A2390" t="str">
            <v>BI_WS900</v>
          </cell>
          <cell r="B2390" t="str">
            <v>WS900</v>
          </cell>
          <cell r="C2390" t="str">
            <v>BI_WS900 - Chewelah Sub - Split Feeder 12F3</v>
          </cell>
          <cell r="D2390" t="str">
            <v>ER_2414</v>
          </cell>
          <cell r="E2390" t="str">
            <v>2414</v>
          </cell>
          <cell r="F2390" t="str">
            <v>ER_2414 - Sys-Dist Reliability-Improve Worst Fdrs</v>
          </cell>
          <cell r="G2390" t="str">
            <v>Distribution System Enhancements</v>
          </cell>
          <cell r="H2390" t="str">
            <v>T&amp;D Engineering</v>
          </cell>
          <cell r="I2390" t="str">
            <v>Performance &amp; Capacity</v>
          </cell>
        </row>
        <row r="2391">
          <cell r="A2391" t="str">
            <v>BI_WT110</v>
          </cell>
          <cell r="B2391" t="str">
            <v>WT110</v>
          </cell>
          <cell r="C2391" t="str">
            <v>BI_WT110 - 49N Substation - 115 kV Tap</v>
          </cell>
          <cell r="D2391" t="str">
            <v>ER_2274</v>
          </cell>
          <cell r="E2391" t="str">
            <v>2274</v>
          </cell>
          <cell r="F2391" t="str">
            <v>ER_2274 - New Substations</v>
          </cell>
          <cell r="G2391" t="str">
            <v>Substation - New Distribution Station Capacity Program</v>
          </cell>
          <cell r="H2391" t="str">
            <v>T&amp;D Engineering</v>
          </cell>
          <cell r="I2391" t="str">
            <v>Performance &amp; Capacity</v>
          </cell>
        </row>
        <row r="2392">
          <cell r="A2392" t="str">
            <v>BI_WT300</v>
          </cell>
          <cell r="B2392" t="str">
            <v>WT300</v>
          </cell>
          <cell r="C2392" t="str">
            <v>BI_WT300 - Moscow-Orofino 115kV Low Priority RatingMitigation</v>
          </cell>
          <cell r="D2392" t="str">
            <v>ER_2579</v>
          </cell>
          <cell r="E2392" t="str">
            <v>2579</v>
          </cell>
          <cell r="F2392" t="str">
            <v>ER_2579 - Low Priority Ratings Mitigation</v>
          </cell>
          <cell r="G2392" t="str">
            <v>Transmission NERC Low-Risk Priority Lines Mitigation</v>
          </cell>
          <cell r="H2392" t="str">
            <v>T&amp;D Engineering</v>
          </cell>
          <cell r="I2392" t="str">
            <v>Mandatory &amp; Compliance</v>
          </cell>
        </row>
        <row r="2393">
          <cell r="A2393" t="str">
            <v>BI_WT301</v>
          </cell>
          <cell r="B2393" t="str">
            <v>WT301</v>
          </cell>
          <cell r="C2393" t="str">
            <v>BI_WT301 - Othello-Warden #1 115kV Low Priority RatingMitigat</v>
          </cell>
          <cell r="D2393" t="str">
            <v>ER_2579</v>
          </cell>
          <cell r="E2393" t="str">
            <v>2579</v>
          </cell>
          <cell r="F2393" t="str">
            <v>ER_2579 - Low Priority Ratings Mitigation</v>
          </cell>
          <cell r="G2393" t="str">
            <v>Transmission NERC Low-Risk Priority Lines Mitigation</v>
          </cell>
          <cell r="H2393" t="str">
            <v>T&amp;D Engineering</v>
          </cell>
          <cell r="I2393" t="str">
            <v>Mandatory &amp; Compliance</v>
          </cell>
        </row>
        <row r="2394">
          <cell r="A2394" t="str">
            <v>BI_WT401</v>
          </cell>
          <cell r="B2394" t="str">
            <v>WT401</v>
          </cell>
          <cell r="C2394" t="str">
            <v>BI_WT401 - Addy-Kettle Falls 115 Kv: Remove Met Chip Tap</v>
          </cell>
          <cell r="D2394" t="str">
            <v>ER_2244</v>
          </cell>
          <cell r="E2394" t="str">
            <v>2244</v>
          </cell>
          <cell r="F2394" t="str">
            <v>ER_2244 - Met Chip</v>
          </cell>
          <cell r="G2394" t="str">
            <v>Regular Capital - Pre Business Case</v>
          </cell>
          <cell r="H2394" t="str">
            <v>No Function</v>
          </cell>
          <cell r="I2394" t="str">
            <v>No Driver</v>
          </cell>
        </row>
        <row r="2395">
          <cell r="A2395" t="str">
            <v>BI_WT500</v>
          </cell>
          <cell r="B2395" t="str">
            <v>WT500</v>
          </cell>
          <cell r="C2395" t="str">
            <v>BI_WT500 - Gifford Substation - 115kV Transmission Integration</v>
          </cell>
          <cell r="D2395" t="str">
            <v>ER_2204</v>
          </cell>
          <cell r="E2395" t="str">
            <v>2204</v>
          </cell>
          <cell r="F2395" t="str">
            <v>ER_2204 - Substation Rebuilds</v>
          </cell>
          <cell r="G2395" t="str">
            <v>Substation - Station Rebuilds Program</v>
          </cell>
          <cell r="H2395" t="str">
            <v>T&amp;D Engineering</v>
          </cell>
          <cell r="I2395" t="str">
            <v>Asset Condition</v>
          </cell>
        </row>
        <row r="2396">
          <cell r="A2396" t="str">
            <v>BI_WT501</v>
          </cell>
          <cell r="B2396" t="str">
            <v>WT501</v>
          </cell>
          <cell r="C2396" t="str">
            <v>BI_WT501 - Othello-Warden #2 (OSS-OTH) 115kV Trans Line Rbld</v>
          </cell>
          <cell r="D2396" t="str">
            <v>ER_2601</v>
          </cell>
          <cell r="E2396" t="str">
            <v>2601</v>
          </cell>
          <cell r="F2396" t="str">
            <v>ER_2601 - Othello-Warden #2 (OSS-OTH) 115kV Trans Line Rbld</v>
          </cell>
          <cell r="G2396" t="str">
            <v>Regular Capital - Pre Business Case</v>
          </cell>
          <cell r="H2396" t="str">
            <v>No Function</v>
          </cell>
          <cell r="I2396" t="str">
            <v>No Driver</v>
          </cell>
        </row>
        <row r="2397">
          <cell r="A2397" t="str">
            <v>BI_WT502</v>
          </cell>
          <cell r="B2397" t="str">
            <v>WT502</v>
          </cell>
          <cell r="C2397" t="str">
            <v>BI_WT502 - Addy-Kettle Falls LPRM Project</v>
          </cell>
          <cell r="D2397" t="str">
            <v>ER_2579</v>
          </cell>
          <cell r="E2397" t="str">
            <v>2579</v>
          </cell>
          <cell r="F2397" t="str">
            <v>ER_2579 - Low Priority Ratings Mitigation</v>
          </cell>
          <cell r="G2397" t="str">
            <v>Transmission NERC Low-Risk Priority Lines Mitigation</v>
          </cell>
          <cell r="H2397" t="str">
            <v>T&amp;D Engineering</v>
          </cell>
          <cell r="I2397" t="str">
            <v>Mandatory &amp; Compliance</v>
          </cell>
        </row>
        <row r="2398">
          <cell r="A2398" t="str">
            <v>BI_WT503</v>
          </cell>
          <cell r="B2398" t="str">
            <v>WT503</v>
          </cell>
          <cell r="C2398" t="str">
            <v>BI_WT503 - Othello-Warden #1 115kV Transmission Line Rebuild</v>
          </cell>
          <cell r="D2398" t="str">
            <v>ER_2602</v>
          </cell>
          <cell r="E2398" t="str">
            <v>2602</v>
          </cell>
          <cell r="F2398" t="str">
            <v>ER_2602 - Othello-Warden #1 115kV Transmission Line Rebuild</v>
          </cell>
          <cell r="G2398" t="str">
            <v>Regular Capital - Pre Business Case</v>
          </cell>
          <cell r="H2398" t="str">
            <v>No Function</v>
          </cell>
          <cell r="I2398" t="str">
            <v>No Driver</v>
          </cell>
        </row>
        <row r="2399">
          <cell r="A2399" t="str">
            <v>BI_WT504</v>
          </cell>
          <cell r="B2399" t="str">
            <v>WT504</v>
          </cell>
          <cell r="C2399" t="str">
            <v>BI_WT504 - Lind-Warden 115kV Transmission Line Rebuild</v>
          </cell>
          <cell r="D2399" t="str">
            <v>ER_2604</v>
          </cell>
          <cell r="E2399" t="str">
            <v>2604</v>
          </cell>
          <cell r="F2399" t="str">
            <v>ER_2604 - Lind-Warden 115kV Transmission Line Rebuild</v>
          </cell>
          <cell r="G2399" t="str">
            <v>Rattlesnake Flat Wind Farm Project 115kV Integration Project</v>
          </cell>
          <cell r="H2399" t="str">
            <v>T&amp;D Engineering</v>
          </cell>
          <cell r="I2399" t="str">
            <v>Customer Requested</v>
          </cell>
        </row>
        <row r="2400">
          <cell r="A2400" t="str">
            <v>BI_WT505</v>
          </cell>
          <cell r="B2400" t="str">
            <v>WT505</v>
          </cell>
          <cell r="C2400" t="str">
            <v>BI_WT505 - Addy-Gifford LPRM Project</v>
          </cell>
          <cell r="D2400" t="str">
            <v>ER_2579</v>
          </cell>
          <cell r="E2400" t="str">
            <v>2579</v>
          </cell>
          <cell r="F2400" t="str">
            <v>ER_2579 - Low Priority Ratings Mitigation</v>
          </cell>
          <cell r="G2400" t="str">
            <v>Transmission NERC Low-Risk Priority Lines Mitigation</v>
          </cell>
          <cell r="H2400" t="str">
            <v>T&amp;D Engineering</v>
          </cell>
          <cell r="I2400" t="str">
            <v>Mandatory &amp; Compliance</v>
          </cell>
        </row>
        <row r="2401">
          <cell r="A2401" t="str">
            <v>BI_WT700</v>
          </cell>
          <cell r="B2401" t="str">
            <v>WT700</v>
          </cell>
          <cell r="C2401" t="str">
            <v>BI_WT700 - Colville Sub 115/13V Transformer Repl-Tx Integ</v>
          </cell>
          <cell r="D2401" t="str">
            <v>ER_2204</v>
          </cell>
          <cell r="E2401" t="str">
            <v>2204</v>
          </cell>
          <cell r="F2401" t="str">
            <v>ER_2204 - Substation Rebuilds</v>
          </cell>
          <cell r="G2401" t="str">
            <v>Substation - Station Rebuilds Program</v>
          </cell>
          <cell r="H2401" t="str">
            <v>T&amp;D Engineering</v>
          </cell>
          <cell r="I2401" t="str">
            <v>Asset Condition</v>
          </cell>
        </row>
        <row r="2402">
          <cell r="A2402" t="str">
            <v>BI_WT800</v>
          </cell>
          <cell r="B2402" t="str">
            <v>WT800</v>
          </cell>
          <cell r="C2402" t="str">
            <v>BI_WT800 - Valley 115/13V Substation Rebuild Tx Integration</v>
          </cell>
          <cell r="D2402" t="str">
            <v>ER_2204</v>
          </cell>
          <cell r="E2402" t="str">
            <v>2204</v>
          </cell>
          <cell r="F2402" t="str">
            <v>ER_2204 - Substation Rebuilds</v>
          </cell>
          <cell r="G2402" t="str">
            <v>Substation - Station Rebuilds Program</v>
          </cell>
          <cell r="H2402" t="str">
            <v>T&amp;D Engineering</v>
          </cell>
          <cell r="I2402" t="str">
            <v>Asset Condition</v>
          </cell>
        </row>
        <row r="2403">
          <cell r="A2403" t="str">
            <v>BI_WT900</v>
          </cell>
          <cell r="B2403" t="str">
            <v>WT900</v>
          </cell>
          <cell r="C2403" t="str">
            <v>BI_WT900 - Addy-Gifford 115:  Reinforce</v>
          </cell>
          <cell r="D2403" t="str">
            <v>ER_2477</v>
          </cell>
          <cell r="E2403" t="str">
            <v>2477</v>
          </cell>
          <cell r="F2403" t="str">
            <v>ER_2477 - Addy-Gifford 115:  Reinforce</v>
          </cell>
          <cell r="G2403" t="str">
            <v>Regular Capital - Pre Business Case</v>
          </cell>
          <cell r="H2403" t="str">
            <v>No Function</v>
          </cell>
          <cell r="I2403" t="str">
            <v>No Driver</v>
          </cell>
        </row>
        <row r="2404">
          <cell r="A2404" t="str">
            <v>BI_XD001</v>
          </cell>
          <cell r="B2404" t="str">
            <v>XD001</v>
          </cell>
          <cell r="C2404" t="str">
            <v>BI_XD001 - ID AMR Optimization</v>
          </cell>
          <cell r="D2404" t="str">
            <v>ER_7303</v>
          </cell>
          <cell r="E2404" t="str">
            <v>7303</v>
          </cell>
          <cell r="F2404" t="str">
            <v>ER_7303 - ID AMR Optimization</v>
          </cell>
          <cell r="G2404" t="str">
            <v>Regular Capital - Pre Business Case</v>
          </cell>
          <cell r="H2404" t="str">
            <v>No Function</v>
          </cell>
          <cell r="I2404" t="str">
            <v>No Driver</v>
          </cell>
        </row>
        <row r="2405">
          <cell r="A2405" t="str">
            <v>BI_XD002</v>
          </cell>
          <cell r="B2405" t="str">
            <v>XD002</v>
          </cell>
          <cell r="C2405" t="str">
            <v>BI_XD002 - Smart Grid - JSTC</v>
          </cell>
          <cell r="D2405" t="str">
            <v>ER_7205</v>
          </cell>
          <cell r="E2405" t="str">
            <v>7205</v>
          </cell>
          <cell r="F2405" t="str">
            <v>ER_7205 - Smart Grid Workforce Training</v>
          </cell>
          <cell r="G2405" t="str">
            <v>Smart Grid Workforce Training Grant - DOE</v>
          </cell>
          <cell r="H2405" t="str">
            <v>Other Subfunction</v>
          </cell>
          <cell r="I2405" t="str">
            <v>No Driver</v>
          </cell>
        </row>
        <row r="2406">
          <cell r="A2406" t="str">
            <v>BI_XD003</v>
          </cell>
          <cell r="B2406" t="str">
            <v>XD003</v>
          </cell>
          <cell r="C2406" t="str">
            <v>BI_XD003 - WFRES:  FIRE IGNITION TRACKING SYSTEM</v>
          </cell>
          <cell r="D2406" t="str">
            <v>ER_2075</v>
          </cell>
          <cell r="E2406" t="str">
            <v>2075</v>
          </cell>
          <cell r="F2406" t="str">
            <v>ER_2075 - Wildfire Resiliency</v>
          </cell>
          <cell r="G2406" t="str">
            <v>Wildfire Resiliency Plan</v>
          </cell>
          <cell r="H2406" t="str">
            <v>T&amp;D Operations</v>
          </cell>
          <cell r="I2406" t="str">
            <v>Customer Service Quality &amp; Reliability</v>
          </cell>
        </row>
        <row r="2407">
          <cell r="A2407" t="str">
            <v>BI_XD004</v>
          </cell>
          <cell r="B2407" t="str">
            <v>XD004</v>
          </cell>
          <cell r="C2407" t="str">
            <v>BI_XD004 - WFRES:  DISTRIBUTION MIDLINE RECLOSER</v>
          </cell>
          <cell r="D2407" t="str">
            <v>ER_2075</v>
          </cell>
          <cell r="E2407" t="str">
            <v>2075</v>
          </cell>
          <cell r="F2407" t="str">
            <v>ER_2075 - Wildfire Resiliency</v>
          </cell>
          <cell r="G2407" t="str">
            <v>Wildfire Resiliency Plan</v>
          </cell>
          <cell r="H2407" t="str">
            <v>T&amp;D Operations</v>
          </cell>
          <cell r="I2407" t="str">
            <v>Customer Service Quality &amp; Reliability</v>
          </cell>
        </row>
        <row r="2408">
          <cell r="A2408" t="str">
            <v>BI_XD005</v>
          </cell>
          <cell r="B2408" t="str">
            <v>XD005</v>
          </cell>
          <cell r="C2408" t="str">
            <v>BI_XD005 - WFRES:  WA DISTRIBUTION GRID HARDENING</v>
          </cell>
          <cell r="D2408" t="str">
            <v>ER_2075</v>
          </cell>
          <cell r="E2408" t="str">
            <v>2075</v>
          </cell>
          <cell r="F2408" t="str">
            <v>ER_2075 - Wildfire Resiliency</v>
          </cell>
          <cell r="G2408" t="str">
            <v>Wildfire Resiliency Plan</v>
          </cell>
          <cell r="H2408" t="str">
            <v>T&amp;D Operations</v>
          </cell>
          <cell r="I2408" t="str">
            <v>Customer Service Quality &amp; Reliability</v>
          </cell>
        </row>
        <row r="2409">
          <cell r="A2409" t="str">
            <v>BI_XD006</v>
          </cell>
          <cell r="B2409" t="str">
            <v>XD006</v>
          </cell>
          <cell r="C2409" t="str">
            <v>BI_XD006 - WFRES:  ID DISTRIBUTION GRID HARDENING</v>
          </cell>
          <cell r="D2409" t="str">
            <v>ER_2075</v>
          </cell>
          <cell r="E2409" t="str">
            <v>2075</v>
          </cell>
          <cell r="F2409" t="str">
            <v>ER_2075 - Wildfire Resiliency</v>
          </cell>
          <cell r="G2409" t="str">
            <v>Wildfire Resiliency Plan</v>
          </cell>
          <cell r="H2409" t="str">
            <v>T&amp;D Operations</v>
          </cell>
          <cell r="I2409" t="str">
            <v>Customer Service Quality &amp; Reliability</v>
          </cell>
        </row>
        <row r="2410">
          <cell r="A2410" t="str">
            <v>BI_XD007</v>
          </cell>
          <cell r="B2410" t="str">
            <v>XD007</v>
          </cell>
          <cell r="C2410" t="str">
            <v>BI_XD007 - WFRES: WPM GH MAKE READY</v>
          </cell>
          <cell r="D2410" t="str">
            <v>ER_2075</v>
          </cell>
          <cell r="E2410" t="str">
            <v>2075</v>
          </cell>
          <cell r="F2410" t="str">
            <v>ER_2075 - Wildfire Resiliency</v>
          </cell>
          <cell r="G2410" t="str">
            <v>Wildfire Resiliency Plan</v>
          </cell>
          <cell r="H2410" t="str">
            <v>T&amp;D Operations</v>
          </cell>
          <cell r="I2410" t="str">
            <v>Customer Service Quality &amp; Reliability</v>
          </cell>
        </row>
        <row r="2411">
          <cell r="A2411" t="str">
            <v>BI_XD101</v>
          </cell>
          <cell r="B2411" t="str">
            <v>XD101</v>
          </cell>
          <cell r="C2411" t="str">
            <v>BI_XD101 - Apprentice Craft Training</v>
          </cell>
          <cell r="D2411" t="str">
            <v>ER_7200</v>
          </cell>
          <cell r="E2411" t="str">
            <v>7200</v>
          </cell>
          <cell r="F2411" t="str">
            <v>ER_7200 - Appren Craft Train</v>
          </cell>
          <cell r="G2411" t="str">
            <v>Apprentice/Craft Training</v>
          </cell>
          <cell r="H2411" t="str">
            <v>Other Subfunction</v>
          </cell>
          <cell r="I2411" t="str">
            <v>Mandatory &amp; Compliance</v>
          </cell>
        </row>
        <row r="2412">
          <cell r="A2412" t="str">
            <v>BI_XD102</v>
          </cell>
          <cell r="B2412" t="str">
            <v>XD102</v>
          </cell>
          <cell r="C2412" t="str">
            <v>BI_XD102 - Apprentice</v>
          </cell>
          <cell r="D2412" t="str">
            <v>ER_7200</v>
          </cell>
          <cell r="E2412" t="str">
            <v>7200</v>
          </cell>
          <cell r="F2412" t="str">
            <v>ER_7200 - Appren Craft Train</v>
          </cell>
          <cell r="G2412" t="str">
            <v>Apprentice/Craft Training</v>
          </cell>
          <cell r="H2412" t="str">
            <v>Other Subfunction</v>
          </cell>
          <cell r="I2412" t="str">
            <v>Mandatory &amp; Compliance</v>
          </cell>
        </row>
        <row r="2413">
          <cell r="A2413" t="str">
            <v>BI_XD103</v>
          </cell>
          <cell r="B2413" t="str">
            <v>XD103</v>
          </cell>
          <cell r="C2413" t="str">
            <v>BI_XD103 - Apprentice</v>
          </cell>
          <cell r="D2413" t="str">
            <v>ER_7200</v>
          </cell>
          <cell r="E2413" t="str">
            <v>7200</v>
          </cell>
          <cell r="F2413" t="str">
            <v>ER_7200 - Appren Craft Train</v>
          </cell>
          <cell r="G2413" t="str">
            <v>Apprentice/Craft Training</v>
          </cell>
          <cell r="H2413" t="str">
            <v>Other Subfunction</v>
          </cell>
          <cell r="I2413" t="str">
            <v>Mandatory &amp; Compliance</v>
          </cell>
        </row>
        <row r="2414">
          <cell r="A2414" t="str">
            <v>BI_XD104</v>
          </cell>
          <cell r="B2414" t="str">
            <v>XD104</v>
          </cell>
          <cell r="C2414" t="str">
            <v>BI_XD104 - Apprentice</v>
          </cell>
          <cell r="D2414" t="str">
            <v>ER_7200</v>
          </cell>
          <cell r="E2414" t="str">
            <v>7200</v>
          </cell>
          <cell r="F2414" t="str">
            <v>ER_7200 - Appren Craft Train</v>
          </cell>
          <cell r="G2414" t="str">
            <v>Apprentice/Craft Training</v>
          </cell>
          <cell r="H2414" t="str">
            <v>Other Subfunction</v>
          </cell>
          <cell r="I2414" t="str">
            <v>Mandatory &amp; Compliance</v>
          </cell>
        </row>
        <row r="2415">
          <cell r="A2415" t="str">
            <v>BI_XD105</v>
          </cell>
          <cell r="B2415" t="str">
            <v>XD105</v>
          </cell>
          <cell r="C2415" t="str">
            <v>BI_XD105 - Elec Distribution AN AFUDC Long Range</v>
          </cell>
          <cell r="D2415" t="str">
            <v>ER_9035</v>
          </cell>
          <cell r="E2415" t="str">
            <v>9035</v>
          </cell>
          <cell r="F2415" t="str">
            <v>ER_9035 - Elec Distribution AN AFUDC Long Range</v>
          </cell>
          <cell r="G2415" t="str">
            <v>Regular Capital - Pre Business Case</v>
          </cell>
          <cell r="H2415" t="str">
            <v>No Function</v>
          </cell>
          <cell r="I2415" t="str">
            <v>No Driver</v>
          </cell>
        </row>
        <row r="2416">
          <cell r="A2416" t="str">
            <v>BI_XD200</v>
          </cell>
          <cell r="B2416" t="str">
            <v>XD200</v>
          </cell>
          <cell r="C2416" t="str">
            <v>BI_XD200 - Feeder Automation Upgrades</v>
          </cell>
          <cell r="D2416" t="str">
            <v>ER_2554</v>
          </cell>
          <cell r="E2416" t="str">
            <v>2554</v>
          </cell>
          <cell r="F2416" t="str">
            <v>ER_2554 - Feeder Automation Upgrades</v>
          </cell>
          <cell r="G2416" t="str">
            <v>Distribution Grid Modernization</v>
          </cell>
          <cell r="H2416" t="str">
            <v>T&amp;D Operations</v>
          </cell>
          <cell r="I2416" t="str">
            <v>Asset Condition</v>
          </cell>
        </row>
        <row r="2417">
          <cell r="A2417" t="str">
            <v>BI_XD201</v>
          </cell>
          <cell r="B2417" t="str">
            <v>XD201</v>
          </cell>
          <cell r="C2417" t="str">
            <v>BI_XD201 - Feeder Automation - Distribution Construction</v>
          </cell>
          <cell r="D2417" t="str">
            <v>ER_2554</v>
          </cell>
          <cell r="E2417" t="str">
            <v>2554</v>
          </cell>
          <cell r="F2417" t="str">
            <v>ER_2554 - Feeder Automation Upgrades</v>
          </cell>
          <cell r="G2417" t="str">
            <v>Distribution Grid Modernization</v>
          </cell>
          <cell r="H2417" t="str">
            <v>T&amp;D Operations</v>
          </cell>
          <cell r="I2417" t="str">
            <v>Asset Condition</v>
          </cell>
        </row>
        <row r="2418">
          <cell r="A2418" t="str">
            <v>BI_XD202</v>
          </cell>
          <cell r="B2418" t="str">
            <v>XD202</v>
          </cell>
          <cell r="C2418" t="str">
            <v>BI_XD202 - Feeder Automation - Communication</v>
          </cell>
          <cell r="D2418" t="str">
            <v>ER_2554</v>
          </cell>
          <cell r="E2418" t="str">
            <v>2554</v>
          </cell>
          <cell r="F2418" t="str">
            <v>ER_2554 - Feeder Automation Upgrades</v>
          </cell>
          <cell r="G2418" t="str">
            <v>Distribution Grid Modernization</v>
          </cell>
          <cell r="H2418" t="str">
            <v>T&amp;D Operations</v>
          </cell>
          <cell r="I2418" t="str">
            <v>Asset Condition</v>
          </cell>
        </row>
        <row r="2419">
          <cell r="A2419" t="str">
            <v>BI_XD300</v>
          </cell>
          <cell r="B2419" t="str">
            <v>XD300</v>
          </cell>
          <cell r="C2419" t="str">
            <v>BI_XD300 - System Feeder Var Improvement</v>
          </cell>
          <cell r="D2419" t="str">
            <v>ER_2225</v>
          </cell>
          <cell r="E2419" t="str">
            <v>2225</v>
          </cell>
          <cell r="F2419" t="str">
            <v>ER_2225 - Feeder VAR Improv</v>
          </cell>
          <cell r="G2419" t="str">
            <v>Regular Capital - Pre Business Case</v>
          </cell>
          <cell r="H2419" t="str">
            <v>No Function</v>
          </cell>
          <cell r="I2419" t="str">
            <v>No Driver</v>
          </cell>
        </row>
        <row r="2420">
          <cell r="A2420" t="str">
            <v>BI_XD301</v>
          </cell>
          <cell r="B2420" t="str">
            <v>XD301</v>
          </cell>
          <cell r="C2420" t="str">
            <v>BI_XD301 - Baseline for Improve Worst Feeders</v>
          </cell>
          <cell r="D2420" t="str">
            <v>ER_2414</v>
          </cell>
          <cell r="E2420" t="str">
            <v>2414</v>
          </cell>
          <cell r="F2420" t="str">
            <v>ER_2414 - Sys-Dist Reliability-Improve Worst Fdrs</v>
          </cell>
          <cell r="G2420" t="str">
            <v>Distribution System Enhancements</v>
          </cell>
          <cell r="H2420" t="str">
            <v>T&amp;D Engineering</v>
          </cell>
          <cell r="I2420" t="str">
            <v>Performance &amp; Capacity</v>
          </cell>
        </row>
        <row r="2421">
          <cell r="A2421" t="str">
            <v>BI_XD302</v>
          </cell>
          <cell r="B2421" t="str">
            <v>XD302</v>
          </cell>
          <cell r="C2421" t="str">
            <v>BI_XD302 - WA Feeder Upgrade</v>
          </cell>
          <cell r="D2421" t="str">
            <v>ER_2470</v>
          </cell>
          <cell r="E2421" t="str">
            <v>2470</v>
          </cell>
          <cell r="F2421" t="str">
            <v>ER_2470 - Dist Grid Modernization</v>
          </cell>
          <cell r="G2421" t="str">
            <v>Distribution Grid Modernization</v>
          </cell>
          <cell r="H2421" t="str">
            <v>T&amp;D Operations</v>
          </cell>
          <cell r="I2421" t="str">
            <v>Asset Condition</v>
          </cell>
        </row>
        <row r="2422">
          <cell r="A2422" t="str">
            <v>BI_XD303</v>
          </cell>
          <cell r="B2422" t="str">
            <v>XD303</v>
          </cell>
          <cell r="C2422" t="str">
            <v>BI_XD303 - ID Feeder Upgrade</v>
          </cell>
          <cell r="D2422" t="str">
            <v>ER_2470</v>
          </cell>
          <cell r="E2422" t="str">
            <v>2470</v>
          </cell>
          <cell r="F2422" t="str">
            <v>ER_2470 - Dist Grid Modernization</v>
          </cell>
          <cell r="G2422" t="str">
            <v>Distribution Grid Modernization</v>
          </cell>
          <cell r="H2422" t="str">
            <v>T&amp;D Operations</v>
          </cell>
          <cell r="I2422" t="str">
            <v>Asset Condition</v>
          </cell>
        </row>
        <row r="2423">
          <cell r="A2423" t="str">
            <v>BI_XD400</v>
          </cell>
          <cell r="B2423" t="str">
            <v>XD400</v>
          </cell>
          <cell r="C2423" t="str">
            <v>BI_XD400 - Feeder Automation</v>
          </cell>
          <cell r="D2423" t="str">
            <v>ER_2470</v>
          </cell>
          <cell r="E2423" t="str">
            <v>2470</v>
          </cell>
          <cell r="F2423" t="str">
            <v>ER_2470 - Dist Grid Modernization</v>
          </cell>
          <cell r="G2423" t="str">
            <v>Distribution Grid Modernization</v>
          </cell>
          <cell r="H2423" t="str">
            <v>T&amp;D Operations</v>
          </cell>
          <cell r="I2423" t="str">
            <v>Asset Condition</v>
          </cell>
        </row>
        <row r="2424">
          <cell r="A2424" t="str">
            <v>BI_XD401</v>
          </cell>
          <cell r="B2424" t="str">
            <v>XD401</v>
          </cell>
          <cell r="C2424" t="str">
            <v>BI_XD401 - Customer Prepay</v>
          </cell>
          <cell r="D2424" t="str">
            <v>ER_2585</v>
          </cell>
          <cell r="E2424" t="str">
            <v>2585</v>
          </cell>
          <cell r="F2424" t="str">
            <v>ER_2585 - Customer Prepay</v>
          </cell>
          <cell r="G2424" t="str">
            <v>Customer Prepay</v>
          </cell>
          <cell r="H2424" t="str">
            <v>T&amp;D Engineering</v>
          </cell>
          <cell r="I2424" t="str">
            <v>No Driver</v>
          </cell>
        </row>
        <row r="2425">
          <cell r="A2425" t="str">
            <v>BI_XD402</v>
          </cell>
          <cell r="B2425" t="str">
            <v>XD402</v>
          </cell>
          <cell r="C2425" t="str">
            <v>BI_XD402 - Washington AMI</v>
          </cell>
          <cell r="D2425" t="str">
            <v>ER_2586</v>
          </cell>
          <cell r="E2425" t="str">
            <v>2586</v>
          </cell>
          <cell r="F2425" t="str">
            <v>ER_2586 - Washington AMI</v>
          </cell>
          <cell r="G2425" t="str">
            <v>Washington Advanced Metering Infrastructure Project</v>
          </cell>
          <cell r="H2425" t="str">
            <v>AMI</v>
          </cell>
          <cell r="I2425" t="str">
            <v>Customer Service Quality &amp; Reliability</v>
          </cell>
        </row>
        <row r="2426">
          <cell r="A2426" t="str">
            <v>BI_XD500</v>
          </cell>
          <cell r="B2426" t="str">
            <v>XD500</v>
          </cell>
          <cell r="C2426" t="str">
            <v>BI_XD500 - Dist upgrades - Wash</v>
          </cell>
          <cell r="D2426" t="str">
            <v>ER_2309</v>
          </cell>
          <cell r="E2426" t="str">
            <v>2309</v>
          </cell>
          <cell r="F2426" t="str">
            <v>ER_2309 - Distribution Upgrades - Washington</v>
          </cell>
          <cell r="G2426" t="str">
            <v>Regular Capital - Pre Business Case</v>
          </cell>
          <cell r="H2426" t="str">
            <v>No Function</v>
          </cell>
          <cell r="I2426" t="str">
            <v>No Driver</v>
          </cell>
        </row>
        <row r="2427">
          <cell r="A2427" t="str">
            <v>BI_XD501</v>
          </cell>
          <cell r="B2427" t="str">
            <v>XD501</v>
          </cell>
          <cell r="C2427" t="str">
            <v>BI_XD501 - Dist upgrades - Idaho</v>
          </cell>
          <cell r="D2427" t="str">
            <v>ER_2311</v>
          </cell>
          <cell r="E2427" t="str">
            <v>2311</v>
          </cell>
          <cell r="F2427" t="str">
            <v>ER_2311 - Distribution Upgrades - Idaho</v>
          </cell>
          <cell r="G2427" t="str">
            <v>Regular Capital - Pre Business Case</v>
          </cell>
          <cell r="H2427" t="str">
            <v>No Function</v>
          </cell>
          <cell r="I2427" t="str">
            <v>No Driver</v>
          </cell>
        </row>
        <row r="2428">
          <cell r="A2428" t="str">
            <v>BI_XD502</v>
          </cell>
          <cell r="B2428" t="str">
            <v>XD502</v>
          </cell>
          <cell r="C2428" t="str">
            <v>BI_XD502 - System - repl line reclosers</v>
          </cell>
          <cell r="D2428" t="str">
            <v>ER_2278</v>
          </cell>
          <cell r="E2428" t="str">
            <v>2278</v>
          </cell>
          <cell r="F2428" t="str">
            <v>ER_2278 - Distribution Device Management Program</v>
          </cell>
          <cell r="G2428" t="str">
            <v>Substation - Station Rebuilds Program</v>
          </cell>
          <cell r="H2428" t="str">
            <v>T&amp;D Engineering</v>
          </cell>
          <cell r="I2428" t="str">
            <v>Asset Condition</v>
          </cell>
        </row>
        <row r="2429">
          <cell r="A2429" t="str">
            <v>BI_XD503</v>
          </cell>
          <cell r="B2429" t="str">
            <v>XD503</v>
          </cell>
          <cell r="C2429" t="str">
            <v>BI_XD503 - Washington AMI Software</v>
          </cell>
          <cell r="D2429" t="str">
            <v>ER_2586</v>
          </cell>
          <cell r="E2429" t="str">
            <v>2586</v>
          </cell>
          <cell r="F2429" t="str">
            <v>ER_2586 - Washington AMI</v>
          </cell>
          <cell r="G2429" t="str">
            <v>Washington Advanced Metering Infrastructure Project</v>
          </cell>
          <cell r="H2429" t="str">
            <v>AMI</v>
          </cell>
          <cell r="I2429" t="str">
            <v>Customer Service Quality &amp; Reliability</v>
          </cell>
        </row>
        <row r="2430">
          <cell r="A2430" t="str">
            <v>BI_XD504</v>
          </cell>
          <cell r="B2430" t="str">
            <v>XD504</v>
          </cell>
          <cell r="C2430" t="str">
            <v>BI_XD504 - Washington AMI Communications Equipment</v>
          </cell>
          <cell r="D2430" t="str">
            <v>ER_2586</v>
          </cell>
          <cell r="E2430" t="str">
            <v>2586</v>
          </cell>
          <cell r="F2430" t="str">
            <v>ER_2586 - Washington AMI</v>
          </cell>
          <cell r="G2430" t="str">
            <v>Washington Advanced Metering Infrastructure Project</v>
          </cell>
          <cell r="H2430" t="str">
            <v>AMI</v>
          </cell>
          <cell r="I2430" t="str">
            <v>Customer Service Quality &amp; Reliability</v>
          </cell>
        </row>
        <row r="2431">
          <cell r="A2431" t="str">
            <v>BI_XD505</v>
          </cell>
          <cell r="B2431" t="str">
            <v>XD505</v>
          </cell>
          <cell r="C2431" t="str">
            <v>BI_XD505 - Contingency Margin</v>
          </cell>
          <cell r="D2431" t="str">
            <v>ER_2586</v>
          </cell>
          <cell r="E2431" t="str">
            <v>2586</v>
          </cell>
          <cell r="F2431" t="str">
            <v>ER_2586 - Washington AMI</v>
          </cell>
          <cell r="G2431" t="str">
            <v>Washington Advanced Metering Infrastructure Project</v>
          </cell>
          <cell r="H2431" t="str">
            <v>AMI</v>
          </cell>
          <cell r="I2431" t="str">
            <v>Customer Service Quality &amp; Reliability</v>
          </cell>
        </row>
        <row r="2432">
          <cell r="A2432" t="str">
            <v>BI_XD506</v>
          </cell>
          <cell r="B2432" t="str">
            <v>XD506</v>
          </cell>
          <cell r="C2432" t="str">
            <v>BI_XD506 - Head End System - Disaster Recovery</v>
          </cell>
          <cell r="D2432" t="str">
            <v>ER_2586</v>
          </cell>
          <cell r="E2432" t="str">
            <v>2586</v>
          </cell>
          <cell r="F2432" t="str">
            <v>ER_2586 - Washington AMI</v>
          </cell>
          <cell r="G2432" t="str">
            <v>Washington Advanced Metering Infrastructure Project</v>
          </cell>
          <cell r="H2432" t="str">
            <v>AMI</v>
          </cell>
          <cell r="I2432" t="str">
            <v>Customer Service Quality &amp; Reliability</v>
          </cell>
        </row>
        <row r="2433">
          <cell r="A2433" t="str">
            <v>BI_XD507</v>
          </cell>
          <cell r="B2433" t="str">
            <v>XD507</v>
          </cell>
          <cell r="C2433" t="str">
            <v>BI_XD507 - AMI HES Upgrades and Enhancements</v>
          </cell>
          <cell r="D2433" t="str">
            <v>ER_2586</v>
          </cell>
          <cell r="E2433" t="str">
            <v>2586</v>
          </cell>
          <cell r="F2433" t="str">
            <v>ER_2586 - Washington AMI</v>
          </cell>
          <cell r="G2433" t="str">
            <v>Washington Advanced Metering Infrastructure Project</v>
          </cell>
          <cell r="H2433" t="str">
            <v>AMI</v>
          </cell>
          <cell r="I2433" t="str">
            <v>Customer Service Quality &amp; Reliability</v>
          </cell>
        </row>
        <row r="2434">
          <cell r="A2434" t="str">
            <v>BI_XD700</v>
          </cell>
          <cell r="B2434" t="str">
            <v>XD700</v>
          </cell>
          <cell r="C2434" t="str">
            <v>BI_XD700 - Distribution Device Management - Idaho State</v>
          </cell>
          <cell r="D2434" t="str">
            <v>ER_2278</v>
          </cell>
          <cell r="E2434" t="str">
            <v>2278</v>
          </cell>
          <cell r="F2434" t="str">
            <v>ER_2278 - Distribution Device Management Program</v>
          </cell>
          <cell r="G2434" t="str">
            <v>Substation - Station Rebuilds Program</v>
          </cell>
          <cell r="H2434" t="str">
            <v>T&amp;D Engineering</v>
          </cell>
          <cell r="I2434" t="str">
            <v>Asset Condition</v>
          </cell>
        </row>
        <row r="2435">
          <cell r="A2435" t="str">
            <v>BI_XD701</v>
          </cell>
          <cell r="B2435" t="str">
            <v>XD701</v>
          </cell>
          <cell r="C2435" t="str">
            <v>BI_XD701 - Distribution Device Management - Washington State</v>
          </cell>
          <cell r="D2435" t="str">
            <v>ER_2278</v>
          </cell>
          <cell r="E2435" t="str">
            <v>2278</v>
          </cell>
          <cell r="F2435" t="str">
            <v>ER_2278 - Distribution Device Management Program</v>
          </cell>
          <cell r="G2435" t="str">
            <v>Substation - Station Rebuilds Program</v>
          </cell>
          <cell r="H2435" t="str">
            <v>T&amp;D Engineering</v>
          </cell>
          <cell r="I2435" t="str">
            <v>Asset Condition</v>
          </cell>
        </row>
        <row r="2436">
          <cell r="A2436" t="str">
            <v>BI_XD702</v>
          </cell>
          <cell r="B2436" t="str">
            <v>XD702</v>
          </cell>
          <cell r="C2436" t="str">
            <v>BI_XD702 - TCOP - WA</v>
          </cell>
          <cell r="D2436" t="str">
            <v>ER_2535</v>
          </cell>
          <cell r="E2436" t="str">
            <v>2535</v>
          </cell>
          <cell r="F2436" t="str">
            <v>ER_2535 - TCOP Related Distribution Rebuilds</v>
          </cell>
          <cell r="G2436" t="str">
            <v>Distribution Transformer Change Out Program</v>
          </cell>
          <cell r="H2436" t="str">
            <v>T&amp;D Operations</v>
          </cell>
          <cell r="I2436" t="str">
            <v>Asset Condition</v>
          </cell>
        </row>
        <row r="2437">
          <cell r="A2437" t="str">
            <v>BI_XD703</v>
          </cell>
          <cell r="B2437" t="str">
            <v>XD703</v>
          </cell>
          <cell r="C2437" t="str">
            <v>BI_XD703 - TCOP - ID</v>
          </cell>
          <cell r="D2437" t="str">
            <v>ER_2535</v>
          </cell>
          <cell r="E2437" t="str">
            <v>2535</v>
          </cell>
          <cell r="F2437" t="str">
            <v>ER_2535 - TCOP Related Distribution Rebuilds</v>
          </cell>
          <cell r="G2437" t="str">
            <v>Distribution Transformer Change Out Program</v>
          </cell>
          <cell r="H2437" t="str">
            <v>T&amp;D Operations</v>
          </cell>
          <cell r="I2437" t="str">
            <v>Asset Condition</v>
          </cell>
        </row>
        <row r="2438">
          <cell r="A2438" t="str">
            <v>BI_XD900</v>
          </cell>
          <cell r="B2438" t="str">
            <v>XD900</v>
          </cell>
          <cell r="C2438" t="str">
            <v>BI_XD900 - Compliance Load Study - Distribution</v>
          </cell>
          <cell r="D2438" t="str">
            <v>ER_2469</v>
          </cell>
          <cell r="E2438" t="str">
            <v>2469</v>
          </cell>
          <cell r="F2438" t="str">
            <v>ER_2469 - Compliance Load Study</v>
          </cell>
          <cell r="G2438" t="str">
            <v>Regular Capital - Pre Business Case</v>
          </cell>
          <cell r="H2438" t="str">
            <v>No Function</v>
          </cell>
          <cell r="I2438" t="str">
            <v>No Driver</v>
          </cell>
        </row>
        <row r="2439">
          <cell r="A2439" t="str">
            <v>BI_XD901</v>
          </cell>
          <cell r="B2439" t="str">
            <v>XD901</v>
          </cell>
          <cell r="C2439" t="str">
            <v>BI_XD901 - ID AMR - Distribution</v>
          </cell>
          <cell r="D2439" t="str">
            <v>ER_7300</v>
          </cell>
          <cell r="E2439" t="str">
            <v>7300</v>
          </cell>
          <cell r="F2439" t="str">
            <v>ER_7300 - ID AMR</v>
          </cell>
          <cell r="G2439" t="str">
            <v>Regular Capital - Pre Business Case</v>
          </cell>
          <cell r="H2439" t="str">
            <v>No Function</v>
          </cell>
          <cell r="I2439" t="str">
            <v>No Driver</v>
          </cell>
        </row>
        <row r="2440">
          <cell r="A2440" t="str">
            <v>BI_XD902</v>
          </cell>
          <cell r="B2440" t="str">
            <v>XD902</v>
          </cell>
          <cell r="C2440" t="str">
            <v>BI_XD902 - NTWK Mechanical Systems -Capital Replacement</v>
          </cell>
          <cell r="D2440" t="str">
            <v>ER_2058</v>
          </cell>
          <cell r="E2440" t="str">
            <v>2058</v>
          </cell>
          <cell r="F2440" t="str">
            <v>ER_2058 - Spokane Electric Network Incr Capacity</v>
          </cell>
          <cell r="G2440" t="str">
            <v>Downtown Network - Performance &amp; Capacity</v>
          </cell>
          <cell r="H2440" t="str">
            <v>Downtown Network</v>
          </cell>
          <cell r="I2440" t="str">
            <v>Performance &amp; Capacity</v>
          </cell>
        </row>
        <row r="2441">
          <cell r="A2441" t="str">
            <v>BI_XD903</v>
          </cell>
          <cell r="B2441" t="str">
            <v>XD903</v>
          </cell>
          <cell r="C2441" t="str">
            <v>BI_XD903 - Open Wire Secondary Elimination</v>
          </cell>
          <cell r="D2441" t="str">
            <v>ER_2496</v>
          </cell>
          <cell r="E2441" t="str">
            <v>2496</v>
          </cell>
          <cell r="F2441" t="str">
            <v>ER_2496 - Open Wire Secondary Elimination</v>
          </cell>
          <cell r="G2441" t="str">
            <v>Regular Capital - Pre Business Case</v>
          </cell>
          <cell r="H2441" t="str">
            <v>No Function</v>
          </cell>
          <cell r="I2441" t="str">
            <v>No Driver</v>
          </cell>
        </row>
        <row r="2442">
          <cell r="A2442" t="str">
            <v>BI_XD904</v>
          </cell>
          <cell r="B2442" t="str">
            <v>XD904</v>
          </cell>
          <cell r="C2442" t="str">
            <v>BI_XD904 - Distribution Construction Stimulus Project</v>
          </cell>
          <cell r="D2442" t="str">
            <v>ER_2504</v>
          </cell>
          <cell r="E2442" t="str">
            <v>2504</v>
          </cell>
          <cell r="F2442" t="str">
            <v>ER_2504 - Stimulus Project</v>
          </cell>
          <cell r="G2442" t="str">
            <v>Regular Capital - Pre Business Case</v>
          </cell>
          <cell r="H2442" t="str">
            <v>No Function</v>
          </cell>
          <cell r="I2442" t="str">
            <v>No Driver</v>
          </cell>
        </row>
        <row r="2443">
          <cell r="A2443" t="str">
            <v>BI_XD905</v>
          </cell>
          <cell r="B2443" t="str">
            <v>XD905</v>
          </cell>
          <cell r="C2443" t="str">
            <v>BI_XD905 - Idaho AMI</v>
          </cell>
          <cell r="D2443" t="str">
            <v>ER_2593</v>
          </cell>
          <cell r="E2443" t="str">
            <v>2593</v>
          </cell>
          <cell r="F2443" t="str">
            <v>ER_2593 - Idaho AMI</v>
          </cell>
          <cell r="G2443" t="str">
            <v>Idaho AMI</v>
          </cell>
          <cell r="H2443" t="str">
            <v>AMI</v>
          </cell>
          <cell r="I2443" t="str">
            <v>Customer Service Quality &amp; Reliability</v>
          </cell>
        </row>
        <row r="2444">
          <cell r="A2444" t="str">
            <v>BI_XD906</v>
          </cell>
          <cell r="B2444" t="str">
            <v>XD906</v>
          </cell>
          <cell r="C2444" t="str">
            <v>BI_XD906 - Idaho AMI Software</v>
          </cell>
          <cell r="D2444" t="str">
            <v>ER_2593</v>
          </cell>
          <cell r="E2444" t="str">
            <v>2593</v>
          </cell>
          <cell r="F2444" t="str">
            <v>ER_2593 - Idaho AMI</v>
          </cell>
          <cell r="G2444" t="str">
            <v>Idaho AMI</v>
          </cell>
          <cell r="H2444" t="str">
            <v>AMI</v>
          </cell>
          <cell r="I2444" t="str">
            <v>Customer Service Quality &amp; Reliability</v>
          </cell>
        </row>
        <row r="2445">
          <cell r="A2445" t="str">
            <v>BI_XD907</v>
          </cell>
          <cell r="B2445" t="str">
            <v>XD907</v>
          </cell>
          <cell r="C2445" t="str">
            <v>BI_XD907 - Idaho AMI Communications Equipment</v>
          </cell>
          <cell r="D2445" t="str">
            <v>ER_2593</v>
          </cell>
          <cell r="E2445" t="str">
            <v>2593</v>
          </cell>
          <cell r="F2445" t="str">
            <v>ER_2593 - Idaho AMI</v>
          </cell>
          <cell r="G2445" t="str">
            <v>Idaho AMI</v>
          </cell>
          <cell r="H2445" t="str">
            <v>AMI</v>
          </cell>
          <cell r="I2445" t="str">
            <v>Customer Service Quality &amp; Reliability</v>
          </cell>
        </row>
        <row r="2446">
          <cell r="A2446" t="str">
            <v>BI_XE015</v>
          </cell>
          <cell r="B2446" t="str">
            <v>XE015</v>
          </cell>
          <cell r="C2446" t="str">
            <v>BI_XE015 - Replace System Reinforcement - Gas Engineering</v>
          </cell>
          <cell r="D2446" t="str">
            <v>ER_3000</v>
          </cell>
          <cell r="E2446" t="str">
            <v>3000</v>
          </cell>
          <cell r="F2446" t="str">
            <v>ER_3000 - Gas Reinforce-Minor Blanket</v>
          </cell>
          <cell r="G2446" t="str">
            <v>Gas Reinforcement Program</v>
          </cell>
          <cell r="H2446" t="str">
            <v>Gas Subfunction</v>
          </cell>
          <cell r="I2446" t="str">
            <v>Performance &amp; Capacity</v>
          </cell>
        </row>
        <row r="2447">
          <cell r="A2447" t="str">
            <v>BI_XE016</v>
          </cell>
          <cell r="B2447" t="str">
            <v>XE016</v>
          </cell>
          <cell r="C2447" t="str">
            <v>BI_XE016 - Replace Deteriorated Gas System - Gas Engineering</v>
          </cell>
          <cell r="D2447" t="str">
            <v>ER_3001</v>
          </cell>
          <cell r="E2447" t="str">
            <v>3001</v>
          </cell>
          <cell r="F2447" t="str">
            <v>ER_3001 - Replace Deteriorating Gas System</v>
          </cell>
          <cell r="G2447" t="str">
            <v>Gas Deteriorated Steel Pipe Replacement Program</v>
          </cell>
          <cell r="H2447" t="str">
            <v>Gas Subfunction</v>
          </cell>
          <cell r="I2447" t="str">
            <v>Asset Condition</v>
          </cell>
        </row>
        <row r="2448">
          <cell r="A2448" t="str">
            <v>BI_XE017</v>
          </cell>
          <cell r="B2448" t="str">
            <v>XE017</v>
          </cell>
          <cell r="C2448" t="str">
            <v>BI_XE017 - Gas Regulator Station Reliability - Gas Engineering</v>
          </cell>
          <cell r="D2448" t="str">
            <v>ER_3002</v>
          </cell>
          <cell r="E2448" t="str">
            <v>3002</v>
          </cell>
          <cell r="F2448" t="str">
            <v>ER_3002 - Regulator Reliable - Blanket</v>
          </cell>
          <cell r="G2448" t="str">
            <v>Gas Regulator Station Replacement Program</v>
          </cell>
          <cell r="H2448" t="str">
            <v>Gas Subfunction</v>
          </cell>
          <cell r="I2448" t="str">
            <v>Asset Condition</v>
          </cell>
        </row>
        <row r="2449">
          <cell r="A2449" t="str">
            <v>BI_XE020</v>
          </cell>
          <cell r="B2449" t="str">
            <v>XE020</v>
          </cell>
          <cell r="C2449" t="str">
            <v>BI_XE020 - Electric Meters Minor Blanket</v>
          </cell>
          <cell r="D2449" t="str">
            <v>ER_1002</v>
          </cell>
          <cell r="E2449" t="str">
            <v>1002</v>
          </cell>
          <cell r="F2449" t="str">
            <v>ER_1002 - Electric Meters Minor Blanket</v>
          </cell>
          <cell r="G2449" t="str">
            <v>New Revenue - Growth</v>
          </cell>
          <cell r="H2449" t="str">
            <v>Growth Subfunction</v>
          </cell>
          <cell r="I2449" t="str">
            <v>Customer Requested</v>
          </cell>
        </row>
        <row r="2450">
          <cell r="A2450" t="str">
            <v>BI_XE021</v>
          </cell>
          <cell r="B2450" t="str">
            <v>XE021</v>
          </cell>
          <cell r="C2450" t="str">
            <v>BI_XE021 - Gas Meters Minor Blanket</v>
          </cell>
          <cell r="D2450" t="str">
            <v>ER_1050</v>
          </cell>
          <cell r="E2450" t="str">
            <v>1050</v>
          </cell>
          <cell r="F2450" t="str">
            <v>ER_1050 - Gas Meters Minor Blanket</v>
          </cell>
          <cell r="G2450" t="str">
            <v>New Revenue - Growth</v>
          </cell>
          <cell r="H2450" t="str">
            <v>Growth Subfunction</v>
          </cell>
          <cell r="I2450" t="str">
            <v>Customer Requested</v>
          </cell>
        </row>
        <row r="2451">
          <cell r="A2451" t="str">
            <v>BI_XE022</v>
          </cell>
          <cell r="B2451" t="str">
            <v>XE022</v>
          </cell>
          <cell r="C2451" t="str">
            <v>BI_XE022 - Gas Reg Minor Blanket</v>
          </cell>
          <cell r="D2451" t="str">
            <v>ER_1051</v>
          </cell>
          <cell r="E2451" t="str">
            <v>1051</v>
          </cell>
          <cell r="F2451" t="str">
            <v>ER_1051 - Gas Regulators Minor Blanket</v>
          </cell>
          <cell r="G2451" t="str">
            <v>New Revenue - Growth</v>
          </cell>
          <cell r="H2451" t="str">
            <v>Growth Subfunction</v>
          </cell>
          <cell r="I2451" t="str">
            <v>Customer Requested</v>
          </cell>
        </row>
        <row r="2452">
          <cell r="A2452" t="str">
            <v>BI_XE023</v>
          </cell>
          <cell r="B2452" t="str">
            <v>XE023</v>
          </cell>
          <cell r="C2452" t="str">
            <v>BI_XE023 - Relocate Due to St&amp;Hwy Work- Gas Engineering</v>
          </cell>
          <cell r="D2452" t="str">
            <v>ER_3003</v>
          </cell>
          <cell r="E2452" t="str">
            <v>3003</v>
          </cell>
          <cell r="F2452" t="str">
            <v>ER_3003 - Gas Replace-St&amp;Hwy</v>
          </cell>
          <cell r="G2452" t="str">
            <v>Gas Replacement Street and Highway Program</v>
          </cell>
          <cell r="H2452" t="str">
            <v>Gas Subfunction</v>
          </cell>
          <cell r="I2452" t="str">
            <v>Mandatory &amp; Compliance</v>
          </cell>
        </row>
        <row r="2453">
          <cell r="A2453" t="str">
            <v>BI_XE024</v>
          </cell>
          <cell r="B2453" t="str">
            <v>XE024</v>
          </cell>
          <cell r="C2453" t="str">
            <v>BI_XE024 - Gas Sys Indus Cust - Minor Blanket</v>
          </cell>
          <cell r="D2453" t="str">
            <v>ER_1052</v>
          </cell>
          <cell r="E2453" t="str">
            <v>1052</v>
          </cell>
          <cell r="F2453" t="str">
            <v>ER_1052 - Industrial Gas Customer Minor Blanket</v>
          </cell>
          <cell r="G2453" t="str">
            <v>New Revenue - Growth</v>
          </cell>
          <cell r="H2453" t="str">
            <v>Growth Subfunction</v>
          </cell>
          <cell r="I2453" t="str">
            <v>Customer Requested</v>
          </cell>
        </row>
        <row r="2454">
          <cell r="A2454" t="str">
            <v>BI_XE500</v>
          </cell>
          <cell r="B2454" t="str">
            <v>XE500</v>
          </cell>
          <cell r="C2454" t="str">
            <v>BI_XE500 - Gas Engineering</v>
          </cell>
          <cell r="D2454" t="str">
            <v>ER_1001</v>
          </cell>
          <cell r="E2454" t="str">
            <v>1001</v>
          </cell>
          <cell r="F2454" t="str">
            <v>ER_1001 - Gas Revenue Blanket</v>
          </cell>
          <cell r="G2454" t="str">
            <v>New Revenue - Growth</v>
          </cell>
          <cell r="H2454" t="str">
            <v>Growth Subfunction</v>
          </cell>
          <cell r="I2454" t="str">
            <v>Customer Requested</v>
          </cell>
        </row>
        <row r="2455">
          <cell r="A2455" t="str">
            <v>BI_XE501</v>
          </cell>
          <cell r="B2455" t="str">
            <v>XE501</v>
          </cell>
          <cell r="C2455" t="str">
            <v>BI_XE501 - Gas Distribution Non Revenue - Gas Engineering</v>
          </cell>
          <cell r="D2455" t="str">
            <v>ER_3005</v>
          </cell>
          <cell r="E2455" t="str">
            <v>3005</v>
          </cell>
          <cell r="F2455" t="str">
            <v>ER_3005 - Gas Distribution Non-Revenue Blanket</v>
          </cell>
          <cell r="G2455" t="str">
            <v>Gas Non-Revenue Program</v>
          </cell>
          <cell r="H2455" t="str">
            <v>Gas Subfunction</v>
          </cell>
          <cell r="I2455" t="str">
            <v>Failed Plant &amp; Operations</v>
          </cell>
        </row>
        <row r="2456">
          <cell r="A2456" t="str">
            <v>BI_XE601</v>
          </cell>
          <cell r="B2456" t="str">
            <v>XE601</v>
          </cell>
          <cell r="C2456" t="str">
            <v>BI_XE601 - Ortho LaGrande/Union County</v>
          </cell>
          <cell r="D2456" t="str">
            <v>ER_7105</v>
          </cell>
          <cell r="E2456" t="str">
            <v>7105</v>
          </cell>
          <cell r="F2456" t="str">
            <v>ER_7105 - Ortho LaGrande/Union County</v>
          </cell>
          <cell r="G2456" t="str">
            <v>Regular Capital - Pre Business Case</v>
          </cell>
          <cell r="H2456" t="str">
            <v>No Function</v>
          </cell>
          <cell r="I2456" t="str">
            <v>No Driver</v>
          </cell>
        </row>
        <row r="2457">
          <cell r="A2457" t="str">
            <v>BI_XE718</v>
          </cell>
          <cell r="B2457" t="str">
            <v>XE718</v>
          </cell>
          <cell r="C2457" t="str">
            <v>BI_XE718 - Back Up Control Center Construction</v>
          </cell>
          <cell r="D2457" t="str">
            <v>ER_2444</v>
          </cell>
          <cell r="E2457" t="str">
            <v>2444</v>
          </cell>
          <cell r="F2457" t="str">
            <v>ER_2444 - Back Up Control Center</v>
          </cell>
          <cell r="G2457" t="str">
            <v>Regular Capital - Pre Business Case</v>
          </cell>
          <cell r="H2457" t="str">
            <v>No Function</v>
          </cell>
          <cell r="I2457" t="str">
            <v>No Driver</v>
          </cell>
        </row>
        <row r="2458">
          <cell r="A2458" t="str">
            <v>BI_XE901</v>
          </cell>
          <cell r="B2458" t="str">
            <v>XE901</v>
          </cell>
          <cell r="C2458" t="str">
            <v>BI_XE901 - NTWK Transformers and Protectors</v>
          </cell>
          <cell r="D2458" t="str">
            <v>ER_1009</v>
          </cell>
          <cell r="E2458" t="str">
            <v>1009</v>
          </cell>
          <cell r="F2458" t="str">
            <v>ER_1009 - Network Transformers &amp; Network Protectors</v>
          </cell>
          <cell r="G2458" t="str">
            <v>New Revenue - Growth</v>
          </cell>
          <cell r="H2458" t="str">
            <v>Growth Subfunction</v>
          </cell>
          <cell r="I2458" t="str">
            <v>Customer Requested</v>
          </cell>
        </row>
        <row r="2459">
          <cell r="A2459" t="str">
            <v>BI_XFX54</v>
          </cell>
          <cell r="B2459" t="str">
            <v>XFX54</v>
          </cell>
          <cell r="C2459" t="str">
            <v>BI_XFX54 - Transformers ARO</v>
          </cell>
          <cell r="D2459" t="str">
            <v>ER_7500</v>
          </cell>
          <cell r="E2459" t="str">
            <v>7500</v>
          </cell>
          <cell r="F2459" t="str">
            <v>ER_7500 - FAS 143 ARO</v>
          </cell>
          <cell r="G2459" t="str">
            <v>FAS 143 ARO</v>
          </cell>
          <cell r="H2459" t="str">
            <v>Outside Regular Capital</v>
          </cell>
          <cell r="I2459" t="str">
            <v>No Driver</v>
          </cell>
        </row>
        <row r="2460">
          <cell r="A2460" t="str">
            <v>BI_XID54</v>
          </cell>
          <cell r="B2460" t="str">
            <v>XID54</v>
          </cell>
          <cell r="C2460" t="str">
            <v>BI_XID54 - ID Gas ERT Replacement Program</v>
          </cell>
          <cell r="D2460" t="str">
            <v>ER_3054</v>
          </cell>
          <cell r="E2460" t="str">
            <v>3054</v>
          </cell>
          <cell r="F2460" t="str">
            <v>ER_3054 - Gas ERT Replacement Program</v>
          </cell>
          <cell r="G2460" t="str">
            <v>Gas ERT Replacement Program</v>
          </cell>
          <cell r="H2460" t="str">
            <v>Gas Subfunction</v>
          </cell>
          <cell r="I2460" t="str">
            <v>Asset Condition</v>
          </cell>
        </row>
        <row r="2461">
          <cell r="A2461" t="str">
            <v>BI_XID55</v>
          </cell>
          <cell r="B2461" t="str">
            <v>XID55</v>
          </cell>
          <cell r="C2461" t="str">
            <v>BI_XID55 - ID Gas Meter Replacement Non Revenue</v>
          </cell>
          <cell r="D2461" t="str">
            <v>ER_3055</v>
          </cell>
          <cell r="E2461" t="str">
            <v>3055</v>
          </cell>
          <cell r="F2461" t="str">
            <v>ER_3055 - Gas Meter Replacement Non Revenue</v>
          </cell>
          <cell r="G2461" t="str">
            <v>Gas PMC Program</v>
          </cell>
          <cell r="H2461" t="str">
            <v>Gas Subfunction</v>
          </cell>
          <cell r="I2461" t="str">
            <v>Mandatory &amp; Compliance</v>
          </cell>
        </row>
        <row r="2462">
          <cell r="A2462" t="str">
            <v>BI_XN000</v>
          </cell>
          <cell r="B2462" t="str">
            <v>XN000</v>
          </cell>
          <cell r="C2462" t="str">
            <v>BI_XN000 - Gas Meter and Metering Equipment Purchases - WA/ID</v>
          </cell>
          <cell r="D2462" t="str">
            <v>ER_1056</v>
          </cell>
          <cell r="E2462" t="str">
            <v>1056</v>
          </cell>
          <cell r="F2462" t="str">
            <v>ER_1056 - Gas Meter and Metering Equipment Purchases</v>
          </cell>
          <cell r="G2462" t="str">
            <v>New Revenue - Growth</v>
          </cell>
          <cell r="H2462" t="str">
            <v>Growth Subfunction</v>
          </cell>
          <cell r="I2462" t="str">
            <v>Customer Requested</v>
          </cell>
        </row>
        <row r="2463">
          <cell r="A2463" t="str">
            <v>BI_XN500</v>
          </cell>
          <cell r="B2463" t="str">
            <v>XN500</v>
          </cell>
          <cell r="C2463" t="str">
            <v>BI_XN500 - Washington AMI Gas Modules</v>
          </cell>
          <cell r="D2463" t="str">
            <v>ER_2586</v>
          </cell>
          <cell r="E2463" t="str">
            <v>2586</v>
          </cell>
          <cell r="F2463" t="str">
            <v>ER_2586 - Washington AMI</v>
          </cell>
          <cell r="G2463" t="str">
            <v>Washington Advanced Metering Infrastructure Project</v>
          </cell>
          <cell r="H2463" t="str">
            <v>AMI</v>
          </cell>
          <cell r="I2463" t="str">
            <v>Customer Service Quality &amp; Reliability</v>
          </cell>
        </row>
        <row r="2464">
          <cell r="A2464" t="str">
            <v>BI_XOR54</v>
          </cell>
          <cell r="B2464" t="str">
            <v>XOR54</v>
          </cell>
          <cell r="C2464" t="str">
            <v>BI_XOR54 - OR Gas ERT Replacement Program</v>
          </cell>
          <cell r="D2464" t="str">
            <v>ER_3054</v>
          </cell>
          <cell r="E2464" t="str">
            <v>3054</v>
          </cell>
          <cell r="F2464" t="str">
            <v>ER_3054 - Gas ERT Replacement Program</v>
          </cell>
          <cell r="G2464" t="str">
            <v>Gas ERT Replacement Program</v>
          </cell>
          <cell r="H2464" t="str">
            <v>Gas Subfunction</v>
          </cell>
          <cell r="I2464" t="str">
            <v>Asset Condition</v>
          </cell>
        </row>
        <row r="2465">
          <cell r="A2465" t="str">
            <v>BI_XOR55</v>
          </cell>
          <cell r="B2465" t="str">
            <v>XOR55</v>
          </cell>
          <cell r="C2465" t="str">
            <v>BI_XOR55 - OR Gas Meter Replacement Non Revenue</v>
          </cell>
          <cell r="D2465" t="str">
            <v>ER_3055</v>
          </cell>
          <cell r="E2465" t="str">
            <v>3055</v>
          </cell>
          <cell r="F2465" t="str">
            <v>ER_3055 - Gas Meter Replacement Non Revenue</v>
          </cell>
          <cell r="G2465" t="str">
            <v>Gas PMC Program</v>
          </cell>
          <cell r="H2465" t="str">
            <v>Gas Subfunction</v>
          </cell>
          <cell r="I2465" t="str">
            <v>Mandatory &amp; Compliance</v>
          </cell>
        </row>
        <row r="2466">
          <cell r="A2466" t="str">
            <v>BI_XS001</v>
          </cell>
          <cell r="B2466" t="str">
            <v>XS001</v>
          </cell>
          <cell r="C2466" t="str">
            <v>BI_XS001 - Power Transformers - Distribution</v>
          </cell>
          <cell r="D2466" t="str">
            <v>ER_1006</v>
          </cell>
          <cell r="E2466" t="str">
            <v>1006</v>
          </cell>
          <cell r="F2466" t="str">
            <v>ER_1006 - Power Xfmr-Distribution</v>
          </cell>
          <cell r="G2466" t="str">
            <v>Substation - Station Rebuilds Program</v>
          </cell>
          <cell r="H2466" t="str">
            <v>T&amp;D Engineering</v>
          </cell>
          <cell r="I2466" t="str">
            <v>Asset Condition</v>
          </cell>
        </row>
        <row r="2467">
          <cell r="A2467" t="str">
            <v>BI_XS002</v>
          </cell>
          <cell r="B2467" t="str">
            <v>XS002</v>
          </cell>
          <cell r="C2467" t="str">
            <v>BI_XS002 - System - Relay Replace / Install</v>
          </cell>
          <cell r="D2467" t="str">
            <v>ER_2215</v>
          </cell>
          <cell r="E2467" t="str">
            <v>2215</v>
          </cell>
          <cell r="F2467" t="str">
            <v>ER_2215 - Substation Asset Mgmt Capital Maintenance</v>
          </cell>
          <cell r="G2467" t="str">
            <v>Substation - Station Rebuilds Program</v>
          </cell>
          <cell r="H2467" t="str">
            <v>T&amp;D Engineering</v>
          </cell>
          <cell r="I2467" t="str">
            <v>Asset Condition</v>
          </cell>
        </row>
        <row r="2468">
          <cell r="A2468" t="str">
            <v>BI_XS003</v>
          </cell>
          <cell r="B2468" t="str">
            <v>XS003</v>
          </cell>
          <cell r="C2468" t="str">
            <v>BI_XS003 - System - Relay Replace / Install - Arcflash</v>
          </cell>
          <cell r="D2468" t="str">
            <v>ER_2215</v>
          </cell>
          <cell r="E2468" t="str">
            <v>2215</v>
          </cell>
          <cell r="F2468" t="str">
            <v>ER_2215 - Substation Asset Mgmt Capital Maintenance</v>
          </cell>
          <cell r="G2468" t="str">
            <v>Substation - Station Rebuilds Program</v>
          </cell>
          <cell r="H2468" t="str">
            <v>T&amp;D Engineering</v>
          </cell>
          <cell r="I2468" t="str">
            <v>Asset Condition</v>
          </cell>
        </row>
        <row r="2469">
          <cell r="A2469" t="str">
            <v>BI_XS006</v>
          </cell>
          <cell r="B2469" t="str">
            <v>XS006</v>
          </cell>
          <cell r="C2469" t="str">
            <v>BI_XS006 - System-Transmission Autotransformers</v>
          </cell>
          <cell r="D2469" t="str">
            <v>ER_2000</v>
          </cell>
          <cell r="E2469" t="str">
            <v>2000</v>
          </cell>
          <cell r="F2469" t="str">
            <v>ER_2000 - Substation - Capital Spares</v>
          </cell>
          <cell r="G2469" t="str">
            <v>Substation - Station Rebuilds Program</v>
          </cell>
          <cell r="H2469" t="str">
            <v>T&amp;D Engineering</v>
          </cell>
          <cell r="I2469" t="str">
            <v>Asset Condition</v>
          </cell>
        </row>
        <row r="2470">
          <cell r="A2470" t="str">
            <v>BI_XS007</v>
          </cell>
          <cell r="B2470" t="str">
            <v>XS007</v>
          </cell>
          <cell r="C2470" t="str">
            <v>BI_XS007 - System - HV Power Circuit Breakers</v>
          </cell>
          <cell r="D2470" t="str">
            <v>ER_2000</v>
          </cell>
          <cell r="E2470" t="str">
            <v>2000</v>
          </cell>
          <cell r="F2470" t="str">
            <v>ER_2000 - Substation - Capital Spares</v>
          </cell>
          <cell r="G2470" t="str">
            <v>Substation - Station Rebuilds Program</v>
          </cell>
          <cell r="H2470" t="str">
            <v>T&amp;D Engineering</v>
          </cell>
          <cell r="I2470" t="str">
            <v>Asset Condition</v>
          </cell>
        </row>
        <row r="2471">
          <cell r="A2471" t="str">
            <v>BI_XS008</v>
          </cell>
          <cell r="B2471" t="str">
            <v>XS008</v>
          </cell>
          <cell r="C2471" t="str">
            <v>BI_XS008 - Cabinet Gorge 230kV Add Bus Isolating Breakers</v>
          </cell>
          <cell r="D2471" t="str">
            <v>ER_2620</v>
          </cell>
          <cell r="E2471" t="str">
            <v>2620</v>
          </cell>
          <cell r="F2471" t="str">
            <v>ER_2620 - Cabinet Gorge 230kV Add Bus Isolating Breakers</v>
          </cell>
          <cell r="G2471" t="str">
            <v>Cabinet Gorge 230kV Add Bus Isolating Breakers</v>
          </cell>
          <cell r="H2471" t="str">
            <v>T&amp;D Engineering</v>
          </cell>
          <cell r="I2471" t="str">
            <v>Performance &amp; Capacity</v>
          </cell>
        </row>
        <row r="2472">
          <cell r="A2472" t="str">
            <v>BI_XS009</v>
          </cell>
          <cell r="B2472" t="str">
            <v>XS009</v>
          </cell>
          <cell r="C2472" t="str">
            <v>BI_XS009 - Substation Acquisitions (Tx. Subs)</v>
          </cell>
          <cell r="D2472" t="str">
            <v>ER_2204</v>
          </cell>
          <cell r="E2472" t="str">
            <v>2204</v>
          </cell>
          <cell r="F2472" t="str">
            <v>ER_2204 - Substation Rebuilds</v>
          </cell>
          <cell r="G2472" t="str">
            <v>Substation - Station Rebuilds Program</v>
          </cell>
          <cell r="H2472" t="str">
            <v>T&amp;D Engineering</v>
          </cell>
          <cell r="I2472" t="str">
            <v>Asset Condition</v>
          </cell>
        </row>
        <row r="2473">
          <cell r="A2473" t="str">
            <v>BI_XS010</v>
          </cell>
          <cell r="B2473" t="str">
            <v>XS010</v>
          </cell>
          <cell r="C2473" t="str">
            <v>BI_XS010 - Substation Acquisitions (Dx. Subs)</v>
          </cell>
          <cell r="D2473" t="str">
            <v>ER_2204</v>
          </cell>
          <cell r="E2473" t="str">
            <v>2204</v>
          </cell>
          <cell r="F2473" t="str">
            <v>ER_2204 - Substation Rebuilds</v>
          </cell>
          <cell r="G2473" t="str">
            <v>Substation - Station Rebuilds Program</v>
          </cell>
          <cell r="H2473" t="str">
            <v>T&amp;D Engineering</v>
          </cell>
          <cell r="I2473" t="str">
            <v>Asset Condition</v>
          </cell>
        </row>
        <row r="2474">
          <cell r="A2474" t="str">
            <v>BI_XS011</v>
          </cell>
          <cell r="B2474" t="str">
            <v>XS011</v>
          </cell>
          <cell r="C2474" t="str">
            <v>BI_XS011 - WFRES:  SUBSTATION SCADA</v>
          </cell>
          <cell r="D2474" t="str">
            <v>ER_2075</v>
          </cell>
          <cell r="E2474" t="str">
            <v>2075</v>
          </cell>
          <cell r="F2474" t="str">
            <v>ER_2075 - Wildfire Resiliency</v>
          </cell>
          <cell r="G2474" t="str">
            <v>Wildfire Resiliency Plan</v>
          </cell>
          <cell r="H2474" t="str">
            <v>T&amp;D Operations</v>
          </cell>
          <cell r="I2474" t="str">
            <v>Customer Service Quality &amp; Reliability</v>
          </cell>
        </row>
        <row r="2475">
          <cell r="A2475" t="str">
            <v>BI_XS026</v>
          </cell>
          <cell r="B2475" t="str">
            <v>XS026</v>
          </cell>
          <cell r="C2475" t="str">
            <v>BI_XS026 - System- Distribution Power Transformers</v>
          </cell>
          <cell r="D2475" t="str">
            <v>ER_2000</v>
          </cell>
          <cell r="E2475" t="str">
            <v>2000</v>
          </cell>
          <cell r="F2475" t="str">
            <v>ER_2000 - Substation - Capital Spares</v>
          </cell>
          <cell r="G2475" t="str">
            <v>Substation - Station Rebuilds Program</v>
          </cell>
          <cell r="H2475" t="str">
            <v>T&amp;D Engineering</v>
          </cell>
          <cell r="I2475" t="str">
            <v>Asset Condition</v>
          </cell>
        </row>
        <row r="2476">
          <cell r="A2476" t="str">
            <v>BI_XS100</v>
          </cell>
          <cell r="B2476" t="str">
            <v>XS100</v>
          </cell>
          <cell r="C2476" t="str">
            <v>BI_XS100 - System - Lind 115 kV Capacitor Bank</v>
          </cell>
          <cell r="D2476" t="str">
            <v>ER_2481</v>
          </cell>
          <cell r="E2476" t="str">
            <v>2481</v>
          </cell>
          <cell r="F2476" t="str">
            <v>ER_2481 - System-Replace/Install Capacitor Banks</v>
          </cell>
          <cell r="G2476" t="str">
            <v>Substation - New Distribution Station Capacity Program</v>
          </cell>
          <cell r="H2476" t="str">
            <v>T&amp;D Engineering</v>
          </cell>
          <cell r="I2476" t="str">
            <v>Performance &amp; Capacity</v>
          </cell>
        </row>
        <row r="2477">
          <cell r="A2477" t="str">
            <v>BI_XS101</v>
          </cell>
          <cell r="B2477" t="str">
            <v>XS101</v>
          </cell>
          <cell r="C2477" t="str">
            <v>BI_XS101 - Sys-Bucking Bank</v>
          </cell>
          <cell r="D2477" t="str">
            <v>ER_2203</v>
          </cell>
          <cell r="E2477" t="str">
            <v>2203</v>
          </cell>
          <cell r="F2477" t="str">
            <v>ER_2203 - System - Install Bucking Banks</v>
          </cell>
          <cell r="G2477" t="str">
            <v>Regular Capital - Pre Business Case</v>
          </cell>
          <cell r="H2477" t="str">
            <v>No Function</v>
          </cell>
          <cell r="I2477" t="str">
            <v>No Driver</v>
          </cell>
        </row>
        <row r="2478">
          <cell r="A2478" t="str">
            <v>BI_XS102</v>
          </cell>
          <cell r="B2478" t="str">
            <v>XS102</v>
          </cell>
          <cell r="C2478" t="str">
            <v>BI_XS102 - System - Odessa 115 kV Capacitor Bank</v>
          </cell>
          <cell r="D2478" t="str">
            <v>ER_2481</v>
          </cell>
          <cell r="E2478" t="str">
            <v>2481</v>
          </cell>
          <cell r="F2478" t="str">
            <v>ER_2481 - System-Replace/Install Capacitor Banks</v>
          </cell>
          <cell r="G2478" t="str">
            <v>Substation - New Distribution Station Capacity Program</v>
          </cell>
          <cell r="H2478" t="str">
            <v>T&amp;D Engineering</v>
          </cell>
          <cell r="I2478" t="str">
            <v>Performance &amp; Capacity</v>
          </cell>
        </row>
        <row r="2479">
          <cell r="A2479" t="str">
            <v>BI_XS112</v>
          </cell>
          <cell r="B2479" t="str">
            <v>XS112</v>
          </cell>
          <cell r="C2479" t="str">
            <v>BI_XS112 - System - Wood Substation Rebuilds</v>
          </cell>
          <cell r="D2479" t="str">
            <v>ER_2204</v>
          </cell>
          <cell r="E2479" t="str">
            <v>2204</v>
          </cell>
          <cell r="F2479" t="str">
            <v>ER_2204 - Substation Rebuilds</v>
          </cell>
          <cell r="G2479" t="str">
            <v>Substation - Station Rebuilds Program</v>
          </cell>
          <cell r="H2479" t="str">
            <v>T&amp;D Engineering</v>
          </cell>
          <cell r="I2479" t="str">
            <v>Asset Condition</v>
          </cell>
        </row>
        <row r="2480">
          <cell r="A2480" t="str">
            <v>BI_XS113</v>
          </cell>
          <cell r="B2480" t="str">
            <v>XS113</v>
          </cell>
          <cell r="C2480" t="str">
            <v>BI_XS113 - System - Panelhouse Working Space</v>
          </cell>
          <cell r="D2480" t="str">
            <v>ER_2215</v>
          </cell>
          <cell r="E2480" t="str">
            <v>2215</v>
          </cell>
          <cell r="F2480" t="str">
            <v>ER_2215 - Substation Asset Mgmt Capital Maintenance</v>
          </cell>
          <cell r="G2480" t="str">
            <v>Substation - Station Rebuilds Program</v>
          </cell>
          <cell r="H2480" t="str">
            <v>T&amp;D Engineering</v>
          </cell>
          <cell r="I2480" t="str">
            <v>Asset Condition</v>
          </cell>
        </row>
        <row r="2481">
          <cell r="A2481" t="str">
            <v>BI_XS202</v>
          </cell>
          <cell r="B2481" t="str">
            <v>XS202</v>
          </cell>
          <cell r="C2481" t="str">
            <v>BI_XS202 - System - High Voltage Breaker Replace</v>
          </cell>
          <cell r="D2481" t="str">
            <v>ER_2215</v>
          </cell>
          <cell r="E2481" t="str">
            <v>2215</v>
          </cell>
          <cell r="F2481" t="str">
            <v>ER_2215 - Substation Asset Mgmt Capital Maintenance</v>
          </cell>
          <cell r="G2481" t="str">
            <v>Substation - Station Rebuilds Program</v>
          </cell>
          <cell r="H2481" t="str">
            <v>T&amp;D Engineering</v>
          </cell>
          <cell r="I2481" t="str">
            <v>Asset Condition</v>
          </cell>
        </row>
        <row r="2482">
          <cell r="A2482" t="str">
            <v>BI_XS203</v>
          </cell>
          <cell r="B2482" t="str">
            <v>XS203</v>
          </cell>
          <cell r="C2482" t="str">
            <v>BI_XS203 - System-Mitigate Cap Bank Transients</v>
          </cell>
          <cell r="D2482" t="str">
            <v>ER_2216</v>
          </cell>
          <cell r="E2482" t="str">
            <v>2216</v>
          </cell>
          <cell r="F2482" t="str">
            <v>ER_2216 - System-Mitigate Capacitor Bank Transients</v>
          </cell>
          <cell r="G2482" t="str">
            <v>Regular Capital - Pre Business Case</v>
          </cell>
          <cell r="H2482" t="str">
            <v>No Function</v>
          </cell>
          <cell r="I2482" t="str">
            <v>No Driver</v>
          </cell>
        </row>
        <row r="2483">
          <cell r="A2483" t="str">
            <v>BI_XS204</v>
          </cell>
          <cell r="B2483" t="str">
            <v>XS204</v>
          </cell>
          <cell r="C2483" t="str">
            <v>BI_XS204 - Idaho Forest Group - Construct New Sub</v>
          </cell>
          <cell r="D2483" t="str">
            <v>ER_2561</v>
          </cell>
          <cell r="E2483" t="str">
            <v>2561</v>
          </cell>
          <cell r="F2483" t="str">
            <v>ER_2561 - Lewiston Mill Road 115 kV Substation</v>
          </cell>
          <cell r="G2483" t="str">
            <v>Substation - New Distribution Station Capacity Program</v>
          </cell>
          <cell r="H2483" t="str">
            <v>T&amp;D Engineering</v>
          </cell>
          <cell r="I2483" t="str">
            <v>Performance &amp; Capacity</v>
          </cell>
        </row>
        <row r="2484">
          <cell r="A2484" t="str">
            <v>BI_XS205</v>
          </cell>
          <cell r="B2484" t="str">
            <v>XS205</v>
          </cell>
          <cell r="C2484" t="str">
            <v>BI_XS205 - Grangeville 115 kV Sub - Rebuild</v>
          </cell>
          <cell r="D2484" t="str">
            <v>ER_2562</v>
          </cell>
          <cell r="E2484" t="str">
            <v>2562</v>
          </cell>
          <cell r="F2484" t="str">
            <v>ER_2562 - Grangeville 115 kV Sub - Rebuild</v>
          </cell>
          <cell r="G2484" t="str">
            <v>Substation - Station Rebuilds Program</v>
          </cell>
          <cell r="H2484" t="str">
            <v>T&amp;D Engineering</v>
          </cell>
          <cell r="I2484" t="str">
            <v>Asset Condition</v>
          </cell>
        </row>
        <row r="2485">
          <cell r="A2485" t="str">
            <v>BI_XS206</v>
          </cell>
          <cell r="B2485" t="str">
            <v>XS206</v>
          </cell>
          <cell r="C2485" t="str">
            <v>BI_XS206 - System - Substation Structure Replace / Install</v>
          </cell>
          <cell r="D2485" t="str">
            <v>ER_2215</v>
          </cell>
          <cell r="E2485" t="str">
            <v>2215</v>
          </cell>
          <cell r="F2485" t="str">
            <v>ER_2215 - Substation Asset Mgmt Capital Maintenance</v>
          </cell>
          <cell r="G2485" t="str">
            <v>Substation - Station Rebuilds Program</v>
          </cell>
          <cell r="H2485" t="str">
            <v>T&amp;D Engineering</v>
          </cell>
          <cell r="I2485" t="str">
            <v>Asset Condition</v>
          </cell>
        </row>
        <row r="2486">
          <cell r="A2486" t="str">
            <v>BI_XS207</v>
          </cell>
          <cell r="B2486" t="str">
            <v>XS207</v>
          </cell>
          <cell r="C2486" t="str">
            <v>BI_XS207 - System - Relay Replace - Loadability</v>
          </cell>
          <cell r="D2486" t="str">
            <v>ER_2215</v>
          </cell>
          <cell r="E2486" t="str">
            <v>2215</v>
          </cell>
          <cell r="F2486" t="str">
            <v>ER_2215 - Substation Asset Mgmt Capital Maintenance</v>
          </cell>
          <cell r="G2486" t="str">
            <v>Substation - Station Rebuilds Program</v>
          </cell>
          <cell r="H2486" t="str">
            <v>T&amp;D Engineering</v>
          </cell>
          <cell r="I2486" t="str">
            <v>Asset Condition</v>
          </cell>
        </row>
        <row r="2487">
          <cell r="A2487" t="str">
            <v>BI_XS208</v>
          </cell>
          <cell r="B2487" t="str">
            <v>XS208</v>
          </cell>
          <cell r="C2487" t="str">
            <v>BI_XS208 - Feeder Automation Substation Construction</v>
          </cell>
          <cell r="D2487" t="str">
            <v>ER_2554</v>
          </cell>
          <cell r="E2487" t="str">
            <v>2554</v>
          </cell>
          <cell r="F2487" t="str">
            <v>ER_2554 - Feeder Automation Upgrades</v>
          </cell>
          <cell r="G2487" t="str">
            <v>Distribution Grid Modernization</v>
          </cell>
          <cell r="H2487" t="str">
            <v>T&amp;D Operations</v>
          </cell>
          <cell r="I2487" t="str">
            <v>Asset Condition</v>
          </cell>
        </row>
        <row r="2488">
          <cell r="A2488" t="str">
            <v>BI_XS301</v>
          </cell>
          <cell r="B2488" t="str">
            <v>XS301</v>
          </cell>
          <cell r="C2488" t="str">
            <v>BI_XS301 - System - Eye Wash Station Replace / Install</v>
          </cell>
          <cell r="D2488" t="str">
            <v>ER_2215</v>
          </cell>
          <cell r="E2488" t="str">
            <v>2215</v>
          </cell>
          <cell r="F2488" t="str">
            <v>ER_2215 - Substation Asset Mgmt Capital Maintenance</v>
          </cell>
          <cell r="G2488" t="str">
            <v>Substation - Station Rebuilds Program</v>
          </cell>
          <cell r="H2488" t="str">
            <v>T&amp;D Engineering</v>
          </cell>
          <cell r="I2488" t="str">
            <v>Asset Condition</v>
          </cell>
        </row>
        <row r="2489">
          <cell r="A2489" t="str">
            <v>BI_XS302</v>
          </cell>
          <cell r="B2489" t="str">
            <v>XS302</v>
          </cell>
          <cell r="C2489" t="str">
            <v>BI_XS302 - System:Dev &amp; Impl Spccs for Our Substations</v>
          </cell>
          <cell r="D2489" t="str">
            <v>ER_2227</v>
          </cell>
          <cell r="E2489" t="str">
            <v>2227</v>
          </cell>
          <cell r="F2489" t="str">
            <v>ER_2227 - System SPCC Plans</v>
          </cell>
          <cell r="G2489" t="str">
            <v>Regular Capital - Pre Business Case</v>
          </cell>
          <cell r="H2489" t="str">
            <v>No Function</v>
          </cell>
          <cell r="I2489" t="str">
            <v>No Driver</v>
          </cell>
        </row>
        <row r="2490">
          <cell r="A2490" t="str">
            <v>BI_XS310</v>
          </cell>
          <cell r="B2490" t="str">
            <v>XS310</v>
          </cell>
          <cell r="C2490" t="str">
            <v>BI_XS310 - Boundary 230 Sub-Scrap Auto Installation</v>
          </cell>
          <cell r="D2490" t="str">
            <v>ER_2230</v>
          </cell>
          <cell r="E2490" t="str">
            <v>2230</v>
          </cell>
          <cell r="F2490" t="str">
            <v>ER_2230 - Boundary Scp Auto</v>
          </cell>
          <cell r="G2490" t="str">
            <v>Regular Capital - Pre Business Case</v>
          </cell>
          <cell r="H2490" t="str">
            <v>No Function</v>
          </cell>
          <cell r="I2490" t="str">
            <v>No Driver</v>
          </cell>
        </row>
        <row r="2491">
          <cell r="A2491" t="str">
            <v>BI_XS393</v>
          </cell>
          <cell r="B2491" t="str">
            <v>XS393</v>
          </cell>
          <cell r="C2491" t="str">
            <v>BI_XS393 - Sys-Upgrade Surge Protect Autotfmr to Metal Oxide</v>
          </cell>
          <cell r="D2491" t="str">
            <v>ER_2260</v>
          </cell>
          <cell r="E2491" t="str">
            <v>2260</v>
          </cell>
          <cell r="F2491" t="str">
            <v>ER_2260 - System - Upgrade Surge Protection</v>
          </cell>
          <cell r="G2491" t="str">
            <v>Substation - New Distribution Station Capacity Program</v>
          </cell>
          <cell r="H2491" t="str">
            <v>T&amp;D Engineering</v>
          </cell>
          <cell r="I2491" t="str">
            <v>Performance &amp; Capacity</v>
          </cell>
        </row>
        <row r="2492">
          <cell r="A2492" t="str">
            <v>BI_XS400</v>
          </cell>
          <cell r="B2492" t="str">
            <v>XS400</v>
          </cell>
          <cell r="C2492" t="str">
            <v>BI_XS400 - Mobile Substation 2 - Purchase New Sub</v>
          </cell>
          <cell r="D2492" t="str">
            <v>ER_2274</v>
          </cell>
          <cell r="E2492" t="str">
            <v>2274</v>
          </cell>
          <cell r="F2492" t="str">
            <v>ER_2274 - New Substations</v>
          </cell>
          <cell r="G2492" t="str">
            <v>Substation - New Distribution Station Capacity Program</v>
          </cell>
          <cell r="H2492" t="str">
            <v>T&amp;D Engineering</v>
          </cell>
          <cell r="I2492" t="str">
            <v>Performance &amp; Capacity</v>
          </cell>
        </row>
        <row r="2493">
          <cell r="A2493" t="str">
            <v>BI_XS401</v>
          </cell>
          <cell r="B2493" t="str">
            <v>XS401</v>
          </cell>
          <cell r="C2493" t="str">
            <v>BI_XS401 - Sys-Apply Surge Arresters 115Kv Switch Stations</v>
          </cell>
          <cell r="D2493" t="str">
            <v>ER_2269</v>
          </cell>
          <cell r="E2493" t="str">
            <v>2269</v>
          </cell>
          <cell r="F2493" t="str">
            <v>ER_2269 - System-Switching Station Arresters</v>
          </cell>
          <cell r="G2493" t="str">
            <v>Regular Capital - Pre Business Case</v>
          </cell>
          <cell r="H2493" t="str">
            <v>No Function</v>
          </cell>
          <cell r="I2493" t="str">
            <v>No Driver</v>
          </cell>
        </row>
        <row r="2494">
          <cell r="A2494" t="str">
            <v>BI_XS500</v>
          </cell>
          <cell r="B2494" t="str">
            <v>XS500</v>
          </cell>
          <cell r="C2494" t="str">
            <v>BI_XS500 - System-Replace Station Batteries</v>
          </cell>
          <cell r="D2494" t="str">
            <v>ER_2294</v>
          </cell>
          <cell r="E2494" t="str">
            <v>2294</v>
          </cell>
          <cell r="F2494" t="str">
            <v>ER_2294 - System - Batteries</v>
          </cell>
          <cell r="G2494" t="str">
            <v>Substation - New Distribution Station Capacity Program</v>
          </cell>
          <cell r="H2494" t="str">
            <v>T&amp;D Engineering</v>
          </cell>
          <cell r="I2494" t="str">
            <v>Performance &amp; Capacity</v>
          </cell>
        </row>
        <row r="2495">
          <cell r="A2495" t="str">
            <v>BI_XS501</v>
          </cell>
          <cell r="B2495" t="str">
            <v>XS501</v>
          </cell>
          <cell r="C2495" t="str">
            <v>BI_XS501 - System-Hotline Hold - Tagging Relays</v>
          </cell>
          <cell r="D2495" t="str">
            <v>ER_2326</v>
          </cell>
          <cell r="E2495" t="str">
            <v>2326</v>
          </cell>
          <cell r="F2495" t="str">
            <v>ER_2326 - System-Hotline Hold - Tagging Relays</v>
          </cell>
          <cell r="G2495" t="str">
            <v>Regular Capital - Pre Business Case</v>
          </cell>
          <cell r="H2495" t="str">
            <v>No Function</v>
          </cell>
          <cell r="I2495" t="str">
            <v>No Driver</v>
          </cell>
        </row>
        <row r="2496">
          <cell r="A2496" t="str">
            <v>BI_XS502</v>
          </cell>
          <cell r="B2496" t="str">
            <v>XS502</v>
          </cell>
          <cell r="C2496" t="str">
            <v>BI_XS502 - System - Dist Power Transformer Replace</v>
          </cell>
          <cell r="D2496" t="str">
            <v>ER_2215</v>
          </cell>
          <cell r="E2496" t="str">
            <v>2215</v>
          </cell>
          <cell r="F2496" t="str">
            <v>ER_2215 - Substation Asset Mgmt Capital Maintenance</v>
          </cell>
          <cell r="G2496" t="str">
            <v>Substation - Station Rebuilds Program</v>
          </cell>
          <cell r="H2496" t="str">
            <v>T&amp;D Engineering</v>
          </cell>
          <cell r="I2496" t="str">
            <v>Asset Condition</v>
          </cell>
        </row>
        <row r="2497">
          <cell r="A2497" t="str">
            <v>BI_XS503</v>
          </cell>
          <cell r="B2497" t="str">
            <v>XS503</v>
          </cell>
          <cell r="C2497" t="str">
            <v>BI_XS503 - System - Install Fuel Cells at Sw Stations</v>
          </cell>
          <cell r="D2497" t="str">
            <v>ER_2343</v>
          </cell>
          <cell r="E2497" t="str">
            <v>2343</v>
          </cell>
          <cell r="F2497" t="str">
            <v>ER_2343 - System - Replace/Install Substation Structures</v>
          </cell>
          <cell r="G2497" t="str">
            <v>Substation - New Distribution Station Capacity Program</v>
          </cell>
          <cell r="H2497" t="str">
            <v>T&amp;D Engineering</v>
          </cell>
          <cell r="I2497" t="str">
            <v>Performance &amp; Capacity</v>
          </cell>
        </row>
        <row r="2498">
          <cell r="A2498" t="str">
            <v>BI_XS504</v>
          </cell>
          <cell r="B2498" t="str">
            <v>XS504</v>
          </cell>
          <cell r="C2498" t="str">
            <v>BI_XS504 - System - SCADA -  Rplace 1200 Baud Modems</v>
          </cell>
          <cell r="D2498" t="str">
            <v>ER_2345</v>
          </cell>
          <cell r="E2498" t="str">
            <v>2345</v>
          </cell>
          <cell r="F2498" t="str">
            <v>ER_2345 - System - SCADA - Replace Obsolete Equipment</v>
          </cell>
          <cell r="G2498" t="str">
            <v>Regular Capital - Pre Business Case</v>
          </cell>
          <cell r="H2498" t="str">
            <v>No Function</v>
          </cell>
          <cell r="I2498" t="str">
            <v>No Driver</v>
          </cell>
        </row>
        <row r="2499">
          <cell r="A2499" t="str">
            <v>BI_XS505</v>
          </cell>
          <cell r="B2499" t="str">
            <v>XS505</v>
          </cell>
          <cell r="C2499" t="str">
            <v>BI_XS505 - System - Low Voltage Breaker Replace</v>
          </cell>
          <cell r="D2499" t="str">
            <v>ER_2215</v>
          </cell>
          <cell r="E2499" t="str">
            <v>2215</v>
          </cell>
          <cell r="F2499" t="str">
            <v>ER_2215 - Substation Asset Mgmt Capital Maintenance</v>
          </cell>
          <cell r="G2499" t="str">
            <v>Substation - Station Rebuilds Program</v>
          </cell>
          <cell r="H2499" t="str">
            <v>T&amp;D Engineering</v>
          </cell>
          <cell r="I2499" t="str">
            <v>Asset Condition</v>
          </cell>
        </row>
        <row r="2500">
          <cell r="A2500" t="str">
            <v>BI_XS612</v>
          </cell>
          <cell r="B2500" t="str">
            <v>XS612</v>
          </cell>
          <cell r="C2500" t="str">
            <v>BI_XS612 - System - Install/Replace Borderline Metering</v>
          </cell>
          <cell r="D2500" t="str">
            <v>ER_2397</v>
          </cell>
          <cell r="E2500" t="str">
            <v>2397</v>
          </cell>
          <cell r="F2500" t="str">
            <v>ER_2397 - System - Install/Replace Borderline Metering</v>
          </cell>
          <cell r="G2500" t="str">
            <v>Substation - New Distribution Station Capacity Program</v>
          </cell>
          <cell r="H2500" t="str">
            <v>T&amp;D Engineering</v>
          </cell>
          <cell r="I2500" t="str">
            <v>Performance &amp; Capacity</v>
          </cell>
        </row>
        <row r="2501">
          <cell r="A2501" t="str">
            <v>BI_XS700</v>
          </cell>
          <cell r="B2501" t="str">
            <v>XS700</v>
          </cell>
          <cell r="C2501" t="str">
            <v>BI_XS700 - SCADA Completion</v>
          </cell>
          <cell r="D2501" t="str">
            <v>ER_2600</v>
          </cell>
          <cell r="E2501" t="str">
            <v>2600</v>
          </cell>
          <cell r="F2501" t="str">
            <v>ER_2600 - SCADA Completion</v>
          </cell>
          <cell r="G2501" t="str">
            <v>SCADA Build-Out Program</v>
          </cell>
          <cell r="H2501" t="str">
            <v>T&amp;D Engineering</v>
          </cell>
          <cell r="I2501" t="str">
            <v>Performance &amp; Capacity</v>
          </cell>
        </row>
        <row r="2502">
          <cell r="A2502" t="str">
            <v>BI_XS701</v>
          </cell>
          <cell r="B2502" t="str">
            <v>XS701</v>
          </cell>
          <cell r="C2502" t="str">
            <v>BI_XS701 - System Asset Management Miscellaneous Replacements</v>
          </cell>
          <cell r="D2502" t="str">
            <v>ER_2215</v>
          </cell>
          <cell r="E2502" t="str">
            <v>2215</v>
          </cell>
          <cell r="F2502" t="str">
            <v>ER_2215 - Substation Asset Mgmt Capital Maintenance</v>
          </cell>
          <cell r="G2502" t="str">
            <v>Substation - Station Rebuilds Program</v>
          </cell>
          <cell r="H2502" t="str">
            <v>T&amp;D Engineering</v>
          </cell>
          <cell r="I2502" t="str">
            <v>Asset Condition</v>
          </cell>
        </row>
        <row r="2503">
          <cell r="A2503" t="str">
            <v>BI_XS702</v>
          </cell>
          <cell r="B2503" t="str">
            <v>XS702</v>
          </cell>
          <cell r="C2503" t="str">
            <v>BI_XS702 - SCADA to all Substations</v>
          </cell>
          <cell r="D2503" t="str">
            <v>ER_2606</v>
          </cell>
          <cell r="E2503" t="str">
            <v>2606</v>
          </cell>
          <cell r="F2503" t="str">
            <v>ER_2606 - SCADA to all Substations</v>
          </cell>
          <cell r="G2503" t="str">
            <v>Substation - New Distribution Station Capacity Program</v>
          </cell>
          <cell r="H2503" t="str">
            <v>T&amp;D Engineering</v>
          </cell>
          <cell r="I2503" t="str">
            <v>Performance &amp; Capacity</v>
          </cell>
        </row>
        <row r="2504">
          <cell r="A2504" t="str">
            <v>BI_XS703</v>
          </cell>
          <cell r="B2504" t="str">
            <v>XS703</v>
          </cell>
          <cell r="C2504" t="str">
            <v>BI_XS703 - Substation Signage Update and Replacement Project</v>
          </cell>
          <cell r="D2504" t="str">
            <v>ER_2215</v>
          </cell>
          <cell r="E2504" t="str">
            <v>2215</v>
          </cell>
          <cell r="F2504" t="str">
            <v>ER_2215 - Substation Asset Mgmt Capital Maintenance</v>
          </cell>
          <cell r="G2504" t="str">
            <v>Substation - Station Rebuilds Program</v>
          </cell>
          <cell r="H2504" t="str">
            <v>T&amp;D Engineering</v>
          </cell>
          <cell r="I2504" t="str">
            <v>Asset Condition</v>
          </cell>
        </row>
        <row r="2505">
          <cell r="A2505" t="str">
            <v>BI_XS731</v>
          </cell>
          <cell r="B2505" t="str">
            <v>XS731</v>
          </cell>
          <cell r="C2505" t="str">
            <v>BI_XS731 - Mobile Sub mSCADA Integration</v>
          </cell>
          <cell r="D2505" t="str">
            <v>ER_1008</v>
          </cell>
          <cell r="E2505" t="str">
            <v>1008</v>
          </cell>
          <cell r="F2505" t="str">
            <v>ER_1008 - Mobile Sub mSCADA Integration</v>
          </cell>
          <cell r="G2505" t="str">
            <v>Regular Capital - Pre Business Case</v>
          </cell>
          <cell r="H2505" t="str">
            <v>No Function</v>
          </cell>
          <cell r="I2505" t="str">
            <v>No Driver</v>
          </cell>
        </row>
        <row r="2506">
          <cell r="A2506" t="str">
            <v>BI_XS762</v>
          </cell>
          <cell r="B2506" t="str">
            <v>XS762</v>
          </cell>
          <cell r="C2506" t="str">
            <v>BI_XS762 - System - Install/Replace Borderline Metering</v>
          </cell>
          <cell r="D2506" t="str">
            <v>ER_2397</v>
          </cell>
          <cell r="E2506" t="str">
            <v>2397</v>
          </cell>
          <cell r="F2506" t="str">
            <v>ER_2397 - System - Install/Replace Borderline Metering</v>
          </cell>
          <cell r="G2506" t="str">
            <v>Substation - New Distribution Station Capacity Program</v>
          </cell>
          <cell r="H2506" t="str">
            <v>T&amp;D Engineering</v>
          </cell>
          <cell r="I2506" t="str">
            <v>Performance &amp; Capacity</v>
          </cell>
        </row>
        <row r="2507">
          <cell r="A2507" t="str">
            <v>BI_XS801</v>
          </cell>
          <cell r="B2507" t="str">
            <v>XS801</v>
          </cell>
          <cell r="C2507" t="str">
            <v>BI_XS801 - System - Metering Replace / Install</v>
          </cell>
          <cell r="D2507" t="str">
            <v>ER_2215</v>
          </cell>
          <cell r="E2507" t="str">
            <v>2215</v>
          </cell>
          <cell r="F2507" t="str">
            <v>ER_2215 - Substation Asset Mgmt Capital Maintenance</v>
          </cell>
          <cell r="G2507" t="str">
            <v>Substation - Station Rebuilds Program</v>
          </cell>
          <cell r="H2507" t="str">
            <v>T&amp;D Engineering</v>
          </cell>
          <cell r="I2507" t="str">
            <v>Asset Condition</v>
          </cell>
        </row>
        <row r="2508">
          <cell r="A2508" t="str">
            <v>BI_XS816</v>
          </cell>
          <cell r="B2508" t="str">
            <v>XS816</v>
          </cell>
          <cell r="C2508" t="str">
            <v>BI_XS816 - System - Crushed Rock &amp; Fence Restoration</v>
          </cell>
          <cell r="D2508" t="str">
            <v>ER_2215</v>
          </cell>
          <cell r="E2508" t="str">
            <v>2215</v>
          </cell>
          <cell r="F2508" t="str">
            <v>ER_2215 - Substation Asset Mgmt Capital Maintenance</v>
          </cell>
          <cell r="G2508" t="str">
            <v>Substation - Station Rebuilds Program</v>
          </cell>
          <cell r="H2508" t="str">
            <v>T&amp;D Engineering</v>
          </cell>
          <cell r="I2508" t="str">
            <v>Asset Condition</v>
          </cell>
        </row>
        <row r="2509">
          <cell r="A2509" t="str">
            <v>BI_XS880</v>
          </cell>
          <cell r="B2509" t="str">
            <v>XS880</v>
          </cell>
          <cell r="C2509" t="str">
            <v>BI_XS880 - System - Circuit Switcher Replace / Install</v>
          </cell>
          <cell r="D2509" t="str">
            <v>ER_2215</v>
          </cell>
          <cell r="E2509" t="str">
            <v>2215</v>
          </cell>
          <cell r="F2509" t="str">
            <v>ER_2215 - Substation Asset Mgmt Capital Maintenance</v>
          </cell>
          <cell r="G2509" t="str">
            <v>Substation - Station Rebuilds Program</v>
          </cell>
          <cell r="H2509" t="str">
            <v>T&amp;D Engineering</v>
          </cell>
          <cell r="I2509" t="str">
            <v>Asset Condition</v>
          </cell>
        </row>
        <row r="2510">
          <cell r="A2510" t="str">
            <v>BI_XS897</v>
          </cell>
          <cell r="B2510" t="str">
            <v>XS897</v>
          </cell>
          <cell r="C2510" t="str">
            <v>BI_XS897 - System-Upgrade Siemens Type Cir Sw</v>
          </cell>
          <cell r="D2510" t="str">
            <v>ER_2286</v>
          </cell>
          <cell r="E2510" t="str">
            <v>2286</v>
          </cell>
          <cell r="F2510" t="str">
            <v>ER_2286 - System-Upgrade Siemens Circuit Switch</v>
          </cell>
          <cell r="G2510" t="str">
            <v>Regular Capital - Pre Business Case</v>
          </cell>
          <cell r="H2510" t="str">
            <v>No Function</v>
          </cell>
          <cell r="I2510" t="str">
            <v>No Driver</v>
          </cell>
        </row>
        <row r="2511">
          <cell r="A2511" t="str">
            <v>BI_XS900</v>
          </cell>
          <cell r="B2511" t="str">
            <v>XS900</v>
          </cell>
          <cell r="C2511" t="str">
            <v>BI_XS900 - Westside-Upgrade Interchange &amp; Billing Metering</v>
          </cell>
          <cell r="D2511" t="str">
            <v>ER_2253</v>
          </cell>
          <cell r="E2511" t="str">
            <v>2253</v>
          </cell>
          <cell r="F2511" t="str">
            <v>ER_2253 - System - Upgrade Meters</v>
          </cell>
          <cell r="G2511" t="str">
            <v>Substation - New Distribution Station Capacity Program</v>
          </cell>
          <cell r="H2511" t="str">
            <v>T&amp;D Engineering</v>
          </cell>
          <cell r="I2511" t="str">
            <v>Performance &amp; Capacity</v>
          </cell>
        </row>
        <row r="2512">
          <cell r="A2512" t="str">
            <v>BI_XS901</v>
          </cell>
          <cell r="B2512" t="str">
            <v>XS901</v>
          </cell>
          <cell r="C2512" t="str">
            <v>BI_XS901 - System - Capacitor Bank Replace / Install</v>
          </cell>
          <cell r="D2512" t="str">
            <v>ER_2215</v>
          </cell>
          <cell r="E2512" t="str">
            <v>2215</v>
          </cell>
          <cell r="F2512" t="str">
            <v>ER_2215 - Substation Asset Mgmt Capital Maintenance</v>
          </cell>
          <cell r="G2512" t="str">
            <v>Substation - Station Rebuilds Program</v>
          </cell>
          <cell r="H2512" t="str">
            <v>T&amp;D Engineering</v>
          </cell>
          <cell r="I2512" t="str">
            <v>Asset Condition</v>
          </cell>
        </row>
        <row r="2513">
          <cell r="A2513" t="str">
            <v>BI_XS902</v>
          </cell>
          <cell r="B2513" t="str">
            <v>XS902</v>
          </cell>
          <cell r="C2513" t="str">
            <v>BI_XS902 - System - Fire Extinguisher Replace / Install</v>
          </cell>
          <cell r="D2513" t="str">
            <v>ER_2215</v>
          </cell>
          <cell r="E2513" t="str">
            <v>2215</v>
          </cell>
          <cell r="F2513" t="str">
            <v>ER_2215 - Substation Asset Mgmt Capital Maintenance</v>
          </cell>
          <cell r="G2513" t="str">
            <v>Substation - Station Rebuilds Program</v>
          </cell>
          <cell r="H2513" t="str">
            <v>T&amp;D Engineering</v>
          </cell>
          <cell r="I2513" t="str">
            <v>Asset Condition</v>
          </cell>
        </row>
        <row r="2514">
          <cell r="A2514" t="str">
            <v>BI_XS903</v>
          </cell>
          <cell r="B2514" t="str">
            <v>XS903</v>
          </cell>
          <cell r="C2514" t="str">
            <v>BI_XS903 - System - Autotransformer Diagnostic Monitor Install</v>
          </cell>
          <cell r="D2514" t="str">
            <v>ER_2215</v>
          </cell>
          <cell r="E2514" t="str">
            <v>2215</v>
          </cell>
          <cell r="F2514" t="str">
            <v>ER_2215 - Substation Asset Mgmt Capital Maintenance</v>
          </cell>
          <cell r="G2514" t="str">
            <v>Substation - Station Rebuilds Program</v>
          </cell>
          <cell r="H2514" t="str">
            <v>T&amp;D Engineering</v>
          </cell>
          <cell r="I2514" t="str">
            <v>Asset Condition</v>
          </cell>
        </row>
        <row r="2515">
          <cell r="A2515" t="str">
            <v>BI_XS904</v>
          </cell>
          <cell r="B2515" t="str">
            <v>XS904</v>
          </cell>
          <cell r="C2515" t="str">
            <v>BI_XS904 - System - Voltage Regulator Replace / Install</v>
          </cell>
          <cell r="D2515" t="str">
            <v>ER_2215</v>
          </cell>
          <cell r="E2515" t="str">
            <v>2215</v>
          </cell>
          <cell r="F2515" t="str">
            <v>ER_2215 - Substation Asset Mgmt Capital Maintenance</v>
          </cell>
          <cell r="G2515" t="str">
            <v>Substation - Station Rebuilds Program</v>
          </cell>
          <cell r="H2515" t="str">
            <v>T&amp;D Engineering</v>
          </cell>
          <cell r="I2515" t="str">
            <v>Asset Condition</v>
          </cell>
        </row>
        <row r="2516">
          <cell r="A2516" t="str">
            <v>BI_XS905</v>
          </cell>
          <cell r="B2516" t="str">
            <v>XS905</v>
          </cell>
          <cell r="C2516" t="str">
            <v>BI_XS905 - System - Current &amp; Potential Device Replace</v>
          </cell>
          <cell r="D2516" t="str">
            <v>ER_2215</v>
          </cell>
          <cell r="E2516" t="str">
            <v>2215</v>
          </cell>
          <cell r="F2516" t="str">
            <v>ER_2215 - Substation Asset Mgmt Capital Maintenance</v>
          </cell>
          <cell r="G2516" t="str">
            <v>Substation - Station Rebuilds Program</v>
          </cell>
          <cell r="H2516" t="str">
            <v>T&amp;D Engineering</v>
          </cell>
          <cell r="I2516" t="str">
            <v>Asset Condition</v>
          </cell>
        </row>
        <row r="2517">
          <cell r="A2517" t="str">
            <v>BI_XS906</v>
          </cell>
          <cell r="B2517" t="str">
            <v>XS906</v>
          </cell>
          <cell r="C2517" t="str">
            <v>BI_XS906 - Interconnection Meter Upgrades for EIM</v>
          </cell>
          <cell r="D2517" t="str">
            <v>ER_4191</v>
          </cell>
          <cell r="E2517" t="str">
            <v>4191</v>
          </cell>
          <cell r="F2517" t="str">
            <v>ER_4191 - Resource Metering, Telemetry, and Controls Upgrade</v>
          </cell>
          <cell r="G2517" t="str">
            <v>Resource Metering, Telemetry, and Controls Upgrade</v>
          </cell>
          <cell r="H2517" t="str">
            <v>Generation Subfunction</v>
          </cell>
          <cell r="I2517" t="str">
            <v>Performance &amp; Capacity</v>
          </cell>
        </row>
        <row r="2518">
          <cell r="A2518" t="str">
            <v>BI_XS907</v>
          </cell>
          <cell r="B2518" t="str">
            <v>XS907</v>
          </cell>
          <cell r="C2518" t="str">
            <v>BI_XS907 - Trans SS BI Substation Metering - EIM</v>
          </cell>
          <cell r="D2518" t="str">
            <v>ER_7141</v>
          </cell>
          <cell r="E2518" t="str">
            <v>7141</v>
          </cell>
          <cell r="F2518" t="str">
            <v>ER_7141 - Energy Imbalance Market</v>
          </cell>
          <cell r="G2518" t="str">
            <v>Energy Imbalance Market</v>
          </cell>
          <cell r="H2518" t="str">
            <v>Other Subfunction</v>
          </cell>
          <cell r="I2518" t="str">
            <v>Performance &amp; Capacity</v>
          </cell>
        </row>
        <row r="2519">
          <cell r="A2519" t="str">
            <v>BI_XS909</v>
          </cell>
          <cell r="B2519" t="str">
            <v>XS909</v>
          </cell>
          <cell r="C2519" t="str">
            <v>BI_XS909 - Trans SS BI High Side Metering - EIM</v>
          </cell>
          <cell r="D2519" t="str">
            <v>ER_7141</v>
          </cell>
          <cell r="E2519" t="str">
            <v>7141</v>
          </cell>
          <cell r="F2519" t="str">
            <v>ER_7141 - Energy Imbalance Market</v>
          </cell>
          <cell r="G2519" t="str">
            <v>Energy Imbalance Market</v>
          </cell>
          <cell r="H2519" t="str">
            <v>Other Subfunction</v>
          </cell>
          <cell r="I2519" t="str">
            <v>Performance &amp; Capacity</v>
          </cell>
        </row>
        <row r="2520">
          <cell r="A2520" t="str">
            <v>BI_XS951</v>
          </cell>
          <cell r="B2520" t="str">
            <v>XS951</v>
          </cell>
          <cell r="C2520" t="str">
            <v>BI_XS951 - System - SCADA Replace / Install</v>
          </cell>
          <cell r="D2520" t="str">
            <v>ER_2215</v>
          </cell>
          <cell r="E2520" t="str">
            <v>2215</v>
          </cell>
          <cell r="F2520" t="str">
            <v>ER_2215 - Substation Asset Mgmt Capital Maintenance</v>
          </cell>
          <cell r="G2520" t="str">
            <v>Substation - Station Rebuilds Program</v>
          </cell>
          <cell r="H2520" t="str">
            <v>T&amp;D Engineering</v>
          </cell>
          <cell r="I2520" t="str">
            <v>Asset Condition</v>
          </cell>
        </row>
        <row r="2521">
          <cell r="A2521" t="str">
            <v>BI_XS961</v>
          </cell>
          <cell r="B2521" t="str">
            <v>XS961</v>
          </cell>
          <cell r="C2521" t="str">
            <v>BI_XS961 - Star Network Ar Switches</v>
          </cell>
          <cell r="D2521" t="str">
            <v>ER_2107</v>
          </cell>
          <cell r="E2521" t="str">
            <v>2107</v>
          </cell>
          <cell r="F2521" t="str">
            <v>ER_2107 - Star Network Air Switches</v>
          </cell>
          <cell r="G2521" t="str">
            <v>Regular Capital - Pre Business Case</v>
          </cell>
          <cell r="H2521" t="str">
            <v>No Function</v>
          </cell>
          <cell r="I2521" t="str">
            <v>No Driver</v>
          </cell>
        </row>
        <row r="2522">
          <cell r="A2522" t="str">
            <v>BI_XT000</v>
          </cell>
          <cell r="B2522" t="str">
            <v>XT000</v>
          </cell>
          <cell r="C2522" t="str">
            <v>BI_XT000 - WFRES:  FIRE-WEATHER DASHBOARD</v>
          </cell>
          <cell r="D2522" t="str">
            <v>ER_2075</v>
          </cell>
          <cell r="E2522" t="str">
            <v>2075</v>
          </cell>
          <cell r="F2522" t="str">
            <v>ER_2075 - Wildfire Resiliency</v>
          </cell>
          <cell r="G2522" t="str">
            <v>Wildfire Resiliency Plan</v>
          </cell>
          <cell r="H2522" t="str">
            <v>T&amp;D Operations</v>
          </cell>
          <cell r="I2522" t="str">
            <v>Customer Service Quality &amp; Reliability</v>
          </cell>
        </row>
        <row r="2523">
          <cell r="A2523" t="str">
            <v>BI_XT001</v>
          </cell>
          <cell r="B2523" t="str">
            <v>XT001</v>
          </cell>
          <cell r="C2523" t="str">
            <v>BI_XT001 - WFRES:  CONFORMING RIGHTS OF WAY</v>
          </cell>
          <cell r="D2523" t="str">
            <v>ER_2075</v>
          </cell>
          <cell r="E2523" t="str">
            <v>2075</v>
          </cell>
          <cell r="F2523" t="str">
            <v>ER_2075 - Wildfire Resiliency</v>
          </cell>
          <cell r="G2523" t="str">
            <v>Wildfire Resiliency Plan</v>
          </cell>
          <cell r="H2523" t="str">
            <v>T&amp;D Operations</v>
          </cell>
          <cell r="I2523" t="str">
            <v>Customer Service Quality &amp; Reliability</v>
          </cell>
        </row>
        <row r="2524">
          <cell r="A2524" t="str">
            <v>BI_XT002</v>
          </cell>
          <cell r="B2524" t="str">
            <v>XT002</v>
          </cell>
          <cell r="C2524" t="str">
            <v>BI_XT002 - WFRES:  TRANSMISSION INSPECTION (CONSTRUCTION)</v>
          </cell>
          <cell r="D2524" t="str">
            <v>ER_2075</v>
          </cell>
          <cell r="E2524" t="str">
            <v>2075</v>
          </cell>
          <cell r="F2524" t="str">
            <v>ER_2075 - Wildfire Resiliency</v>
          </cell>
          <cell r="G2524" t="str">
            <v>Wildfire Resiliency Plan</v>
          </cell>
          <cell r="H2524" t="str">
            <v>T&amp;D Operations</v>
          </cell>
          <cell r="I2524" t="str">
            <v>Customer Service Quality &amp; Reliability</v>
          </cell>
        </row>
        <row r="2525">
          <cell r="A2525" t="str">
            <v>BI_XT003</v>
          </cell>
          <cell r="B2525" t="str">
            <v>XT003</v>
          </cell>
          <cell r="C2525" t="str">
            <v>BI_XT003 - WFRES:  TRANSMISSION GRID HARDENING</v>
          </cell>
          <cell r="D2525" t="str">
            <v>ER_2075</v>
          </cell>
          <cell r="E2525" t="str">
            <v>2075</v>
          </cell>
          <cell r="F2525" t="str">
            <v>ER_2075 - Wildfire Resiliency</v>
          </cell>
          <cell r="G2525" t="str">
            <v>Wildfire Resiliency Plan</v>
          </cell>
          <cell r="H2525" t="str">
            <v>T&amp;D Operations</v>
          </cell>
          <cell r="I2525" t="str">
            <v>Customer Service Quality &amp; Reliability</v>
          </cell>
        </row>
        <row r="2526">
          <cell r="A2526" t="str">
            <v>BI_XT004</v>
          </cell>
          <cell r="B2526" t="str">
            <v>XT004</v>
          </cell>
          <cell r="C2526" t="str">
            <v>BI_XT004 - Chelan-Stratford Line Rebuild</v>
          </cell>
          <cell r="D2526" t="str">
            <v>ER_2051</v>
          </cell>
          <cell r="E2526" t="str">
            <v>2051</v>
          </cell>
          <cell r="F2526" t="str">
            <v>ER_2051 - Electric Transmission Plant-Storm</v>
          </cell>
          <cell r="G2526" t="str">
            <v>Electric Storm</v>
          </cell>
          <cell r="H2526" t="str">
            <v>T&amp;D Operations</v>
          </cell>
          <cell r="I2526" t="str">
            <v>Failed Plant &amp; Operations</v>
          </cell>
        </row>
        <row r="2527">
          <cell r="A2527" t="str">
            <v>BI_XT101</v>
          </cell>
          <cell r="B2527" t="str">
            <v>XT101</v>
          </cell>
          <cell r="C2527" t="str">
            <v>BI_XT101 - System - Wood Substation Rebuilds</v>
          </cell>
          <cell r="D2527" t="str">
            <v>ER_2204</v>
          </cell>
          <cell r="E2527" t="str">
            <v>2204</v>
          </cell>
          <cell r="F2527" t="str">
            <v>ER_2204 - Substation Rebuilds</v>
          </cell>
          <cell r="G2527" t="str">
            <v>Substation - Station Rebuilds Program</v>
          </cell>
          <cell r="H2527" t="str">
            <v>T&amp;D Engineering</v>
          </cell>
          <cell r="I2527" t="str">
            <v>Asset Condition</v>
          </cell>
        </row>
        <row r="2528">
          <cell r="A2528" t="str">
            <v>BI_XT105</v>
          </cell>
          <cell r="B2528" t="str">
            <v>XT105</v>
          </cell>
          <cell r="C2528" t="str">
            <v>BI_XT105 - Elec Transmission AN No AFUDC Long Range</v>
          </cell>
          <cell r="D2528" t="str">
            <v>ER_9034</v>
          </cell>
          <cell r="E2528" t="str">
            <v>9034</v>
          </cell>
          <cell r="F2528" t="str">
            <v>ER_9034 - Elec Transmission AN No AFUDC Long Range</v>
          </cell>
          <cell r="G2528" t="str">
            <v>Regular Capital - Pre Business Case</v>
          </cell>
          <cell r="H2528" t="str">
            <v>No Function</v>
          </cell>
          <cell r="I2528" t="str">
            <v>No Driver</v>
          </cell>
        </row>
        <row r="2529">
          <cell r="A2529" t="str">
            <v>BI_XT200</v>
          </cell>
          <cell r="B2529" t="str">
            <v>XT200</v>
          </cell>
          <cell r="C2529" t="str">
            <v>BI_XT200 - Irvin 115kV Stn-New Build:Transmn for Cap Bank</v>
          </cell>
          <cell r="D2529" t="str">
            <v>ER_2526</v>
          </cell>
          <cell r="E2529" t="str">
            <v>2526</v>
          </cell>
          <cell r="F2529" t="str">
            <v>ER_2526 - Opportunity 12F2 Cx Fdr</v>
          </cell>
          <cell r="G2529" t="str">
            <v>Spokane Valley Transmission Reinforcement Project</v>
          </cell>
          <cell r="H2529" t="str">
            <v>T&amp;D Engineering</v>
          </cell>
          <cell r="I2529" t="str">
            <v>Mandatory &amp; Compliance</v>
          </cell>
        </row>
        <row r="2530">
          <cell r="A2530" t="str">
            <v>BI_XT335</v>
          </cell>
          <cell r="B2530" t="str">
            <v>XT335</v>
          </cell>
          <cell r="C2530" t="str">
            <v>BI_XT335 - System 115Kv Air Switch Upgrade</v>
          </cell>
          <cell r="D2530" t="str">
            <v>ER_2254</v>
          </cell>
          <cell r="E2530" t="str">
            <v>2254</v>
          </cell>
          <cell r="F2530" t="str">
            <v>ER_2254 - System 115kV Air Switch Upgrade</v>
          </cell>
          <cell r="G2530" t="str">
            <v>Transmission - Minor Rebuild</v>
          </cell>
          <cell r="H2530" t="str">
            <v>T&amp;D Engineering</v>
          </cell>
          <cell r="I2530" t="str">
            <v>Asset Condition</v>
          </cell>
        </row>
        <row r="2531">
          <cell r="A2531" t="str">
            <v>BI_XT400</v>
          </cell>
          <cell r="B2531" t="str">
            <v>XT400</v>
          </cell>
          <cell r="C2531" t="str">
            <v>BI_XT400 - Pacific Northwest AC Intertie</v>
          </cell>
          <cell r="D2531" t="str">
            <v>ER_2214</v>
          </cell>
          <cell r="E2531" t="str">
            <v>2214</v>
          </cell>
          <cell r="F2531" t="str">
            <v>ER_2214 - Colstrip Transmission Capital Additions</v>
          </cell>
          <cell r="G2531" t="str">
            <v>Colstrip Transmission</v>
          </cell>
          <cell r="H2531" t="str">
            <v>T&amp;D Engineering</v>
          </cell>
          <cell r="I2531" t="str">
            <v>Mandatory &amp; Compliance</v>
          </cell>
        </row>
        <row r="2532">
          <cell r="A2532" t="str">
            <v>BI_XT500</v>
          </cell>
          <cell r="B2532" t="str">
            <v>XT500</v>
          </cell>
          <cell r="C2532" t="str">
            <v>BI_XT500 - Oregon Mobile Dispatch</v>
          </cell>
          <cell r="D2532" t="str">
            <v>ER_7400</v>
          </cell>
          <cell r="E2532" t="str">
            <v>7400</v>
          </cell>
          <cell r="F2532" t="str">
            <v>ER_7400 - Avista Mobile Dispatch</v>
          </cell>
          <cell r="G2532" t="str">
            <v>Regular Capital - Pre Business Case</v>
          </cell>
          <cell r="H2532" t="str">
            <v>No Function</v>
          </cell>
          <cell r="I2532" t="str">
            <v>No Driver</v>
          </cell>
        </row>
        <row r="2533">
          <cell r="A2533" t="str">
            <v>BI_XT501</v>
          </cell>
          <cell r="B2533" t="str">
            <v>XT501</v>
          </cell>
          <cell r="C2533" t="str">
            <v>BI_XT501 - ID AMR</v>
          </cell>
          <cell r="D2533" t="str">
            <v>ER_7300</v>
          </cell>
          <cell r="E2533" t="str">
            <v>7300</v>
          </cell>
          <cell r="F2533" t="str">
            <v>ER_7300 - ID AMR</v>
          </cell>
          <cell r="G2533" t="str">
            <v>Regular Capital - Pre Business Case</v>
          </cell>
          <cell r="H2533" t="str">
            <v>No Function</v>
          </cell>
          <cell r="I2533" t="str">
            <v>No Driver</v>
          </cell>
        </row>
        <row r="2534">
          <cell r="A2534" t="str">
            <v>BI_XT510</v>
          </cell>
          <cell r="B2534" t="str">
            <v>XT510</v>
          </cell>
          <cell r="C2534" t="str">
            <v>BI_XT510 - System 115Kv Line Auto-Sectionalizing</v>
          </cell>
          <cell r="D2534" t="str">
            <v>ER_2279</v>
          </cell>
          <cell r="E2534" t="str">
            <v>2279</v>
          </cell>
          <cell r="F2534" t="str">
            <v>ER_2279 - System 115kV Auto Sectionalizing</v>
          </cell>
          <cell r="G2534" t="str">
            <v>Regular Capital - Pre Business Case</v>
          </cell>
          <cell r="H2534" t="str">
            <v>No Function</v>
          </cell>
          <cell r="I2534" t="str">
            <v>No Driver</v>
          </cell>
        </row>
        <row r="2535">
          <cell r="A2535" t="str">
            <v>BI_XT601</v>
          </cell>
          <cell r="B2535" t="str">
            <v>XT601</v>
          </cell>
          <cell r="C2535" t="str">
            <v>BI_XT601 - Gas Transport Customers</v>
          </cell>
          <cell r="D2535" t="str">
            <v>ER_3116</v>
          </cell>
          <cell r="E2535" t="str">
            <v>3116</v>
          </cell>
          <cell r="F2535" t="str">
            <v>ER_3116 - Gas Transportation Customers</v>
          </cell>
          <cell r="G2535" t="str">
            <v>Regular Capital - Pre Business Case</v>
          </cell>
          <cell r="H2535" t="str">
            <v>No Function</v>
          </cell>
          <cell r="I2535" t="str">
            <v>No Driver</v>
          </cell>
        </row>
        <row r="2536">
          <cell r="A2536" t="str">
            <v>BI_XT700</v>
          </cell>
          <cell r="B2536" t="str">
            <v>XT700</v>
          </cell>
          <cell r="C2536" t="str">
            <v>BI_XT700 - Low Priority Line Ratings Mitigation Generic</v>
          </cell>
          <cell r="D2536" t="str">
            <v>ER_2579</v>
          </cell>
          <cell r="E2536" t="str">
            <v>2579</v>
          </cell>
          <cell r="F2536" t="str">
            <v>ER_2579 - Low Priority Ratings Mitigation</v>
          </cell>
          <cell r="G2536" t="str">
            <v>Transmission NERC Low-Risk Priority Lines Mitigation</v>
          </cell>
          <cell r="H2536" t="str">
            <v>T&amp;D Engineering</v>
          </cell>
          <cell r="I2536" t="str">
            <v>Mandatory &amp; Compliance</v>
          </cell>
        </row>
        <row r="2537">
          <cell r="A2537" t="str">
            <v>BI_XT702</v>
          </cell>
          <cell r="B2537" t="str">
            <v>XT702</v>
          </cell>
          <cell r="C2537" t="str">
            <v>BI_XT702 - WA TWACS Subs for Idaho AMR</v>
          </cell>
          <cell r="D2537" t="str">
            <v>ER_7302</v>
          </cell>
          <cell r="E2537" t="str">
            <v>7302</v>
          </cell>
          <cell r="F2537" t="str">
            <v>ER_7302 - WA TWACS Subs for Idaho AMR</v>
          </cell>
          <cell r="G2537" t="str">
            <v>Regular Capital - Pre Business Case</v>
          </cell>
          <cell r="H2537" t="str">
            <v>No Function</v>
          </cell>
          <cell r="I2537" t="str">
            <v>No Driver</v>
          </cell>
        </row>
        <row r="2538">
          <cell r="A2538" t="str">
            <v>BI_XT703</v>
          </cell>
          <cell r="B2538" t="str">
            <v>XT703</v>
          </cell>
          <cell r="C2538" t="str">
            <v>BI_XT703 - High Resistance TX Conductor Replacement Project</v>
          </cell>
          <cell r="D2538" t="str">
            <v>ER_2595</v>
          </cell>
          <cell r="E2538" t="str">
            <v>2595</v>
          </cell>
          <cell r="F2538" t="str">
            <v>ER_2595 - High Resistance TX Conductor Replacement Project</v>
          </cell>
          <cell r="G2538" t="str">
            <v>Transmission Major Rebuild - Asset Condition</v>
          </cell>
          <cell r="H2538" t="str">
            <v>T&amp;D Engineering</v>
          </cell>
          <cell r="I2538" t="str">
            <v>Asset Condition</v>
          </cell>
        </row>
        <row r="2539">
          <cell r="A2539" t="str">
            <v>BI_XT704</v>
          </cell>
          <cell r="B2539" t="str">
            <v>XT704</v>
          </cell>
          <cell r="C2539" t="str">
            <v>BI_XT704 - TX Unplanned Failure Prevention</v>
          </cell>
          <cell r="D2539" t="str">
            <v>ER_2051</v>
          </cell>
          <cell r="E2539" t="str">
            <v>2051</v>
          </cell>
          <cell r="F2539" t="str">
            <v>ER_2051 - Electric Transmission Plant-Storm</v>
          </cell>
          <cell r="G2539" t="str">
            <v>Electric Storm</v>
          </cell>
          <cell r="H2539" t="str">
            <v>T&amp;D Operations</v>
          </cell>
          <cell r="I2539" t="str">
            <v>Failed Plant &amp; Operations</v>
          </cell>
        </row>
        <row r="2540">
          <cell r="A2540" t="str">
            <v>BI_XT731</v>
          </cell>
          <cell r="B2540" t="str">
            <v>XT731</v>
          </cell>
          <cell r="C2540" t="str">
            <v>BI_XT731 - Xsmn Air Switch Ground Mat</v>
          </cell>
          <cell r="D2540" t="str">
            <v>ER_2440</v>
          </cell>
          <cell r="E2540" t="str">
            <v>2440</v>
          </cell>
          <cell r="F2540" t="str">
            <v>ER_2440 - Xsmn Air Switch Ground Mat</v>
          </cell>
          <cell r="G2540" t="str">
            <v>Regular Capital - Pre Business Case</v>
          </cell>
          <cell r="H2540" t="str">
            <v>No Function</v>
          </cell>
          <cell r="I2540" t="str">
            <v>No Driver</v>
          </cell>
        </row>
        <row r="2541">
          <cell r="A2541" t="str">
            <v>BI_XT760</v>
          </cell>
          <cell r="B2541" t="str">
            <v>XT760</v>
          </cell>
          <cell r="C2541" t="str">
            <v>BI_XT760 - Xsmn Minor Rebuild-ID</v>
          </cell>
          <cell r="D2541" t="str">
            <v>ER_2057</v>
          </cell>
          <cell r="E2541" t="str">
            <v>2057</v>
          </cell>
          <cell r="F2541" t="str">
            <v>ER_2057 - Transmission Minor Rebuild</v>
          </cell>
          <cell r="G2541" t="str">
            <v>Transmission - Minor Rebuild</v>
          </cell>
          <cell r="H2541" t="str">
            <v>T&amp;D Engineering</v>
          </cell>
          <cell r="I2541" t="str">
            <v>Asset Condition</v>
          </cell>
        </row>
        <row r="2542">
          <cell r="A2542" t="str">
            <v>BI_XT761</v>
          </cell>
          <cell r="B2542" t="str">
            <v>XT761</v>
          </cell>
          <cell r="C2542" t="str">
            <v>BI_XT761 - Xsmn Minor Rebuild-WA</v>
          </cell>
          <cell r="D2542" t="str">
            <v>ER_2057</v>
          </cell>
          <cell r="E2542" t="str">
            <v>2057</v>
          </cell>
          <cell r="F2542" t="str">
            <v>ER_2057 - Transmission Minor Rebuild</v>
          </cell>
          <cell r="G2542" t="str">
            <v>Transmission - Minor Rebuild</v>
          </cell>
          <cell r="H2542" t="str">
            <v>T&amp;D Engineering</v>
          </cell>
          <cell r="I2542" t="str">
            <v>Asset Condition</v>
          </cell>
        </row>
        <row r="2543">
          <cell r="A2543" t="str">
            <v>BI_XT801</v>
          </cell>
          <cell r="B2543" t="str">
            <v>XT801</v>
          </cell>
          <cell r="C2543" t="str">
            <v>BI_XT801 - Colstrip Transmission Capital Additions</v>
          </cell>
          <cell r="D2543" t="str">
            <v>ER_2214</v>
          </cell>
          <cell r="E2543" t="str">
            <v>2214</v>
          </cell>
          <cell r="F2543" t="str">
            <v>ER_2214 - Colstrip Transmission Capital Additions</v>
          </cell>
          <cell r="G2543" t="str">
            <v>Colstrip Transmission</v>
          </cell>
          <cell r="H2543" t="str">
            <v>T&amp;D Engineering</v>
          </cell>
          <cell r="I2543" t="str">
            <v>Mandatory &amp; Compliance</v>
          </cell>
        </row>
        <row r="2544">
          <cell r="A2544" t="str">
            <v>BI_XT901</v>
          </cell>
          <cell r="B2544" t="str">
            <v>XT901</v>
          </cell>
          <cell r="C2544" t="str">
            <v>BI_XT901 - Canada Transmission</v>
          </cell>
          <cell r="D2544" t="str">
            <v>ER_2494</v>
          </cell>
          <cell r="E2544" t="str">
            <v>2494</v>
          </cell>
          <cell r="F2544" t="str">
            <v>ER_2494 - Canada Transmission</v>
          </cell>
          <cell r="G2544" t="str">
            <v>Regular Capital - Pre Business Case</v>
          </cell>
          <cell r="H2544" t="str">
            <v>No Function</v>
          </cell>
          <cell r="I2544" t="str">
            <v>No Driver</v>
          </cell>
        </row>
        <row r="2545">
          <cell r="A2545" t="str">
            <v>BI_XT902</v>
          </cell>
          <cell r="B2545" t="str">
            <v>XT902</v>
          </cell>
          <cell r="C2545" t="str">
            <v>BI_XT902 - Patrol Inspection Mitigation Pre-Failure Projects</v>
          </cell>
          <cell r="D2545" t="str">
            <v>ER_2057</v>
          </cell>
          <cell r="E2545" t="str">
            <v>2057</v>
          </cell>
          <cell r="F2545" t="str">
            <v>ER_2057 - Transmission Minor Rebuild</v>
          </cell>
          <cell r="G2545" t="str">
            <v>Transmission - Minor Rebuild</v>
          </cell>
          <cell r="H2545" t="str">
            <v>T&amp;D Engineering</v>
          </cell>
          <cell r="I2545" t="str">
            <v>Asset Condition</v>
          </cell>
        </row>
        <row r="2546">
          <cell r="A2546" t="str">
            <v>BI_XT903</v>
          </cell>
          <cell r="B2546" t="str">
            <v>XT903</v>
          </cell>
          <cell r="C2546" t="str">
            <v>BI_XT903 - Clearwater Wind Generation Interconnection</v>
          </cell>
          <cell r="D2546" t="str">
            <v>ER_2625</v>
          </cell>
          <cell r="E2546" t="str">
            <v>2625</v>
          </cell>
          <cell r="F2546" t="str">
            <v>ER_2625 - Clearwater Wind Generation Interconnection</v>
          </cell>
          <cell r="G2546" t="str">
            <v>Clearwater Wind Generation Interconnection</v>
          </cell>
          <cell r="H2546" t="str">
            <v>T&amp;D Engineering</v>
          </cell>
          <cell r="I2546" t="str">
            <v>Mandatory &amp; Compliance</v>
          </cell>
        </row>
        <row r="2547">
          <cell r="A2547" t="str">
            <v>BI_XWA54</v>
          </cell>
          <cell r="B2547" t="str">
            <v>XWA54</v>
          </cell>
          <cell r="C2547" t="str">
            <v>BI_XWA54 - WA Gas ERT Replacement Program</v>
          </cell>
          <cell r="D2547" t="str">
            <v>ER_3054</v>
          </cell>
          <cell r="E2547" t="str">
            <v>3054</v>
          </cell>
          <cell r="F2547" t="str">
            <v>ER_3054 - Gas ERT Replacement Program</v>
          </cell>
          <cell r="G2547" t="str">
            <v>Gas ERT Replacement Program</v>
          </cell>
          <cell r="H2547" t="str">
            <v>Gas Subfunction</v>
          </cell>
          <cell r="I2547" t="str">
            <v>Asset Condition</v>
          </cell>
        </row>
        <row r="2548">
          <cell r="A2548" t="str">
            <v>BI_XWA55</v>
          </cell>
          <cell r="B2548" t="str">
            <v>XWA55</v>
          </cell>
          <cell r="C2548" t="str">
            <v>BI_XWA55 - WA Gas Meter Replacement Non Revenue</v>
          </cell>
          <cell r="D2548" t="str">
            <v>ER_3055</v>
          </cell>
          <cell r="E2548" t="str">
            <v>3055</v>
          </cell>
          <cell r="F2548" t="str">
            <v>ER_3055 - Gas Meter Replacement Non Revenue</v>
          </cell>
          <cell r="G2548" t="str">
            <v>Gas PMC Program</v>
          </cell>
          <cell r="H2548" t="str">
            <v>Gas Subfunction</v>
          </cell>
          <cell r="I2548" t="str">
            <v>Mandatory &amp; Compliance</v>
          </cell>
        </row>
        <row r="2549">
          <cell r="A2549" t="str">
            <v>BI_YA125</v>
          </cell>
          <cell r="B2549" t="str">
            <v>YA125</v>
          </cell>
          <cell r="C2549" t="str">
            <v>BI_YA125 - Distribution Line Transformers</v>
          </cell>
          <cell r="D2549" t="str">
            <v>ER_1003</v>
          </cell>
          <cell r="E2549" t="str">
            <v>1003</v>
          </cell>
          <cell r="F2549" t="str">
            <v>ER_1003 - Distribution Line Transformers</v>
          </cell>
          <cell r="G2549" t="str">
            <v>New Revenue - Growth</v>
          </cell>
          <cell r="H2549" t="str">
            <v>Growth Subfunction</v>
          </cell>
          <cell r="I2549" t="str">
            <v>Customer Requested</v>
          </cell>
        </row>
        <row r="2550">
          <cell r="A2550" t="str">
            <v>BI_YA525</v>
          </cell>
          <cell r="B2550" t="str">
            <v>YA525</v>
          </cell>
          <cell r="C2550" t="str">
            <v>BI_YA525 - Distribution Line Transformers</v>
          </cell>
          <cell r="D2550" t="str">
            <v>ER_1003</v>
          </cell>
          <cell r="E2550" t="str">
            <v>1003</v>
          </cell>
          <cell r="F2550" t="str">
            <v>ER_1003 - Distribution Line Transformers</v>
          </cell>
          <cell r="G2550" t="str">
            <v>New Revenue - Growth</v>
          </cell>
          <cell r="H2550" t="str">
            <v>Growth Subfunction</v>
          </cell>
          <cell r="I2550" t="str">
            <v>Customer Requested</v>
          </cell>
        </row>
        <row r="2551">
          <cell r="A2551" t="str">
            <v>BI_YD000</v>
          </cell>
          <cell r="B2551" t="str">
            <v>YD000</v>
          </cell>
          <cell r="C2551" t="str">
            <v>BI_YD000 - WSDOT Control Zone Mitigation</v>
          </cell>
          <cell r="D2551" t="str">
            <v>ER_2627</v>
          </cell>
          <cell r="E2551" t="str">
            <v>2627</v>
          </cell>
          <cell r="F2551" t="str">
            <v>ER_2627 - WSDOT Control Zone Mitigation</v>
          </cell>
          <cell r="G2551" t="str">
            <v>WSDOT Control Zone Mitigation</v>
          </cell>
          <cell r="H2551" t="str">
            <v>T&amp;D Operations</v>
          </cell>
          <cell r="I2551" t="str">
            <v>Mandatory &amp; Compliance</v>
          </cell>
        </row>
        <row r="2552">
          <cell r="A2552" t="str">
            <v>BI_YD739</v>
          </cell>
          <cell r="B2552" t="str">
            <v>YD739</v>
          </cell>
          <cell r="C2552" t="str">
            <v>BI_YD739 - C&amp;W Post St Optical Fiber</v>
          </cell>
          <cell r="D2552" t="str">
            <v>ER_2393</v>
          </cell>
          <cell r="E2552" t="str">
            <v>2393</v>
          </cell>
          <cell r="F2552" t="str">
            <v>ER_2393 - C&amp;W Kendall Project</v>
          </cell>
          <cell r="G2552" t="str">
            <v>Regular Capital - Pre Business Case</v>
          </cell>
          <cell r="H2552" t="str">
            <v>No Function</v>
          </cell>
          <cell r="I2552" t="str">
            <v>No Driver</v>
          </cell>
        </row>
        <row r="2553">
          <cell r="A2553" t="str">
            <v>BI_YET08</v>
          </cell>
          <cell r="B2553" t="str">
            <v>YET08</v>
          </cell>
          <cell r="C2553" t="str">
            <v>BI_YET08 - Data Center Security Window Tint &amp; Blast Protect</v>
          </cell>
          <cell r="D2553" t="str">
            <v>ER_5002</v>
          </cell>
          <cell r="E2553" t="str">
            <v>5002</v>
          </cell>
          <cell r="F2553" t="str">
            <v>ER_5002 - Security Initiative</v>
          </cell>
          <cell r="G2553" t="str">
            <v>Enterprise Security</v>
          </cell>
          <cell r="H2553" t="str">
            <v>Security Capital</v>
          </cell>
          <cell r="I2553" t="str">
            <v>Customer Service Quality &amp; Reliability</v>
          </cell>
        </row>
        <row r="2554">
          <cell r="A2554" t="str">
            <v>BI_YG100</v>
          </cell>
          <cell r="B2554" t="str">
            <v>YG100</v>
          </cell>
          <cell r="C2554" t="str">
            <v>BI_YG100 - Colstrip Capital Projects that Need AFUDC</v>
          </cell>
          <cell r="D2554" t="str">
            <v>ER_4116</v>
          </cell>
          <cell r="E2554" t="str">
            <v>4116</v>
          </cell>
          <cell r="F2554" t="str">
            <v>ER_4116 - Colstrip Capital Additions</v>
          </cell>
          <cell r="G2554" t="str">
            <v>Colstrip 3&amp;4 Capital Projects</v>
          </cell>
          <cell r="H2554" t="str">
            <v>Generation Subfunction</v>
          </cell>
          <cell r="I2554" t="str">
            <v>Asset Condition</v>
          </cell>
        </row>
        <row r="2555">
          <cell r="A2555" t="str">
            <v>BI_YG300</v>
          </cell>
          <cell r="B2555" t="str">
            <v>YG300</v>
          </cell>
          <cell r="C2555" t="str">
            <v>BI_YG300 - Colstrip Unit 4 Generator Repair</v>
          </cell>
          <cell r="D2555" t="str">
            <v>ER_7130</v>
          </cell>
          <cell r="E2555" t="str">
            <v>7130</v>
          </cell>
          <cell r="F2555" t="str">
            <v>ER_7130 - Colstrip Unit 4 Outage due to Generator Failure</v>
          </cell>
          <cell r="G2555" t="str">
            <v>Colstrip 3&amp;4 Capital Projects</v>
          </cell>
          <cell r="H2555" t="str">
            <v>Generation Subfunction</v>
          </cell>
          <cell r="I2555" t="str">
            <v>Asset Condition</v>
          </cell>
        </row>
        <row r="2556">
          <cell r="A2556" t="str">
            <v>BI_YI000</v>
          </cell>
          <cell r="B2556" t="str">
            <v>YI000</v>
          </cell>
          <cell r="C2556" t="str">
            <v>BI_YI000 - Clark Fork Capital - no AFUDC</v>
          </cell>
          <cell r="D2556" t="str">
            <v>ER_6103</v>
          </cell>
          <cell r="E2556" t="str">
            <v>6103</v>
          </cell>
          <cell r="F2556" t="str">
            <v>ER_6103 - Clark Fork Implement PME Agreement</v>
          </cell>
          <cell r="G2556" t="str">
            <v>Clark Fork Settlement Agreement</v>
          </cell>
          <cell r="H2556" t="str">
            <v>Environmental Subfunction</v>
          </cell>
          <cell r="I2556" t="str">
            <v>Mandatory &amp; Compliance</v>
          </cell>
        </row>
        <row r="2557">
          <cell r="A2557" t="str">
            <v>BI_YI001</v>
          </cell>
          <cell r="B2557" t="str">
            <v>YI001</v>
          </cell>
          <cell r="C2557" t="str">
            <v>BI_YI001 - Fish Passage Native Salmonid Operations</v>
          </cell>
          <cell r="D2557" t="str">
            <v>ER_6103</v>
          </cell>
          <cell r="E2557" t="str">
            <v>6103</v>
          </cell>
          <cell r="F2557" t="str">
            <v>ER_6103 - Clark Fork Implement PME Agreement</v>
          </cell>
          <cell r="G2557" t="str">
            <v>Clark Fork Settlement Agreement</v>
          </cell>
          <cell r="H2557" t="str">
            <v>Environmental Subfunction</v>
          </cell>
          <cell r="I2557" t="str">
            <v>Mandatory &amp; Compliance</v>
          </cell>
        </row>
        <row r="2558">
          <cell r="A2558" t="str">
            <v>BI_YI002</v>
          </cell>
          <cell r="B2558" t="str">
            <v>YI002</v>
          </cell>
          <cell r="C2558" t="str">
            <v>BI_YI002 - Montana Tributary Habitat Fund</v>
          </cell>
          <cell r="D2558" t="str">
            <v>ER_6103</v>
          </cell>
          <cell r="E2558" t="str">
            <v>6103</v>
          </cell>
          <cell r="F2558" t="str">
            <v>ER_6103 - Clark Fork Implement PME Agreement</v>
          </cell>
          <cell r="G2558" t="str">
            <v>Clark Fork Settlement Agreement</v>
          </cell>
          <cell r="H2558" t="str">
            <v>Environmental Subfunction</v>
          </cell>
          <cell r="I2558" t="str">
            <v>Mandatory &amp; Compliance</v>
          </cell>
        </row>
        <row r="2559">
          <cell r="A2559" t="str">
            <v>BI_YI003</v>
          </cell>
          <cell r="B2559" t="str">
            <v>YI003</v>
          </cell>
          <cell r="C2559" t="str">
            <v>BI_YI003 - Use Permits</v>
          </cell>
          <cell r="D2559" t="str">
            <v>ER_6111</v>
          </cell>
          <cell r="E2559" t="str">
            <v>6111</v>
          </cell>
          <cell r="F2559" t="str">
            <v>ER_6111 - Use Permits</v>
          </cell>
          <cell r="G2559" t="str">
            <v>Use Permits</v>
          </cell>
          <cell r="H2559" t="str">
            <v>Other Subfunction</v>
          </cell>
          <cell r="I2559" t="str">
            <v>Mandatory &amp; Compliance</v>
          </cell>
        </row>
        <row r="2560">
          <cell r="A2560" t="str">
            <v>BI_YI101</v>
          </cell>
          <cell r="B2560" t="str">
            <v>YI101</v>
          </cell>
          <cell r="C2560" t="str">
            <v>BI_YI101 - Kettle Falls Ash Landfill</v>
          </cell>
          <cell r="D2560" t="str">
            <v>ER_4115</v>
          </cell>
          <cell r="E2560" t="str">
            <v>4115</v>
          </cell>
          <cell r="F2560" t="str">
            <v>ER_4115 - K F Ash Landfill</v>
          </cell>
          <cell r="G2560" t="str">
            <v>Regular Capital - Pre Business Case</v>
          </cell>
          <cell r="H2560" t="str">
            <v>No Function</v>
          </cell>
          <cell r="I2560" t="str">
            <v>No Driver</v>
          </cell>
        </row>
        <row r="2561">
          <cell r="A2561" t="str">
            <v>BI_YI102</v>
          </cell>
          <cell r="B2561" t="str">
            <v>YI102</v>
          </cell>
          <cell r="C2561" t="str">
            <v>BI_YI102 - Wetlands Protection &amp; Enhancement Program</v>
          </cell>
          <cell r="D2561" t="str">
            <v>ER_6103</v>
          </cell>
          <cell r="E2561" t="str">
            <v>6103</v>
          </cell>
          <cell r="F2561" t="str">
            <v>ER_6103 - Clark Fork Implement PME Agreement</v>
          </cell>
          <cell r="G2561" t="str">
            <v>Clark Fork Settlement Agreement</v>
          </cell>
          <cell r="H2561" t="str">
            <v>Environmental Subfunction</v>
          </cell>
          <cell r="I2561" t="str">
            <v>Mandatory &amp; Compliance</v>
          </cell>
        </row>
        <row r="2562">
          <cell r="A2562" t="str">
            <v>BI_YI103</v>
          </cell>
          <cell r="B2562" t="str">
            <v>YI103</v>
          </cell>
          <cell r="C2562" t="str">
            <v>BI_YI103 - Erosion Fund&amp;Shoreline Stabiliz Guidelines Prgm</v>
          </cell>
          <cell r="D2562" t="str">
            <v>ER_6103</v>
          </cell>
          <cell r="E2562" t="str">
            <v>6103</v>
          </cell>
          <cell r="F2562" t="str">
            <v>ER_6103 - Clark Fork Implement PME Agreement</v>
          </cell>
          <cell r="G2562" t="str">
            <v>Clark Fork Settlement Agreement</v>
          </cell>
          <cell r="H2562" t="str">
            <v>Environmental Subfunction</v>
          </cell>
          <cell r="I2562" t="str">
            <v>Mandatory &amp; Compliance</v>
          </cell>
        </row>
        <row r="2563">
          <cell r="A2563" t="str">
            <v>BI_YI104</v>
          </cell>
          <cell r="B2563" t="str">
            <v>YI104</v>
          </cell>
          <cell r="C2563" t="str">
            <v>BI_YI104 - CF Delta Habitat Protection &amp; Mitigation Program</v>
          </cell>
          <cell r="D2563" t="str">
            <v>ER_6103</v>
          </cell>
          <cell r="E2563" t="str">
            <v>6103</v>
          </cell>
          <cell r="F2563" t="str">
            <v>ER_6103 - Clark Fork Implement PME Agreement</v>
          </cell>
          <cell r="G2563" t="str">
            <v>Clark Fork Settlement Agreement</v>
          </cell>
          <cell r="H2563" t="str">
            <v>Environmental Subfunction</v>
          </cell>
          <cell r="I2563" t="str">
            <v>Mandatory &amp; Compliance</v>
          </cell>
        </row>
        <row r="2564">
          <cell r="A2564" t="str">
            <v>BI_YI105</v>
          </cell>
          <cell r="B2564" t="str">
            <v>YI105</v>
          </cell>
          <cell r="C2564" t="str">
            <v>BI_YI105 - Black Cottonwood Habitat Protection &amp; Enhancement</v>
          </cell>
          <cell r="D2564" t="str">
            <v>ER_6103</v>
          </cell>
          <cell r="E2564" t="str">
            <v>6103</v>
          </cell>
          <cell r="F2564" t="str">
            <v>ER_6103 - Clark Fork Implement PME Agreement</v>
          </cell>
          <cell r="G2564" t="str">
            <v>Clark Fork Settlement Agreement</v>
          </cell>
          <cell r="H2564" t="str">
            <v>Environmental Subfunction</v>
          </cell>
          <cell r="I2564" t="str">
            <v>Mandatory &amp; Compliance</v>
          </cell>
        </row>
        <row r="2565">
          <cell r="A2565" t="str">
            <v>BI_YI106</v>
          </cell>
          <cell r="B2565" t="str">
            <v>YI106</v>
          </cell>
          <cell r="C2565" t="str">
            <v>BI_YI106 - Forest Habitat Protection &amp; Enhancement</v>
          </cell>
          <cell r="D2565" t="str">
            <v>ER_6103</v>
          </cell>
          <cell r="E2565" t="str">
            <v>6103</v>
          </cell>
          <cell r="F2565" t="str">
            <v>ER_6103 - Clark Fork Implement PME Agreement</v>
          </cell>
          <cell r="G2565" t="str">
            <v>Clark Fork Settlement Agreement</v>
          </cell>
          <cell r="H2565" t="str">
            <v>Environmental Subfunction</v>
          </cell>
          <cell r="I2565" t="str">
            <v>Mandatory &amp; Compliance</v>
          </cell>
        </row>
        <row r="2566">
          <cell r="A2566" t="str">
            <v>BI_YI109</v>
          </cell>
          <cell r="B2566" t="str">
            <v>YI109</v>
          </cell>
          <cell r="C2566" t="str">
            <v>BI_YI109 - Forest Srvc Use Permits/Lic</v>
          </cell>
          <cell r="D2566" t="str">
            <v>ER_6101</v>
          </cell>
          <cell r="E2566" t="str">
            <v>6101</v>
          </cell>
          <cell r="F2566" t="str">
            <v>ER_6101 - Forest Srvc Rqmts</v>
          </cell>
          <cell r="G2566" t="str">
            <v>Hazardous Oil Removal</v>
          </cell>
          <cell r="H2566" t="str">
            <v>Environmental Subfunction</v>
          </cell>
          <cell r="I2566" t="str">
            <v>Mandatory &amp; Compliance</v>
          </cell>
        </row>
        <row r="2567">
          <cell r="A2567" t="str">
            <v>BI_YI110</v>
          </cell>
          <cell r="B2567" t="str">
            <v>YI110</v>
          </cell>
          <cell r="C2567" t="str">
            <v>BI_YI110 - RV Park</v>
          </cell>
          <cell r="D2567" t="str">
            <v>ER_6103</v>
          </cell>
          <cell r="E2567" t="str">
            <v>6103</v>
          </cell>
          <cell r="F2567" t="str">
            <v>ER_6103 - Clark Fork Implement PME Agreement</v>
          </cell>
          <cell r="G2567" t="str">
            <v>Clark Fork Settlement Agreement</v>
          </cell>
          <cell r="H2567" t="str">
            <v>Environmental Subfunction</v>
          </cell>
          <cell r="I2567" t="str">
            <v>Mandatory &amp; Compliance</v>
          </cell>
        </row>
        <row r="2568">
          <cell r="A2568" t="str">
            <v>BI_YI201</v>
          </cell>
          <cell r="B2568" t="str">
            <v>YI201</v>
          </cell>
          <cell r="C2568" t="str">
            <v>BI_YI201 - Truck - Common Loon Pm&amp;E</v>
          </cell>
          <cell r="D2568" t="str">
            <v>ER_6103</v>
          </cell>
          <cell r="E2568" t="str">
            <v>6103</v>
          </cell>
          <cell r="F2568" t="str">
            <v>ER_6103 - Clark Fork Implement PME Agreement</v>
          </cell>
          <cell r="G2568" t="str">
            <v>Clark Fork Settlement Agreement</v>
          </cell>
          <cell r="H2568" t="str">
            <v>Environmental Subfunction</v>
          </cell>
          <cell r="I2568" t="str">
            <v>Mandatory &amp; Compliance</v>
          </cell>
        </row>
        <row r="2569">
          <cell r="A2569" t="str">
            <v>BI_YI202</v>
          </cell>
          <cell r="B2569" t="str">
            <v>YI202</v>
          </cell>
          <cell r="C2569" t="str">
            <v>BI_YI202 - Land Use Mgmt</v>
          </cell>
          <cell r="D2569" t="str">
            <v>ER_6103</v>
          </cell>
          <cell r="E2569" t="str">
            <v>6103</v>
          </cell>
          <cell r="F2569" t="str">
            <v>ER_6103 - Clark Fork Implement PME Agreement</v>
          </cell>
          <cell r="G2569" t="str">
            <v>Clark Fork Settlement Agreement</v>
          </cell>
          <cell r="H2569" t="str">
            <v>Environmental Subfunction</v>
          </cell>
          <cell r="I2569" t="str">
            <v>Mandatory &amp; Compliance</v>
          </cell>
        </row>
        <row r="2570">
          <cell r="A2570" t="str">
            <v>BI_YI301</v>
          </cell>
          <cell r="B2570" t="str">
            <v>YI301</v>
          </cell>
          <cell r="C2570" t="str">
            <v>BI_YI301 - Clark Fork Hertiage Resource Program</v>
          </cell>
          <cell r="D2570" t="str">
            <v>ER_6103</v>
          </cell>
          <cell r="E2570" t="str">
            <v>6103</v>
          </cell>
          <cell r="F2570" t="str">
            <v>ER_6103 - Clark Fork Implement PME Agreement</v>
          </cell>
          <cell r="G2570" t="str">
            <v>Clark Fork Settlement Agreement</v>
          </cell>
          <cell r="H2570" t="str">
            <v>Environmental Subfunction</v>
          </cell>
          <cell r="I2570" t="str">
            <v>Mandatory &amp; Compliance</v>
          </cell>
        </row>
        <row r="2571">
          <cell r="A2571" t="str">
            <v>BI_YI302</v>
          </cell>
          <cell r="B2571" t="str">
            <v>YI302</v>
          </cell>
          <cell r="C2571" t="str">
            <v>BI_YI302 - Cabinet Gorge Fish Passage</v>
          </cell>
          <cell r="D2571" t="str">
            <v>ER_6110</v>
          </cell>
          <cell r="E2571" t="str">
            <v>6110</v>
          </cell>
          <cell r="F2571" t="str">
            <v>ER_6110 - Cabinet Gorge Fish Passage</v>
          </cell>
          <cell r="G2571" t="str">
            <v>Cabinet Gorge Dam Fishway</v>
          </cell>
          <cell r="H2571" t="str">
            <v>Environmental Subfunction</v>
          </cell>
          <cell r="I2571" t="str">
            <v>Mandatory &amp; Compliance</v>
          </cell>
        </row>
        <row r="2572">
          <cell r="A2572" t="str">
            <v>BI_YI303</v>
          </cell>
          <cell r="B2572" t="str">
            <v>YI303</v>
          </cell>
          <cell r="C2572" t="str">
            <v>BI_YI303 - Cabinet Gorge Dam Fishway ET Support</v>
          </cell>
          <cell r="D2572" t="str">
            <v>ER_6110</v>
          </cell>
          <cell r="E2572" t="str">
            <v>6110</v>
          </cell>
          <cell r="F2572" t="str">
            <v>ER_6110 - Cabinet Gorge Fish Passage</v>
          </cell>
          <cell r="G2572" t="str">
            <v>Cabinet Gorge Dam Fishway</v>
          </cell>
          <cell r="H2572" t="str">
            <v>Environmental Subfunction</v>
          </cell>
          <cell r="I2572" t="str">
            <v>Mandatory &amp; Compliance</v>
          </cell>
        </row>
        <row r="2573">
          <cell r="A2573" t="str">
            <v>BI_YI401</v>
          </cell>
          <cell r="B2573" t="str">
            <v>YI401</v>
          </cell>
          <cell r="C2573" t="str">
            <v>BI_YI401 - Bull Trout Protection &amp; Public Education</v>
          </cell>
          <cell r="D2573" t="str">
            <v>ER_6103</v>
          </cell>
          <cell r="E2573" t="str">
            <v>6103</v>
          </cell>
          <cell r="F2573" t="str">
            <v>ER_6103 - Clark Fork Implement PME Agreement</v>
          </cell>
          <cell r="G2573" t="str">
            <v>Clark Fork Settlement Agreement</v>
          </cell>
          <cell r="H2573" t="str">
            <v>Environmental Subfunction</v>
          </cell>
          <cell r="I2573" t="str">
            <v>Mandatory &amp; Compliance</v>
          </cell>
        </row>
        <row r="2574">
          <cell r="A2574" t="str">
            <v>BI_YI403</v>
          </cell>
          <cell r="B2574" t="str">
            <v>YI403</v>
          </cell>
          <cell r="C2574" t="str">
            <v>BI_YI403 - Spokane River Relicensing</v>
          </cell>
          <cell r="D2574" t="str">
            <v>ER_6104</v>
          </cell>
          <cell r="E2574" t="str">
            <v>6104</v>
          </cell>
          <cell r="F2574" t="str">
            <v>ER_6104 - Hydro Relicensing</v>
          </cell>
          <cell r="G2574" t="str">
            <v>Regular Capital - Pre Business Case</v>
          </cell>
          <cell r="H2574" t="str">
            <v>No Function</v>
          </cell>
          <cell r="I2574" t="str">
            <v>No Driver</v>
          </cell>
        </row>
        <row r="2575">
          <cell r="A2575" t="str">
            <v>BI_YI500</v>
          </cell>
          <cell r="B2575" t="str">
            <v>YI500</v>
          </cell>
          <cell r="C2575" t="str">
            <v>BI_YI500 - Lolo/Imnaha 230kv Line Relic</v>
          </cell>
          <cell r="D2575" t="str">
            <v>ER_6101</v>
          </cell>
          <cell r="E2575" t="str">
            <v>6101</v>
          </cell>
          <cell r="F2575" t="str">
            <v>ER_6101 - Forest Srvc Rqmts</v>
          </cell>
          <cell r="G2575" t="str">
            <v>Hazardous Oil Removal</v>
          </cell>
          <cell r="H2575" t="str">
            <v>Environmental Subfunction</v>
          </cell>
          <cell r="I2575" t="str">
            <v>Mandatory &amp; Compliance</v>
          </cell>
        </row>
        <row r="2576">
          <cell r="A2576" t="str">
            <v>BI_YI681</v>
          </cell>
          <cell r="B2576" t="str">
            <v>YI681</v>
          </cell>
          <cell r="C2576" t="str">
            <v>BI_YI681 - CG TDG Mitigation</v>
          </cell>
          <cell r="D2576" t="str">
            <v>ER_6103</v>
          </cell>
          <cell r="E2576" t="str">
            <v>6103</v>
          </cell>
          <cell r="F2576" t="str">
            <v>ER_6103 - Clark Fork Implement PME Agreement</v>
          </cell>
          <cell r="G2576" t="str">
            <v>Clark Fork Settlement Agreement</v>
          </cell>
          <cell r="H2576" t="str">
            <v>Environmental Subfunction</v>
          </cell>
          <cell r="I2576" t="str">
            <v>Mandatory &amp; Compliance</v>
          </cell>
        </row>
        <row r="2577">
          <cell r="A2577" t="str">
            <v>BI_YI688</v>
          </cell>
          <cell r="B2577" t="str">
            <v>YI688</v>
          </cell>
          <cell r="C2577" t="str">
            <v>BI_YI688 - CF Heritage Resource Program</v>
          </cell>
          <cell r="D2577" t="str">
            <v>ER_6103</v>
          </cell>
          <cell r="E2577" t="str">
            <v>6103</v>
          </cell>
          <cell r="F2577" t="str">
            <v>ER_6103 - Clark Fork Implement PME Agreement</v>
          </cell>
          <cell r="G2577" t="str">
            <v>Clark Fork Settlement Agreement</v>
          </cell>
          <cell r="H2577" t="str">
            <v>Environmental Subfunction</v>
          </cell>
          <cell r="I2577" t="str">
            <v>Mandatory &amp; Compliance</v>
          </cell>
        </row>
        <row r="2578">
          <cell r="A2578" t="str">
            <v>BI_YI700</v>
          </cell>
          <cell r="B2578" t="str">
            <v>YI700</v>
          </cell>
          <cell r="C2578" t="str">
            <v>BI_YI700 - Bull Trout Protection &amp; Public Education</v>
          </cell>
          <cell r="D2578" t="str">
            <v>ER_6103</v>
          </cell>
          <cell r="E2578" t="str">
            <v>6103</v>
          </cell>
          <cell r="F2578" t="str">
            <v>ER_6103 - Clark Fork Implement PME Agreement</v>
          </cell>
          <cell r="G2578" t="str">
            <v>Clark Fork Settlement Agreement</v>
          </cell>
          <cell r="H2578" t="str">
            <v>Environmental Subfunction</v>
          </cell>
          <cell r="I2578" t="str">
            <v>Mandatory &amp; Compliance</v>
          </cell>
        </row>
        <row r="2579">
          <cell r="A2579" t="str">
            <v>BI_YI701</v>
          </cell>
          <cell r="B2579" t="str">
            <v>YI701</v>
          </cell>
          <cell r="C2579" t="str">
            <v>BI_YI701 - Minimum Flow</v>
          </cell>
          <cell r="D2579" t="str">
            <v>ER_6103</v>
          </cell>
          <cell r="E2579" t="str">
            <v>6103</v>
          </cell>
          <cell r="F2579" t="str">
            <v>ER_6103 - Clark Fork Implement PME Agreement</v>
          </cell>
          <cell r="G2579" t="str">
            <v>Clark Fork Settlement Agreement</v>
          </cell>
          <cell r="H2579" t="str">
            <v>Environmental Subfunction</v>
          </cell>
          <cell r="I2579" t="str">
            <v>Mandatory &amp; Compliance</v>
          </cell>
        </row>
        <row r="2580">
          <cell r="A2580" t="str">
            <v>BI_YI801</v>
          </cell>
          <cell r="B2580" t="str">
            <v>YI801</v>
          </cell>
          <cell r="C2580" t="str">
            <v>BI_YI801 - APP F5 Mitigation Gas Super Saturation Control Alternatives</v>
          </cell>
          <cell r="D2580" t="str">
            <v>ER_6103</v>
          </cell>
          <cell r="E2580" t="str">
            <v>6103</v>
          </cell>
          <cell r="F2580" t="str">
            <v>ER_6103 - Clark Fork Implement PME Agreement</v>
          </cell>
          <cell r="G2580" t="str">
            <v>Clark Fork Settlement Agreement</v>
          </cell>
          <cell r="H2580" t="str">
            <v>Environmental Subfunction</v>
          </cell>
          <cell r="I2580" t="str">
            <v>Mandatory &amp; Compliance</v>
          </cell>
        </row>
        <row r="2581">
          <cell r="A2581" t="str">
            <v>BI_YI802</v>
          </cell>
          <cell r="B2581" t="str">
            <v>YI802</v>
          </cell>
          <cell r="C2581" t="str">
            <v>BI_YI802 - Coeur d'Alene Tribe Settlement</v>
          </cell>
          <cell r="D2581" t="str">
            <v>ER_6108</v>
          </cell>
          <cell r="E2581" t="str">
            <v>6108</v>
          </cell>
          <cell r="F2581" t="str">
            <v>ER_6108 - Coeur d'Alene Tribe Settlement</v>
          </cell>
          <cell r="G2581" t="str">
            <v>Regular Capital - Pre Business Case</v>
          </cell>
          <cell r="H2581" t="str">
            <v>No Function</v>
          </cell>
          <cell r="I2581" t="str">
            <v>No Driver</v>
          </cell>
        </row>
        <row r="2582">
          <cell r="A2582" t="str">
            <v>BI_YI990</v>
          </cell>
          <cell r="B2582" t="str">
            <v>YI990</v>
          </cell>
          <cell r="C2582" t="str">
            <v>BI_YI990 - Wildlife Habitat Acquisition</v>
          </cell>
          <cell r="D2582" t="str">
            <v>ER_6103</v>
          </cell>
          <cell r="E2582" t="str">
            <v>6103</v>
          </cell>
          <cell r="F2582" t="str">
            <v>ER_6103 - Clark Fork Implement PME Agreement</v>
          </cell>
          <cell r="G2582" t="str">
            <v>Clark Fork Settlement Agreement</v>
          </cell>
          <cell r="H2582" t="str">
            <v>Environmental Subfunction</v>
          </cell>
          <cell r="I2582" t="str">
            <v>Mandatory &amp; Compliance</v>
          </cell>
        </row>
        <row r="2583">
          <cell r="A2583" t="str">
            <v>BI_YI991</v>
          </cell>
          <cell r="B2583" t="str">
            <v>YI991</v>
          </cell>
          <cell r="C2583" t="str">
            <v>BI_YI991 - Downstream Landowners</v>
          </cell>
          <cell r="D2583" t="str">
            <v>ER_6103</v>
          </cell>
          <cell r="E2583" t="str">
            <v>6103</v>
          </cell>
          <cell r="F2583" t="str">
            <v>ER_6103 - Clark Fork Implement PME Agreement</v>
          </cell>
          <cell r="G2583" t="str">
            <v>Clark Fork Settlement Agreement</v>
          </cell>
          <cell r="H2583" t="str">
            <v>Environmental Subfunction</v>
          </cell>
          <cell r="I2583" t="str">
            <v>Mandatory &amp; Compliance</v>
          </cell>
        </row>
        <row r="2584">
          <cell r="A2584" t="str">
            <v>BI_YI992</v>
          </cell>
          <cell r="B2584" t="str">
            <v>YI992</v>
          </cell>
          <cell r="C2584" t="str">
            <v>BI_YI992 - Road Repair</v>
          </cell>
          <cell r="D2584" t="str">
            <v>ER_6103</v>
          </cell>
          <cell r="E2584" t="str">
            <v>6103</v>
          </cell>
          <cell r="F2584" t="str">
            <v>ER_6103 - Clark Fork Implement PME Agreement</v>
          </cell>
          <cell r="G2584" t="str">
            <v>Clark Fork Settlement Agreement</v>
          </cell>
          <cell r="H2584" t="str">
            <v>Environmental Subfunction</v>
          </cell>
          <cell r="I2584" t="str">
            <v>Mandatory &amp; Compliance</v>
          </cell>
        </row>
        <row r="2585">
          <cell r="A2585" t="str">
            <v>BI_YI993</v>
          </cell>
          <cell r="B2585" t="str">
            <v>YI993</v>
          </cell>
          <cell r="C2585" t="str">
            <v>BI_YI993 - Aquatic Equipment</v>
          </cell>
          <cell r="D2585" t="str">
            <v>ER_6103</v>
          </cell>
          <cell r="E2585" t="str">
            <v>6103</v>
          </cell>
          <cell r="F2585" t="str">
            <v>ER_6103 - Clark Fork Implement PME Agreement</v>
          </cell>
          <cell r="G2585" t="str">
            <v>Clark Fork Settlement Agreement</v>
          </cell>
          <cell r="H2585" t="str">
            <v>Environmental Subfunction</v>
          </cell>
          <cell r="I2585" t="str">
            <v>Mandatory &amp; Compliance</v>
          </cell>
        </row>
        <row r="2586">
          <cell r="A2586" t="str">
            <v>BI_YI994</v>
          </cell>
          <cell r="B2586" t="str">
            <v>YI994</v>
          </cell>
          <cell r="C2586" t="str">
            <v>BI_YI994 - Recreation Management-Facilities</v>
          </cell>
          <cell r="D2586" t="str">
            <v>ER_6103</v>
          </cell>
          <cell r="E2586" t="str">
            <v>6103</v>
          </cell>
          <cell r="F2586" t="str">
            <v>ER_6103 - Clark Fork Implement PME Agreement</v>
          </cell>
          <cell r="G2586" t="str">
            <v>Clark Fork Settlement Agreement</v>
          </cell>
          <cell r="H2586" t="str">
            <v>Environmental Subfunction</v>
          </cell>
          <cell r="I2586" t="str">
            <v>Mandatory &amp; Compliance</v>
          </cell>
        </row>
        <row r="2587">
          <cell r="A2587" t="str">
            <v>BI_YI995</v>
          </cell>
          <cell r="B2587" t="str">
            <v>YI995</v>
          </cell>
          <cell r="C2587" t="str">
            <v>BI_YI995 - CG TDG Monitoring &amp; Mitigation</v>
          </cell>
          <cell r="D2587" t="str">
            <v>ER_6103</v>
          </cell>
          <cell r="E2587" t="str">
            <v>6103</v>
          </cell>
          <cell r="F2587" t="str">
            <v>ER_6103 - Clark Fork Implement PME Agreement</v>
          </cell>
          <cell r="G2587" t="str">
            <v>Clark Fork Settlement Agreement</v>
          </cell>
          <cell r="H2587" t="str">
            <v>Environmental Subfunction</v>
          </cell>
          <cell r="I2587" t="str">
            <v>Mandatory &amp; Compliance</v>
          </cell>
        </row>
        <row r="2588">
          <cell r="A2588" t="str">
            <v>BI_YI996</v>
          </cell>
          <cell r="B2588" t="str">
            <v>YI996</v>
          </cell>
          <cell r="C2588" t="str">
            <v>BI_YI996 - Fish Passage/Native Salmonid Restoration Plan</v>
          </cell>
          <cell r="D2588" t="str">
            <v>ER_6103</v>
          </cell>
          <cell r="E2588" t="str">
            <v>6103</v>
          </cell>
          <cell r="F2588" t="str">
            <v>ER_6103 - Clark Fork Implement PME Agreement</v>
          </cell>
          <cell r="G2588" t="str">
            <v>Clark Fork Settlement Agreement</v>
          </cell>
          <cell r="H2588" t="str">
            <v>Environmental Subfunction</v>
          </cell>
          <cell r="I2588" t="str">
            <v>Mandatory &amp; Compliance</v>
          </cell>
        </row>
        <row r="2589">
          <cell r="A2589" t="str">
            <v>BI_YI997</v>
          </cell>
          <cell r="B2589" t="str">
            <v>YI997</v>
          </cell>
          <cell r="C2589" t="str">
            <v>BI_YI997 - Enhancement Program</v>
          </cell>
          <cell r="D2589" t="str">
            <v>ER_6103</v>
          </cell>
          <cell r="E2589" t="str">
            <v>6103</v>
          </cell>
          <cell r="F2589" t="str">
            <v>ER_6103 - Clark Fork Implement PME Agreement</v>
          </cell>
          <cell r="G2589" t="str">
            <v>Clark Fork Settlement Agreement</v>
          </cell>
          <cell r="H2589" t="str">
            <v>Environmental Subfunction</v>
          </cell>
          <cell r="I2589" t="str">
            <v>Mandatory &amp; Compliance</v>
          </cell>
        </row>
        <row r="2590">
          <cell r="A2590" t="str">
            <v>BI_YI998</v>
          </cell>
          <cell r="B2590" t="str">
            <v>YI998</v>
          </cell>
          <cell r="C2590" t="str">
            <v>BI_YI998 - Montana Tributary and Recreational Fishery</v>
          </cell>
          <cell r="D2590" t="str">
            <v>ER_6103</v>
          </cell>
          <cell r="E2590" t="str">
            <v>6103</v>
          </cell>
          <cell r="F2590" t="str">
            <v>ER_6103 - Clark Fork Implement PME Agreement</v>
          </cell>
          <cell r="G2590" t="str">
            <v>Clark Fork Settlement Agreement</v>
          </cell>
          <cell r="H2590" t="str">
            <v>Environmental Subfunction</v>
          </cell>
          <cell r="I2590" t="str">
            <v>Mandatory &amp; Compliance</v>
          </cell>
        </row>
        <row r="2591">
          <cell r="A2591" t="str">
            <v>BI_YI999</v>
          </cell>
          <cell r="B2591" t="str">
            <v>YI999</v>
          </cell>
          <cell r="C2591" t="str">
            <v>BI_YI999 - Idaho Tributary and Fishery Enhancement Program</v>
          </cell>
          <cell r="D2591" t="str">
            <v>ER_6103</v>
          </cell>
          <cell r="E2591" t="str">
            <v>6103</v>
          </cell>
          <cell r="F2591" t="str">
            <v>ER_6103 - Clark Fork Implement PME Agreement</v>
          </cell>
          <cell r="G2591" t="str">
            <v>Clark Fork Settlement Agreement</v>
          </cell>
          <cell r="H2591" t="str">
            <v>Environmental Subfunction</v>
          </cell>
          <cell r="I2591" t="str">
            <v>Mandatory &amp; Compliance</v>
          </cell>
        </row>
        <row r="2592">
          <cell r="A2592" t="str">
            <v>BI_YK424</v>
          </cell>
          <cell r="B2592" t="str">
            <v>YK424</v>
          </cell>
          <cell r="C2592" t="str">
            <v>BI_YK424 - Colstrip Capital Additions</v>
          </cell>
          <cell r="D2592" t="str">
            <v>ER_4116</v>
          </cell>
          <cell r="E2592" t="str">
            <v>4116</v>
          </cell>
          <cell r="F2592" t="str">
            <v>ER_4116 - Colstrip Capital Additions</v>
          </cell>
          <cell r="G2592" t="str">
            <v>Colstrip 3&amp;4 Capital Projects</v>
          </cell>
          <cell r="H2592" t="str">
            <v>Generation Subfunction</v>
          </cell>
          <cell r="I2592" t="str">
            <v>Asset Condition</v>
          </cell>
        </row>
        <row r="2593">
          <cell r="A2593" t="str">
            <v>BI_YLT08</v>
          </cell>
          <cell r="B2593" t="str">
            <v>YLT08</v>
          </cell>
          <cell r="C2593" t="str">
            <v>BI_YLT08 - Lewiston Security Project</v>
          </cell>
          <cell r="D2593" t="str">
            <v>ER_5002</v>
          </cell>
          <cell r="E2593" t="str">
            <v>5002</v>
          </cell>
          <cell r="F2593" t="str">
            <v>ER_5002 - Security Initiative</v>
          </cell>
          <cell r="G2593" t="str">
            <v>Enterprise Security</v>
          </cell>
          <cell r="H2593" t="str">
            <v>Security Capital</v>
          </cell>
          <cell r="I2593" t="str">
            <v>Customer Service Quality &amp; Reliability</v>
          </cell>
        </row>
        <row r="2594">
          <cell r="A2594" t="str">
            <v>BI_YN101</v>
          </cell>
          <cell r="B2594" t="str">
            <v>YN101</v>
          </cell>
          <cell r="C2594" t="str">
            <v>BI_YN101 - Gas Operator Qualification Project</v>
          </cell>
          <cell r="D2594" t="str">
            <v>ER_3103</v>
          </cell>
          <cell r="E2594" t="str">
            <v>3103</v>
          </cell>
          <cell r="F2594" t="str">
            <v>ER_3103 - Ops/Qual</v>
          </cell>
          <cell r="G2594" t="str">
            <v>Regular Capital - Pre Business Case</v>
          </cell>
          <cell r="H2594" t="str">
            <v>No Function</v>
          </cell>
          <cell r="I2594" t="str">
            <v>No Driver</v>
          </cell>
        </row>
        <row r="2595">
          <cell r="A2595" t="str">
            <v>BI_YN102</v>
          </cell>
          <cell r="B2595" t="str">
            <v>YN102</v>
          </cell>
          <cell r="C2595" t="str">
            <v>BI_YN102 - Gas Telemetry WA</v>
          </cell>
          <cell r="D2595" t="str">
            <v>ER_3117</v>
          </cell>
          <cell r="E2595" t="str">
            <v>3117</v>
          </cell>
          <cell r="F2595" t="str">
            <v>ER_3117 - Gas Telemetry</v>
          </cell>
          <cell r="G2595" t="str">
            <v>Gas Telemetry Program</v>
          </cell>
          <cell r="H2595" t="str">
            <v>Gas Subfunction</v>
          </cell>
          <cell r="I2595" t="str">
            <v>Performance &amp; Capacity</v>
          </cell>
        </row>
        <row r="2596">
          <cell r="A2596" t="str">
            <v>BI_YN103</v>
          </cell>
          <cell r="B2596" t="str">
            <v>YN103</v>
          </cell>
          <cell r="C2596" t="str">
            <v>BI_YN103 - Gas Telemetry - ID</v>
          </cell>
          <cell r="D2596" t="str">
            <v>ER_3117</v>
          </cell>
          <cell r="E2596" t="str">
            <v>3117</v>
          </cell>
          <cell r="F2596" t="str">
            <v>ER_3117 - Gas Telemetry</v>
          </cell>
          <cell r="G2596" t="str">
            <v>Gas Telemetry Program</v>
          </cell>
          <cell r="H2596" t="str">
            <v>Gas Subfunction</v>
          </cell>
          <cell r="I2596" t="str">
            <v>Performance &amp; Capacity</v>
          </cell>
        </row>
        <row r="2597">
          <cell r="A2597" t="str">
            <v>BI_YN104</v>
          </cell>
          <cell r="B2597" t="str">
            <v>YN104</v>
          </cell>
          <cell r="C2597" t="str">
            <v>BI_YN104 - Gas Telemetry - OR</v>
          </cell>
          <cell r="D2597" t="str">
            <v>ER_3117</v>
          </cell>
          <cell r="E2597" t="str">
            <v>3117</v>
          </cell>
          <cell r="F2597" t="str">
            <v>ER_3117 - Gas Telemetry</v>
          </cell>
          <cell r="G2597" t="str">
            <v>Gas Telemetry Program</v>
          </cell>
          <cell r="H2597" t="str">
            <v>Gas Subfunction</v>
          </cell>
          <cell r="I2597" t="str">
            <v>Performance &amp; Capacity</v>
          </cell>
        </row>
        <row r="2598">
          <cell r="A2598" t="str">
            <v>BI_YN925</v>
          </cell>
          <cell r="B2598" t="str">
            <v>YN925</v>
          </cell>
          <cell r="C2598" t="str">
            <v>BI_YN925 - Natural Gas Telemetry</v>
          </cell>
          <cell r="D2598" t="str">
            <v>ER_3117</v>
          </cell>
          <cell r="E2598" t="str">
            <v>3117</v>
          </cell>
          <cell r="F2598" t="str">
            <v>ER_3117 - Gas Telemetry</v>
          </cell>
          <cell r="G2598" t="str">
            <v>Gas Telemetry Program</v>
          </cell>
          <cell r="H2598" t="str">
            <v>Gas Subfunction</v>
          </cell>
          <cell r="I2598" t="str">
            <v>Performance &amp; Capacity</v>
          </cell>
        </row>
        <row r="2599">
          <cell r="A2599" t="str">
            <v>BI_YN926</v>
          </cell>
          <cell r="B2599" t="str">
            <v>YN926</v>
          </cell>
          <cell r="C2599" t="str">
            <v>BI_YN926 - Gas Telemetry</v>
          </cell>
          <cell r="D2599" t="str">
            <v>ER_3117</v>
          </cell>
          <cell r="E2599" t="str">
            <v>3117</v>
          </cell>
          <cell r="F2599" t="str">
            <v>ER_3117 - Gas Telemetry</v>
          </cell>
          <cell r="G2599" t="str">
            <v>Gas Telemetry Program</v>
          </cell>
          <cell r="H2599" t="str">
            <v>Gas Subfunction</v>
          </cell>
          <cell r="I2599" t="str">
            <v>Performance &amp; Capacity</v>
          </cell>
        </row>
        <row r="2600">
          <cell r="A2600" t="str">
            <v>BI_YN927</v>
          </cell>
          <cell r="B2600" t="str">
            <v>YN927</v>
          </cell>
          <cell r="C2600" t="str">
            <v>BI_YN927 - Gas Telemetry - Colville</v>
          </cell>
          <cell r="D2600" t="str">
            <v>ER_3117</v>
          </cell>
          <cell r="E2600" t="str">
            <v>3117</v>
          </cell>
          <cell r="F2600" t="str">
            <v>ER_3117 - Gas Telemetry</v>
          </cell>
          <cell r="G2600" t="str">
            <v>Gas Telemetry Program</v>
          </cell>
          <cell r="H2600" t="str">
            <v>Gas Subfunction</v>
          </cell>
          <cell r="I2600" t="str">
            <v>Performance &amp; Capacity</v>
          </cell>
        </row>
        <row r="2601">
          <cell r="A2601" t="str">
            <v>BI_YQ301</v>
          </cell>
          <cell r="B2601" t="str">
            <v>YQ301</v>
          </cell>
          <cell r="C2601" t="str">
            <v>BI_YQ301 - Scada Upgrade</v>
          </cell>
          <cell r="D2601" t="str">
            <v>ER_2277</v>
          </cell>
          <cell r="E2601" t="str">
            <v>2277</v>
          </cell>
          <cell r="F2601" t="str">
            <v>ER_2277 - SCADA Upgrade</v>
          </cell>
          <cell r="G2601" t="str">
            <v>SCADA - SOO and BuCC</v>
          </cell>
          <cell r="H2601" t="str">
            <v>T&amp;D Engineering</v>
          </cell>
          <cell r="I2601" t="str">
            <v>Asset Condition</v>
          </cell>
        </row>
        <row r="2602">
          <cell r="A2602" t="str">
            <v>BI_YQ440</v>
          </cell>
          <cell r="B2602" t="str">
            <v>YQ440</v>
          </cell>
          <cell r="C2602" t="str">
            <v>BI_YQ440 - Mica Peak Microwave Site Improvements</v>
          </cell>
          <cell r="D2602" t="str">
            <v>ER_5103</v>
          </cell>
          <cell r="E2602" t="str">
            <v>5103</v>
          </cell>
          <cell r="F2602" t="str">
            <v>ER_5103 - Microwave Site Improvement Mica Peak</v>
          </cell>
          <cell r="G2602" t="str">
            <v>Regular Capital - Pre Business Case</v>
          </cell>
          <cell r="H2602" t="str">
            <v>No Function</v>
          </cell>
          <cell r="I2602" t="str">
            <v>No Driver</v>
          </cell>
        </row>
        <row r="2603">
          <cell r="A2603" t="str">
            <v>BI_YQ951</v>
          </cell>
          <cell r="B2603" t="str">
            <v>YQ951</v>
          </cell>
          <cell r="C2603" t="str">
            <v>BI_YQ951 - Scada II-Replace/Add Supervisory Equipment</v>
          </cell>
          <cell r="D2603" t="str">
            <v>ER_2293</v>
          </cell>
          <cell r="E2603" t="str">
            <v>2293</v>
          </cell>
          <cell r="F2603" t="str">
            <v>ER_2293 - SCADA - Install/Replace</v>
          </cell>
          <cell r="G2603" t="str">
            <v>Substation - New Distribution Station Capacity Program</v>
          </cell>
          <cell r="H2603" t="str">
            <v>T&amp;D Engineering</v>
          </cell>
          <cell r="I2603" t="str">
            <v>Performance &amp; Capacity</v>
          </cell>
        </row>
        <row r="2604">
          <cell r="A2604" t="str">
            <v>BI_YS908</v>
          </cell>
          <cell r="B2604" t="str">
            <v>YS908</v>
          </cell>
          <cell r="C2604" t="str">
            <v>BI_YS908 - System Ops Scada Upgrades - EIM</v>
          </cell>
          <cell r="D2604" t="str">
            <v>ER_7141</v>
          </cell>
          <cell r="E2604" t="str">
            <v>7141</v>
          </cell>
          <cell r="F2604" t="str">
            <v>ER_7141 - Energy Imbalance Market</v>
          </cell>
          <cell r="G2604" t="str">
            <v>Energy Imbalance Market</v>
          </cell>
          <cell r="H2604" t="str">
            <v>Other Subfunction</v>
          </cell>
          <cell r="I2604" t="str">
            <v>Performance &amp; Capacity</v>
          </cell>
        </row>
        <row r="2605">
          <cell r="A2605" t="str">
            <v>BI_YT601</v>
          </cell>
          <cell r="B2605" t="str">
            <v>YT601</v>
          </cell>
          <cell r="C2605" t="str">
            <v>BI_YT601 - BEN/SHN Fiber Connectivity</v>
          </cell>
          <cell r="D2605" t="str">
            <v>ER_2103</v>
          </cell>
          <cell r="E2605" t="str">
            <v>2103</v>
          </cell>
          <cell r="F2605" t="str">
            <v>ER_2103 - WoH Telecom</v>
          </cell>
          <cell r="G2605" t="str">
            <v>Regular Capital - Pre Business Case</v>
          </cell>
          <cell r="H2605" t="str">
            <v>No Function</v>
          </cell>
          <cell r="I2605" t="str">
            <v>No Driver</v>
          </cell>
        </row>
        <row r="2606">
          <cell r="A2606" t="str">
            <v>BI_YT602</v>
          </cell>
          <cell r="B2606" t="str">
            <v>YT602</v>
          </cell>
          <cell r="C2606" t="str">
            <v>BI_YT602 - Cabinet Gorge Collapsed Ring</v>
          </cell>
          <cell r="D2606" t="str">
            <v>ER_2103</v>
          </cell>
          <cell r="E2606" t="str">
            <v>2103</v>
          </cell>
          <cell r="F2606" t="str">
            <v>ER_2103 - WoH Telecom</v>
          </cell>
          <cell r="G2606" t="str">
            <v>Regular Capital - Pre Business Case</v>
          </cell>
          <cell r="H2606" t="str">
            <v>No Function</v>
          </cell>
          <cell r="I2606" t="str">
            <v>No Driver</v>
          </cell>
        </row>
        <row r="2607">
          <cell r="A2607" t="str">
            <v>BI_YT603</v>
          </cell>
          <cell r="B2607" t="str">
            <v>YT603</v>
          </cell>
          <cell r="C2607" t="str">
            <v>BI_YT603 - NLW/HAT Fiber Connectivity</v>
          </cell>
          <cell r="D2607" t="str">
            <v>ER_2103</v>
          </cell>
          <cell r="E2607" t="str">
            <v>2103</v>
          </cell>
          <cell r="F2607" t="str">
            <v>ER_2103 - WoH Telecom</v>
          </cell>
          <cell r="G2607" t="str">
            <v>Regular Capital - Pre Business Case</v>
          </cell>
          <cell r="H2607" t="str">
            <v>No Function</v>
          </cell>
          <cell r="I2607" t="str">
            <v>No Driver</v>
          </cell>
        </row>
        <row r="2608">
          <cell r="A2608" t="str">
            <v>BI_YT604</v>
          </cell>
          <cell r="B2608" t="str">
            <v>YT604</v>
          </cell>
          <cell r="C2608" t="str">
            <v>BI_YT604 - NOX/PCK Fiber Connectivity</v>
          </cell>
          <cell r="D2608" t="str">
            <v>ER_2103</v>
          </cell>
          <cell r="E2608" t="str">
            <v>2103</v>
          </cell>
          <cell r="F2608" t="str">
            <v>ER_2103 - WoH Telecom</v>
          </cell>
          <cell r="G2608" t="str">
            <v>Regular Capital - Pre Business Case</v>
          </cell>
          <cell r="H2608" t="str">
            <v>No Function</v>
          </cell>
          <cell r="I2608" t="str">
            <v>No Driver</v>
          </cell>
        </row>
        <row r="2609">
          <cell r="A2609" t="str">
            <v>BI_YT701</v>
          </cell>
          <cell r="B2609" t="str">
            <v>YT701</v>
          </cell>
          <cell r="C2609" t="str">
            <v>BI_YT701 - BEN/SHN Fiber Connect 2007 Complete Proj</v>
          </cell>
          <cell r="D2609" t="str">
            <v>ER_2103</v>
          </cell>
          <cell r="E2609" t="str">
            <v>2103</v>
          </cell>
          <cell r="F2609" t="str">
            <v>ER_2103 - WoH Telecom</v>
          </cell>
          <cell r="G2609" t="str">
            <v>Regular Capital - Pre Business Case</v>
          </cell>
          <cell r="H2609" t="str">
            <v>No Function</v>
          </cell>
          <cell r="I2609" t="str">
            <v>No Driver</v>
          </cell>
        </row>
        <row r="2610">
          <cell r="A2610" t="str">
            <v>BI_YU002</v>
          </cell>
          <cell r="B2610" t="str">
            <v>YU002</v>
          </cell>
          <cell r="C2610" t="str">
            <v>BI_YU002 - PCB Rebuild Wood Pole Program</v>
          </cell>
          <cell r="D2610" t="str">
            <v>ER_2060</v>
          </cell>
          <cell r="E2610" t="str">
            <v>2060</v>
          </cell>
          <cell r="F2610" t="str">
            <v>ER_2060 - Wood Pole Mgmt</v>
          </cell>
          <cell r="G2610" t="str">
            <v>Wood Pole Management</v>
          </cell>
          <cell r="H2610" t="str">
            <v>T&amp;D Operations</v>
          </cell>
          <cell r="I2610" t="str">
            <v>Asset Condition</v>
          </cell>
        </row>
        <row r="2611">
          <cell r="A2611" t="str">
            <v>BI_YV001</v>
          </cell>
          <cell r="B2611" t="str">
            <v>YV001</v>
          </cell>
          <cell r="C2611" t="str">
            <v>BI_YV001 - Pole Test and Treat Replacement Blanket</v>
          </cell>
          <cell r="D2611" t="str">
            <v>ER_2060</v>
          </cell>
          <cell r="E2611" t="str">
            <v>2060</v>
          </cell>
          <cell r="F2611" t="str">
            <v>ER_2060 - Wood Pole Mgmt</v>
          </cell>
          <cell r="G2611" t="str">
            <v>Wood Pole Management</v>
          </cell>
          <cell r="H2611" t="str">
            <v>T&amp;D Operations</v>
          </cell>
          <cell r="I2611" t="str">
            <v>Asset Condition</v>
          </cell>
        </row>
        <row r="2612">
          <cell r="A2612" t="str">
            <v>BI_YY101</v>
          </cell>
          <cell r="B2612" t="str">
            <v>YY101</v>
          </cell>
          <cell r="C2612" t="str">
            <v>BI_YY101 - Microwave Frequency Relocation Projects/PCS</v>
          </cell>
          <cell r="D2612" t="str">
            <v>ER_5102</v>
          </cell>
          <cell r="E2612" t="str">
            <v>5102</v>
          </cell>
          <cell r="F2612" t="str">
            <v>ER_5102 - Private Transport</v>
          </cell>
          <cell r="G2612" t="str">
            <v>Regular Capital - Pre Business Case</v>
          </cell>
          <cell r="H2612" t="str">
            <v>No Function</v>
          </cell>
          <cell r="I2612" t="str">
            <v>No Driver</v>
          </cell>
        </row>
        <row r="2613">
          <cell r="A2613" t="str">
            <v>BI_YY151</v>
          </cell>
          <cell r="B2613" t="str">
            <v>YY151</v>
          </cell>
          <cell r="C2613" t="str">
            <v>BI_YY151 - Avista Hq Sonet/Fiber to Bell Sub</v>
          </cell>
          <cell r="D2613" t="str">
            <v>ER_5100</v>
          </cell>
          <cell r="E2613" t="str">
            <v>5100</v>
          </cell>
          <cell r="F2613" t="str">
            <v>ER_5100 - AVA-BPA Fiber Prj</v>
          </cell>
          <cell r="G2613" t="str">
            <v>Regular Capital - Pre Business Case</v>
          </cell>
          <cell r="H2613" t="str">
            <v>No Function</v>
          </cell>
          <cell r="I2613" t="str">
            <v>No Driver</v>
          </cell>
        </row>
        <row r="2614">
          <cell r="A2614" t="str">
            <v>BI_YY152</v>
          </cell>
          <cell r="B2614" t="str">
            <v>YY152</v>
          </cell>
          <cell r="C2614" t="str">
            <v>BI_YY152 - Rathdrum 230 Sub Sonet/ Fiber</v>
          </cell>
          <cell r="D2614" t="str">
            <v>ER_5100</v>
          </cell>
          <cell r="E2614" t="str">
            <v>5100</v>
          </cell>
          <cell r="F2614" t="str">
            <v>ER_5100 - AVA-BPA Fiber Prj</v>
          </cell>
          <cell r="G2614" t="str">
            <v>Regular Capital - Pre Business Case</v>
          </cell>
          <cell r="H2614" t="str">
            <v>No Function</v>
          </cell>
          <cell r="I2614" t="str">
            <v>No Driver</v>
          </cell>
        </row>
        <row r="2615">
          <cell r="A2615" t="str">
            <v>BI_YY153</v>
          </cell>
          <cell r="B2615" t="str">
            <v>YY153</v>
          </cell>
          <cell r="C2615" t="str">
            <v>BI_YY153 - Cabinet Gorge Switchyard Sonet/Fiber</v>
          </cell>
          <cell r="D2615" t="str">
            <v>ER_5100</v>
          </cell>
          <cell r="E2615" t="str">
            <v>5100</v>
          </cell>
          <cell r="F2615" t="str">
            <v>ER_5100 - AVA-BPA Fiber Prj</v>
          </cell>
          <cell r="G2615" t="str">
            <v>Regular Capital - Pre Business Case</v>
          </cell>
          <cell r="H2615" t="str">
            <v>No Function</v>
          </cell>
          <cell r="I2615" t="str">
            <v>No Driver</v>
          </cell>
        </row>
        <row r="2616">
          <cell r="A2616" t="str">
            <v>BI_YY154</v>
          </cell>
          <cell r="B2616" t="str">
            <v>YY154</v>
          </cell>
          <cell r="C2616" t="str">
            <v>BI_YY154 - Noxon Rapids Switchyard Sonet/Fiber</v>
          </cell>
          <cell r="D2616" t="str">
            <v>ER_5100</v>
          </cell>
          <cell r="E2616" t="str">
            <v>5100</v>
          </cell>
          <cell r="F2616" t="str">
            <v>ER_5100 - AVA-BPA Fiber Prj</v>
          </cell>
          <cell r="G2616" t="str">
            <v>Regular Capital - Pre Business Case</v>
          </cell>
          <cell r="H2616" t="str">
            <v>No Function</v>
          </cell>
          <cell r="I2616" t="str">
            <v>No Driver</v>
          </cell>
        </row>
        <row r="2617">
          <cell r="A2617" t="str">
            <v>BI_YY155</v>
          </cell>
          <cell r="B2617" t="str">
            <v>YY155</v>
          </cell>
          <cell r="C2617" t="str">
            <v>BI_YY155 - AVA-BPA Sonet/ Fiber General Costs</v>
          </cell>
          <cell r="D2617" t="str">
            <v>ER_5100</v>
          </cell>
          <cell r="E2617" t="str">
            <v>5100</v>
          </cell>
          <cell r="F2617" t="str">
            <v>ER_5100 - AVA-BPA Fiber Prj</v>
          </cell>
          <cell r="G2617" t="str">
            <v>Regular Capital - Pre Business Case</v>
          </cell>
          <cell r="H2617" t="str">
            <v>No Function</v>
          </cell>
          <cell r="I2617" t="str">
            <v>No Driver</v>
          </cell>
        </row>
        <row r="2618">
          <cell r="A2618" t="str">
            <v>BI_YY201</v>
          </cell>
          <cell r="B2618" t="str">
            <v>YY201</v>
          </cell>
          <cell r="C2618" t="str">
            <v>BI_YY201 - Investment Recovery</v>
          </cell>
          <cell r="D2618" t="str">
            <v>ER_7202</v>
          </cell>
          <cell r="E2618" t="str">
            <v>7202</v>
          </cell>
          <cell r="F2618" t="str">
            <v>ER_7202 - Investment Recovery</v>
          </cell>
          <cell r="G2618" t="str">
            <v>Regular Capital - Pre Business Case</v>
          </cell>
          <cell r="H2618" t="str">
            <v>No Function</v>
          </cell>
          <cell r="I2618" t="str">
            <v>No Driver</v>
          </cell>
        </row>
        <row r="2619">
          <cell r="A2619" t="str">
            <v>BI_YY300</v>
          </cell>
          <cell r="B2619" t="str">
            <v>YY300</v>
          </cell>
          <cell r="C2619" t="str">
            <v>BI_YY300 - Bea / Rat Fiber - Ogpw</v>
          </cell>
          <cell r="D2619" t="str">
            <v>ER_5100</v>
          </cell>
          <cell r="E2619" t="str">
            <v>5100</v>
          </cell>
          <cell r="F2619" t="str">
            <v>ER_5100 - AVA-BPA Fiber Prj</v>
          </cell>
          <cell r="G2619" t="str">
            <v>Regular Capital - Pre Business Case</v>
          </cell>
          <cell r="H2619" t="str">
            <v>No Function</v>
          </cell>
          <cell r="I2619" t="str">
            <v>No Driver</v>
          </cell>
        </row>
        <row r="2620">
          <cell r="A2620" t="str">
            <v>BI_YY301</v>
          </cell>
          <cell r="B2620" t="str">
            <v>YY301</v>
          </cell>
          <cell r="C2620" t="str">
            <v>BI_YY301 - Communication Facility Battery Replacement</v>
          </cell>
          <cell r="D2620" t="str">
            <v>ER_5102</v>
          </cell>
          <cell r="E2620" t="str">
            <v>5102</v>
          </cell>
          <cell r="F2620" t="str">
            <v>ER_5102 - Private Transport</v>
          </cell>
          <cell r="G2620" t="str">
            <v>Regular Capital - Pre Business Case</v>
          </cell>
          <cell r="H2620" t="str">
            <v>No Function</v>
          </cell>
          <cell r="I2620" t="str">
            <v>No Driver</v>
          </cell>
        </row>
        <row r="2621">
          <cell r="A2621" t="str">
            <v>BI_YY302</v>
          </cell>
          <cell r="B2621" t="str">
            <v>YY302</v>
          </cell>
          <cell r="C2621" t="str">
            <v>BI_YY302 - Shawnee Comm Site HVAC Replacement</v>
          </cell>
          <cell r="D2621" t="str">
            <v>ER_5102</v>
          </cell>
          <cell r="E2621" t="str">
            <v>5102</v>
          </cell>
          <cell r="F2621" t="str">
            <v>ER_5102 - Private Transport</v>
          </cell>
          <cell r="G2621" t="str">
            <v>Regular Capital - Pre Business Case</v>
          </cell>
          <cell r="H2621" t="str">
            <v>No Function</v>
          </cell>
          <cell r="I2621" t="str">
            <v>No Driver</v>
          </cell>
        </row>
        <row r="2622">
          <cell r="A2622" t="str">
            <v>BI_YY303</v>
          </cell>
          <cell r="B2622" t="str">
            <v>YY303</v>
          </cell>
          <cell r="C2622" t="str">
            <v>BI_YY303 - Telco Interface Protection</v>
          </cell>
          <cell r="D2622" t="str">
            <v>ER_5101</v>
          </cell>
          <cell r="E2622" t="str">
            <v>5101</v>
          </cell>
          <cell r="F2622" t="str">
            <v>ER_5101 - Telephony Systems</v>
          </cell>
          <cell r="G2622" t="str">
            <v>Regular Capital - Pre Business Case</v>
          </cell>
          <cell r="H2622" t="str">
            <v>No Function</v>
          </cell>
          <cell r="I2622" t="str">
            <v>No Driver</v>
          </cell>
        </row>
        <row r="2623">
          <cell r="A2623" t="str">
            <v>BI_YY304</v>
          </cell>
          <cell r="B2623" t="str">
            <v>YY304</v>
          </cell>
          <cell r="C2623" t="str">
            <v>BI_YY304 - West of Hatwai Telecommunications</v>
          </cell>
          <cell r="D2623" t="str">
            <v>ER_2103</v>
          </cell>
          <cell r="E2623" t="str">
            <v>2103</v>
          </cell>
          <cell r="F2623" t="str">
            <v>ER_2103 - WoH Telecom</v>
          </cell>
          <cell r="G2623" t="str">
            <v>Regular Capital - Pre Business Case</v>
          </cell>
          <cell r="H2623" t="str">
            <v>No Function</v>
          </cell>
          <cell r="I2623" t="str">
            <v>No Driver</v>
          </cell>
        </row>
        <row r="2624">
          <cell r="A2624" t="str">
            <v>BI_YY315</v>
          </cell>
          <cell r="B2624" t="str">
            <v>YY315</v>
          </cell>
          <cell r="C2624" t="str">
            <v>BI_YY315 - Microwave Digital Conversion</v>
          </cell>
          <cell r="D2624" t="str">
            <v>ER_5102</v>
          </cell>
          <cell r="E2624" t="str">
            <v>5102</v>
          </cell>
          <cell r="F2624" t="str">
            <v>ER_5102 - Private Transport</v>
          </cell>
          <cell r="G2624" t="str">
            <v>Regular Capital - Pre Business Case</v>
          </cell>
          <cell r="H2624" t="str">
            <v>No Function</v>
          </cell>
          <cell r="I2624" t="str">
            <v>No Driver</v>
          </cell>
        </row>
        <row r="2625">
          <cell r="A2625" t="str">
            <v>BI_YY401</v>
          </cell>
          <cell r="B2625" t="str">
            <v>YY401</v>
          </cell>
          <cell r="C2625" t="str">
            <v>BI_YY401 - W Side Sub Telco Protection</v>
          </cell>
          <cell r="D2625" t="str">
            <v>ER_5101</v>
          </cell>
          <cell r="E2625" t="str">
            <v>5101</v>
          </cell>
          <cell r="F2625" t="str">
            <v>ER_5101 - Telephony Systems</v>
          </cell>
          <cell r="G2625" t="str">
            <v>Regular Capital - Pre Business Case</v>
          </cell>
          <cell r="H2625" t="str">
            <v>No Function</v>
          </cell>
          <cell r="I2625" t="str">
            <v>No Driver</v>
          </cell>
        </row>
        <row r="2626">
          <cell r="A2626" t="str">
            <v>BI_YY402</v>
          </cell>
          <cell r="B2626" t="str">
            <v>YY402</v>
          </cell>
          <cell r="C2626" t="str">
            <v>BI_YY402 - Stardax Expansion</v>
          </cell>
          <cell r="D2626" t="str">
            <v>ER_5102</v>
          </cell>
          <cell r="E2626" t="str">
            <v>5102</v>
          </cell>
          <cell r="F2626" t="str">
            <v>ER_5102 - Private Transport</v>
          </cell>
          <cell r="G2626" t="str">
            <v>Regular Capital - Pre Business Case</v>
          </cell>
          <cell r="H2626" t="str">
            <v>No Function</v>
          </cell>
          <cell r="I2626" t="str">
            <v>No Driver</v>
          </cell>
        </row>
        <row r="2627">
          <cell r="A2627" t="str">
            <v>BI_YY403</v>
          </cell>
          <cell r="B2627" t="str">
            <v>YY403</v>
          </cell>
          <cell r="C2627" t="str">
            <v>BI_YY403 - Mobile Transformer Communication System</v>
          </cell>
          <cell r="D2627" t="str">
            <v>ER_5104</v>
          </cell>
          <cell r="E2627" t="str">
            <v>5104</v>
          </cell>
          <cell r="F2627" t="str">
            <v>ER_5104 - Two-Way Radio System</v>
          </cell>
          <cell r="G2627" t="str">
            <v>Regular Capital - Pre Business Case</v>
          </cell>
          <cell r="H2627" t="str">
            <v>No Function</v>
          </cell>
          <cell r="I2627" t="str">
            <v>No Driver</v>
          </cell>
        </row>
        <row r="2628">
          <cell r="A2628" t="str">
            <v>BI_YY500</v>
          </cell>
          <cell r="B2628" t="str">
            <v>YY500</v>
          </cell>
          <cell r="C2628" t="str">
            <v>BI_YY500 - Beacon to Bell Substation teleprotection / RAS</v>
          </cell>
          <cell r="D2628" t="str">
            <v>ER_2103</v>
          </cell>
          <cell r="E2628" t="str">
            <v>2103</v>
          </cell>
          <cell r="F2628" t="str">
            <v>ER_2103 - WoH Telecom</v>
          </cell>
          <cell r="G2628" t="str">
            <v>Regular Capital - Pre Business Case</v>
          </cell>
          <cell r="H2628" t="str">
            <v>No Function</v>
          </cell>
          <cell r="I2628" t="str">
            <v>No Driver</v>
          </cell>
        </row>
        <row r="2629">
          <cell r="A2629" t="str">
            <v>BI_YY501</v>
          </cell>
          <cell r="B2629" t="str">
            <v>YY501</v>
          </cell>
          <cell r="C2629" t="str">
            <v>BI_YY501 - WoH Benewah / Boulder Sub Projects</v>
          </cell>
          <cell r="D2629" t="str">
            <v>ER_2103</v>
          </cell>
          <cell r="E2629" t="str">
            <v>2103</v>
          </cell>
          <cell r="F2629" t="str">
            <v>ER_2103 - WoH Telecom</v>
          </cell>
          <cell r="G2629" t="str">
            <v>Regular Capital - Pre Business Case</v>
          </cell>
          <cell r="H2629" t="str">
            <v>No Function</v>
          </cell>
          <cell r="I2629" t="str">
            <v>No Driver</v>
          </cell>
        </row>
        <row r="2630">
          <cell r="A2630" t="str">
            <v>BI_YY502</v>
          </cell>
          <cell r="B2630" t="str">
            <v>YY502</v>
          </cell>
          <cell r="C2630" t="str">
            <v>BI_YY502 - WoH N Teleprotect Schema-Kell Off/Mica Pk/Benew</v>
          </cell>
          <cell r="D2630" t="str">
            <v>ER_2103</v>
          </cell>
          <cell r="E2630" t="str">
            <v>2103</v>
          </cell>
          <cell r="F2630" t="str">
            <v>ER_2103 - WoH Telecom</v>
          </cell>
          <cell r="G2630" t="str">
            <v>Regular Capital - Pre Business Case</v>
          </cell>
          <cell r="H2630" t="str">
            <v>No Function</v>
          </cell>
          <cell r="I2630" t="str">
            <v>No Driver</v>
          </cell>
        </row>
        <row r="2631">
          <cell r="A2631" t="str">
            <v>BI_YY503</v>
          </cell>
          <cell r="B2631" t="str">
            <v>YY503</v>
          </cell>
          <cell r="C2631" t="str">
            <v>BI_YY503 - WoH S Teleprotec Proj-Dry Crk/N Lew/Hatwai/Lolo</v>
          </cell>
          <cell r="D2631" t="str">
            <v>ER_2103</v>
          </cell>
          <cell r="E2631" t="str">
            <v>2103</v>
          </cell>
          <cell r="F2631" t="str">
            <v>ER_2103 - WoH Telecom</v>
          </cell>
          <cell r="G2631" t="str">
            <v>Regular Capital - Pre Business Case</v>
          </cell>
          <cell r="H2631" t="str">
            <v>No Function</v>
          </cell>
          <cell r="I2631" t="str">
            <v>No Driver</v>
          </cell>
        </row>
        <row r="2632">
          <cell r="A2632" t="str">
            <v>BI_YY606</v>
          </cell>
          <cell r="B2632" t="str">
            <v>YY606</v>
          </cell>
          <cell r="C2632" t="str">
            <v>BI_YY606 - MSE-Tetragenics MC3000 Upgrade</v>
          </cell>
          <cell r="D2632" t="str">
            <v>ER_5102</v>
          </cell>
          <cell r="E2632" t="str">
            <v>5102</v>
          </cell>
          <cell r="F2632" t="str">
            <v>ER_5102 - Private Transport</v>
          </cell>
          <cell r="G2632" t="str">
            <v>Regular Capital - Pre Business Case</v>
          </cell>
          <cell r="H2632" t="str">
            <v>No Function</v>
          </cell>
          <cell r="I2632" t="str">
            <v>No Driver</v>
          </cell>
        </row>
        <row r="2633">
          <cell r="A2633" t="str">
            <v>BI_YY607</v>
          </cell>
          <cell r="B2633" t="str">
            <v>YY607</v>
          </cell>
          <cell r="C2633" t="str">
            <v>BI_YY607 - Nox-Cab Trunked Radio System Upgrade</v>
          </cell>
          <cell r="D2633" t="str">
            <v>ER_5104</v>
          </cell>
          <cell r="E2633" t="str">
            <v>5104</v>
          </cell>
          <cell r="F2633" t="str">
            <v>ER_5104 - Two-Way Radio System</v>
          </cell>
          <cell r="G2633" t="str">
            <v>Regular Capital - Pre Business Case</v>
          </cell>
          <cell r="H2633" t="str">
            <v>No Function</v>
          </cell>
          <cell r="I2633" t="str">
            <v>No Driver</v>
          </cell>
        </row>
        <row r="2634">
          <cell r="A2634" t="str">
            <v>BI_YY704</v>
          </cell>
          <cell r="B2634" t="str">
            <v>YY704</v>
          </cell>
          <cell r="C2634" t="str">
            <v>BI_YY704 - SONET OC3 Laser Upgrade</v>
          </cell>
          <cell r="D2634" t="str">
            <v>ER_5102</v>
          </cell>
          <cell r="E2634" t="str">
            <v>5102</v>
          </cell>
          <cell r="F2634" t="str">
            <v>ER_5102 - Private Transport</v>
          </cell>
          <cell r="G2634" t="str">
            <v>Regular Capital - Pre Business Case</v>
          </cell>
          <cell r="H2634" t="str">
            <v>No Function</v>
          </cell>
          <cell r="I2634" t="str">
            <v>No Driver</v>
          </cell>
        </row>
        <row r="2635">
          <cell r="A2635" t="str">
            <v>BI_YY722</v>
          </cell>
          <cell r="B2635" t="str">
            <v>YY722</v>
          </cell>
          <cell r="C2635" t="str">
            <v>BI_YY722 - BUCC</v>
          </cell>
          <cell r="D2635" t="str">
            <v>ER_5107</v>
          </cell>
          <cell r="E2635" t="str">
            <v>5107</v>
          </cell>
          <cell r="F2635" t="str">
            <v>ER_5107 - Backup Control Center</v>
          </cell>
          <cell r="G2635" t="str">
            <v>Regular Capital - Pre Business Case</v>
          </cell>
          <cell r="H2635" t="str">
            <v>No Function</v>
          </cell>
          <cell r="I2635" t="str">
            <v>No Driver</v>
          </cell>
        </row>
        <row r="2636">
          <cell r="A2636" t="str">
            <v>BI_YY741</v>
          </cell>
          <cell r="B2636" t="str">
            <v>YY741</v>
          </cell>
          <cell r="C2636" t="str">
            <v>BI_YY741 - BackUp Control Center (bucc) Development</v>
          </cell>
          <cell r="D2636" t="str">
            <v>ER_5102</v>
          </cell>
          <cell r="E2636" t="str">
            <v>5102</v>
          </cell>
          <cell r="F2636" t="str">
            <v>ER_5102 - Private Transport</v>
          </cell>
          <cell r="G2636" t="str">
            <v>Regular Capital - Pre Business Case</v>
          </cell>
          <cell r="H2636" t="str">
            <v>No Function</v>
          </cell>
          <cell r="I2636" t="str">
            <v>No Driver</v>
          </cell>
        </row>
        <row r="2637">
          <cell r="A2637" t="str">
            <v>BI_YY747</v>
          </cell>
          <cell r="B2637" t="str">
            <v>YY747</v>
          </cell>
          <cell r="C2637" t="str">
            <v>BI_YY747 - Comm Site Battery Replacements</v>
          </cell>
          <cell r="D2637" t="str">
            <v>ER_5103</v>
          </cell>
          <cell r="E2637" t="str">
            <v>5103</v>
          </cell>
          <cell r="F2637" t="str">
            <v>ER_5103 - Microwave Site Improvement Mica Peak</v>
          </cell>
          <cell r="G2637" t="str">
            <v>Regular Capital - Pre Business Case</v>
          </cell>
          <cell r="H2637" t="str">
            <v>No Function</v>
          </cell>
          <cell r="I2637" t="str">
            <v>No Driver</v>
          </cell>
        </row>
        <row r="2638">
          <cell r="A2638" t="str">
            <v>BI_YY795</v>
          </cell>
          <cell r="B2638" t="str">
            <v>YY795</v>
          </cell>
          <cell r="C2638" t="str">
            <v>BI_YY795 - 2Way Radio System</v>
          </cell>
          <cell r="D2638" t="str">
            <v>ER_5104</v>
          </cell>
          <cell r="E2638" t="str">
            <v>5104</v>
          </cell>
          <cell r="F2638" t="str">
            <v>ER_5104 - Two-Way Radio System</v>
          </cell>
          <cell r="G2638" t="str">
            <v>Regular Capital - Pre Business Case</v>
          </cell>
          <cell r="H2638" t="str">
            <v>No Function</v>
          </cell>
          <cell r="I2638" t="str">
            <v>No Driver</v>
          </cell>
        </row>
        <row r="2639">
          <cell r="A2639" t="str">
            <v>BI_YY801</v>
          </cell>
          <cell r="B2639" t="str">
            <v>YY801</v>
          </cell>
          <cell r="C2639" t="str">
            <v>BI_YY801 - Fire Suppression Systems for Communications Sites</v>
          </cell>
          <cell r="D2639" t="str">
            <v>ER_5102</v>
          </cell>
          <cell r="E2639" t="str">
            <v>5102</v>
          </cell>
          <cell r="F2639" t="str">
            <v>ER_5102 - Private Transport</v>
          </cell>
          <cell r="G2639" t="str">
            <v>Regular Capital - Pre Business Case</v>
          </cell>
          <cell r="H2639" t="str">
            <v>No Function</v>
          </cell>
          <cell r="I2639" t="str">
            <v>No Driver</v>
          </cell>
        </row>
        <row r="2640">
          <cell r="A2640" t="str">
            <v>BI_YY802</v>
          </cell>
          <cell r="B2640" t="str">
            <v>YY802</v>
          </cell>
          <cell r="C2640" t="str">
            <v>BI_YY802 - SONET VistaNet Visibility &amp; Alarm Monitoring System</v>
          </cell>
          <cell r="D2640" t="str">
            <v>ER_5102</v>
          </cell>
          <cell r="E2640" t="str">
            <v>5102</v>
          </cell>
          <cell r="F2640" t="str">
            <v>ER_5102 - Private Transport</v>
          </cell>
          <cell r="G2640" t="str">
            <v>Regular Capital - Pre Business Case</v>
          </cell>
          <cell r="H2640" t="str">
            <v>No Function</v>
          </cell>
          <cell r="I2640" t="str">
            <v>No Driver</v>
          </cell>
        </row>
        <row r="2641">
          <cell r="A2641" t="str">
            <v>BI_YY803</v>
          </cell>
          <cell r="B2641" t="str">
            <v>YY803</v>
          </cell>
          <cell r="C2641" t="str">
            <v>BI_YY803 - Substation Fiber Optic Connectivity</v>
          </cell>
          <cell r="D2641" t="str">
            <v>ER_5102</v>
          </cell>
          <cell r="E2641" t="str">
            <v>5102</v>
          </cell>
          <cell r="F2641" t="str">
            <v>ER_5102 - Private Transport</v>
          </cell>
          <cell r="G2641" t="str">
            <v>Regular Capital - Pre Business Case</v>
          </cell>
          <cell r="H2641" t="str">
            <v>No Function</v>
          </cell>
          <cell r="I2641" t="str">
            <v>No Driver</v>
          </cell>
        </row>
        <row r="2642">
          <cell r="A2642" t="str">
            <v>BI_YY804</v>
          </cell>
          <cell r="B2642" t="str">
            <v>YY804</v>
          </cell>
          <cell r="C2642" t="str">
            <v>BI_YY804 - Technology Base Projects</v>
          </cell>
          <cell r="D2642" t="str">
            <v>ER_5102</v>
          </cell>
          <cell r="E2642" t="str">
            <v>5102</v>
          </cell>
          <cell r="F2642" t="str">
            <v>ER_5102 - Private Transport</v>
          </cell>
          <cell r="G2642" t="str">
            <v>Regular Capital - Pre Business Case</v>
          </cell>
          <cell r="H2642" t="str">
            <v>No Function</v>
          </cell>
          <cell r="I2642" t="str">
            <v>No Driver</v>
          </cell>
        </row>
        <row r="2643">
          <cell r="A2643" t="str">
            <v>BI_YY805</v>
          </cell>
          <cell r="B2643" t="str">
            <v>YY805</v>
          </cell>
          <cell r="C2643" t="str">
            <v>BI_YY805 - Mt Spokane DC Distribution</v>
          </cell>
          <cell r="D2643" t="str">
            <v>ER_5102</v>
          </cell>
          <cell r="E2643" t="str">
            <v>5102</v>
          </cell>
          <cell r="F2643" t="str">
            <v>ER_5102 - Private Transport</v>
          </cell>
          <cell r="G2643" t="str">
            <v>Regular Capital - Pre Business Case</v>
          </cell>
          <cell r="H2643" t="str">
            <v>No Function</v>
          </cell>
          <cell r="I2643" t="str">
            <v>No Driver</v>
          </cell>
        </row>
        <row r="2644">
          <cell r="A2644" t="str">
            <v>BI_YY806</v>
          </cell>
          <cell r="B2644" t="str">
            <v>YY806</v>
          </cell>
          <cell r="C2644" t="str">
            <v>BI_YY806 - Ventilation systems for microwave radio sites</v>
          </cell>
          <cell r="D2644" t="str">
            <v>ER_5102</v>
          </cell>
          <cell r="E2644" t="str">
            <v>5102</v>
          </cell>
          <cell r="F2644" t="str">
            <v>ER_5102 - Private Transport</v>
          </cell>
          <cell r="G2644" t="str">
            <v>Regular Capital - Pre Business Case</v>
          </cell>
          <cell r="H2644" t="str">
            <v>No Function</v>
          </cell>
          <cell r="I2644" t="str">
            <v>No Driver</v>
          </cell>
        </row>
        <row r="2645">
          <cell r="A2645" t="str">
            <v>BI_YY807</v>
          </cell>
          <cell r="B2645" t="str">
            <v>YY807</v>
          </cell>
          <cell r="C2645" t="str">
            <v>BI_YY807 - SONET Test Lab Equipment</v>
          </cell>
          <cell r="D2645" t="str">
            <v>ER_5102</v>
          </cell>
          <cell r="E2645" t="str">
            <v>5102</v>
          </cell>
          <cell r="F2645" t="str">
            <v>ER_5102 - Private Transport</v>
          </cell>
          <cell r="G2645" t="str">
            <v>Regular Capital - Pre Business Case</v>
          </cell>
          <cell r="H2645" t="str">
            <v>No Function</v>
          </cell>
          <cell r="I2645" t="str">
            <v>No Driver</v>
          </cell>
        </row>
        <row r="2646">
          <cell r="A2646" t="str">
            <v>BI_YY808</v>
          </cell>
          <cell r="B2646" t="str">
            <v>YY808</v>
          </cell>
          <cell r="C2646" t="str">
            <v>BI_YY808 - Technology Base Projects</v>
          </cell>
          <cell r="D2646" t="str">
            <v>ER_5103</v>
          </cell>
          <cell r="E2646" t="str">
            <v>5103</v>
          </cell>
          <cell r="F2646" t="str">
            <v>ER_5103 - Microwave Site Improvement Mica Peak</v>
          </cell>
          <cell r="G2646" t="str">
            <v>Regular Capital - Pre Business Case</v>
          </cell>
          <cell r="H2646" t="str">
            <v>No Function</v>
          </cell>
          <cell r="I2646" t="str">
            <v>No Driver</v>
          </cell>
        </row>
        <row r="2647">
          <cell r="A2647" t="str">
            <v>BI_YY809</v>
          </cell>
          <cell r="B2647" t="str">
            <v>YY809</v>
          </cell>
          <cell r="C2647" t="str">
            <v>BI_YY809 - Technology Base Projects</v>
          </cell>
          <cell r="D2647" t="str">
            <v>ER_5104</v>
          </cell>
          <cell r="E2647" t="str">
            <v>5104</v>
          </cell>
          <cell r="F2647" t="str">
            <v>ER_5104 - Two-Way Radio System</v>
          </cell>
          <cell r="G2647" t="str">
            <v>Regular Capital - Pre Business Case</v>
          </cell>
          <cell r="H2647" t="str">
            <v>No Function</v>
          </cell>
          <cell r="I2647" t="str">
            <v>No Driver</v>
          </cell>
        </row>
        <row r="2648">
          <cell r="A2648" t="str">
            <v>BI_YY810</v>
          </cell>
          <cell r="B2648" t="str">
            <v>YY810</v>
          </cell>
          <cell r="C2648" t="str">
            <v>BI_YY810 - 115kV Protection Communications</v>
          </cell>
          <cell r="D2648" t="str">
            <v>ER_5110</v>
          </cell>
          <cell r="E2648" t="str">
            <v>5110</v>
          </cell>
          <cell r="F2648" t="str">
            <v>ER_5110 - 115kV Protection Communications</v>
          </cell>
          <cell r="G2648" t="str">
            <v>Regular Capital - Pre Business Case</v>
          </cell>
          <cell r="H2648" t="str">
            <v>No Function</v>
          </cell>
          <cell r="I2648" t="str">
            <v>No Driver</v>
          </cell>
        </row>
        <row r="2649">
          <cell r="A2649" t="str">
            <v>BI_YY811</v>
          </cell>
          <cell r="B2649" t="str">
            <v>YY811</v>
          </cell>
          <cell r="C2649" t="str">
            <v>BI_YY811 - Beacon Storage Yard Security</v>
          </cell>
          <cell r="D2649" t="str">
            <v>ER_5002</v>
          </cell>
          <cell r="E2649" t="str">
            <v>5002</v>
          </cell>
          <cell r="F2649" t="str">
            <v>ER_5002 - Security Initiative</v>
          </cell>
          <cell r="G2649" t="str">
            <v>Enterprise Security</v>
          </cell>
          <cell r="H2649" t="str">
            <v>Security Capital</v>
          </cell>
          <cell r="I2649" t="str">
            <v>Customer Service Quality &amp; Reliability</v>
          </cell>
        </row>
        <row r="2650">
          <cell r="A2650" t="str">
            <v>BI_YY826</v>
          </cell>
          <cell r="B2650" t="str">
            <v>YY826</v>
          </cell>
          <cell r="C2650" t="str">
            <v>BI_YY826 - 2008 Next Generation Radio System Development</v>
          </cell>
          <cell r="D2650" t="str">
            <v>ER_5106</v>
          </cell>
          <cell r="E2650" t="str">
            <v>5106</v>
          </cell>
          <cell r="F2650" t="str">
            <v>ER_5106 - Next Generation Radio System</v>
          </cell>
          <cell r="G2650" t="str">
            <v>Next Generation Radio</v>
          </cell>
          <cell r="H2650" t="str">
            <v>ET Subfunction</v>
          </cell>
          <cell r="I2650" t="str">
            <v>Mandatory &amp; Compliance</v>
          </cell>
        </row>
        <row r="2651">
          <cell r="A2651" t="str">
            <v>BI_YY839</v>
          </cell>
          <cell r="B2651" t="str">
            <v>YY839</v>
          </cell>
          <cell r="C2651" t="str">
            <v>BI_YY839 - Microwave Site Alarm Replacement</v>
          </cell>
          <cell r="D2651" t="str">
            <v>ER_5105</v>
          </cell>
          <cell r="E2651" t="str">
            <v>5105</v>
          </cell>
          <cell r="F2651" t="str">
            <v>ER_5105 - Microwave Sites Alarm Replacement</v>
          </cell>
          <cell r="G2651" t="str">
            <v>Regular Capital - Pre Business Case</v>
          </cell>
          <cell r="H2651" t="str">
            <v>No Function</v>
          </cell>
          <cell r="I2651" t="str">
            <v>No Driver</v>
          </cell>
        </row>
        <row r="2652">
          <cell r="A2652" t="str">
            <v>BI_YY840</v>
          </cell>
          <cell r="B2652" t="str">
            <v>YY840</v>
          </cell>
          <cell r="C2652" t="str">
            <v>BI_YY840 - Mobile Dispatch II</v>
          </cell>
          <cell r="D2652" t="str">
            <v>ER_5108</v>
          </cell>
          <cell r="E2652" t="str">
            <v>5108</v>
          </cell>
          <cell r="F2652" t="str">
            <v>ER_5108 - Mobile Dispatch II</v>
          </cell>
          <cell r="G2652" t="str">
            <v>Regular Capital - Pre Business Case</v>
          </cell>
          <cell r="H2652" t="str">
            <v>No Function</v>
          </cell>
          <cell r="I2652" t="str">
            <v>No Driver</v>
          </cell>
        </row>
        <row r="2653">
          <cell r="A2653" t="str">
            <v>BI_YYH07</v>
          </cell>
          <cell r="B2653" t="str">
            <v>YYH07</v>
          </cell>
          <cell r="C2653" t="str">
            <v>BI_YYH07 - Radio Relay Secure Storage</v>
          </cell>
          <cell r="D2653" t="str">
            <v>ER_5002</v>
          </cell>
          <cell r="E2653" t="str">
            <v>5002</v>
          </cell>
          <cell r="F2653" t="str">
            <v>ER_5002 - Security Initiative</v>
          </cell>
          <cell r="G2653" t="str">
            <v>Enterprise Security</v>
          </cell>
          <cell r="H2653" t="str">
            <v>Security Capital</v>
          </cell>
          <cell r="I2653" t="str">
            <v>Customer Service Quality &amp; Reliability</v>
          </cell>
        </row>
        <row r="2654">
          <cell r="A2654" t="str">
            <v>BI_ZB031</v>
          </cell>
          <cell r="B2654" t="str">
            <v>ZB031</v>
          </cell>
          <cell r="C2654" t="str">
            <v>BI_ZB031 - LED Streetlight Change Out Blanket - Othello</v>
          </cell>
          <cell r="D2654" t="str">
            <v>ER_2584</v>
          </cell>
          <cell r="E2654" t="str">
            <v>2584</v>
          </cell>
          <cell r="F2654" t="str">
            <v>ER_2584 - LED Change-Out Program</v>
          </cell>
          <cell r="G2654" t="str">
            <v>LED Change-Out Program</v>
          </cell>
          <cell r="H2654" t="str">
            <v>T&amp;D Operations</v>
          </cell>
          <cell r="I2654" t="str">
            <v>Asset Condition</v>
          </cell>
        </row>
        <row r="2655">
          <cell r="A2655" t="str">
            <v>BI_ZBC05</v>
          </cell>
          <cell r="B2655" t="str">
            <v>ZBC05</v>
          </cell>
          <cell r="C2655" t="str">
            <v>BI_ZBC05 - Electric Transmission Plant-Storm Spokane</v>
          </cell>
          <cell r="D2655" t="str">
            <v>ER_2051</v>
          </cell>
          <cell r="E2655" t="str">
            <v>2051</v>
          </cell>
          <cell r="F2655" t="str">
            <v>ER_2051 - Electric Transmission Plant-Storm</v>
          </cell>
          <cell r="G2655" t="str">
            <v>Electric Storm</v>
          </cell>
          <cell r="H2655" t="str">
            <v>T&amp;D Operations</v>
          </cell>
          <cell r="I2655" t="str">
            <v>Failed Plant &amp; Operations</v>
          </cell>
        </row>
        <row r="2656">
          <cell r="A2656" t="str">
            <v>BI_ZBC08</v>
          </cell>
          <cell r="B2656" t="str">
            <v>ZBC08</v>
          </cell>
          <cell r="C2656" t="str">
            <v>BI_ZBC08 - Trans &amp; Dist Relocation-Beacon Bell #4</v>
          </cell>
          <cell r="D2656" t="str">
            <v>ER_2070</v>
          </cell>
          <cell r="E2656" t="str">
            <v>2070</v>
          </cell>
          <cell r="F2656" t="str">
            <v>ER_2070 - Trans/Dist/Sub Reimbursable Projects</v>
          </cell>
          <cell r="G2656" t="str">
            <v>T&amp;D Reimbursable</v>
          </cell>
          <cell r="H2656" t="str">
            <v>T&amp;D Engineering</v>
          </cell>
          <cell r="I2656" t="str">
            <v>Customer Requested</v>
          </cell>
        </row>
        <row r="2657">
          <cell r="A2657" t="str">
            <v>BI_ZBC10</v>
          </cell>
          <cell r="B2657" t="str">
            <v>ZBC10</v>
          </cell>
          <cell r="C2657" t="str">
            <v>BI_ZBC10 - Elect Revenue Blanket - Spokane</v>
          </cell>
          <cell r="D2657" t="str">
            <v>ER_1000</v>
          </cell>
          <cell r="E2657" t="str">
            <v>1000</v>
          </cell>
          <cell r="F2657" t="str">
            <v>ER_1000 - Electric Revenue Blanket</v>
          </cell>
          <cell r="G2657" t="str">
            <v>New Revenue - Growth</v>
          </cell>
          <cell r="H2657" t="str">
            <v>Growth Subfunction</v>
          </cell>
          <cell r="I2657" t="str">
            <v>Customer Requested</v>
          </cell>
        </row>
        <row r="2658">
          <cell r="A2658" t="str">
            <v>BI_ZBC30</v>
          </cell>
          <cell r="B2658" t="str">
            <v>ZBC30</v>
          </cell>
          <cell r="C2658" t="str">
            <v>BI_ZBC30 - St Light Minor Blanket - Spokane</v>
          </cell>
          <cell r="D2658" t="str">
            <v>ER_1004</v>
          </cell>
          <cell r="E2658" t="str">
            <v>1004</v>
          </cell>
          <cell r="F2658" t="str">
            <v>ER_1004 - Street Lt Minor Blanket</v>
          </cell>
          <cell r="G2658" t="str">
            <v>New Revenue - Growth</v>
          </cell>
          <cell r="H2658" t="str">
            <v>Growth Subfunction</v>
          </cell>
          <cell r="I2658" t="str">
            <v>Customer Requested</v>
          </cell>
        </row>
        <row r="2659">
          <cell r="A2659" t="str">
            <v>BI_ZBC31</v>
          </cell>
          <cell r="B2659" t="str">
            <v>ZBC31</v>
          </cell>
          <cell r="C2659" t="str">
            <v>BI_ZBC31 - LED Streetlight Change Out Blanket - Spokane</v>
          </cell>
          <cell r="D2659" t="str">
            <v>ER_2584</v>
          </cell>
          <cell r="E2659" t="str">
            <v>2584</v>
          </cell>
          <cell r="F2659" t="str">
            <v>ER_2584 - LED Change-Out Program</v>
          </cell>
          <cell r="G2659" t="str">
            <v>LED Change-Out Program</v>
          </cell>
          <cell r="H2659" t="str">
            <v>T&amp;D Operations</v>
          </cell>
          <cell r="I2659" t="str">
            <v>Asset Condition</v>
          </cell>
        </row>
        <row r="2660">
          <cell r="A2660" t="str">
            <v>BI_ZBC33</v>
          </cell>
          <cell r="B2660" t="str">
            <v>ZBC33</v>
          </cell>
          <cell r="C2660" t="str">
            <v>BI_ZBC33 - Elect UG Replace Blanket-Spokane</v>
          </cell>
          <cell r="D2660" t="str">
            <v>ER_2054</v>
          </cell>
          <cell r="E2660" t="str">
            <v>2054</v>
          </cell>
          <cell r="F2660" t="str">
            <v>ER_2054 - Electric Underground Replacement</v>
          </cell>
          <cell r="G2660" t="str">
            <v>Primary URD Cable Replacement</v>
          </cell>
          <cell r="H2660" t="str">
            <v>T&amp;D Operations</v>
          </cell>
          <cell r="I2660" t="str">
            <v>Asset Condition</v>
          </cell>
        </row>
        <row r="2661">
          <cell r="A2661" t="str">
            <v>BI_ZBC34</v>
          </cell>
          <cell r="B2661" t="str">
            <v>ZBC34</v>
          </cell>
          <cell r="C2661" t="str">
            <v>BI_ZBC34 - Elect Distr Minor Blanket-Spokane</v>
          </cell>
          <cell r="D2661" t="str">
            <v>ER_2055</v>
          </cell>
          <cell r="E2661" t="str">
            <v>2055</v>
          </cell>
          <cell r="F2661" t="str">
            <v>ER_2055 - Electric Distribution Minor Blanket</v>
          </cell>
          <cell r="G2661" t="str">
            <v>Distribution Minor Rebuild</v>
          </cell>
          <cell r="H2661" t="str">
            <v>T&amp;D Operations</v>
          </cell>
          <cell r="I2661" t="str">
            <v>Asset Condition</v>
          </cell>
        </row>
        <row r="2662">
          <cell r="A2662" t="str">
            <v>BI_ZBC35</v>
          </cell>
          <cell r="B2662" t="str">
            <v>ZBC35</v>
          </cell>
          <cell r="C2662" t="str">
            <v>BI_ZBC35 - Distr Line Relocation-Spokane</v>
          </cell>
          <cell r="D2662" t="str">
            <v>ER_2056</v>
          </cell>
          <cell r="E2662" t="str">
            <v>2056</v>
          </cell>
          <cell r="F2662" t="str">
            <v>ER_2056 - Distribution Line Relocations</v>
          </cell>
          <cell r="G2662" t="str">
            <v>Elec Relocation and Replacement Program</v>
          </cell>
          <cell r="H2662" t="str">
            <v>T&amp;D Operations</v>
          </cell>
          <cell r="I2662" t="str">
            <v>Mandatory &amp; Compliance</v>
          </cell>
        </row>
        <row r="2663">
          <cell r="A2663" t="str">
            <v>BI_ZBC36</v>
          </cell>
          <cell r="B2663" t="str">
            <v>ZBC36</v>
          </cell>
          <cell r="C2663" t="str">
            <v>BI_ZBC36 - Xsmn Minor Rebuilds</v>
          </cell>
          <cell r="D2663" t="str">
            <v>ER_2057</v>
          </cell>
          <cell r="E2663" t="str">
            <v>2057</v>
          </cell>
          <cell r="F2663" t="str">
            <v>ER_2057 - Transmission Minor Rebuild</v>
          </cell>
          <cell r="G2663" t="str">
            <v>Transmission - Minor Rebuild</v>
          </cell>
          <cell r="H2663" t="str">
            <v>T&amp;D Engineering</v>
          </cell>
          <cell r="I2663" t="str">
            <v>Asset Condition</v>
          </cell>
        </row>
        <row r="2664">
          <cell r="A2664" t="str">
            <v>BI_ZBC37</v>
          </cell>
          <cell r="B2664" t="str">
            <v>ZBC37</v>
          </cell>
          <cell r="C2664" t="str">
            <v>BI_ZBC37 - Area Light Blanket - Spokane</v>
          </cell>
          <cell r="D2664" t="str">
            <v>ER_1005</v>
          </cell>
          <cell r="E2664" t="str">
            <v>1005</v>
          </cell>
          <cell r="F2664" t="str">
            <v>ER_1005 - Area Light Minor Blanket</v>
          </cell>
          <cell r="G2664" t="str">
            <v>New Revenue - Growth</v>
          </cell>
          <cell r="H2664" t="str">
            <v>Growth Subfunction</v>
          </cell>
          <cell r="I2664" t="str">
            <v>Customer Requested</v>
          </cell>
        </row>
        <row r="2665">
          <cell r="A2665" t="str">
            <v>BI_ZBC38</v>
          </cell>
          <cell r="B2665" t="str">
            <v>ZBC38</v>
          </cell>
          <cell r="C2665" t="str">
            <v>BI_ZBC38 - Elec UG Replacement</v>
          </cell>
          <cell r="D2665" t="str">
            <v>ER_2054</v>
          </cell>
          <cell r="E2665" t="str">
            <v>2054</v>
          </cell>
          <cell r="F2665" t="str">
            <v>ER_2054 - Electric Underground Replacement</v>
          </cell>
          <cell r="G2665" t="str">
            <v>Primary URD Cable Replacement</v>
          </cell>
          <cell r="H2665" t="str">
            <v>T&amp;D Operations</v>
          </cell>
          <cell r="I2665" t="str">
            <v>Asset Condition</v>
          </cell>
        </row>
        <row r="2666">
          <cell r="A2666" t="str">
            <v>BI_ZBC40</v>
          </cell>
          <cell r="B2666" t="str">
            <v>ZBC40</v>
          </cell>
          <cell r="C2666" t="str">
            <v>BI_ZBC40 - Arrestor Protection Project</v>
          </cell>
          <cell r="D2666" t="str">
            <v>ER_2054</v>
          </cell>
          <cell r="E2666" t="str">
            <v>2054</v>
          </cell>
          <cell r="F2666" t="str">
            <v>ER_2054 - Electric Underground Replacement</v>
          </cell>
          <cell r="G2666" t="str">
            <v>Primary URD Cable Replacement</v>
          </cell>
          <cell r="H2666" t="str">
            <v>T&amp;D Operations</v>
          </cell>
          <cell r="I2666" t="str">
            <v>Asset Condition</v>
          </cell>
        </row>
        <row r="2667">
          <cell r="A2667" t="str">
            <v>BI_ZBC52</v>
          </cell>
          <cell r="B2667" t="str">
            <v>ZBC52</v>
          </cell>
          <cell r="C2667" t="str">
            <v>BI_ZBC52 - Failed Electric Dist Plant-Storm Spokane</v>
          </cell>
          <cell r="D2667" t="str">
            <v>ER_2059</v>
          </cell>
          <cell r="E2667" t="str">
            <v>2059</v>
          </cell>
          <cell r="F2667" t="str">
            <v>ER_2059 - Failed Electric Dist Plant-Storm</v>
          </cell>
          <cell r="G2667" t="str">
            <v>Electric Storm</v>
          </cell>
          <cell r="H2667" t="str">
            <v>T&amp;D Operations</v>
          </cell>
          <cell r="I2667" t="str">
            <v>Failed Plant &amp; Operations</v>
          </cell>
        </row>
        <row r="2668">
          <cell r="A2668" t="str">
            <v>BI_ZBC53</v>
          </cell>
          <cell r="B2668" t="str">
            <v>ZBC53</v>
          </cell>
          <cell r="C2668" t="str">
            <v>BI_ZBC53 - North Spokane Corridor - Electric</v>
          </cell>
          <cell r="D2668" t="str">
            <v>ER_2059</v>
          </cell>
          <cell r="E2668" t="str">
            <v>2059</v>
          </cell>
          <cell r="F2668" t="str">
            <v>ER_2059 - Failed Electric Dist Plant-Storm</v>
          </cell>
          <cell r="G2668" t="str">
            <v>Electric Storm</v>
          </cell>
          <cell r="H2668" t="str">
            <v>T&amp;D Operations</v>
          </cell>
          <cell r="I2668" t="str">
            <v>Failed Plant &amp; Operations</v>
          </cell>
        </row>
        <row r="2669">
          <cell r="A2669" t="str">
            <v>BI_ZBC58</v>
          </cell>
          <cell r="B2669" t="str">
            <v>ZBC58</v>
          </cell>
          <cell r="C2669" t="str">
            <v>BI_ZBC58 - Spokane Electric NW Inc C Blanket</v>
          </cell>
          <cell r="D2669" t="str">
            <v>ER_2058</v>
          </cell>
          <cell r="E2669" t="str">
            <v>2058</v>
          </cell>
          <cell r="F2669" t="str">
            <v>ER_2058 - Spokane Electric Network Incr Capacity</v>
          </cell>
          <cell r="G2669" t="str">
            <v>Downtown Network - Performance &amp; Capacity</v>
          </cell>
          <cell r="H2669" t="str">
            <v>Downtown Network</v>
          </cell>
          <cell r="I2669" t="str">
            <v>Performance &amp; Capacity</v>
          </cell>
        </row>
        <row r="2670">
          <cell r="A2670" t="str">
            <v>BI_ZBC60</v>
          </cell>
          <cell r="B2670" t="str">
            <v>ZBC60</v>
          </cell>
          <cell r="C2670" t="str">
            <v>BI_ZBC60 - Deteriorated Pole Replacement Spokane</v>
          </cell>
          <cell r="D2670" t="str">
            <v>ER_2055</v>
          </cell>
          <cell r="E2670" t="str">
            <v>2055</v>
          </cell>
          <cell r="F2670" t="str">
            <v>ER_2055 - Electric Distribution Minor Blanket</v>
          </cell>
          <cell r="G2670" t="str">
            <v>Distribution Minor Rebuild</v>
          </cell>
          <cell r="H2670" t="str">
            <v>T&amp;D Operations</v>
          </cell>
          <cell r="I2670" t="str">
            <v>Asset Condition</v>
          </cell>
        </row>
        <row r="2671">
          <cell r="A2671" t="str">
            <v>BI_ZBC61</v>
          </cell>
          <cell r="B2671" t="str">
            <v>ZBC61</v>
          </cell>
          <cell r="C2671" t="str">
            <v>BI_ZBC61 - Downtown Network Asset Condition Lighting</v>
          </cell>
          <cell r="D2671" t="str">
            <v>ER_2062</v>
          </cell>
          <cell r="E2671" t="str">
            <v>2062</v>
          </cell>
          <cell r="F2671" t="str">
            <v>ER_2062 - Downtown Network Asset Condition</v>
          </cell>
          <cell r="G2671" t="str">
            <v>Downtown Network - Asset Condition</v>
          </cell>
          <cell r="H2671" t="str">
            <v>Downtown Network</v>
          </cell>
          <cell r="I2671" t="str">
            <v>Asset Condition</v>
          </cell>
        </row>
        <row r="2672">
          <cell r="A2672" t="str">
            <v>BI_ZBC62</v>
          </cell>
          <cell r="B2672" t="str">
            <v>ZBC62</v>
          </cell>
          <cell r="C2672" t="str">
            <v>BI_ZBC62 - Downtown Network Asset Condition Mechanical Equip</v>
          </cell>
          <cell r="D2672" t="str">
            <v>ER_2062</v>
          </cell>
          <cell r="E2672" t="str">
            <v>2062</v>
          </cell>
          <cell r="F2672" t="str">
            <v>ER_2062 - Downtown Network Asset Condition</v>
          </cell>
          <cell r="G2672" t="str">
            <v>Downtown Network - Asset Condition</v>
          </cell>
          <cell r="H2672" t="str">
            <v>Downtown Network</v>
          </cell>
          <cell r="I2672" t="str">
            <v>Asset Condition</v>
          </cell>
        </row>
        <row r="2673">
          <cell r="A2673" t="str">
            <v>BI_ZBC63</v>
          </cell>
          <cell r="B2673" t="str">
            <v>ZBC63</v>
          </cell>
          <cell r="C2673" t="str">
            <v>BI_ZBC63 - Downtown Network Asset Condition URD Cable</v>
          </cell>
          <cell r="D2673" t="str">
            <v>ER_2062</v>
          </cell>
          <cell r="E2673" t="str">
            <v>2062</v>
          </cell>
          <cell r="F2673" t="str">
            <v>ER_2062 - Downtown Network Asset Condition</v>
          </cell>
          <cell r="G2673" t="str">
            <v>Downtown Network - Asset Condition</v>
          </cell>
          <cell r="H2673" t="str">
            <v>Downtown Network</v>
          </cell>
          <cell r="I2673" t="str">
            <v>Asset Condition</v>
          </cell>
        </row>
        <row r="2674">
          <cell r="A2674" t="str">
            <v>BI_ZBC64</v>
          </cell>
          <cell r="B2674" t="str">
            <v>ZBC64</v>
          </cell>
          <cell r="C2674" t="str">
            <v>BI_ZBC64 - Downtown Network Asset Condition Elec Equip</v>
          </cell>
          <cell r="D2674" t="str">
            <v>ER_2062</v>
          </cell>
          <cell r="E2674" t="str">
            <v>2062</v>
          </cell>
          <cell r="F2674" t="str">
            <v>ER_2062 - Downtown Network Asset Condition</v>
          </cell>
          <cell r="G2674" t="str">
            <v>Downtown Network - Asset Condition</v>
          </cell>
          <cell r="H2674" t="str">
            <v>Downtown Network</v>
          </cell>
          <cell r="I2674" t="str">
            <v>Asset Condition</v>
          </cell>
        </row>
        <row r="2675">
          <cell r="A2675" t="str">
            <v>BI_ZBC65</v>
          </cell>
          <cell r="B2675" t="str">
            <v>ZBC65</v>
          </cell>
          <cell r="C2675" t="str">
            <v>BI_ZBC65 - Downtown Network Asset Condition Failed Plant</v>
          </cell>
          <cell r="D2675" t="str">
            <v>ER_2062</v>
          </cell>
          <cell r="E2675" t="str">
            <v>2062</v>
          </cell>
          <cell r="F2675" t="str">
            <v>ER_2062 - Downtown Network Asset Condition</v>
          </cell>
          <cell r="G2675" t="str">
            <v>Downtown Network - Asset Condition</v>
          </cell>
          <cell r="H2675" t="str">
            <v>Downtown Network</v>
          </cell>
          <cell r="I2675" t="str">
            <v>Asset Condition</v>
          </cell>
        </row>
        <row r="2676">
          <cell r="A2676" t="str">
            <v>BI_ZBG06</v>
          </cell>
          <cell r="B2676" t="str">
            <v>ZBG06</v>
          </cell>
          <cell r="C2676" t="str">
            <v>BI_ZBG06 - WA Overbuilt Pipe Replacement</v>
          </cell>
          <cell r="D2676" t="str">
            <v>ER_3006</v>
          </cell>
          <cell r="E2676" t="str">
            <v>3006</v>
          </cell>
          <cell r="F2676" t="str">
            <v>ER_3006 - Overbuilt Pipe Replacement Blanket</v>
          </cell>
          <cell r="G2676" t="str">
            <v>Gas Overbuilt Pipe Replacement Program</v>
          </cell>
          <cell r="H2676" t="str">
            <v>Gas Subfunction</v>
          </cell>
          <cell r="I2676" t="str">
            <v>Mandatory &amp; Compliance</v>
          </cell>
        </row>
        <row r="2677">
          <cell r="A2677" t="str">
            <v>BI_ZBG07</v>
          </cell>
          <cell r="B2677" t="str">
            <v>ZBG07</v>
          </cell>
          <cell r="C2677" t="str">
            <v>BI_ZBG07 - Isolated Steel Replacement  WA</v>
          </cell>
          <cell r="D2677" t="str">
            <v>ER_3007</v>
          </cell>
          <cell r="E2677" t="str">
            <v>3007</v>
          </cell>
          <cell r="F2677" t="str">
            <v>ER_3007 - Isolated Steel Replacement</v>
          </cell>
          <cell r="G2677" t="str">
            <v>Gas Isolated Steel Replacement Program</v>
          </cell>
          <cell r="H2677" t="str">
            <v>Gas Subfunction</v>
          </cell>
          <cell r="I2677" t="str">
            <v>Mandatory &amp; Compliance</v>
          </cell>
        </row>
        <row r="2678">
          <cell r="A2678" t="str">
            <v>BI_ZBG11</v>
          </cell>
          <cell r="B2678" t="str">
            <v>ZBG11</v>
          </cell>
          <cell r="C2678" t="str">
            <v>BI_ZBG11 - Gas Revenue Blanket-Spokane</v>
          </cell>
          <cell r="D2678" t="str">
            <v>ER_1001</v>
          </cell>
          <cell r="E2678" t="str">
            <v>1001</v>
          </cell>
          <cell r="F2678" t="str">
            <v>ER_1001 - Gas Revenue Blanket</v>
          </cell>
          <cell r="G2678" t="str">
            <v>New Revenue - Growth</v>
          </cell>
          <cell r="H2678" t="str">
            <v>Growth Subfunction</v>
          </cell>
          <cell r="I2678" t="str">
            <v>Customer Requested</v>
          </cell>
        </row>
        <row r="2679">
          <cell r="A2679" t="str">
            <v>BI_ZBG12</v>
          </cell>
          <cell r="B2679" t="str">
            <v>ZBG12</v>
          </cell>
          <cell r="C2679" t="str">
            <v>BI_ZBG12 - Gas Distribution Non Revenue - Spokane</v>
          </cell>
          <cell r="D2679" t="str">
            <v>ER_3005</v>
          </cell>
          <cell r="E2679" t="str">
            <v>3005</v>
          </cell>
          <cell r="F2679" t="str">
            <v>ER_3005 - Gas Distribution Non-Revenue Blanket</v>
          </cell>
          <cell r="G2679" t="str">
            <v>Gas Non-Revenue Program</v>
          </cell>
          <cell r="H2679" t="str">
            <v>Gas Subfunction</v>
          </cell>
          <cell r="I2679" t="str">
            <v>Failed Plant &amp; Operations</v>
          </cell>
        </row>
        <row r="2680">
          <cell r="A2680" t="str">
            <v>BI_ZBG15</v>
          </cell>
          <cell r="B2680" t="str">
            <v>ZBG15</v>
          </cell>
          <cell r="C2680" t="str">
            <v>BI_ZBG15 - Replace System Reinforcement - Othello</v>
          </cell>
          <cell r="D2680" t="str">
            <v>ER_3000</v>
          </cell>
          <cell r="E2680" t="str">
            <v>3000</v>
          </cell>
          <cell r="F2680" t="str">
            <v>ER_3000 - Gas Reinforce-Minor Blanket</v>
          </cell>
          <cell r="G2680" t="str">
            <v>Gas Reinforcement Program</v>
          </cell>
          <cell r="H2680" t="str">
            <v>Gas Subfunction</v>
          </cell>
          <cell r="I2680" t="str">
            <v>Performance &amp; Capacity</v>
          </cell>
        </row>
        <row r="2681">
          <cell r="A2681" t="str">
            <v>BI_ZBG16</v>
          </cell>
          <cell r="B2681" t="str">
            <v>ZBG16</v>
          </cell>
          <cell r="C2681" t="str">
            <v>BI_ZBG16 - Replace Deteriorated Gas System - Davenport</v>
          </cell>
          <cell r="D2681" t="str">
            <v>ER_3001</v>
          </cell>
          <cell r="E2681" t="str">
            <v>3001</v>
          </cell>
          <cell r="F2681" t="str">
            <v>ER_3001 - Replace Deteriorating Gas System</v>
          </cell>
          <cell r="G2681" t="str">
            <v>Gas Deteriorated Steel Pipe Replacement Program</v>
          </cell>
          <cell r="H2681" t="str">
            <v>Gas Subfunction</v>
          </cell>
          <cell r="I2681" t="str">
            <v>Asset Condition</v>
          </cell>
        </row>
        <row r="2682">
          <cell r="A2682" t="str">
            <v>BI_ZBG23</v>
          </cell>
          <cell r="B2682" t="str">
            <v>ZBG23</v>
          </cell>
          <cell r="C2682" t="str">
            <v>BI_ZBG23 - Gas System-Spokane</v>
          </cell>
          <cell r="D2682" t="str">
            <v>ER_3003</v>
          </cell>
          <cell r="E2682" t="str">
            <v>3003</v>
          </cell>
          <cell r="F2682" t="str">
            <v>ER_3003 - Gas Replace-St&amp;Hwy</v>
          </cell>
          <cell r="G2682" t="str">
            <v>Gas Replacement Street and Highway Program</v>
          </cell>
          <cell r="H2682" t="str">
            <v>Gas Subfunction</v>
          </cell>
          <cell r="I2682" t="str">
            <v>Mandatory &amp; Compliance</v>
          </cell>
        </row>
        <row r="2683">
          <cell r="A2683" t="str">
            <v>BI_ZBO05</v>
          </cell>
          <cell r="B2683" t="str">
            <v>ZBO05</v>
          </cell>
          <cell r="C2683" t="str">
            <v>BI_ZBO05 - Electric Transmission Plant-Storm Othello</v>
          </cell>
          <cell r="D2683" t="str">
            <v>ER_2051</v>
          </cell>
          <cell r="E2683" t="str">
            <v>2051</v>
          </cell>
          <cell r="F2683" t="str">
            <v>ER_2051 - Electric Transmission Plant-Storm</v>
          </cell>
          <cell r="G2683" t="str">
            <v>Electric Storm</v>
          </cell>
          <cell r="H2683" t="str">
            <v>T&amp;D Operations</v>
          </cell>
          <cell r="I2683" t="str">
            <v>Failed Plant &amp; Operations</v>
          </cell>
        </row>
        <row r="2684">
          <cell r="A2684" t="str">
            <v>BI_ZBO10</v>
          </cell>
          <cell r="B2684" t="str">
            <v>ZBO10</v>
          </cell>
          <cell r="C2684" t="str">
            <v>BI_ZBO10 - Elect Revenue Blanket - Othello</v>
          </cell>
          <cell r="D2684" t="str">
            <v>ER_1000</v>
          </cell>
          <cell r="E2684" t="str">
            <v>1000</v>
          </cell>
          <cell r="F2684" t="str">
            <v>ER_1000 - Electric Revenue Blanket</v>
          </cell>
          <cell r="G2684" t="str">
            <v>New Revenue - Growth</v>
          </cell>
          <cell r="H2684" t="str">
            <v>Growth Subfunction</v>
          </cell>
          <cell r="I2684" t="str">
            <v>Customer Requested</v>
          </cell>
        </row>
        <row r="2685">
          <cell r="A2685" t="str">
            <v>BI_ZBO11</v>
          </cell>
          <cell r="B2685" t="str">
            <v>ZBO11</v>
          </cell>
          <cell r="C2685" t="str">
            <v>BI_ZBO11 - Gas Revenue Blanket-Othello</v>
          </cell>
          <cell r="D2685" t="str">
            <v>ER_1001</v>
          </cell>
          <cell r="E2685" t="str">
            <v>1001</v>
          </cell>
          <cell r="F2685" t="str">
            <v>ER_1001 - Gas Revenue Blanket</v>
          </cell>
          <cell r="G2685" t="str">
            <v>New Revenue - Growth</v>
          </cell>
          <cell r="H2685" t="str">
            <v>Growth Subfunction</v>
          </cell>
          <cell r="I2685" t="str">
            <v>Customer Requested</v>
          </cell>
        </row>
        <row r="2686">
          <cell r="A2686" t="str">
            <v>BI_ZBO12</v>
          </cell>
          <cell r="B2686" t="str">
            <v>ZBO12</v>
          </cell>
          <cell r="C2686" t="str">
            <v>BI_ZBO12 - Gas Distribution Non Revenue - Othello</v>
          </cell>
          <cell r="D2686" t="str">
            <v>ER_3005</v>
          </cell>
          <cell r="E2686" t="str">
            <v>3005</v>
          </cell>
          <cell r="F2686" t="str">
            <v>ER_3005 - Gas Distribution Non-Revenue Blanket</v>
          </cell>
          <cell r="G2686" t="str">
            <v>Gas Non-Revenue Program</v>
          </cell>
          <cell r="H2686" t="str">
            <v>Gas Subfunction</v>
          </cell>
          <cell r="I2686" t="str">
            <v>Failed Plant &amp; Operations</v>
          </cell>
        </row>
        <row r="2687">
          <cell r="A2687" t="str">
            <v>BI_ZBO16</v>
          </cell>
          <cell r="B2687" t="str">
            <v>ZBO16</v>
          </cell>
          <cell r="C2687" t="str">
            <v>BI_ZBO16 - Replace Deteriorated Gas System - Othello</v>
          </cell>
          <cell r="D2687" t="str">
            <v>ER_3001</v>
          </cell>
          <cell r="E2687" t="str">
            <v>3001</v>
          </cell>
          <cell r="F2687" t="str">
            <v>ER_3001 - Replace Deteriorating Gas System</v>
          </cell>
          <cell r="G2687" t="str">
            <v>Gas Deteriorated Steel Pipe Replacement Program</v>
          </cell>
          <cell r="H2687" t="str">
            <v>Gas Subfunction</v>
          </cell>
          <cell r="I2687" t="str">
            <v>Asset Condition</v>
          </cell>
        </row>
        <row r="2688">
          <cell r="A2688" t="str">
            <v>BI_ZBO23</v>
          </cell>
          <cell r="B2688" t="str">
            <v>ZBO23</v>
          </cell>
          <cell r="C2688" t="str">
            <v>BI_ZBO23 - Relocate Due to St&amp;Hwy Work - Othello</v>
          </cell>
          <cell r="D2688" t="str">
            <v>ER_3003</v>
          </cell>
          <cell r="E2688" t="str">
            <v>3003</v>
          </cell>
          <cell r="F2688" t="str">
            <v>ER_3003 - Gas Replace-St&amp;Hwy</v>
          </cell>
          <cell r="G2688" t="str">
            <v>Gas Replacement Street and Highway Program</v>
          </cell>
          <cell r="H2688" t="str">
            <v>Gas Subfunction</v>
          </cell>
          <cell r="I2688" t="str">
            <v>Mandatory &amp; Compliance</v>
          </cell>
        </row>
        <row r="2689">
          <cell r="A2689" t="str">
            <v>BI_ZBO24</v>
          </cell>
          <cell r="B2689" t="str">
            <v>ZBO24</v>
          </cell>
          <cell r="C2689" t="str">
            <v>BI_ZBO24 - Industrial Gas Customers-Minor Blanket</v>
          </cell>
          <cell r="D2689" t="str">
            <v>ER_1052</v>
          </cell>
          <cell r="E2689" t="str">
            <v>1052</v>
          </cell>
          <cell r="F2689" t="str">
            <v>ER_1052 - Industrial Gas Customer Minor Blanket</v>
          </cell>
          <cell r="G2689" t="str">
            <v>New Revenue - Growth</v>
          </cell>
          <cell r="H2689" t="str">
            <v>Growth Subfunction</v>
          </cell>
          <cell r="I2689" t="str">
            <v>Customer Requested</v>
          </cell>
        </row>
        <row r="2690">
          <cell r="A2690" t="str">
            <v>BI_ZBO30</v>
          </cell>
          <cell r="B2690" t="str">
            <v>ZBO30</v>
          </cell>
          <cell r="C2690" t="str">
            <v>BI_ZBO30 - St Light Blanket - Othello</v>
          </cell>
          <cell r="D2690" t="str">
            <v>ER_1004</v>
          </cell>
          <cell r="E2690" t="str">
            <v>1004</v>
          </cell>
          <cell r="F2690" t="str">
            <v>ER_1004 - Street Lt Minor Blanket</v>
          </cell>
          <cell r="G2690" t="str">
            <v>New Revenue - Growth</v>
          </cell>
          <cell r="H2690" t="str">
            <v>Growth Subfunction</v>
          </cell>
          <cell r="I2690" t="str">
            <v>Customer Requested</v>
          </cell>
        </row>
        <row r="2691">
          <cell r="A2691" t="str">
            <v>BI_ZBO33</v>
          </cell>
          <cell r="B2691" t="str">
            <v>ZBO33</v>
          </cell>
          <cell r="C2691" t="str">
            <v>BI_ZBO33 - Elect UG Replacement - Othello</v>
          </cell>
          <cell r="D2691" t="str">
            <v>ER_2054</v>
          </cell>
          <cell r="E2691" t="str">
            <v>2054</v>
          </cell>
          <cell r="F2691" t="str">
            <v>ER_2054 - Electric Underground Replacement</v>
          </cell>
          <cell r="G2691" t="str">
            <v>Primary URD Cable Replacement</v>
          </cell>
          <cell r="H2691" t="str">
            <v>T&amp;D Operations</v>
          </cell>
          <cell r="I2691" t="str">
            <v>Asset Condition</v>
          </cell>
        </row>
        <row r="2692">
          <cell r="A2692" t="str">
            <v>BI_ZBO34</v>
          </cell>
          <cell r="B2692" t="str">
            <v>ZBO34</v>
          </cell>
          <cell r="C2692" t="str">
            <v>BI_ZBO34 - Elect Distr Blanket - Othello</v>
          </cell>
          <cell r="D2692" t="str">
            <v>ER_2055</v>
          </cell>
          <cell r="E2692" t="str">
            <v>2055</v>
          </cell>
          <cell r="F2692" t="str">
            <v>ER_2055 - Electric Distribution Minor Blanket</v>
          </cell>
          <cell r="G2692" t="str">
            <v>Distribution Minor Rebuild</v>
          </cell>
          <cell r="H2692" t="str">
            <v>T&amp;D Operations</v>
          </cell>
          <cell r="I2692" t="str">
            <v>Asset Condition</v>
          </cell>
        </row>
        <row r="2693">
          <cell r="A2693" t="str">
            <v>BI_ZBO35</v>
          </cell>
          <cell r="B2693" t="str">
            <v>ZBO35</v>
          </cell>
          <cell r="C2693" t="str">
            <v>BI_ZBO35 - Distr Line Reloc - Othello</v>
          </cell>
          <cell r="D2693" t="str">
            <v>ER_2056</v>
          </cell>
          <cell r="E2693" t="str">
            <v>2056</v>
          </cell>
          <cell r="F2693" t="str">
            <v>ER_2056 - Distribution Line Relocations</v>
          </cell>
          <cell r="G2693" t="str">
            <v>Elec Relocation and Replacement Program</v>
          </cell>
          <cell r="H2693" t="str">
            <v>T&amp;D Operations</v>
          </cell>
          <cell r="I2693" t="str">
            <v>Mandatory &amp; Compliance</v>
          </cell>
        </row>
        <row r="2694">
          <cell r="A2694" t="str">
            <v>BI_ZBO37</v>
          </cell>
          <cell r="B2694" t="str">
            <v>ZBO37</v>
          </cell>
          <cell r="C2694" t="str">
            <v>BI_ZBO37 - Area Light Blanket - Othello</v>
          </cell>
          <cell r="D2694" t="str">
            <v>ER_1005</v>
          </cell>
          <cell r="E2694" t="str">
            <v>1005</v>
          </cell>
          <cell r="F2694" t="str">
            <v>ER_1005 - Area Light Minor Blanket</v>
          </cell>
          <cell r="G2694" t="str">
            <v>New Revenue - Growth</v>
          </cell>
          <cell r="H2694" t="str">
            <v>Growth Subfunction</v>
          </cell>
          <cell r="I2694" t="str">
            <v>Customer Requested</v>
          </cell>
        </row>
        <row r="2695">
          <cell r="A2695" t="str">
            <v>BI_ZBO52</v>
          </cell>
          <cell r="B2695" t="str">
            <v>ZBO52</v>
          </cell>
          <cell r="C2695" t="str">
            <v>BI_ZBO52 - Failed Electric Dist Plant-Storm Othello</v>
          </cell>
          <cell r="D2695" t="str">
            <v>ER_2059</v>
          </cell>
          <cell r="E2695" t="str">
            <v>2059</v>
          </cell>
          <cell r="F2695" t="str">
            <v>ER_2059 - Failed Electric Dist Plant-Storm</v>
          </cell>
          <cell r="G2695" t="str">
            <v>Electric Storm</v>
          </cell>
          <cell r="H2695" t="str">
            <v>T&amp;D Operations</v>
          </cell>
          <cell r="I2695" t="str">
            <v>Failed Plant &amp; Operations</v>
          </cell>
        </row>
        <row r="2696">
          <cell r="A2696" t="str">
            <v>BI_ZBO60</v>
          </cell>
          <cell r="B2696" t="str">
            <v>ZBO60</v>
          </cell>
          <cell r="C2696" t="str">
            <v>BI_ZBO60 - Deteriorated Pole Replacement Othello</v>
          </cell>
          <cell r="D2696" t="str">
            <v>ER_2055</v>
          </cell>
          <cell r="E2696" t="str">
            <v>2055</v>
          </cell>
          <cell r="F2696" t="str">
            <v>ER_2055 - Electric Distribution Minor Blanket</v>
          </cell>
          <cell r="G2696" t="str">
            <v>Distribution Minor Rebuild</v>
          </cell>
          <cell r="H2696" t="str">
            <v>T&amp;D Operations</v>
          </cell>
          <cell r="I2696" t="str">
            <v>Asset Condition</v>
          </cell>
        </row>
        <row r="2697">
          <cell r="A2697" t="str">
            <v>BI_ZBR05</v>
          </cell>
          <cell r="B2697" t="str">
            <v>ZBR05</v>
          </cell>
          <cell r="C2697" t="str">
            <v>BI_ZBR05 - Electric Transmission Plant-Storm Davenport</v>
          </cell>
          <cell r="D2697" t="str">
            <v>ER_2051</v>
          </cell>
          <cell r="E2697" t="str">
            <v>2051</v>
          </cell>
          <cell r="F2697" t="str">
            <v>ER_2051 - Electric Transmission Plant-Storm</v>
          </cell>
          <cell r="G2697" t="str">
            <v>Electric Storm</v>
          </cell>
          <cell r="H2697" t="str">
            <v>T&amp;D Operations</v>
          </cell>
          <cell r="I2697" t="str">
            <v>Failed Plant &amp; Operations</v>
          </cell>
        </row>
        <row r="2698">
          <cell r="A2698" t="str">
            <v>BI_ZBR10</v>
          </cell>
          <cell r="B2698" t="str">
            <v>ZBR10</v>
          </cell>
          <cell r="C2698" t="str">
            <v>BI_ZBR10 - Elect Rev Blanket - Davenport</v>
          </cell>
          <cell r="D2698" t="str">
            <v>ER_1000</v>
          </cell>
          <cell r="E2698" t="str">
            <v>1000</v>
          </cell>
          <cell r="F2698" t="str">
            <v>ER_1000 - Electric Revenue Blanket</v>
          </cell>
          <cell r="G2698" t="str">
            <v>New Revenue - Growth</v>
          </cell>
          <cell r="H2698" t="str">
            <v>Growth Subfunction</v>
          </cell>
          <cell r="I2698" t="str">
            <v>Customer Requested</v>
          </cell>
        </row>
        <row r="2699">
          <cell r="A2699" t="str">
            <v>BI_ZBR11</v>
          </cell>
          <cell r="B2699" t="str">
            <v>ZBR11</v>
          </cell>
          <cell r="C2699" t="str">
            <v>BI_ZBR11 - Gas Revenue Blanket-Davenport</v>
          </cell>
          <cell r="D2699" t="str">
            <v>ER_1001</v>
          </cell>
          <cell r="E2699" t="str">
            <v>1001</v>
          </cell>
          <cell r="F2699" t="str">
            <v>ER_1001 - Gas Revenue Blanket</v>
          </cell>
          <cell r="G2699" t="str">
            <v>New Revenue - Growth</v>
          </cell>
          <cell r="H2699" t="str">
            <v>Growth Subfunction</v>
          </cell>
          <cell r="I2699" t="str">
            <v>Customer Requested</v>
          </cell>
        </row>
        <row r="2700">
          <cell r="A2700" t="str">
            <v>BI_ZBR12</v>
          </cell>
          <cell r="B2700" t="str">
            <v>ZBR12</v>
          </cell>
          <cell r="C2700" t="str">
            <v>BI_ZBR12 - Gas Distribution Non Revenue - Davenport</v>
          </cell>
          <cell r="D2700" t="str">
            <v>ER_3005</v>
          </cell>
          <cell r="E2700" t="str">
            <v>3005</v>
          </cell>
          <cell r="F2700" t="str">
            <v>ER_3005 - Gas Distribution Non-Revenue Blanket</v>
          </cell>
          <cell r="G2700" t="str">
            <v>Gas Non-Revenue Program</v>
          </cell>
          <cell r="H2700" t="str">
            <v>Gas Subfunction</v>
          </cell>
          <cell r="I2700" t="str">
            <v>Failed Plant &amp; Operations</v>
          </cell>
        </row>
        <row r="2701">
          <cell r="A2701" t="str">
            <v>BI_ZBR15</v>
          </cell>
          <cell r="B2701" t="str">
            <v>ZBR15</v>
          </cell>
          <cell r="C2701" t="str">
            <v>BI_ZBR15 - Replace System Reinforcement - Davenport</v>
          </cell>
          <cell r="D2701" t="str">
            <v>ER_3000</v>
          </cell>
          <cell r="E2701" t="str">
            <v>3000</v>
          </cell>
          <cell r="F2701" t="str">
            <v>ER_3000 - Gas Reinforce-Minor Blanket</v>
          </cell>
          <cell r="G2701" t="str">
            <v>Gas Reinforcement Program</v>
          </cell>
          <cell r="H2701" t="str">
            <v>Gas Subfunction</v>
          </cell>
          <cell r="I2701" t="str">
            <v>Performance &amp; Capacity</v>
          </cell>
        </row>
        <row r="2702">
          <cell r="A2702" t="str">
            <v>BI_ZBR23</v>
          </cell>
          <cell r="B2702" t="str">
            <v>ZBR23</v>
          </cell>
          <cell r="C2702" t="str">
            <v>BI_ZBR23 - Relocate Due to St&amp;Hwy Work - Davenport</v>
          </cell>
          <cell r="D2702" t="str">
            <v>ER_3003</v>
          </cell>
          <cell r="E2702" t="str">
            <v>3003</v>
          </cell>
          <cell r="F2702" t="str">
            <v>ER_3003 - Gas Replace-St&amp;Hwy</v>
          </cell>
          <cell r="G2702" t="str">
            <v>Gas Replacement Street and Highway Program</v>
          </cell>
          <cell r="H2702" t="str">
            <v>Gas Subfunction</v>
          </cell>
          <cell r="I2702" t="str">
            <v>Mandatory &amp; Compliance</v>
          </cell>
        </row>
        <row r="2703">
          <cell r="A2703" t="str">
            <v>BI_ZBR30</v>
          </cell>
          <cell r="B2703" t="str">
            <v>ZBR30</v>
          </cell>
          <cell r="C2703" t="str">
            <v>BI_ZBR30 - St Light Blanket - Davenport</v>
          </cell>
          <cell r="D2703" t="str">
            <v>ER_1004</v>
          </cell>
          <cell r="E2703" t="str">
            <v>1004</v>
          </cell>
          <cell r="F2703" t="str">
            <v>ER_1004 - Street Lt Minor Blanket</v>
          </cell>
          <cell r="G2703" t="str">
            <v>New Revenue - Growth</v>
          </cell>
          <cell r="H2703" t="str">
            <v>Growth Subfunction</v>
          </cell>
          <cell r="I2703" t="str">
            <v>Customer Requested</v>
          </cell>
        </row>
        <row r="2704">
          <cell r="A2704" t="str">
            <v>BI_ZBR31</v>
          </cell>
          <cell r="B2704" t="str">
            <v>ZBR31</v>
          </cell>
          <cell r="C2704" t="str">
            <v>BI_ZBR31 - LED Streetlight Change Out Blanket - Davenport</v>
          </cell>
          <cell r="D2704" t="str">
            <v>ER_2584</v>
          </cell>
          <cell r="E2704" t="str">
            <v>2584</v>
          </cell>
          <cell r="F2704" t="str">
            <v>ER_2584 - LED Change-Out Program</v>
          </cell>
          <cell r="G2704" t="str">
            <v>LED Change-Out Program</v>
          </cell>
          <cell r="H2704" t="str">
            <v>T&amp;D Operations</v>
          </cell>
          <cell r="I2704" t="str">
            <v>Asset Condition</v>
          </cell>
        </row>
        <row r="2705">
          <cell r="A2705" t="str">
            <v>BI_ZBR33</v>
          </cell>
          <cell r="B2705" t="str">
            <v>ZBR33</v>
          </cell>
          <cell r="C2705" t="str">
            <v>BI_ZBR33 - Elect UG Replace Blanket - Davenport</v>
          </cell>
          <cell r="D2705" t="str">
            <v>ER_2054</v>
          </cell>
          <cell r="E2705" t="str">
            <v>2054</v>
          </cell>
          <cell r="F2705" t="str">
            <v>ER_2054 - Electric Underground Replacement</v>
          </cell>
          <cell r="G2705" t="str">
            <v>Primary URD Cable Replacement</v>
          </cell>
          <cell r="H2705" t="str">
            <v>T&amp;D Operations</v>
          </cell>
          <cell r="I2705" t="str">
            <v>Asset Condition</v>
          </cell>
        </row>
        <row r="2706">
          <cell r="A2706" t="str">
            <v>BI_ZBR34</v>
          </cell>
          <cell r="B2706" t="str">
            <v>ZBR34</v>
          </cell>
          <cell r="C2706" t="str">
            <v>BI_ZBR34 - Elect Distr Blanket - Davenport</v>
          </cell>
          <cell r="D2706" t="str">
            <v>ER_2055</v>
          </cell>
          <cell r="E2706" t="str">
            <v>2055</v>
          </cell>
          <cell r="F2706" t="str">
            <v>ER_2055 - Electric Distribution Minor Blanket</v>
          </cell>
          <cell r="G2706" t="str">
            <v>Distribution Minor Rebuild</v>
          </cell>
          <cell r="H2706" t="str">
            <v>T&amp;D Operations</v>
          </cell>
          <cell r="I2706" t="str">
            <v>Asset Condition</v>
          </cell>
        </row>
        <row r="2707">
          <cell r="A2707" t="str">
            <v>BI_ZBR35</v>
          </cell>
          <cell r="B2707" t="str">
            <v>ZBR35</v>
          </cell>
          <cell r="C2707" t="str">
            <v>BI_ZBR35 - Distr Line Reloc - Davenport</v>
          </cell>
          <cell r="D2707" t="str">
            <v>ER_2056</v>
          </cell>
          <cell r="E2707" t="str">
            <v>2056</v>
          </cell>
          <cell r="F2707" t="str">
            <v>ER_2056 - Distribution Line Relocations</v>
          </cell>
          <cell r="G2707" t="str">
            <v>Elec Relocation and Replacement Program</v>
          </cell>
          <cell r="H2707" t="str">
            <v>T&amp;D Operations</v>
          </cell>
          <cell r="I2707" t="str">
            <v>Mandatory &amp; Compliance</v>
          </cell>
        </row>
        <row r="2708">
          <cell r="A2708" t="str">
            <v>BI_ZBR37</v>
          </cell>
          <cell r="B2708" t="str">
            <v>ZBR37</v>
          </cell>
          <cell r="C2708" t="str">
            <v>BI_ZBR37 - Area Light Blanket - Davenport</v>
          </cell>
          <cell r="D2708" t="str">
            <v>ER_1005</v>
          </cell>
          <cell r="E2708" t="str">
            <v>1005</v>
          </cell>
          <cell r="F2708" t="str">
            <v>ER_1005 - Area Light Minor Blanket</v>
          </cell>
          <cell r="G2708" t="str">
            <v>New Revenue - Growth</v>
          </cell>
          <cell r="H2708" t="str">
            <v>Growth Subfunction</v>
          </cell>
          <cell r="I2708" t="str">
            <v>Customer Requested</v>
          </cell>
        </row>
        <row r="2709">
          <cell r="A2709" t="str">
            <v>BI_ZBR52</v>
          </cell>
          <cell r="B2709" t="str">
            <v>ZBR52</v>
          </cell>
          <cell r="C2709" t="str">
            <v>BI_ZBR52 - Failed Electric Dist Plant-Storm Davenport</v>
          </cell>
          <cell r="D2709" t="str">
            <v>ER_2059</v>
          </cell>
          <cell r="E2709" t="str">
            <v>2059</v>
          </cell>
          <cell r="F2709" t="str">
            <v>ER_2059 - Failed Electric Dist Plant-Storm</v>
          </cell>
          <cell r="G2709" t="str">
            <v>Electric Storm</v>
          </cell>
          <cell r="H2709" t="str">
            <v>T&amp;D Operations</v>
          </cell>
          <cell r="I2709" t="str">
            <v>Failed Plant &amp; Operations</v>
          </cell>
        </row>
        <row r="2710">
          <cell r="A2710" t="str">
            <v>BI_ZBR60</v>
          </cell>
          <cell r="B2710" t="str">
            <v>ZBR60</v>
          </cell>
          <cell r="C2710" t="str">
            <v>BI_ZBR60 - Deteriorated Pole Replacement Davenport</v>
          </cell>
          <cell r="D2710" t="str">
            <v>ER_2055</v>
          </cell>
          <cell r="E2710" t="str">
            <v>2055</v>
          </cell>
          <cell r="F2710" t="str">
            <v>ER_2055 - Electric Distribution Minor Blanket</v>
          </cell>
          <cell r="G2710" t="str">
            <v>Distribution Minor Rebuild</v>
          </cell>
          <cell r="H2710" t="str">
            <v>T&amp;D Operations</v>
          </cell>
          <cell r="I2710" t="str">
            <v>Asset Condition</v>
          </cell>
        </row>
        <row r="2711">
          <cell r="A2711" t="str">
            <v>BI_ZBW05</v>
          </cell>
          <cell r="B2711" t="str">
            <v>ZBW05</v>
          </cell>
          <cell r="C2711" t="str">
            <v>BI_ZBW05 - Electric Transmission Plant-Storm Colville</v>
          </cell>
          <cell r="D2711" t="str">
            <v>ER_2051</v>
          </cell>
          <cell r="E2711" t="str">
            <v>2051</v>
          </cell>
          <cell r="F2711" t="str">
            <v>ER_2051 - Electric Transmission Plant-Storm</v>
          </cell>
          <cell r="G2711" t="str">
            <v>Electric Storm</v>
          </cell>
          <cell r="H2711" t="str">
            <v>T&amp;D Operations</v>
          </cell>
          <cell r="I2711" t="str">
            <v>Failed Plant &amp; Operations</v>
          </cell>
        </row>
        <row r="2712">
          <cell r="A2712" t="str">
            <v>BI_ZBW10</v>
          </cell>
          <cell r="B2712" t="str">
            <v>ZBW10</v>
          </cell>
          <cell r="C2712" t="str">
            <v>BI_ZBW10 - Elect Revenue Blanket - Colville</v>
          </cell>
          <cell r="D2712" t="str">
            <v>ER_1000</v>
          </cell>
          <cell r="E2712" t="str">
            <v>1000</v>
          </cell>
          <cell r="F2712" t="str">
            <v>ER_1000 - Electric Revenue Blanket</v>
          </cell>
          <cell r="G2712" t="str">
            <v>New Revenue - Growth</v>
          </cell>
          <cell r="H2712" t="str">
            <v>Growth Subfunction</v>
          </cell>
          <cell r="I2712" t="str">
            <v>Customer Requested</v>
          </cell>
        </row>
        <row r="2713">
          <cell r="A2713" t="str">
            <v>BI_ZBW11</v>
          </cell>
          <cell r="B2713" t="str">
            <v>ZBW11</v>
          </cell>
          <cell r="C2713" t="str">
            <v>BI_ZBW11 - Gas Revenue Blanket-Colville</v>
          </cell>
          <cell r="D2713" t="str">
            <v>ER_1001</v>
          </cell>
          <cell r="E2713" t="str">
            <v>1001</v>
          </cell>
          <cell r="F2713" t="str">
            <v>ER_1001 - Gas Revenue Blanket</v>
          </cell>
          <cell r="G2713" t="str">
            <v>New Revenue - Growth</v>
          </cell>
          <cell r="H2713" t="str">
            <v>Growth Subfunction</v>
          </cell>
          <cell r="I2713" t="str">
            <v>Customer Requested</v>
          </cell>
        </row>
        <row r="2714">
          <cell r="A2714" t="str">
            <v>BI_ZBW12</v>
          </cell>
          <cell r="B2714" t="str">
            <v>ZBW12</v>
          </cell>
          <cell r="C2714" t="str">
            <v>BI_ZBW12 - Gas Distribution Non Revenue - Colville</v>
          </cell>
          <cell r="D2714" t="str">
            <v>ER_3005</v>
          </cell>
          <cell r="E2714" t="str">
            <v>3005</v>
          </cell>
          <cell r="F2714" t="str">
            <v>ER_3005 - Gas Distribution Non-Revenue Blanket</v>
          </cell>
          <cell r="G2714" t="str">
            <v>Gas Non-Revenue Program</v>
          </cell>
          <cell r="H2714" t="str">
            <v>Gas Subfunction</v>
          </cell>
          <cell r="I2714" t="str">
            <v>Failed Plant &amp; Operations</v>
          </cell>
        </row>
        <row r="2715">
          <cell r="A2715" t="str">
            <v>BI_ZBW15</v>
          </cell>
          <cell r="B2715" t="str">
            <v>ZBW15</v>
          </cell>
          <cell r="C2715" t="str">
            <v>BI_ZBW15 - Replace System Reinforcement - Colville</v>
          </cell>
          <cell r="D2715" t="str">
            <v>ER_3000</v>
          </cell>
          <cell r="E2715" t="str">
            <v>3000</v>
          </cell>
          <cell r="F2715" t="str">
            <v>ER_3000 - Gas Reinforce-Minor Blanket</v>
          </cell>
          <cell r="G2715" t="str">
            <v>Gas Reinforcement Program</v>
          </cell>
          <cell r="H2715" t="str">
            <v>Gas Subfunction</v>
          </cell>
          <cell r="I2715" t="str">
            <v>Performance &amp; Capacity</v>
          </cell>
        </row>
        <row r="2716">
          <cell r="A2716" t="str">
            <v>BI_ZBW16</v>
          </cell>
          <cell r="B2716" t="str">
            <v>ZBW16</v>
          </cell>
          <cell r="C2716" t="str">
            <v>BI_ZBW16 - Replace Deteriorated Gas System - Colville</v>
          </cell>
          <cell r="D2716" t="str">
            <v>ER_3001</v>
          </cell>
          <cell r="E2716" t="str">
            <v>3001</v>
          </cell>
          <cell r="F2716" t="str">
            <v>ER_3001 - Replace Deteriorating Gas System</v>
          </cell>
          <cell r="G2716" t="str">
            <v>Gas Deteriorated Steel Pipe Replacement Program</v>
          </cell>
          <cell r="H2716" t="str">
            <v>Gas Subfunction</v>
          </cell>
          <cell r="I2716" t="str">
            <v>Asset Condition</v>
          </cell>
        </row>
        <row r="2717">
          <cell r="A2717" t="str">
            <v>BI_ZBW17</v>
          </cell>
          <cell r="B2717" t="str">
            <v>ZBW17</v>
          </cell>
          <cell r="C2717" t="str">
            <v>BI_ZBW17 - Gas Regulator Station Reliability - Colville</v>
          </cell>
          <cell r="D2717" t="str">
            <v>ER_3002</v>
          </cell>
          <cell r="E2717" t="str">
            <v>3002</v>
          </cell>
          <cell r="F2717" t="str">
            <v>ER_3002 - Regulator Reliable - Blanket</v>
          </cell>
          <cell r="G2717" t="str">
            <v>Gas Regulator Station Replacement Program</v>
          </cell>
          <cell r="H2717" t="str">
            <v>Gas Subfunction</v>
          </cell>
          <cell r="I2717" t="str">
            <v>Asset Condition</v>
          </cell>
        </row>
        <row r="2718">
          <cell r="A2718" t="str">
            <v>BI_ZBW23</v>
          </cell>
          <cell r="B2718" t="str">
            <v>ZBW23</v>
          </cell>
          <cell r="C2718" t="str">
            <v>BI_ZBW23 - Relocate Due to St&amp;Hwy Work - Colville</v>
          </cell>
          <cell r="D2718" t="str">
            <v>ER_3003</v>
          </cell>
          <cell r="E2718" t="str">
            <v>3003</v>
          </cell>
          <cell r="F2718" t="str">
            <v>ER_3003 - Gas Replace-St&amp;Hwy</v>
          </cell>
          <cell r="G2718" t="str">
            <v>Gas Replacement Street and Highway Program</v>
          </cell>
          <cell r="H2718" t="str">
            <v>Gas Subfunction</v>
          </cell>
          <cell r="I2718" t="str">
            <v>Mandatory &amp; Compliance</v>
          </cell>
        </row>
        <row r="2719">
          <cell r="A2719" t="str">
            <v>BI_ZBW30</v>
          </cell>
          <cell r="B2719" t="str">
            <v>ZBW30</v>
          </cell>
          <cell r="C2719" t="str">
            <v>BI_ZBW30 - St Light Blanket - Colville</v>
          </cell>
          <cell r="D2719" t="str">
            <v>ER_1004</v>
          </cell>
          <cell r="E2719" t="str">
            <v>1004</v>
          </cell>
          <cell r="F2719" t="str">
            <v>ER_1004 - Street Lt Minor Blanket</v>
          </cell>
          <cell r="G2719" t="str">
            <v>New Revenue - Growth</v>
          </cell>
          <cell r="H2719" t="str">
            <v>Growth Subfunction</v>
          </cell>
          <cell r="I2719" t="str">
            <v>Customer Requested</v>
          </cell>
        </row>
        <row r="2720">
          <cell r="A2720" t="str">
            <v>BI_ZBW31</v>
          </cell>
          <cell r="B2720" t="str">
            <v>ZBW31</v>
          </cell>
          <cell r="C2720" t="str">
            <v>BI_ZBW31 - LED Streetlight Change Out Blanket - Colville</v>
          </cell>
          <cell r="D2720" t="str">
            <v>ER_2584</v>
          </cell>
          <cell r="E2720" t="str">
            <v>2584</v>
          </cell>
          <cell r="F2720" t="str">
            <v>ER_2584 - LED Change-Out Program</v>
          </cell>
          <cell r="G2720" t="str">
            <v>LED Change-Out Program</v>
          </cell>
          <cell r="H2720" t="str">
            <v>T&amp;D Operations</v>
          </cell>
          <cell r="I2720" t="str">
            <v>Asset Condition</v>
          </cell>
        </row>
        <row r="2721">
          <cell r="A2721" t="str">
            <v>BI_ZBW33</v>
          </cell>
          <cell r="B2721" t="str">
            <v>ZBW33</v>
          </cell>
          <cell r="C2721" t="str">
            <v>BI_ZBW33 - Elect UG Replacement - Colville</v>
          </cell>
          <cell r="D2721" t="str">
            <v>ER_2054</v>
          </cell>
          <cell r="E2721" t="str">
            <v>2054</v>
          </cell>
          <cell r="F2721" t="str">
            <v>ER_2054 - Electric Underground Replacement</v>
          </cell>
          <cell r="G2721" t="str">
            <v>Primary URD Cable Replacement</v>
          </cell>
          <cell r="H2721" t="str">
            <v>T&amp;D Operations</v>
          </cell>
          <cell r="I2721" t="str">
            <v>Asset Condition</v>
          </cell>
        </row>
        <row r="2722">
          <cell r="A2722" t="str">
            <v>BI_ZBW34</v>
          </cell>
          <cell r="B2722" t="str">
            <v>ZBW34</v>
          </cell>
          <cell r="C2722" t="str">
            <v>BI_ZBW34 - Elect Distr Blanket - Colville Area</v>
          </cell>
          <cell r="D2722" t="str">
            <v>ER_2055</v>
          </cell>
          <cell r="E2722" t="str">
            <v>2055</v>
          </cell>
          <cell r="F2722" t="str">
            <v>ER_2055 - Electric Distribution Minor Blanket</v>
          </cell>
          <cell r="G2722" t="str">
            <v>Distribution Minor Rebuild</v>
          </cell>
          <cell r="H2722" t="str">
            <v>T&amp;D Operations</v>
          </cell>
          <cell r="I2722" t="str">
            <v>Asset Condition</v>
          </cell>
        </row>
        <row r="2723">
          <cell r="A2723" t="str">
            <v>BI_ZBW35</v>
          </cell>
          <cell r="B2723" t="str">
            <v>ZBW35</v>
          </cell>
          <cell r="C2723" t="str">
            <v>BI_ZBW35 - Distr Line Relocate-Colvill</v>
          </cell>
          <cell r="D2723" t="str">
            <v>ER_2056</v>
          </cell>
          <cell r="E2723" t="str">
            <v>2056</v>
          </cell>
          <cell r="F2723" t="str">
            <v>ER_2056 - Distribution Line Relocations</v>
          </cell>
          <cell r="G2723" t="str">
            <v>Elec Relocation and Replacement Program</v>
          </cell>
          <cell r="H2723" t="str">
            <v>T&amp;D Operations</v>
          </cell>
          <cell r="I2723" t="str">
            <v>Mandatory &amp; Compliance</v>
          </cell>
        </row>
        <row r="2724">
          <cell r="A2724" t="str">
            <v>BI_ZBW37</v>
          </cell>
          <cell r="B2724" t="str">
            <v>ZBW37</v>
          </cell>
          <cell r="C2724" t="str">
            <v>BI_ZBW37 - Area Light Blanket - Colville</v>
          </cell>
          <cell r="D2724" t="str">
            <v>ER_1005</v>
          </cell>
          <cell r="E2724" t="str">
            <v>1005</v>
          </cell>
          <cell r="F2724" t="str">
            <v>ER_1005 - Area Light Minor Blanket</v>
          </cell>
          <cell r="G2724" t="str">
            <v>New Revenue - Growth</v>
          </cell>
          <cell r="H2724" t="str">
            <v>Growth Subfunction</v>
          </cell>
          <cell r="I2724" t="str">
            <v>Customer Requested</v>
          </cell>
        </row>
        <row r="2725">
          <cell r="A2725" t="str">
            <v>BI_ZBW52</v>
          </cell>
          <cell r="B2725" t="str">
            <v>ZBW52</v>
          </cell>
          <cell r="C2725" t="str">
            <v>BI_ZBW52 - Failed Electric Dist Plant-Storm Colville</v>
          </cell>
          <cell r="D2725" t="str">
            <v>ER_2059</v>
          </cell>
          <cell r="E2725" t="str">
            <v>2059</v>
          </cell>
          <cell r="F2725" t="str">
            <v>ER_2059 - Failed Electric Dist Plant-Storm</v>
          </cell>
          <cell r="G2725" t="str">
            <v>Electric Storm</v>
          </cell>
          <cell r="H2725" t="str">
            <v>T&amp;D Operations</v>
          </cell>
          <cell r="I2725" t="str">
            <v>Failed Plant &amp; Operations</v>
          </cell>
        </row>
        <row r="2726">
          <cell r="A2726" t="str">
            <v>BI_ZBW60</v>
          </cell>
          <cell r="B2726" t="str">
            <v>ZBW60</v>
          </cell>
          <cell r="C2726" t="str">
            <v>BI_ZBW60 - Deteriorated Pole Replacement Colville</v>
          </cell>
          <cell r="D2726" t="str">
            <v>ER_2055</v>
          </cell>
          <cell r="E2726" t="str">
            <v>2055</v>
          </cell>
          <cell r="F2726" t="str">
            <v>ER_2055 - Electric Distribution Minor Blanket</v>
          </cell>
          <cell r="G2726" t="str">
            <v>Distribution Minor Rebuild</v>
          </cell>
          <cell r="H2726" t="str">
            <v>T&amp;D Operations</v>
          </cell>
          <cell r="I2726" t="str">
            <v>Asset Condition</v>
          </cell>
        </row>
        <row r="2727">
          <cell r="A2727" t="str">
            <v>BI_ZC024</v>
          </cell>
          <cell r="B2727" t="str">
            <v>ZC024</v>
          </cell>
          <cell r="C2727" t="str">
            <v>BI_ZC024 - Industrial Gas Customer-Minor Blanket</v>
          </cell>
          <cell r="D2727" t="str">
            <v>ER_1052</v>
          </cell>
          <cell r="E2727" t="str">
            <v>1052</v>
          </cell>
          <cell r="F2727" t="str">
            <v>ER_1052 - Industrial Gas Customer Minor Blanket</v>
          </cell>
          <cell r="G2727" t="str">
            <v>New Revenue - Growth</v>
          </cell>
          <cell r="H2727" t="str">
            <v>Growth Subfunction</v>
          </cell>
          <cell r="I2727" t="str">
            <v>Customer Requested</v>
          </cell>
        </row>
        <row r="2728">
          <cell r="A2728" t="str">
            <v>BI_ZCG07</v>
          </cell>
          <cell r="B2728" t="str">
            <v>ZCG07</v>
          </cell>
          <cell r="C2728" t="str">
            <v>BI_ZCG07 - Isolated Steel Replacement ID</v>
          </cell>
          <cell r="D2728" t="str">
            <v>ER_3007</v>
          </cell>
          <cell r="E2728" t="str">
            <v>3007</v>
          </cell>
          <cell r="F2728" t="str">
            <v>ER_3007 - Isolated Steel Replacement</v>
          </cell>
          <cell r="G2728" t="str">
            <v>Gas Isolated Steel Replacement Program</v>
          </cell>
          <cell r="H2728" t="str">
            <v>Gas Subfunction</v>
          </cell>
          <cell r="I2728" t="str">
            <v>Mandatory &amp; Compliance</v>
          </cell>
        </row>
        <row r="2729">
          <cell r="A2729" t="str">
            <v>BI_ZCG15</v>
          </cell>
          <cell r="B2729" t="str">
            <v>ZCG15</v>
          </cell>
          <cell r="C2729" t="str">
            <v>BI_ZCG15 - Replace System Reinforcement - Cd'A</v>
          </cell>
          <cell r="D2729" t="str">
            <v>ER_3000</v>
          </cell>
          <cell r="E2729" t="str">
            <v>3000</v>
          </cell>
          <cell r="F2729" t="str">
            <v>ER_3000 - Gas Reinforce-Minor Blanket</v>
          </cell>
          <cell r="G2729" t="str">
            <v>Gas Reinforcement Program</v>
          </cell>
          <cell r="H2729" t="str">
            <v>Gas Subfunction</v>
          </cell>
          <cell r="I2729" t="str">
            <v>Performance &amp; Capacity</v>
          </cell>
        </row>
        <row r="2730">
          <cell r="A2730" t="str">
            <v>BI_ZCG16</v>
          </cell>
          <cell r="B2730" t="str">
            <v>ZCG16</v>
          </cell>
          <cell r="C2730" t="str">
            <v>BI_ZCG16 - Replace Deteriorated Gas System - Cd'A</v>
          </cell>
          <cell r="D2730" t="str">
            <v>ER_3001</v>
          </cell>
          <cell r="E2730" t="str">
            <v>3001</v>
          </cell>
          <cell r="F2730" t="str">
            <v>ER_3001 - Replace Deteriorating Gas System</v>
          </cell>
          <cell r="G2730" t="str">
            <v>Gas Deteriorated Steel Pipe Replacement Program</v>
          </cell>
          <cell r="H2730" t="str">
            <v>Gas Subfunction</v>
          </cell>
          <cell r="I2730" t="str">
            <v>Asset Condition</v>
          </cell>
        </row>
        <row r="2731">
          <cell r="A2731" t="str">
            <v>BI_ZCG17</v>
          </cell>
          <cell r="B2731" t="str">
            <v>ZCG17</v>
          </cell>
          <cell r="C2731" t="str">
            <v>BI_ZCG17 - Gas Regulator Station Reliability - Cd'A</v>
          </cell>
          <cell r="D2731" t="str">
            <v>ER_3002</v>
          </cell>
          <cell r="E2731" t="str">
            <v>3002</v>
          </cell>
          <cell r="F2731" t="str">
            <v>ER_3002 - Regulator Reliable - Blanket</v>
          </cell>
          <cell r="G2731" t="str">
            <v>Gas Regulator Station Replacement Program</v>
          </cell>
          <cell r="H2731" t="str">
            <v>Gas Subfunction</v>
          </cell>
          <cell r="I2731" t="str">
            <v>Asset Condition</v>
          </cell>
        </row>
        <row r="2732">
          <cell r="A2732" t="str">
            <v>BI_ZCG31</v>
          </cell>
          <cell r="B2732" t="str">
            <v>ZCG31</v>
          </cell>
          <cell r="C2732" t="str">
            <v>BI_ZCG31 - LED Streetlight Change Out Blanket - Grangeville</v>
          </cell>
          <cell r="D2732" t="str">
            <v>ER_2584</v>
          </cell>
          <cell r="E2732" t="str">
            <v>2584</v>
          </cell>
          <cell r="F2732" t="str">
            <v>ER_2584 - LED Change-Out Program</v>
          </cell>
          <cell r="G2732" t="str">
            <v>LED Change-Out Program</v>
          </cell>
          <cell r="H2732" t="str">
            <v>T&amp;D Operations</v>
          </cell>
          <cell r="I2732" t="str">
            <v>Asset Condition</v>
          </cell>
        </row>
        <row r="2733">
          <cell r="A2733" t="str">
            <v>BI_ZCJ05</v>
          </cell>
          <cell r="B2733" t="str">
            <v>ZCJ05</v>
          </cell>
          <cell r="C2733" t="str">
            <v>BI_ZCJ05 - Electric Transmission Plant-Storm CDA</v>
          </cell>
          <cell r="D2733" t="str">
            <v>ER_2051</v>
          </cell>
          <cell r="E2733" t="str">
            <v>2051</v>
          </cell>
          <cell r="F2733" t="str">
            <v>ER_2051 - Electric Transmission Plant-Storm</v>
          </cell>
          <cell r="G2733" t="str">
            <v>Electric Storm</v>
          </cell>
          <cell r="H2733" t="str">
            <v>T&amp;D Operations</v>
          </cell>
          <cell r="I2733" t="str">
            <v>Failed Plant &amp; Operations</v>
          </cell>
        </row>
        <row r="2734">
          <cell r="A2734" t="str">
            <v>BI_ZCJ06</v>
          </cell>
          <cell r="B2734" t="str">
            <v>ZCJ06</v>
          </cell>
          <cell r="C2734" t="str">
            <v>BI_ZCJ06 - ID Overbuilt Pipe Replacement</v>
          </cell>
          <cell r="D2734" t="str">
            <v>ER_3006</v>
          </cell>
          <cell r="E2734" t="str">
            <v>3006</v>
          </cell>
          <cell r="F2734" t="str">
            <v>ER_3006 - Overbuilt Pipe Replacement Blanket</v>
          </cell>
          <cell r="G2734" t="str">
            <v>Gas Overbuilt Pipe Replacement Program</v>
          </cell>
          <cell r="H2734" t="str">
            <v>Gas Subfunction</v>
          </cell>
          <cell r="I2734" t="str">
            <v>Mandatory &amp; Compliance</v>
          </cell>
        </row>
        <row r="2735">
          <cell r="A2735" t="str">
            <v>BI_ZCJ10</v>
          </cell>
          <cell r="B2735" t="str">
            <v>ZCJ10</v>
          </cell>
          <cell r="C2735" t="str">
            <v>BI_ZCJ10 - Elect Revenue Blanket - CDA</v>
          </cell>
          <cell r="D2735" t="str">
            <v>ER_1000</v>
          </cell>
          <cell r="E2735" t="str">
            <v>1000</v>
          </cell>
          <cell r="F2735" t="str">
            <v>ER_1000 - Electric Revenue Blanket</v>
          </cell>
          <cell r="G2735" t="str">
            <v>New Revenue - Growth</v>
          </cell>
          <cell r="H2735" t="str">
            <v>Growth Subfunction</v>
          </cell>
          <cell r="I2735" t="str">
            <v>Customer Requested</v>
          </cell>
        </row>
        <row r="2736">
          <cell r="A2736" t="str">
            <v>BI_ZCJ11</v>
          </cell>
          <cell r="B2736" t="str">
            <v>ZCJ11</v>
          </cell>
          <cell r="C2736" t="str">
            <v>BI_ZCJ11 - Gas Revenue Blanket-Coeur D'Alene</v>
          </cell>
          <cell r="D2736" t="str">
            <v>ER_1001</v>
          </cell>
          <cell r="E2736" t="str">
            <v>1001</v>
          </cell>
          <cell r="F2736" t="str">
            <v>ER_1001 - Gas Revenue Blanket</v>
          </cell>
          <cell r="G2736" t="str">
            <v>New Revenue - Growth</v>
          </cell>
          <cell r="H2736" t="str">
            <v>Growth Subfunction</v>
          </cell>
          <cell r="I2736" t="str">
            <v>Customer Requested</v>
          </cell>
        </row>
        <row r="2737">
          <cell r="A2737" t="str">
            <v>BI_ZCJ12</v>
          </cell>
          <cell r="B2737" t="str">
            <v>ZCJ12</v>
          </cell>
          <cell r="C2737" t="str">
            <v>BI_ZCJ12 - Gas Distribution Non Revenue - Cd'A</v>
          </cell>
          <cell r="D2737" t="str">
            <v>ER_3005</v>
          </cell>
          <cell r="E2737" t="str">
            <v>3005</v>
          </cell>
          <cell r="F2737" t="str">
            <v>ER_3005 - Gas Distribution Non-Revenue Blanket</v>
          </cell>
          <cell r="G2737" t="str">
            <v>Gas Non-Revenue Program</v>
          </cell>
          <cell r="H2737" t="str">
            <v>Gas Subfunction</v>
          </cell>
          <cell r="I2737" t="str">
            <v>Failed Plant &amp; Operations</v>
          </cell>
        </row>
        <row r="2738">
          <cell r="A2738" t="str">
            <v>BI_ZCJ23</v>
          </cell>
          <cell r="B2738" t="str">
            <v>ZCJ23</v>
          </cell>
          <cell r="C2738" t="str">
            <v>BI_ZCJ23 - Relocate Due to St&amp;Hwy Work - Cd'A</v>
          </cell>
          <cell r="D2738" t="str">
            <v>ER_3003</v>
          </cell>
          <cell r="E2738" t="str">
            <v>3003</v>
          </cell>
          <cell r="F2738" t="str">
            <v>ER_3003 - Gas Replace-St&amp;Hwy</v>
          </cell>
          <cell r="G2738" t="str">
            <v>Gas Replacement Street and Highway Program</v>
          </cell>
          <cell r="H2738" t="str">
            <v>Gas Subfunction</v>
          </cell>
          <cell r="I2738" t="str">
            <v>Mandatory &amp; Compliance</v>
          </cell>
        </row>
        <row r="2739">
          <cell r="A2739" t="str">
            <v>BI_ZCJ30</v>
          </cell>
          <cell r="B2739" t="str">
            <v>ZCJ30</v>
          </cell>
          <cell r="C2739" t="str">
            <v>BI_ZCJ30 - St Light Minor Blanket - CDA</v>
          </cell>
          <cell r="D2739" t="str">
            <v>ER_1004</v>
          </cell>
          <cell r="E2739" t="str">
            <v>1004</v>
          </cell>
          <cell r="F2739" t="str">
            <v>ER_1004 - Street Lt Minor Blanket</v>
          </cell>
          <cell r="G2739" t="str">
            <v>New Revenue - Growth</v>
          </cell>
          <cell r="H2739" t="str">
            <v>Growth Subfunction</v>
          </cell>
          <cell r="I2739" t="str">
            <v>Customer Requested</v>
          </cell>
        </row>
        <row r="2740">
          <cell r="A2740" t="str">
            <v>BI_ZCJ31</v>
          </cell>
          <cell r="B2740" t="str">
            <v>ZCJ31</v>
          </cell>
          <cell r="C2740" t="str">
            <v>BI_ZCJ31 - LED Streetlight Change Out Blanket - Coeur d'Alene</v>
          </cell>
          <cell r="D2740" t="str">
            <v>ER_2584</v>
          </cell>
          <cell r="E2740" t="str">
            <v>2584</v>
          </cell>
          <cell r="F2740" t="str">
            <v>ER_2584 - LED Change-Out Program</v>
          </cell>
          <cell r="G2740" t="str">
            <v>LED Change-Out Program</v>
          </cell>
          <cell r="H2740" t="str">
            <v>T&amp;D Operations</v>
          </cell>
          <cell r="I2740" t="str">
            <v>Asset Condition</v>
          </cell>
        </row>
        <row r="2741">
          <cell r="A2741" t="str">
            <v>BI_ZCJ33</v>
          </cell>
          <cell r="B2741" t="str">
            <v>ZCJ33</v>
          </cell>
          <cell r="C2741" t="str">
            <v>BI_ZCJ33 - Elect UG Replace - Coeur D'Alene</v>
          </cell>
          <cell r="D2741" t="str">
            <v>ER_2054</v>
          </cell>
          <cell r="E2741" t="str">
            <v>2054</v>
          </cell>
          <cell r="F2741" t="str">
            <v>ER_2054 - Electric Underground Replacement</v>
          </cell>
          <cell r="G2741" t="str">
            <v>Primary URD Cable Replacement</v>
          </cell>
          <cell r="H2741" t="str">
            <v>T&amp;D Operations</v>
          </cell>
          <cell r="I2741" t="str">
            <v>Asset Condition</v>
          </cell>
        </row>
        <row r="2742">
          <cell r="A2742" t="str">
            <v>BI_ZCJ34</v>
          </cell>
          <cell r="B2742" t="str">
            <v>ZCJ34</v>
          </cell>
          <cell r="C2742" t="str">
            <v>BI_ZCJ34 - Elect Distr Blanket - CDA Area</v>
          </cell>
          <cell r="D2742" t="str">
            <v>ER_2055</v>
          </cell>
          <cell r="E2742" t="str">
            <v>2055</v>
          </cell>
          <cell r="F2742" t="str">
            <v>ER_2055 - Electric Distribution Minor Blanket</v>
          </cell>
          <cell r="G2742" t="str">
            <v>Distribution Minor Rebuild</v>
          </cell>
          <cell r="H2742" t="str">
            <v>T&amp;D Operations</v>
          </cell>
          <cell r="I2742" t="str">
            <v>Asset Condition</v>
          </cell>
        </row>
        <row r="2743">
          <cell r="A2743" t="str">
            <v>BI_ZCJ35</v>
          </cell>
          <cell r="B2743" t="str">
            <v>ZCJ35</v>
          </cell>
          <cell r="C2743" t="str">
            <v>BI_ZCJ35 - Distr Line Relocate-CDA</v>
          </cell>
          <cell r="D2743" t="str">
            <v>ER_2056</v>
          </cell>
          <cell r="E2743" t="str">
            <v>2056</v>
          </cell>
          <cell r="F2743" t="str">
            <v>ER_2056 - Distribution Line Relocations</v>
          </cell>
          <cell r="G2743" t="str">
            <v>Elec Relocation and Replacement Program</v>
          </cell>
          <cell r="H2743" t="str">
            <v>T&amp;D Operations</v>
          </cell>
          <cell r="I2743" t="str">
            <v>Mandatory &amp; Compliance</v>
          </cell>
        </row>
        <row r="2744">
          <cell r="A2744" t="str">
            <v>BI_ZCJ37</v>
          </cell>
          <cell r="B2744" t="str">
            <v>ZCJ37</v>
          </cell>
          <cell r="C2744" t="str">
            <v>BI_ZCJ37 - Area Light Blanket - CDA</v>
          </cell>
          <cell r="D2744" t="str">
            <v>ER_1005</v>
          </cell>
          <cell r="E2744" t="str">
            <v>1005</v>
          </cell>
          <cell r="F2744" t="str">
            <v>ER_1005 - Area Light Minor Blanket</v>
          </cell>
          <cell r="G2744" t="str">
            <v>New Revenue - Growth</v>
          </cell>
          <cell r="H2744" t="str">
            <v>Growth Subfunction</v>
          </cell>
          <cell r="I2744" t="str">
            <v>Customer Requested</v>
          </cell>
        </row>
        <row r="2745">
          <cell r="A2745" t="str">
            <v>BI_ZCJ52</v>
          </cell>
          <cell r="B2745" t="str">
            <v>ZCJ52</v>
          </cell>
          <cell r="C2745" t="str">
            <v>BI_ZCJ52 - Failed Electric Dist Plant-Storm CDA</v>
          </cell>
          <cell r="D2745" t="str">
            <v>ER_2059</v>
          </cell>
          <cell r="E2745" t="str">
            <v>2059</v>
          </cell>
          <cell r="F2745" t="str">
            <v>ER_2059 - Failed Electric Dist Plant-Storm</v>
          </cell>
          <cell r="G2745" t="str">
            <v>Electric Storm</v>
          </cell>
          <cell r="H2745" t="str">
            <v>T&amp;D Operations</v>
          </cell>
          <cell r="I2745" t="str">
            <v>Failed Plant &amp; Operations</v>
          </cell>
        </row>
        <row r="2746">
          <cell r="A2746" t="str">
            <v>BI_ZCJ60</v>
          </cell>
          <cell r="B2746" t="str">
            <v>ZCJ60</v>
          </cell>
          <cell r="C2746" t="str">
            <v>BI_ZCJ60 - Deteriorated Pole Replacement CDA</v>
          </cell>
          <cell r="D2746" t="str">
            <v>ER_2055</v>
          </cell>
          <cell r="E2746" t="str">
            <v>2055</v>
          </cell>
          <cell r="F2746" t="str">
            <v>ER_2055 - Electric Distribution Minor Blanket</v>
          </cell>
          <cell r="G2746" t="str">
            <v>Distribution Minor Rebuild</v>
          </cell>
          <cell r="H2746" t="str">
            <v>T&amp;D Operations</v>
          </cell>
          <cell r="I2746" t="str">
            <v>Asset Condition</v>
          </cell>
        </row>
        <row r="2747">
          <cell r="A2747" t="str">
            <v>BI_ZCM05</v>
          </cell>
          <cell r="B2747" t="str">
            <v>ZCM05</v>
          </cell>
          <cell r="C2747" t="str">
            <v>BI_ZCM05 - Electric Transmission Plant-Storm Kellogg StMaries</v>
          </cell>
          <cell r="D2747" t="str">
            <v>ER_2051</v>
          </cell>
          <cell r="E2747" t="str">
            <v>2051</v>
          </cell>
          <cell r="F2747" t="str">
            <v>ER_2051 - Electric Transmission Plant-Storm</v>
          </cell>
          <cell r="G2747" t="str">
            <v>Electric Storm</v>
          </cell>
          <cell r="H2747" t="str">
            <v>T&amp;D Operations</v>
          </cell>
          <cell r="I2747" t="str">
            <v>Failed Plant &amp; Operations</v>
          </cell>
        </row>
        <row r="2748">
          <cell r="A2748" t="str">
            <v>BI_ZCM10</v>
          </cell>
          <cell r="B2748" t="str">
            <v>ZCM10</v>
          </cell>
          <cell r="C2748" t="str">
            <v>BI_ZCM10 - Elect Revenue Blanket - Kel/Stm</v>
          </cell>
          <cell r="D2748" t="str">
            <v>ER_1000</v>
          </cell>
          <cell r="E2748" t="str">
            <v>1000</v>
          </cell>
          <cell r="F2748" t="str">
            <v>ER_1000 - Electric Revenue Blanket</v>
          </cell>
          <cell r="G2748" t="str">
            <v>New Revenue - Growth</v>
          </cell>
          <cell r="H2748" t="str">
            <v>Growth Subfunction</v>
          </cell>
          <cell r="I2748" t="str">
            <v>Customer Requested</v>
          </cell>
        </row>
        <row r="2749">
          <cell r="A2749" t="str">
            <v>BI_ZCM11</v>
          </cell>
          <cell r="B2749" t="str">
            <v>ZCM11</v>
          </cell>
          <cell r="C2749" t="str">
            <v>BI_ZCM11 - Gas Rev Blanket-Kellogg/St Maries</v>
          </cell>
          <cell r="D2749" t="str">
            <v>ER_1001</v>
          </cell>
          <cell r="E2749" t="str">
            <v>1001</v>
          </cell>
          <cell r="F2749" t="str">
            <v>ER_1001 - Gas Revenue Blanket</v>
          </cell>
          <cell r="G2749" t="str">
            <v>New Revenue - Growth</v>
          </cell>
          <cell r="H2749" t="str">
            <v>Growth Subfunction</v>
          </cell>
          <cell r="I2749" t="str">
            <v>Customer Requested</v>
          </cell>
        </row>
        <row r="2750">
          <cell r="A2750" t="str">
            <v>BI_ZCM12</v>
          </cell>
          <cell r="B2750" t="str">
            <v>ZCM12</v>
          </cell>
          <cell r="C2750" t="str">
            <v>BI_ZCM12 - Gas Distribution Non Revenue - Kellogg</v>
          </cell>
          <cell r="D2750" t="str">
            <v>ER_3005</v>
          </cell>
          <cell r="E2750" t="str">
            <v>3005</v>
          </cell>
          <cell r="F2750" t="str">
            <v>ER_3005 - Gas Distribution Non-Revenue Blanket</v>
          </cell>
          <cell r="G2750" t="str">
            <v>Gas Non-Revenue Program</v>
          </cell>
          <cell r="H2750" t="str">
            <v>Gas Subfunction</v>
          </cell>
          <cell r="I2750" t="str">
            <v>Failed Plant &amp; Operations</v>
          </cell>
        </row>
        <row r="2751">
          <cell r="A2751" t="str">
            <v>BI_ZCM15</v>
          </cell>
          <cell r="B2751" t="str">
            <v>ZCM15</v>
          </cell>
          <cell r="C2751" t="str">
            <v>BI_ZCM15 - Replace System Reinforcement - Kellogg</v>
          </cell>
          <cell r="D2751" t="str">
            <v>ER_3000</v>
          </cell>
          <cell r="E2751" t="str">
            <v>3000</v>
          </cell>
          <cell r="F2751" t="str">
            <v>ER_3000 - Gas Reinforce-Minor Blanket</v>
          </cell>
          <cell r="G2751" t="str">
            <v>Gas Reinforcement Program</v>
          </cell>
          <cell r="H2751" t="str">
            <v>Gas Subfunction</v>
          </cell>
          <cell r="I2751" t="str">
            <v>Performance &amp; Capacity</v>
          </cell>
        </row>
        <row r="2752">
          <cell r="A2752" t="str">
            <v>BI_ZCM17</v>
          </cell>
          <cell r="B2752" t="str">
            <v>ZCM17</v>
          </cell>
          <cell r="C2752" t="str">
            <v>BI_ZCM17 - Gas Regulator Station Reliability - Kellogg</v>
          </cell>
          <cell r="D2752" t="str">
            <v>ER_3002</v>
          </cell>
          <cell r="E2752" t="str">
            <v>3002</v>
          </cell>
          <cell r="F2752" t="str">
            <v>ER_3002 - Regulator Reliable - Blanket</v>
          </cell>
          <cell r="G2752" t="str">
            <v>Gas Regulator Station Replacement Program</v>
          </cell>
          <cell r="H2752" t="str">
            <v>Gas Subfunction</v>
          </cell>
          <cell r="I2752" t="str">
            <v>Asset Condition</v>
          </cell>
        </row>
        <row r="2753">
          <cell r="A2753" t="str">
            <v>BI_ZCM23</v>
          </cell>
          <cell r="B2753" t="str">
            <v>ZCM23</v>
          </cell>
          <cell r="C2753" t="str">
            <v>BI_ZCM23 - Relocate Due to St&amp;Hwy Work- Kellogg</v>
          </cell>
          <cell r="D2753" t="str">
            <v>ER_3003</v>
          </cell>
          <cell r="E2753" t="str">
            <v>3003</v>
          </cell>
          <cell r="F2753" t="str">
            <v>ER_3003 - Gas Replace-St&amp;Hwy</v>
          </cell>
          <cell r="G2753" t="str">
            <v>Gas Replacement Street and Highway Program</v>
          </cell>
          <cell r="H2753" t="str">
            <v>Gas Subfunction</v>
          </cell>
          <cell r="I2753" t="str">
            <v>Mandatory &amp; Compliance</v>
          </cell>
        </row>
        <row r="2754">
          <cell r="A2754" t="str">
            <v>BI_ZCM30</v>
          </cell>
          <cell r="B2754" t="str">
            <v>ZCM30</v>
          </cell>
          <cell r="C2754" t="str">
            <v>BI_ZCM30 - St Light Blanket - Kellogg</v>
          </cell>
          <cell r="D2754" t="str">
            <v>ER_1004</v>
          </cell>
          <cell r="E2754" t="str">
            <v>1004</v>
          </cell>
          <cell r="F2754" t="str">
            <v>ER_1004 - Street Lt Minor Blanket</v>
          </cell>
          <cell r="G2754" t="str">
            <v>New Revenue - Growth</v>
          </cell>
          <cell r="H2754" t="str">
            <v>Growth Subfunction</v>
          </cell>
          <cell r="I2754" t="str">
            <v>Customer Requested</v>
          </cell>
        </row>
        <row r="2755">
          <cell r="A2755" t="str">
            <v>BI_ZCM31</v>
          </cell>
          <cell r="B2755" t="str">
            <v>ZCM31</v>
          </cell>
          <cell r="C2755" t="str">
            <v>BI_ZCM31 - LED Streetlight Change Out Blanket - Kellogg</v>
          </cell>
          <cell r="D2755" t="str">
            <v>ER_2584</v>
          </cell>
          <cell r="E2755" t="str">
            <v>2584</v>
          </cell>
          <cell r="F2755" t="str">
            <v>ER_2584 - LED Change-Out Program</v>
          </cell>
          <cell r="G2755" t="str">
            <v>LED Change-Out Program</v>
          </cell>
          <cell r="H2755" t="str">
            <v>T&amp;D Operations</v>
          </cell>
          <cell r="I2755" t="str">
            <v>Asset Condition</v>
          </cell>
        </row>
        <row r="2756">
          <cell r="A2756" t="str">
            <v>BI_ZCM33</v>
          </cell>
          <cell r="B2756" t="str">
            <v>ZCM33</v>
          </cell>
          <cell r="C2756" t="str">
            <v>BI_ZCM33 - Elect UG Replace - Kellogg</v>
          </cell>
          <cell r="D2756" t="str">
            <v>ER_2054</v>
          </cell>
          <cell r="E2756" t="str">
            <v>2054</v>
          </cell>
          <cell r="F2756" t="str">
            <v>ER_2054 - Electric Underground Replacement</v>
          </cell>
          <cell r="G2756" t="str">
            <v>Primary URD Cable Replacement</v>
          </cell>
          <cell r="H2756" t="str">
            <v>T&amp;D Operations</v>
          </cell>
          <cell r="I2756" t="str">
            <v>Asset Condition</v>
          </cell>
        </row>
        <row r="2757">
          <cell r="A2757" t="str">
            <v>BI_ZCM34</v>
          </cell>
          <cell r="B2757" t="str">
            <v>ZCM34</v>
          </cell>
          <cell r="C2757" t="str">
            <v>BI_ZCM34 - Electr Distr Blanket - Kellogg</v>
          </cell>
          <cell r="D2757" t="str">
            <v>ER_2055</v>
          </cell>
          <cell r="E2757" t="str">
            <v>2055</v>
          </cell>
          <cell r="F2757" t="str">
            <v>ER_2055 - Electric Distribution Minor Blanket</v>
          </cell>
          <cell r="G2757" t="str">
            <v>Distribution Minor Rebuild</v>
          </cell>
          <cell r="H2757" t="str">
            <v>T&amp;D Operations</v>
          </cell>
          <cell r="I2757" t="str">
            <v>Asset Condition</v>
          </cell>
        </row>
        <row r="2758">
          <cell r="A2758" t="str">
            <v>BI_ZCM35</v>
          </cell>
          <cell r="B2758" t="str">
            <v>ZCM35</v>
          </cell>
          <cell r="C2758" t="str">
            <v>BI_ZCM35 - Distr Line Relocate-Kellogg</v>
          </cell>
          <cell r="D2758" t="str">
            <v>ER_2056</v>
          </cell>
          <cell r="E2758" t="str">
            <v>2056</v>
          </cell>
          <cell r="F2758" t="str">
            <v>ER_2056 - Distribution Line Relocations</v>
          </cell>
          <cell r="G2758" t="str">
            <v>Elec Relocation and Replacement Program</v>
          </cell>
          <cell r="H2758" t="str">
            <v>T&amp;D Operations</v>
          </cell>
          <cell r="I2758" t="str">
            <v>Mandatory &amp; Compliance</v>
          </cell>
        </row>
        <row r="2759">
          <cell r="A2759" t="str">
            <v>BI_ZCM37</v>
          </cell>
          <cell r="B2759" t="str">
            <v>ZCM37</v>
          </cell>
          <cell r="C2759" t="str">
            <v>BI_ZCM37 - Area Light Blanket - Kellogg</v>
          </cell>
          <cell r="D2759" t="str">
            <v>ER_1005</v>
          </cell>
          <cell r="E2759" t="str">
            <v>1005</v>
          </cell>
          <cell r="F2759" t="str">
            <v>ER_1005 - Area Light Minor Blanket</v>
          </cell>
          <cell r="G2759" t="str">
            <v>New Revenue - Growth</v>
          </cell>
          <cell r="H2759" t="str">
            <v>Growth Subfunction</v>
          </cell>
          <cell r="I2759" t="str">
            <v>Customer Requested</v>
          </cell>
        </row>
        <row r="2760">
          <cell r="A2760" t="str">
            <v>BI_ZCM52</v>
          </cell>
          <cell r="B2760" t="str">
            <v>ZCM52</v>
          </cell>
          <cell r="C2760" t="str">
            <v>BI_ZCM52 - Failed Electric Dist Plant-Storm Kellogg</v>
          </cell>
          <cell r="D2760" t="str">
            <v>ER_2059</v>
          </cell>
          <cell r="E2760" t="str">
            <v>2059</v>
          </cell>
          <cell r="F2760" t="str">
            <v>ER_2059 - Failed Electric Dist Plant-Storm</v>
          </cell>
          <cell r="G2760" t="str">
            <v>Electric Storm</v>
          </cell>
          <cell r="H2760" t="str">
            <v>T&amp;D Operations</v>
          </cell>
          <cell r="I2760" t="str">
            <v>Failed Plant &amp; Operations</v>
          </cell>
        </row>
        <row r="2761">
          <cell r="A2761" t="str">
            <v>BI_ZCM60</v>
          </cell>
          <cell r="B2761" t="str">
            <v>ZCM60</v>
          </cell>
          <cell r="C2761" t="str">
            <v>BI_ZCM60 - Deteriorated Pole Replacement Kellogg</v>
          </cell>
          <cell r="D2761" t="str">
            <v>ER_2055</v>
          </cell>
          <cell r="E2761" t="str">
            <v>2055</v>
          </cell>
          <cell r="F2761" t="str">
            <v>ER_2055 - Electric Distribution Minor Blanket</v>
          </cell>
          <cell r="G2761" t="str">
            <v>Distribution Minor Rebuild</v>
          </cell>
          <cell r="H2761" t="str">
            <v>T&amp;D Operations</v>
          </cell>
          <cell r="I2761" t="str">
            <v>Asset Condition</v>
          </cell>
        </row>
        <row r="2762">
          <cell r="A2762" t="str">
            <v>BI_ZCS05</v>
          </cell>
          <cell r="B2762" t="str">
            <v>ZCS05</v>
          </cell>
          <cell r="C2762" t="str">
            <v>BI_ZCS05 - Electric Transmission Plant-Storm Sandpoint</v>
          </cell>
          <cell r="D2762" t="str">
            <v>ER_2051</v>
          </cell>
          <cell r="E2762" t="str">
            <v>2051</v>
          </cell>
          <cell r="F2762" t="str">
            <v>ER_2051 - Electric Transmission Plant-Storm</v>
          </cell>
          <cell r="G2762" t="str">
            <v>Electric Storm</v>
          </cell>
          <cell r="H2762" t="str">
            <v>T&amp;D Operations</v>
          </cell>
          <cell r="I2762" t="str">
            <v>Failed Plant &amp; Operations</v>
          </cell>
        </row>
        <row r="2763">
          <cell r="A2763" t="str">
            <v>BI_ZCS10</v>
          </cell>
          <cell r="B2763" t="str">
            <v>ZCS10</v>
          </cell>
          <cell r="C2763" t="str">
            <v>BI_ZCS10 - Elect Revenue Blanket - Sandpoint</v>
          </cell>
          <cell r="D2763" t="str">
            <v>ER_1000</v>
          </cell>
          <cell r="E2763" t="str">
            <v>1000</v>
          </cell>
          <cell r="F2763" t="str">
            <v>ER_1000 - Electric Revenue Blanket</v>
          </cell>
          <cell r="G2763" t="str">
            <v>New Revenue - Growth</v>
          </cell>
          <cell r="H2763" t="str">
            <v>Growth Subfunction</v>
          </cell>
          <cell r="I2763" t="str">
            <v>Customer Requested</v>
          </cell>
        </row>
        <row r="2764">
          <cell r="A2764" t="str">
            <v>BI_ZCS11</v>
          </cell>
          <cell r="B2764" t="str">
            <v>ZCS11</v>
          </cell>
          <cell r="C2764" t="str">
            <v>BI_ZCS11 - Gas Revenue Blanket-Sandpoint</v>
          </cell>
          <cell r="D2764" t="str">
            <v>ER_1001</v>
          </cell>
          <cell r="E2764" t="str">
            <v>1001</v>
          </cell>
          <cell r="F2764" t="str">
            <v>ER_1001 - Gas Revenue Blanket</v>
          </cell>
          <cell r="G2764" t="str">
            <v>New Revenue - Growth</v>
          </cell>
          <cell r="H2764" t="str">
            <v>Growth Subfunction</v>
          </cell>
          <cell r="I2764" t="str">
            <v>Customer Requested</v>
          </cell>
        </row>
        <row r="2765">
          <cell r="A2765" t="str">
            <v>BI_ZCS12</v>
          </cell>
          <cell r="B2765" t="str">
            <v>ZCS12</v>
          </cell>
          <cell r="C2765" t="str">
            <v>BI_ZCS12 - Gas Distribution Non Revenue - Sandpoint</v>
          </cell>
          <cell r="D2765" t="str">
            <v>ER_3005</v>
          </cell>
          <cell r="E2765" t="str">
            <v>3005</v>
          </cell>
          <cell r="F2765" t="str">
            <v>ER_3005 - Gas Distribution Non-Revenue Blanket</v>
          </cell>
          <cell r="G2765" t="str">
            <v>Gas Non-Revenue Program</v>
          </cell>
          <cell r="H2765" t="str">
            <v>Gas Subfunction</v>
          </cell>
          <cell r="I2765" t="str">
            <v>Failed Plant &amp; Operations</v>
          </cell>
        </row>
        <row r="2766">
          <cell r="A2766" t="str">
            <v>BI_ZCS15</v>
          </cell>
          <cell r="B2766" t="str">
            <v>ZCS15</v>
          </cell>
          <cell r="C2766" t="str">
            <v>BI_ZCS15 - Replace System Reinforcement - Sandpoint</v>
          </cell>
          <cell r="D2766" t="str">
            <v>ER_3000</v>
          </cell>
          <cell r="E2766" t="str">
            <v>3000</v>
          </cell>
          <cell r="F2766" t="str">
            <v>ER_3000 - Gas Reinforce-Minor Blanket</v>
          </cell>
          <cell r="G2766" t="str">
            <v>Gas Reinforcement Program</v>
          </cell>
          <cell r="H2766" t="str">
            <v>Gas Subfunction</v>
          </cell>
          <cell r="I2766" t="str">
            <v>Performance &amp; Capacity</v>
          </cell>
        </row>
        <row r="2767">
          <cell r="A2767" t="str">
            <v>BI_ZCS23</v>
          </cell>
          <cell r="B2767" t="str">
            <v>ZCS23</v>
          </cell>
          <cell r="C2767" t="str">
            <v>BI_ZCS23 - Relocate Due to St&amp;Hwy Work - Sandpoint</v>
          </cell>
          <cell r="D2767" t="str">
            <v>ER_3003</v>
          </cell>
          <cell r="E2767" t="str">
            <v>3003</v>
          </cell>
          <cell r="F2767" t="str">
            <v>ER_3003 - Gas Replace-St&amp;Hwy</v>
          </cell>
          <cell r="G2767" t="str">
            <v>Gas Replacement Street and Highway Program</v>
          </cell>
          <cell r="H2767" t="str">
            <v>Gas Subfunction</v>
          </cell>
          <cell r="I2767" t="str">
            <v>Mandatory &amp; Compliance</v>
          </cell>
        </row>
        <row r="2768">
          <cell r="A2768" t="str">
            <v>BI_ZCS30</v>
          </cell>
          <cell r="B2768" t="str">
            <v>ZCS30</v>
          </cell>
          <cell r="C2768" t="str">
            <v>BI_ZCS30 - Street Light Blanket - Sandpoint/Bonners Ferry</v>
          </cell>
          <cell r="D2768" t="str">
            <v>ER_1004</v>
          </cell>
          <cell r="E2768" t="str">
            <v>1004</v>
          </cell>
          <cell r="F2768" t="str">
            <v>ER_1004 - Street Lt Minor Blanket</v>
          </cell>
          <cell r="G2768" t="str">
            <v>New Revenue - Growth</v>
          </cell>
          <cell r="H2768" t="str">
            <v>Growth Subfunction</v>
          </cell>
          <cell r="I2768" t="str">
            <v>Customer Requested</v>
          </cell>
        </row>
        <row r="2769">
          <cell r="A2769" t="str">
            <v>BI_ZCS31</v>
          </cell>
          <cell r="B2769" t="str">
            <v>ZCS31</v>
          </cell>
          <cell r="C2769" t="str">
            <v>BI_ZCS31 - LED Streetlight Change Out Blanket - Sandpoint</v>
          </cell>
          <cell r="D2769" t="str">
            <v>ER_2584</v>
          </cell>
          <cell r="E2769" t="str">
            <v>2584</v>
          </cell>
          <cell r="F2769" t="str">
            <v>ER_2584 - LED Change-Out Program</v>
          </cell>
          <cell r="G2769" t="str">
            <v>LED Change-Out Program</v>
          </cell>
          <cell r="H2769" t="str">
            <v>T&amp;D Operations</v>
          </cell>
          <cell r="I2769" t="str">
            <v>Asset Condition</v>
          </cell>
        </row>
        <row r="2770">
          <cell r="A2770" t="str">
            <v>BI_ZCS33</v>
          </cell>
          <cell r="B2770" t="str">
            <v>ZCS33</v>
          </cell>
          <cell r="C2770" t="str">
            <v>BI_ZCS33 - Elect UG Replacement - Sandpoint</v>
          </cell>
          <cell r="D2770" t="str">
            <v>ER_2054</v>
          </cell>
          <cell r="E2770" t="str">
            <v>2054</v>
          </cell>
          <cell r="F2770" t="str">
            <v>ER_2054 - Electric Underground Replacement</v>
          </cell>
          <cell r="G2770" t="str">
            <v>Primary URD Cable Replacement</v>
          </cell>
          <cell r="H2770" t="str">
            <v>T&amp;D Operations</v>
          </cell>
          <cell r="I2770" t="str">
            <v>Asset Condition</v>
          </cell>
        </row>
        <row r="2771">
          <cell r="A2771" t="str">
            <v>BI_ZCS34</v>
          </cell>
          <cell r="B2771" t="str">
            <v>ZCS34</v>
          </cell>
          <cell r="C2771" t="str">
            <v>BI_ZCS34 - Elect Distr Blanket -Sandpoint/Bonners Ferry</v>
          </cell>
          <cell r="D2771" t="str">
            <v>ER_2055</v>
          </cell>
          <cell r="E2771" t="str">
            <v>2055</v>
          </cell>
          <cell r="F2771" t="str">
            <v>ER_2055 - Electric Distribution Minor Blanket</v>
          </cell>
          <cell r="G2771" t="str">
            <v>Distribution Minor Rebuild</v>
          </cell>
          <cell r="H2771" t="str">
            <v>T&amp;D Operations</v>
          </cell>
          <cell r="I2771" t="str">
            <v>Asset Condition</v>
          </cell>
        </row>
        <row r="2772">
          <cell r="A2772" t="str">
            <v>BI_ZCS35</v>
          </cell>
          <cell r="B2772" t="str">
            <v>ZCS35</v>
          </cell>
          <cell r="C2772" t="str">
            <v>BI_ZCS35 - Distr Line Reloc - Sndpt/Bonners Ferry</v>
          </cell>
          <cell r="D2772" t="str">
            <v>ER_2056</v>
          </cell>
          <cell r="E2772" t="str">
            <v>2056</v>
          </cell>
          <cell r="F2772" t="str">
            <v>ER_2056 - Distribution Line Relocations</v>
          </cell>
          <cell r="G2772" t="str">
            <v>Elec Relocation and Replacement Program</v>
          </cell>
          <cell r="H2772" t="str">
            <v>T&amp;D Operations</v>
          </cell>
          <cell r="I2772" t="str">
            <v>Mandatory &amp; Compliance</v>
          </cell>
        </row>
        <row r="2773">
          <cell r="A2773" t="str">
            <v>BI_ZCS37</v>
          </cell>
          <cell r="B2773" t="str">
            <v>ZCS37</v>
          </cell>
          <cell r="C2773" t="str">
            <v>BI_ZCS37 - Area Light Blanket - Sandpoint/Bonners Ferry</v>
          </cell>
          <cell r="D2773" t="str">
            <v>ER_1005</v>
          </cell>
          <cell r="E2773" t="str">
            <v>1005</v>
          </cell>
          <cell r="F2773" t="str">
            <v>ER_1005 - Area Light Minor Blanket</v>
          </cell>
          <cell r="G2773" t="str">
            <v>New Revenue - Growth</v>
          </cell>
          <cell r="H2773" t="str">
            <v>Growth Subfunction</v>
          </cell>
          <cell r="I2773" t="str">
            <v>Customer Requested</v>
          </cell>
        </row>
        <row r="2774">
          <cell r="A2774" t="str">
            <v>BI_ZCS52</v>
          </cell>
          <cell r="B2774" t="str">
            <v>ZCS52</v>
          </cell>
          <cell r="C2774" t="str">
            <v>BI_ZCS52 - Failed Electric Dist Plant-Storm Sandpoint</v>
          </cell>
          <cell r="D2774" t="str">
            <v>ER_2059</v>
          </cell>
          <cell r="E2774" t="str">
            <v>2059</v>
          </cell>
          <cell r="F2774" t="str">
            <v>ER_2059 - Failed Electric Dist Plant-Storm</v>
          </cell>
          <cell r="G2774" t="str">
            <v>Electric Storm</v>
          </cell>
          <cell r="H2774" t="str">
            <v>T&amp;D Operations</v>
          </cell>
          <cell r="I2774" t="str">
            <v>Failed Plant &amp; Operations</v>
          </cell>
        </row>
        <row r="2775">
          <cell r="A2775" t="str">
            <v>BI_ZCS60</v>
          </cell>
          <cell r="B2775" t="str">
            <v>ZCS60</v>
          </cell>
          <cell r="C2775" t="str">
            <v>BI_ZCS60 - Deteriorated Pole Replacement Sandpoint</v>
          </cell>
          <cell r="D2775" t="str">
            <v>ER_2055</v>
          </cell>
          <cell r="E2775" t="str">
            <v>2055</v>
          </cell>
          <cell r="F2775" t="str">
            <v>ER_2055 - Electric Distribution Minor Blanket</v>
          </cell>
          <cell r="G2775" t="str">
            <v>Distribution Minor Rebuild</v>
          </cell>
          <cell r="H2775" t="str">
            <v>T&amp;D Operations</v>
          </cell>
          <cell r="I2775" t="str">
            <v>Asset Condition</v>
          </cell>
        </row>
        <row r="2776">
          <cell r="A2776" t="str">
            <v>BI_ZCS85</v>
          </cell>
          <cell r="B2776" t="str">
            <v>ZCS85</v>
          </cell>
          <cell r="C2776" t="str">
            <v>BI_ZCS85 - Stores Equipment - Minor Blanket</v>
          </cell>
          <cell r="D2776" t="str">
            <v>ER_7005</v>
          </cell>
          <cell r="E2776" t="str">
            <v>7005</v>
          </cell>
          <cell r="F2776" t="str">
            <v>ER_7005 - Stores Equip</v>
          </cell>
          <cell r="G2776" t="str">
            <v>Capital Tools &amp; Stores</v>
          </cell>
          <cell r="H2776" t="str">
            <v>Other Subfunction</v>
          </cell>
          <cell r="I2776" t="str">
            <v>Asset Condition</v>
          </cell>
        </row>
        <row r="2777">
          <cell r="A2777" t="str">
            <v>BI_ZD001</v>
          </cell>
          <cell r="B2777" t="str">
            <v>ZD001</v>
          </cell>
          <cell r="C2777" t="str">
            <v>BI_ZD001 - WA Customer Requested/Caused</v>
          </cell>
          <cell r="D2777" t="str">
            <v>ER_2055</v>
          </cell>
          <cell r="E2777" t="str">
            <v>2055</v>
          </cell>
          <cell r="F2777" t="str">
            <v>ER_2055 - Electric Distribution Minor Blanket</v>
          </cell>
          <cell r="G2777" t="str">
            <v>Distribution Minor Rebuild</v>
          </cell>
          <cell r="H2777" t="str">
            <v>T&amp;D Operations</v>
          </cell>
          <cell r="I2777" t="str">
            <v>Asset Condition</v>
          </cell>
        </row>
        <row r="2778">
          <cell r="A2778" t="str">
            <v>BI_ZD002</v>
          </cell>
          <cell r="B2778" t="str">
            <v>ZD002</v>
          </cell>
          <cell r="C2778" t="str">
            <v>BI_ZD002 - ID Customer Requested/Caused</v>
          </cell>
          <cell r="D2778" t="str">
            <v>ER_2055</v>
          </cell>
          <cell r="E2778" t="str">
            <v>2055</v>
          </cell>
          <cell r="F2778" t="str">
            <v>ER_2055 - Electric Distribution Minor Blanket</v>
          </cell>
          <cell r="G2778" t="str">
            <v>Distribution Minor Rebuild</v>
          </cell>
          <cell r="H2778" t="str">
            <v>T&amp;D Operations</v>
          </cell>
          <cell r="I2778" t="str">
            <v>Asset Condition</v>
          </cell>
        </row>
        <row r="2779">
          <cell r="A2779" t="str">
            <v>BI_ZD003</v>
          </cell>
          <cell r="B2779" t="str">
            <v>ZD003</v>
          </cell>
          <cell r="C2779" t="str">
            <v>BI_ZD003 - AN Customer Requested/Caused</v>
          </cell>
          <cell r="D2779" t="str">
            <v>ER_2055</v>
          </cell>
          <cell r="E2779" t="str">
            <v>2055</v>
          </cell>
          <cell r="F2779" t="str">
            <v>ER_2055 - Electric Distribution Minor Blanket</v>
          </cell>
          <cell r="G2779" t="str">
            <v>Distribution Minor Rebuild</v>
          </cell>
          <cell r="H2779" t="str">
            <v>T&amp;D Operations</v>
          </cell>
          <cell r="I2779" t="str">
            <v>Asset Condition</v>
          </cell>
        </row>
        <row r="2780">
          <cell r="A2780" t="str">
            <v>BI_ZD004</v>
          </cell>
          <cell r="B2780" t="str">
            <v>ZD004</v>
          </cell>
          <cell r="C2780" t="str">
            <v>BI_ZD004 - WA Trouble Related</v>
          </cell>
          <cell r="D2780" t="str">
            <v>ER_2055</v>
          </cell>
          <cell r="E2780" t="str">
            <v>2055</v>
          </cell>
          <cell r="F2780" t="str">
            <v>ER_2055 - Electric Distribution Minor Blanket</v>
          </cell>
          <cell r="G2780" t="str">
            <v>Distribution Minor Rebuild</v>
          </cell>
          <cell r="H2780" t="str">
            <v>T&amp;D Operations</v>
          </cell>
          <cell r="I2780" t="str">
            <v>Asset Condition</v>
          </cell>
        </row>
        <row r="2781">
          <cell r="A2781" t="str">
            <v>BI_ZD005</v>
          </cell>
          <cell r="B2781" t="str">
            <v>ZD005</v>
          </cell>
          <cell r="C2781" t="str">
            <v>BI_ZD005 - ID Trouble Related</v>
          </cell>
          <cell r="D2781" t="str">
            <v>ER_2055</v>
          </cell>
          <cell r="E2781" t="str">
            <v>2055</v>
          </cell>
          <cell r="F2781" t="str">
            <v>ER_2055 - Electric Distribution Minor Blanket</v>
          </cell>
          <cell r="G2781" t="str">
            <v>Distribution Minor Rebuild</v>
          </cell>
          <cell r="H2781" t="str">
            <v>T&amp;D Operations</v>
          </cell>
          <cell r="I2781" t="str">
            <v>Asset Condition</v>
          </cell>
        </row>
        <row r="2782">
          <cell r="A2782" t="str">
            <v>BI_ZD006</v>
          </cell>
          <cell r="B2782" t="str">
            <v>ZD006</v>
          </cell>
          <cell r="C2782" t="str">
            <v>BI_ZD006 - AN Trouble Related</v>
          </cell>
          <cell r="D2782" t="str">
            <v>ER_2055</v>
          </cell>
          <cell r="E2782" t="str">
            <v>2055</v>
          </cell>
          <cell r="F2782" t="str">
            <v>ER_2055 - Electric Distribution Minor Blanket</v>
          </cell>
          <cell r="G2782" t="str">
            <v>Distribution Minor Rebuild</v>
          </cell>
          <cell r="H2782" t="str">
            <v>T&amp;D Operations</v>
          </cell>
          <cell r="I2782" t="str">
            <v>Asset Condition</v>
          </cell>
        </row>
        <row r="2783">
          <cell r="A2783" t="str">
            <v>BI_ZD007</v>
          </cell>
          <cell r="B2783" t="str">
            <v>ZD007</v>
          </cell>
          <cell r="C2783" t="str">
            <v>BI_ZD007 - WA NESC/Operating Standard Violations</v>
          </cell>
          <cell r="D2783" t="str">
            <v>ER_2055</v>
          </cell>
          <cell r="E2783" t="str">
            <v>2055</v>
          </cell>
          <cell r="F2783" t="str">
            <v>ER_2055 - Electric Distribution Minor Blanket</v>
          </cell>
          <cell r="G2783" t="str">
            <v>Distribution Minor Rebuild</v>
          </cell>
          <cell r="H2783" t="str">
            <v>T&amp;D Operations</v>
          </cell>
          <cell r="I2783" t="str">
            <v>Asset Condition</v>
          </cell>
        </row>
        <row r="2784">
          <cell r="A2784" t="str">
            <v>BI_ZD008</v>
          </cell>
          <cell r="B2784" t="str">
            <v>ZD008</v>
          </cell>
          <cell r="C2784" t="str">
            <v>BI_ZD008 - ID NESC/Operating Standard Violations</v>
          </cell>
          <cell r="D2784" t="str">
            <v>ER_2055</v>
          </cell>
          <cell r="E2784" t="str">
            <v>2055</v>
          </cell>
          <cell r="F2784" t="str">
            <v>ER_2055 - Electric Distribution Minor Blanket</v>
          </cell>
          <cell r="G2784" t="str">
            <v>Distribution Minor Rebuild</v>
          </cell>
          <cell r="H2784" t="str">
            <v>T&amp;D Operations</v>
          </cell>
          <cell r="I2784" t="str">
            <v>Asset Condition</v>
          </cell>
        </row>
        <row r="2785">
          <cell r="A2785" t="str">
            <v>BI_ZD009</v>
          </cell>
          <cell r="B2785" t="str">
            <v>ZD009</v>
          </cell>
          <cell r="C2785" t="str">
            <v>BI_ZD009 - AN NESC/Operating Standard Violations</v>
          </cell>
          <cell r="D2785" t="str">
            <v>ER_2055</v>
          </cell>
          <cell r="E2785" t="str">
            <v>2055</v>
          </cell>
          <cell r="F2785" t="str">
            <v>ER_2055 - Electric Distribution Minor Blanket</v>
          </cell>
          <cell r="G2785" t="str">
            <v>Distribution Minor Rebuild</v>
          </cell>
          <cell r="H2785" t="str">
            <v>T&amp;D Operations</v>
          </cell>
          <cell r="I2785" t="str">
            <v>Asset Condition</v>
          </cell>
        </row>
        <row r="2786">
          <cell r="A2786" t="str">
            <v>BI_ZD010</v>
          </cell>
          <cell r="B2786" t="str">
            <v>ZD010</v>
          </cell>
          <cell r="C2786" t="str">
            <v>BI_ZD010 - WA Asset Condition</v>
          </cell>
          <cell r="D2786" t="str">
            <v>ER_2055</v>
          </cell>
          <cell r="E2786" t="str">
            <v>2055</v>
          </cell>
          <cell r="F2786" t="str">
            <v>ER_2055 - Electric Distribution Minor Blanket</v>
          </cell>
          <cell r="G2786" t="str">
            <v>Distribution Minor Rebuild</v>
          </cell>
          <cell r="H2786" t="str">
            <v>T&amp;D Operations</v>
          </cell>
          <cell r="I2786" t="str">
            <v>Asset Condition</v>
          </cell>
        </row>
        <row r="2787">
          <cell r="A2787" t="str">
            <v>BI_ZD011</v>
          </cell>
          <cell r="B2787" t="str">
            <v>ZD011</v>
          </cell>
          <cell r="C2787" t="str">
            <v>BI_ZD011 - ID Asset Condition</v>
          </cell>
          <cell r="D2787" t="str">
            <v>ER_2055</v>
          </cell>
          <cell r="E2787" t="str">
            <v>2055</v>
          </cell>
          <cell r="F2787" t="str">
            <v>ER_2055 - Electric Distribution Minor Blanket</v>
          </cell>
          <cell r="G2787" t="str">
            <v>Distribution Minor Rebuild</v>
          </cell>
          <cell r="H2787" t="str">
            <v>T&amp;D Operations</v>
          </cell>
          <cell r="I2787" t="str">
            <v>Asset Condition</v>
          </cell>
        </row>
        <row r="2788">
          <cell r="A2788" t="str">
            <v>BI_ZD012</v>
          </cell>
          <cell r="B2788" t="str">
            <v>ZD012</v>
          </cell>
          <cell r="C2788" t="str">
            <v>BI_ZD012 - AN Asset Condition</v>
          </cell>
          <cell r="D2788" t="str">
            <v>ER_2055</v>
          </cell>
          <cell r="E2788" t="str">
            <v>2055</v>
          </cell>
          <cell r="F2788" t="str">
            <v>ER_2055 - Electric Distribution Minor Blanket</v>
          </cell>
          <cell r="G2788" t="str">
            <v>Distribution Minor Rebuild</v>
          </cell>
          <cell r="H2788" t="str">
            <v>T&amp;D Operations</v>
          </cell>
          <cell r="I2788" t="str">
            <v>Asset Condition</v>
          </cell>
        </row>
        <row r="2789">
          <cell r="A2789" t="str">
            <v>BI_ZD013</v>
          </cell>
          <cell r="B2789" t="str">
            <v>ZD013</v>
          </cell>
          <cell r="C2789" t="str">
            <v>BI_ZD013 - WA Elec DX Facility Upgrades &amp; Efficiency Imprvmts</v>
          </cell>
          <cell r="D2789" t="str">
            <v>ER_2055</v>
          </cell>
          <cell r="E2789" t="str">
            <v>2055</v>
          </cell>
          <cell r="F2789" t="str">
            <v>ER_2055 - Electric Distribution Minor Blanket</v>
          </cell>
          <cell r="G2789" t="str">
            <v>Distribution Minor Rebuild</v>
          </cell>
          <cell r="H2789" t="str">
            <v>T&amp;D Operations</v>
          </cell>
          <cell r="I2789" t="str">
            <v>Asset Condition</v>
          </cell>
        </row>
        <row r="2790">
          <cell r="A2790" t="str">
            <v>BI_ZD014</v>
          </cell>
          <cell r="B2790" t="str">
            <v>ZD014</v>
          </cell>
          <cell r="C2790" t="str">
            <v>BI_ZD014 - ID Elec DX Facility Upgrades &amp; Efficiency Imprvmts</v>
          </cell>
          <cell r="D2790" t="str">
            <v>ER_2055</v>
          </cell>
          <cell r="E2790" t="str">
            <v>2055</v>
          </cell>
          <cell r="F2790" t="str">
            <v>ER_2055 - Electric Distribution Minor Blanket</v>
          </cell>
          <cell r="G2790" t="str">
            <v>Distribution Minor Rebuild</v>
          </cell>
          <cell r="H2790" t="str">
            <v>T&amp;D Operations</v>
          </cell>
          <cell r="I2790" t="str">
            <v>Asset Condition</v>
          </cell>
        </row>
        <row r="2791">
          <cell r="A2791" t="str">
            <v>BI_ZD015</v>
          </cell>
          <cell r="B2791" t="str">
            <v>ZD015</v>
          </cell>
          <cell r="C2791" t="str">
            <v>BI_ZD015 - AN Elec DX Facility Upgrades &amp; Efficiency Imprvmts</v>
          </cell>
          <cell r="D2791" t="str">
            <v>ER_2055</v>
          </cell>
          <cell r="E2791" t="str">
            <v>2055</v>
          </cell>
          <cell r="F2791" t="str">
            <v>ER_2055 - Electric Distribution Minor Blanket</v>
          </cell>
          <cell r="G2791" t="str">
            <v>Distribution Minor Rebuild</v>
          </cell>
          <cell r="H2791" t="str">
            <v>T&amp;D Operations</v>
          </cell>
          <cell r="I2791" t="str">
            <v>Asset Condition</v>
          </cell>
        </row>
        <row r="2792">
          <cell r="A2792" t="str">
            <v>BI_ZD016</v>
          </cell>
          <cell r="B2792" t="str">
            <v>ZD016</v>
          </cell>
          <cell r="C2792" t="str">
            <v>BI_ZD016 - WA Elec DX Facility Route &amp; Location Modifications</v>
          </cell>
          <cell r="D2792" t="str">
            <v>ER_2055</v>
          </cell>
          <cell r="E2792" t="str">
            <v>2055</v>
          </cell>
          <cell r="F2792" t="str">
            <v>ER_2055 - Electric Distribution Minor Blanket</v>
          </cell>
          <cell r="G2792" t="str">
            <v>Distribution Minor Rebuild</v>
          </cell>
          <cell r="H2792" t="str">
            <v>T&amp;D Operations</v>
          </cell>
          <cell r="I2792" t="str">
            <v>Asset Condition</v>
          </cell>
        </row>
        <row r="2793">
          <cell r="A2793" t="str">
            <v>BI_ZD017</v>
          </cell>
          <cell r="B2793" t="str">
            <v>ZD017</v>
          </cell>
          <cell r="C2793" t="str">
            <v>BI_ZD017 - ID Elec DX Facility Route &amp; Location Modifications</v>
          </cell>
          <cell r="D2793" t="str">
            <v>ER_2055</v>
          </cell>
          <cell r="E2793" t="str">
            <v>2055</v>
          </cell>
          <cell r="F2793" t="str">
            <v>ER_2055 - Electric Distribution Minor Blanket</v>
          </cell>
          <cell r="G2793" t="str">
            <v>Distribution Minor Rebuild</v>
          </cell>
          <cell r="H2793" t="str">
            <v>T&amp;D Operations</v>
          </cell>
          <cell r="I2793" t="str">
            <v>Asset Condition</v>
          </cell>
        </row>
        <row r="2794">
          <cell r="A2794" t="str">
            <v>BI_ZD018</v>
          </cell>
          <cell r="B2794" t="str">
            <v>ZD018</v>
          </cell>
          <cell r="C2794" t="str">
            <v>BI_ZD018 - AN Elec DX Facility Route &amp; Location Modifications</v>
          </cell>
          <cell r="D2794" t="str">
            <v>ER_2055</v>
          </cell>
          <cell r="E2794" t="str">
            <v>2055</v>
          </cell>
          <cell r="F2794" t="str">
            <v>ER_2055 - Electric Distribution Minor Blanket</v>
          </cell>
          <cell r="G2794" t="str">
            <v>Distribution Minor Rebuild</v>
          </cell>
          <cell r="H2794" t="str">
            <v>T&amp;D Operations</v>
          </cell>
          <cell r="I2794" t="str">
            <v>Asset Condition</v>
          </cell>
        </row>
        <row r="2795">
          <cell r="A2795" t="str">
            <v>BI_ZD019</v>
          </cell>
          <cell r="B2795" t="str">
            <v>ZD019</v>
          </cell>
          <cell r="C2795" t="str">
            <v>BI_ZD019 - Joint Use WA</v>
          </cell>
          <cell r="D2795" t="str">
            <v>ER_2074</v>
          </cell>
          <cell r="E2795" t="str">
            <v>2074</v>
          </cell>
          <cell r="F2795" t="str">
            <v>ER_2074 - Joint Use</v>
          </cell>
          <cell r="G2795" t="str">
            <v>Joint Use</v>
          </cell>
          <cell r="H2795" t="str">
            <v>T&amp;D Operations</v>
          </cell>
          <cell r="I2795" t="str">
            <v>Mandatory &amp; Compliance</v>
          </cell>
        </row>
        <row r="2796">
          <cell r="A2796" t="str">
            <v>BI_ZD020</v>
          </cell>
          <cell r="B2796" t="str">
            <v>ZD020</v>
          </cell>
          <cell r="C2796" t="str">
            <v>BI_ZD020 - Joint Use ID</v>
          </cell>
          <cell r="D2796" t="str">
            <v>ER_2074</v>
          </cell>
          <cell r="E2796" t="str">
            <v>2074</v>
          </cell>
          <cell r="F2796" t="str">
            <v>ER_2074 - Joint Use</v>
          </cell>
          <cell r="G2796" t="str">
            <v>Joint Use</v>
          </cell>
          <cell r="H2796" t="str">
            <v>T&amp;D Operations</v>
          </cell>
          <cell r="I2796" t="str">
            <v>Mandatory &amp; Compliance</v>
          </cell>
        </row>
        <row r="2797">
          <cell r="A2797" t="str">
            <v>BI_ZDP10</v>
          </cell>
          <cell r="B2797" t="str">
            <v>ZDP10</v>
          </cell>
          <cell r="C2797" t="str">
            <v>BI_ZDP10 - Elect Revenue Blanket - Deer Park</v>
          </cell>
          <cell r="D2797" t="str">
            <v>ER_1000</v>
          </cell>
          <cell r="E2797" t="str">
            <v>1000</v>
          </cell>
          <cell r="F2797" t="str">
            <v>ER_1000 - Electric Revenue Blanket</v>
          </cell>
          <cell r="G2797" t="str">
            <v>New Revenue - Growth</v>
          </cell>
          <cell r="H2797" t="str">
            <v>Growth Subfunction</v>
          </cell>
          <cell r="I2797" t="str">
            <v>Customer Requested</v>
          </cell>
        </row>
        <row r="2798">
          <cell r="A2798" t="str">
            <v>BI_ZDP30</v>
          </cell>
          <cell r="B2798" t="str">
            <v>ZDP30</v>
          </cell>
          <cell r="C2798" t="str">
            <v>BI_ZDP30 - St Light Blanket - Deer Park</v>
          </cell>
          <cell r="D2798" t="str">
            <v>ER_1004</v>
          </cell>
          <cell r="E2798" t="str">
            <v>1004</v>
          </cell>
          <cell r="F2798" t="str">
            <v>ER_1004 - Street Lt Minor Blanket</v>
          </cell>
          <cell r="G2798" t="str">
            <v>New Revenue - Growth</v>
          </cell>
          <cell r="H2798" t="str">
            <v>Growth Subfunction</v>
          </cell>
          <cell r="I2798" t="str">
            <v>Customer Requested</v>
          </cell>
        </row>
        <row r="2799">
          <cell r="A2799" t="str">
            <v>BI_ZDP31</v>
          </cell>
          <cell r="B2799" t="str">
            <v>ZDP31</v>
          </cell>
          <cell r="C2799" t="str">
            <v>BI_ZDP31 - LED Streetlight Change Out Blanket - Deer Park</v>
          </cell>
          <cell r="D2799" t="str">
            <v>ER_2584</v>
          </cell>
          <cell r="E2799" t="str">
            <v>2584</v>
          </cell>
          <cell r="F2799" t="str">
            <v>ER_2584 - LED Change-Out Program</v>
          </cell>
          <cell r="G2799" t="str">
            <v>LED Change-Out Program</v>
          </cell>
          <cell r="H2799" t="str">
            <v>T&amp;D Operations</v>
          </cell>
          <cell r="I2799" t="str">
            <v>Asset Condition</v>
          </cell>
        </row>
        <row r="2800">
          <cell r="A2800" t="str">
            <v>BI_ZDP33</v>
          </cell>
          <cell r="B2800" t="str">
            <v>ZDP33</v>
          </cell>
          <cell r="C2800" t="str">
            <v>BI_ZDP33 - Electric Underground Repl - Deer Park</v>
          </cell>
          <cell r="D2800" t="str">
            <v>ER_2054</v>
          </cell>
          <cell r="E2800" t="str">
            <v>2054</v>
          </cell>
          <cell r="F2800" t="str">
            <v>ER_2054 - Electric Underground Replacement</v>
          </cell>
          <cell r="G2800" t="str">
            <v>Primary URD Cable Replacement</v>
          </cell>
          <cell r="H2800" t="str">
            <v>T&amp;D Operations</v>
          </cell>
          <cell r="I2800" t="str">
            <v>Asset Condition</v>
          </cell>
        </row>
        <row r="2801">
          <cell r="A2801" t="str">
            <v>BI_ZDP34</v>
          </cell>
          <cell r="B2801" t="str">
            <v>ZDP34</v>
          </cell>
          <cell r="C2801" t="str">
            <v>BI_ZDP34 - Electric Distr Blanket - Deer Park</v>
          </cell>
          <cell r="D2801" t="str">
            <v>ER_2055</v>
          </cell>
          <cell r="E2801" t="str">
            <v>2055</v>
          </cell>
          <cell r="F2801" t="str">
            <v>ER_2055 - Electric Distribution Minor Blanket</v>
          </cell>
          <cell r="G2801" t="str">
            <v>Distribution Minor Rebuild</v>
          </cell>
          <cell r="H2801" t="str">
            <v>T&amp;D Operations</v>
          </cell>
          <cell r="I2801" t="str">
            <v>Asset Condition</v>
          </cell>
        </row>
        <row r="2802">
          <cell r="A2802" t="str">
            <v>BI_ZDP35</v>
          </cell>
          <cell r="B2802" t="str">
            <v>ZDP35</v>
          </cell>
          <cell r="C2802" t="str">
            <v>BI_ZDP35 - Distr Line Reloc - Deer Park</v>
          </cell>
          <cell r="D2802" t="str">
            <v>ER_2056</v>
          </cell>
          <cell r="E2802" t="str">
            <v>2056</v>
          </cell>
          <cell r="F2802" t="str">
            <v>ER_2056 - Distribution Line Relocations</v>
          </cell>
          <cell r="G2802" t="str">
            <v>Elec Relocation and Replacement Program</v>
          </cell>
          <cell r="H2802" t="str">
            <v>T&amp;D Operations</v>
          </cell>
          <cell r="I2802" t="str">
            <v>Mandatory &amp; Compliance</v>
          </cell>
        </row>
        <row r="2803">
          <cell r="A2803" t="str">
            <v>BI_ZDP37</v>
          </cell>
          <cell r="B2803" t="str">
            <v>ZDP37</v>
          </cell>
          <cell r="C2803" t="str">
            <v>BI_ZDP37 - Area Light Minor Blanket - Deer Park</v>
          </cell>
          <cell r="D2803" t="str">
            <v>ER_1005</v>
          </cell>
          <cell r="E2803" t="str">
            <v>1005</v>
          </cell>
          <cell r="F2803" t="str">
            <v>ER_1005 - Area Light Minor Blanket</v>
          </cell>
          <cell r="G2803" t="str">
            <v>New Revenue - Growth</v>
          </cell>
          <cell r="H2803" t="str">
            <v>Growth Subfunction</v>
          </cell>
          <cell r="I2803" t="str">
            <v>Customer Requested</v>
          </cell>
        </row>
        <row r="2804">
          <cell r="A2804" t="str">
            <v>BI_ZDP52</v>
          </cell>
          <cell r="B2804" t="str">
            <v>ZDP52</v>
          </cell>
          <cell r="C2804" t="str">
            <v>BI_ZDP52 - Failed Electric Dist Plant-Storm Deer Park</v>
          </cell>
          <cell r="D2804" t="str">
            <v>ER_2059</v>
          </cell>
          <cell r="E2804" t="str">
            <v>2059</v>
          </cell>
          <cell r="F2804" t="str">
            <v>ER_2059 - Failed Electric Dist Plant-Storm</v>
          </cell>
          <cell r="G2804" t="str">
            <v>Electric Storm</v>
          </cell>
          <cell r="H2804" t="str">
            <v>T&amp;D Operations</v>
          </cell>
          <cell r="I2804" t="str">
            <v>Failed Plant &amp; Operations</v>
          </cell>
        </row>
        <row r="2805">
          <cell r="A2805" t="str">
            <v>BI_ZDP60</v>
          </cell>
          <cell r="B2805" t="str">
            <v>ZDP60</v>
          </cell>
          <cell r="C2805" t="str">
            <v>BI_ZDP60 - Deteriorated Pole Replacement Deer Park</v>
          </cell>
          <cell r="D2805" t="str">
            <v>ER_2055</v>
          </cell>
          <cell r="E2805" t="str">
            <v>2055</v>
          </cell>
          <cell r="F2805" t="str">
            <v>ER_2055 - Electric Distribution Minor Blanket</v>
          </cell>
          <cell r="G2805" t="str">
            <v>Distribution Minor Rebuild</v>
          </cell>
          <cell r="H2805" t="str">
            <v>T&amp;D Operations</v>
          </cell>
          <cell r="I2805" t="str">
            <v>Asset Condition</v>
          </cell>
        </row>
        <row r="2806">
          <cell r="A2806" t="str">
            <v>BI_ZF000</v>
          </cell>
          <cell r="B2806" t="str">
            <v>ZF000</v>
          </cell>
          <cell r="C2806" t="str">
            <v>BI_ZF000 - Hydro Safety Minor Blanket</v>
          </cell>
          <cell r="D2806" t="str">
            <v>ER_6001</v>
          </cell>
          <cell r="E2806" t="str">
            <v>6001</v>
          </cell>
          <cell r="F2806" t="str">
            <v>ER_6001 - Hydro Generation Minor Blanket</v>
          </cell>
          <cell r="G2806" t="str">
            <v>Hydro Safety Minor Blanket</v>
          </cell>
          <cell r="H2806" t="str">
            <v>Environmental Subfunction</v>
          </cell>
          <cell r="I2806" t="str">
            <v>Mandatory &amp; Compliance</v>
          </cell>
        </row>
        <row r="2807">
          <cell r="A2807" t="str">
            <v>BI_ZG001</v>
          </cell>
          <cell r="B2807" t="str">
            <v>ZG001</v>
          </cell>
          <cell r="C2807" t="str">
            <v>BI_ZG001 - Hydro Minor Blanket</v>
          </cell>
          <cell r="D2807" t="str">
            <v>ER_4000</v>
          </cell>
          <cell r="E2807" t="str">
            <v>4000</v>
          </cell>
          <cell r="F2807" t="str">
            <v>ER_4000 - Hydro Minor Blanket</v>
          </cell>
          <cell r="G2807" t="str">
            <v>Regular Capital - Pre Business Case</v>
          </cell>
          <cell r="H2807" t="str">
            <v>No Function</v>
          </cell>
          <cell r="I2807" t="str">
            <v>No Driver</v>
          </cell>
        </row>
        <row r="2808">
          <cell r="A2808" t="str">
            <v>BI_ZG002</v>
          </cell>
          <cell r="B2808" t="str">
            <v>ZG002</v>
          </cell>
          <cell r="C2808" t="str">
            <v>BI_ZG002 - Kettle Falls Minor Blanket</v>
          </cell>
          <cell r="D2808" t="str">
            <v>ER_4001</v>
          </cell>
          <cell r="E2808" t="str">
            <v>4001</v>
          </cell>
          <cell r="F2808" t="str">
            <v>ER_4001 - K F Minor Blanket</v>
          </cell>
          <cell r="G2808" t="str">
            <v>Regular Capital - Pre Business Case</v>
          </cell>
          <cell r="H2808" t="str">
            <v>No Function</v>
          </cell>
          <cell r="I2808" t="str">
            <v>No Driver</v>
          </cell>
        </row>
        <row r="2809">
          <cell r="A2809" t="str">
            <v>BI_ZGR05</v>
          </cell>
          <cell r="B2809" t="str">
            <v>ZGR05</v>
          </cell>
          <cell r="C2809" t="str">
            <v>BI_ZGR05 - Electric Transmission Plant-Storm Grangeville</v>
          </cell>
          <cell r="D2809" t="str">
            <v>ER_2051</v>
          </cell>
          <cell r="E2809" t="str">
            <v>2051</v>
          </cell>
          <cell r="F2809" t="str">
            <v>ER_2051 - Electric Transmission Plant-Storm</v>
          </cell>
          <cell r="G2809" t="str">
            <v>Electric Storm</v>
          </cell>
          <cell r="H2809" t="str">
            <v>T&amp;D Operations</v>
          </cell>
          <cell r="I2809" t="str">
            <v>Failed Plant &amp; Operations</v>
          </cell>
        </row>
        <row r="2810">
          <cell r="A2810" t="str">
            <v>BI_ZGR10</v>
          </cell>
          <cell r="B2810" t="str">
            <v>ZGR10</v>
          </cell>
          <cell r="C2810" t="str">
            <v>BI_ZGR10 - Elect Revenue Blanket - Grangeville</v>
          </cell>
          <cell r="D2810" t="str">
            <v>ER_1000</v>
          </cell>
          <cell r="E2810" t="str">
            <v>1000</v>
          </cell>
          <cell r="F2810" t="str">
            <v>ER_1000 - Electric Revenue Blanket</v>
          </cell>
          <cell r="G2810" t="str">
            <v>New Revenue - Growth</v>
          </cell>
          <cell r="H2810" t="str">
            <v>Growth Subfunction</v>
          </cell>
          <cell r="I2810" t="str">
            <v>Customer Requested</v>
          </cell>
        </row>
        <row r="2811">
          <cell r="A2811" t="str">
            <v>BI_ZGR30</v>
          </cell>
          <cell r="B2811" t="str">
            <v>ZGR30</v>
          </cell>
          <cell r="C2811" t="str">
            <v>BI_ZGR30 - Street Light Blanket - Grangeville</v>
          </cell>
          <cell r="D2811" t="str">
            <v>ER_1004</v>
          </cell>
          <cell r="E2811" t="str">
            <v>1004</v>
          </cell>
          <cell r="F2811" t="str">
            <v>ER_1004 - Street Lt Minor Blanket</v>
          </cell>
          <cell r="G2811" t="str">
            <v>New Revenue - Growth</v>
          </cell>
          <cell r="H2811" t="str">
            <v>Growth Subfunction</v>
          </cell>
          <cell r="I2811" t="str">
            <v>Customer Requested</v>
          </cell>
        </row>
        <row r="2812">
          <cell r="A2812" t="str">
            <v>BI_ZGR33</v>
          </cell>
          <cell r="B2812" t="str">
            <v>ZGR33</v>
          </cell>
          <cell r="C2812" t="str">
            <v>BI_ZGR33 - Electr UG Replacement Grangeville</v>
          </cell>
          <cell r="D2812" t="str">
            <v>ER_2054</v>
          </cell>
          <cell r="E2812" t="str">
            <v>2054</v>
          </cell>
          <cell r="F2812" t="str">
            <v>ER_2054 - Electric Underground Replacement</v>
          </cell>
          <cell r="G2812" t="str">
            <v>Primary URD Cable Replacement</v>
          </cell>
          <cell r="H2812" t="str">
            <v>T&amp;D Operations</v>
          </cell>
          <cell r="I2812" t="str">
            <v>Asset Condition</v>
          </cell>
        </row>
        <row r="2813">
          <cell r="A2813" t="str">
            <v>BI_ZGR34</v>
          </cell>
          <cell r="B2813" t="str">
            <v>ZGR34</v>
          </cell>
          <cell r="C2813" t="str">
            <v>BI_ZGR34 - Electric Distr Blanket - Grangeville</v>
          </cell>
          <cell r="D2813" t="str">
            <v>ER_2055</v>
          </cell>
          <cell r="E2813" t="str">
            <v>2055</v>
          </cell>
          <cell r="F2813" t="str">
            <v>ER_2055 - Electric Distribution Minor Blanket</v>
          </cell>
          <cell r="G2813" t="str">
            <v>Distribution Minor Rebuild</v>
          </cell>
          <cell r="H2813" t="str">
            <v>T&amp;D Operations</v>
          </cell>
          <cell r="I2813" t="str">
            <v>Asset Condition</v>
          </cell>
        </row>
        <row r="2814">
          <cell r="A2814" t="str">
            <v>BI_ZGR35</v>
          </cell>
          <cell r="B2814" t="str">
            <v>ZGR35</v>
          </cell>
          <cell r="C2814" t="str">
            <v>BI_ZGR35 - Distr Relocation-Grangeville</v>
          </cell>
          <cell r="D2814" t="str">
            <v>ER_2056</v>
          </cell>
          <cell r="E2814" t="str">
            <v>2056</v>
          </cell>
          <cell r="F2814" t="str">
            <v>ER_2056 - Distribution Line Relocations</v>
          </cell>
          <cell r="G2814" t="str">
            <v>Elec Relocation and Replacement Program</v>
          </cell>
          <cell r="H2814" t="str">
            <v>T&amp;D Operations</v>
          </cell>
          <cell r="I2814" t="str">
            <v>Mandatory &amp; Compliance</v>
          </cell>
        </row>
        <row r="2815">
          <cell r="A2815" t="str">
            <v>BI_ZGR37</v>
          </cell>
          <cell r="B2815" t="str">
            <v>ZGR37</v>
          </cell>
          <cell r="C2815" t="str">
            <v>BI_ZGR37 - Area Light Blanket - Grangeville</v>
          </cell>
          <cell r="D2815" t="str">
            <v>ER_1005</v>
          </cell>
          <cell r="E2815" t="str">
            <v>1005</v>
          </cell>
          <cell r="F2815" t="str">
            <v>ER_1005 - Area Light Minor Blanket</v>
          </cell>
          <cell r="G2815" t="str">
            <v>New Revenue - Growth</v>
          </cell>
          <cell r="H2815" t="str">
            <v>Growth Subfunction</v>
          </cell>
          <cell r="I2815" t="str">
            <v>Customer Requested</v>
          </cell>
        </row>
        <row r="2816">
          <cell r="A2816" t="str">
            <v>BI_ZGR52</v>
          </cell>
          <cell r="B2816" t="str">
            <v>ZGR52</v>
          </cell>
          <cell r="C2816" t="str">
            <v>BI_ZGR52 - Failed Electric Dist Plant-Storm Grangeville</v>
          </cell>
          <cell r="D2816" t="str">
            <v>ER_2059</v>
          </cell>
          <cell r="E2816" t="str">
            <v>2059</v>
          </cell>
          <cell r="F2816" t="str">
            <v>ER_2059 - Failed Electric Dist Plant-Storm</v>
          </cell>
          <cell r="G2816" t="str">
            <v>Electric Storm</v>
          </cell>
          <cell r="H2816" t="str">
            <v>T&amp;D Operations</v>
          </cell>
          <cell r="I2816" t="str">
            <v>Failed Plant &amp; Operations</v>
          </cell>
        </row>
        <row r="2817">
          <cell r="A2817" t="str">
            <v>BI_ZGR60</v>
          </cell>
          <cell r="B2817" t="str">
            <v>ZGR60</v>
          </cell>
          <cell r="C2817" t="str">
            <v>BI_ZGR60 - Deteriorated Pole Replacement Grangeville</v>
          </cell>
          <cell r="D2817" t="str">
            <v>ER_2055</v>
          </cell>
          <cell r="E2817" t="str">
            <v>2055</v>
          </cell>
          <cell r="F2817" t="str">
            <v>ER_2055 - Electric Distribution Minor Blanket</v>
          </cell>
          <cell r="G2817" t="str">
            <v>Distribution Minor Rebuild</v>
          </cell>
          <cell r="H2817" t="str">
            <v>T&amp;D Operations</v>
          </cell>
          <cell r="I2817" t="str">
            <v>Asset Condition</v>
          </cell>
        </row>
        <row r="2818">
          <cell r="A2818" t="str">
            <v>BI_ZI001</v>
          </cell>
          <cell r="B2818" t="str">
            <v>ZI001</v>
          </cell>
          <cell r="C2818" t="str">
            <v>BI_ZI001 - Penalty Mitigation</v>
          </cell>
          <cell r="D2818" t="str">
            <v>ER_6000</v>
          </cell>
          <cell r="E2818" t="str">
            <v>6000</v>
          </cell>
          <cell r="F2818" t="str">
            <v>ER_6000 - Hazardous Oil Removal</v>
          </cell>
          <cell r="G2818" t="str">
            <v>Hazardous Oil Removal</v>
          </cell>
          <cell r="H2818" t="str">
            <v>Environmental Subfunction</v>
          </cell>
          <cell r="I2818" t="str">
            <v>Mandatory &amp; Compliance</v>
          </cell>
        </row>
        <row r="2819">
          <cell r="A2819" t="str">
            <v>BI_ZI002</v>
          </cell>
          <cell r="B2819" t="str">
            <v>ZI002</v>
          </cell>
          <cell r="C2819" t="str">
            <v>BI_ZI002 - PCB Disposal Program</v>
          </cell>
          <cell r="D2819" t="str">
            <v>ER_6000</v>
          </cell>
          <cell r="E2819" t="str">
            <v>6000</v>
          </cell>
          <cell r="F2819" t="str">
            <v>ER_6000 - Hazardous Oil Removal</v>
          </cell>
          <cell r="G2819" t="str">
            <v>Hazardous Oil Removal</v>
          </cell>
          <cell r="H2819" t="str">
            <v>Environmental Subfunction</v>
          </cell>
          <cell r="I2819" t="str">
            <v>Mandatory &amp; Compliance</v>
          </cell>
        </row>
        <row r="2820">
          <cell r="A2820" t="str">
            <v>BI_ZI401</v>
          </cell>
          <cell r="B2820" t="str">
            <v>ZI401</v>
          </cell>
          <cell r="C2820" t="str">
            <v>BI_ZI401 - Hydro Generation Projects Security</v>
          </cell>
          <cell r="D2820" t="str">
            <v>ER_6001</v>
          </cell>
          <cell r="E2820" t="str">
            <v>6001</v>
          </cell>
          <cell r="F2820" t="str">
            <v>ER_6001 - Hydro Generation Minor Blanket</v>
          </cell>
          <cell r="G2820" t="str">
            <v>Hydro Safety Minor Blanket</v>
          </cell>
          <cell r="H2820" t="str">
            <v>Environmental Subfunction</v>
          </cell>
          <cell r="I2820" t="str">
            <v>Mandatory &amp; Compliance</v>
          </cell>
        </row>
        <row r="2821">
          <cell r="A2821" t="str">
            <v>BI_ZI402</v>
          </cell>
          <cell r="B2821" t="str">
            <v>ZI402</v>
          </cell>
          <cell r="C2821" t="str">
            <v>BI_ZI402 - Environmental Compliance Blanket</v>
          </cell>
          <cell r="D2821" t="str">
            <v>ER_6002</v>
          </cell>
          <cell r="E2821" t="str">
            <v>6002</v>
          </cell>
          <cell r="F2821" t="str">
            <v>ER_6002 - Environmental Compliance Blanket</v>
          </cell>
          <cell r="G2821" t="str">
            <v>Hazardous Oil Removal</v>
          </cell>
          <cell r="H2821" t="str">
            <v>Environmental Subfunction</v>
          </cell>
          <cell r="I2821" t="str">
            <v>Mandatory &amp; Compliance</v>
          </cell>
        </row>
        <row r="2822">
          <cell r="A2822" t="str">
            <v>BI_ZIO38</v>
          </cell>
          <cell r="B2822" t="str">
            <v>ZIO38</v>
          </cell>
          <cell r="C2822" t="str">
            <v>BI_ZIO38 - Waste Removal</v>
          </cell>
          <cell r="D2822" t="str">
            <v>ER_6000</v>
          </cell>
          <cell r="E2822" t="str">
            <v>6000</v>
          </cell>
          <cell r="F2822" t="str">
            <v>ER_6000 - Hazardous Oil Removal</v>
          </cell>
          <cell r="G2822" t="str">
            <v>Hazardous Oil Removal</v>
          </cell>
          <cell r="H2822" t="str">
            <v>Environmental Subfunction</v>
          </cell>
          <cell r="I2822" t="str">
            <v>Mandatory &amp; Compliance</v>
          </cell>
        </row>
        <row r="2823">
          <cell r="A2823" t="str">
            <v>BI_ZLG15</v>
          </cell>
          <cell r="B2823" t="str">
            <v>ZLG15</v>
          </cell>
          <cell r="C2823" t="str">
            <v>BI_ZLG15 - Replace System Reinforcement - L/C</v>
          </cell>
          <cell r="D2823" t="str">
            <v>ER_3000</v>
          </cell>
          <cell r="E2823" t="str">
            <v>3000</v>
          </cell>
          <cell r="F2823" t="str">
            <v>ER_3000 - Gas Reinforce-Minor Blanket</v>
          </cell>
          <cell r="G2823" t="str">
            <v>Gas Reinforcement Program</v>
          </cell>
          <cell r="H2823" t="str">
            <v>Gas Subfunction</v>
          </cell>
          <cell r="I2823" t="str">
            <v>Performance &amp; Capacity</v>
          </cell>
        </row>
        <row r="2824">
          <cell r="A2824" t="str">
            <v>BI_ZLG17</v>
          </cell>
          <cell r="B2824" t="str">
            <v>ZLG17</v>
          </cell>
          <cell r="C2824" t="str">
            <v>BI_ZLG17 - Gas Regulator Station Reliability - L/C</v>
          </cell>
          <cell r="D2824" t="str">
            <v>ER_3002</v>
          </cell>
          <cell r="E2824" t="str">
            <v>3002</v>
          </cell>
          <cell r="F2824" t="str">
            <v>ER_3002 - Regulator Reliable - Blanket</v>
          </cell>
          <cell r="G2824" t="str">
            <v>Gas Regulator Station Replacement Program</v>
          </cell>
          <cell r="H2824" t="str">
            <v>Gas Subfunction</v>
          </cell>
          <cell r="I2824" t="str">
            <v>Asset Condition</v>
          </cell>
        </row>
        <row r="2825">
          <cell r="A2825" t="str">
            <v>BI_ZLG23</v>
          </cell>
          <cell r="B2825" t="str">
            <v>ZLG23</v>
          </cell>
          <cell r="C2825" t="str">
            <v>BI_ZLG23 - Relocate Due to St&amp;Hwy Work - L/C</v>
          </cell>
          <cell r="D2825" t="str">
            <v>ER_3003</v>
          </cell>
          <cell r="E2825" t="str">
            <v>3003</v>
          </cell>
          <cell r="F2825" t="str">
            <v>ER_3003 - Gas Replace-St&amp;Hwy</v>
          </cell>
          <cell r="G2825" t="str">
            <v>Gas Replacement Street and Highway Program</v>
          </cell>
          <cell r="H2825" t="str">
            <v>Gas Subfunction</v>
          </cell>
          <cell r="I2825" t="str">
            <v>Mandatory &amp; Compliance</v>
          </cell>
        </row>
        <row r="2826">
          <cell r="A2826" t="str">
            <v>BI_ZLL05</v>
          </cell>
          <cell r="B2826" t="str">
            <v>ZLL05</v>
          </cell>
          <cell r="C2826" t="str">
            <v>BI_ZLL05 - Electric Transmission Plant-Storm Lew/Clark</v>
          </cell>
          <cell r="D2826" t="str">
            <v>ER_2051</v>
          </cell>
          <cell r="E2826" t="str">
            <v>2051</v>
          </cell>
          <cell r="F2826" t="str">
            <v>ER_2051 - Electric Transmission Plant-Storm</v>
          </cell>
          <cell r="G2826" t="str">
            <v>Electric Storm</v>
          </cell>
          <cell r="H2826" t="str">
            <v>T&amp;D Operations</v>
          </cell>
          <cell r="I2826" t="str">
            <v>Failed Plant &amp; Operations</v>
          </cell>
        </row>
        <row r="2827">
          <cell r="A2827" t="str">
            <v>BI_ZLL10</v>
          </cell>
          <cell r="B2827" t="str">
            <v>ZLL10</v>
          </cell>
          <cell r="C2827" t="str">
            <v>BI_ZLL10 - Elect Revenue Blanket - Lewis/Clark</v>
          </cell>
          <cell r="D2827" t="str">
            <v>ER_1000</v>
          </cell>
          <cell r="E2827" t="str">
            <v>1000</v>
          </cell>
          <cell r="F2827" t="str">
            <v>ER_1000 - Electric Revenue Blanket</v>
          </cell>
          <cell r="G2827" t="str">
            <v>New Revenue - Growth</v>
          </cell>
          <cell r="H2827" t="str">
            <v>Growth Subfunction</v>
          </cell>
          <cell r="I2827" t="str">
            <v>Customer Requested</v>
          </cell>
        </row>
        <row r="2828">
          <cell r="A2828" t="str">
            <v>BI_ZLL11</v>
          </cell>
          <cell r="B2828" t="str">
            <v>ZLL11</v>
          </cell>
          <cell r="C2828" t="str">
            <v>BI_ZLL11 - Gas Revenue Blanket-Lewiston/Clarkston</v>
          </cell>
          <cell r="D2828" t="str">
            <v>ER_1001</v>
          </cell>
          <cell r="E2828" t="str">
            <v>1001</v>
          </cell>
          <cell r="F2828" t="str">
            <v>ER_1001 - Gas Revenue Blanket</v>
          </cell>
          <cell r="G2828" t="str">
            <v>New Revenue - Growth</v>
          </cell>
          <cell r="H2828" t="str">
            <v>Growth Subfunction</v>
          </cell>
          <cell r="I2828" t="str">
            <v>Customer Requested</v>
          </cell>
        </row>
        <row r="2829">
          <cell r="A2829" t="str">
            <v>BI_ZLL12</v>
          </cell>
          <cell r="B2829" t="str">
            <v>ZLL12</v>
          </cell>
          <cell r="C2829" t="str">
            <v>BI_ZLL12 - Gas Distribution Non Revenue - L/C</v>
          </cell>
          <cell r="D2829" t="str">
            <v>ER_3005</v>
          </cell>
          <cell r="E2829" t="str">
            <v>3005</v>
          </cell>
          <cell r="F2829" t="str">
            <v>ER_3005 - Gas Distribution Non-Revenue Blanket</v>
          </cell>
          <cell r="G2829" t="str">
            <v>Gas Non-Revenue Program</v>
          </cell>
          <cell r="H2829" t="str">
            <v>Gas Subfunction</v>
          </cell>
          <cell r="I2829" t="str">
            <v>Failed Plant &amp; Operations</v>
          </cell>
        </row>
        <row r="2830">
          <cell r="A2830" t="str">
            <v>BI_ZLL16</v>
          </cell>
          <cell r="B2830" t="str">
            <v>ZLL16</v>
          </cell>
          <cell r="C2830" t="str">
            <v>BI_ZLL16 - Replace Deteriorated Gas System - L/C</v>
          </cell>
          <cell r="D2830" t="str">
            <v>ER_3001</v>
          </cell>
          <cell r="E2830" t="str">
            <v>3001</v>
          </cell>
          <cell r="F2830" t="str">
            <v>ER_3001 - Replace Deteriorating Gas System</v>
          </cell>
          <cell r="G2830" t="str">
            <v>Gas Deteriorated Steel Pipe Replacement Program</v>
          </cell>
          <cell r="H2830" t="str">
            <v>Gas Subfunction</v>
          </cell>
          <cell r="I2830" t="str">
            <v>Asset Condition</v>
          </cell>
        </row>
        <row r="2831">
          <cell r="A2831" t="str">
            <v>BI_ZLL30</v>
          </cell>
          <cell r="B2831" t="str">
            <v>ZLL30</v>
          </cell>
          <cell r="C2831" t="str">
            <v>BI_ZLL30 - Street Light Blanket - Lewis/Clark</v>
          </cell>
          <cell r="D2831" t="str">
            <v>ER_1004</v>
          </cell>
          <cell r="E2831" t="str">
            <v>1004</v>
          </cell>
          <cell r="F2831" t="str">
            <v>ER_1004 - Street Lt Minor Blanket</v>
          </cell>
          <cell r="G2831" t="str">
            <v>New Revenue - Growth</v>
          </cell>
          <cell r="H2831" t="str">
            <v>Growth Subfunction</v>
          </cell>
          <cell r="I2831" t="str">
            <v>Customer Requested</v>
          </cell>
        </row>
        <row r="2832">
          <cell r="A2832" t="str">
            <v>BI_ZLL31</v>
          </cell>
          <cell r="B2832" t="str">
            <v>ZLL31</v>
          </cell>
          <cell r="C2832" t="str">
            <v>BI_ZLL31 - LED Streetlight Change Out Blanket - Lewis/Clark</v>
          </cell>
          <cell r="D2832" t="str">
            <v>ER_2584</v>
          </cell>
          <cell r="E2832" t="str">
            <v>2584</v>
          </cell>
          <cell r="F2832" t="str">
            <v>ER_2584 - LED Change-Out Program</v>
          </cell>
          <cell r="G2832" t="str">
            <v>LED Change-Out Program</v>
          </cell>
          <cell r="H2832" t="str">
            <v>T&amp;D Operations</v>
          </cell>
          <cell r="I2832" t="str">
            <v>Asset Condition</v>
          </cell>
        </row>
        <row r="2833">
          <cell r="A2833" t="str">
            <v>BI_ZLL33</v>
          </cell>
          <cell r="B2833" t="str">
            <v>ZLL33</v>
          </cell>
          <cell r="C2833" t="str">
            <v>BI_ZLL33 - Elect UG Replacement - Lewis/Clark</v>
          </cell>
          <cell r="D2833" t="str">
            <v>ER_2054</v>
          </cell>
          <cell r="E2833" t="str">
            <v>2054</v>
          </cell>
          <cell r="F2833" t="str">
            <v>ER_2054 - Electric Underground Replacement</v>
          </cell>
          <cell r="G2833" t="str">
            <v>Primary URD Cable Replacement</v>
          </cell>
          <cell r="H2833" t="str">
            <v>T&amp;D Operations</v>
          </cell>
          <cell r="I2833" t="str">
            <v>Asset Condition</v>
          </cell>
        </row>
        <row r="2834">
          <cell r="A2834" t="str">
            <v>BI_ZLL34</v>
          </cell>
          <cell r="B2834" t="str">
            <v>ZLL34</v>
          </cell>
          <cell r="C2834" t="str">
            <v>BI_ZLL34 - Elect Distr Blanket - Lewis/Clark</v>
          </cell>
          <cell r="D2834" t="str">
            <v>ER_2055</v>
          </cell>
          <cell r="E2834" t="str">
            <v>2055</v>
          </cell>
          <cell r="F2834" t="str">
            <v>ER_2055 - Electric Distribution Minor Blanket</v>
          </cell>
          <cell r="G2834" t="str">
            <v>Distribution Minor Rebuild</v>
          </cell>
          <cell r="H2834" t="str">
            <v>T&amp;D Operations</v>
          </cell>
          <cell r="I2834" t="str">
            <v>Asset Condition</v>
          </cell>
        </row>
        <row r="2835">
          <cell r="A2835" t="str">
            <v>BI_ZLL35</v>
          </cell>
          <cell r="B2835" t="str">
            <v>ZLL35</v>
          </cell>
          <cell r="C2835" t="str">
            <v>BI_ZLL35 - Distr Line Relocates-L/C</v>
          </cell>
          <cell r="D2835" t="str">
            <v>ER_2056</v>
          </cell>
          <cell r="E2835" t="str">
            <v>2056</v>
          </cell>
          <cell r="F2835" t="str">
            <v>ER_2056 - Distribution Line Relocations</v>
          </cell>
          <cell r="G2835" t="str">
            <v>Elec Relocation and Replacement Program</v>
          </cell>
          <cell r="H2835" t="str">
            <v>T&amp;D Operations</v>
          </cell>
          <cell r="I2835" t="str">
            <v>Mandatory &amp; Compliance</v>
          </cell>
        </row>
        <row r="2836">
          <cell r="A2836" t="str">
            <v>BI_ZLL37</v>
          </cell>
          <cell r="B2836" t="str">
            <v>ZLL37</v>
          </cell>
          <cell r="C2836" t="str">
            <v>BI_ZLL37 - Area Light Blanket - Lewis/Clark</v>
          </cell>
          <cell r="D2836" t="str">
            <v>ER_1005</v>
          </cell>
          <cell r="E2836" t="str">
            <v>1005</v>
          </cell>
          <cell r="F2836" t="str">
            <v>ER_1005 - Area Light Minor Blanket</v>
          </cell>
          <cell r="G2836" t="str">
            <v>New Revenue - Growth</v>
          </cell>
          <cell r="H2836" t="str">
            <v>Growth Subfunction</v>
          </cell>
          <cell r="I2836" t="str">
            <v>Customer Requested</v>
          </cell>
        </row>
        <row r="2837">
          <cell r="A2837" t="str">
            <v>BI_ZLL52</v>
          </cell>
          <cell r="B2837" t="str">
            <v>ZLL52</v>
          </cell>
          <cell r="C2837" t="str">
            <v>BI_ZLL52 - Failed Electric Dist Plant-Storm Lewis/Clark</v>
          </cell>
          <cell r="D2837" t="str">
            <v>ER_2059</v>
          </cell>
          <cell r="E2837" t="str">
            <v>2059</v>
          </cell>
          <cell r="F2837" t="str">
            <v>ER_2059 - Failed Electric Dist Plant-Storm</v>
          </cell>
          <cell r="G2837" t="str">
            <v>Electric Storm</v>
          </cell>
          <cell r="H2837" t="str">
            <v>T&amp;D Operations</v>
          </cell>
          <cell r="I2837" t="str">
            <v>Failed Plant &amp; Operations</v>
          </cell>
        </row>
        <row r="2838">
          <cell r="A2838" t="str">
            <v>BI_ZLL60</v>
          </cell>
          <cell r="B2838" t="str">
            <v>ZLL60</v>
          </cell>
          <cell r="C2838" t="str">
            <v>BI_ZLL60 - Deteriorated Pole Replacement Lewiston</v>
          </cell>
          <cell r="D2838" t="str">
            <v>ER_2055</v>
          </cell>
          <cell r="E2838" t="str">
            <v>2055</v>
          </cell>
          <cell r="F2838" t="str">
            <v>ER_2055 - Electric Distribution Minor Blanket</v>
          </cell>
          <cell r="G2838" t="str">
            <v>Distribution Minor Rebuild</v>
          </cell>
          <cell r="H2838" t="str">
            <v>T&amp;D Operations</v>
          </cell>
          <cell r="I2838" t="str">
            <v>Asset Condition</v>
          </cell>
        </row>
        <row r="2839">
          <cell r="A2839" t="str">
            <v>BI_ZM034</v>
          </cell>
          <cell r="B2839" t="str">
            <v>ZM034</v>
          </cell>
          <cell r="C2839" t="str">
            <v>BI_ZM034 - System Minor Blanket - Distribution</v>
          </cell>
          <cell r="D2839" t="str">
            <v>ER_2055</v>
          </cell>
          <cell r="E2839" t="str">
            <v>2055</v>
          </cell>
          <cell r="F2839" t="str">
            <v>ER_2055 - Electric Distribution Minor Blanket</v>
          </cell>
          <cell r="G2839" t="str">
            <v>Distribution Minor Rebuild</v>
          </cell>
          <cell r="H2839" t="str">
            <v>T&amp;D Operations</v>
          </cell>
          <cell r="I2839" t="str">
            <v>Asset Condition</v>
          </cell>
        </row>
        <row r="2840">
          <cell r="A2840" t="str">
            <v>BI_ZN100</v>
          </cell>
          <cell r="B2840" t="str">
            <v>ZN100</v>
          </cell>
          <cell r="C2840" t="str">
            <v>BI_ZN100 - Gas HP Pipeline Remediation Program-ID</v>
          </cell>
          <cell r="D2840" t="str">
            <v>ER_3057</v>
          </cell>
          <cell r="E2840" t="str">
            <v>3057</v>
          </cell>
          <cell r="F2840" t="str">
            <v>ER_3057 - Gas HP Pipeline Remediation Program</v>
          </cell>
          <cell r="G2840" t="str">
            <v>Gas HP Pipeline Remediation Program</v>
          </cell>
          <cell r="H2840" t="str">
            <v>Gas Subfunction</v>
          </cell>
          <cell r="I2840" t="str">
            <v>Mandatory &amp; Compliance</v>
          </cell>
        </row>
        <row r="2841">
          <cell r="A2841" t="str">
            <v>BI_ZN101</v>
          </cell>
          <cell r="B2841" t="str">
            <v>ZN101</v>
          </cell>
          <cell r="C2841" t="str">
            <v>BI_ZN101 - Gas HP Pipeline Remediation Program-WA</v>
          </cell>
          <cell r="D2841" t="str">
            <v>ER_3057</v>
          </cell>
          <cell r="E2841" t="str">
            <v>3057</v>
          </cell>
          <cell r="F2841" t="str">
            <v>ER_3057 - Gas HP Pipeline Remediation Program</v>
          </cell>
          <cell r="G2841" t="str">
            <v>Gas HP Pipeline Remediation Program</v>
          </cell>
          <cell r="H2841" t="str">
            <v>Gas Subfunction</v>
          </cell>
          <cell r="I2841" t="str">
            <v>Mandatory &amp; Compliance</v>
          </cell>
        </row>
        <row r="2842">
          <cell r="A2842" t="str">
            <v>BI_ZN103</v>
          </cell>
          <cell r="B2842" t="str">
            <v>ZN103</v>
          </cell>
          <cell r="C2842" t="str">
            <v>BI_ZN103 - Replace System Reinforcement-WA</v>
          </cell>
          <cell r="D2842" t="str">
            <v>ER_3000</v>
          </cell>
          <cell r="E2842" t="str">
            <v>3000</v>
          </cell>
          <cell r="F2842" t="str">
            <v>ER_3000 - Gas Reinforce-Minor Blanket</v>
          </cell>
          <cell r="G2842" t="str">
            <v>Gas Reinforcement Program</v>
          </cell>
          <cell r="H2842" t="str">
            <v>Gas Subfunction</v>
          </cell>
          <cell r="I2842" t="str">
            <v>Performance &amp; Capacity</v>
          </cell>
        </row>
        <row r="2843">
          <cell r="A2843" t="str">
            <v>BI_ZN104</v>
          </cell>
          <cell r="B2843" t="str">
            <v>ZN104</v>
          </cell>
          <cell r="C2843" t="str">
            <v>BI_ZN104 - Replace Deteriorated Gas System-WA</v>
          </cell>
          <cell r="D2843" t="str">
            <v>ER_3001</v>
          </cell>
          <cell r="E2843" t="str">
            <v>3001</v>
          </cell>
          <cell r="F2843" t="str">
            <v>ER_3001 - Replace Deteriorating Gas System</v>
          </cell>
          <cell r="G2843" t="str">
            <v>Gas Deteriorated Steel Pipe Replacement Program</v>
          </cell>
          <cell r="H2843" t="str">
            <v>Gas Subfunction</v>
          </cell>
          <cell r="I2843" t="str">
            <v>Asset Condition</v>
          </cell>
        </row>
        <row r="2844">
          <cell r="A2844" t="str">
            <v>BI_ZN200</v>
          </cell>
          <cell r="B2844" t="str">
            <v>ZN200</v>
          </cell>
          <cell r="C2844" t="str">
            <v>BI_ZN200 - Cathodic Protection Blanket ID</v>
          </cell>
          <cell r="D2844" t="str">
            <v>ER_3004</v>
          </cell>
          <cell r="E2844" t="str">
            <v>3004</v>
          </cell>
          <cell r="F2844" t="str">
            <v>ER_3004 - Cathodic Protection-Minor Blanket</v>
          </cell>
          <cell r="G2844" t="str">
            <v>Gas Cathodic Protection Program</v>
          </cell>
          <cell r="H2844" t="str">
            <v>Gas Subfunction</v>
          </cell>
          <cell r="I2844" t="str">
            <v>Mandatory &amp; Compliance</v>
          </cell>
        </row>
        <row r="2845">
          <cell r="A2845" t="str">
            <v>BI_ZN201</v>
          </cell>
          <cell r="B2845" t="str">
            <v>ZN201</v>
          </cell>
          <cell r="C2845" t="str">
            <v>BI_ZN201 - Cathodic Protection Blanket WA</v>
          </cell>
          <cell r="D2845" t="str">
            <v>ER_3004</v>
          </cell>
          <cell r="E2845" t="str">
            <v>3004</v>
          </cell>
          <cell r="F2845" t="str">
            <v>ER_3004 - Cathodic Protection-Minor Blanket</v>
          </cell>
          <cell r="G2845" t="str">
            <v>Gas Cathodic Protection Program</v>
          </cell>
          <cell r="H2845" t="str">
            <v>Gas Subfunction</v>
          </cell>
          <cell r="I2845" t="str">
            <v>Mandatory &amp; Compliance</v>
          </cell>
        </row>
        <row r="2846">
          <cell r="A2846" t="str">
            <v>BI_ZN400</v>
          </cell>
          <cell r="B2846" t="str">
            <v>ZN400</v>
          </cell>
          <cell r="C2846" t="str">
            <v>BI_ZN400 - Gas HP Pipeline Remediation Program</v>
          </cell>
          <cell r="D2846" t="str">
            <v>ER_3057</v>
          </cell>
          <cell r="E2846" t="str">
            <v>3057</v>
          </cell>
          <cell r="F2846" t="str">
            <v>ER_3057 - Gas HP Pipeline Remediation Program</v>
          </cell>
          <cell r="G2846" t="str">
            <v>Gas HP Pipeline Remediation Program</v>
          </cell>
          <cell r="H2846" t="str">
            <v>Gas Subfunction</v>
          </cell>
          <cell r="I2846" t="str">
            <v>Mandatory &amp; Compliance</v>
          </cell>
        </row>
        <row r="2847">
          <cell r="A2847" t="str">
            <v>BI_ZNT35</v>
          </cell>
          <cell r="B2847" t="str">
            <v>ZNT35</v>
          </cell>
          <cell r="C2847" t="str">
            <v>BI_ZNT35 - Distr Line Relocation - Network Spokane</v>
          </cell>
          <cell r="D2847" t="str">
            <v>ER_2056</v>
          </cell>
          <cell r="E2847" t="str">
            <v>2056</v>
          </cell>
          <cell r="F2847" t="str">
            <v>ER_2056 - Distribution Line Relocations</v>
          </cell>
          <cell r="G2847" t="str">
            <v>Elec Relocation and Replacement Program</v>
          </cell>
          <cell r="H2847" t="str">
            <v>T&amp;D Operations</v>
          </cell>
          <cell r="I2847" t="str">
            <v>Mandatory &amp; Compliance</v>
          </cell>
        </row>
        <row r="2848">
          <cell r="A2848" t="str">
            <v>BI_ZOR06</v>
          </cell>
          <cell r="B2848" t="str">
            <v>ZOR06</v>
          </cell>
          <cell r="C2848" t="str">
            <v>BI_ZOR06 - OR Overbuilt Pipe Replacement</v>
          </cell>
          <cell r="D2848" t="str">
            <v>ER_3006</v>
          </cell>
          <cell r="E2848" t="str">
            <v>3006</v>
          </cell>
          <cell r="F2848" t="str">
            <v>ER_3006 - Overbuilt Pipe Replacement Blanket</v>
          </cell>
          <cell r="G2848" t="str">
            <v>Gas Overbuilt Pipe Replacement Program</v>
          </cell>
          <cell r="H2848" t="str">
            <v>Gas Subfunction</v>
          </cell>
          <cell r="I2848" t="str">
            <v>Mandatory &amp; Compliance</v>
          </cell>
        </row>
        <row r="2849">
          <cell r="A2849" t="str">
            <v>BI_ZPG17</v>
          </cell>
          <cell r="B2849" t="str">
            <v>ZPG17</v>
          </cell>
          <cell r="C2849" t="str">
            <v>BI_ZPG17 - Gas Regulator Station Reliability - Palouse</v>
          </cell>
          <cell r="D2849" t="str">
            <v>ER_3002</v>
          </cell>
          <cell r="E2849" t="str">
            <v>3002</v>
          </cell>
          <cell r="F2849" t="str">
            <v>ER_3002 - Regulator Reliable - Blanket</v>
          </cell>
          <cell r="G2849" t="str">
            <v>Gas Regulator Station Replacement Program</v>
          </cell>
          <cell r="H2849" t="str">
            <v>Gas Subfunction</v>
          </cell>
          <cell r="I2849" t="str">
            <v>Asset Condition</v>
          </cell>
        </row>
        <row r="2850">
          <cell r="A2850" t="str">
            <v>BI_ZPJ05</v>
          </cell>
          <cell r="B2850" t="str">
            <v>ZPJ05</v>
          </cell>
          <cell r="C2850" t="str">
            <v>BI_ZPJ05 - Electric Transmission Plant-Storm Palouse</v>
          </cell>
          <cell r="D2850" t="str">
            <v>ER_2051</v>
          </cell>
          <cell r="E2850" t="str">
            <v>2051</v>
          </cell>
          <cell r="F2850" t="str">
            <v>ER_2051 - Electric Transmission Plant-Storm</v>
          </cell>
          <cell r="G2850" t="str">
            <v>Electric Storm</v>
          </cell>
          <cell r="H2850" t="str">
            <v>T&amp;D Operations</v>
          </cell>
          <cell r="I2850" t="str">
            <v>Failed Plant &amp; Operations</v>
          </cell>
        </row>
        <row r="2851">
          <cell r="A2851" t="str">
            <v>BI_ZPJ10</v>
          </cell>
          <cell r="B2851" t="str">
            <v>ZPJ10</v>
          </cell>
          <cell r="C2851" t="str">
            <v>BI_ZPJ10 - Elect Revenue Blanket - Palouse</v>
          </cell>
          <cell r="D2851" t="str">
            <v>ER_1000</v>
          </cell>
          <cell r="E2851" t="str">
            <v>1000</v>
          </cell>
          <cell r="F2851" t="str">
            <v>ER_1000 - Electric Revenue Blanket</v>
          </cell>
          <cell r="G2851" t="str">
            <v>New Revenue - Growth</v>
          </cell>
          <cell r="H2851" t="str">
            <v>Growth Subfunction</v>
          </cell>
          <cell r="I2851" t="str">
            <v>Customer Requested</v>
          </cell>
        </row>
        <row r="2852">
          <cell r="A2852" t="str">
            <v>BI_ZPJ11</v>
          </cell>
          <cell r="B2852" t="str">
            <v>ZPJ11</v>
          </cell>
          <cell r="C2852" t="str">
            <v>BI_ZPJ11 - Gas Revenue Blanket-Pullman</v>
          </cell>
          <cell r="D2852" t="str">
            <v>ER_1001</v>
          </cell>
          <cell r="E2852" t="str">
            <v>1001</v>
          </cell>
          <cell r="F2852" t="str">
            <v>ER_1001 - Gas Revenue Blanket</v>
          </cell>
          <cell r="G2852" t="str">
            <v>New Revenue - Growth</v>
          </cell>
          <cell r="H2852" t="str">
            <v>Growth Subfunction</v>
          </cell>
          <cell r="I2852" t="str">
            <v>Customer Requested</v>
          </cell>
        </row>
        <row r="2853">
          <cell r="A2853" t="str">
            <v>BI_ZPJ12</v>
          </cell>
          <cell r="B2853" t="str">
            <v>ZPJ12</v>
          </cell>
          <cell r="C2853" t="str">
            <v>BI_ZPJ12 - Gas Distribution Non Revenue - Palouse</v>
          </cell>
          <cell r="D2853" t="str">
            <v>ER_3005</v>
          </cell>
          <cell r="E2853" t="str">
            <v>3005</v>
          </cell>
          <cell r="F2853" t="str">
            <v>ER_3005 - Gas Distribution Non-Revenue Blanket</v>
          </cell>
          <cell r="G2853" t="str">
            <v>Gas Non-Revenue Program</v>
          </cell>
          <cell r="H2853" t="str">
            <v>Gas Subfunction</v>
          </cell>
          <cell r="I2853" t="str">
            <v>Failed Plant &amp; Operations</v>
          </cell>
        </row>
        <row r="2854">
          <cell r="A2854" t="str">
            <v>BI_ZPJ23</v>
          </cell>
          <cell r="B2854" t="str">
            <v>ZPJ23</v>
          </cell>
          <cell r="C2854" t="str">
            <v>BI_ZPJ23 - Relocate Due to St&amp;Hwy Work - Palouse</v>
          </cell>
          <cell r="D2854" t="str">
            <v>ER_3003</v>
          </cell>
          <cell r="E2854" t="str">
            <v>3003</v>
          </cell>
          <cell r="F2854" t="str">
            <v>ER_3003 - Gas Replace-St&amp;Hwy</v>
          </cell>
          <cell r="G2854" t="str">
            <v>Gas Replacement Street and Highway Program</v>
          </cell>
          <cell r="H2854" t="str">
            <v>Gas Subfunction</v>
          </cell>
          <cell r="I2854" t="str">
            <v>Mandatory &amp; Compliance</v>
          </cell>
        </row>
        <row r="2855">
          <cell r="A2855" t="str">
            <v>BI_ZPJ30</v>
          </cell>
          <cell r="B2855" t="str">
            <v>ZPJ30</v>
          </cell>
          <cell r="C2855" t="str">
            <v>BI_ZPJ30 - Street Light Blanket - Palouse</v>
          </cell>
          <cell r="D2855" t="str">
            <v>ER_1004</v>
          </cell>
          <cell r="E2855" t="str">
            <v>1004</v>
          </cell>
          <cell r="F2855" t="str">
            <v>ER_1004 - Street Lt Minor Blanket</v>
          </cell>
          <cell r="G2855" t="str">
            <v>New Revenue - Growth</v>
          </cell>
          <cell r="H2855" t="str">
            <v>Growth Subfunction</v>
          </cell>
          <cell r="I2855" t="str">
            <v>Customer Requested</v>
          </cell>
        </row>
        <row r="2856">
          <cell r="A2856" t="str">
            <v>BI_ZPJ31</v>
          </cell>
          <cell r="B2856" t="str">
            <v>ZPJ31</v>
          </cell>
          <cell r="C2856" t="str">
            <v>BI_ZPJ31 - LED Streetlight Change Out Blanket - Palouse</v>
          </cell>
          <cell r="D2856" t="str">
            <v>ER_2584</v>
          </cell>
          <cell r="E2856" t="str">
            <v>2584</v>
          </cell>
          <cell r="F2856" t="str">
            <v>ER_2584 - LED Change-Out Program</v>
          </cell>
          <cell r="G2856" t="str">
            <v>LED Change-Out Program</v>
          </cell>
          <cell r="H2856" t="str">
            <v>T&amp;D Operations</v>
          </cell>
          <cell r="I2856" t="str">
            <v>Asset Condition</v>
          </cell>
        </row>
        <row r="2857">
          <cell r="A2857" t="str">
            <v>BI_ZPJ33</v>
          </cell>
          <cell r="B2857" t="str">
            <v>ZPJ33</v>
          </cell>
          <cell r="C2857" t="str">
            <v>BI_ZPJ33 - Electr UG Replacement  Palouse</v>
          </cell>
          <cell r="D2857" t="str">
            <v>ER_2054</v>
          </cell>
          <cell r="E2857" t="str">
            <v>2054</v>
          </cell>
          <cell r="F2857" t="str">
            <v>ER_2054 - Electric Underground Replacement</v>
          </cell>
          <cell r="G2857" t="str">
            <v>Primary URD Cable Replacement</v>
          </cell>
          <cell r="H2857" t="str">
            <v>T&amp;D Operations</v>
          </cell>
          <cell r="I2857" t="str">
            <v>Asset Condition</v>
          </cell>
        </row>
        <row r="2858">
          <cell r="A2858" t="str">
            <v>BI_ZPJ34</v>
          </cell>
          <cell r="B2858" t="str">
            <v>ZPJ34</v>
          </cell>
          <cell r="C2858" t="str">
            <v>BI_ZPJ34 - Electr Distr Blanket - Palouse Area</v>
          </cell>
          <cell r="D2858" t="str">
            <v>ER_2055</v>
          </cell>
          <cell r="E2858" t="str">
            <v>2055</v>
          </cell>
          <cell r="F2858" t="str">
            <v>ER_2055 - Electric Distribution Minor Blanket</v>
          </cell>
          <cell r="G2858" t="str">
            <v>Distribution Minor Rebuild</v>
          </cell>
          <cell r="H2858" t="str">
            <v>T&amp;D Operations</v>
          </cell>
          <cell r="I2858" t="str">
            <v>Asset Condition</v>
          </cell>
        </row>
        <row r="2859">
          <cell r="A2859" t="str">
            <v>BI_ZPJ35</v>
          </cell>
          <cell r="B2859" t="str">
            <v>ZPJ35</v>
          </cell>
          <cell r="C2859" t="str">
            <v>BI_ZPJ35 - Distr Relocation-Palouse</v>
          </cell>
          <cell r="D2859" t="str">
            <v>ER_2056</v>
          </cell>
          <cell r="E2859" t="str">
            <v>2056</v>
          </cell>
          <cell r="F2859" t="str">
            <v>ER_2056 - Distribution Line Relocations</v>
          </cell>
          <cell r="G2859" t="str">
            <v>Elec Relocation and Replacement Program</v>
          </cell>
          <cell r="H2859" t="str">
            <v>T&amp;D Operations</v>
          </cell>
          <cell r="I2859" t="str">
            <v>Mandatory &amp; Compliance</v>
          </cell>
        </row>
        <row r="2860">
          <cell r="A2860" t="str">
            <v>BI_ZPJ37</v>
          </cell>
          <cell r="B2860" t="str">
            <v>ZPJ37</v>
          </cell>
          <cell r="C2860" t="str">
            <v>BI_ZPJ37 - Area Light Blanket - Palouse</v>
          </cell>
          <cell r="D2860" t="str">
            <v>ER_1005</v>
          </cell>
          <cell r="E2860" t="str">
            <v>1005</v>
          </cell>
          <cell r="F2860" t="str">
            <v>ER_1005 - Area Light Minor Blanket</v>
          </cell>
          <cell r="G2860" t="str">
            <v>New Revenue - Growth</v>
          </cell>
          <cell r="H2860" t="str">
            <v>Growth Subfunction</v>
          </cell>
          <cell r="I2860" t="str">
            <v>Customer Requested</v>
          </cell>
        </row>
        <row r="2861">
          <cell r="A2861" t="str">
            <v>BI_ZPJ52</v>
          </cell>
          <cell r="B2861" t="str">
            <v>ZPJ52</v>
          </cell>
          <cell r="C2861" t="str">
            <v>BI_ZPJ52 - Failed Electric Dist Plant-Storm Palouse</v>
          </cell>
          <cell r="D2861" t="str">
            <v>ER_2059</v>
          </cell>
          <cell r="E2861" t="str">
            <v>2059</v>
          </cell>
          <cell r="F2861" t="str">
            <v>ER_2059 - Failed Electric Dist Plant-Storm</v>
          </cell>
          <cell r="G2861" t="str">
            <v>Electric Storm</v>
          </cell>
          <cell r="H2861" t="str">
            <v>T&amp;D Operations</v>
          </cell>
          <cell r="I2861" t="str">
            <v>Failed Plant &amp; Operations</v>
          </cell>
        </row>
        <row r="2862">
          <cell r="A2862" t="str">
            <v>BI_ZPJ60</v>
          </cell>
          <cell r="B2862" t="str">
            <v>ZPJ60</v>
          </cell>
          <cell r="C2862" t="str">
            <v>BI_ZPJ60 - Deteriorated Pole Replacement Pullman</v>
          </cell>
          <cell r="D2862" t="str">
            <v>ER_2055</v>
          </cell>
          <cell r="E2862" t="str">
            <v>2055</v>
          </cell>
          <cell r="F2862" t="str">
            <v>ER_2055 - Electric Distribution Minor Blanket</v>
          </cell>
          <cell r="G2862" t="str">
            <v>Distribution Minor Rebuild</v>
          </cell>
          <cell r="H2862" t="str">
            <v>T&amp;D Operations</v>
          </cell>
          <cell r="I2862" t="str">
            <v>Asset Condition</v>
          </cell>
        </row>
        <row r="2863">
          <cell r="A2863" t="str">
            <v>BI_ZS401</v>
          </cell>
          <cell r="B2863" t="str">
            <v>ZS401</v>
          </cell>
          <cell r="C2863" t="str">
            <v>BI_ZS401 - System Substation</v>
          </cell>
          <cell r="D2863" t="str">
            <v>ER_2051</v>
          </cell>
          <cell r="E2863" t="str">
            <v>2051</v>
          </cell>
          <cell r="F2863" t="str">
            <v>ER_2051 - Electric Transmission Plant-Storm</v>
          </cell>
          <cell r="G2863" t="str">
            <v>Electric Storm</v>
          </cell>
          <cell r="H2863" t="str">
            <v>T&amp;D Operations</v>
          </cell>
          <cell r="I2863" t="str">
            <v>Failed Plant &amp; Operations</v>
          </cell>
        </row>
        <row r="2864">
          <cell r="A2864" t="str">
            <v>BI_ZSM05</v>
          </cell>
          <cell r="B2864" t="str">
            <v>ZSM05</v>
          </cell>
          <cell r="C2864" t="str">
            <v>BI_ZSM05 - Electric Transmission Plant-Storm St Maries</v>
          </cell>
          <cell r="D2864" t="str">
            <v>ER_2051</v>
          </cell>
          <cell r="E2864" t="str">
            <v>2051</v>
          </cell>
          <cell r="F2864" t="str">
            <v>ER_2051 - Electric Transmission Plant-Storm</v>
          </cell>
          <cell r="G2864" t="str">
            <v>Electric Storm</v>
          </cell>
          <cell r="H2864" t="str">
            <v>T&amp;D Operations</v>
          </cell>
          <cell r="I2864" t="str">
            <v>Failed Plant &amp; Operations</v>
          </cell>
        </row>
        <row r="2865">
          <cell r="A2865" t="str">
            <v>BI_ZSM10</v>
          </cell>
          <cell r="B2865" t="str">
            <v>ZSM10</v>
          </cell>
          <cell r="C2865" t="str">
            <v>BI_ZSM10 - Elect Revenue Blanket - St Maries</v>
          </cell>
          <cell r="D2865" t="str">
            <v>ER_1000</v>
          </cell>
          <cell r="E2865" t="str">
            <v>1000</v>
          </cell>
          <cell r="F2865" t="str">
            <v>ER_1000 - Electric Revenue Blanket</v>
          </cell>
          <cell r="G2865" t="str">
            <v>New Revenue - Growth</v>
          </cell>
          <cell r="H2865" t="str">
            <v>Growth Subfunction</v>
          </cell>
          <cell r="I2865" t="str">
            <v>Customer Requested</v>
          </cell>
        </row>
        <row r="2866">
          <cell r="A2866" t="str">
            <v>BI_ZSM30</v>
          </cell>
          <cell r="B2866" t="str">
            <v>ZSM30</v>
          </cell>
          <cell r="C2866" t="str">
            <v>BI_ZSM30 - Street Light Blanket - St Maries</v>
          </cell>
          <cell r="D2866" t="str">
            <v>ER_1004</v>
          </cell>
          <cell r="E2866" t="str">
            <v>1004</v>
          </cell>
          <cell r="F2866" t="str">
            <v>ER_1004 - Street Lt Minor Blanket</v>
          </cell>
          <cell r="G2866" t="str">
            <v>New Revenue - Growth</v>
          </cell>
          <cell r="H2866" t="str">
            <v>Growth Subfunction</v>
          </cell>
          <cell r="I2866" t="str">
            <v>Customer Requested</v>
          </cell>
        </row>
        <row r="2867">
          <cell r="A2867" t="str">
            <v>BI_ZSM31</v>
          </cell>
          <cell r="B2867" t="str">
            <v>ZSM31</v>
          </cell>
          <cell r="C2867" t="str">
            <v>BI_ZSM31 - LED Streetlight Change Out Blanket - St Maries</v>
          </cell>
          <cell r="D2867" t="str">
            <v>ER_2584</v>
          </cell>
          <cell r="E2867" t="str">
            <v>2584</v>
          </cell>
          <cell r="F2867" t="str">
            <v>ER_2584 - LED Change-Out Program</v>
          </cell>
          <cell r="G2867" t="str">
            <v>LED Change-Out Program</v>
          </cell>
          <cell r="H2867" t="str">
            <v>T&amp;D Operations</v>
          </cell>
          <cell r="I2867" t="str">
            <v>Asset Condition</v>
          </cell>
        </row>
        <row r="2868">
          <cell r="A2868" t="str">
            <v>BI_ZSM33</v>
          </cell>
          <cell r="B2868" t="str">
            <v>ZSM33</v>
          </cell>
          <cell r="C2868" t="str">
            <v>BI_ZSM33 - Electr UG Replacement  St Maries</v>
          </cell>
          <cell r="D2868" t="str">
            <v>ER_2054</v>
          </cell>
          <cell r="E2868" t="str">
            <v>2054</v>
          </cell>
          <cell r="F2868" t="str">
            <v>ER_2054 - Electric Underground Replacement</v>
          </cell>
          <cell r="G2868" t="str">
            <v>Primary URD Cable Replacement</v>
          </cell>
          <cell r="H2868" t="str">
            <v>T&amp;D Operations</v>
          </cell>
          <cell r="I2868" t="str">
            <v>Asset Condition</v>
          </cell>
        </row>
        <row r="2869">
          <cell r="A2869" t="str">
            <v>BI_ZSM34</v>
          </cell>
          <cell r="B2869" t="str">
            <v>ZSM34</v>
          </cell>
          <cell r="C2869" t="str">
            <v>BI_ZSM34 - Electric Distr Blanket - St Maries</v>
          </cell>
          <cell r="D2869" t="str">
            <v>ER_2055</v>
          </cell>
          <cell r="E2869" t="str">
            <v>2055</v>
          </cell>
          <cell r="F2869" t="str">
            <v>ER_2055 - Electric Distribution Minor Blanket</v>
          </cell>
          <cell r="G2869" t="str">
            <v>Distribution Minor Rebuild</v>
          </cell>
          <cell r="H2869" t="str">
            <v>T&amp;D Operations</v>
          </cell>
          <cell r="I2869" t="str">
            <v>Asset Condition</v>
          </cell>
        </row>
        <row r="2870">
          <cell r="A2870" t="str">
            <v>BI_ZSM35</v>
          </cell>
          <cell r="B2870" t="str">
            <v>ZSM35</v>
          </cell>
          <cell r="C2870" t="str">
            <v>BI_ZSM35 - Distr Relocation-St Maries</v>
          </cell>
          <cell r="D2870" t="str">
            <v>ER_2056</v>
          </cell>
          <cell r="E2870" t="str">
            <v>2056</v>
          </cell>
          <cell r="F2870" t="str">
            <v>ER_2056 - Distribution Line Relocations</v>
          </cell>
          <cell r="G2870" t="str">
            <v>Elec Relocation and Replacement Program</v>
          </cell>
          <cell r="H2870" t="str">
            <v>T&amp;D Operations</v>
          </cell>
          <cell r="I2870" t="str">
            <v>Mandatory &amp; Compliance</v>
          </cell>
        </row>
        <row r="2871">
          <cell r="A2871" t="str">
            <v>BI_ZSM37</v>
          </cell>
          <cell r="B2871" t="str">
            <v>ZSM37</v>
          </cell>
          <cell r="C2871" t="str">
            <v>BI_ZSM37 - Area Light Blanket - St Maries</v>
          </cell>
          <cell r="D2871" t="str">
            <v>ER_1005</v>
          </cell>
          <cell r="E2871" t="str">
            <v>1005</v>
          </cell>
          <cell r="F2871" t="str">
            <v>ER_1005 - Area Light Minor Blanket</v>
          </cell>
          <cell r="G2871" t="str">
            <v>New Revenue - Growth</v>
          </cell>
          <cell r="H2871" t="str">
            <v>Growth Subfunction</v>
          </cell>
          <cell r="I2871" t="str">
            <v>Customer Requested</v>
          </cell>
        </row>
        <row r="2872">
          <cell r="A2872" t="str">
            <v>BI_ZSM52</v>
          </cell>
          <cell r="B2872" t="str">
            <v>ZSM52</v>
          </cell>
          <cell r="C2872" t="str">
            <v>BI_ZSM52 - Failed Electric Dist Plant-Storm St Maries</v>
          </cell>
          <cell r="D2872" t="str">
            <v>ER_2059</v>
          </cell>
          <cell r="E2872" t="str">
            <v>2059</v>
          </cell>
          <cell r="F2872" t="str">
            <v>ER_2059 - Failed Electric Dist Plant-Storm</v>
          </cell>
          <cell r="G2872" t="str">
            <v>Electric Storm</v>
          </cell>
          <cell r="H2872" t="str">
            <v>T&amp;D Operations</v>
          </cell>
          <cell r="I2872" t="str">
            <v>Failed Plant &amp; Operations</v>
          </cell>
        </row>
        <row r="2873">
          <cell r="A2873" t="str">
            <v>BI_ZSM60</v>
          </cell>
          <cell r="B2873" t="str">
            <v>ZSM60</v>
          </cell>
          <cell r="C2873" t="str">
            <v>BI_ZSM60 - Deteriorated Pole Replacement St Maries</v>
          </cell>
          <cell r="D2873" t="str">
            <v>ER_2055</v>
          </cell>
          <cell r="E2873" t="str">
            <v>2055</v>
          </cell>
          <cell r="F2873" t="str">
            <v>ER_2055 - Electric Distribution Minor Blanket</v>
          </cell>
          <cell r="G2873" t="str">
            <v>Distribution Minor Rebuild</v>
          </cell>
          <cell r="H2873" t="str">
            <v>T&amp;D Operations</v>
          </cell>
          <cell r="I2873" t="str">
            <v>Asset Condition</v>
          </cell>
        </row>
        <row r="2874">
          <cell r="A2874" t="str">
            <v>BI_ZT800</v>
          </cell>
          <cell r="B2874" t="str">
            <v>ZT800</v>
          </cell>
          <cell r="C2874" t="str">
            <v>BI_ZT800 - PPUD Metering Comms at Steam Plant</v>
          </cell>
          <cell r="D2874" t="str">
            <v>ER_2070</v>
          </cell>
          <cell r="E2874" t="str">
            <v>2070</v>
          </cell>
          <cell r="F2874" t="str">
            <v>ER_2070 - Trans/Dist/Sub Reimbursable Projects</v>
          </cell>
          <cell r="G2874" t="str">
            <v>T&amp;D Reimbursable</v>
          </cell>
          <cell r="H2874" t="str">
            <v>T&amp;D Engineering</v>
          </cell>
          <cell r="I2874" t="str">
            <v>Customer Requested</v>
          </cell>
        </row>
        <row r="2875">
          <cell r="A2875" t="str">
            <v>BI_ZU201</v>
          </cell>
          <cell r="B2875" t="str">
            <v>ZU201</v>
          </cell>
          <cell r="C2875" t="str">
            <v>BI_ZU201 - System - Distiribution Line Protection</v>
          </cell>
          <cell r="D2875" t="str">
            <v>ER_2276</v>
          </cell>
          <cell r="E2875" t="str">
            <v>2276</v>
          </cell>
          <cell r="F2875" t="str">
            <v>ER_2276 - Distribution Line Protection</v>
          </cell>
          <cell r="G2875" t="str">
            <v>Distribution System Enhancements</v>
          </cell>
          <cell r="H2875" t="str">
            <v>T&amp;D Engineering</v>
          </cell>
          <cell r="I2875" t="str">
            <v>Performance &amp; Capacity</v>
          </cell>
        </row>
        <row r="2876">
          <cell r="A2876" t="str">
            <v>BI_ZU510</v>
          </cell>
          <cell r="B2876" t="str">
            <v>ZU510</v>
          </cell>
          <cell r="C2876" t="str">
            <v>BI_ZU510 - Joint Use - Make Ready Work</v>
          </cell>
          <cell r="D2876" t="str">
            <v>ER_2058</v>
          </cell>
          <cell r="E2876" t="str">
            <v>2058</v>
          </cell>
          <cell r="F2876" t="str">
            <v>ER_2058 - Spokane Electric Network Incr Capacity</v>
          </cell>
          <cell r="G2876" t="str">
            <v>Downtown Network - Performance &amp; Capacity</v>
          </cell>
          <cell r="H2876" t="str">
            <v>Downtown Network</v>
          </cell>
          <cell r="I2876" t="str">
            <v>Performance &amp; Capacity</v>
          </cell>
        </row>
        <row r="2877">
          <cell r="A2877" t="str">
            <v>BI_ZV024</v>
          </cell>
          <cell r="B2877" t="str">
            <v>ZV024</v>
          </cell>
          <cell r="C2877" t="str">
            <v>BI_ZV024 - Industrial Gas Customer-Minor Blanket</v>
          </cell>
          <cell r="D2877" t="str">
            <v>ER_1052</v>
          </cell>
          <cell r="E2877" t="str">
            <v>1052</v>
          </cell>
          <cell r="F2877" t="str">
            <v>ER_1052 - Industrial Gas Customer Minor Blanket</v>
          </cell>
          <cell r="G2877" t="str">
            <v>New Revenue - Growth</v>
          </cell>
          <cell r="H2877" t="str">
            <v>Growth Subfunction</v>
          </cell>
          <cell r="I2877" t="str">
            <v>Customer Requested</v>
          </cell>
        </row>
        <row r="2878">
          <cell r="A2878" t="str">
            <v>BI_ZV032</v>
          </cell>
          <cell r="B2878" t="str">
            <v>ZV032</v>
          </cell>
          <cell r="C2878" t="str">
            <v>BI_ZV032 - Electric Meters AMR</v>
          </cell>
          <cell r="D2878" t="str">
            <v>ER_2053</v>
          </cell>
          <cell r="E2878" t="str">
            <v>2053</v>
          </cell>
          <cell r="F2878" t="str">
            <v>ER_2053 - Electric Meters AMR</v>
          </cell>
          <cell r="G2878" t="str">
            <v>Regular Capital - Pre Business Case</v>
          </cell>
          <cell r="H2878" t="str">
            <v>No Function</v>
          </cell>
          <cell r="I2878" t="str">
            <v>No Driver</v>
          </cell>
        </row>
        <row r="2879">
          <cell r="A2879" t="str">
            <v>BI_ZV139</v>
          </cell>
          <cell r="B2879" t="str">
            <v>ZV139</v>
          </cell>
          <cell r="C2879" t="str">
            <v>BI_ZV139 - NTWK Customer Growth</v>
          </cell>
          <cell r="D2879" t="str">
            <v>ER_1000</v>
          </cell>
          <cell r="E2879" t="str">
            <v>1000</v>
          </cell>
          <cell r="F2879" t="str">
            <v>ER_1000 - Electric Revenue Blanket</v>
          </cell>
          <cell r="G2879" t="str">
            <v>New Revenue - Growth</v>
          </cell>
          <cell r="H2879" t="str">
            <v>Growth Subfunction</v>
          </cell>
          <cell r="I2879" t="str">
            <v>Customer Requested</v>
          </cell>
        </row>
        <row r="2880">
          <cell r="A2880" t="str">
            <v>BI_ZV539</v>
          </cell>
          <cell r="B2880" t="str">
            <v>ZV539</v>
          </cell>
          <cell r="C2880" t="str">
            <v>BI_ZV539 - NTWK Electrical System - Capital Replacement</v>
          </cell>
          <cell r="D2880" t="str">
            <v>ER_2058</v>
          </cell>
          <cell r="E2880" t="str">
            <v>2058</v>
          </cell>
          <cell r="F2880" t="str">
            <v>ER_2058 - Spokane Electric Network Incr Capacity</v>
          </cell>
          <cell r="G2880" t="str">
            <v>Downtown Network - Performance &amp; Capacity</v>
          </cell>
          <cell r="H2880" t="str">
            <v>Downtown Network</v>
          </cell>
          <cell r="I2880" t="str">
            <v>Performance &amp; Capacity</v>
          </cell>
        </row>
        <row r="2881">
          <cell r="A2881" t="str">
            <v>BI_ZV721</v>
          </cell>
          <cell r="B2881" t="str">
            <v>ZV721</v>
          </cell>
          <cell r="C2881" t="str">
            <v>BI_ZV721 - Cathodic Protection - Spokane</v>
          </cell>
          <cell r="D2881" t="str">
            <v>ER_3004</v>
          </cell>
          <cell r="E2881" t="str">
            <v>3004</v>
          </cell>
          <cell r="F2881" t="str">
            <v>ER_3004 - Cathodic Protection-Minor Blanket</v>
          </cell>
          <cell r="G2881" t="str">
            <v>Gas Cathodic Protection Program</v>
          </cell>
          <cell r="H2881" t="str">
            <v>Gas Subfunction</v>
          </cell>
          <cell r="I2881" t="str">
            <v>Mandatory &amp; Compliance</v>
          </cell>
        </row>
        <row r="2882">
          <cell r="A2882" t="str">
            <v>BI_ZVG15</v>
          </cell>
          <cell r="B2882" t="str">
            <v>ZVG15</v>
          </cell>
          <cell r="C2882" t="str">
            <v>BI_ZVG15 - Replace System Reinforcement - Spokane</v>
          </cell>
          <cell r="D2882" t="str">
            <v>ER_3000</v>
          </cell>
          <cell r="E2882" t="str">
            <v>3000</v>
          </cell>
          <cell r="F2882" t="str">
            <v>ER_3000 - Gas Reinforce-Minor Blanket</v>
          </cell>
          <cell r="G2882" t="str">
            <v>Gas Reinforcement Program</v>
          </cell>
          <cell r="H2882" t="str">
            <v>Gas Subfunction</v>
          </cell>
          <cell r="I2882" t="str">
            <v>Performance &amp; Capacity</v>
          </cell>
        </row>
        <row r="2883">
          <cell r="A2883" t="str">
            <v>BI_ZVG16</v>
          </cell>
          <cell r="B2883" t="str">
            <v>ZVG16</v>
          </cell>
          <cell r="C2883" t="str">
            <v>BI_ZVG16 - Replace Deteriorated Gas System - Spokane</v>
          </cell>
          <cell r="D2883" t="str">
            <v>ER_3001</v>
          </cell>
          <cell r="E2883" t="str">
            <v>3001</v>
          </cell>
          <cell r="F2883" t="str">
            <v>ER_3001 - Replace Deteriorating Gas System</v>
          </cell>
          <cell r="G2883" t="str">
            <v>Gas Deteriorated Steel Pipe Replacement Program</v>
          </cell>
          <cell r="H2883" t="str">
            <v>Gas Subfunction</v>
          </cell>
          <cell r="I2883" t="str">
            <v>Asset Condition</v>
          </cell>
        </row>
        <row r="2884">
          <cell r="A2884" t="str">
            <v>BI_ZVG17</v>
          </cell>
          <cell r="B2884" t="str">
            <v>ZVG17</v>
          </cell>
          <cell r="C2884" t="str">
            <v>BI_ZVG17 - Gas Regulator Station Reliability-Spokane</v>
          </cell>
          <cell r="D2884" t="str">
            <v>ER_3002</v>
          </cell>
          <cell r="E2884" t="str">
            <v>3002</v>
          </cell>
          <cell r="F2884" t="str">
            <v>ER_3002 - Regulator Reliable - Blanket</v>
          </cell>
          <cell r="G2884" t="str">
            <v>Gas Regulator Station Replacement Program</v>
          </cell>
          <cell r="H2884" t="str">
            <v>Gas Subfunction</v>
          </cell>
          <cell r="I2884" t="str">
            <v>Asset Condition</v>
          </cell>
        </row>
        <row r="2885">
          <cell r="A2885" t="str">
            <v>BI_ZVG23</v>
          </cell>
          <cell r="B2885" t="str">
            <v>ZVG23</v>
          </cell>
          <cell r="C2885" t="str">
            <v>BI_ZVG23 - Relocate Due to St&amp;Hwy Work - Spokane</v>
          </cell>
          <cell r="D2885" t="str">
            <v>ER_3003</v>
          </cell>
          <cell r="E2885" t="str">
            <v>3003</v>
          </cell>
          <cell r="F2885" t="str">
            <v>ER_3003 - Gas Replace-St&amp;Hwy</v>
          </cell>
          <cell r="G2885" t="str">
            <v>Gas Replacement Street and Highway Program</v>
          </cell>
          <cell r="H2885" t="str">
            <v>Gas Subfunction</v>
          </cell>
          <cell r="I2885" t="str">
            <v>Mandatory &amp; Compliance</v>
          </cell>
        </row>
        <row r="2886">
          <cell r="A2886" t="str">
            <v>BI_ZWO24</v>
          </cell>
          <cell r="B2886" t="str">
            <v>ZWO24</v>
          </cell>
          <cell r="C2886" t="str">
            <v>BI_ZWO24 - Industrial Gas Customers-Minor Blanket</v>
          </cell>
          <cell r="D2886" t="str">
            <v>ER_1052</v>
          </cell>
          <cell r="E2886" t="str">
            <v>1052</v>
          </cell>
          <cell r="F2886" t="str">
            <v>ER_1052 - Industrial Gas Customer Minor Blanket</v>
          </cell>
          <cell r="G2886" t="str">
            <v>New Revenue - Growth</v>
          </cell>
          <cell r="H2886" t="str">
            <v>Growth Subfunction</v>
          </cell>
          <cell r="I2886" t="str">
            <v>Customer Requested</v>
          </cell>
        </row>
        <row r="2887">
          <cell r="A2887" t="str">
            <v>BI_ZZZZ1</v>
          </cell>
          <cell r="B2887" t="str">
            <v>ZZZZ1</v>
          </cell>
          <cell r="C2887" t="str">
            <v>BI_ZZZZ1 - Offset to Budget</v>
          </cell>
          <cell r="D2887" t="str">
            <v>ER_8001</v>
          </cell>
          <cell r="E2887" t="str">
            <v>8001</v>
          </cell>
          <cell r="F2887" t="str">
            <v>ER_8001 - Offset To Budget</v>
          </cell>
          <cell r="G2887" t="str">
            <v>Offset to Budget</v>
          </cell>
          <cell r="H2887" t="str">
            <v>Other Subfunction</v>
          </cell>
          <cell r="I2887" t="str">
            <v>Asset Condition</v>
          </cell>
        </row>
        <row r="2888">
          <cell r="A2888" t="str">
            <v>BI_ZZZZ2</v>
          </cell>
          <cell r="B2888" t="str">
            <v>ZZZZ2</v>
          </cell>
          <cell r="C2888" t="str">
            <v>BI_ZZZZ2 - Offset To Budget with AFUDC</v>
          </cell>
          <cell r="D2888" t="str">
            <v>ER_8001</v>
          </cell>
          <cell r="E2888" t="str">
            <v>8001</v>
          </cell>
          <cell r="F2888" t="str">
            <v>ER_8001 - Offset To Budget</v>
          </cell>
          <cell r="G2888" t="str">
            <v>Offset to Budget</v>
          </cell>
          <cell r="H2888" t="str">
            <v>Other Subfunction</v>
          </cell>
          <cell r="I2888" t="str">
            <v>Asset Condition</v>
          </cell>
        </row>
        <row r="2889">
          <cell r="A2889" t="str">
            <v>BI_ZZZZZ</v>
          </cell>
          <cell r="B2889" t="str">
            <v>ZZZZZ</v>
          </cell>
          <cell r="C2889" t="str">
            <v>BI_ZZZZZ - Accounting Transfer Adjustments</v>
          </cell>
          <cell r="D2889" t="str">
            <v>ER_8000</v>
          </cell>
          <cell r="E2889" t="str">
            <v>8000</v>
          </cell>
          <cell r="F2889" t="str">
            <v>ER_8000 - Accounting Transfer Adjustments</v>
          </cell>
          <cell r="G2889" t="str">
            <v>Accounting Transfer Adjustments</v>
          </cell>
          <cell r="H2889" t="str">
            <v>Outside Regular Capital</v>
          </cell>
          <cell r="I2889" t="str">
            <v>No Driver</v>
          </cell>
        </row>
      </sheetData>
      <sheetData sheetId="12">
        <row r="2">
          <cell r="D2" t="str">
            <v>2000</v>
          </cell>
        </row>
      </sheetData>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Witness List"/>
      <sheetName val="Final Combo"/>
      <sheetName val="Paste Values"/>
      <sheetName val="WA Witness List"/>
    </sheetNames>
    <sheetDataSet>
      <sheetData sheetId="0" refreshError="1"/>
      <sheetData sheetId="1"/>
      <sheetData sheetId="2">
        <row r="3">
          <cell r="A3" t="str">
            <v>BI_00000</v>
          </cell>
          <cell r="B3" t="str">
            <v>00000</v>
          </cell>
          <cell r="C3" t="str">
            <v>BI_00000 - Org Capital Labor Budget</v>
          </cell>
          <cell r="D3" t="str">
            <v>ER_0000</v>
          </cell>
          <cell r="E3" t="str">
            <v>0000</v>
          </cell>
          <cell r="F3" t="str">
            <v>ER_0000 - Org Capital Labor Budget</v>
          </cell>
          <cell r="G3" t="str">
            <v>No Business Case</v>
          </cell>
          <cell r="H3" t="str">
            <v>No Subfunction</v>
          </cell>
          <cell r="I3" t="str">
            <v>No Function</v>
          </cell>
          <cell r="J3" t="str">
            <v>No Driver</v>
          </cell>
          <cell r="K3" t="str">
            <v>SRV_ZZ</v>
          </cell>
          <cell r="L3" t="str">
            <v>JUR_ZZ</v>
          </cell>
          <cell r="M3" t="str">
            <v>None Depreciation Cat Attr</v>
          </cell>
          <cell r="N3" t="str">
            <v>False</v>
          </cell>
          <cell r="O3" t="str">
            <v>Active</v>
          </cell>
          <cell r="P3" t="str">
            <v>ORG_F55</v>
          </cell>
        </row>
        <row r="4">
          <cell r="A4" t="str">
            <v>BI_00A54</v>
          </cell>
          <cell r="B4" t="str">
            <v>00A54</v>
          </cell>
          <cell r="C4" t="str">
            <v>BI_00A54 - EVSE Pilot in Washington State</v>
          </cell>
          <cell r="D4" t="str">
            <v>ER_7060</v>
          </cell>
          <cell r="E4" t="str">
            <v>7060</v>
          </cell>
          <cell r="F4" t="str">
            <v>ER_7060 - Strategic Initiatives</v>
          </cell>
          <cell r="G4" t="str">
            <v>Strategic Initiatives</v>
          </cell>
          <cell r="H4" t="str">
            <v>Strategic Subfunction</v>
          </cell>
          <cell r="I4" t="str">
            <v>Other Capital Function</v>
          </cell>
          <cell r="J4" t="str">
            <v>No Driver</v>
          </cell>
          <cell r="K4" t="str">
            <v>SRV_ED</v>
          </cell>
          <cell r="L4" t="str">
            <v>JUR_WA</v>
          </cell>
          <cell r="M4" t="str">
            <v>General 12yr 389 / 393-395 / 397-398</v>
          </cell>
          <cell r="N4" t="str">
            <v>False</v>
          </cell>
          <cell r="O4" t="str">
            <v>Active</v>
          </cell>
          <cell r="P4" t="str">
            <v>ORG_A54</v>
          </cell>
        </row>
        <row r="5">
          <cell r="A5" t="str">
            <v>BI_00E07</v>
          </cell>
          <cell r="B5" t="str">
            <v>00E07</v>
          </cell>
          <cell r="C5" t="str">
            <v>BI_00E07 - RCT Fast Start Controls Upgrade</v>
          </cell>
          <cell r="D5" t="str">
            <v>ER_7050</v>
          </cell>
          <cell r="E5" t="str">
            <v>7050</v>
          </cell>
          <cell r="F5" t="str">
            <v>ER_7050 - Productivity Initiative</v>
          </cell>
          <cell r="G5" t="str">
            <v>Productivity</v>
          </cell>
          <cell r="H5" t="str">
            <v>Productivity Subfunction</v>
          </cell>
          <cell r="I5" t="str">
            <v>Other Capital Function</v>
          </cell>
          <cell r="J5" t="str">
            <v>No Driver</v>
          </cell>
          <cell r="K5" t="str">
            <v>SRV_ED</v>
          </cell>
          <cell r="L5" t="str">
            <v>JUR_AN</v>
          </cell>
          <cell r="M5" t="str">
            <v>General 12yr 389 / 393-395 / 397-398</v>
          </cell>
          <cell r="N5" t="str">
            <v>True</v>
          </cell>
          <cell r="O5" t="str">
            <v>Inactive</v>
          </cell>
          <cell r="P5" t="str">
            <v>ORG_E07</v>
          </cell>
        </row>
        <row r="6">
          <cell r="A6" t="str">
            <v>BI_00I02</v>
          </cell>
          <cell r="B6" t="str">
            <v>00I02</v>
          </cell>
          <cell r="C6" t="str">
            <v>BI_00I02 - Gas Op Qual - Tooling, Vehicles and Material</v>
          </cell>
          <cell r="D6" t="str">
            <v>ER_7208</v>
          </cell>
          <cell r="E6" t="str">
            <v>7208</v>
          </cell>
          <cell r="F6" t="str">
            <v>ER_7208 - Gas Op Qual - Tooling, Vehicles and Material</v>
          </cell>
          <cell r="G6" t="str">
            <v>Gas Operator Qualification Compliance</v>
          </cell>
          <cell r="H6" t="str">
            <v>Other Subfunction</v>
          </cell>
          <cell r="I6" t="str">
            <v>Other Function</v>
          </cell>
          <cell r="J6" t="str">
            <v>Performance &amp; Capacity</v>
          </cell>
          <cell r="K6" t="str">
            <v>SRV_GD</v>
          </cell>
          <cell r="L6" t="str">
            <v>JUR_AA</v>
          </cell>
          <cell r="M6" t="str">
            <v>Transportation and Tools 392 / 396</v>
          </cell>
          <cell r="N6" t="str">
            <v>False</v>
          </cell>
          <cell r="O6" t="str">
            <v>Active</v>
          </cell>
          <cell r="P6" t="str">
            <v>ORG_I02</v>
          </cell>
        </row>
        <row r="7">
          <cell r="A7" t="str">
            <v>BI_00L54</v>
          </cell>
          <cell r="B7" t="str">
            <v>00L54</v>
          </cell>
          <cell r="C7" t="str">
            <v>BI_00L54 - Purchase Company Aircraft</v>
          </cell>
          <cell r="D7" t="str">
            <v>ER_7207</v>
          </cell>
          <cell r="E7" t="str">
            <v>7207</v>
          </cell>
          <cell r="F7" t="str">
            <v>ER_7207 - Purchase Company Aircraft</v>
          </cell>
          <cell r="G7" t="str">
            <v>Company Aircraft Capital</v>
          </cell>
          <cell r="H7" t="str">
            <v>Other Subfunction</v>
          </cell>
          <cell r="I7" t="str">
            <v>Other Function</v>
          </cell>
          <cell r="J7" t="str">
            <v>Performance &amp; Capacity</v>
          </cell>
          <cell r="K7" t="str">
            <v>SRV_CD</v>
          </cell>
          <cell r="L7" t="str">
            <v>JUR_AA</v>
          </cell>
          <cell r="M7" t="str">
            <v>Transportation and Tools 392 / 396</v>
          </cell>
          <cell r="N7" t="str">
            <v>False</v>
          </cell>
          <cell r="O7" t="str">
            <v>Active</v>
          </cell>
          <cell r="P7" t="str">
            <v>ORG_L54</v>
          </cell>
        </row>
        <row r="8">
          <cell r="A8" t="str">
            <v>BI_00X09</v>
          </cell>
          <cell r="B8" t="str">
            <v>00X09</v>
          </cell>
          <cell r="C8" t="str">
            <v>BI_00X09 - Data Science</v>
          </cell>
          <cell r="D8" t="str">
            <v>ER_7060</v>
          </cell>
          <cell r="E8" t="str">
            <v>7060</v>
          </cell>
          <cell r="F8" t="str">
            <v>ER_7060 - Strategic Initiatives</v>
          </cell>
          <cell r="G8" t="str">
            <v>Strategic Initiatives</v>
          </cell>
          <cell r="H8" t="str">
            <v>Strategic Subfunction</v>
          </cell>
          <cell r="I8" t="str">
            <v>Other Capital Function</v>
          </cell>
          <cell r="J8" t="str">
            <v>No Driver</v>
          </cell>
          <cell r="K8" t="str">
            <v>SRV_CD</v>
          </cell>
          <cell r="L8" t="str">
            <v>JUR_AA</v>
          </cell>
          <cell r="M8" t="str">
            <v>General 12yr 389 / 393-395 / 397-398</v>
          </cell>
          <cell r="N8" t="str">
            <v>True</v>
          </cell>
          <cell r="O8" t="str">
            <v>Inactive</v>
          </cell>
          <cell r="P8" t="str">
            <v>ORG_X09</v>
          </cell>
        </row>
        <row r="9">
          <cell r="A9" t="str">
            <v>BI_01A54</v>
          </cell>
          <cell r="B9" t="str">
            <v>01A54</v>
          </cell>
          <cell r="C9" t="str">
            <v>BI_01A54 - Transportation Electrification - Washington</v>
          </cell>
          <cell r="D9" t="str">
            <v>ER_2076</v>
          </cell>
          <cell r="E9" t="str">
            <v>2076</v>
          </cell>
          <cell r="F9" t="str">
            <v>ER_2076 - Transportation Electrification - Washington</v>
          </cell>
          <cell r="G9" t="str">
            <v>Transportation Electrification</v>
          </cell>
          <cell r="H9" t="str">
            <v>Other Subfunction</v>
          </cell>
          <cell r="I9" t="str">
            <v>Other Function</v>
          </cell>
          <cell r="J9" t="str">
            <v>Performance &amp; Capacity</v>
          </cell>
          <cell r="K9" t="str">
            <v>SRV_ED</v>
          </cell>
          <cell r="L9" t="str">
            <v>JUR_WA</v>
          </cell>
          <cell r="M9" t="str">
            <v>Elec Distribution 360-373</v>
          </cell>
          <cell r="N9" t="str">
            <v>True</v>
          </cell>
          <cell r="O9" t="str">
            <v>Active</v>
          </cell>
          <cell r="P9" t="str">
            <v>ORG_A54</v>
          </cell>
        </row>
        <row r="10">
          <cell r="A10" t="str">
            <v>BI_01C11</v>
          </cell>
          <cell r="B10" t="str">
            <v>01C11</v>
          </cell>
          <cell r="C10" t="str">
            <v>BI_01C11 - Customer Transactional Systems</v>
          </cell>
          <cell r="D10" t="str">
            <v>ER_5040</v>
          </cell>
          <cell r="E10" t="str">
            <v>5040</v>
          </cell>
          <cell r="F10" t="str">
            <v>ER_5040 - Customer Transactional Systems</v>
          </cell>
          <cell r="G10" t="str">
            <v>Customer Transactional Systems</v>
          </cell>
          <cell r="H10" t="str">
            <v>ET Subfunction</v>
          </cell>
          <cell r="I10" t="str">
            <v>ET</v>
          </cell>
          <cell r="J10" t="str">
            <v>Customer Service Quality &amp; Reliability</v>
          </cell>
          <cell r="K10" t="str">
            <v>SRV_CD</v>
          </cell>
          <cell r="L10" t="str">
            <v>JUR_AA</v>
          </cell>
          <cell r="M10" t="str">
            <v>Software 303</v>
          </cell>
          <cell r="N10" t="str">
            <v>True</v>
          </cell>
          <cell r="O10" t="str">
            <v>Active</v>
          </cell>
          <cell r="P10" t="str">
            <v>ORG_C11</v>
          </cell>
        </row>
        <row r="11">
          <cell r="A11" t="str">
            <v>BI_01E14</v>
          </cell>
          <cell r="B11" t="str">
            <v>01E14</v>
          </cell>
          <cell r="C11" t="str">
            <v>BI_01E14 - Special Use Permit</v>
          </cell>
          <cell r="D11" t="str">
            <v>ER_6101</v>
          </cell>
          <cell r="E11" t="str">
            <v>6101</v>
          </cell>
          <cell r="F11" t="str">
            <v>ER_6101 - Forest Srvc Rqmts</v>
          </cell>
          <cell r="G11" t="str">
            <v>Hazardous Oil Removal</v>
          </cell>
          <cell r="H11" t="str">
            <v>Environmental Subfunction</v>
          </cell>
          <cell r="I11" t="str">
            <v>Environmental</v>
          </cell>
          <cell r="J11" t="str">
            <v>Mandatory &amp; Compliance</v>
          </cell>
          <cell r="K11" t="str">
            <v>SRV_ED</v>
          </cell>
          <cell r="L11" t="str">
            <v>JUR_AN</v>
          </cell>
          <cell r="M11" t="str">
            <v>Elec Transmission 350-359</v>
          </cell>
          <cell r="N11" t="str">
            <v>False</v>
          </cell>
          <cell r="O11" t="str">
            <v>Active</v>
          </cell>
          <cell r="P11" t="str">
            <v>ORG_E14</v>
          </cell>
        </row>
        <row r="12">
          <cell r="A12" t="str">
            <v>BI_01H07</v>
          </cell>
          <cell r="B12" t="str">
            <v>01H07</v>
          </cell>
          <cell r="C12" t="str">
            <v>BI_01H07 - ISIT costs for HVAC</v>
          </cell>
          <cell r="D12" t="str">
            <v>ER_7101</v>
          </cell>
          <cell r="E12" t="str">
            <v>7101</v>
          </cell>
          <cell r="F12" t="str">
            <v>ER_7101 - COF HVAC Improvmt</v>
          </cell>
          <cell r="G12" t="str">
            <v>HVAC Renovation Project</v>
          </cell>
          <cell r="H12" t="str">
            <v>Facilities Capital</v>
          </cell>
          <cell r="I12" t="str">
            <v>Other Function</v>
          </cell>
          <cell r="J12" t="str">
            <v>No Driver</v>
          </cell>
          <cell r="K12" t="str">
            <v>SRV_CD</v>
          </cell>
          <cell r="L12" t="str">
            <v>JUR_AA</v>
          </cell>
          <cell r="M12" t="str">
            <v>Facilities 390-391</v>
          </cell>
          <cell r="N12" t="str">
            <v>True</v>
          </cell>
          <cell r="O12" t="str">
            <v>Inactive</v>
          </cell>
          <cell r="P12" t="str">
            <v>ORG_H07</v>
          </cell>
        </row>
        <row r="13">
          <cell r="A13" t="str">
            <v>BI_01H51</v>
          </cell>
          <cell r="B13" t="str">
            <v>01H51</v>
          </cell>
          <cell r="C13" t="str">
            <v>BI_01H51 - Color Copier in Graphic Services</v>
          </cell>
          <cell r="D13" t="str">
            <v>ER_7050</v>
          </cell>
          <cell r="E13" t="str">
            <v>7050</v>
          </cell>
          <cell r="F13" t="str">
            <v>ER_7050 - Productivity Initiative</v>
          </cell>
          <cell r="G13" t="str">
            <v>Productivity</v>
          </cell>
          <cell r="H13" t="str">
            <v>Productivity Subfunction</v>
          </cell>
          <cell r="I13" t="str">
            <v>Other Capital Function</v>
          </cell>
          <cell r="J13" t="str">
            <v>No Driver</v>
          </cell>
          <cell r="K13" t="str">
            <v>SRV_CD</v>
          </cell>
          <cell r="L13" t="str">
            <v>JUR_AA</v>
          </cell>
          <cell r="M13" t="str">
            <v>General 12yr 389 / 393-395 / 397-398</v>
          </cell>
          <cell r="N13" t="str">
            <v>False</v>
          </cell>
          <cell r="O13" t="str">
            <v>Inactive</v>
          </cell>
          <cell r="P13" t="str">
            <v>ORG_H51</v>
          </cell>
        </row>
        <row r="14">
          <cell r="A14" t="str">
            <v>BI_01K51</v>
          </cell>
          <cell r="B14" t="str">
            <v>01K51</v>
          </cell>
          <cell r="C14" t="str">
            <v>BI_01K51 - Carry Deck Crane</v>
          </cell>
          <cell r="D14" t="str">
            <v>ER_7050</v>
          </cell>
          <cell r="E14" t="str">
            <v>7050</v>
          </cell>
          <cell r="F14" t="str">
            <v>ER_7050 - Productivity Initiative</v>
          </cell>
          <cell r="G14" t="str">
            <v>Productivity</v>
          </cell>
          <cell r="H14" t="str">
            <v>Productivity Subfunction</v>
          </cell>
          <cell r="I14" t="str">
            <v>Other Capital Function</v>
          </cell>
          <cell r="J14" t="str">
            <v>No Driver</v>
          </cell>
          <cell r="K14" t="str">
            <v>SRV_CD</v>
          </cell>
          <cell r="L14" t="str">
            <v>JUR_AA</v>
          </cell>
          <cell r="M14" t="str">
            <v>General 12yr 389 / 393-395 / 397-398</v>
          </cell>
          <cell r="N14" t="str">
            <v>False</v>
          </cell>
          <cell r="O14" t="str">
            <v>Inactive</v>
          </cell>
          <cell r="P14" t="str">
            <v>ORG_K51</v>
          </cell>
        </row>
        <row r="15">
          <cell r="A15" t="str">
            <v>BI_01L50</v>
          </cell>
          <cell r="B15" t="str">
            <v>01L50</v>
          </cell>
          <cell r="C15" t="str">
            <v>BI_01L50 - Keyhole Technology Equipment Gas</v>
          </cell>
          <cell r="D15" t="str">
            <v>ER_7050</v>
          </cell>
          <cell r="E15" t="str">
            <v>7050</v>
          </cell>
          <cell r="F15" t="str">
            <v>ER_7050 - Productivity Initiative</v>
          </cell>
          <cell r="G15" t="str">
            <v>Productivity</v>
          </cell>
          <cell r="H15" t="str">
            <v>Productivity Subfunction</v>
          </cell>
          <cell r="I15" t="str">
            <v>Other Capital Function</v>
          </cell>
          <cell r="J15" t="str">
            <v>No Driver</v>
          </cell>
          <cell r="K15" t="str">
            <v>SRV_CD</v>
          </cell>
          <cell r="L15" t="str">
            <v>JUR_AA</v>
          </cell>
          <cell r="M15" t="str">
            <v>General 12yr 389 / 393-395 / 397-398</v>
          </cell>
          <cell r="N15" t="str">
            <v>False</v>
          </cell>
          <cell r="O15" t="str">
            <v>Inactive</v>
          </cell>
          <cell r="P15" t="str">
            <v>ORG_L50</v>
          </cell>
        </row>
        <row r="16">
          <cell r="A16" t="str">
            <v>BI_01N09</v>
          </cell>
          <cell r="B16" t="str">
            <v>01N09</v>
          </cell>
          <cell r="C16" t="str">
            <v>BI_01N09 - Endpoint Compute and Productivity Systems</v>
          </cell>
          <cell r="D16" t="str">
            <v>ER_5016</v>
          </cell>
          <cell r="E16" t="str">
            <v>5016</v>
          </cell>
          <cell r="F16" t="str">
            <v>ER_5016 - Endpoint Compute and Productivity Systems</v>
          </cell>
          <cell r="G16" t="str">
            <v>Endpoint Compute and Productivity Systems</v>
          </cell>
          <cell r="H16" t="str">
            <v>ET Subfunction</v>
          </cell>
          <cell r="I16" t="str">
            <v>ET</v>
          </cell>
          <cell r="J16" t="str">
            <v>Performance &amp; Capacity</v>
          </cell>
          <cell r="K16" t="str">
            <v>SRV_CD</v>
          </cell>
          <cell r="L16" t="str">
            <v>JUR_AA</v>
          </cell>
          <cell r="M16" t="str">
            <v>General 5yr 389 / 393-395 / 397-398</v>
          </cell>
          <cell r="N16" t="str">
            <v>True</v>
          </cell>
          <cell r="O16" t="str">
            <v>Active</v>
          </cell>
          <cell r="P16" t="str">
            <v>ORG_P99</v>
          </cell>
        </row>
        <row r="17">
          <cell r="A17" t="str">
            <v>BI_01P09</v>
          </cell>
          <cell r="B17" t="str">
            <v>01P09</v>
          </cell>
          <cell r="C17" t="str">
            <v>BI_01P09 - Beacon Yard Security Network</v>
          </cell>
          <cell r="D17" t="str">
            <v>ER_5002</v>
          </cell>
          <cell r="E17" t="str">
            <v>5002</v>
          </cell>
          <cell r="F17" t="str">
            <v>ER_5002 - Security Initiative</v>
          </cell>
          <cell r="G17" t="str">
            <v>Enterprise Security</v>
          </cell>
          <cell r="H17" t="str">
            <v>Security Capital</v>
          </cell>
          <cell r="I17" t="str">
            <v>Other Function</v>
          </cell>
          <cell r="J17" t="str">
            <v>Customer Service Quality &amp; Reliability</v>
          </cell>
          <cell r="K17" t="str">
            <v>SRV_CD</v>
          </cell>
          <cell r="L17" t="str">
            <v>JUR_AA</v>
          </cell>
          <cell r="M17" t="str">
            <v>General 5yr 389 / 393-395 / 397-398</v>
          </cell>
          <cell r="N17" t="str">
            <v>True</v>
          </cell>
          <cell r="O17" t="str">
            <v>Inactive</v>
          </cell>
          <cell r="P17" t="str">
            <v>ORG_P09</v>
          </cell>
        </row>
        <row r="18">
          <cell r="A18" t="str">
            <v>BI_01R54</v>
          </cell>
          <cell r="B18" t="str">
            <v>01R54</v>
          </cell>
          <cell r="C18" t="str">
            <v>BI_01R54 - Post Street Annex</v>
          </cell>
          <cell r="D18" t="str">
            <v>ER_7138</v>
          </cell>
          <cell r="E18" t="str">
            <v>7138</v>
          </cell>
          <cell r="F18" t="str">
            <v>ER_7138 - Post Street Annex</v>
          </cell>
          <cell r="G18" t="str">
            <v>Post Street Annex</v>
          </cell>
          <cell r="H18" t="str">
            <v>Facilities Capital</v>
          </cell>
          <cell r="I18" t="str">
            <v>Other Function</v>
          </cell>
          <cell r="J18" t="str">
            <v>No Driver</v>
          </cell>
          <cell r="K18" t="str">
            <v>SRV_CD</v>
          </cell>
          <cell r="L18" t="str">
            <v>JUR_WA</v>
          </cell>
          <cell r="M18" t="str">
            <v>Hydro 331-336</v>
          </cell>
          <cell r="N18" t="str">
            <v>True</v>
          </cell>
          <cell r="O18" t="str">
            <v>Inactive</v>
          </cell>
          <cell r="P18" t="str">
            <v>ORG_R54</v>
          </cell>
        </row>
        <row r="19">
          <cell r="A19" t="str">
            <v>BI_01S09</v>
          </cell>
          <cell r="B19" t="str">
            <v>01S09</v>
          </cell>
          <cell r="C19" t="str">
            <v>BI_01S09 - Aclara License Purchase</v>
          </cell>
          <cell r="D19" t="str">
            <v>ER_7050</v>
          </cell>
          <cell r="E19" t="str">
            <v>7050</v>
          </cell>
          <cell r="F19" t="str">
            <v>ER_7050 - Productivity Initiative</v>
          </cell>
          <cell r="G19" t="str">
            <v>Productivity</v>
          </cell>
          <cell r="H19" t="str">
            <v>Productivity Subfunction</v>
          </cell>
          <cell r="I19" t="str">
            <v>Other Capital Function</v>
          </cell>
          <cell r="J19" t="str">
            <v>No Driver</v>
          </cell>
          <cell r="K19" t="str">
            <v>SRV_CD</v>
          </cell>
          <cell r="L19" t="str">
            <v>JUR_AA</v>
          </cell>
          <cell r="M19" t="str">
            <v>General 12yr 389 / 393-395 / 397-398</v>
          </cell>
          <cell r="N19" t="str">
            <v>False</v>
          </cell>
          <cell r="O19" t="str">
            <v>Inactive</v>
          </cell>
          <cell r="P19" t="str">
            <v>ORG_S09</v>
          </cell>
        </row>
        <row r="20">
          <cell r="A20" t="str">
            <v>BI_01T08</v>
          </cell>
          <cell r="B20" t="str">
            <v>01T08</v>
          </cell>
          <cell r="C20" t="str">
            <v>BI_01T08 - DVR Upgrade</v>
          </cell>
          <cell r="D20" t="str">
            <v>ER_5002</v>
          </cell>
          <cell r="E20" t="str">
            <v>5002</v>
          </cell>
          <cell r="F20" t="str">
            <v>ER_5002 - Security Initiative</v>
          </cell>
          <cell r="G20" t="str">
            <v>Enterprise Security</v>
          </cell>
          <cell r="H20" t="str">
            <v>Security Capital</v>
          </cell>
          <cell r="I20" t="str">
            <v>Other Function</v>
          </cell>
          <cell r="J20" t="str">
            <v>Customer Service Quality &amp; Reliability</v>
          </cell>
          <cell r="K20" t="str">
            <v>SRV_CD</v>
          </cell>
          <cell r="L20" t="str">
            <v>JUR_AA</v>
          </cell>
          <cell r="M20" t="str">
            <v>General 5yr 389 / 393-395 / 397-398</v>
          </cell>
          <cell r="N20" t="str">
            <v>False</v>
          </cell>
          <cell r="O20" t="str">
            <v>Inactive</v>
          </cell>
          <cell r="P20" t="str">
            <v>ORG_T08</v>
          </cell>
        </row>
        <row r="21">
          <cell r="A21" t="str">
            <v>BI_01W09</v>
          </cell>
          <cell r="B21" t="str">
            <v>01W09</v>
          </cell>
          <cell r="C21" t="str">
            <v>BI_01W09 - Credit Scoring</v>
          </cell>
          <cell r="D21" t="str">
            <v>ER_7050</v>
          </cell>
          <cell r="E21" t="str">
            <v>7050</v>
          </cell>
          <cell r="F21" t="str">
            <v>ER_7050 - Productivity Initiative</v>
          </cell>
          <cell r="G21" t="str">
            <v>Productivity</v>
          </cell>
          <cell r="H21" t="str">
            <v>Productivity Subfunction</v>
          </cell>
          <cell r="I21" t="str">
            <v>Other Capital Function</v>
          </cell>
          <cell r="J21" t="str">
            <v>No Driver</v>
          </cell>
          <cell r="K21" t="str">
            <v>SRV_CD</v>
          </cell>
          <cell r="L21" t="str">
            <v>JUR_AA</v>
          </cell>
          <cell r="M21" t="str">
            <v>General 12yr 389 / 393-395 / 397-398</v>
          </cell>
          <cell r="N21" t="str">
            <v>False</v>
          </cell>
          <cell r="O21" t="str">
            <v>Inactive</v>
          </cell>
          <cell r="P21" t="str">
            <v>ORG_W09</v>
          </cell>
        </row>
        <row r="22">
          <cell r="A22" t="str">
            <v>BI_02A57</v>
          </cell>
          <cell r="B22" t="str">
            <v>02A57</v>
          </cell>
          <cell r="C22" t="str">
            <v>BI_02A57 - DSM Old Programs</v>
          </cell>
          <cell r="D22" t="str">
            <v>ER_7997</v>
          </cell>
          <cell r="E22" t="str">
            <v>7997</v>
          </cell>
          <cell r="F22" t="str">
            <v>ER_7997 - DSM Old Programs</v>
          </cell>
          <cell r="G22" t="str">
            <v>Regular Capital - Pre Business Case</v>
          </cell>
          <cell r="H22" t="str">
            <v>No Subfunction</v>
          </cell>
          <cell r="I22" t="str">
            <v>No Function</v>
          </cell>
          <cell r="J22" t="str">
            <v>No Driver</v>
          </cell>
          <cell r="K22" t="str">
            <v>SRV_ZZ</v>
          </cell>
          <cell r="L22" t="str">
            <v>JUR_ZZ</v>
          </cell>
          <cell r="M22" t="str">
            <v>DSM 186</v>
          </cell>
          <cell r="N22" t="str">
            <v>False</v>
          </cell>
          <cell r="O22" t="str">
            <v>Inactive</v>
          </cell>
          <cell r="P22" t="str">
            <v>ORG_A57</v>
          </cell>
        </row>
        <row r="23">
          <cell r="A23" t="str">
            <v>BI_02H07</v>
          </cell>
          <cell r="B23" t="str">
            <v>02H07</v>
          </cell>
          <cell r="C23" t="str">
            <v>BI_02H07 - Modular Wall System 4th Floor</v>
          </cell>
          <cell r="D23" t="str">
            <v>ER_7050</v>
          </cell>
          <cell r="E23" t="str">
            <v>7050</v>
          </cell>
          <cell r="F23" t="str">
            <v>ER_7050 - Productivity Initiative</v>
          </cell>
          <cell r="G23" t="str">
            <v>Productivity</v>
          </cell>
          <cell r="H23" t="str">
            <v>Productivity Subfunction</v>
          </cell>
          <cell r="I23" t="str">
            <v>Other Capital Function</v>
          </cell>
          <cell r="J23" t="str">
            <v>No Driver</v>
          </cell>
          <cell r="K23" t="str">
            <v>SRV_CD</v>
          </cell>
          <cell r="L23" t="str">
            <v>JUR_AA</v>
          </cell>
          <cell r="M23" t="str">
            <v>General 12yr 389 / 393-395 / 397-398</v>
          </cell>
          <cell r="N23" t="str">
            <v>False</v>
          </cell>
          <cell r="O23" t="str">
            <v>Inactive</v>
          </cell>
          <cell r="P23" t="str">
            <v>ORG_H07</v>
          </cell>
        </row>
        <row r="24">
          <cell r="A24" t="str">
            <v>BI_02H51</v>
          </cell>
          <cell r="B24" t="str">
            <v>02H51</v>
          </cell>
          <cell r="C24" t="str">
            <v>BI_02H51 - Capital Unmanned Systems</v>
          </cell>
          <cell r="D24" t="str">
            <v>ER_7006</v>
          </cell>
          <cell r="E24" t="str">
            <v>7006</v>
          </cell>
          <cell r="F24" t="str">
            <v>ER_7006 - Tools Lab &amp; Shop Equipment</v>
          </cell>
          <cell r="G24" t="str">
            <v>Capital Equipment Program</v>
          </cell>
          <cell r="H24" t="str">
            <v>Other Subfunction</v>
          </cell>
          <cell r="I24" t="str">
            <v>Other Function</v>
          </cell>
          <cell r="J24" t="str">
            <v>Asset Condition</v>
          </cell>
          <cell r="K24" t="str">
            <v>SRV_CD</v>
          </cell>
          <cell r="L24" t="str">
            <v>JUR_AA</v>
          </cell>
          <cell r="M24" t="str">
            <v>General 12yr 389 / 393-395 / 397-398</v>
          </cell>
          <cell r="N24" t="str">
            <v>False</v>
          </cell>
          <cell r="O24" t="str">
            <v>Active</v>
          </cell>
          <cell r="P24" t="str">
            <v>ORG_H51</v>
          </cell>
        </row>
        <row r="25">
          <cell r="A25" t="str">
            <v>BI_02K51</v>
          </cell>
          <cell r="B25" t="str">
            <v>02K51</v>
          </cell>
          <cell r="C25" t="str">
            <v>BI_02K51 - Telematics 2025</v>
          </cell>
          <cell r="D25" t="str">
            <v>ER_7008</v>
          </cell>
          <cell r="E25" t="str">
            <v>7008</v>
          </cell>
          <cell r="F25" t="str">
            <v>ER_7008 - Telematics 2025</v>
          </cell>
          <cell r="G25" t="str">
            <v>Telematics 2025</v>
          </cell>
          <cell r="H25" t="str">
            <v>Other Subfunction</v>
          </cell>
          <cell r="I25" t="str">
            <v>Other Function</v>
          </cell>
          <cell r="J25" t="str">
            <v>Asset Condition</v>
          </cell>
          <cell r="K25" t="str">
            <v>SRV_CD</v>
          </cell>
          <cell r="L25" t="str">
            <v>JUR_AA</v>
          </cell>
          <cell r="M25" t="str">
            <v>Transportation and Tools 392 / 396</v>
          </cell>
          <cell r="N25" t="str">
            <v>False</v>
          </cell>
          <cell r="O25" t="str">
            <v>Active</v>
          </cell>
          <cell r="P25" t="str">
            <v>ORG_K51</v>
          </cell>
        </row>
        <row r="26">
          <cell r="A26" t="str">
            <v>BI_02T08</v>
          </cell>
          <cell r="B26" t="str">
            <v>02T08</v>
          </cell>
          <cell r="C26" t="str">
            <v>BI_02T08 - Mass Notification System for General Ofc Bldg</v>
          </cell>
          <cell r="D26" t="str">
            <v>ER_5002</v>
          </cell>
          <cell r="E26" t="str">
            <v>5002</v>
          </cell>
          <cell r="F26" t="str">
            <v>ER_5002 - Security Initiative</v>
          </cell>
          <cell r="G26" t="str">
            <v>Enterprise Security</v>
          </cell>
          <cell r="H26" t="str">
            <v>Security Capital</v>
          </cell>
          <cell r="I26" t="str">
            <v>Other Function</v>
          </cell>
          <cell r="J26" t="str">
            <v>Customer Service Quality &amp; Reliability</v>
          </cell>
          <cell r="K26" t="str">
            <v>SRV_CD</v>
          </cell>
          <cell r="L26" t="str">
            <v>JUR_AA</v>
          </cell>
          <cell r="M26" t="str">
            <v>General 5yr 389 / 393-395 / 397-398</v>
          </cell>
          <cell r="N26" t="str">
            <v>False</v>
          </cell>
          <cell r="O26" t="str">
            <v>Inactive</v>
          </cell>
          <cell r="P26" t="str">
            <v>ORG_T08</v>
          </cell>
        </row>
        <row r="27">
          <cell r="A27" t="str">
            <v>BI_02W09</v>
          </cell>
          <cell r="B27" t="str">
            <v>02W09</v>
          </cell>
          <cell r="C27" t="str">
            <v>BI_02W09 - WorkPlace Product Development Progam</v>
          </cell>
          <cell r="D27" t="str">
            <v>ER_5012</v>
          </cell>
          <cell r="E27" t="str">
            <v>5012</v>
          </cell>
          <cell r="F27" t="str">
            <v>ER_5012 - WorkPlace Product Development Program</v>
          </cell>
          <cell r="G27" t="str">
            <v>Regular Capital - Pre Business Case</v>
          </cell>
          <cell r="H27" t="str">
            <v>No Subfunction</v>
          </cell>
          <cell r="I27" t="str">
            <v>No Function</v>
          </cell>
          <cell r="J27" t="str">
            <v>No Driver</v>
          </cell>
          <cell r="K27" t="str">
            <v>SRV_CD</v>
          </cell>
          <cell r="L27" t="str">
            <v>JUR_AA</v>
          </cell>
          <cell r="M27" t="str">
            <v>Software 303</v>
          </cell>
          <cell r="N27" t="str">
            <v>True</v>
          </cell>
          <cell r="O27" t="str">
            <v>Inactive</v>
          </cell>
          <cell r="P27" t="str">
            <v>ORG_W09</v>
          </cell>
        </row>
        <row r="28">
          <cell r="A28" t="str">
            <v>BI_03H07</v>
          </cell>
          <cell r="B28" t="str">
            <v>03H07</v>
          </cell>
          <cell r="C28" t="str">
            <v>BI_03H07 - Data Center Liebert Replacement</v>
          </cell>
          <cell r="D28" t="str">
            <v>ER_7050</v>
          </cell>
          <cell r="E28" t="str">
            <v>7050</v>
          </cell>
          <cell r="F28" t="str">
            <v>ER_7050 - Productivity Initiative</v>
          </cell>
          <cell r="G28" t="str">
            <v>Productivity</v>
          </cell>
          <cell r="H28" t="str">
            <v>Productivity Subfunction</v>
          </cell>
          <cell r="I28" t="str">
            <v>Other Capital Function</v>
          </cell>
          <cell r="J28" t="str">
            <v>No Driver</v>
          </cell>
          <cell r="K28" t="str">
            <v>SRV_CD</v>
          </cell>
          <cell r="L28" t="str">
            <v>JUR_AA</v>
          </cell>
          <cell r="M28" t="str">
            <v>General 12yr 389 / 393-395 / 397-398</v>
          </cell>
          <cell r="N28" t="str">
            <v>False</v>
          </cell>
          <cell r="O28" t="str">
            <v>Inactive</v>
          </cell>
          <cell r="P28" t="str">
            <v>ORG_H07</v>
          </cell>
        </row>
        <row r="29">
          <cell r="A29" t="str">
            <v>BI_03T08</v>
          </cell>
          <cell r="B29" t="str">
            <v>03T08</v>
          </cell>
          <cell r="C29" t="str">
            <v>BI_03T08 - Medford Security Project</v>
          </cell>
          <cell r="D29" t="str">
            <v>ER_5002</v>
          </cell>
          <cell r="E29" t="str">
            <v>5002</v>
          </cell>
          <cell r="F29" t="str">
            <v>ER_5002 - Security Initiative</v>
          </cell>
          <cell r="G29" t="str">
            <v>Enterprise Security</v>
          </cell>
          <cell r="H29" t="str">
            <v>Security Capital</v>
          </cell>
          <cell r="I29" t="str">
            <v>Other Function</v>
          </cell>
          <cell r="J29" t="str">
            <v>Customer Service Quality &amp; Reliability</v>
          </cell>
          <cell r="K29" t="str">
            <v>SRV_CD</v>
          </cell>
          <cell r="L29" t="str">
            <v>JUR_AA</v>
          </cell>
          <cell r="M29" t="str">
            <v>General 5yr 389 / 393-395 / 397-398</v>
          </cell>
          <cell r="N29" t="str">
            <v>False</v>
          </cell>
          <cell r="O29" t="str">
            <v>Inactive</v>
          </cell>
          <cell r="P29" t="str">
            <v>ORG_T08</v>
          </cell>
        </row>
        <row r="30">
          <cell r="A30" t="str">
            <v>BI_03W09</v>
          </cell>
          <cell r="B30" t="str">
            <v>03W09</v>
          </cell>
          <cell r="C30" t="str">
            <v>BI_03W09 - CSS Project - Facilities Work</v>
          </cell>
          <cell r="D30" t="str">
            <v>ER_5138</v>
          </cell>
          <cell r="E30" t="str">
            <v>5138</v>
          </cell>
          <cell r="F30" t="str">
            <v>ER_5138 - Customer Information System (CIS) Replacement</v>
          </cell>
          <cell r="G30" t="str">
            <v>CSS Replacement</v>
          </cell>
          <cell r="H30" t="str">
            <v>ET Subfunction</v>
          </cell>
          <cell r="I30" t="str">
            <v>ET</v>
          </cell>
          <cell r="J30" t="str">
            <v>No Driver</v>
          </cell>
          <cell r="K30" t="str">
            <v>SRV_CD</v>
          </cell>
          <cell r="L30" t="str">
            <v>JUR_AA</v>
          </cell>
          <cell r="M30" t="str">
            <v>Software 303</v>
          </cell>
          <cell r="N30" t="str">
            <v>True</v>
          </cell>
          <cell r="O30" t="str">
            <v>Inactive</v>
          </cell>
          <cell r="P30" t="str">
            <v>ORG_N09</v>
          </cell>
        </row>
        <row r="31">
          <cell r="A31" t="str">
            <v>BI_04H07</v>
          </cell>
          <cell r="B31" t="str">
            <v>04H07</v>
          </cell>
          <cell r="C31" t="str">
            <v>BI_04H07 - HVAC Improvements Project</v>
          </cell>
          <cell r="D31" t="str">
            <v>ER_7101</v>
          </cell>
          <cell r="E31" t="str">
            <v>7101</v>
          </cell>
          <cell r="F31" t="str">
            <v>ER_7101 - COF HVAC Improvmt</v>
          </cell>
          <cell r="G31" t="str">
            <v>HVAC Renovation Project</v>
          </cell>
          <cell r="H31" t="str">
            <v>Facilities Capital</v>
          </cell>
          <cell r="I31" t="str">
            <v>Other Function</v>
          </cell>
          <cell r="J31" t="str">
            <v>No Driver</v>
          </cell>
          <cell r="K31" t="str">
            <v>SRV_CD</v>
          </cell>
          <cell r="L31" t="str">
            <v>JUR_WA</v>
          </cell>
          <cell r="M31" t="str">
            <v>Facilities 390-391</v>
          </cell>
          <cell r="N31" t="str">
            <v>True</v>
          </cell>
          <cell r="O31" t="str">
            <v>Inactive</v>
          </cell>
          <cell r="P31" t="str">
            <v>ORG_H07</v>
          </cell>
        </row>
        <row r="32">
          <cell r="A32" t="str">
            <v>BI_04T08</v>
          </cell>
          <cell r="B32" t="str">
            <v>04T08</v>
          </cell>
          <cell r="C32" t="str">
            <v>BI_04T08 - AFM.NET UAT: Energy Delivery</v>
          </cell>
          <cell r="D32" t="str">
            <v>ER_2543</v>
          </cell>
          <cell r="E32" t="str">
            <v>2543</v>
          </cell>
          <cell r="F32" t="str">
            <v>ER_2543 - AFM.NET UAT: Energy Delivery</v>
          </cell>
          <cell r="G32" t="str">
            <v>Regular Capital - Pre Business Case</v>
          </cell>
          <cell r="H32" t="str">
            <v>No Subfunction</v>
          </cell>
          <cell r="I32" t="str">
            <v>No Function</v>
          </cell>
          <cell r="J32" t="str">
            <v>No Driver</v>
          </cell>
          <cell r="K32" t="str">
            <v>SRV_CD</v>
          </cell>
          <cell r="L32" t="str">
            <v>JUR_AA</v>
          </cell>
          <cell r="M32" t="str">
            <v>Software 303</v>
          </cell>
          <cell r="N32" t="str">
            <v>False</v>
          </cell>
          <cell r="O32" t="str">
            <v>Inactive</v>
          </cell>
          <cell r="P32" t="str">
            <v>ORG_T08</v>
          </cell>
        </row>
        <row r="33">
          <cell r="A33" t="str">
            <v>BI_04W09</v>
          </cell>
          <cell r="B33" t="str">
            <v>04W09</v>
          </cell>
          <cell r="C33" t="str">
            <v>BI_04W09 - CSS Project - Enterprise Service Bus</v>
          </cell>
          <cell r="D33" t="str">
            <v>ER_5138</v>
          </cell>
          <cell r="E33" t="str">
            <v>5138</v>
          </cell>
          <cell r="F33" t="str">
            <v>ER_5138 - Customer Information System (CIS) Replacement</v>
          </cell>
          <cell r="G33" t="str">
            <v>CSS Replacement</v>
          </cell>
          <cell r="H33" t="str">
            <v>ET Subfunction</v>
          </cell>
          <cell r="I33" t="str">
            <v>ET</v>
          </cell>
          <cell r="J33" t="str">
            <v>No Driver</v>
          </cell>
          <cell r="K33" t="str">
            <v>SRV_CD</v>
          </cell>
          <cell r="L33" t="str">
            <v>JUR_AA</v>
          </cell>
          <cell r="M33" t="str">
            <v>Software 303</v>
          </cell>
          <cell r="N33" t="str">
            <v>True</v>
          </cell>
          <cell r="O33" t="str">
            <v>Inactive</v>
          </cell>
          <cell r="P33" t="str">
            <v>ORG_N09</v>
          </cell>
        </row>
        <row r="34">
          <cell r="A34" t="str">
            <v>BI_05A50</v>
          </cell>
          <cell r="B34" t="str">
            <v>05A50</v>
          </cell>
          <cell r="C34" t="str">
            <v>BI_05A50 - Trans Minor Blanket- System</v>
          </cell>
          <cell r="D34" t="str">
            <v>ER_2051</v>
          </cell>
          <cell r="E34" t="str">
            <v>2051</v>
          </cell>
          <cell r="F34" t="str">
            <v>ER_2051 - Electric Transmission Plant-Storm</v>
          </cell>
          <cell r="G34" t="str">
            <v>Electric Storm</v>
          </cell>
          <cell r="H34" t="str">
            <v>T&amp;D Operations</v>
          </cell>
          <cell r="I34" t="str">
            <v>T&amp;D</v>
          </cell>
          <cell r="J34" t="str">
            <v>Failed Plant &amp; Operations</v>
          </cell>
          <cell r="K34" t="str">
            <v>SRV_ED</v>
          </cell>
          <cell r="L34" t="str">
            <v>JUR_AN</v>
          </cell>
          <cell r="M34" t="str">
            <v>Elec Transmission 350-359</v>
          </cell>
          <cell r="N34" t="str">
            <v>False</v>
          </cell>
          <cell r="O34" t="str">
            <v>Inactive</v>
          </cell>
          <cell r="P34" t="str">
            <v>ORG_A50</v>
          </cell>
        </row>
        <row r="35">
          <cell r="A35" t="str">
            <v>BI_05P91</v>
          </cell>
          <cell r="B35" t="str">
            <v>05P91</v>
          </cell>
          <cell r="C35" t="str">
            <v>BI_05P91 - Distributed Systems Refresh</v>
          </cell>
          <cell r="D35" t="str">
            <v>ER_5005</v>
          </cell>
          <cell r="E35" t="str">
            <v>5005</v>
          </cell>
          <cell r="F35" t="str">
            <v>ER_5005 - Information Technology Refresh Program</v>
          </cell>
          <cell r="G35" t="str">
            <v>Technology Refresh to Sustain Business Process</v>
          </cell>
          <cell r="H35" t="str">
            <v>ET Subfunction</v>
          </cell>
          <cell r="I35" t="str">
            <v>ET</v>
          </cell>
          <cell r="J35" t="str">
            <v>Asset Condition</v>
          </cell>
          <cell r="K35" t="str">
            <v>SRV_CD</v>
          </cell>
          <cell r="L35" t="str">
            <v>JUR_AA</v>
          </cell>
          <cell r="M35" t="str">
            <v>Software 303</v>
          </cell>
          <cell r="N35" t="str">
            <v>True</v>
          </cell>
          <cell r="O35" t="str">
            <v>Active</v>
          </cell>
          <cell r="P35" t="str">
            <v>ORG_P99</v>
          </cell>
        </row>
        <row r="36">
          <cell r="A36" t="str">
            <v>BI_05P92</v>
          </cell>
          <cell r="B36" t="str">
            <v>05P92</v>
          </cell>
          <cell r="C36" t="str">
            <v>BI_05P92 - Communications Systems Refresh</v>
          </cell>
          <cell r="D36" t="str">
            <v>ER_5005</v>
          </cell>
          <cell r="E36" t="str">
            <v>5005</v>
          </cell>
          <cell r="F36" t="str">
            <v>ER_5005 - Information Technology Refresh Program</v>
          </cell>
          <cell r="G36" t="str">
            <v>Technology Refresh to Sustain Business Process</v>
          </cell>
          <cell r="H36" t="str">
            <v>ET Subfunction</v>
          </cell>
          <cell r="I36" t="str">
            <v>ET</v>
          </cell>
          <cell r="J36" t="str">
            <v>Asset Condition</v>
          </cell>
          <cell r="K36" t="str">
            <v>SRV_CD</v>
          </cell>
          <cell r="L36" t="str">
            <v>JUR_AA</v>
          </cell>
          <cell r="M36" t="str">
            <v>Software 303</v>
          </cell>
          <cell r="N36" t="str">
            <v>False</v>
          </cell>
          <cell r="O36" t="str">
            <v>Active</v>
          </cell>
          <cell r="P36" t="str">
            <v>ORG_P99</v>
          </cell>
        </row>
        <row r="37">
          <cell r="A37" t="str">
            <v>BI_05P93</v>
          </cell>
          <cell r="B37" t="str">
            <v>05P93</v>
          </cell>
          <cell r="C37" t="str">
            <v>BI_05P93 - Network Systems Refresh</v>
          </cell>
          <cell r="D37" t="str">
            <v>ER_5005</v>
          </cell>
          <cell r="E37" t="str">
            <v>5005</v>
          </cell>
          <cell r="F37" t="str">
            <v>ER_5005 - Information Technology Refresh Program</v>
          </cell>
          <cell r="G37" t="str">
            <v>Technology Refresh to Sustain Business Process</v>
          </cell>
          <cell r="H37" t="str">
            <v>ET Subfunction</v>
          </cell>
          <cell r="I37" t="str">
            <v>ET</v>
          </cell>
          <cell r="J37" t="str">
            <v>Asset Condition</v>
          </cell>
          <cell r="K37" t="str">
            <v>SRV_CD</v>
          </cell>
          <cell r="L37" t="str">
            <v>JUR_AA</v>
          </cell>
          <cell r="M37" t="str">
            <v>Software 303</v>
          </cell>
          <cell r="N37" t="str">
            <v>True</v>
          </cell>
          <cell r="O37" t="str">
            <v>Active</v>
          </cell>
          <cell r="P37" t="str">
            <v>ORG_P99</v>
          </cell>
        </row>
        <row r="38">
          <cell r="A38" t="str">
            <v>BI_05P94</v>
          </cell>
          <cell r="B38" t="str">
            <v>05P94</v>
          </cell>
          <cell r="C38" t="str">
            <v>BI_05P94 - Central Systems Refresh</v>
          </cell>
          <cell r="D38" t="str">
            <v>ER_5005</v>
          </cell>
          <cell r="E38" t="str">
            <v>5005</v>
          </cell>
          <cell r="F38" t="str">
            <v>ER_5005 - Information Technology Refresh Program</v>
          </cell>
          <cell r="G38" t="str">
            <v>Technology Refresh to Sustain Business Process</v>
          </cell>
          <cell r="H38" t="str">
            <v>ET Subfunction</v>
          </cell>
          <cell r="I38" t="str">
            <v>ET</v>
          </cell>
          <cell r="J38" t="str">
            <v>Asset Condition</v>
          </cell>
          <cell r="K38" t="str">
            <v>SRV_CD</v>
          </cell>
          <cell r="L38" t="str">
            <v>JUR_AA</v>
          </cell>
          <cell r="M38" t="str">
            <v>Software 303</v>
          </cell>
          <cell r="N38" t="str">
            <v>False</v>
          </cell>
          <cell r="O38" t="str">
            <v>Active</v>
          </cell>
          <cell r="P38" t="str">
            <v>ORG_P99</v>
          </cell>
        </row>
        <row r="39">
          <cell r="A39" t="str">
            <v>BI_05P95</v>
          </cell>
          <cell r="B39" t="str">
            <v>05P95</v>
          </cell>
          <cell r="C39" t="str">
            <v>BI_05P95 - Security Systems Refresh</v>
          </cell>
          <cell r="D39" t="str">
            <v>ER_5014</v>
          </cell>
          <cell r="E39" t="str">
            <v>5014</v>
          </cell>
          <cell r="F39" t="str">
            <v>ER_5014 - Security Systems</v>
          </cell>
          <cell r="G39" t="str">
            <v>Enterprise Security</v>
          </cell>
          <cell r="H39" t="str">
            <v>Security Capital</v>
          </cell>
          <cell r="I39" t="str">
            <v>Other Function</v>
          </cell>
          <cell r="J39" t="str">
            <v>Customer Service Quality &amp; Reliability</v>
          </cell>
          <cell r="K39" t="str">
            <v>SRV_CD</v>
          </cell>
          <cell r="L39" t="str">
            <v>JUR_AA</v>
          </cell>
          <cell r="M39" t="str">
            <v>General 5yr 389 / 393-395 / 397-398</v>
          </cell>
          <cell r="N39" t="str">
            <v>True</v>
          </cell>
          <cell r="O39" t="str">
            <v>Active</v>
          </cell>
          <cell r="P39" t="str">
            <v>ORG_P99</v>
          </cell>
        </row>
        <row r="40">
          <cell r="A40" t="str">
            <v>BI_05P96</v>
          </cell>
          <cell r="B40" t="str">
            <v>05P96</v>
          </cell>
          <cell r="C40" t="str">
            <v>BI_05P96 - Environmental Systems Refresh</v>
          </cell>
          <cell r="D40" t="str">
            <v>ER_5005</v>
          </cell>
          <cell r="E40" t="str">
            <v>5005</v>
          </cell>
          <cell r="F40" t="str">
            <v>ER_5005 - Information Technology Refresh Program</v>
          </cell>
          <cell r="G40" t="str">
            <v>Technology Refresh to Sustain Business Process</v>
          </cell>
          <cell r="H40" t="str">
            <v>ET Subfunction</v>
          </cell>
          <cell r="I40" t="str">
            <v>ET</v>
          </cell>
          <cell r="J40" t="str">
            <v>Asset Condition</v>
          </cell>
          <cell r="K40" t="str">
            <v>SRV_CD</v>
          </cell>
          <cell r="L40" t="str">
            <v>JUR_AA</v>
          </cell>
          <cell r="M40" t="str">
            <v>Software 303</v>
          </cell>
          <cell r="N40" t="str">
            <v>False</v>
          </cell>
          <cell r="O40" t="str">
            <v>Active</v>
          </cell>
          <cell r="P40" t="str">
            <v>ORG_P99</v>
          </cell>
        </row>
        <row r="41">
          <cell r="A41" t="str">
            <v>BI_05P97</v>
          </cell>
          <cell r="B41" t="str">
            <v>05P97</v>
          </cell>
          <cell r="C41" t="str">
            <v>BI_05P97 - Business Application Refresh/Update</v>
          </cell>
          <cell r="D41" t="str">
            <v>ER_5005</v>
          </cell>
          <cell r="E41" t="str">
            <v>5005</v>
          </cell>
          <cell r="F41" t="str">
            <v>ER_5005 - Information Technology Refresh Program</v>
          </cell>
          <cell r="G41" t="str">
            <v>Technology Refresh to Sustain Business Process</v>
          </cell>
          <cell r="H41" t="str">
            <v>ET Subfunction</v>
          </cell>
          <cell r="I41" t="str">
            <v>ET</v>
          </cell>
          <cell r="J41" t="str">
            <v>Asset Condition</v>
          </cell>
          <cell r="K41" t="str">
            <v>SRV_CD</v>
          </cell>
          <cell r="L41" t="str">
            <v>JUR_AA</v>
          </cell>
          <cell r="M41" t="str">
            <v>Software 303</v>
          </cell>
          <cell r="N41" t="str">
            <v>True</v>
          </cell>
          <cell r="O41" t="str">
            <v>Active</v>
          </cell>
          <cell r="P41" t="str">
            <v>ORG_W09</v>
          </cell>
        </row>
        <row r="42">
          <cell r="A42" t="str">
            <v>BI_05T08</v>
          </cell>
          <cell r="B42" t="str">
            <v>05T08</v>
          </cell>
          <cell r="C42" t="str">
            <v>BI_05T08 - Security Improvements for the Avista Corp</v>
          </cell>
          <cell r="D42" t="str">
            <v>ER_5002</v>
          </cell>
          <cell r="E42" t="str">
            <v>5002</v>
          </cell>
          <cell r="F42" t="str">
            <v>ER_5002 - Security Initiative</v>
          </cell>
          <cell r="G42" t="str">
            <v>Enterprise Security</v>
          </cell>
          <cell r="H42" t="str">
            <v>Security Capital</v>
          </cell>
          <cell r="I42" t="str">
            <v>Other Function</v>
          </cell>
          <cell r="J42" t="str">
            <v>Customer Service Quality &amp; Reliability</v>
          </cell>
          <cell r="K42" t="str">
            <v>SRV_CD</v>
          </cell>
          <cell r="L42" t="str">
            <v>JUR_AA</v>
          </cell>
          <cell r="M42" t="str">
            <v>General 5yr 389 / 393-395 / 397-398</v>
          </cell>
          <cell r="N42" t="str">
            <v>False</v>
          </cell>
          <cell r="O42" t="str">
            <v>Inactive</v>
          </cell>
          <cell r="P42" t="str">
            <v>ORG_T08</v>
          </cell>
        </row>
        <row r="43">
          <cell r="A43" t="str">
            <v>BI_05W09</v>
          </cell>
          <cell r="B43" t="str">
            <v>05W09</v>
          </cell>
          <cell r="C43" t="str">
            <v>BI_05W09 - Quality Assurance and Automated Testing</v>
          </cell>
          <cell r="D43" t="str">
            <v>ER_7050</v>
          </cell>
          <cell r="E43" t="str">
            <v>7050</v>
          </cell>
          <cell r="F43" t="str">
            <v>ER_7050 - Productivity Initiative</v>
          </cell>
          <cell r="G43" t="str">
            <v>Productivity</v>
          </cell>
          <cell r="H43" t="str">
            <v>Productivity Subfunction</v>
          </cell>
          <cell r="I43" t="str">
            <v>Other Capital Function</v>
          </cell>
          <cell r="J43" t="str">
            <v>No Driver</v>
          </cell>
          <cell r="K43" t="str">
            <v>SRV_CD</v>
          </cell>
          <cell r="L43" t="str">
            <v>JUR_AA</v>
          </cell>
          <cell r="M43" t="str">
            <v>General 12yr 389 / 393-395 / 397-398</v>
          </cell>
          <cell r="N43" t="str">
            <v>True</v>
          </cell>
          <cell r="O43" t="str">
            <v>Active</v>
          </cell>
          <cell r="P43" t="str">
            <v>ORG_W09</v>
          </cell>
        </row>
        <row r="44">
          <cell r="A44" t="str">
            <v>BI_06D55</v>
          </cell>
          <cell r="B44" t="str">
            <v>06D55</v>
          </cell>
          <cell r="C44" t="str">
            <v>BI_06D55 - Jackson Prairie - Purchase Weyerhauser Property</v>
          </cell>
          <cell r="D44" t="str">
            <v>ER_7206</v>
          </cell>
          <cell r="E44" t="str">
            <v>7206</v>
          </cell>
          <cell r="F44" t="str">
            <v>ER_7206 - Jackson Prairie - Purchase Weyerhauser Property</v>
          </cell>
          <cell r="G44" t="str">
            <v>Jackson Prairie - Purchase Weyerhauser Property</v>
          </cell>
          <cell r="H44" t="str">
            <v>Other Subfunction</v>
          </cell>
          <cell r="I44" t="str">
            <v>Other Function</v>
          </cell>
          <cell r="J44" t="str">
            <v>No Driver</v>
          </cell>
          <cell r="K44" t="str">
            <v>SRV_GD</v>
          </cell>
          <cell r="L44" t="str">
            <v>JUR_AA</v>
          </cell>
          <cell r="M44" t="str">
            <v>Gas Underground Storage 350-357</v>
          </cell>
          <cell r="N44" t="str">
            <v>False</v>
          </cell>
          <cell r="O44" t="str">
            <v>Inactive</v>
          </cell>
          <cell r="P44" t="str">
            <v>ORG_J06</v>
          </cell>
        </row>
        <row r="45">
          <cell r="A45" t="str">
            <v>BI_06H07</v>
          </cell>
          <cell r="B45" t="str">
            <v>06H07</v>
          </cell>
          <cell r="C45" t="str">
            <v>BI_06H07 - Construct Ross Court Office Building</v>
          </cell>
          <cell r="D45" t="str">
            <v>ER_7106</v>
          </cell>
          <cell r="E45" t="str">
            <v>7106</v>
          </cell>
          <cell r="F45" t="str">
            <v>ER_7106 - Spokane Office Building Purchase</v>
          </cell>
          <cell r="G45" t="str">
            <v>Regular Capital - Pre Business Case</v>
          </cell>
          <cell r="H45" t="str">
            <v>No Subfunction</v>
          </cell>
          <cell r="I45" t="str">
            <v>No Function</v>
          </cell>
          <cell r="J45" t="str">
            <v>No Driver</v>
          </cell>
          <cell r="K45" t="str">
            <v>SRV_CD</v>
          </cell>
          <cell r="L45" t="str">
            <v>JUR_WA</v>
          </cell>
          <cell r="M45" t="str">
            <v>Facilities 390-391</v>
          </cell>
          <cell r="N45" t="str">
            <v>True</v>
          </cell>
          <cell r="O45" t="str">
            <v>Inactive</v>
          </cell>
          <cell r="P45" t="str">
            <v>ORG_H07</v>
          </cell>
        </row>
        <row r="46">
          <cell r="A46" t="str">
            <v>BI_06P09</v>
          </cell>
          <cell r="B46" t="str">
            <v>06P09</v>
          </cell>
          <cell r="C46" t="str">
            <v>BI_06P09 - Network Infrastructure Expansion</v>
          </cell>
          <cell r="D46" t="str">
            <v>ER_5006</v>
          </cell>
          <cell r="E46" t="str">
            <v>5006</v>
          </cell>
          <cell r="F46" t="str">
            <v>ER_5006 - Information Technology Expansion Program</v>
          </cell>
          <cell r="G46" t="str">
            <v>Technology Expansion to Enable Business Process</v>
          </cell>
          <cell r="H46" t="str">
            <v>ET Subfunction</v>
          </cell>
          <cell r="I46" t="str">
            <v>ET</v>
          </cell>
          <cell r="J46" t="str">
            <v>Performance &amp; Capacity</v>
          </cell>
          <cell r="K46" t="str">
            <v>SRV_CD</v>
          </cell>
          <cell r="L46" t="str">
            <v>JUR_AA</v>
          </cell>
          <cell r="M46" t="str">
            <v>Software 303</v>
          </cell>
          <cell r="N46" t="str">
            <v>False</v>
          </cell>
          <cell r="O46" t="str">
            <v>Active</v>
          </cell>
          <cell r="P46" t="str">
            <v>ORG_P99</v>
          </cell>
        </row>
        <row r="47">
          <cell r="A47" t="str">
            <v>BI_06P91</v>
          </cell>
          <cell r="B47" t="str">
            <v>06P91</v>
          </cell>
          <cell r="C47" t="str">
            <v>BI_06P91 - Distributed Systems Expansion</v>
          </cell>
          <cell r="D47" t="str">
            <v>ER_5006</v>
          </cell>
          <cell r="E47" t="str">
            <v>5006</v>
          </cell>
          <cell r="F47" t="str">
            <v>ER_5006 - Information Technology Expansion Program</v>
          </cell>
          <cell r="G47" t="str">
            <v>Technology Expansion to Enable Business Process</v>
          </cell>
          <cell r="H47" t="str">
            <v>ET Subfunction</v>
          </cell>
          <cell r="I47" t="str">
            <v>ET</v>
          </cell>
          <cell r="J47" t="str">
            <v>Performance &amp; Capacity</v>
          </cell>
          <cell r="K47" t="str">
            <v>SRV_CD</v>
          </cell>
          <cell r="L47" t="str">
            <v>JUR_AA</v>
          </cell>
          <cell r="M47" t="str">
            <v>Software 303</v>
          </cell>
          <cell r="N47" t="str">
            <v>False</v>
          </cell>
          <cell r="O47" t="str">
            <v>Active</v>
          </cell>
          <cell r="P47" t="str">
            <v>ORG_P99</v>
          </cell>
        </row>
        <row r="48">
          <cell r="A48" t="str">
            <v>BI_06P92</v>
          </cell>
          <cell r="B48" t="str">
            <v>06P92</v>
          </cell>
          <cell r="C48" t="str">
            <v>BI_06P92 - Communications Systems Expansion</v>
          </cell>
          <cell r="D48" t="str">
            <v>ER_5006</v>
          </cell>
          <cell r="E48" t="str">
            <v>5006</v>
          </cell>
          <cell r="F48" t="str">
            <v>ER_5006 - Information Technology Expansion Program</v>
          </cell>
          <cell r="G48" t="str">
            <v>Technology Expansion to Enable Business Process</v>
          </cell>
          <cell r="H48" t="str">
            <v>ET Subfunction</v>
          </cell>
          <cell r="I48" t="str">
            <v>ET</v>
          </cell>
          <cell r="J48" t="str">
            <v>Performance &amp; Capacity</v>
          </cell>
          <cell r="K48" t="str">
            <v>SRV_CD</v>
          </cell>
          <cell r="L48" t="str">
            <v>JUR_AA</v>
          </cell>
          <cell r="M48" t="str">
            <v>Software 303</v>
          </cell>
          <cell r="N48" t="str">
            <v>False</v>
          </cell>
          <cell r="O48" t="str">
            <v>Active</v>
          </cell>
          <cell r="P48" t="str">
            <v>ORG_P99</v>
          </cell>
        </row>
        <row r="49">
          <cell r="A49" t="str">
            <v>BI_06P93</v>
          </cell>
          <cell r="B49" t="str">
            <v>06P93</v>
          </cell>
          <cell r="C49" t="str">
            <v>BI_06P93 - Network Systems Expansion</v>
          </cell>
          <cell r="D49" t="str">
            <v>ER_5006</v>
          </cell>
          <cell r="E49" t="str">
            <v>5006</v>
          </cell>
          <cell r="F49" t="str">
            <v>ER_5006 - Information Technology Expansion Program</v>
          </cell>
          <cell r="G49" t="str">
            <v>Technology Expansion to Enable Business Process</v>
          </cell>
          <cell r="H49" t="str">
            <v>ET Subfunction</v>
          </cell>
          <cell r="I49" t="str">
            <v>ET</v>
          </cell>
          <cell r="J49" t="str">
            <v>Performance &amp; Capacity</v>
          </cell>
          <cell r="K49" t="str">
            <v>SRV_CD</v>
          </cell>
          <cell r="L49" t="str">
            <v>JUR_AA</v>
          </cell>
          <cell r="M49" t="str">
            <v>Software 303</v>
          </cell>
          <cell r="N49" t="str">
            <v>False</v>
          </cell>
          <cell r="O49" t="str">
            <v>Active</v>
          </cell>
          <cell r="P49" t="str">
            <v>ORG_P99</v>
          </cell>
        </row>
        <row r="50">
          <cell r="A50" t="str">
            <v>BI_06P94</v>
          </cell>
          <cell r="B50" t="str">
            <v>06P94</v>
          </cell>
          <cell r="C50" t="str">
            <v>BI_06P94 - Central Systems Expansion</v>
          </cell>
          <cell r="D50" t="str">
            <v>ER_5006</v>
          </cell>
          <cell r="E50" t="str">
            <v>5006</v>
          </cell>
          <cell r="F50" t="str">
            <v>ER_5006 - Information Technology Expansion Program</v>
          </cell>
          <cell r="G50" t="str">
            <v>Technology Expansion to Enable Business Process</v>
          </cell>
          <cell r="H50" t="str">
            <v>ET Subfunction</v>
          </cell>
          <cell r="I50" t="str">
            <v>ET</v>
          </cell>
          <cell r="J50" t="str">
            <v>Performance &amp; Capacity</v>
          </cell>
          <cell r="K50" t="str">
            <v>SRV_CD</v>
          </cell>
          <cell r="L50" t="str">
            <v>JUR_AA</v>
          </cell>
          <cell r="M50" t="str">
            <v>Software 303</v>
          </cell>
          <cell r="N50" t="str">
            <v>False</v>
          </cell>
          <cell r="O50" t="str">
            <v>Active</v>
          </cell>
          <cell r="P50" t="str">
            <v>ORG_P99</v>
          </cell>
        </row>
        <row r="51">
          <cell r="A51" t="str">
            <v>BI_06P95</v>
          </cell>
          <cell r="B51" t="str">
            <v>06P95</v>
          </cell>
          <cell r="C51" t="str">
            <v>BI_06P95 - Application License Expansion</v>
          </cell>
          <cell r="D51" t="str">
            <v>ER_5006</v>
          </cell>
          <cell r="E51" t="str">
            <v>5006</v>
          </cell>
          <cell r="F51" t="str">
            <v>ER_5006 - Information Technology Expansion Program</v>
          </cell>
          <cell r="G51" t="str">
            <v>Technology Expansion to Enable Business Process</v>
          </cell>
          <cell r="H51" t="str">
            <v>ET Subfunction</v>
          </cell>
          <cell r="I51" t="str">
            <v>ET</v>
          </cell>
          <cell r="J51" t="str">
            <v>Performance &amp; Capacity</v>
          </cell>
          <cell r="K51" t="str">
            <v>SRV_CD</v>
          </cell>
          <cell r="L51" t="str">
            <v>JUR_AA</v>
          </cell>
          <cell r="M51" t="str">
            <v>Software 303</v>
          </cell>
          <cell r="N51" t="str">
            <v>False</v>
          </cell>
          <cell r="O51" t="str">
            <v>Inactive</v>
          </cell>
          <cell r="P51" t="str">
            <v>ORG_W09</v>
          </cell>
        </row>
        <row r="52">
          <cell r="A52" t="str">
            <v>BI_06P96</v>
          </cell>
          <cell r="B52" t="str">
            <v>06P96</v>
          </cell>
          <cell r="C52" t="str">
            <v>BI_06P96 - Facility (New and Remodel)</v>
          </cell>
          <cell r="D52" t="str">
            <v>ER_5006</v>
          </cell>
          <cell r="E52" t="str">
            <v>5006</v>
          </cell>
          <cell r="F52" t="str">
            <v>ER_5006 - Information Technology Expansion Program</v>
          </cell>
          <cell r="G52" t="str">
            <v>Technology Expansion to Enable Business Process</v>
          </cell>
          <cell r="H52" t="str">
            <v>ET Subfunction</v>
          </cell>
          <cell r="I52" t="str">
            <v>ET</v>
          </cell>
          <cell r="J52" t="str">
            <v>Performance &amp; Capacity</v>
          </cell>
          <cell r="K52" t="str">
            <v>SRV_CD</v>
          </cell>
          <cell r="L52" t="str">
            <v>JUR_AA</v>
          </cell>
          <cell r="M52" t="str">
            <v>Software 303</v>
          </cell>
          <cell r="N52" t="str">
            <v>False</v>
          </cell>
          <cell r="O52" t="str">
            <v>Active</v>
          </cell>
          <cell r="P52" t="str">
            <v>ORG_P09</v>
          </cell>
        </row>
        <row r="53">
          <cell r="A53" t="str">
            <v>BI_06P97</v>
          </cell>
          <cell r="B53" t="str">
            <v>06P97</v>
          </cell>
          <cell r="C53" t="str">
            <v>BI_06P97 - Environmental Systems Expansion</v>
          </cell>
          <cell r="D53" t="str">
            <v>ER_5006</v>
          </cell>
          <cell r="E53" t="str">
            <v>5006</v>
          </cell>
          <cell r="F53" t="str">
            <v>ER_5006 - Information Technology Expansion Program</v>
          </cell>
          <cell r="G53" t="str">
            <v>Technology Expansion to Enable Business Process</v>
          </cell>
          <cell r="H53" t="str">
            <v>ET Subfunction</v>
          </cell>
          <cell r="I53" t="str">
            <v>ET</v>
          </cell>
          <cell r="J53" t="str">
            <v>Performance &amp; Capacity</v>
          </cell>
          <cell r="K53" t="str">
            <v>SRV_CD</v>
          </cell>
          <cell r="L53" t="str">
            <v>JUR_AA</v>
          </cell>
          <cell r="M53" t="str">
            <v>Software 303</v>
          </cell>
          <cell r="N53" t="str">
            <v>False</v>
          </cell>
          <cell r="O53" t="str">
            <v>Active</v>
          </cell>
          <cell r="P53" t="str">
            <v>ORG_P99</v>
          </cell>
        </row>
        <row r="54">
          <cell r="A54" t="str">
            <v>BI_06P98</v>
          </cell>
          <cell r="B54" t="str">
            <v>06P98</v>
          </cell>
          <cell r="C54" t="str">
            <v>BI_06P98 - Security Systems Expansion</v>
          </cell>
          <cell r="D54" t="str">
            <v>ER_5014</v>
          </cell>
          <cell r="E54" t="str">
            <v>5014</v>
          </cell>
          <cell r="F54" t="str">
            <v>ER_5014 - Security Systems</v>
          </cell>
          <cell r="G54" t="str">
            <v>Enterprise Security</v>
          </cell>
          <cell r="H54" t="str">
            <v>Security Capital</v>
          </cell>
          <cell r="I54" t="str">
            <v>Other Function</v>
          </cell>
          <cell r="J54" t="str">
            <v>Customer Service Quality &amp; Reliability</v>
          </cell>
          <cell r="K54" t="str">
            <v>SRV_CD</v>
          </cell>
          <cell r="L54" t="str">
            <v>JUR_AA</v>
          </cell>
          <cell r="M54" t="str">
            <v>General 5yr 389 / 393-395 / 397-398</v>
          </cell>
          <cell r="N54" t="str">
            <v>True</v>
          </cell>
          <cell r="O54" t="str">
            <v>Active</v>
          </cell>
          <cell r="P54" t="str">
            <v>ORG_P99</v>
          </cell>
        </row>
        <row r="55">
          <cell r="A55" t="str">
            <v>BI_06W09</v>
          </cell>
          <cell r="B55" t="str">
            <v>06W09</v>
          </cell>
          <cell r="C55" t="str">
            <v>BI_06W09 - AFM Expansion</v>
          </cell>
          <cell r="D55" t="str">
            <v>ER_5006</v>
          </cell>
          <cell r="E55" t="str">
            <v>5006</v>
          </cell>
          <cell r="F55" t="str">
            <v>ER_5006 - Information Technology Expansion Program</v>
          </cell>
          <cell r="G55" t="str">
            <v>Technology Expansion to Enable Business Process</v>
          </cell>
          <cell r="H55" t="str">
            <v>ET Subfunction</v>
          </cell>
          <cell r="I55" t="str">
            <v>ET</v>
          </cell>
          <cell r="J55" t="str">
            <v>Performance &amp; Capacity</v>
          </cell>
          <cell r="K55" t="str">
            <v>SRV_CD</v>
          </cell>
          <cell r="L55" t="str">
            <v>JUR_AA</v>
          </cell>
          <cell r="M55" t="str">
            <v>Software 303</v>
          </cell>
          <cell r="N55" t="str">
            <v>False</v>
          </cell>
          <cell r="O55" t="str">
            <v>Inactive</v>
          </cell>
          <cell r="P55" t="str">
            <v>ORG_W09</v>
          </cell>
        </row>
        <row r="56">
          <cell r="A56" t="str">
            <v>BI_06W91</v>
          </cell>
          <cell r="B56" t="str">
            <v>06W91</v>
          </cell>
          <cell r="C56" t="str">
            <v>BI_06W91 - Nucleus Expansion</v>
          </cell>
          <cell r="D56" t="str">
            <v>ER_5006</v>
          </cell>
          <cell r="E56" t="str">
            <v>5006</v>
          </cell>
          <cell r="F56" t="str">
            <v>ER_5006 - Information Technology Expansion Program</v>
          </cell>
          <cell r="G56" t="str">
            <v>Technology Expansion to Enable Business Process</v>
          </cell>
          <cell r="H56" t="str">
            <v>ET Subfunction</v>
          </cell>
          <cell r="I56" t="str">
            <v>ET</v>
          </cell>
          <cell r="J56" t="str">
            <v>Performance &amp; Capacity</v>
          </cell>
          <cell r="K56" t="str">
            <v>SRV_CD</v>
          </cell>
          <cell r="L56" t="str">
            <v>JUR_AA</v>
          </cell>
          <cell r="M56" t="str">
            <v>Software 303</v>
          </cell>
          <cell r="N56" t="str">
            <v>False</v>
          </cell>
          <cell r="O56" t="str">
            <v>Inactive</v>
          </cell>
          <cell r="P56" t="str">
            <v>ORG_W09</v>
          </cell>
        </row>
        <row r="57">
          <cell r="A57" t="str">
            <v>BI_06W92</v>
          </cell>
          <cell r="B57" t="str">
            <v>06W92</v>
          </cell>
          <cell r="C57" t="str">
            <v>BI_06W92 - Web/EVP Expansion</v>
          </cell>
          <cell r="D57" t="str">
            <v>ER_5006</v>
          </cell>
          <cell r="E57" t="str">
            <v>5006</v>
          </cell>
          <cell r="F57" t="str">
            <v>ER_5006 - Information Technology Expansion Program</v>
          </cell>
          <cell r="G57" t="str">
            <v>Technology Expansion to Enable Business Process</v>
          </cell>
          <cell r="H57" t="str">
            <v>ET Subfunction</v>
          </cell>
          <cell r="I57" t="str">
            <v>ET</v>
          </cell>
          <cell r="J57" t="str">
            <v>Performance &amp; Capacity</v>
          </cell>
          <cell r="K57" t="str">
            <v>SRV_CD</v>
          </cell>
          <cell r="L57" t="str">
            <v>JUR_AA</v>
          </cell>
          <cell r="M57" t="str">
            <v>Software 303</v>
          </cell>
          <cell r="N57" t="str">
            <v>False</v>
          </cell>
          <cell r="O57" t="str">
            <v>Inactive</v>
          </cell>
          <cell r="P57" t="str">
            <v>ORG_W09</v>
          </cell>
        </row>
        <row r="58">
          <cell r="A58" t="str">
            <v>BI_06W93</v>
          </cell>
          <cell r="B58" t="str">
            <v>06W93</v>
          </cell>
          <cell r="C58" t="str">
            <v>BI_06W93 - Business Intelligence Expansion</v>
          </cell>
          <cell r="D58" t="str">
            <v>ER_5006</v>
          </cell>
          <cell r="E58" t="str">
            <v>5006</v>
          </cell>
          <cell r="F58" t="str">
            <v>ER_5006 - Information Technology Expansion Program</v>
          </cell>
          <cell r="G58" t="str">
            <v>Technology Expansion to Enable Business Process</v>
          </cell>
          <cell r="H58" t="str">
            <v>ET Subfunction</v>
          </cell>
          <cell r="I58" t="str">
            <v>ET</v>
          </cell>
          <cell r="J58" t="str">
            <v>Performance &amp; Capacity</v>
          </cell>
          <cell r="K58" t="str">
            <v>SRV_CD</v>
          </cell>
          <cell r="L58" t="str">
            <v>JUR_AA</v>
          </cell>
          <cell r="M58" t="str">
            <v>Software 303</v>
          </cell>
          <cell r="N58" t="str">
            <v>False</v>
          </cell>
          <cell r="O58" t="str">
            <v>Inactive</v>
          </cell>
          <cell r="P58" t="str">
            <v>ORG_W09</v>
          </cell>
        </row>
        <row r="59">
          <cell r="A59" t="str">
            <v>BI_06W94</v>
          </cell>
          <cell r="B59" t="str">
            <v>06W94</v>
          </cell>
          <cell r="C59" t="str">
            <v>BI_06W94 - HR Systems Expansion</v>
          </cell>
          <cell r="D59" t="str">
            <v>ER_5006</v>
          </cell>
          <cell r="E59" t="str">
            <v>5006</v>
          </cell>
          <cell r="F59" t="str">
            <v>ER_5006 - Information Technology Expansion Program</v>
          </cell>
          <cell r="G59" t="str">
            <v>Technology Expansion to Enable Business Process</v>
          </cell>
          <cell r="H59" t="str">
            <v>ET Subfunction</v>
          </cell>
          <cell r="I59" t="str">
            <v>ET</v>
          </cell>
          <cell r="J59" t="str">
            <v>Performance &amp; Capacity</v>
          </cell>
          <cell r="K59" t="str">
            <v>SRV_CD</v>
          </cell>
          <cell r="L59" t="str">
            <v>JUR_AA</v>
          </cell>
          <cell r="M59" t="str">
            <v>Software 303</v>
          </cell>
          <cell r="N59" t="str">
            <v>False</v>
          </cell>
          <cell r="O59" t="str">
            <v>Active</v>
          </cell>
          <cell r="P59" t="str">
            <v>ORG_W09</v>
          </cell>
        </row>
        <row r="60">
          <cell r="A60" t="str">
            <v>BI_06W95</v>
          </cell>
          <cell r="B60" t="str">
            <v>06W95</v>
          </cell>
          <cell r="C60" t="str">
            <v>BI_06W95 - Business Application Expansion</v>
          </cell>
          <cell r="D60" t="str">
            <v>ER_5006</v>
          </cell>
          <cell r="E60" t="str">
            <v>5006</v>
          </cell>
          <cell r="F60" t="str">
            <v>ER_5006 - Information Technology Expansion Program</v>
          </cell>
          <cell r="G60" t="str">
            <v>Technology Expansion to Enable Business Process</v>
          </cell>
          <cell r="H60" t="str">
            <v>ET Subfunction</v>
          </cell>
          <cell r="I60" t="str">
            <v>ET</v>
          </cell>
          <cell r="J60" t="str">
            <v>Performance &amp; Capacity</v>
          </cell>
          <cell r="K60" t="str">
            <v>SRV_CD</v>
          </cell>
          <cell r="L60" t="str">
            <v>JUR_AA</v>
          </cell>
          <cell r="M60" t="str">
            <v>Software 303</v>
          </cell>
          <cell r="N60" t="str">
            <v>False</v>
          </cell>
          <cell r="O60" t="str">
            <v>Active</v>
          </cell>
          <cell r="P60" t="str">
            <v>ORG_W09</v>
          </cell>
        </row>
        <row r="61">
          <cell r="A61" t="str">
            <v>BI_06W96</v>
          </cell>
          <cell r="B61" t="str">
            <v>06W96</v>
          </cell>
          <cell r="C61" t="str">
            <v>BI_06W96 - CC&amp;B and Maximo Expansion</v>
          </cell>
          <cell r="D61" t="str">
            <v>ER_5006</v>
          </cell>
          <cell r="E61" t="str">
            <v>5006</v>
          </cell>
          <cell r="F61" t="str">
            <v>ER_5006 - Information Technology Expansion Program</v>
          </cell>
          <cell r="G61" t="str">
            <v>Technology Expansion to Enable Business Process</v>
          </cell>
          <cell r="H61" t="str">
            <v>ET Subfunction</v>
          </cell>
          <cell r="I61" t="str">
            <v>ET</v>
          </cell>
          <cell r="J61" t="str">
            <v>Performance &amp; Capacity</v>
          </cell>
          <cell r="K61" t="str">
            <v>SRV_CD</v>
          </cell>
          <cell r="L61" t="str">
            <v>JUR_AA</v>
          </cell>
          <cell r="M61" t="str">
            <v>Software 303</v>
          </cell>
          <cell r="N61" t="str">
            <v>False</v>
          </cell>
          <cell r="O61" t="str">
            <v>Inactive</v>
          </cell>
          <cell r="P61" t="str">
            <v>ORG_W09</v>
          </cell>
        </row>
        <row r="62">
          <cell r="A62" t="str">
            <v>BI_06W97</v>
          </cell>
          <cell r="B62" t="str">
            <v>06W97</v>
          </cell>
          <cell r="C62" t="str">
            <v>BI_06W97 - FM COTS Enhancements</v>
          </cell>
          <cell r="D62" t="str">
            <v>ER_5006</v>
          </cell>
          <cell r="E62" t="str">
            <v>5006</v>
          </cell>
          <cell r="F62" t="str">
            <v>ER_5006 - Information Technology Expansion Program</v>
          </cell>
          <cell r="G62" t="str">
            <v>Technology Expansion to Enable Business Process</v>
          </cell>
          <cell r="H62" t="str">
            <v>ET Subfunction</v>
          </cell>
          <cell r="I62" t="str">
            <v>ET</v>
          </cell>
          <cell r="J62" t="str">
            <v>Performance &amp; Capacity</v>
          </cell>
          <cell r="K62" t="str">
            <v>SRV_CD</v>
          </cell>
          <cell r="L62" t="str">
            <v>JUR_AA</v>
          </cell>
          <cell r="M62" t="str">
            <v>Software 303</v>
          </cell>
          <cell r="N62" t="str">
            <v>False</v>
          </cell>
          <cell r="O62" t="str">
            <v>Inactive</v>
          </cell>
          <cell r="P62" t="str">
            <v>ORG_W09</v>
          </cell>
        </row>
        <row r="63">
          <cell r="A63" t="str">
            <v>BI_07H07</v>
          </cell>
          <cell r="B63" t="str">
            <v>07H07</v>
          </cell>
          <cell r="C63" t="str">
            <v>BI_07H07 - Dollar Road Land Purchase and Facility Expansion</v>
          </cell>
          <cell r="D63" t="str">
            <v>ER_7107</v>
          </cell>
          <cell r="E63" t="str">
            <v>7107</v>
          </cell>
          <cell r="F63" t="str">
            <v>ER_7107 - Dollar Road Land Purchase and Facility Expansion</v>
          </cell>
          <cell r="G63" t="str">
            <v>New Dollar Road Service Center</v>
          </cell>
          <cell r="H63" t="str">
            <v>Facilities Capital</v>
          </cell>
          <cell r="I63" t="str">
            <v>Other Function</v>
          </cell>
          <cell r="J63" t="str">
            <v>Asset Condition</v>
          </cell>
          <cell r="K63" t="str">
            <v>SRV_GD</v>
          </cell>
          <cell r="L63" t="str">
            <v>JUR_WA</v>
          </cell>
          <cell r="M63" t="str">
            <v>Facilities 390-391</v>
          </cell>
          <cell r="N63" t="str">
            <v>True</v>
          </cell>
          <cell r="O63" t="str">
            <v>Active</v>
          </cell>
          <cell r="P63" t="str">
            <v>ORG_H07</v>
          </cell>
        </row>
        <row r="64">
          <cell r="A64" t="str">
            <v>BI_07W09</v>
          </cell>
          <cell r="B64" t="str">
            <v>07W09</v>
          </cell>
          <cell r="C64" t="str">
            <v>BI_07W09 - AFM Enhancements</v>
          </cell>
          <cell r="D64" t="str">
            <v>ER_5007</v>
          </cell>
          <cell r="E64" t="str">
            <v>5007</v>
          </cell>
          <cell r="F64" t="str">
            <v>ER_5007 - AFM Product Development Program</v>
          </cell>
          <cell r="G64" t="str">
            <v>Regular Capital - Pre Business Case</v>
          </cell>
          <cell r="H64" t="str">
            <v>No Subfunction</v>
          </cell>
          <cell r="I64" t="str">
            <v>No Function</v>
          </cell>
          <cell r="J64" t="str">
            <v>No Driver</v>
          </cell>
          <cell r="K64" t="str">
            <v>SRV_CD</v>
          </cell>
          <cell r="L64" t="str">
            <v>JUR_AA</v>
          </cell>
          <cell r="M64" t="str">
            <v>Software 303</v>
          </cell>
          <cell r="N64" t="str">
            <v>True</v>
          </cell>
          <cell r="O64" t="str">
            <v>Inactive</v>
          </cell>
          <cell r="P64" t="str">
            <v>ORG_W09</v>
          </cell>
        </row>
        <row r="65">
          <cell r="A65" t="str">
            <v>BI_08H07</v>
          </cell>
          <cell r="B65" t="str">
            <v>08H07</v>
          </cell>
          <cell r="C65" t="str">
            <v>BI_08H07 - Spokane Valley Building</v>
          </cell>
          <cell r="D65" t="str">
            <v>ER_7106</v>
          </cell>
          <cell r="E65" t="str">
            <v>7106</v>
          </cell>
          <cell r="F65" t="str">
            <v>ER_7106 - Spokane Office Building Purchase</v>
          </cell>
          <cell r="G65" t="str">
            <v>Regular Capital - Pre Business Case</v>
          </cell>
          <cell r="H65" t="str">
            <v>No Subfunction</v>
          </cell>
          <cell r="I65" t="str">
            <v>No Function</v>
          </cell>
          <cell r="J65" t="str">
            <v>No Driver</v>
          </cell>
          <cell r="K65" t="str">
            <v>SRV_CD</v>
          </cell>
          <cell r="L65" t="str">
            <v>JUR_WA</v>
          </cell>
          <cell r="M65" t="str">
            <v>Facilities 390-391</v>
          </cell>
          <cell r="N65" t="str">
            <v>False</v>
          </cell>
          <cell r="O65" t="str">
            <v>Inactive</v>
          </cell>
          <cell r="P65" t="str">
            <v>ORG_H07</v>
          </cell>
        </row>
        <row r="66">
          <cell r="A66" t="str">
            <v>BI_08V08</v>
          </cell>
          <cell r="B66" t="str">
            <v>08V08</v>
          </cell>
          <cell r="C66" t="str">
            <v>BI_08V08 - WSDOT Highway Franchise Consolidation</v>
          </cell>
          <cell r="D66" t="str">
            <v>ER_7108</v>
          </cell>
          <cell r="E66" t="str">
            <v>7108</v>
          </cell>
          <cell r="F66" t="str">
            <v>ER_7108 - WSDOT Highway Franchise Consolidation</v>
          </cell>
          <cell r="G66" t="str">
            <v>WSDOT Franchises</v>
          </cell>
          <cell r="H66" t="str">
            <v>Other Subfunction</v>
          </cell>
          <cell r="I66" t="str">
            <v>Other Function</v>
          </cell>
          <cell r="J66" t="str">
            <v>Mandatory &amp; Compliance</v>
          </cell>
          <cell r="K66" t="str">
            <v>SRV_ED</v>
          </cell>
          <cell r="L66" t="str">
            <v>JUR_WA</v>
          </cell>
          <cell r="M66" t="str">
            <v>Elec Distribution 360-373</v>
          </cell>
          <cell r="N66" t="str">
            <v>False</v>
          </cell>
          <cell r="O66" t="str">
            <v>Active</v>
          </cell>
          <cell r="P66" t="str">
            <v>ORG_V08</v>
          </cell>
        </row>
        <row r="67">
          <cell r="A67" t="str">
            <v>BI_08W09</v>
          </cell>
          <cell r="B67" t="str">
            <v>08W09</v>
          </cell>
          <cell r="C67" t="str">
            <v>BI_08W09 - Nucleus Enhancements</v>
          </cell>
          <cell r="D67" t="str">
            <v>ER_5008</v>
          </cell>
          <cell r="E67" t="str">
            <v>5008</v>
          </cell>
          <cell r="F67" t="str">
            <v>ER_5008 - Nucleus Product Development Program</v>
          </cell>
          <cell r="G67" t="str">
            <v>Regular Capital - Pre Business Case</v>
          </cell>
          <cell r="H67" t="str">
            <v>No Subfunction</v>
          </cell>
          <cell r="I67" t="str">
            <v>No Function</v>
          </cell>
          <cell r="J67" t="str">
            <v>No Driver</v>
          </cell>
          <cell r="K67" t="str">
            <v>SRV_CD</v>
          </cell>
          <cell r="L67" t="str">
            <v>JUR_AA</v>
          </cell>
          <cell r="M67" t="str">
            <v>Software 303</v>
          </cell>
          <cell r="N67" t="str">
            <v>True</v>
          </cell>
          <cell r="O67" t="str">
            <v>Inactive</v>
          </cell>
          <cell r="P67" t="str">
            <v>ORG_W09</v>
          </cell>
        </row>
        <row r="68">
          <cell r="A68" t="str">
            <v>BI_09H07</v>
          </cell>
          <cell r="B68" t="str">
            <v>09H07</v>
          </cell>
          <cell r="C68" t="str">
            <v>BI_09H07 - Spok Central Oper Fac N Crescent Realignment</v>
          </cell>
          <cell r="D68" t="str">
            <v>ER_7109</v>
          </cell>
          <cell r="E68" t="str">
            <v>7109</v>
          </cell>
          <cell r="F68" t="str">
            <v>ER_7109 - Spok Central Oper Fac N Crescent Realignment</v>
          </cell>
          <cell r="G68" t="str">
            <v>Regular Capital - Pre Business Case</v>
          </cell>
          <cell r="H68" t="str">
            <v>No Subfunction</v>
          </cell>
          <cell r="I68" t="str">
            <v>No Function</v>
          </cell>
          <cell r="J68" t="str">
            <v>No Driver</v>
          </cell>
          <cell r="K68" t="str">
            <v>SRV_CD</v>
          </cell>
          <cell r="L68" t="str">
            <v>JUR_AA</v>
          </cell>
          <cell r="M68" t="str">
            <v>Facilities 390-391</v>
          </cell>
          <cell r="N68" t="str">
            <v>False</v>
          </cell>
          <cell r="O68" t="str">
            <v>Inactive</v>
          </cell>
          <cell r="P68" t="str">
            <v>ORG_H07</v>
          </cell>
        </row>
        <row r="69">
          <cell r="A69" t="str">
            <v>BI_09N09</v>
          </cell>
          <cell r="B69" t="str">
            <v>09N09</v>
          </cell>
          <cell r="C69" t="str">
            <v>BI_09N09 - Communications equip - Storms</v>
          </cell>
          <cell r="D69" t="str">
            <v>ER_5015</v>
          </cell>
          <cell r="E69" t="str">
            <v>5015</v>
          </cell>
          <cell r="F69" t="str">
            <v>ER_5015 - Communications equip - Storms</v>
          </cell>
          <cell r="G69" t="str">
            <v>Electric Storm</v>
          </cell>
          <cell r="H69" t="str">
            <v>T&amp;D Operations</v>
          </cell>
          <cell r="I69" t="str">
            <v>T&amp;D</v>
          </cell>
          <cell r="J69" t="str">
            <v>Failed Plant &amp; Operations</v>
          </cell>
          <cell r="K69" t="str">
            <v>SRV_CD</v>
          </cell>
          <cell r="L69" t="str">
            <v>JUR_AN</v>
          </cell>
          <cell r="M69" t="str">
            <v>General 5yr 389 / 393-395 / 397-398</v>
          </cell>
          <cell r="N69" t="str">
            <v>True</v>
          </cell>
          <cell r="O69" t="str">
            <v>Active</v>
          </cell>
          <cell r="P69" t="str">
            <v>ORG_P99</v>
          </cell>
        </row>
        <row r="70">
          <cell r="A70" t="str">
            <v>BI_09V08</v>
          </cell>
          <cell r="B70" t="str">
            <v>09V08</v>
          </cell>
          <cell r="C70" t="str">
            <v>BI_09V08 - Wa St Park Utility Use Agreement</v>
          </cell>
          <cell r="D70" t="str">
            <v>ER_6109</v>
          </cell>
          <cell r="E70" t="str">
            <v>6109</v>
          </cell>
          <cell r="F70" t="str">
            <v>ER_6109 - Wa St Park Utility Use Agreement</v>
          </cell>
          <cell r="G70" t="str">
            <v>Wa State Park &amp; Rec Utility Use Agreement</v>
          </cell>
          <cell r="H70" t="str">
            <v>Other Subfunction</v>
          </cell>
          <cell r="I70" t="str">
            <v>Other Function</v>
          </cell>
          <cell r="J70" t="str">
            <v>No Driver</v>
          </cell>
          <cell r="K70" t="str">
            <v>SRV_CD</v>
          </cell>
          <cell r="L70" t="str">
            <v>JUR_AA</v>
          </cell>
          <cell r="M70" t="str">
            <v>General 5yr 389 / 393-395 / 397-398</v>
          </cell>
          <cell r="N70" t="str">
            <v>False</v>
          </cell>
          <cell r="O70" t="str">
            <v>Inactive</v>
          </cell>
          <cell r="P70" t="str">
            <v>ORG_V08</v>
          </cell>
        </row>
        <row r="71">
          <cell r="A71" t="str">
            <v>BI_09W09</v>
          </cell>
          <cell r="B71" t="str">
            <v>09W09</v>
          </cell>
          <cell r="C71" t="str">
            <v>BI_09W09 - Web Enhancements</v>
          </cell>
          <cell r="D71" t="str">
            <v>ER_5009</v>
          </cell>
          <cell r="E71" t="str">
            <v>5009</v>
          </cell>
          <cell r="F71" t="str">
            <v>ER_5009 - Web Product Development Program</v>
          </cell>
          <cell r="G71" t="str">
            <v>Regular Capital - Pre Business Case</v>
          </cell>
          <cell r="H71" t="str">
            <v>No Subfunction</v>
          </cell>
          <cell r="I71" t="str">
            <v>No Function</v>
          </cell>
          <cell r="J71" t="str">
            <v>No Driver</v>
          </cell>
          <cell r="K71" t="str">
            <v>SRV_CD</v>
          </cell>
          <cell r="L71" t="str">
            <v>JUR_AA</v>
          </cell>
          <cell r="M71" t="str">
            <v>Software 303</v>
          </cell>
          <cell r="N71" t="str">
            <v>True</v>
          </cell>
          <cell r="O71" t="str">
            <v>Inactive</v>
          </cell>
          <cell r="P71" t="str">
            <v>ORG_W09</v>
          </cell>
        </row>
        <row r="72">
          <cell r="A72" t="str">
            <v>BI_10A50</v>
          </cell>
          <cell r="B72" t="str">
            <v>10A50</v>
          </cell>
          <cell r="C72" t="str">
            <v>BI_10A50 - Electric Rev Blanket - System</v>
          </cell>
          <cell r="D72" t="str">
            <v>ER_1000</v>
          </cell>
          <cell r="E72" t="str">
            <v>1000</v>
          </cell>
          <cell r="F72" t="str">
            <v>ER_1000 - Electric Revenue Blanket</v>
          </cell>
          <cell r="G72" t="str">
            <v>New Revenue - Growth</v>
          </cell>
          <cell r="H72" t="str">
            <v>Growth Subfunction</v>
          </cell>
          <cell r="I72" t="str">
            <v>Growth</v>
          </cell>
          <cell r="J72" t="str">
            <v>Customer Requested</v>
          </cell>
          <cell r="K72" t="str">
            <v>SRV_ED</v>
          </cell>
          <cell r="L72" t="str">
            <v>JUR_WA</v>
          </cell>
          <cell r="M72" t="str">
            <v>Elec Distribution 360-373</v>
          </cell>
          <cell r="N72" t="str">
            <v>False</v>
          </cell>
          <cell r="O72" t="str">
            <v>Inactive</v>
          </cell>
          <cell r="P72" t="str">
            <v>ORG_A50</v>
          </cell>
        </row>
        <row r="73">
          <cell r="A73" t="str">
            <v>BI_10H07</v>
          </cell>
          <cell r="B73" t="str">
            <v>10H07</v>
          </cell>
          <cell r="C73" t="str">
            <v>BI_10H07 - Spok Fueling Stn &amp; Oil Storage Tank Vault Improv</v>
          </cell>
          <cell r="D73" t="str">
            <v>ER_7110</v>
          </cell>
          <cell r="E73" t="str">
            <v>7110</v>
          </cell>
          <cell r="F73" t="str">
            <v>ER_7110 - Spok Fueling Stn &amp; Oil Stor Tank Vault Improv</v>
          </cell>
          <cell r="G73" t="str">
            <v>Regular Capital - Pre Business Case</v>
          </cell>
          <cell r="H73" t="str">
            <v>No Subfunction</v>
          </cell>
          <cell r="I73" t="str">
            <v>No Function</v>
          </cell>
          <cell r="J73" t="str">
            <v>No Driver</v>
          </cell>
          <cell r="K73" t="str">
            <v>SRV_CD</v>
          </cell>
          <cell r="L73" t="str">
            <v>JUR_AA</v>
          </cell>
          <cell r="M73" t="str">
            <v>Facilities 390-391</v>
          </cell>
          <cell r="N73" t="str">
            <v>False</v>
          </cell>
          <cell r="O73" t="str">
            <v>Inactive</v>
          </cell>
          <cell r="P73" t="str">
            <v>ORG_H07</v>
          </cell>
        </row>
        <row r="74">
          <cell r="A74" t="str">
            <v>BI_10N09</v>
          </cell>
          <cell r="B74" t="str">
            <v>10N09</v>
          </cell>
          <cell r="C74" t="str">
            <v>BI_10N09 - Power Plant Project</v>
          </cell>
          <cell r="D74" t="str">
            <v>ER_7050</v>
          </cell>
          <cell r="E74" t="str">
            <v>7050</v>
          </cell>
          <cell r="F74" t="str">
            <v>ER_7050 - Productivity Initiative</v>
          </cell>
          <cell r="G74" t="str">
            <v>Productivity</v>
          </cell>
          <cell r="H74" t="str">
            <v>Productivity Subfunction</v>
          </cell>
          <cell r="I74" t="str">
            <v>Other Capital Function</v>
          </cell>
          <cell r="J74" t="str">
            <v>No Driver</v>
          </cell>
          <cell r="K74" t="str">
            <v>SRV_CD</v>
          </cell>
          <cell r="L74" t="str">
            <v>JUR_AA</v>
          </cell>
          <cell r="M74" t="str">
            <v>General 12yr 389 / 393-395 / 397-398</v>
          </cell>
          <cell r="N74" t="str">
            <v>True</v>
          </cell>
          <cell r="O74" t="str">
            <v>Inactive</v>
          </cell>
          <cell r="P74" t="str">
            <v>ORG_N09</v>
          </cell>
        </row>
        <row r="75">
          <cell r="A75" t="str">
            <v>BI_10W09</v>
          </cell>
          <cell r="B75" t="str">
            <v>10W09</v>
          </cell>
          <cell r="C75" t="str">
            <v>BI_10W09 - Enterprise Business Continuity</v>
          </cell>
          <cell r="D75" t="str">
            <v>ER_5010</v>
          </cell>
          <cell r="E75" t="str">
            <v>5010</v>
          </cell>
          <cell r="F75" t="str">
            <v>ER_5010 - Enterprise Business Continuity</v>
          </cell>
          <cell r="G75" t="str">
            <v>Enterprise Business Continuity</v>
          </cell>
          <cell r="H75" t="str">
            <v>Security Capital</v>
          </cell>
          <cell r="I75" t="str">
            <v>Other Function</v>
          </cell>
          <cell r="J75" t="str">
            <v>Customer Service Quality &amp; Reliability</v>
          </cell>
          <cell r="K75" t="str">
            <v>SRV_CD</v>
          </cell>
          <cell r="L75" t="str">
            <v>JUR_AA</v>
          </cell>
          <cell r="M75" t="str">
            <v>Software 303</v>
          </cell>
          <cell r="N75" t="str">
            <v>True</v>
          </cell>
          <cell r="O75" t="str">
            <v>Active</v>
          </cell>
          <cell r="P75">
            <v>123730</v>
          </cell>
        </row>
        <row r="76">
          <cell r="A76" t="str">
            <v>BI_11A50</v>
          </cell>
          <cell r="B76" t="str">
            <v>11A50</v>
          </cell>
          <cell r="C76" t="str">
            <v>BI_11A50 - Gas Revenue Blanket-System</v>
          </cell>
          <cell r="D76" t="str">
            <v>ER_1001</v>
          </cell>
          <cell r="E76" t="str">
            <v>1001</v>
          </cell>
          <cell r="F76" t="str">
            <v>ER_1001 - Gas Revenue Blanket</v>
          </cell>
          <cell r="G76" t="str">
            <v>New Revenue - Growth</v>
          </cell>
          <cell r="H76" t="str">
            <v>Growth Subfunction</v>
          </cell>
          <cell r="I76" t="str">
            <v>Growth</v>
          </cell>
          <cell r="J76" t="str">
            <v>Customer Requested</v>
          </cell>
          <cell r="K76" t="str">
            <v>SRV_GD</v>
          </cell>
          <cell r="L76" t="str">
            <v>JUR_AA</v>
          </cell>
          <cell r="M76" t="str">
            <v>Gas Distribution 374-387</v>
          </cell>
          <cell r="N76" t="str">
            <v>False</v>
          </cell>
          <cell r="O76" t="str">
            <v>Inactive</v>
          </cell>
          <cell r="P76" t="str">
            <v>ORG_A50</v>
          </cell>
        </row>
        <row r="77">
          <cell r="A77" t="str">
            <v>BI_11D50</v>
          </cell>
          <cell r="B77" t="str">
            <v>11D50</v>
          </cell>
          <cell r="C77" t="str">
            <v>BI_11D50 - Mobile Collector purchase</v>
          </cell>
          <cell r="D77" t="str">
            <v>ER_7111</v>
          </cell>
          <cell r="E77" t="str">
            <v>7111</v>
          </cell>
          <cell r="F77" t="str">
            <v>ER_7111 - Purchase Mobile Collector to read ERTs</v>
          </cell>
          <cell r="G77" t="str">
            <v>Regular Capital - Pre Business Case</v>
          </cell>
          <cell r="H77" t="str">
            <v>No Subfunction</v>
          </cell>
          <cell r="I77" t="str">
            <v>No Function</v>
          </cell>
          <cell r="J77" t="str">
            <v>No Driver</v>
          </cell>
          <cell r="K77" t="str">
            <v>SRV_CD</v>
          </cell>
          <cell r="L77" t="str">
            <v>JUR_WA</v>
          </cell>
          <cell r="M77" t="str">
            <v>General 5yr 389 / 393-395 / 397-398</v>
          </cell>
          <cell r="N77" t="str">
            <v>False</v>
          </cell>
          <cell r="O77" t="str">
            <v>Inactive</v>
          </cell>
          <cell r="P77" t="str">
            <v>ORG_D50</v>
          </cell>
        </row>
        <row r="78">
          <cell r="A78" t="str">
            <v>BI_11F54</v>
          </cell>
          <cell r="B78" t="str">
            <v>11F54</v>
          </cell>
          <cell r="C78" t="str">
            <v>BI_11F54 - Remittance Processing Equipment</v>
          </cell>
          <cell r="D78" t="str">
            <v>ER_7050</v>
          </cell>
          <cell r="E78" t="str">
            <v>7050</v>
          </cell>
          <cell r="F78" t="str">
            <v>ER_7050 - Productivity Initiative</v>
          </cell>
          <cell r="G78" t="str">
            <v>Productivity</v>
          </cell>
          <cell r="H78" t="str">
            <v>Productivity Subfunction</v>
          </cell>
          <cell r="I78" t="str">
            <v>Other Capital Function</v>
          </cell>
          <cell r="J78" t="str">
            <v>No Driver</v>
          </cell>
          <cell r="K78" t="str">
            <v>SRV_CD</v>
          </cell>
          <cell r="L78" t="str">
            <v>JUR_AA</v>
          </cell>
          <cell r="M78" t="str">
            <v>General 12yr 389 / 393-395 / 397-398</v>
          </cell>
          <cell r="N78" t="str">
            <v>True</v>
          </cell>
          <cell r="O78" t="str">
            <v>Inactive</v>
          </cell>
          <cell r="P78" t="str">
            <v>ORG_F54</v>
          </cell>
        </row>
        <row r="79">
          <cell r="A79" t="str">
            <v>BI_11H07</v>
          </cell>
          <cell r="B79" t="str">
            <v>11H07</v>
          </cell>
          <cell r="C79" t="str">
            <v>BI_11H07 - COF HVAC improvements</v>
          </cell>
          <cell r="D79" t="str">
            <v>ER_7101</v>
          </cell>
          <cell r="E79" t="str">
            <v>7101</v>
          </cell>
          <cell r="F79" t="str">
            <v>ER_7101 - COF HVAC Improvmt</v>
          </cell>
          <cell r="G79" t="str">
            <v>HVAC Renovation Project</v>
          </cell>
          <cell r="H79" t="str">
            <v>Facilities Capital</v>
          </cell>
          <cell r="I79" t="str">
            <v>Other Function</v>
          </cell>
          <cell r="J79" t="str">
            <v>No Driver</v>
          </cell>
          <cell r="K79" t="str">
            <v>SRV_CD</v>
          </cell>
          <cell r="L79" t="str">
            <v>JUR_AA</v>
          </cell>
          <cell r="M79" t="str">
            <v>Facilities 390-391</v>
          </cell>
          <cell r="N79" t="str">
            <v>False</v>
          </cell>
          <cell r="O79" t="str">
            <v>Inactive</v>
          </cell>
          <cell r="P79" t="str">
            <v>ORG_H07</v>
          </cell>
        </row>
        <row r="80">
          <cell r="A80" t="str">
            <v>BI_11K51</v>
          </cell>
          <cell r="B80" t="str">
            <v>11K51</v>
          </cell>
          <cell r="C80" t="str">
            <v>BI_11K51 - Zonar</v>
          </cell>
          <cell r="D80" t="str">
            <v>ER_7050</v>
          </cell>
          <cell r="E80" t="str">
            <v>7050</v>
          </cell>
          <cell r="F80" t="str">
            <v>ER_7050 - Productivity Initiative</v>
          </cell>
          <cell r="G80" t="str">
            <v>Productivity</v>
          </cell>
          <cell r="H80" t="str">
            <v>Productivity Subfunction</v>
          </cell>
          <cell r="I80" t="str">
            <v>Other Capital Function</v>
          </cell>
          <cell r="J80" t="str">
            <v>No Driver</v>
          </cell>
          <cell r="K80" t="str">
            <v>SRV_CD</v>
          </cell>
          <cell r="L80" t="str">
            <v>JUR_AA</v>
          </cell>
          <cell r="M80" t="str">
            <v>General 12yr 389 / 393-395 / 397-398</v>
          </cell>
          <cell r="N80" t="str">
            <v>False</v>
          </cell>
          <cell r="O80" t="str">
            <v>Inactive</v>
          </cell>
          <cell r="P80" t="str">
            <v>ORG_K51</v>
          </cell>
        </row>
        <row r="81">
          <cell r="A81" t="str">
            <v>BI_11N08</v>
          </cell>
          <cell r="B81" t="str">
            <v>11N08</v>
          </cell>
          <cell r="C81" t="str">
            <v>BI_11N08 - KIP 7700 Copier w 2300 Scanner</v>
          </cell>
          <cell r="D81" t="str">
            <v>ER_7050</v>
          </cell>
          <cell r="E81" t="str">
            <v>7050</v>
          </cell>
          <cell r="F81" t="str">
            <v>ER_7050 - Productivity Initiative</v>
          </cell>
          <cell r="G81" t="str">
            <v>Productivity</v>
          </cell>
          <cell r="H81" t="str">
            <v>Productivity Subfunction</v>
          </cell>
          <cell r="I81" t="str">
            <v>Other Capital Function</v>
          </cell>
          <cell r="J81" t="str">
            <v>No Driver</v>
          </cell>
          <cell r="K81" t="str">
            <v>SRV_CD</v>
          </cell>
          <cell r="L81" t="str">
            <v>JUR_AA</v>
          </cell>
          <cell r="M81" t="str">
            <v>General 12yr 389 / 393-395 / 397-398</v>
          </cell>
          <cell r="N81" t="str">
            <v>False</v>
          </cell>
          <cell r="O81" t="str">
            <v>Inactive</v>
          </cell>
          <cell r="P81" t="str">
            <v>ORG_N08</v>
          </cell>
        </row>
        <row r="82">
          <cell r="A82" t="str">
            <v>BI_11N09</v>
          </cell>
          <cell r="B82" t="str">
            <v>11N09</v>
          </cell>
          <cell r="C82" t="str">
            <v>BI_11N09 - Self Service Password project</v>
          </cell>
          <cell r="D82" t="str">
            <v>ER_7050</v>
          </cell>
          <cell r="E82" t="str">
            <v>7050</v>
          </cell>
          <cell r="F82" t="str">
            <v>ER_7050 - Productivity Initiative</v>
          </cell>
          <cell r="G82" t="str">
            <v>Productivity</v>
          </cell>
          <cell r="H82" t="str">
            <v>Productivity Subfunction</v>
          </cell>
          <cell r="I82" t="str">
            <v>Other Capital Function</v>
          </cell>
          <cell r="J82" t="str">
            <v>No Driver</v>
          </cell>
          <cell r="K82" t="str">
            <v>SRV_CD</v>
          </cell>
          <cell r="L82" t="str">
            <v>JUR_AA</v>
          </cell>
          <cell r="M82" t="str">
            <v>General 12yr 389 / 393-395 / 397-398</v>
          </cell>
          <cell r="N82" t="str">
            <v>True</v>
          </cell>
          <cell r="O82" t="str">
            <v>Inactive</v>
          </cell>
          <cell r="P82" t="str">
            <v>ORG_N09</v>
          </cell>
        </row>
        <row r="83">
          <cell r="A83" t="str">
            <v>BI_11P91</v>
          </cell>
          <cell r="B83" t="str">
            <v>11P91</v>
          </cell>
          <cell r="C83" t="str">
            <v>BI_11P91 - Technology Projects Minor Blanket &lt;$100,000</v>
          </cell>
          <cell r="D83" t="str">
            <v>ER_5006</v>
          </cell>
          <cell r="E83" t="str">
            <v>5006</v>
          </cell>
          <cell r="F83" t="str">
            <v>ER_5006 - Information Technology Expansion Program</v>
          </cell>
          <cell r="G83" t="str">
            <v>Technology Expansion to Enable Business Process</v>
          </cell>
          <cell r="H83" t="str">
            <v>ET Subfunction</v>
          </cell>
          <cell r="I83" t="str">
            <v>ET</v>
          </cell>
          <cell r="J83" t="str">
            <v>Performance &amp; Capacity</v>
          </cell>
          <cell r="K83" t="str">
            <v>SRV_CD</v>
          </cell>
          <cell r="L83" t="str">
            <v>JUR_AA</v>
          </cell>
          <cell r="M83" t="str">
            <v>Software 303</v>
          </cell>
          <cell r="N83" t="str">
            <v>False</v>
          </cell>
          <cell r="O83" t="str">
            <v>Inactive</v>
          </cell>
          <cell r="P83" t="str">
            <v>ORG_W09</v>
          </cell>
        </row>
        <row r="84">
          <cell r="A84" t="str">
            <v>BI_11P92</v>
          </cell>
          <cell r="B84" t="str">
            <v>11P92</v>
          </cell>
          <cell r="C84" t="str">
            <v>BI_11P92 - Communications Systems</v>
          </cell>
          <cell r="D84" t="str">
            <v>ER_5111</v>
          </cell>
          <cell r="E84" t="str">
            <v>5111</v>
          </cell>
          <cell r="F84" t="str">
            <v>ER_5111 - Technology Projects Minor Blanket</v>
          </cell>
          <cell r="G84" t="str">
            <v>Regular Capital - Pre Business Case</v>
          </cell>
          <cell r="H84" t="str">
            <v>No Subfunction</v>
          </cell>
          <cell r="I84" t="str">
            <v>No Function</v>
          </cell>
          <cell r="J84" t="str">
            <v>No Driver</v>
          </cell>
          <cell r="K84" t="str">
            <v>SRV_CD</v>
          </cell>
          <cell r="L84" t="str">
            <v>JUR_AA</v>
          </cell>
          <cell r="M84" t="str">
            <v>Software 303</v>
          </cell>
          <cell r="N84" t="str">
            <v>True</v>
          </cell>
          <cell r="O84" t="str">
            <v>Inactive</v>
          </cell>
          <cell r="P84" t="str">
            <v>ORG_P09</v>
          </cell>
        </row>
        <row r="85">
          <cell r="A85" t="str">
            <v>BI_11P93</v>
          </cell>
          <cell r="B85" t="str">
            <v>11P93</v>
          </cell>
          <cell r="C85" t="str">
            <v>BI_11P93 - Network Systems</v>
          </cell>
          <cell r="D85" t="str">
            <v>ER_5111</v>
          </cell>
          <cell r="E85" t="str">
            <v>5111</v>
          </cell>
          <cell r="F85" t="str">
            <v>ER_5111 - Technology Projects Minor Blanket</v>
          </cell>
          <cell r="G85" t="str">
            <v>Regular Capital - Pre Business Case</v>
          </cell>
          <cell r="H85" t="str">
            <v>No Subfunction</v>
          </cell>
          <cell r="I85" t="str">
            <v>No Function</v>
          </cell>
          <cell r="J85" t="str">
            <v>No Driver</v>
          </cell>
          <cell r="K85" t="str">
            <v>SRV_CD</v>
          </cell>
          <cell r="L85" t="str">
            <v>JUR_AA</v>
          </cell>
          <cell r="M85" t="str">
            <v>Software 303</v>
          </cell>
          <cell r="N85" t="str">
            <v>True</v>
          </cell>
          <cell r="O85" t="str">
            <v>Inactive</v>
          </cell>
          <cell r="P85" t="str">
            <v>ORG_P09</v>
          </cell>
        </row>
        <row r="86">
          <cell r="A86" t="str">
            <v>BI_11P94</v>
          </cell>
          <cell r="B86" t="str">
            <v>11P94</v>
          </cell>
          <cell r="C86" t="str">
            <v>BI_11P94 - Central Systems</v>
          </cell>
          <cell r="D86" t="str">
            <v>ER_5111</v>
          </cell>
          <cell r="E86" t="str">
            <v>5111</v>
          </cell>
          <cell r="F86" t="str">
            <v>ER_5111 - Technology Projects Minor Blanket</v>
          </cell>
          <cell r="G86" t="str">
            <v>Regular Capital - Pre Business Case</v>
          </cell>
          <cell r="H86" t="str">
            <v>No Subfunction</v>
          </cell>
          <cell r="I86" t="str">
            <v>No Function</v>
          </cell>
          <cell r="J86" t="str">
            <v>No Driver</v>
          </cell>
          <cell r="K86" t="str">
            <v>SRV_CD</v>
          </cell>
          <cell r="L86" t="str">
            <v>JUR_AA</v>
          </cell>
          <cell r="M86" t="str">
            <v>Software 303</v>
          </cell>
          <cell r="N86" t="str">
            <v>True</v>
          </cell>
          <cell r="O86" t="str">
            <v>Inactive</v>
          </cell>
          <cell r="P86" t="str">
            <v>ORG_P09</v>
          </cell>
        </row>
        <row r="87">
          <cell r="A87" t="str">
            <v>BI_11P95</v>
          </cell>
          <cell r="B87" t="str">
            <v>11P95</v>
          </cell>
          <cell r="C87" t="str">
            <v>BI_11P95 - Security Systems</v>
          </cell>
          <cell r="D87" t="str">
            <v>ER_5111</v>
          </cell>
          <cell r="E87" t="str">
            <v>5111</v>
          </cell>
          <cell r="F87" t="str">
            <v>ER_5111 - Technology Projects Minor Blanket</v>
          </cell>
          <cell r="G87" t="str">
            <v>Regular Capital - Pre Business Case</v>
          </cell>
          <cell r="H87" t="str">
            <v>No Subfunction</v>
          </cell>
          <cell r="I87" t="str">
            <v>No Function</v>
          </cell>
          <cell r="J87" t="str">
            <v>No Driver</v>
          </cell>
          <cell r="K87" t="str">
            <v>SRV_CD</v>
          </cell>
          <cell r="L87" t="str">
            <v>JUR_AA</v>
          </cell>
          <cell r="M87" t="str">
            <v>Software 303</v>
          </cell>
          <cell r="N87" t="str">
            <v>True</v>
          </cell>
          <cell r="O87" t="str">
            <v>Inactive</v>
          </cell>
          <cell r="P87" t="str">
            <v>ORG_P09</v>
          </cell>
        </row>
        <row r="88">
          <cell r="A88" t="str">
            <v>BI_11P96</v>
          </cell>
          <cell r="B88" t="str">
            <v>11P96</v>
          </cell>
          <cell r="C88" t="str">
            <v>BI_11P96 - Environmental Systems</v>
          </cell>
          <cell r="D88" t="str">
            <v>ER_5111</v>
          </cell>
          <cell r="E88" t="str">
            <v>5111</v>
          </cell>
          <cell r="F88" t="str">
            <v>ER_5111 - Technology Projects Minor Blanket</v>
          </cell>
          <cell r="G88" t="str">
            <v>Regular Capital - Pre Business Case</v>
          </cell>
          <cell r="H88" t="str">
            <v>No Subfunction</v>
          </cell>
          <cell r="I88" t="str">
            <v>No Function</v>
          </cell>
          <cell r="J88" t="str">
            <v>No Driver</v>
          </cell>
          <cell r="K88" t="str">
            <v>SRV_CD</v>
          </cell>
          <cell r="L88" t="str">
            <v>JUR_AA</v>
          </cell>
          <cell r="M88" t="str">
            <v>Software 303</v>
          </cell>
          <cell r="N88" t="str">
            <v>True</v>
          </cell>
          <cell r="O88" t="str">
            <v>Inactive</v>
          </cell>
          <cell r="P88" t="str">
            <v>ORG_P09</v>
          </cell>
        </row>
        <row r="89">
          <cell r="A89" t="str">
            <v>BI_11P97</v>
          </cell>
          <cell r="B89" t="str">
            <v>11P97</v>
          </cell>
          <cell r="C89" t="str">
            <v>BI_11P97 - Application Software Upgrades</v>
          </cell>
          <cell r="D89" t="str">
            <v>ER_5111</v>
          </cell>
          <cell r="E89" t="str">
            <v>5111</v>
          </cell>
          <cell r="F89" t="str">
            <v>ER_5111 - Technology Projects Minor Blanket</v>
          </cell>
          <cell r="G89" t="str">
            <v>Regular Capital - Pre Business Case</v>
          </cell>
          <cell r="H89" t="str">
            <v>No Subfunction</v>
          </cell>
          <cell r="I89" t="str">
            <v>No Function</v>
          </cell>
          <cell r="J89" t="str">
            <v>No Driver</v>
          </cell>
          <cell r="K89" t="str">
            <v>SRV_CD</v>
          </cell>
          <cell r="L89" t="str">
            <v>JUR_AA</v>
          </cell>
          <cell r="M89" t="str">
            <v>Software 303</v>
          </cell>
          <cell r="N89" t="str">
            <v>True</v>
          </cell>
          <cell r="O89" t="str">
            <v>Inactive</v>
          </cell>
          <cell r="P89" t="str">
            <v>ORG_P09</v>
          </cell>
        </row>
        <row r="90">
          <cell r="A90" t="str">
            <v>BI_11P98</v>
          </cell>
          <cell r="B90" t="str">
            <v>11P98</v>
          </cell>
          <cell r="C90" t="str">
            <v>BI_11P98 - New Application Software</v>
          </cell>
          <cell r="D90" t="str">
            <v>ER_5111</v>
          </cell>
          <cell r="E90" t="str">
            <v>5111</v>
          </cell>
          <cell r="F90" t="str">
            <v>ER_5111 - Technology Projects Minor Blanket</v>
          </cell>
          <cell r="G90" t="str">
            <v>Regular Capital - Pre Business Case</v>
          </cell>
          <cell r="H90" t="str">
            <v>No Subfunction</v>
          </cell>
          <cell r="I90" t="str">
            <v>No Function</v>
          </cell>
          <cell r="J90" t="str">
            <v>No Driver</v>
          </cell>
          <cell r="K90" t="str">
            <v>SRV_CD</v>
          </cell>
          <cell r="L90" t="str">
            <v>JUR_AA</v>
          </cell>
          <cell r="M90" t="str">
            <v>Software 303</v>
          </cell>
          <cell r="N90" t="str">
            <v>True</v>
          </cell>
          <cell r="O90" t="str">
            <v>Inactive</v>
          </cell>
          <cell r="P90" t="str">
            <v>ORG_P09</v>
          </cell>
        </row>
        <row r="91">
          <cell r="A91" t="str">
            <v>BI_11P99</v>
          </cell>
          <cell r="B91" t="str">
            <v>11P99</v>
          </cell>
          <cell r="C91" t="str">
            <v>BI_11P99 - Facility (New and Remodel) minor blanket</v>
          </cell>
          <cell r="D91" t="str">
            <v>ER_5111</v>
          </cell>
          <cell r="E91" t="str">
            <v>5111</v>
          </cell>
          <cell r="F91" t="str">
            <v>ER_5111 - Technology Projects Minor Blanket</v>
          </cell>
          <cell r="G91" t="str">
            <v>Regular Capital - Pre Business Case</v>
          </cell>
          <cell r="H91" t="str">
            <v>No Subfunction</v>
          </cell>
          <cell r="I91" t="str">
            <v>No Function</v>
          </cell>
          <cell r="J91" t="str">
            <v>No Driver</v>
          </cell>
          <cell r="K91" t="str">
            <v>SRV_CD</v>
          </cell>
          <cell r="L91" t="str">
            <v>JUR_AA</v>
          </cell>
          <cell r="M91" t="str">
            <v>Software 303</v>
          </cell>
          <cell r="N91" t="str">
            <v>True</v>
          </cell>
          <cell r="O91" t="str">
            <v>Inactive</v>
          </cell>
          <cell r="P91" t="str">
            <v>ORG_P09</v>
          </cell>
        </row>
        <row r="92">
          <cell r="A92" t="str">
            <v>BI_11W09</v>
          </cell>
          <cell r="B92" t="str">
            <v>11W09</v>
          </cell>
          <cell r="C92" t="str">
            <v>BI_11W09 - Enterprise Data Architecture</v>
          </cell>
          <cell r="D92" t="str">
            <v>ER_5011</v>
          </cell>
          <cell r="E92" t="str">
            <v>5011</v>
          </cell>
          <cell r="F92" t="str">
            <v>ER_5011 - Enterprise Data Architecture</v>
          </cell>
          <cell r="G92" t="str">
            <v>Regular Capital - Pre Business Case</v>
          </cell>
          <cell r="H92" t="str">
            <v>No Subfunction</v>
          </cell>
          <cell r="I92" t="str">
            <v>No Function</v>
          </cell>
          <cell r="J92" t="str">
            <v>No Driver</v>
          </cell>
          <cell r="K92" t="str">
            <v>SRV_CD</v>
          </cell>
          <cell r="L92" t="str">
            <v>JUR_AA</v>
          </cell>
          <cell r="M92" t="str">
            <v>Software 303</v>
          </cell>
          <cell r="N92" t="str">
            <v>True</v>
          </cell>
          <cell r="O92" t="str">
            <v>Inactive</v>
          </cell>
          <cell r="P92" t="str">
            <v>ORG_W09</v>
          </cell>
        </row>
        <row r="93">
          <cell r="A93" t="str">
            <v>BI_12A50</v>
          </cell>
          <cell r="B93" t="str">
            <v>12A50</v>
          </cell>
          <cell r="C93" t="str">
            <v>BI_12A50 - Gas Distr Non-Rev Blanket</v>
          </cell>
          <cell r="D93" t="str">
            <v>ER_3005</v>
          </cell>
          <cell r="E93" t="str">
            <v>3005</v>
          </cell>
          <cell r="F93" t="str">
            <v>ER_3005 - Gas Distribution Non-Revenue Blanket</v>
          </cell>
          <cell r="G93" t="str">
            <v>Gas Non-Revenue Program</v>
          </cell>
          <cell r="H93" t="str">
            <v>Gas Subfunction</v>
          </cell>
          <cell r="I93" t="str">
            <v>Gas</v>
          </cell>
          <cell r="J93" t="str">
            <v>Failed Plant &amp; Operations</v>
          </cell>
          <cell r="K93" t="str">
            <v>SRV_GD</v>
          </cell>
          <cell r="L93" t="str">
            <v>JUR_AA</v>
          </cell>
          <cell r="M93" t="str">
            <v>Gas Distribution 374-387</v>
          </cell>
          <cell r="N93" t="str">
            <v>False</v>
          </cell>
          <cell r="O93" t="str">
            <v>Active</v>
          </cell>
          <cell r="P93" t="str">
            <v>ORG_A50</v>
          </cell>
        </row>
        <row r="94">
          <cell r="A94" t="str">
            <v>BI_12C06</v>
          </cell>
          <cell r="B94" t="str">
            <v>12C06</v>
          </cell>
          <cell r="C94" t="str">
            <v>BI_12C06 - CS2 Enhancement</v>
          </cell>
          <cell r="D94" t="str">
            <v>ER_7050</v>
          </cell>
          <cell r="E94" t="str">
            <v>7050</v>
          </cell>
          <cell r="F94" t="str">
            <v>ER_7050 - Productivity Initiative</v>
          </cell>
          <cell r="G94" t="str">
            <v>Productivity</v>
          </cell>
          <cell r="H94" t="str">
            <v>Productivity Subfunction</v>
          </cell>
          <cell r="I94" t="str">
            <v>Other Capital Function</v>
          </cell>
          <cell r="J94" t="str">
            <v>No Driver</v>
          </cell>
          <cell r="K94" t="str">
            <v>SRV_CD</v>
          </cell>
          <cell r="L94" t="str">
            <v>JUR_AA</v>
          </cell>
          <cell r="M94" t="str">
            <v>General 12yr 389 / 393-395 / 397-398</v>
          </cell>
          <cell r="N94" t="str">
            <v>False</v>
          </cell>
          <cell r="O94" t="str">
            <v>Inactive</v>
          </cell>
          <cell r="P94" t="str">
            <v>ORG_C06</v>
          </cell>
        </row>
        <row r="95">
          <cell r="A95" t="str">
            <v>BI_12E55</v>
          </cell>
          <cell r="B95" t="str">
            <v>12E55</v>
          </cell>
          <cell r="C95" t="str">
            <v>BI_12E55 - Avista Power Supply Optimization Project</v>
          </cell>
          <cell r="D95" t="str">
            <v>ER_7050</v>
          </cell>
          <cell r="E95" t="str">
            <v>7050</v>
          </cell>
          <cell r="F95" t="str">
            <v>ER_7050 - Productivity Initiative</v>
          </cell>
          <cell r="G95" t="str">
            <v>Productivity</v>
          </cell>
          <cell r="H95" t="str">
            <v>Productivity Subfunction</v>
          </cell>
          <cell r="I95" t="str">
            <v>Other Capital Function</v>
          </cell>
          <cell r="J95" t="str">
            <v>No Driver</v>
          </cell>
          <cell r="K95" t="str">
            <v>SRV_CD</v>
          </cell>
          <cell r="L95" t="str">
            <v>JUR_AA</v>
          </cell>
          <cell r="M95" t="str">
            <v>General 12yr 389 / 393-395 / 397-398</v>
          </cell>
          <cell r="N95" t="str">
            <v>True</v>
          </cell>
          <cell r="O95" t="str">
            <v>Inactive</v>
          </cell>
          <cell r="P95" t="str">
            <v>ORG_E55</v>
          </cell>
        </row>
        <row r="96">
          <cell r="A96" t="str">
            <v>BI_12H07</v>
          </cell>
          <cell r="B96" t="str">
            <v>12H07</v>
          </cell>
          <cell r="C96" t="str">
            <v>BI_12H07 - Liebert  Unit 2&amp;3 Data Center</v>
          </cell>
          <cell r="D96" t="str">
            <v>ER_7050</v>
          </cell>
          <cell r="E96" t="str">
            <v>7050</v>
          </cell>
          <cell r="F96" t="str">
            <v>ER_7050 - Productivity Initiative</v>
          </cell>
          <cell r="G96" t="str">
            <v>Productivity</v>
          </cell>
          <cell r="H96" t="str">
            <v>Productivity Subfunction</v>
          </cell>
          <cell r="I96" t="str">
            <v>Other Capital Function</v>
          </cell>
          <cell r="J96" t="str">
            <v>No Driver</v>
          </cell>
          <cell r="K96" t="str">
            <v>SRV_CD</v>
          </cell>
          <cell r="L96" t="str">
            <v>JUR_AA</v>
          </cell>
          <cell r="M96" t="str">
            <v>General 12yr 389 / 393-395 / 397-398</v>
          </cell>
          <cell r="N96" t="str">
            <v>False</v>
          </cell>
          <cell r="O96" t="str">
            <v>Inactive</v>
          </cell>
          <cell r="P96" t="str">
            <v>ORG_H07</v>
          </cell>
        </row>
        <row r="97">
          <cell r="A97" t="str">
            <v>BI_12N09</v>
          </cell>
          <cell r="B97" t="str">
            <v>12N09</v>
          </cell>
          <cell r="C97" t="str">
            <v>BI_12N09 - TL-Pro Application Replacement</v>
          </cell>
          <cell r="D97" t="str">
            <v>ER_7050</v>
          </cell>
          <cell r="E97" t="str">
            <v>7050</v>
          </cell>
          <cell r="F97" t="str">
            <v>ER_7050 - Productivity Initiative</v>
          </cell>
          <cell r="G97" t="str">
            <v>Productivity</v>
          </cell>
          <cell r="H97" t="str">
            <v>Productivity Subfunction</v>
          </cell>
          <cell r="I97" t="str">
            <v>Other Capital Function</v>
          </cell>
          <cell r="J97" t="str">
            <v>No Driver</v>
          </cell>
          <cell r="K97" t="str">
            <v>SRV_CD</v>
          </cell>
          <cell r="L97" t="str">
            <v>JUR_AA</v>
          </cell>
          <cell r="M97" t="str">
            <v>General 12yr 389 / 393-395 / 397-398</v>
          </cell>
          <cell r="N97" t="str">
            <v>True</v>
          </cell>
          <cell r="O97" t="str">
            <v>Inactive</v>
          </cell>
          <cell r="P97" t="str">
            <v>ORG_N09</v>
          </cell>
        </row>
        <row r="98">
          <cell r="A98" t="str">
            <v>BI_12V08</v>
          </cell>
          <cell r="B98" t="str">
            <v>12V08</v>
          </cell>
          <cell r="C98" t="str">
            <v>BI_12V08 - Union Pacific RR Permits to Easements Conversion</v>
          </cell>
          <cell r="D98" t="str">
            <v>ER_7112</v>
          </cell>
          <cell r="E98" t="str">
            <v>7112</v>
          </cell>
          <cell r="F98" t="str">
            <v>ER_7112 - Union Pacific RR Permits to Easements Conversion</v>
          </cell>
          <cell r="G98" t="str">
            <v>Regular Capital - Pre Business Case</v>
          </cell>
          <cell r="H98" t="str">
            <v>No Subfunction</v>
          </cell>
          <cell r="I98" t="str">
            <v>No Function</v>
          </cell>
          <cell r="J98" t="str">
            <v>No Driver</v>
          </cell>
          <cell r="K98" t="str">
            <v>SRV_CD</v>
          </cell>
          <cell r="L98" t="str">
            <v>JUR_AA</v>
          </cell>
          <cell r="M98" t="str">
            <v>General 5yr 389 / 393-395 / 397-398</v>
          </cell>
          <cell r="N98" t="str">
            <v>False</v>
          </cell>
          <cell r="O98" t="str">
            <v>Inactive</v>
          </cell>
          <cell r="P98" t="str">
            <v>ORG_V08</v>
          </cell>
        </row>
        <row r="99">
          <cell r="A99" t="str">
            <v>BI_12W09</v>
          </cell>
          <cell r="B99" t="str">
            <v>12W09</v>
          </cell>
          <cell r="C99" t="str">
            <v>BI_12W09 - Mobile Dispatch Upgrade</v>
          </cell>
          <cell r="D99" t="str">
            <v>ER_5112</v>
          </cell>
          <cell r="E99" t="str">
            <v>5112</v>
          </cell>
          <cell r="F99" t="str">
            <v>ER_5112 - Mobile Dispatch Upgrade</v>
          </cell>
          <cell r="G99" t="str">
            <v>Regular Capital - Pre Business Case</v>
          </cell>
          <cell r="H99" t="str">
            <v>No Subfunction</v>
          </cell>
          <cell r="I99" t="str">
            <v>No Function</v>
          </cell>
          <cell r="J99" t="str">
            <v>No Driver</v>
          </cell>
          <cell r="K99" t="str">
            <v>SRV_CD</v>
          </cell>
          <cell r="L99" t="str">
            <v>JUR_AA</v>
          </cell>
          <cell r="M99" t="str">
            <v>Software 303</v>
          </cell>
          <cell r="N99" t="str">
            <v>True</v>
          </cell>
          <cell r="O99" t="str">
            <v>Inactive</v>
          </cell>
          <cell r="P99" t="str">
            <v>ORG_W09</v>
          </cell>
        </row>
        <row r="100">
          <cell r="A100" t="str">
            <v>BI_13D83</v>
          </cell>
          <cell r="B100" t="str">
            <v>13D83</v>
          </cell>
          <cell r="C100" t="str">
            <v>BI_13D83 - Gas Rev Projects/Goldendale</v>
          </cell>
          <cell r="D100" t="str">
            <v>ER_1001</v>
          </cell>
          <cell r="E100" t="str">
            <v>1001</v>
          </cell>
          <cell r="F100" t="str">
            <v>ER_1001 - Gas Revenue Blanket</v>
          </cell>
          <cell r="G100" t="str">
            <v>New Revenue - Growth</v>
          </cell>
          <cell r="H100" t="str">
            <v>Growth Subfunction</v>
          </cell>
          <cell r="I100" t="str">
            <v>Growth</v>
          </cell>
          <cell r="J100" t="str">
            <v>Customer Requested</v>
          </cell>
          <cell r="K100" t="str">
            <v>SRV_GD</v>
          </cell>
          <cell r="L100" t="str">
            <v>JUR_WA</v>
          </cell>
          <cell r="M100" t="str">
            <v>Gas Distribution 374-387</v>
          </cell>
          <cell r="N100" t="str">
            <v>False</v>
          </cell>
          <cell r="O100" t="str">
            <v>Active</v>
          </cell>
          <cell r="P100" t="str">
            <v>ORG_L50</v>
          </cell>
        </row>
        <row r="101">
          <cell r="A101" t="str">
            <v>BI_13H07</v>
          </cell>
          <cell r="B101" t="str">
            <v>13H07</v>
          </cell>
          <cell r="C101" t="str">
            <v>BI_13H07 - Colville Service Center</v>
          </cell>
          <cell r="D101" t="str">
            <v>ER_7113</v>
          </cell>
          <cell r="E101" t="str">
            <v>7113</v>
          </cell>
          <cell r="F101" t="str">
            <v>ER_7113 - Colville Service Center</v>
          </cell>
          <cell r="G101" t="str">
            <v>Regular Capital - Pre Business Case</v>
          </cell>
          <cell r="H101" t="str">
            <v>No Subfunction</v>
          </cell>
          <cell r="I101" t="str">
            <v>No Function</v>
          </cell>
          <cell r="J101" t="str">
            <v>No Driver</v>
          </cell>
          <cell r="K101" t="str">
            <v>SRV_CD</v>
          </cell>
          <cell r="L101" t="str">
            <v>JUR_WA</v>
          </cell>
          <cell r="M101" t="str">
            <v>Facilities 390-391</v>
          </cell>
          <cell r="N101" t="str">
            <v>True</v>
          </cell>
          <cell r="O101" t="str">
            <v>Inactive</v>
          </cell>
          <cell r="P101" t="str">
            <v>ORG_H07</v>
          </cell>
        </row>
        <row r="102">
          <cell r="A102" t="str">
            <v>BI_13K51</v>
          </cell>
          <cell r="B102" t="str">
            <v>13K51</v>
          </cell>
          <cell r="C102" t="str">
            <v>BI_13K51 - Weed Sprayer</v>
          </cell>
          <cell r="D102" t="str">
            <v>ER_7050</v>
          </cell>
          <cell r="E102" t="str">
            <v>7050</v>
          </cell>
          <cell r="F102" t="str">
            <v>ER_7050 - Productivity Initiative</v>
          </cell>
          <cell r="G102" t="str">
            <v>Productivity</v>
          </cell>
          <cell r="H102" t="str">
            <v>Productivity Subfunction</v>
          </cell>
          <cell r="I102" t="str">
            <v>Other Capital Function</v>
          </cell>
          <cell r="J102" t="str">
            <v>No Driver</v>
          </cell>
          <cell r="K102" t="str">
            <v>SRV_CD</v>
          </cell>
          <cell r="L102" t="str">
            <v>JUR_AA</v>
          </cell>
          <cell r="M102" t="str">
            <v>General 12yr 389 / 393-395 / 397-398</v>
          </cell>
          <cell r="N102" t="str">
            <v>False</v>
          </cell>
          <cell r="O102" t="str">
            <v>Inactive</v>
          </cell>
          <cell r="P102" t="str">
            <v>ORG_K51</v>
          </cell>
        </row>
        <row r="103">
          <cell r="A103" t="str">
            <v>BI_13M54</v>
          </cell>
          <cell r="B103" t="str">
            <v>13M54</v>
          </cell>
          <cell r="C103" t="str">
            <v>BI_13M54 - Install 15 kW Solar at the Rathdrum CETS Site</v>
          </cell>
          <cell r="D103" t="str">
            <v>ER_7114</v>
          </cell>
          <cell r="E103" t="str">
            <v>7114</v>
          </cell>
          <cell r="F103" t="str">
            <v>ER_7114 - Vehicle Portion of Solar Plug In Hybrid Initiative</v>
          </cell>
          <cell r="G103" t="str">
            <v>Regular Capital - Pre Business Case</v>
          </cell>
          <cell r="H103" t="str">
            <v>No Subfunction</v>
          </cell>
          <cell r="I103" t="str">
            <v>No Function</v>
          </cell>
          <cell r="J103" t="str">
            <v>No Driver</v>
          </cell>
          <cell r="K103" t="str">
            <v>SRV_ED</v>
          </cell>
          <cell r="L103" t="str">
            <v>JUR_WA</v>
          </cell>
          <cell r="M103" t="str">
            <v>Transportation and Tools 392 / 396</v>
          </cell>
          <cell r="N103" t="str">
            <v>True</v>
          </cell>
          <cell r="O103" t="str">
            <v>Inactive</v>
          </cell>
          <cell r="P103" t="str">
            <v>ORG_M54</v>
          </cell>
        </row>
        <row r="104">
          <cell r="A104" t="str">
            <v>BI_13N09</v>
          </cell>
          <cell r="B104" t="str">
            <v>13N09</v>
          </cell>
          <cell r="C104" t="str">
            <v>BI_13N09 - Visibility - Gas PMC Opportunities</v>
          </cell>
          <cell r="D104" t="str">
            <v>ER_7050</v>
          </cell>
          <cell r="E104" t="str">
            <v>7050</v>
          </cell>
          <cell r="F104" t="str">
            <v>ER_7050 - Productivity Initiative</v>
          </cell>
          <cell r="G104" t="str">
            <v>Productivity</v>
          </cell>
          <cell r="H104" t="str">
            <v>Productivity Subfunction</v>
          </cell>
          <cell r="I104" t="str">
            <v>Other Capital Function</v>
          </cell>
          <cell r="J104" t="str">
            <v>No Driver</v>
          </cell>
          <cell r="K104" t="str">
            <v>SRV_CD</v>
          </cell>
          <cell r="L104" t="str">
            <v>JUR_AA</v>
          </cell>
          <cell r="M104" t="str">
            <v>General 12yr 389 / 393-395 / 397-398</v>
          </cell>
          <cell r="N104" t="str">
            <v>True</v>
          </cell>
          <cell r="O104" t="str">
            <v>Inactive</v>
          </cell>
          <cell r="P104" t="str">
            <v>ORG_N09</v>
          </cell>
        </row>
        <row r="105">
          <cell r="A105" t="str">
            <v>BI_13P09</v>
          </cell>
          <cell r="B105" t="str">
            <v>13P09</v>
          </cell>
          <cell r="C105" t="str">
            <v>BI_13P09 - IT for Facilities Projects</v>
          </cell>
          <cell r="D105" t="str">
            <v>ER_5006</v>
          </cell>
          <cell r="E105" t="str">
            <v>5006</v>
          </cell>
          <cell r="F105" t="str">
            <v>ER_5006 - Information Technology Expansion Program</v>
          </cell>
          <cell r="G105" t="str">
            <v>Technology Expansion to Enable Business Process</v>
          </cell>
          <cell r="H105" t="str">
            <v>ET Subfunction</v>
          </cell>
          <cell r="I105" t="str">
            <v>ET</v>
          </cell>
          <cell r="J105" t="str">
            <v>Performance &amp; Capacity</v>
          </cell>
          <cell r="K105" t="str">
            <v>SRV_CD</v>
          </cell>
          <cell r="L105" t="str">
            <v>JUR_AA</v>
          </cell>
          <cell r="M105" t="str">
            <v>Software 303</v>
          </cell>
          <cell r="N105" t="str">
            <v>False</v>
          </cell>
          <cell r="O105" t="str">
            <v>Active</v>
          </cell>
          <cell r="P105" t="str">
            <v>ORG_P99</v>
          </cell>
        </row>
        <row r="106">
          <cell r="A106" t="str">
            <v>BI_13W09</v>
          </cell>
          <cell r="B106" t="str">
            <v>13W09</v>
          </cell>
          <cell r="C106" t="str">
            <v>BI_13W09 - Real Estate Permits</v>
          </cell>
          <cell r="D106" t="str">
            <v>ER_5113</v>
          </cell>
          <cell r="E106" t="str">
            <v>5113</v>
          </cell>
          <cell r="F106" t="str">
            <v>ER_5113 - Real Estate Permits</v>
          </cell>
          <cell r="G106" t="str">
            <v>Regular Capital - Pre Business Case</v>
          </cell>
          <cell r="H106" t="str">
            <v>No Subfunction</v>
          </cell>
          <cell r="I106" t="str">
            <v>No Function</v>
          </cell>
          <cell r="J106" t="str">
            <v>No Driver</v>
          </cell>
          <cell r="K106" t="str">
            <v>SRV_CD</v>
          </cell>
          <cell r="L106" t="str">
            <v>JUR_AA</v>
          </cell>
          <cell r="M106" t="str">
            <v>Software 303</v>
          </cell>
          <cell r="N106" t="str">
            <v>True</v>
          </cell>
          <cell r="O106" t="str">
            <v>Inactive</v>
          </cell>
          <cell r="P106" t="str">
            <v>ORG_W09</v>
          </cell>
        </row>
        <row r="107">
          <cell r="A107" t="str">
            <v>BI_14C06</v>
          </cell>
          <cell r="B107" t="str">
            <v>14C06</v>
          </cell>
          <cell r="C107" t="str">
            <v>BI_14C06 - CS2 2014 Gas Flow Computer</v>
          </cell>
          <cell r="D107" t="str">
            <v>ER_7050</v>
          </cell>
          <cell r="E107" t="str">
            <v>7050</v>
          </cell>
          <cell r="F107" t="str">
            <v>ER_7050 - Productivity Initiative</v>
          </cell>
          <cell r="G107" t="str">
            <v>Productivity</v>
          </cell>
          <cell r="H107" t="str">
            <v>Productivity Subfunction</v>
          </cell>
          <cell r="I107" t="str">
            <v>Other Capital Function</v>
          </cell>
          <cell r="J107" t="str">
            <v>No Driver</v>
          </cell>
          <cell r="K107" t="str">
            <v>SRV_CD</v>
          </cell>
          <cell r="L107" t="str">
            <v>JUR_AA</v>
          </cell>
          <cell r="M107" t="str">
            <v>General 12yr 389 / 393-395 / 397-398</v>
          </cell>
          <cell r="N107" t="str">
            <v>True</v>
          </cell>
          <cell r="O107" t="str">
            <v>Inactive</v>
          </cell>
          <cell r="P107" t="str">
            <v>ORG_C06</v>
          </cell>
        </row>
        <row r="108">
          <cell r="A108" t="str">
            <v>BI_14D83</v>
          </cell>
          <cell r="B108" t="str">
            <v>14D83</v>
          </cell>
          <cell r="C108" t="str">
            <v>BI_14D83 - Gas Distribution Non Revenue-Goldendale</v>
          </cell>
          <cell r="D108" t="str">
            <v>ER_3005</v>
          </cell>
          <cell r="E108" t="str">
            <v>3005</v>
          </cell>
          <cell r="F108" t="str">
            <v>ER_3005 - Gas Distribution Non-Revenue Blanket</v>
          </cell>
          <cell r="G108" t="str">
            <v>Gas Non-Revenue Program</v>
          </cell>
          <cell r="H108" t="str">
            <v>Gas Subfunction</v>
          </cell>
          <cell r="I108" t="str">
            <v>Gas</v>
          </cell>
          <cell r="J108" t="str">
            <v>Failed Plant &amp; Operations</v>
          </cell>
          <cell r="K108" t="str">
            <v>SRV_GD</v>
          </cell>
          <cell r="L108" t="str">
            <v>JUR_WA</v>
          </cell>
          <cell r="M108" t="str">
            <v>Gas Distribution 374-387</v>
          </cell>
          <cell r="N108" t="str">
            <v>False</v>
          </cell>
          <cell r="O108" t="str">
            <v>Active</v>
          </cell>
          <cell r="P108" t="str">
            <v>ORG_L50</v>
          </cell>
        </row>
        <row r="109">
          <cell r="A109" t="str">
            <v>BI_14E07</v>
          </cell>
          <cell r="B109" t="str">
            <v>14E07</v>
          </cell>
          <cell r="C109" t="str">
            <v>BI_14E07 - KFGS - Repl 5 Screw Fdrs w/VFDs &amp; Dist. Conveyor</v>
          </cell>
          <cell r="D109" t="str">
            <v>ER_7050</v>
          </cell>
          <cell r="E109" t="str">
            <v>7050</v>
          </cell>
          <cell r="F109" t="str">
            <v>ER_7050 - Productivity Initiative</v>
          </cell>
          <cell r="G109" t="str">
            <v>Productivity</v>
          </cell>
          <cell r="H109" t="str">
            <v>Productivity Subfunction</v>
          </cell>
          <cell r="I109" t="str">
            <v>Other Capital Function</v>
          </cell>
          <cell r="J109" t="str">
            <v>No Driver</v>
          </cell>
          <cell r="K109" t="str">
            <v>SRV_CD</v>
          </cell>
          <cell r="L109" t="str">
            <v>JUR_AA</v>
          </cell>
          <cell r="M109" t="str">
            <v>General 12yr 389 / 393-395 / 397-398</v>
          </cell>
          <cell r="N109" t="str">
            <v>True</v>
          </cell>
          <cell r="O109" t="str">
            <v>Inactive</v>
          </cell>
          <cell r="P109" t="str">
            <v>ORG_E07</v>
          </cell>
        </row>
        <row r="110">
          <cell r="A110" t="str">
            <v>BI_14E55</v>
          </cell>
          <cell r="B110" t="str">
            <v>14E55</v>
          </cell>
          <cell r="C110" t="str">
            <v>BI_14E55 - Lancaster 2014 Gas Flow Computer</v>
          </cell>
          <cell r="D110" t="str">
            <v>ER_7050</v>
          </cell>
          <cell r="E110" t="str">
            <v>7050</v>
          </cell>
          <cell r="F110" t="str">
            <v>ER_7050 - Productivity Initiative</v>
          </cell>
          <cell r="G110" t="str">
            <v>Productivity</v>
          </cell>
          <cell r="H110" t="str">
            <v>Productivity Subfunction</v>
          </cell>
          <cell r="I110" t="str">
            <v>Other Capital Function</v>
          </cell>
          <cell r="J110" t="str">
            <v>No Driver</v>
          </cell>
          <cell r="K110" t="str">
            <v>SRV_CD</v>
          </cell>
          <cell r="L110" t="str">
            <v>JUR_AA</v>
          </cell>
          <cell r="M110" t="str">
            <v>General 12yr 389 / 393-395 / 397-398</v>
          </cell>
          <cell r="N110" t="str">
            <v>True</v>
          </cell>
          <cell r="O110" t="str">
            <v>Inactive</v>
          </cell>
          <cell r="P110" t="str">
            <v>ORG_E55</v>
          </cell>
        </row>
        <row r="111">
          <cell r="A111" t="str">
            <v>BI_14H07</v>
          </cell>
          <cell r="B111" t="str">
            <v>14H07</v>
          </cell>
          <cell r="C111" t="str">
            <v>BI_14H07 - Injection Well into the Spokane Aquifer</v>
          </cell>
          <cell r="D111" t="str">
            <v>ER_7050</v>
          </cell>
          <cell r="E111" t="str">
            <v>7050</v>
          </cell>
          <cell r="F111" t="str">
            <v>ER_7050 - Productivity Initiative</v>
          </cell>
          <cell r="G111" t="str">
            <v>Productivity</v>
          </cell>
          <cell r="H111" t="str">
            <v>Productivity Subfunction</v>
          </cell>
          <cell r="I111" t="str">
            <v>Other Capital Function</v>
          </cell>
          <cell r="J111" t="str">
            <v>No Driver</v>
          </cell>
          <cell r="K111" t="str">
            <v>SRV_CD</v>
          </cell>
          <cell r="L111" t="str">
            <v>JUR_AA</v>
          </cell>
          <cell r="M111" t="str">
            <v>General 12yr 389 / 393-395 / 397-398</v>
          </cell>
          <cell r="N111" t="str">
            <v>False</v>
          </cell>
          <cell r="O111" t="str">
            <v>Inactive</v>
          </cell>
          <cell r="P111" t="str">
            <v>ORG_H07</v>
          </cell>
        </row>
        <row r="112">
          <cell r="A112" t="str">
            <v>BI_14H51</v>
          </cell>
          <cell r="B112" t="str">
            <v>14H51</v>
          </cell>
          <cell r="C112" t="str">
            <v>BI_14H51 - Derrick Phase Lifting Jibs</v>
          </cell>
          <cell r="D112" t="str">
            <v>ER_7050</v>
          </cell>
          <cell r="E112" t="str">
            <v>7050</v>
          </cell>
          <cell r="F112" t="str">
            <v>ER_7050 - Productivity Initiative</v>
          </cell>
          <cell r="G112" t="str">
            <v>Productivity</v>
          </cell>
          <cell r="H112" t="str">
            <v>Productivity Subfunction</v>
          </cell>
          <cell r="I112" t="str">
            <v>Other Capital Function</v>
          </cell>
          <cell r="J112" t="str">
            <v>No Driver</v>
          </cell>
          <cell r="K112" t="str">
            <v>SRV_CD</v>
          </cell>
          <cell r="L112" t="str">
            <v>JUR_AA</v>
          </cell>
          <cell r="M112" t="str">
            <v>General 12yr 389 / 393-395 / 397-398</v>
          </cell>
          <cell r="N112" t="str">
            <v>False</v>
          </cell>
          <cell r="O112" t="str">
            <v>Inactive</v>
          </cell>
          <cell r="P112" t="str">
            <v>ORG_H51</v>
          </cell>
        </row>
        <row r="113">
          <cell r="A113" t="str">
            <v>BI_14K51</v>
          </cell>
          <cell r="B113" t="str">
            <v>14K51</v>
          </cell>
          <cell r="C113" t="str">
            <v>BI_14K51 - Othello mini excavator and trailer</v>
          </cell>
          <cell r="D113" t="str">
            <v>ER_7050</v>
          </cell>
          <cell r="E113" t="str">
            <v>7050</v>
          </cell>
          <cell r="F113" t="str">
            <v>ER_7050 - Productivity Initiative</v>
          </cell>
          <cell r="G113" t="str">
            <v>Productivity</v>
          </cell>
          <cell r="H113" t="str">
            <v>Productivity Subfunction</v>
          </cell>
          <cell r="I113" t="str">
            <v>Other Capital Function</v>
          </cell>
          <cell r="J113" t="str">
            <v>No Driver</v>
          </cell>
          <cell r="K113" t="str">
            <v>SRV_CD</v>
          </cell>
          <cell r="L113" t="str">
            <v>JUR_AA</v>
          </cell>
          <cell r="M113" t="str">
            <v>General 12yr 389 / 393-395 / 397-398</v>
          </cell>
          <cell r="N113" t="str">
            <v>False</v>
          </cell>
          <cell r="O113" t="str">
            <v>Inactive</v>
          </cell>
          <cell r="P113" t="str">
            <v>ORG_K51</v>
          </cell>
        </row>
        <row r="114">
          <cell r="A114" t="str">
            <v>BI_14M54</v>
          </cell>
          <cell r="B114" t="str">
            <v>14M54</v>
          </cell>
          <cell r="C114" t="str">
            <v>BI_14M54 - Vehicle Portion of Solar &amp; Plug-In Hybrid Vehicle Initiative</v>
          </cell>
          <cell r="D114" t="str">
            <v>ER_7114</v>
          </cell>
          <cell r="E114" t="str">
            <v>7114</v>
          </cell>
          <cell r="F114" t="str">
            <v>ER_7114 - Vehicle Portion of Solar Plug In Hybrid Initiative</v>
          </cell>
          <cell r="G114" t="str">
            <v>Regular Capital - Pre Business Case</v>
          </cell>
          <cell r="H114" t="str">
            <v>No Subfunction</v>
          </cell>
          <cell r="I114" t="str">
            <v>No Function</v>
          </cell>
          <cell r="J114" t="str">
            <v>No Driver</v>
          </cell>
          <cell r="K114" t="str">
            <v>SRV_ED</v>
          </cell>
          <cell r="L114" t="str">
            <v>JUR_WA</v>
          </cell>
          <cell r="M114" t="str">
            <v>Transportation and Tools 392 / 396</v>
          </cell>
          <cell r="N114" t="str">
            <v>False</v>
          </cell>
          <cell r="O114" t="str">
            <v>Inactive</v>
          </cell>
          <cell r="P114" t="str">
            <v>ORG_M54</v>
          </cell>
        </row>
        <row r="115">
          <cell r="A115" t="str">
            <v>BI_14N09</v>
          </cell>
          <cell r="B115" t="str">
            <v>14N09</v>
          </cell>
          <cell r="C115" t="str">
            <v>BI_14N09 - Enterprise Content Management (ECM)</v>
          </cell>
          <cell r="D115" t="str">
            <v>ER_7050</v>
          </cell>
          <cell r="E115" t="str">
            <v>7050</v>
          </cell>
          <cell r="F115" t="str">
            <v>ER_7050 - Productivity Initiative</v>
          </cell>
          <cell r="G115" t="str">
            <v>Productivity</v>
          </cell>
          <cell r="H115" t="str">
            <v>Productivity Subfunction</v>
          </cell>
          <cell r="I115" t="str">
            <v>Other Capital Function</v>
          </cell>
          <cell r="J115" t="str">
            <v>No Driver</v>
          </cell>
          <cell r="K115" t="str">
            <v>SRV_CD</v>
          </cell>
          <cell r="L115" t="str">
            <v>JUR_AA</v>
          </cell>
          <cell r="M115" t="str">
            <v>General 12yr 389 / 393-395 / 397-398</v>
          </cell>
          <cell r="N115" t="str">
            <v>True</v>
          </cell>
          <cell r="O115" t="str">
            <v>Active</v>
          </cell>
          <cell r="P115" t="str">
            <v>ORG_P99</v>
          </cell>
        </row>
        <row r="116">
          <cell r="A116" t="str">
            <v>BI_14T08</v>
          </cell>
          <cell r="B116" t="str">
            <v>14T08</v>
          </cell>
          <cell r="C116" t="str">
            <v>BI_14T08 - Battery Energy Storage Project</v>
          </cell>
          <cell r="D116" t="str">
            <v>ER_7060</v>
          </cell>
          <cell r="E116" t="str">
            <v>7060</v>
          </cell>
          <cell r="F116" t="str">
            <v>ER_7060 - Strategic Initiatives</v>
          </cell>
          <cell r="G116" t="str">
            <v>Strategic Initiatives</v>
          </cell>
          <cell r="H116" t="str">
            <v>Strategic Subfunction</v>
          </cell>
          <cell r="I116" t="str">
            <v>Other Capital Function</v>
          </cell>
          <cell r="J116" t="str">
            <v>No Driver</v>
          </cell>
          <cell r="K116" t="str">
            <v>SRV_ED</v>
          </cell>
          <cell r="L116" t="str">
            <v>JUR_AN</v>
          </cell>
          <cell r="M116" t="str">
            <v>General 12yr 389 / 393-395 / 397-398</v>
          </cell>
          <cell r="N116" t="str">
            <v>True</v>
          </cell>
          <cell r="O116" t="str">
            <v>Inactive</v>
          </cell>
          <cell r="P116" t="str">
            <v>ORG_T08</v>
          </cell>
        </row>
        <row r="117">
          <cell r="A117" t="str">
            <v>BI_14V08</v>
          </cell>
          <cell r="B117" t="str">
            <v>14V08</v>
          </cell>
          <cell r="C117" t="str">
            <v>BI_14V08 - GPX2 GPS Field Device</v>
          </cell>
          <cell r="D117" t="str">
            <v>ER_7050</v>
          </cell>
          <cell r="E117" t="str">
            <v>7050</v>
          </cell>
          <cell r="F117" t="str">
            <v>ER_7050 - Productivity Initiative</v>
          </cell>
          <cell r="G117" t="str">
            <v>Productivity</v>
          </cell>
          <cell r="H117" t="str">
            <v>Productivity Subfunction</v>
          </cell>
          <cell r="I117" t="str">
            <v>Other Capital Function</v>
          </cell>
          <cell r="J117" t="str">
            <v>No Driver</v>
          </cell>
          <cell r="K117" t="str">
            <v>SRV_CD</v>
          </cell>
          <cell r="L117" t="str">
            <v>JUR_AA</v>
          </cell>
          <cell r="M117" t="str">
            <v>General 12yr 389 / 393-395 / 397-398</v>
          </cell>
          <cell r="N117" t="str">
            <v>False</v>
          </cell>
          <cell r="O117" t="str">
            <v>Inactive</v>
          </cell>
          <cell r="P117" t="str">
            <v>ORG_V08</v>
          </cell>
        </row>
        <row r="118">
          <cell r="A118" t="str">
            <v>BI_14W09</v>
          </cell>
          <cell r="B118" t="str">
            <v>14W09</v>
          </cell>
          <cell r="C118" t="str">
            <v>BI_14W09 - Work Management System for GPSS</v>
          </cell>
          <cell r="D118" t="str">
            <v>ER_5114</v>
          </cell>
          <cell r="E118" t="str">
            <v>5114</v>
          </cell>
          <cell r="F118" t="str">
            <v>ER_5114 - Work Management System for GPSS</v>
          </cell>
          <cell r="G118" t="str">
            <v>Regular Capital - Pre Business Case</v>
          </cell>
          <cell r="H118" t="str">
            <v>No Subfunction</v>
          </cell>
          <cell r="I118" t="str">
            <v>No Function</v>
          </cell>
          <cell r="J118" t="str">
            <v>No Driver</v>
          </cell>
          <cell r="K118" t="str">
            <v>SRV_CD</v>
          </cell>
          <cell r="L118" t="str">
            <v>JUR_AA</v>
          </cell>
          <cell r="M118" t="str">
            <v>Software 303</v>
          </cell>
          <cell r="N118" t="str">
            <v>True</v>
          </cell>
          <cell r="O118" t="str">
            <v>Inactive</v>
          </cell>
          <cell r="P118" t="str">
            <v>ORG_W09</v>
          </cell>
        </row>
        <row r="119">
          <cell r="A119" t="str">
            <v>BI_15A50</v>
          </cell>
          <cell r="B119" t="str">
            <v>15A50</v>
          </cell>
          <cell r="C119" t="str">
            <v>BI_15A50 - Gas Sys Reinforce-Minor- System</v>
          </cell>
          <cell r="D119" t="str">
            <v>ER_3000</v>
          </cell>
          <cell r="E119" t="str">
            <v>3000</v>
          </cell>
          <cell r="F119" t="str">
            <v>ER_3000 - Gas Reinforce-Minor Blanket</v>
          </cell>
          <cell r="G119" t="str">
            <v>Gas Reinforcement Program</v>
          </cell>
          <cell r="H119" t="str">
            <v>Gas Subfunction</v>
          </cell>
          <cell r="I119" t="str">
            <v>Gas</v>
          </cell>
          <cell r="J119" t="str">
            <v>Performance &amp; Capacity</v>
          </cell>
          <cell r="K119" t="str">
            <v>SRV_GD</v>
          </cell>
          <cell r="L119" t="str">
            <v>JUR_AA</v>
          </cell>
          <cell r="M119" t="str">
            <v>Gas Distribution 374-387</v>
          </cell>
          <cell r="N119" t="str">
            <v>False</v>
          </cell>
          <cell r="O119" t="str">
            <v>Inactive</v>
          </cell>
          <cell r="P119" t="str">
            <v>ORG_A50</v>
          </cell>
        </row>
        <row r="120">
          <cell r="A120" t="str">
            <v>BI_15A54</v>
          </cell>
          <cell r="B120" t="str">
            <v>15A54</v>
          </cell>
          <cell r="C120" t="str">
            <v>BI_15A54 - Electric Vehicle Charging at Mission Campus</v>
          </cell>
          <cell r="D120" t="str">
            <v>ER_7060</v>
          </cell>
          <cell r="E120" t="str">
            <v>7060</v>
          </cell>
          <cell r="F120" t="str">
            <v>ER_7060 - Strategic Initiatives</v>
          </cell>
          <cell r="G120" t="str">
            <v>Strategic Initiatives</v>
          </cell>
          <cell r="H120" t="str">
            <v>Strategic Subfunction</v>
          </cell>
          <cell r="I120" t="str">
            <v>Other Capital Function</v>
          </cell>
          <cell r="J120" t="str">
            <v>No Driver</v>
          </cell>
          <cell r="K120" t="str">
            <v>SRV_CD</v>
          </cell>
          <cell r="L120" t="str">
            <v>JUR_AA</v>
          </cell>
          <cell r="M120" t="str">
            <v>General 12yr 389 / 393-395 / 397-398</v>
          </cell>
          <cell r="N120" t="str">
            <v>False</v>
          </cell>
          <cell r="O120" t="str">
            <v>Active</v>
          </cell>
          <cell r="P120" t="str">
            <v>ORG_A54</v>
          </cell>
        </row>
        <row r="121">
          <cell r="A121" t="str">
            <v>BI_15B53</v>
          </cell>
          <cell r="B121" t="str">
            <v>15B53</v>
          </cell>
          <cell r="C121" t="str">
            <v>BI_15B53 - Replace System Reinforcement - Palouse</v>
          </cell>
          <cell r="D121" t="str">
            <v>ER_3000</v>
          </cell>
          <cell r="E121" t="str">
            <v>3000</v>
          </cell>
          <cell r="F121" t="str">
            <v>ER_3000 - Gas Reinforce-Minor Blanket</v>
          </cell>
          <cell r="G121" t="str">
            <v>Gas Reinforcement Program</v>
          </cell>
          <cell r="H121" t="str">
            <v>Gas Subfunction</v>
          </cell>
          <cell r="I121" t="str">
            <v>Gas</v>
          </cell>
          <cell r="J121" t="str">
            <v>Performance &amp; Capacity</v>
          </cell>
          <cell r="K121" t="str">
            <v>SRV_GD</v>
          </cell>
          <cell r="L121" t="str">
            <v>JUR_AN</v>
          </cell>
          <cell r="M121" t="str">
            <v>Gas Distribution 374-387</v>
          </cell>
          <cell r="N121" t="str">
            <v>False</v>
          </cell>
          <cell r="O121" t="str">
            <v>Active</v>
          </cell>
          <cell r="P121" t="str">
            <v>ORG_C63</v>
          </cell>
        </row>
        <row r="122">
          <cell r="A122" t="str">
            <v>BI_15D83</v>
          </cell>
          <cell r="B122" t="str">
            <v>15D83</v>
          </cell>
          <cell r="C122" t="str">
            <v>BI_15D83 - Replace System Reinforcement - Goldendale</v>
          </cell>
          <cell r="D122" t="str">
            <v>ER_3000</v>
          </cell>
          <cell r="E122" t="str">
            <v>3000</v>
          </cell>
          <cell r="F122" t="str">
            <v>ER_3000 - Gas Reinforce-Minor Blanket</v>
          </cell>
          <cell r="G122" t="str">
            <v>Gas Reinforcement Program</v>
          </cell>
          <cell r="H122" t="str">
            <v>Gas Subfunction</v>
          </cell>
          <cell r="I122" t="str">
            <v>Gas</v>
          </cell>
          <cell r="J122" t="str">
            <v>Performance &amp; Capacity</v>
          </cell>
          <cell r="K122" t="str">
            <v>SRV_GD</v>
          </cell>
          <cell r="L122" t="str">
            <v>JUR_WA</v>
          </cell>
          <cell r="M122" t="str">
            <v>Gas Distribution 374-387</v>
          </cell>
          <cell r="N122" t="str">
            <v>False</v>
          </cell>
          <cell r="O122" t="str">
            <v>Active</v>
          </cell>
          <cell r="P122" t="str">
            <v>ORG_L50</v>
          </cell>
        </row>
        <row r="123">
          <cell r="A123" t="str">
            <v>BI_15E55</v>
          </cell>
          <cell r="B123" t="str">
            <v>15E55</v>
          </cell>
          <cell r="C123" t="str">
            <v>BI_15E55 - Avista Decision Support System (ADSS) Phase 2</v>
          </cell>
          <cell r="D123" t="str">
            <v>ER_7050</v>
          </cell>
          <cell r="E123" t="str">
            <v>7050</v>
          </cell>
          <cell r="F123" t="str">
            <v>ER_7050 - Productivity Initiative</v>
          </cell>
          <cell r="G123" t="str">
            <v>Productivity</v>
          </cell>
          <cell r="H123" t="str">
            <v>Productivity Subfunction</v>
          </cell>
          <cell r="I123" t="str">
            <v>Other Capital Function</v>
          </cell>
          <cell r="J123" t="str">
            <v>No Driver</v>
          </cell>
          <cell r="K123" t="str">
            <v>SRV_CD</v>
          </cell>
          <cell r="L123" t="str">
            <v>JUR_AA</v>
          </cell>
          <cell r="M123" t="str">
            <v>General 12yr 389 / 393-395 / 397-398</v>
          </cell>
          <cell r="N123" t="str">
            <v>False</v>
          </cell>
          <cell r="O123" t="str">
            <v>Active</v>
          </cell>
          <cell r="P123" t="str">
            <v>ORG_E55</v>
          </cell>
        </row>
        <row r="124">
          <cell r="A124" t="str">
            <v>BI_15H07</v>
          </cell>
          <cell r="B124" t="str">
            <v>15H07</v>
          </cell>
          <cell r="C124" t="str">
            <v>BI_15H07 - Modular Wall System for 3rd Floor-GOB</v>
          </cell>
          <cell r="D124" t="str">
            <v>ER_7050</v>
          </cell>
          <cell r="E124" t="str">
            <v>7050</v>
          </cell>
          <cell r="F124" t="str">
            <v>ER_7050 - Productivity Initiative</v>
          </cell>
          <cell r="G124" t="str">
            <v>Productivity</v>
          </cell>
          <cell r="H124" t="str">
            <v>Productivity Subfunction</v>
          </cell>
          <cell r="I124" t="str">
            <v>Other Capital Function</v>
          </cell>
          <cell r="J124" t="str">
            <v>No Driver</v>
          </cell>
          <cell r="K124" t="str">
            <v>SRV_CD</v>
          </cell>
          <cell r="L124" t="str">
            <v>JUR_AA</v>
          </cell>
          <cell r="M124" t="str">
            <v>General 12yr 389 / 393-395 / 397-398</v>
          </cell>
          <cell r="N124" t="str">
            <v>False</v>
          </cell>
          <cell r="O124" t="str">
            <v>Inactive</v>
          </cell>
          <cell r="P124" t="str">
            <v>ORG_H07</v>
          </cell>
        </row>
        <row r="125">
          <cell r="A125" t="str">
            <v>BI_15M54</v>
          </cell>
          <cell r="B125" t="str">
            <v>15M54</v>
          </cell>
          <cell r="C125" t="str">
            <v>BI_15M54 - Solar Portion of Solar &amp; Plug-In Hybrid Vehicle Initiative</v>
          </cell>
          <cell r="D125" t="str">
            <v>ER_7115</v>
          </cell>
          <cell r="E125" t="str">
            <v>7115</v>
          </cell>
          <cell r="F125" t="str">
            <v>ER_7115 - Solar Portion of Solar Plug In Hybrid Initiative</v>
          </cell>
          <cell r="G125" t="str">
            <v>Regular Capital - Pre Business Case</v>
          </cell>
          <cell r="H125" t="str">
            <v>No Subfunction</v>
          </cell>
          <cell r="I125" t="str">
            <v>No Function</v>
          </cell>
          <cell r="J125" t="str">
            <v>No Driver</v>
          </cell>
          <cell r="K125" t="str">
            <v>SRV_ED</v>
          </cell>
          <cell r="L125" t="str">
            <v>JUR_WA</v>
          </cell>
          <cell r="M125" t="str">
            <v>Other Elec Production / Turbines 340-346</v>
          </cell>
          <cell r="N125" t="str">
            <v>True</v>
          </cell>
          <cell r="O125" t="str">
            <v>Inactive</v>
          </cell>
          <cell r="P125" t="str">
            <v>ORG_M54</v>
          </cell>
        </row>
        <row r="126">
          <cell r="A126" t="str">
            <v>BI_15N09</v>
          </cell>
          <cell r="B126" t="str">
            <v>15N09</v>
          </cell>
          <cell r="C126" t="str">
            <v>BI_15N09 - LMS Analytics</v>
          </cell>
          <cell r="D126" t="str">
            <v>ER_7050</v>
          </cell>
          <cell r="E126" t="str">
            <v>7050</v>
          </cell>
          <cell r="F126" t="str">
            <v>ER_7050 - Productivity Initiative</v>
          </cell>
          <cell r="G126" t="str">
            <v>Productivity</v>
          </cell>
          <cell r="H126" t="str">
            <v>Productivity Subfunction</v>
          </cell>
          <cell r="I126" t="str">
            <v>Other Capital Function</v>
          </cell>
          <cell r="J126" t="str">
            <v>No Driver</v>
          </cell>
          <cell r="K126" t="str">
            <v>SRV_CD</v>
          </cell>
          <cell r="L126" t="str">
            <v>JUR_AA</v>
          </cell>
          <cell r="M126" t="str">
            <v>General 12yr 389 / 393-395 / 397-398</v>
          </cell>
          <cell r="N126" t="str">
            <v>True</v>
          </cell>
          <cell r="O126" t="str">
            <v>Inactive</v>
          </cell>
          <cell r="P126" t="str">
            <v>ORG_N09</v>
          </cell>
        </row>
        <row r="127">
          <cell r="A127" t="str">
            <v>BI_15W09</v>
          </cell>
          <cell r="B127" t="str">
            <v>15W09</v>
          </cell>
          <cell r="C127" t="str">
            <v>BI_15W09 - Meter Data Management</v>
          </cell>
          <cell r="D127" t="str">
            <v>ER_5115</v>
          </cell>
          <cell r="E127" t="str">
            <v>5115</v>
          </cell>
          <cell r="F127" t="str">
            <v>ER_5115 - Meter Data Management</v>
          </cell>
          <cell r="G127" t="str">
            <v>Regular Capital - Pre Business Case</v>
          </cell>
          <cell r="H127" t="str">
            <v>No Subfunction</v>
          </cell>
          <cell r="I127" t="str">
            <v>No Function</v>
          </cell>
          <cell r="J127" t="str">
            <v>No Driver</v>
          </cell>
          <cell r="K127" t="str">
            <v>SRV_CD</v>
          </cell>
          <cell r="L127" t="str">
            <v>JUR_AA</v>
          </cell>
          <cell r="M127" t="str">
            <v>Software 303</v>
          </cell>
          <cell r="N127" t="str">
            <v>True</v>
          </cell>
          <cell r="O127" t="str">
            <v>Inactive</v>
          </cell>
          <cell r="P127" t="str">
            <v>ORG_W09</v>
          </cell>
        </row>
        <row r="128">
          <cell r="A128" t="str">
            <v>BI_16A50</v>
          </cell>
          <cell r="B128" t="str">
            <v>16A50</v>
          </cell>
          <cell r="C128" t="str">
            <v>BI_16A50 - Replace of Deteriorated Gas Sys-Minor-System</v>
          </cell>
          <cell r="D128" t="str">
            <v>ER_3001</v>
          </cell>
          <cell r="E128" t="str">
            <v>3001</v>
          </cell>
          <cell r="F128" t="str">
            <v>ER_3001 - Replace Deteriorating Gas System</v>
          </cell>
          <cell r="G128" t="str">
            <v>Gas Deteriorated Steel Pipe Replacement Program</v>
          </cell>
          <cell r="H128" t="str">
            <v>Gas Subfunction</v>
          </cell>
          <cell r="I128" t="str">
            <v>Gas</v>
          </cell>
          <cell r="J128" t="str">
            <v>Asset Condition</v>
          </cell>
          <cell r="K128" t="str">
            <v>SRV_GD</v>
          </cell>
          <cell r="L128" t="str">
            <v>JUR_AA</v>
          </cell>
          <cell r="M128" t="str">
            <v>Gas Distribution 374-387</v>
          </cell>
          <cell r="N128" t="str">
            <v>False</v>
          </cell>
          <cell r="O128" t="str">
            <v>Inactive</v>
          </cell>
          <cell r="P128" t="str">
            <v>ORG_A50</v>
          </cell>
        </row>
        <row r="129">
          <cell r="A129" t="str">
            <v>BI_16E55</v>
          </cell>
          <cell r="B129" t="str">
            <v>16E55</v>
          </cell>
          <cell r="C129" t="str">
            <v>BI_16E55 - Avista Decision Support System (ADSS) Phase 3</v>
          </cell>
          <cell r="D129" t="str">
            <v>ER_7050</v>
          </cell>
          <cell r="E129" t="str">
            <v>7050</v>
          </cell>
          <cell r="F129" t="str">
            <v>ER_7050 - Productivity Initiative</v>
          </cell>
          <cell r="G129" t="str">
            <v>Productivity</v>
          </cell>
          <cell r="H129" t="str">
            <v>Productivity Subfunction</v>
          </cell>
          <cell r="I129" t="str">
            <v>Other Capital Function</v>
          </cell>
          <cell r="J129" t="str">
            <v>No Driver</v>
          </cell>
          <cell r="K129" t="str">
            <v>SRV_ED</v>
          </cell>
          <cell r="L129" t="str">
            <v>JUR_AN</v>
          </cell>
          <cell r="M129" t="str">
            <v>General 12yr 389 / 393-395 / 397-398</v>
          </cell>
          <cell r="N129" t="str">
            <v>True</v>
          </cell>
          <cell r="O129" t="str">
            <v>Active</v>
          </cell>
          <cell r="P129" t="str">
            <v>ORG_E55</v>
          </cell>
        </row>
        <row r="130">
          <cell r="A130" t="str">
            <v>BI_16H07</v>
          </cell>
          <cell r="B130" t="str">
            <v>16H07</v>
          </cell>
          <cell r="C130" t="str">
            <v>BI_16H07 - Jack Stewart Training Center Modular Office Purch</v>
          </cell>
          <cell r="D130" t="str">
            <v>ER_7116</v>
          </cell>
          <cell r="E130" t="str">
            <v>7116</v>
          </cell>
          <cell r="F130" t="str">
            <v>ER_7116 - Jack Stewart Training Center Modular Office Purch</v>
          </cell>
          <cell r="G130" t="str">
            <v>Regular Capital - Pre Business Case</v>
          </cell>
          <cell r="H130" t="str">
            <v>No Subfunction</v>
          </cell>
          <cell r="I130" t="str">
            <v>No Function</v>
          </cell>
          <cell r="J130" t="str">
            <v>No Driver</v>
          </cell>
          <cell r="K130" t="str">
            <v>SRV_CD</v>
          </cell>
          <cell r="L130" t="str">
            <v>JUR_WA</v>
          </cell>
          <cell r="M130" t="str">
            <v>Facilities 390-391</v>
          </cell>
          <cell r="N130" t="str">
            <v>False</v>
          </cell>
          <cell r="O130" t="str">
            <v>Inactive</v>
          </cell>
          <cell r="P130" t="str">
            <v>ORG_H07</v>
          </cell>
        </row>
        <row r="131">
          <cell r="A131" t="str">
            <v>BI_16N09</v>
          </cell>
          <cell r="B131" t="str">
            <v>16N09</v>
          </cell>
          <cell r="C131" t="str">
            <v>BI_16N09 - Visibility 1.3 - Gas PMC</v>
          </cell>
          <cell r="D131" t="str">
            <v>ER_7050</v>
          </cell>
          <cell r="E131" t="str">
            <v>7050</v>
          </cell>
          <cell r="F131" t="str">
            <v>ER_7050 - Productivity Initiative</v>
          </cell>
          <cell r="G131" t="str">
            <v>Productivity</v>
          </cell>
          <cell r="H131" t="str">
            <v>Productivity Subfunction</v>
          </cell>
          <cell r="I131" t="str">
            <v>Other Capital Function</v>
          </cell>
          <cell r="J131" t="str">
            <v>No Driver</v>
          </cell>
          <cell r="K131" t="str">
            <v>SRV_CD</v>
          </cell>
          <cell r="L131" t="str">
            <v>JUR_AA</v>
          </cell>
          <cell r="M131" t="str">
            <v>General 12yr 389 / 393-395 / 397-398</v>
          </cell>
          <cell r="N131" t="str">
            <v>True</v>
          </cell>
          <cell r="O131" t="str">
            <v>Inactive</v>
          </cell>
          <cell r="P131" t="str">
            <v>ORG_N09</v>
          </cell>
        </row>
        <row r="132">
          <cell r="A132" t="str">
            <v>BI_16W09</v>
          </cell>
          <cell r="B132" t="str">
            <v>16W09</v>
          </cell>
          <cell r="C132" t="str">
            <v>BI_16W09 - LMS for Field Offices</v>
          </cell>
          <cell r="D132" t="str">
            <v>ER_5116</v>
          </cell>
          <cell r="E132" t="str">
            <v>5116</v>
          </cell>
          <cell r="F132" t="str">
            <v>ER_5116 - LMS for Field Offices</v>
          </cell>
          <cell r="G132" t="str">
            <v>Regular Capital - Pre Business Case</v>
          </cell>
          <cell r="H132" t="str">
            <v>No Subfunction</v>
          </cell>
          <cell r="I132" t="str">
            <v>No Function</v>
          </cell>
          <cell r="J132" t="str">
            <v>No Driver</v>
          </cell>
          <cell r="K132" t="str">
            <v>SRV_CD</v>
          </cell>
          <cell r="L132" t="str">
            <v>JUR_AA</v>
          </cell>
          <cell r="M132" t="str">
            <v>Software 303</v>
          </cell>
          <cell r="N132" t="str">
            <v>True</v>
          </cell>
          <cell r="O132" t="str">
            <v>Inactive</v>
          </cell>
          <cell r="P132" t="str">
            <v>ORG_W09</v>
          </cell>
        </row>
        <row r="133">
          <cell r="A133" t="str">
            <v>BI_17A50</v>
          </cell>
          <cell r="B133" t="str">
            <v>17A50</v>
          </cell>
          <cell r="C133" t="str">
            <v>BI_17A50 - Gas Reg Station Reliability - Minor Blanket</v>
          </cell>
          <cell r="D133" t="str">
            <v>ER_3002</v>
          </cell>
          <cell r="E133" t="str">
            <v>3002</v>
          </cell>
          <cell r="F133" t="str">
            <v>ER_3002 - Regulator Reliable - Blanket</v>
          </cell>
          <cell r="G133" t="str">
            <v>Gas Regulator Station Replacement Program</v>
          </cell>
          <cell r="H133" t="str">
            <v>Gas Subfunction</v>
          </cell>
          <cell r="I133" t="str">
            <v>Gas</v>
          </cell>
          <cell r="J133" t="str">
            <v>Asset Condition</v>
          </cell>
          <cell r="K133" t="str">
            <v>SRV_GD</v>
          </cell>
          <cell r="L133" t="str">
            <v>JUR_AA</v>
          </cell>
          <cell r="M133" t="str">
            <v>Gas Distribution 374-387</v>
          </cell>
          <cell r="N133" t="str">
            <v>False</v>
          </cell>
          <cell r="O133" t="str">
            <v>Inactive</v>
          </cell>
          <cell r="P133" t="str">
            <v>ORG_A50</v>
          </cell>
        </row>
        <row r="134">
          <cell r="A134" t="str">
            <v>BI_17D83</v>
          </cell>
          <cell r="B134" t="str">
            <v>17D83</v>
          </cell>
          <cell r="C134" t="str">
            <v>BI_17D83 - Gas Regulator Station Reliability - Goldendale</v>
          </cell>
          <cell r="D134" t="str">
            <v>ER_3002</v>
          </cell>
          <cell r="E134" t="str">
            <v>3002</v>
          </cell>
          <cell r="F134" t="str">
            <v>ER_3002 - Regulator Reliable - Blanket</v>
          </cell>
          <cell r="G134" t="str">
            <v>Gas Regulator Station Replacement Program</v>
          </cell>
          <cell r="H134" t="str">
            <v>Gas Subfunction</v>
          </cell>
          <cell r="I134" t="str">
            <v>Gas</v>
          </cell>
          <cell r="J134" t="str">
            <v>Asset Condition</v>
          </cell>
          <cell r="K134" t="str">
            <v>SRV_GD</v>
          </cell>
          <cell r="L134" t="str">
            <v>JUR_AA</v>
          </cell>
          <cell r="M134" t="str">
            <v>Gas Distribution 374-387</v>
          </cell>
          <cell r="N134" t="str">
            <v>False</v>
          </cell>
          <cell r="O134" t="str">
            <v>Inactive</v>
          </cell>
          <cell r="P134" t="str">
            <v>ORG_D83</v>
          </cell>
        </row>
        <row r="135">
          <cell r="A135" t="str">
            <v>BI_17H07</v>
          </cell>
          <cell r="B135" t="str">
            <v>17H07</v>
          </cell>
          <cell r="C135" t="str">
            <v>BI_17H07 - Purchase Modular Office Building for Airport</v>
          </cell>
          <cell r="D135" t="str">
            <v>ER_7117</v>
          </cell>
          <cell r="E135" t="str">
            <v>7117</v>
          </cell>
          <cell r="F135" t="str">
            <v>ER_7117 - Purchase Modular Office Building for Airport</v>
          </cell>
          <cell r="G135" t="str">
            <v>Regular Capital - Pre Business Case</v>
          </cell>
          <cell r="H135" t="str">
            <v>No Subfunction</v>
          </cell>
          <cell r="I135" t="str">
            <v>No Function</v>
          </cell>
          <cell r="J135" t="str">
            <v>No Driver</v>
          </cell>
          <cell r="K135" t="str">
            <v>SRV_CD</v>
          </cell>
          <cell r="L135" t="str">
            <v>JUR_WA</v>
          </cell>
          <cell r="M135" t="str">
            <v>Facilities 390-391</v>
          </cell>
          <cell r="N135" t="str">
            <v>False</v>
          </cell>
          <cell r="O135" t="str">
            <v>Inactive</v>
          </cell>
          <cell r="P135" t="str">
            <v>ORG_H07</v>
          </cell>
        </row>
        <row r="136">
          <cell r="A136" t="str">
            <v>BI_17J53</v>
          </cell>
          <cell r="B136" t="str">
            <v>17J53</v>
          </cell>
          <cell r="C136" t="str">
            <v>BI_17J53 - Gas Regulator Station Reliability - Sandpoint</v>
          </cell>
          <cell r="D136" t="str">
            <v>ER_3002</v>
          </cell>
          <cell r="E136" t="str">
            <v>3002</v>
          </cell>
          <cell r="F136" t="str">
            <v>ER_3002 - Regulator Reliable - Blanket</v>
          </cell>
          <cell r="G136" t="str">
            <v>Gas Regulator Station Replacement Program</v>
          </cell>
          <cell r="H136" t="str">
            <v>Gas Subfunction</v>
          </cell>
          <cell r="I136" t="str">
            <v>Gas</v>
          </cell>
          <cell r="J136" t="str">
            <v>Asset Condition</v>
          </cell>
          <cell r="K136" t="str">
            <v>SRV_GD</v>
          </cell>
          <cell r="L136" t="str">
            <v>JUR_ID</v>
          </cell>
          <cell r="M136" t="str">
            <v>Gas Distribution 374-387</v>
          </cell>
          <cell r="N136" t="str">
            <v>False</v>
          </cell>
          <cell r="O136" t="str">
            <v>Active</v>
          </cell>
          <cell r="P136" t="str">
            <v>ORG_J53</v>
          </cell>
        </row>
        <row r="137">
          <cell r="A137" t="str">
            <v>BI_17N09</v>
          </cell>
          <cell r="B137" t="str">
            <v>17N09</v>
          </cell>
          <cell r="C137" t="str">
            <v>BI_17N09 - Embotics Software</v>
          </cell>
          <cell r="D137" t="str">
            <v>ER_7050</v>
          </cell>
          <cell r="E137" t="str">
            <v>7050</v>
          </cell>
          <cell r="F137" t="str">
            <v>ER_7050 - Productivity Initiative</v>
          </cell>
          <cell r="G137" t="str">
            <v>Productivity</v>
          </cell>
          <cell r="H137" t="str">
            <v>Productivity Subfunction</v>
          </cell>
          <cell r="I137" t="str">
            <v>Other Capital Function</v>
          </cell>
          <cell r="J137" t="str">
            <v>No Driver</v>
          </cell>
          <cell r="K137" t="str">
            <v>SRV_CD</v>
          </cell>
          <cell r="L137" t="str">
            <v>JUR_AA</v>
          </cell>
          <cell r="M137" t="str">
            <v>General 12yr 389 / 393-395 / 397-398</v>
          </cell>
          <cell r="N137" t="str">
            <v>True</v>
          </cell>
          <cell r="O137" t="str">
            <v>Inactive</v>
          </cell>
          <cell r="P137" t="str">
            <v>ORG_N09</v>
          </cell>
        </row>
        <row r="138">
          <cell r="A138" t="str">
            <v>BI_17W01</v>
          </cell>
          <cell r="B138" t="str">
            <v>17W01</v>
          </cell>
          <cell r="C138" t="str">
            <v>BI_17W01 - Energy Delivery Modernization</v>
          </cell>
          <cell r="D138" t="str">
            <v>ER_5017</v>
          </cell>
          <cell r="E138" t="str">
            <v>5017</v>
          </cell>
          <cell r="F138" t="str">
            <v>ER_5017 - Energy Delivery Modernization</v>
          </cell>
          <cell r="G138" t="str">
            <v>Energy Delivery Modernization</v>
          </cell>
          <cell r="H138" t="str">
            <v>ET Subfunction</v>
          </cell>
          <cell r="I138" t="str">
            <v>ET</v>
          </cell>
          <cell r="J138" t="str">
            <v>Asset Condition</v>
          </cell>
          <cell r="K138" t="str">
            <v>SRV_CD</v>
          </cell>
          <cell r="L138" t="str">
            <v>JUR_AA</v>
          </cell>
          <cell r="M138" t="str">
            <v>General 5yr 389 / 393-395 / 397-398</v>
          </cell>
          <cell r="N138" t="str">
            <v>True</v>
          </cell>
          <cell r="O138" t="str">
            <v>Active</v>
          </cell>
          <cell r="P138" t="str">
            <v>ORG_W09</v>
          </cell>
        </row>
        <row r="139">
          <cell r="A139" t="str">
            <v>BI_17W09</v>
          </cell>
          <cell r="B139" t="str">
            <v>17W09</v>
          </cell>
          <cell r="C139" t="str">
            <v>BI_17W09 - Mobile Dispatch 2</v>
          </cell>
          <cell r="D139" t="str">
            <v>ER_5117</v>
          </cell>
          <cell r="E139" t="str">
            <v>5117</v>
          </cell>
          <cell r="F139" t="str">
            <v>ER_5117 - Mobile Dispatch 2</v>
          </cell>
          <cell r="G139" t="str">
            <v>Regular Capital - Pre Business Case</v>
          </cell>
          <cell r="H139" t="str">
            <v>No Subfunction</v>
          </cell>
          <cell r="I139" t="str">
            <v>No Function</v>
          </cell>
          <cell r="J139" t="str">
            <v>No Driver</v>
          </cell>
          <cell r="K139" t="str">
            <v>SRV_CD</v>
          </cell>
          <cell r="L139" t="str">
            <v>JUR_AA</v>
          </cell>
          <cell r="M139" t="str">
            <v>Software 303</v>
          </cell>
          <cell r="N139" t="str">
            <v>True</v>
          </cell>
          <cell r="O139" t="str">
            <v>Inactive</v>
          </cell>
          <cell r="P139" t="str">
            <v>ORG_W09</v>
          </cell>
        </row>
        <row r="140">
          <cell r="A140" t="str">
            <v>BI_18F02</v>
          </cell>
          <cell r="B140" t="str">
            <v>18F02</v>
          </cell>
          <cell r="C140" t="str">
            <v>BI_18F02 - Resource Request Replacement</v>
          </cell>
          <cell r="D140" t="str">
            <v>ER_7050</v>
          </cell>
          <cell r="E140" t="str">
            <v>7050</v>
          </cell>
          <cell r="F140" t="str">
            <v>ER_7050 - Productivity Initiative</v>
          </cell>
          <cell r="G140" t="str">
            <v>Productivity</v>
          </cell>
          <cell r="H140" t="str">
            <v>Productivity Subfunction</v>
          </cell>
          <cell r="I140" t="str">
            <v>Other Capital Function</v>
          </cell>
          <cell r="J140" t="str">
            <v>No Driver</v>
          </cell>
          <cell r="K140" t="str">
            <v>SRV_CD</v>
          </cell>
          <cell r="L140" t="str">
            <v>JUR_AA</v>
          </cell>
          <cell r="M140" t="str">
            <v>General 12yr 389 / 393-395 / 397-398</v>
          </cell>
          <cell r="N140" t="str">
            <v>True</v>
          </cell>
          <cell r="O140" t="str">
            <v>Active</v>
          </cell>
          <cell r="P140" t="str">
            <v>ORG_F02</v>
          </cell>
        </row>
        <row r="141">
          <cell r="A141" t="str">
            <v>BI_18H07</v>
          </cell>
          <cell r="B141" t="str">
            <v>18H07</v>
          </cell>
          <cell r="C141" t="str">
            <v>BI_18H07 - Purchase homes and land adjacent to Spokane campus</v>
          </cell>
          <cell r="D141" t="str">
            <v>ER_7118</v>
          </cell>
          <cell r="E141" t="str">
            <v>7118</v>
          </cell>
          <cell r="F141" t="str">
            <v>ER_7118 - Purchase homes and land adjacent to Spokane campus</v>
          </cell>
          <cell r="G141" t="str">
            <v>Regular Capital - Pre Business Case</v>
          </cell>
          <cell r="H141" t="str">
            <v>No Subfunction</v>
          </cell>
          <cell r="I141" t="str">
            <v>No Function</v>
          </cell>
          <cell r="J141" t="str">
            <v>No Driver</v>
          </cell>
          <cell r="K141" t="str">
            <v>SRV_CD</v>
          </cell>
          <cell r="L141" t="str">
            <v>JUR_WA</v>
          </cell>
          <cell r="M141" t="str">
            <v>Facilities 390-391</v>
          </cell>
          <cell r="N141" t="str">
            <v>False</v>
          </cell>
          <cell r="O141" t="str">
            <v>Inactive</v>
          </cell>
          <cell r="P141" t="str">
            <v>ORG_H07</v>
          </cell>
        </row>
        <row r="142">
          <cell r="A142" t="str">
            <v>BI_18N09</v>
          </cell>
          <cell r="B142" t="str">
            <v>18N09</v>
          </cell>
          <cell r="C142" t="str">
            <v>BI_18N09 - Application Performance Monitoring</v>
          </cell>
          <cell r="D142" t="str">
            <v>ER_7050</v>
          </cell>
          <cell r="E142" t="str">
            <v>7050</v>
          </cell>
          <cell r="F142" t="str">
            <v>ER_7050 - Productivity Initiative</v>
          </cell>
          <cell r="G142" t="str">
            <v>Productivity</v>
          </cell>
          <cell r="H142" t="str">
            <v>Productivity Subfunction</v>
          </cell>
          <cell r="I142" t="str">
            <v>Other Capital Function</v>
          </cell>
          <cell r="J142" t="str">
            <v>No Driver</v>
          </cell>
          <cell r="K142" t="str">
            <v>SRV_CD</v>
          </cell>
          <cell r="L142" t="str">
            <v>JUR_AA</v>
          </cell>
          <cell r="M142" t="str">
            <v>General 12yr 389 / 393-395 / 397-398</v>
          </cell>
          <cell r="N142" t="str">
            <v>True</v>
          </cell>
          <cell r="O142" t="str">
            <v>Inactive</v>
          </cell>
          <cell r="P142" t="str">
            <v>ORG_N09</v>
          </cell>
        </row>
        <row r="143">
          <cell r="A143" t="str">
            <v>BI_18W01</v>
          </cell>
          <cell r="B143" t="str">
            <v>18W01</v>
          </cell>
          <cell r="C143" t="str">
            <v>BI_18W01 - Energy Delivery Op Efficiency &amp; Shared Services</v>
          </cell>
          <cell r="D143" t="str">
            <v>ER_5018</v>
          </cell>
          <cell r="E143" t="str">
            <v>5018</v>
          </cell>
          <cell r="F143" t="str">
            <v>ER_5018 - Energy Delivery Op Efficiency &amp; Shared Services</v>
          </cell>
          <cell r="G143" t="str">
            <v>Energy Delivery Operational Efficiency &amp; Shared Services</v>
          </cell>
          <cell r="H143" t="str">
            <v>ET Subfunction</v>
          </cell>
          <cell r="I143" t="str">
            <v>ET</v>
          </cell>
          <cell r="J143" t="str">
            <v>Performance &amp; Capacity</v>
          </cell>
          <cell r="K143" t="str">
            <v>SRV_CD</v>
          </cell>
          <cell r="L143" t="str">
            <v>JUR_AA</v>
          </cell>
          <cell r="M143" t="str">
            <v>General 5yr 389 / 393-395 / 397-398</v>
          </cell>
          <cell r="N143" t="str">
            <v>True</v>
          </cell>
          <cell r="O143" t="str">
            <v>Active</v>
          </cell>
          <cell r="P143" t="str">
            <v>ORG_W09</v>
          </cell>
        </row>
        <row r="144">
          <cell r="A144" t="str">
            <v>BI_18W02</v>
          </cell>
          <cell r="B144" t="str">
            <v>18W02</v>
          </cell>
          <cell r="C144" t="str">
            <v>BI_18W02 - Energy Resources Modern &amp; Op Efficiency EDAN</v>
          </cell>
          <cell r="D144" t="str">
            <v>ER_5019</v>
          </cell>
          <cell r="E144" t="str">
            <v>5019</v>
          </cell>
          <cell r="F144" t="str">
            <v>ER_5019 - Energy Resources Modernization &amp; Op Efficiency</v>
          </cell>
          <cell r="G144" t="str">
            <v>Energy Resources Modernization &amp; Operational Efficiency</v>
          </cell>
          <cell r="H144" t="str">
            <v>ET Subfunction</v>
          </cell>
          <cell r="I144" t="str">
            <v>ET</v>
          </cell>
          <cell r="J144" t="str">
            <v>Performance &amp; Capacity</v>
          </cell>
          <cell r="K144" t="str">
            <v>SRV_ED</v>
          </cell>
          <cell r="L144" t="str">
            <v>JUR_AN</v>
          </cell>
          <cell r="M144" t="str">
            <v>General 5yr 389 / 393-395 / 397-398</v>
          </cell>
          <cell r="N144" t="str">
            <v>True</v>
          </cell>
          <cell r="O144" t="str">
            <v>Active</v>
          </cell>
          <cell r="P144" t="str">
            <v>ORG_W09</v>
          </cell>
        </row>
        <row r="145">
          <cell r="A145" t="str">
            <v>BI_18W03</v>
          </cell>
          <cell r="B145" t="str">
            <v>18W03</v>
          </cell>
          <cell r="C145" t="str">
            <v>BI_18W03 - Energy Resources Modern &amp; Op Efficiency GDAA</v>
          </cell>
          <cell r="D145" t="str">
            <v>ER_5019</v>
          </cell>
          <cell r="E145" t="str">
            <v>5019</v>
          </cell>
          <cell r="F145" t="str">
            <v>ER_5019 - Energy Resources Modernization &amp; Op Efficiency</v>
          </cell>
          <cell r="G145" t="str">
            <v>Energy Resources Modernization &amp; Operational Efficiency</v>
          </cell>
          <cell r="H145" t="str">
            <v>ET Subfunction</v>
          </cell>
          <cell r="I145" t="str">
            <v>ET</v>
          </cell>
          <cell r="J145" t="str">
            <v>Performance &amp; Capacity</v>
          </cell>
          <cell r="K145" t="str">
            <v>SRV_GD</v>
          </cell>
          <cell r="L145" t="str">
            <v>JUR_AA</v>
          </cell>
          <cell r="M145" t="str">
            <v>General 5yr 389 / 393-395 / 397-398</v>
          </cell>
          <cell r="N145" t="str">
            <v>True</v>
          </cell>
          <cell r="O145" t="str">
            <v>Active</v>
          </cell>
          <cell r="P145" t="str">
            <v>ORG_W09</v>
          </cell>
        </row>
        <row r="146">
          <cell r="A146" t="str">
            <v>BI_18W09</v>
          </cell>
          <cell r="B146" t="str">
            <v>18W09</v>
          </cell>
          <cell r="C146" t="str">
            <v>BI_18W09 - Enterprise Voice Portal (EVP)</v>
          </cell>
          <cell r="D146" t="str">
            <v>ER_5118</v>
          </cell>
          <cell r="E146" t="str">
            <v>5118</v>
          </cell>
          <cell r="F146" t="str">
            <v>ER_5118 - Enterprise Voice Portal (EVP)</v>
          </cell>
          <cell r="G146" t="str">
            <v>Regular Capital - Pre Business Case</v>
          </cell>
          <cell r="H146" t="str">
            <v>No Subfunction</v>
          </cell>
          <cell r="I146" t="str">
            <v>No Function</v>
          </cell>
          <cell r="J146" t="str">
            <v>No Driver</v>
          </cell>
          <cell r="K146" t="str">
            <v>SRV_CD</v>
          </cell>
          <cell r="L146" t="str">
            <v>JUR_AA</v>
          </cell>
          <cell r="M146" t="str">
            <v>Software 303</v>
          </cell>
          <cell r="N146" t="str">
            <v>True</v>
          </cell>
          <cell r="O146" t="str">
            <v>Inactive</v>
          </cell>
          <cell r="P146" t="str">
            <v>ORG_W09</v>
          </cell>
        </row>
        <row r="147">
          <cell r="A147" t="str">
            <v>BI_19B04</v>
          </cell>
          <cell r="B147" t="str">
            <v>19B04</v>
          </cell>
          <cell r="C147" t="str">
            <v>BI_19B04 - Upriver Park Development</v>
          </cell>
          <cell r="D147" t="str">
            <v>ER_7060</v>
          </cell>
          <cell r="E147" t="str">
            <v>7060</v>
          </cell>
          <cell r="F147" t="str">
            <v>ER_7060 - Strategic Initiatives</v>
          </cell>
          <cell r="G147" t="str">
            <v>Strategic Initiatives</v>
          </cell>
          <cell r="H147" t="str">
            <v>Strategic Subfunction</v>
          </cell>
          <cell r="I147" t="str">
            <v>Other Capital Function</v>
          </cell>
          <cell r="J147" t="str">
            <v>No Driver</v>
          </cell>
          <cell r="K147" t="str">
            <v>SRV_ED</v>
          </cell>
          <cell r="L147" t="str">
            <v>JUR_AN</v>
          </cell>
          <cell r="M147" t="str">
            <v>General 12yr 389 / 393-395 / 397-398</v>
          </cell>
          <cell r="N147" t="str">
            <v>True</v>
          </cell>
          <cell r="O147" t="str">
            <v>Active</v>
          </cell>
          <cell r="P147" t="str">
            <v>ORG_B04</v>
          </cell>
        </row>
        <row r="148">
          <cell r="A148" t="str">
            <v>BI_19C51</v>
          </cell>
          <cell r="B148" t="str">
            <v>19C51</v>
          </cell>
          <cell r="C148" t="str">
            <v>BI_19C51 - South Landing (Catalyst) - Clean Energy Fund 3</v>
          </cell>
          <cell r="D148" t="str">
            <v>ER_7060</v>
          </cell>
          <cell r="E148" t="str">
            <v>7060</v>
          </cell>
          <cell r="F148" t="str">
            <v>ER_7060 - Strategic Initiatives</v>
          </cell>
          <cell r="G148" t="str">
            <v>Strategic Initiatives</v>
          </cell>
          <cell r="H148" t="str">
            <v>Strategic Subfunction</v>
          </cell>
          <cell r="I148" t="str">
            <v>Other Capital Function</v>
          </cell>
          <cell r="J148" t="str">
            <v>No Driver</v>
          </cell>
          <cell r="K148" t="str">
            <v>SRV_ED</v>
          </cell>
          <cell r="L148" t="str">
            <v>JUR_WA</v>
          </cell>
          <cell r="M148" t="str">
            <v>Elec Distribution 360-373</v>
          </cell>
          <cell r="N148" t="str">
            <v>True</v>
          </cell>
          <cell r="O148" t="str">
            <v>Active</v>
          </cell>
          <cell r="P148" t="str">
            <v>ORG_P08</v>
          </cell>
        </row>
        <row r="149">
          <cell r="A149" t="str">
            <v>BI_19E55</v>
          </cell>
          <cell r="B149" t="str">
            <v>19E55</v>
          </cell>
          <cell r="C149" t="str">
            <v>BI_19E55 - Avista Decision Support System Phase 4</v>
          </cell>
          <cell r="D149" t="str">
            <v>ER_7050</v>
          </cell>
          <cell r="E149" t="str">
            <v>7050</v>
          </cell>
          <cell r="F149" t="str">
            <v>ER_7050 - Productivity Initiative</v>
          </cell>
          <cell r="G149" t="str">
            <v>Productivity</v>
          </cell>
          <cell r="H149" t="str">
            <v>Productivity Subfunction</v>
          </cell>
          <cell r="I149" t="str">
            <v>Other Capital Function</v>
          </cell>
          <cell r="J149" t="str">
            <v>No Driver</v>
          </cell>
          <cell r="K149" t="str">
            <v>SRV_ED</v>
          </cell>
          <cell r="L149" t="str">
            <v>JUR_AN</v>
          </cell>
          <cell r="M149" t="str">
            <v>Software 303</v>
          </cell>
          <cell r="N149" t="str">
            <v>True</v>
          </cell>
          <cell r="O149" t="str">
            <v>Active</v>
          </cell>
          <cell r="P149" t="str">
            <v>ORG_E55</v>
          </cell>
        </row>
        <row r="150">
          <cell r="A150" t="str">
            <v>BI_19H07</v>
          </cell>
          <cell r="B150" t="str">
            <v>19H07</v>
          </cell>
          <cell r="C150" t="str">
            <v>BI_19H07 - EIM Transmission Facilities Upgrade</v>
          </cell>
          <cell r="D150" t="str">
            <v>ER_7141</v>
          </cell>
          <cell r="E150" t="str">
            <v>7141</v>
          </cell>
          <cell r="F150" t="str">
            <v>ER_7141 - Energy Imbalance Market</v>
          </cell>
          <cell r="G150" t="str">
            <v>Energy Imbalance Market</v>
          </cell>
          <cell r="H150" t="str">
            <v>Other Subfunction</v>
          </cell>
          <cell r="I150" t="str">
            <v>Other Function</v>
          </cell>
          <cell r="J150" t="str">
            <v>Performance &amp; Capacity</v>
          </cell>
          <cell r="K150" t="str">
            <v>SRV_ED</v>
          </cell>
          <cell r="L150" t="str">
            <v>JUR_AN</v>
          </cell>
          <cell r="M150" t="str">
            <v>Facilities 390-391</v>
          </cell>
          <cell r="N150" t="str">
            <v>True</v>
          </cell>
          <cell r="O150" t="str">
            <v>Active</v>
          </cell>
          <cell r="P150" t="str">
            <v>ORG_E55</v>
          </cell>
        </row>
        <row r="151">
          <cell r="A151" t="str">
            <v>BI_19N09</v>
          </cell>
          <cell r="B151" t="str">
            <v>19N09</v>
          </cell>
          <cell r="C151" t="str">
            <v>BI_19N09 - ET BI Network - EIM</v>
          </cell>
          <cell r="D151" t="str">
            <v>ER_7141</v>
          </cell>
          <cell r="E151" t="str">
            <v>7141</v>
          </cell>
          <cell r="F151" t="str">
            <v>ER_7141 - Energy Imbalance Market</v>
          </cell>
          <cell r="G151" t="str">
            <v>Energy Imbalance Market</v>
          </cell>
          <cell r="H151" t="str">
            <v>Other Subfunction</v>
          </cell>
          <cell r="I151" t="str">
            <v>Other Function</v>
          </cell>
          <cell r="J151" t="str">
            <v>Performance &amp; Capacity</v>
          </cell>
          <cell r="K151" t="str">
            <v>SRV_CD</v>
          </cell>
          <cell r="L151" t="str">
            <v>JUR_AA</v>
          </cell>
          <cell r="M151" t="str">
            <v>Software 303</v>
          </cell>
          <cell r="N151" t="str">
            <v>True</v>
          </cell>
          <cell r="O151" t="str">
            <v>Active</v>
          </cell>
          <cell r="P151" t="str">
            <v>ORG_E55</v>
          </cell>
        </row>
        <row r="152">
          <cell r="A152" t="str">
            <v>BI_19P08</v>
          </cell>
          <cell r="B152" t="str">
            <v>19P08</v>
          </cell>
          <cell r="C152" t="str">
            <v>BI_19P08 - Real Time Power System Simulator</v>
          </cell>
          <cell r="D152" t="str">
            <v>ER_7060</v>
          </cell>
          <cell r="E152" t="str">
            <v>7060</v>
          </cell>
          <cell r="F152" t="str">
            <v>ER_7060 - Strategic Initiatives</v>
          </cell>
          <cell r="G152" t="str">
            <v>Strategic Initiatives</v>
          </cell>
          <cell r="H152" t="str">
            <v>Strategic Subfunction</v>
          </cell>
          <cell r="I152" t="str">
            <v>Other Capital Function</v>
          </cell>
          <cell r="J152" t="str">
            <v>No Driver</v>
          </cell>
          <cell r="K152" t="str">
            <v>SRV_ED</v>
          </cell>
          <cell r="L152" t="str">
            <v>JUR_AN</v>
          </cell>
          <cell r="M152" t="str">
            <v>General 5yr 389 / 393-395 / 397-398</v>
          </cell>
          <cell r="N152" t="str">
            <v>True</v>
          </cell>
          <cell r="O152" t="str">
            <v>Active</v>
          </cell>
          <cell r="P152" t="str">
            <v>ORG_P08</v>
          </cell>
        </row>
        <row r="153">
          <cell r="A153" t="str">
            <v>BI_19P09</v>
          </cell>
          <cell r="B153" t="str">
            <v>19P09</v>
          </cell>
          <cell r="C153" t="str">
            <v>BI_19P09 - Moducom Replacement (RTCCS)</v>
          </cell>
          <cell r="D153" t="str">
            <v>ER_5119</v>
          </cell>
          <cell r="E153" t="str">
            <v>5119</v>
          </cell>
          <cell r="F153" t="str">
            <v>ER_5119 - Moducom Replacement (RTCCS)</v>
          </cell>
          <cell r="G153" t="str">
            <v>RTCCS Refresh</v>
          </cell>
          <cell r="H153" t="str">
            <v>ET Subfunction</v>
          </cell>
          <cell r="I153" t="str">
            <v>ET</v>
          </cell>
          <cell r="J153" t="str">
            <v>No Driver</v>
          </cell>
          <cell r="K153" t="str">
            <v>SRV_CD</v>
          </cell>
          <cell r="L153" t="str">
            <v>JUR_AA</v>
          </cell>
          <cell r="M153" t="str">
            <v>General 5yr 389 / 393-395 / 397-398</v>
          </cell>
          <cell r="N153" t="str">
            <v>True</v>
          </cell>
          <cell r="O153" t="str">
            <v>Inactive</v>
          </cell>
          <cell r="P153" t="str">
            <v>ORG_P09</v>
          </cell>
        </row>
        <row r="154">
          <cell r="A154" t="str">
            <v>BI_19P99</v>
          </cell>
          <cell r="B154" t="str">
            <v>19P99</v>
          </cell>
          <cell r="C154" t="str">
            <v>BI_19P99 - Technology and Security HUB Building Improvements</v>
          </cell>
          <cell r="D154" t="str">
            <v>ER_7148</v>
          </cell>
          <cell r="E154" t="str">
            <v>7148</v>
          </cell>
          <cell r="F154" t="str">
            <v>ER_7148 - Catalyst Proj Integr Test Fac Tenant Improvements</v>
          </cell>
          <cell r="G154" t="str">
            <v>Catalyst Project – Integrated Test Facility Tenant Improvements</v>
          </cell>
          <cell r="H154" t="str">
            <v>Strategic Subfunction</v>
          </cell>
          <cell r="I154" t="str">
            <v>Other Capital Function</v>
          </cell>
          <cell r="J154" t="str">
            <v>No Driver</v>
          </cell>
          <cell r="K154" t="str">
            <v>SRV_CD</v>
          </cell>
          <cell r="L154" t="str">
            <v>JUR_AA</v>
          </cell>
          <cell r="M154" t="str">
            <v>General 5yr 389 / 393-395 / 397-398</v>
          </cell>
          <cell r="N154" t="str">
            <v>True</v>
          </cell>
          <cell r="O154" t="str">
            <v>Active</v>
          </cell>
          <cell r="P154" t="str">
            <v>ORG_P99</v>
          </cell>
        </row>
        <row r="155">
          <cell r="A155" t="str">
            <v>BI_19V08</v>
          </cell>
          <cell r="B155" t="str">
            <v>19V08</v>
          </cell>
          <cell r="C155" t="str">
            <v>BI_19V08 - Local Improvement Districts</v>
          </cell>
          <cell r="D155" t="str">
            <v>ER_7119</v>
          </cell>
          <cell r="E155" t="str">
            <v>7119</v>
          </cell>
          <cell r="F155" t="str">
            <v>ER_7119 - Local Improvement Districts</v>
          </cell>
          <cell r="G155" t="str">
            <v>Regular Capital - Pre Business Case</v>
          </cell>
          <cell r="H155" t="str">
            <v>No Subfunction</v>
          </cell>
          <cell r="I155" t="str">
            <v>No Function</v>
          </cell>
          <cell r="J155" t="str">
            <v>No Driver</v>
          </cell>
          <cell r="K155" t="str">
            <v>SRV_CD</v>
          </cell>
          <cell r="L155" t="str">
            <v>JUR_AA</v>
          </cell>
          <cell r="M155" t="str">
            <v>Facilities 390-391</v>
          </cell>
          <cell r="N155" t="str">
            <v>False</v>
          </cell>
          <cell r="O155" t="str">
            <v>Inactive</v>
          </cell>
          <cell r="P155" t="str">
            <v>ORG_V08</v>
          </cell>
        </row>
        <row r="156">
          <cell r="A156" t="str">
            <v>BI_19W01</v>
          </cell>
          <cell r="B156" t="str">
            <v>19W01</v>
          </cell>
          <cell r="C156" t="str">
            <v>BI_19W01 - Energy Resources Modern &amp; Op Efficiency CDAA</v>
          </cell>
          <cell r="D156" t="str">
            <v>ER_5019</v>
          </cell>
          <cell r="E156" t="str">
            <v>5019</v>
          </cell>
          <cell r="F156" t="str">
            <v>ER_5019 - Energy Resources Modernization &amp; Op Efficiency</v>
          </cell>
          <cell r="G156" t="str">
            <v>Energy Resources Modernization &amp; Operational Efficiency</v>
          </cell>
          <cell r="H156" t="str">
            <v>ET Subfunction</v>
          </cell>
          <cell r="I156" t="str">
            <v>ET</v>
          </cell>
          <cell r="J156" t="str">
            <v>Performance &amp; Capacity</v>
          </cell>
          <cell r="K156" t="str">
            <v>SRV_CD</v>
          </cell>
          <cell r="L156" t="str">
            <v>JUR_AA</v>
          </cell>
          <cell r="M156" t="str">
            <v>General 5yr 389 / 393-395 / 397-398</v>
          </cell>
          <cell r="N156" t="str">
            <v>True</v>
          </cell>
          <cell r="O156" t="str">
            <v>Active</v>
          </cell>
          <cell r="P156" t="str">
            <v>ORG_W09</v>
          </cell>
        </row>
        <row r="157">
          <cell r="A157" t="str">
            <v>BI_19W09</v>
          </cell>
          <cell r="B157" t="str">
            <v>19W09</v>
          </cell>
          <cell r="C157" t="str">
            <v>BI_19W09 - Customer Experience Platform</v>
          </cell>
          <cell r="D157" t="str">
            <v>ER_7060</v>
          </cell>
          <cell r="E157" t="str">
            <v>7060</v>
          </cell>
          <cell r="F157" t="str">
            <v>ER_7060 - Strategic Initiatives</v>
          </cell>
          <cell r="G157" t="str">
            <v>Strategic Initiatives</v>
          </cell>
          <cell r="H157" t="str">
            <v>Strategic Subfunction</v>
          </cell>
          <cell r="I157" t="str">
            <v>Other Capital Function</v>
          </cell>
          <cell r="J157" t="str">
            <v>No Driver</v>
          </cell>
          <cell r="K157" t="str">
            <v>SRV_CD</v>
          </cell>
          <cell r="L157" t="str">
            <v>JUR_AA</v>
          </cell>
          <cell r="M157" t="str">
            <v>Software 303</v>
          </cell>
          <cell r="N157" t="str">
            <v>True</v>
          </cell>
          <cell r="O157" t="str">
            <v>Active</v>
          </cell>
          <cell r="P157" t="str">
            <v>ORG_W09</v>
          </cell>
        </row>
        <row r="158">
          <cell r="A158" t="str">
            <v>BI_1BH07</v>
          </cell>
          <cell r="B158" t="str">
            <v>1BH07</v>
          </cell>
          <cell r="C158" t="str">
            <v>BI_1BH07 - Build Ross Court Parking Lot</v>
          </cell>
          <cell r="D158" t="str">
            <v>ER_7131</v>
          </cell>
          <cell r="E158" t="str">
            <v>7131</v>
          </cell>
          <cell r="F158" t="str">
            <v>ER_7131 - COF Long Term Restructuring Plan Phase 2</v>
          </cell>
          <cell r="G158" t="str">
            <v>Campus Repurposing Phase 2</v>
          </cell>
          <cell r="H158" t="str">
            <v>Facilities Capital</v>
          </cell>
          <cell r="I158" t="str">
            <v>Other Function</v>
          </cell>
          <cell r="J158" t="str">
            <v>Performance &amp; Capacity</v>
          </cell>
          <cell r="K158" t="str">
            <v>SRV_CD</v>
          </cell>
          <cell r="L158" t="str">
            <v>JUR_AA</v>
          </cell>
          <cell r="M158" t="str">
            <v>Facilities 390-391</v>
          </cell>
          <cell r="N158" t="str">
            <v>True</v>
          </cell>
          <cell r="O158" t="str">
            <v>Inactive</v>
          </cell>
          <cell r="P158" t="str">
            <v>ORG_H07</v>
          </cell>
        </row>
        <row r="159">
          <cell r="A159" t="str">
            <v>BI_20B19</v>
          </cell>
          <cell r="B159" t="str">
            <v>20B19</v>
          </cell>
          <cell r="C159" t="str">
            <v>BI_20B19 - Dynamic Infrastructure Platform</v>
          </cell>
          <cell r="D159" t="str">
            <v>ER_7050</v>
          </cell>
          <cell r="E159" t="str">
            <v>7050</v>
          </cell>
          <cell r="F159" t="str">
            <v>ER_7050 - Productivity Initiative</v>
          </cell>
          <cell r="G159" t="str">
            <v>Productivity</v>
          </cell>
          <cell r="H159" t="str">
            <v>Productivity Subfunction</v>
          </cell>
          <cell r="I159" t="str">
            <v>Other Capital Function</v>
          </cell>
          <cell r="J159" t="str">
            <v>No Driver</v>
          </cell>
          <cell r="K159" t="str">
            <v>SRV_CD</v>
          </cell>
          <cell r="L159" t="str">
            <v>JUR_AA</v>
          </cell>
          <cell r="M159" t="str">
            <v>Software 303</v>
          </cell>
          <cell r="N159" t="str">
            <v>True</v>
          </cell>
          <cell r="O159" t="str">
            <v>Active</v>
          </cell>
          <cell r="P159" t="str">
            <v>ORG_B19</v>
          </cell>
        </row>
        <row r="160">
          <cell r="A160" t="str">
            <v>BI_20H07</v>
          </cell>
          <cell r="B160" t="str">
            <v>20H07</v>
          </cell>
          <cell r="C160" t="str">
            <v>BI_20H07 - Spokane Health Clinic</v>
          </cell>
          <cell r="D160" t="str">
            <v>ER_7120</v>
          </cell>
          <cell r="E160" t="str">
            <v>7120</v>
          </cell>
          <cell r="F160" t="str">
            <v>ER_7120 - Spokane Health Clinic</v>
          </cell>
          <cell r="G160" t="str">
            <v>Clinic Expansion Project</v>
          </cell>
          <cell r="H160" t="str">
            <v>Facilities Capital</v>
          </cell>
          <cell r="I160" t="str">
            <v>Other Function</v>
          </cell>
          <cell r="J160" t="str">
            <v>No Driver</v>
          </cell>
          <cell r="K160" t="str">
            <v>SRV_CD</v>
          </cell>
          <cell r="L160" t="str">
            <v>JUR_WA</v>
          </cell>
          <cell r="M160" t="str">
            <v>Facilities 390-391</v>
          </cell>
          <cell r="N160" t="str">
            <v>True</v>
          </cell>
          <cell r="O160" t="str">
            <v>Inactive</v>
          </cell>
          <cell r="P160" t="str">
            <v>ORG_H07</v>
          </cell>
        </row>
        <row r="161">
          <cell r="A161" t="str">
            <v>BI_20N09</v>
          </cell>
          <cell r="B161" t="str">
            <v>20N09</v>
          </cell>
          <cell r="C161" t="str">
            <v>BI_20N09 - ET BI Hardware/Software - EIM</v>
          </cell>
          <cell r="D161" t="str">
            <v>ER_7141</v>
          </cell>
          <cell r="E161" t="str">
            <v>7141</v>
          </cell>
          <cell r="F161" t="str">
            <v>ER_7141 - Energy Imbalance Market</v>
          </cell>
          <cell r="G161" t="str">
            <v>Energy Imbalance Market</v>
          </cell>
          <cell r="H161" t="str">
            <v>Other Subfunction</v>
          </cell>
          <cell r="I161" t="str">
            <v>Other Function</v>
          </cell>
          <cell r="J161" t="str">
            <v>Performance &amp; Capacity</v>
          </cell>
          <cell r="K161" t="str">
            <v>SRV_ED</v>
          </cell>
          <cell r="L161" t="str">
            <v>JUR_AN</v>
          </cell>
          <cell r="M161" t="str">
            <v>Software 303</v>
          </cell>
          <cell r="N161" t="str">
            <v>True</v>
          </cell>
          <cell r="O161" t="str">
            <v>Active</v>
          </cell>
          <cell r="P161" t="str">
            <v>ORG_E55</v>
          </cell>
        </row>
        <row r="162">
          <cell r="A162" t="str">
            <v>BI_20P01</v>
          </cell>
          <cell r="B162" t="str">
            <v>20P01</v>
          </cell>
          <cell r="C162" t="str">
            <v>BI_20P01 - Enterprise &amp; Control Network Infrastructure CDAA</v>
          </cell>
          <cell r="D162" t="str">
            <v>ER_5020</v>
          </cell>
          <cell r="E162" t="str">
            <v>5020</v>
          </cell>
          <cell r="F162" t="str">
            <v>ER_5020 - Enterprise &amp; Control Network Infrastructure</v>
          </cell>
          <cell r="G162" t="str">
            <v>Enterprise &amp; Control Network Infrastructure</v>
          </cell>
          <cell r="H162" t="str">
            <v>ET Subfunction</v>
          </cell>
          <cell r="I162" t="str">
            <v>ET</v>
          </cell>
          <cell r="J162" t="str">
            <v>Performance &amp; Capacity</v>
          </cell>
          <cell r="K162" t="str">
            <v>SRV_CD</v>
          </cell>
          <cell r="L162" t="str">
            <v>JUR_AA</v>
          </cell>
          <cell r="M162" t="str">
            <v>General 12yr 389 / 393-395 / 397-398</v>
          </cell>
          <cell r="N162" t="str">
            <v>True</v>
          </cell>
          <cell r="O162" t="str">
            <v>Active</v>
          </cell>
          <cell r="P162" t="str">
            <v>ORG_P99</v>
          </cell>
        </row>
        <row r="163">
          <cell r="A163" t="str">
            <v>BI_20P02</v>
          </cell>
          <cell r="B163" t="str">
            <v>20P02</v>
          </cell>
          <cell r="C163" t="str">
            <v>BI_20P02 - Enterprise &amp; Control Network Infrastructure EDAN</v>
          </cell>
          <cell r="D163" t="str">
            <v>ER_5020</v>
          </cell>
          <cell r="E163" t="str">
            <v>5020</v>
          </cell>
          <cell r="F163" t="str">
            <v>ER_5020 - Enterprise &amp; Control Network Infrastructure</v>
          </cell>
          <cell r="G163" t="str">
            <v>Enterprise &amp; Control Network Infrastructure</v>
          </cell>
          <cell r="H163" t="str">
            <v>ET Subfunction</v>
          </cell>
          <cell r="I163" t="str">
            <v>ET</v>
          </cell>
          <cell r="J163" t="str">
            <v>Performance &amp; Capacity</v>
          </cell>
          <cell r="K163" t="str">
            <v>SRV_ED</v>
          </cell>
          <cell r="L163" t="str">
            <v>JUR_AN</v>
          </cell>
          <cell r="M163" t="str">
            <v>General 12yr 389 / 393-395 / 397-398</v>
          </cell>
          <cell r="N163" t="str">
            <v>True</v>
          </cell>
          <cell r="O163" t="str">
            <v>Active</v>
          </cell>
          <cell r="P163" t="str">
            <v>ORG_P99</v>
          </cell>
        </row>
        <row r="164">
          <cell r="A164" t="str">
            <v>BI_20P08</v>
          </cell>
          <cell r="B164" t="str">
            <v>20P08</v>
          </cell>
          <cell r="C164" t="str">
            <v>BI_20P08 - Clean Energy Fund 2</v>
          </cell>
          <cell r="D164" t="str">
            <v>ER_7060</v>
          </cell>
          <cell r="E164" t="str">
            <v>7060</v>
          </cell>
          <cell r="F164" t="str">
            <v>ER_7060 - Strategic Initiatives</v>
          </cell>
          <cell r="G164" t="str">
            <v>Strategic Initiatives</v>
          </cell>
          <cell r="H164" t="str">
            <v>Strategic Subfunction</v>
          </cell>
          <cell r="I164" t="str">
            <v>Other Capital Function</v>
          </cell>
          <cell r="J164" t="str">
            <v>No Driver</v>
          </cell>
          <cell r="K164" t="str">
            <v>SRV_ED</v>
          </cell>
          <cell r="L164" t="str">
            <v>JUR_WA</v>
          </cell>
          <cell r="M164" t="str">
            <v>Elec Distribution 360-373</v>
          </cell>
          <cell r="N164" t="str">
            <v>True</v>
          </cell>
          <cell r="O164" t="str">
            <v>Active</v>
          </cell>
          <cell r="P164" t="str">
            <v>ORG_P08</v>
          </cell>
        </row>
        <row r="165">
          <cell r="A165" t="str">
            <v>BI_20P99</v>
          </cell>
          <cell r="B165" t="str">
            <v>20P99</v>
          </cell>
          <cell r="C165" t="str">
            <v>BI_20P99 - Technology and Security HUB Building Improvements (7060)</v>
          </cell>
          <cell r="D165" t="str">
            <v>ER_7060</v>
          </cell>
          <cell r="E165" t="str">
            <v>7060</v>
          </cell>
          <cell r="F165" t="str">
            <v>ER_7060 - Strategic Initiatives</v>
          </cell>
          <cell r="G165" t="str">
            <v>Strategic Initiatives</v>
          </cell>
          <cell r="H165" t="str">
            <v>Strategic Subfunction</v>
          </cell>
          <cell r="I165" t="str">
            <v>Other Capital Function</v>
          </cell>
          <cell r="J165" t="str">
            <v>No Driver</v>
          </cell>
          <cell r="K165" t="str">
            <v>SRV_CD</v>
          </cell>
          <cell r="L165" t="str">
            <v>JUR_AA</v>
          </cell>
          <cell r="M165" t="str">
            <v>General 12yr 389 / 393-395 / 397-398</v>
          </cell>
          <cell r="N165" t="str">
            <v>True</v>
          </cell>
          <cell r="O165" t="str">
            <v>Active</v>
          </cell>
          <cell r="P165" t="str">
            <v>ORG_P99</v>
          </cell>
        </row>
        <row r="166">
          <cell r="A166" t="str">
            <v>BI_20W09</v>
          </cell>
          <cell r="B166" t="str">
            <v>20W09</v>
          </cell>
          <cell r="C166" t="str">
            <v>BI_20W09 - GRC Software (Governance, Risk &amp; Compliance)</v>
          </cell>
          <cell r="D166" t="str">
            <v>ER_5120</v>
          </cell>
          <cell r="E166" t="str">
            <v>5120</v>
          </cell>
          <cell r="F166" t="str">
            <v>ER_5120 - GRC Software (Governance, Risk &amp; Compliance)</v>
          </cell>
          <cell r="G166" t="str">
            <v>Regular Capital - Pre Business Case</v>
          </cell>
          <cell r="H166" t="str">
            <v>No Subfunction</v>
          </cell>
          <cell r="I166" t="str">
            <v>No Function</v>
          </cell>
          <cell r="J166" t="str">
            <v>No Driver</v>
          </cell>
          <cell r="K166" t="str">
            <v>SRV_CD</v>
          </cell>
          <cell r="L166" t="str">
            <v>JUR_AA</v>
          </cell>
          <cell r="M166" t="str">
            <v>Software 303</v>
          </cell>
          <cell r="N166" t="str">
            <v>True</v>
          </cell>
          <cell r="O166" t="str">
            <v>Inactive</v>
          </cell>
          <cell r="P166" t="str">
            <v>ORG_W09</v>
          </cell>
        </row>
        <row r="167">
          <cell r="A167" t="str">
            <v>BI_21H07</v>
          </cell>
          <cell r="B167" t="str">
            <v>21H07</v>
          </cell>
          <cell r="C167" t="str">
            <v>BI_21H07 - St Maries New Service Center</v>
          </cell>
          <cell r="D167" t="str">
            <v>ER_7121</v>
          </cell>
          <cell r="E167" t="str">
            <v>7121</v>
          </cell>
          <cell r="F167" t="str">
            <v>ER_7121 - St Maries New Service Center</v>
          </cell>
          <cell r="G167" t="str">
            <v>Regular Capital - Pre Business Case</v>
          </cell>
          <cell r="H167" t="str">
            <v>No Subfunction</v>
          </cell>
          <cell r="I167" t="str">
            <v>No Function</v>
          </cell>
          <cell r="J167" t="str">
            <v>No Driver</v>
          </cell>
          <cell r="K167" t="str">
            <v>SRV_CD</v>
          </cell>
          <cell r="L167" t="str">
            <v>JUR_ID</v>
          </cell>
          <cell r="M167" t="str">
            <v>Facilities 390-391</v>
          </cell>
          <cell r="N167" t="str">
            <v>True</v>
          </cell>
          <cell r="O167" t="str">
            <v>Inactive</v>
          </cell>
          <cell r="P167" t="str">
            <v>ORG_H07</v>
          </cell>
        </row>
        <row r="168">
          <cell r="A168" t="str">
            <v>BI_21K51</v>
          </cell>
          <cell r="B168" t="str">
            <v>21K51</v>
          </cell>
          <cell r="C168" t="str">
            <v>BI_21K51 - Transportation Equipment-CD.AN</v>
          </cell>
          <cell r="D168" t="str">
            <v>ER_7000</v>
          </cell>
          <cell r="E168" t="str">
            <v>7000</v>
          </cell>
          <cell r="F168" t="str">
            <v>ER_7000 - Transportation Equip</v>
          </cell>
          <cell r="G168" t="str">
            <v>Fleet Services Capital Plan</v>
          </cell>
          <cell r="H168" t="str">
            <v>Other Subfunction</v>
          </cell>
          <cell r="I168" t="str">
            <v>Other Function</v>
          </cell>
          <cell r="J168" t="str">
            <v>Asset Condition</v>
          </cell>
          <cell r="K168" t="str">
            <v>SRV_CD</v>
          </cell>
          <cell r="L168" t="str">
            <v>JUR_AN</v>
          </cell>
          <cell r="M168" t="str">
            <v>Transportation and Tools 392 / 396</v>
          </cell>
          <cell r="N168" t="str">
            <v>False</v>
          </cell>
          <cell r="O168" t="str">
            <v>Active</v>
          </cell>
          <cell r="P168" t="str">
            <v>ORG_K51</v>
          </cell>
        </row>
        <row r="169">
          <cell r="A169" t="str">
            <v>BI_21P08</v>
          </cell>
          <cell r="B169" t="str">
            <v>21P08</v>
          </cell>
          <cell r="C169" t="str">
            <v>BI_21P08 - A2SDP - Georgia Tech</v>
          </cell>
          <cell r="D169" t="str">
            <v>ER_7060</v>
          </cell>
          <cell r="E169" t="str">
            <v>7060</v>
          </cell>
          <cell r="F169" t="str">
            <v>ER_7060 - Strategic Initiatives</v>
          </cell>
          <cell r="G169" t="str">
            <v>Strategic Initiatives</v>
          </cell>
          <cell r="H169" t="str">
            <v>Strategic Subfunction</v>
          </cell>
          <cell r="I169" t="str">
            <v>Other Capital Function</v>
          </cell>
          <cell r="J169" t="str">
            <v>No Driver</v>
          </cell>
          <cell r="K169" t="str">
            <v>SRV_ED</v>
          </cell>
          <cell r="L169" t="str">
            <v>JUR_WA</v>
          </cell>
          <cell r="M169" t="str">
            <v>Elec Distribution 360-373</v>
          </cell>
          <cell r="N169" t="str">
            <v>True</v>
          </cell>
          <cell r="O169" t="str">
            <v>Active</v>
          </cell>
          <cell r="P169" t="str">
            <v>ORG_P08</v>
          </cell>
        </row>
        <row r="170">
          <cell r="A170" t="str">
            <v>BI_21P09</v>
          </cell>
          <cell r="B170" t="str">
            <v>21P09</v>
          </cell>
          <cell r="C170" t="str">
            <v>BI_21P09 - Microwave Replacement with Fiber</v>
          </cell>
          <cell r="D170" t="str">
            <v>ER_5121</v>
          </cell>
          <cell r="E170" t="str">
            <v>5121</v>
          </cell>
          <cell r="F170" t="str">
            <v>ER_5121 - Microwave Replacement with Fiber</v>
          </cell>
          <cell r="G170" t="str">
            <v>Microwave Refresh Business Case</v>
          </cell>
          <cell r="H170" t="str">
            <v>ET Subfunction</v>
          </cell>
          <cell r="I170" t="str">
            <v>ET</v>
          </cell>
          <cell r="J170" t="str">
            <v>Asset Condition</v>
          </cell>
          <cell r="K170" t="str">
            <v>SRV_CD</v>
          </cell>
          <cell r="L170" t="str">
            <v>JUR_AA</v>
          </cell>
          <cell r="M170" t="str">
            <v>General 12yr 389 / 393-395 / 397-398</v>
          </cell>
          <cell r="N170" t="str">
            <v>True</v>
          </cell>
          <cell r="O170" t="str">
            <v>Active</v>
          </cell>
          <cell r="P170" t="str">
            <v>ORG_P99</v>
          </cell>
        </row>
        <row r="171">
          <cell r="A171" t="str">
            <v>BI_21W09</v>
          </cell>
          <cell r="B171" t="str">
            <v>21W09</v>
          </cell>
          <cell r="C171" t="str">
            <v>BI_21W09 - Developer Environment Program</v>
          </cell>
          <cell r="D171" t="str">
            <v>ER_5021</v>
          </cell>
          <cell r="E171" t="str">
            <v>5021</v>
          </cell>
          <cell r="F171" t="str">
            <v>ER_5021 - Developer Environment Program</v>
          </cell>
          <cell r="G171" t="str">
            <v>Regular Capital - Pre Business Case</v>
          </cell>
          <cell r="H171" t="str">
            <v>No Subfunction</v>
          </cell>
          <cell r="I171" t="str">
            <v>No Function</v>
          </cell>
          <cell r="J171" t="str">
            <v>No Driver</v>
          </cell>
          <cell r="K171" t="str">
            <v>SRV_CD</v>
          </cell>
          <cell r="L171" t="str">
            <v>JUR_AA</v>
          </cell>
          <cell r="M171" t="str">
            <v>Software 303</v>
          </cell>
          <cell r="N171" t="str">
            <v>True</v>
          </cell>
          <cell r="O171" t="str">
            <v>Inactive</v>
          </cell>
          <cell r="P171" t="str">
            <v>ORG_W09</v>
          </cell>
        </row>
        <row r="172">
          <cell r="A172" t="str">
            <v>BI_22H07</v>
          </cell>
          <cell r="B172" t="str">
            <v>22H07</v>
          </cell>
          <cell r="C172" t="str">
            <v>BI_22H07 - Davenport Service Center</v>
          </cell>
          <cell r="D172" t="str">
            <v>ER_7122</v>
          </cell>
          <cell r="E172" t="str">
            <v>7122</v>
          </cell>
          <cell r="F172" t="str">
            <v>ER_7122 - Davenport Service Center</v>
          </cell>
          <cell r="G172" t="str">
            <v>Regular Capital - Pre Business Case</v>
          </cell>
          <cell r="H172" t="str">
            <v>No Subfunction</v>
          </cell>
          <cell r="I172" t="str">
            <v>No Function</v>
          </cell>
          <cell r="J172" t="str">
            <v>No Driver</v>
          </cell>
          <cell r="K172" t="str">
            <v>SRV_ED</v>
          </cell>
          <cell r="L172" t="str">
            <v>JUR_WA</v>
          </cell>
          <cell r="M172" t="str">
            <v>Facilities 390-391</v>
          </cell>
          <cell r="N172" t="str">
            <v>True</v>
          </cell>
          <cell r="O172" t="str">
            <v>Active</v>
          </cell>
          <cell r="P172" t="str">
            <v>ORG_H07</v>
          </cell>
        </row>
        <row r="173">
          <cell r="A173" t="str">
            <v>BI_22K51</v>
          </cell>
          <cell r="B173" t="str">
            <v>22K51</v>
          </cell>
          <cell r="C173" t="str">
            <v>BI_22K51 - Transportation Equipment-CD.ID</v>
          </cell>
          <cell r="D173" t="str">
            <v>ER_7000</v>
          </cell>
          <cell r="E173" t="str">
            <v>7000</v>
          </cell>
          <cell r="F173" t="str">
            <v>ER_7000 - Transportation Equip</v>
          </cell>
          <cell r="G173" t="str">
            <v>Fleet Services Capital Plan</v>
          </cell>
          <cell r="H173" t="str">
            <v>Other Subfunction</v>
          </cell>
          <cell r="I173" t="str">
            <v>Other Function</v>
          </cell>
          <cell r="J173" t="str">
            <v>Asset Condition</v>
          </cell>
          <cell r="K173" t="str">
            <v>SRV_CD</v>
          </cell>
          <cell r="L173" t="str">
            <v>JUR_ID</v>
          </cell>
          <cell r="M173" t="str">
            <v>Transportation and Tools 392 / 396</v>
          </cell>
          <cell r="N173" t="str">
            <v>False</v>
          </cell>
          <cell r="O173" t="str">
            <v>Active</v>
          </cell>
          <cell r="P173" t="str">
            <v>ORG_K51</v>
          </cell>
        </row>
        <row r="174">
          <cell r="A174" t="str">
            <v>BI_22P01</v>
          </cell>
          <cell r="B174" t="str">
            <v>22P01</v>
          </cell>
          <cell r="C174" t="str">
            <v>BI_22P01 - Enterprise Communication Systems</v>
          </cell>
          <cell r="D174" t="str">
            <v>ER_5022</v>
          </cell>
          <cell r="E174" t="str">
            <v>5022</v>
          </cell>
          <cell r="F174" t="str">
            <v>ER_5022 - Enterprise Communication Systems</v>
          </cell>
          <cell r="G174" t="str">
            <v>Enterprise Communication Systems</v>
          </cell>
          <cell r="H174" t="str">
            <v>ET Subfunction</v>
          </cell>
          <cell r="I174" t="str">
            <v>ET</v>
          </cell>
          <cell r="J174" t="str">
            <v>Performance &amp; Capacity</v>
          </cell>
          <cell r="K174" t="str">
            <v>SRV_CD</v>
          </cell>
          <cell r="L174" t="str">
            <v>JUR_AA</v>
          </cell>
          <cell r="M174" t="str">
            <v>General 5yr 389 / 393-395 / 397-398</v>
          </cell>
          <cell r="N174" t="str">
            <v>True</v>
          </cell>
          <cell r="O174" t="str">
            <v>Active</v>
          </cell>
          <cell r="P174" t="str">
            <v>ORG_P99</v>
          </cell>
        </row>
        <row r="175">
          <cell r="A175" t="str">
            <v>BI_22P09</v>
          </cell>
          <cell r="B175" t="str">
            <v>22P09</v>
          </cell>
          <cell r="C175" t="str">
            <v>BI_22P09 - M230 to Hatwai</v>
          </cell>
          <cell r="D175" t="str">
            <v>ER_5121</v>
          </cell>
          <cell r="E175" t="str">
            <v>5121</v>
          </cell>
          <cell r="F175" t="str">
            <v>ER_5121 - Microwave Replacement with Fiber</v>
          </cell>
          <cell r="G175" t="str">
            <v>Microwave Refresh Business Case</v>
          </cell>
          <cell r="H175" t="str">
            <v>ET Subfunction</v>
          </cell>
          <cell r="I175" t="str">
            <v>ET</v>
          </cell>
          <cell r="J175" t="str">
            <v>Asset Condition</v>
          </cell>
          <cell r="K175" t="str">
            <v>SRV_CD</v>
          </cell>
          <cell r="L175" t="str">
            <v>JUR_AA</v>
          </cell>
          <cell r="M175" t="str">
            <v>General 12yr 389 / 393-395 / 397-398</v>
          </cell>
          <cell r="N175" t="str">
            <v>True</v>
          </cell>
          <cell r="O175" t="str">
            <v>Inactive</v>
          </cell>
          <cell r="P175" t="str">
            <v>ORG_P09</v>
          </cell>
        </row>
        <row r="176">
          <cell r="A176" t="str">
            <v>BI_23A50</v>
          </cell>
          <cell r="B176" t="str">
            <v>23A50</v>
          </cell>
          <cell r="C176" t="str">
            <v>BI_23A50 - Gas Sys Relocat Due to St&amp;Hwy Relocat-Minor Blk</v>
          </cell>
          <cell r="D176" t="str">
            <v>ER_3003</v>
          </cell>
          <cell r="E176" t="str">
            <v>3003</v>
          </cell>
          <cell r="F176" t="str">
            <v>ER_3003 - Gas Replace-St&amp;Hwy</v>
          </cell>
          <cell r="G176" t="str">
            <v>Gas Replacement Street and Highway Program</v>
          </cell>
          <cell r="H176" t="str">
            <v>Gas Subfunction</v>
          </cell>
          <cell r="I176" t="str">
            <v>Gas</v>
          </cell>
          <cell r="J176" t="str">
            <v>Mandatory &amp; Compliance</v>
          </cell>
          <cell r="K176" t="str">
            <v>SRV_GD</v>
          </cell>
          <cell r="L176" t="str">
            <v>JUR_AA</v>
          </cell>
          <cell r="M176" t="str">
            <v>Gas Distribution 374-387</v>
          </cell>
          <cell r="N176" t="str">
            <v>False</v>
          </cell>
          <cell r="O176" t="str">
            <v>Inactive</v>
          </cell>
          <cell r="P176" t="str">
            <v>ORG_A50</v>
          </cell>
        </row>
        <row r="177">
          <cell r="A177" t="str">
            <v>BI_23H07</v>
          </cell>
          <cell r="B177" t="str">
            <v>23H07</v>
          </cell>
          <cell r="C177" t="str">
            <v>BI_23H07 - Ritzville New Service Center</v>
          </cell>
          <cell r="D177" t="str">
            <v>ER_7123</v>
          </cell>
          <cell r="E177" t="str">
            <v>7123</v>
          </cell>
          <cell r="F177" t="str">
            <v>ER_7123 - Ritzville New Service Center</v>
          </cell>
          <cell r="G177" t="str">
            <v>Regular Capital - Pre Business Case</v>
          </cell>
          <cell r="H177" t="str">
            <v>No Subfunction</v>
          </cell>
          <cell r="I177" t="str">
            <v>No Function</v>
          </cell>
          <cell r="J177" t="str">
            <v>No Driver</v>
          </cell>
          <cell r="K177" t="str">
            <v>SRV_CD</v>
          </cell>
          <cell r="L177" t="str">
            <v>JUR_WA</v>
          </cell>
          <cell r="M177" t="str">
            <v>Facilities 390-391</v>
          </cell>
          <cell r="N177" t="str">
            <v>True</v>
          </cell>
          <cell r="O177" t="str">
            <v>Inactive</v>
          </cell>
          <cell r="P177" t="str">
            <v>ORG_H07</v>
          </cell>
        </row>
        <row r="178">
          <cell r="A178" t="str">
            <v>BI_23K51</v>
          </cell>
          <cell r="B178" t="str">
            <v>23K51</v>
          </cell>
          <cell r="C178" t="str">
            <v>BI_23K51 - Transportation Equipment-CD.WA</v>
          </cell>
          <cell r="D178" t="str">
            <v>ER_7000</v>
          </cell>
          <cell r="E178" t="str">
            <v>7000</v>
          </cell>
          <cell r="F178" t="str">
            <v>ER_7000 - Transportation Equip</v>
          </cell>
          <cell r="G178" t="str">
            <v>Fleet Services Capital Plan</v>
          </cell>
          <cell r="H178" t="str">
            <v>Other Subfunction</v>
          </cell>
          <cell r="I178" t="str">
            <v>Other Function</v>
          </cell>
          <cell r="J178" t="str">
            <v>Asset Condition</v>
          </cell>
          <cell r="K178" t="str">
            <v>SRV_CD</v>
          </cell>
          <cell r="L178" t="str">
            <v>JUR_WA</v>
          </cell>
          <cell r="M178" t="str">
            <v>Transportation and Tools 392 / 396</v>
          </cell>
          <cell r="N178" t="str">
            <v>False</v>
          </cell>
          <cell r="O178" t="str">
            <v>Active</v>
          </cell>
          <cell r="P178" t="str">
            <v>ORG_K51</v>
          </cell>
        </row>
        <row r="179">
          <cell r="A179" t="str">
            <v>BI_23P01</v>
          </cell>
          <cell r="B179" t="str">
            <v>23P01</v>
          </cell>
          <cell r="C179" t="str">
            <v>BI_23P01 - Enterprise Information Management &amp; Analytics</v>
          </cell>
          <cell r="D179" t="str">
            <v>ER_5023</v>
          </cell>
          <cell r="E179" t="str">
            <v>5023</v>
          </cell>
          <cell r="F179" t="str">
            <v>ER_5023 - Enterprise Information Management &amp; Analytics</v>
          </cell>
          <cell r="G179" t="str">
            <v>Enterprise Information Management &amp; Analytics</v>
          </cell>
          <cell r="H179" t="str">
            <v>ET Subfunction</v>
          </cell>
          <cell r="I179" t="str">
            <v>ET</v>
          </cell>
          <cell r="J179" t="str">
            <v>Performance &amp; Capacity</v>
          </cell>
          <cell r="K179" t="str">
            <v>SRV_CD</v>
          </cell>
          <cell r="L179" t="str">
            <v>JUR_AA</v>
          </cell>
          <cell r="M179" t="str">
            <v>General 5yr 389 / 393-395 / 397-398</v>
          </cell>
          <cell r="N179" t="str">
            <v>True</v>
          </cell>
          <cell r="O179" t="str">
            <v>Active</v>
          </cell>
          <cell r="P179" t="str">
            <v>ORG_W09</v>
          </cell>
        </row>
        <row r="180">
          <cell r="A180" t="str">
            <v>BI_23P09</v>
          </cell>
          <cell r="B180" t="str">
            <v>23P09</v>
          </cell>
          <cell r="C180" t="str">
            <v>BI_23P09 - M230 to BEN</v>
          </cell>
          <cell r="D180" t="str">
            <v>ER_5121</v>
          </cell>
          <cell r="E180" t="str">
            <v>5121</v>
          </cell>
          <cell r="F180" t="str">
            <v>ER_5121 - Microwave Replacement with Fiber</v>
          </cell>
          <cell r="G180" t="str">
            <v>Microwave Refresh Business Case</v>
          </cell>
          <cell r="H180" t="str">
            <v>ET Subfunction</v>
          </cell>
          <cell r="I180" t="str">
            <v>ET</v>
          </cell>
          <cell r="J180" t="str">
            <v>Asset Condition</v>
          </cell>
          <cell r="K180" t="str">
            <v>SRV_CD</v>
          </cell>
          <cell r="L180" t="str">
            <v>JUR_AA</v>
          </cell>
          <cell r="M180" t="str">
            <v>General 12yr 389 / 393-395 / 397-398</v>
          </cell>
          <cell r="N180" t="str">
            <v>True</v>
          </cell>
          <cell r="O180" t="str">
            <v>Inactive</v>
          </cell>
          <cell r="P180" t="str">
            <v>ORG_P99</v>
          </cell>
        </row>
        <row r="181">
          <cell r="A181" t="str">
            <v>BI_23W01</v>
          </cell>
          <cell r="B181" t="str">
            <v>23W01</v>
          </cell>
          <cell r="C181" t="str">
            <v>BI_23W01 - Enterprise Information Management &amp; Analytics</v>
          </cell>
          <cell r="D181" t="str">
            <v>ER_5023</v>
          </cell>
          <cell r="E181" t="str">
            <v>5023</v>
          </cell>
          <cell r="F181" t="str">
            <v>ER_5023 - Enterprise Information Management &amp; Analytics</v>
          </cell>
          <cell r="G181" t="str">
            <v>Enterprise Information Management &amp; Analytics</v>
          </cell>
          <cell r="H181" t="str">
            <v>ET Subfunction</v>
          </cell>
          <cell r="I181" t="str">
            <v>ET</v>
          </cell>
          <cell r="J181" t="str">
            <v>Performance &amp; Capacity</v>
          </cell>
          <cell r="K181" t="str">
            <v>SRV_CD</v>
          </cell>
          <cell r="L181" t="str">
            <v>JUR_AA</v>
          </cell>
          <cell r="M181" t="str">
            <v>General 5yr 389 / 393-395 / 397-398</v>
          </cell>
          <cell r="N181" t="str">
            <v>True</v>
          </cell>
          <cell r="O181" t="str">
            <v>Active</v>
          </cell>
          <cell r="P181" t="str">
            <v>ORG_W09</v>
          </cell>
        </row>
        <row r="182">
          <cell r="A182" t="str">
            <v>BI_23W09</v>
          </cell>
          <cell r="B182" t="str">
            <v>23W09</v>
          </cell>
          <cell r="C182" t="str">
            <v>BI_23W09 - Electronic Records Management</v>
          </cell>
          <cell r="D182" t="str">
            <v>ER_5123</v>
          </cell>
          <cell r="E182" t="str">
            <v>5123</v>
          </cell>
          <cell r="F182" t="str">
            <v>ER_5123 - Electronic Records Management</v>
          </cell>
          <cell r="G182" t="str">
            <v>Regular Capital - Pre Business Case</v>
          </cell>
          <cell r="H182" t="str">
            <v>No Subfunction</v>
          </cell>
          <cell r="I182" t="str">
            <v>No Function</v>
          </cell>
          <cell r="J182" t="str">
            <v>No Driver</v>
          </cell>
          <cell r="K182" t="str">
            <v>SRV_CD</v>
          </cell>
          <cell r="L182" t="str">
            <v>JUR_AA</v>
          </cell>
          <cell r="M182" t="str">
            <v>Software 303</v>
          </cell>
          <cell r="N182" t="str">
            <v>True</v>
          </cell>
          <cell r="O182" t="str">
            <v>Inactive</v>
          </cell>
          <cell r="P182" t="str">
            <v>ORG_W09</v>
          </cell>
        </row>
        <row r="183">
          <cell r="A183" t="str">
            <v>BI_24A50</v>
          </cell>
          <cell r="B183" t="str">
            <v>24A50</v>
          </cell>
          <cell r="C183" t="str">
            <v>BI_24A50 - Industrial Gas Customers-Minor Blanket</v>
          </cell>
          <cell r="D183" t="str">
            <v>ER_1052</v>
          </cell>
          <cell r="E183" t="str">
            <v>1052</v>
          </cell>
          <cell r="F183" t="str">
            <v>ER_1052 - Industrial Gas Customer Minor Blanket</v>
          </cell>
          <cell r="G183" t="str">
            <v>New Revenue - Growth</v>
          </cell>
          <cell r="H183" t="str">
            <v>Growth Subfunction</v>
          </cell>
          <cell r="I183" t="str">
            <v>Growth</v>
          </cell>
          <cell r="J183" t="str">
            <v>Customer Requested</v>
          </cell>
          <cell r="K183" t="str">
            <v>SRV_GD</v>
          </cell>
          <cell r="L183" t="str">
            <v>JUR_AA</v>
          </cell>
          <cell r="M183" t="str">
            <v>Gas Distribution 374-387</v>
          </cell>
          <cell r="N183" t="str">
            <v>False</v>
          </cell>
          <cell r="O183" t="str">
            <v>Inactive</v>
          </cell>
          <cell r="P183" t="str">
            <v>ORG_A50</v>
          </cell>
        </row>
        <row r="184">
          <cell r="A184" t="str">
            <v>BI_24B53</v>
          </cell>
          <cell r="B184" t="str">
            <v>24B53</v>
          </cell>
          <cell r="C184" t="str">
            <v>BI_24B53 - Ind Gas Cust - Minor Blanket</v>
          </cell>
          <cell r="D184" t="str">
            <v>ER_1052</v>
          </cell>
          <cell r="E184" t="str">
            <v>1052</v>
          </cell>
          <cell r="F184" t="str">
            <v>ER_1052 - Industrial Gas Customer Minor Blanket</v>
          </cell>
          <cell r="G184" t="str">
            <v>New Revenue - Growth</v>
          </cell>
          <cell r="H184" t="str">
            <v>Growth Subfunction</v>
          </cell>
          <cell r="I184" t="str">
            <v>Growth</v>
          </cell>
          <cell r="J184" t="str">
            <v>Customer Requested</v>
          </cell>
          <cell r="K184" t="str">
            <v>SRV_GD</v>
          </cell>
          <cell r="L184" t="str">
            <v>JUR_AA</v>
          </cell>
          <cell r="M184" t="str">
            <v>Gas Distribution 374-387</v>
          </cell>
          <cell r="N184" t="str">
            <v>False</v>
          </cell>
          <cell r="O184" t="str">
            <v>Inactive</v>
          </cell>
          <cell r="P184" t="str">
            <v>ORG_B53</v>
          </cell>
        </row>
        <row r="185">
          <cell r="A185" t="str">
            <v>BI_24H07</v>
          </cell>
          <cell r="B185" t="str">
            <v>24H07</v>
          </cell>
          <cell r="C185" t="str">
            <v>BI_24H07 - Jack Stewart replace Modular Bldgs w Addn</v>
          </cell>
          <cell r="D185" t="str">
            <v>ER_7124</v>
          </cell>
          <cell r="E185" t="str">
            <v>7124</v>
          </cell>
          <cell r="F185" t="str">
            <v>ER_7124 - Jack Stewart replace Modular Bldgs w Addn</v>
          </cell>
          <cell r="G185" t="str">
            <v>Regular Capital - Pre Business Case</v>
          </cell>
          <cell r="H185" t="str">
            <v>No Subfunction</v>
          </cell>
          <cell r="I185" t="str">
            <v>No Function</v>
          </cell>
          <cell r="J185" t="str">
            <v>No Driver</v>
          </cell>
          <cell r="K185" t="str">
            <v>SRV_CD</v>
          </cell>
          <cell r="L185" t="str">
            <v>JUR_WA</v>
          </cell>
          <cell r="M185" t="str">
            <v>Facilities 390-391</v>
          </cell>
          <cell r="N185" t="str">
            <v>True</v>
          </cell>
          <cell r="O185" t="str">
            <v>Inactive</v>
          </cell>
          <cell r="P185" t="str">
            <v>ORG_H07</v>
          </cell>
        </row>
        <row r="186">
          <cell r="A186" t="str">
            <v>BI_24W09</v>
          </cell>
          <cell r="B186" t="str">
            <v>24W09</v>
          </cell>
          <cell r="C186" t="str">
            <v>BI_24W09 - Business Application Refresh/Upgrade Program</v>
          </cell>
          <cell r="D186" t="str">
            <v>ER_5024</v>
          </cell>
          <cell r="E186" t="str">
            <v>5024</v>
          </cell>
          <cell r="F186" t="str">
            <v>ER_5024 - Business Application Refresh/Upgrade Program</v>
          </cell>
          <cell r="G186" t="str">
            <v>Regular Capital - Pre Business Case</v>
          </cell>
          <cell r="H186" t="str">
            <v>No Subfunction</v>
          </cell>
          <cell r="I186" t="str">
            <v>No Function</v>
          </cell>
          <cell r="J186" t="str">
            <v>No Driver</v>
          </cell>
          <cell r="K186" t="str">
            <v>SRV_CD</v>
          </cell>
          <cell r="L186" t="str">
            <v>JUR_AA</v>
          </cell>
          <cell r="M186" t="str">
            <v>Software 303</v>
          </cell>
          <cell r="N186" t="str">
            <v>True</v>
          </cell>
          <cell r="O186" t="str">
            <v>Inactive</v>
          </cell>
          <cell r="P186" t="str">
            <v>ORG_W09</v>
          </cell>
        </row>
        <row r="187">
          <cell r="A187" t="str">
            <v>BI_25H07</v>
          </cell>
          <cell r="B187" t="str">
            <v>25H07</v>
          </cell>
          <cell r="C187" t="str">
            <v>BI_25H07 - Ross Court Building</v>
          </cell>
          <cell r="D187" t="str">
            <v>ER_7125</v>
          </cell>
          <cell r="E187" t="str">
            <v>7125</v>
          </cell>
          <cell r="F187" t="str">
            <v>ER_7125 - Ross Court Building</v>
          </cell>
          <cell r="G187" t="str">
            <v>Regular Capital - Pre Business Case</v>
          </cell>
          <cell r="H187" t="str">
            <v>No Subfunction</v>
          </cell>
          <cell r="I187" t="str">
            <v>No Function</v>
          </cell>
          <cell r="J187" t="str">
            <v>No Driver</v>
          </cell>
          <cell r="K187" t="str">
            <v>SRV_CD</v>
          </cell>
          <cell r="L187" t="str">
            <v>JUR_WA</v>
          </cell>
          <cell r="M187" t="str">
            <v>Facilities 390-391</v>
          </cell>
          <cell r="N187" t="str">
            <v>True</v>
          </cell>
          <cell r="O187" t="str">
            <v>Inactive</v>
          </cell>
          <cell r="P187" t="str">
            <v>ORG_H07</v>
          </cell>
        </row>
        <row r="188">
          <cell r="A188" t="str">
            <v>BI_25P01</v>
          </cell>
          <cell r="B188" t="str">
            <v>25P01</v>
          </cell>
          <cell r="C188" t="str">
            <v>BI_25P01 - Environmental Control &amp; Monitoring Systems</v>
          </cell>
          <cell r="D188" t="str">
            <v>ER_5025</v>
          </cell>
          <cell r="E188" t="str">
            <v>5025</v>
          </cell>
          <cell r="F188" t="str">
            <v>ER_5025 - Environmental Control &amp; Monitoring Systems</v>
          </cell>
          <cell r="G188" t="str">
            <v>Environmental Control &amp; Monitoring Systems</v>
          </cell>
          <cell r="H188" t="str">
            <v>ET Subfunction</v>
          </cell>
          <cell r="I188" t="str">
            <v>ET</v>
          </cell>
          <cell r="J188" t="str">
            <v>Performance &amp; Capacity</v>
          </cell>
          <cell r="K188" t="str">
            <v>SRV_CD</v>
          </cell>
          <cell r="L188" t="str">
            <v>JUR_AA</v>
          </cell>
          <cell r="M188" t="str">
            <v>General 12yr 389 / 393-395 / 397-398</v>
          </cell>
          <cell r="N188" t="str">
            <v>True</v>
          </cell>
          <cell r="O188" t="str">
            <v>Active</v>
          </cell>
          <cell r="P188" t="str">
            <v>ORG_P99</v>
          </cell>
        </row>
        <row r="189">
          <cell r="A189" t="str">
            <v>BI_25W09</v>
          </cell>
          <cell r="B189" t="str">
            <v>25W09</v>
          </cell>
          <cell r="C189" t="str">
            <v>BI_25W09 - Oracle Database Upgrade to 11g</v>
          </cell>
          <cell r="D189" t="str">
            <v>ER_5125</v>
          </cell>
          <cell r="E189" t="str">
            <v>5125</v>
          </cell>
          <cell r="F189" t="str">
            <v>ER_5125 - Oracle Database Upgrade to 11g</v>
          </cell>
          <cell r="G189" t="str">
            <v>Regular Capital - Pre Business Case</v>
          </cell>
          <cell r="H189" t="str">
            <v>No Subfunction</v>
          </cell>
          <cell r="I189" t="str">
            <v>No Function</v>
          </cell>
          <cell r="J189" t="str">
            <v>No Driver</v>
          </cell>
          <cell r="K189" t="str">
            <v>SRV_CD</v>
          </cell>
          <cell r="L189" t="str">
            <v>JUR_AA</v>
          </cell>
          <cell r="M189" t="str">
            <v>Software 303</v>
          </cell>
          <cell r="N189" t="str">
            <v>True</v>
          </cell>
          <cell r="O189" t="str">
            <v>Inactive</v>
          </cell>
          <cell r="P189" t="str">
            <v>ORG_W09</v>
          </cell>
        </row>
        <row r="190">
          <cell r="A190" t="str">
            <v>BI_26H07</v>
          </cell>
          <cell r="B190" t="str">
            <v>26H07</v>
          </cell>
          <cell r="C190" t="str">
            <v>BI_26H07 - New Spokane Warehouse</v>
          </cell>
          <cell r="D190" t="str">
            <v>ER_7126</v>
          </cell>
          <cell r="E190" t="str">
            <v>7126</v>
          </cell>
          <cell r="F190" t="str">
            <v>ER_7126 - Long term Campus Re-Structuring Plan</v>
          </cell>
          <cell r="G190" t="str">
            <v>Campus Repurposing Phase 1</v>
          </cell>
          <cell r="H190" t="str">
            <v>Facilities Capital</v>
          </cell>
          <cell r="I190" t="str">
            <v>Other Function</v>
          </cell>
          <cell r="J190" t="str">
            <v>Performance &amp; Capacity</v>
          </cell>
          <cell r="K190" t="str">
            <v>SRV_CD</v>
          </cell>
          <cell r="L190" t="str">
            <v>JUR_AA</v>
          </cell>
          <cell r="M190" t="str">
            <v>Facilities 390-391</v>
          </cell>
          <cell r="N190" t="str">
            <v>True</v>
          </cell>
          <cell r="O190" t="str">
            <v>Inactive</v>
          </cell>
          <cell r="P190" t="str">
            <v>ORG_H07</v>
          </cell>
        </row>
        <row r="191">
          <cell r="A191" t="str">
            <v>BI_26W01</v>
          </cell>
          <cell r="B191" t="str">
            <v>26W01</v>
          </cell>
          <cell r="C191" t="str">
            <v>BI_26W01 - ET Modernization &amp; Op Efficiency - Technology</v>
          </cell>
          <cell r="D191" t="str">
            <v>ER_5026</v>
          </cell>
          <cell r="E191" t="str">
            <v>5026</v>
          </cell>
          <cell r="F191" t="str">
            <v>ER_5026 - ET Modernization &amp; Op Efficiency - Technology</v>
          </cell>
          <cell r="G191" t="str">
            <v>ET Modernization &amp; Operational Efficiency - Technology</v>
          </cell>
          <cell r="H191" t="str">
            <v>ET Subfunction</v>
          </cell>
          <cell r="I191" t="str">
            <v>ET</v>
          </cell>
          <cell r="J191" t="str">
            <v>Performance &amp; Capacity</v>
          </cell>
          <cell r="K191" t="str">
            <v>SRV_CD</v>
          </cell>
          <cell r="L191" t="str">
            <v>JUR_AA</v>
          </cell>
          <cell r="M191" t="str">
            <v>General 5yr 389 / 393-395 / 397-398</v>
          </cell>
          <cell r="N191" t="str">
            <v>True</v>
          </cell>
          <cell r="O191" t="str">
            <v>Active</v>
          </cell>
          <cell r="P191" t="str">
            <v>ORG_W09</v>
          </cell>
        </row>
        <row r="192">
          <cell r="A192" t="str">
            <v>BI_26W09</v>
          </cell>
          <cell r="B192" t="str">
            <v>26W09</v>
          </cell>
          <cell r="C192" t="str">
            <v>BI_26W09 - WorkPlace Replatforming</v>
          </cell>
          <cell r="D192" t="str">
            <v>ER_5126</v>
          </cell>
          <cell r="E192" t="str">
            <v>5126</v>
          </cell>
          <cell r="F192" t="str">
            <v>ER_5126 - WorkPlace Replatforming</v>
          </cell>
          <cell r="G192" t="str">
            <v>Regular Capital - Pre Business Case</v>
          </cell>
          <cell r="H192" t="str">
            <v>No Subfunction</v>
          </cell>
          <cell r="I192" t="str">
            <v>No Function</v>
          </cell>
          <cell r="J192" t="str">
            <v>No Driver</v>
          </cell>
          <cell r="K192" t="str">
            <v>SRV_CD</v>
          </cell>
          <cell r="L192" t="str">
            <v>JUR_AA</v>
          </cell>
          <cell r="M192" t="str">
            <v>Software 303</v>
          </cell>
          <cell r="N192" t="str">
            <v>True</v>
          </cell>
          <cell r="O192" t="str">
            <v>Inactive</v>
          </cell>
          <cell r="P192" t="str">
            <v>ORG_W09</v>
          </cell>
        </row>
        <row r="193">
          <cell r="A193" t="str">
            <v>BI_27M54</v>
          </cell>
          <cell r="B193" t="str">
            <v>27M54</v>
          </cell>
          <cell r="C193" t="str">
            <v>BI_27M54 - CNG Fleet Conversion</v>
          </cell>
          <cell r="D193" t="str">
            <v>ER_7127</v>
          </cell>
          <cell r="E193" t="str">
            <v>7127</v>
          </cell>
          <cell r="F193" t="str">
            <v>ER_7127 - CNG Fleet Conversion</v>
          </cell>
          <cell r="G193" t="str">
            <v>CNG Fleet Conversion</v>
          </cell>
          <cell r="H193" t="str">
            <v>Strategic Subfunction</v>
          </cell>
          <cell r="I193" t="str">
            <v>Other Capital Function</v>
          </cell>
          <cell r="J193" t="str">
            <v>No Driver</v>
          </cell>
          <cell r="K193" t="str">
            <v>SRV_CD</v>
          </cell>
          <cell r="L193" t="str">
            <v>JUR_AA</v>
          </cell>
          <cell r="M193" t="str">
            <v>Transportation and Tools 392 / 396</v>
          </cell>
          <cell r="N193" t="str">
            <v>True</v>
          </cell>
          <cell r="O193" t="str">
            <v>Active</v>
          </cell>
          <cell r="P193" t="str">
            <v>ORG_M54</v>
          </cell>
        </row>
        <row r="194">
          <cell r="A194" t="str">
            <v>BI_27P01</v>
          </cell>
          <cell r="B194" t="str">
            <v>27P01</v>
          </cell>
          <cell r="C194" t="str">
            <v>BI_27P01 - Fiber Network Lease Service Replacement</v>
          </cell>
          <cell r="D194" t="str">
            <v>ER_5027</v>
          </cell>
          <cell r="E194" t="str">
            <v>5027</v>
          </cell>
          <cell r="F194" t="str">
            <v>ER_5027 - Fiber Network Lease Service Replacement</v>
          </cell>
          <cell r="G194" t="str">
            <v>Fiber Network Lease Service Replacement</v>
          </cell>
          <cell r="H194" t="str">
            <v>ET Subfunction</v>
          </cell>
          <cell r="I194" t="str">
            <v>ET</v>
          </cell>
          <cell r="J194" t="str">
            <v>Performance &amp; Capacity</v>
          </cell>
          <cell r="K194" t="str">
            <v>SRV_CD</v>
          </cell>
          <cell r="L194" t="str">
            <v>JUR_AA</v>
          </cell>
          <cell r="M194" t="str">
            <v>General 12yr 389 / 393-395 / 397-398</v>
          </cell>
          <cell r="N194" t="str">
            <v>True</v>
          </cell>
          <cell r="O194" t="str">
            <v>Active</v>
          </cell>
          <cell r="P194" t="str">
            <v>ORG_P99</v>
          </cell>
        </row>
        <row r="195">
          <cell r="A195" t="str">
            <v>BI_27P09</v>
          </cell>
          <cell r="B195" t="str">
            <v>27P09</v>
          </cell>
          <cell r="C195" t="str">
            <v>BI_27P09 - DIMP Infrastructure</v>
          </cell>
          <cell r="D195" t="str">
            <v>ER_5127</v>
          </cell>
          <cell r="E195" t="str">
            <v>5127</v>
          </cell>
          <cell r="F195" t="str">
            <v>ER_5127 - Gas Compliance Applications</v>
          </cell>
          <cell r="G195" t="str">
            <v>Regular Capital - Pre Business Case</v>
          </cell>
          <cell r="H195" t="str">
            <v>No Subfunction</v>
          </cell>
          <cell r="I195" t="str">
            <v>No Function</v>
          </cell>
          <cell r="J195" t="str">
            <v>No Driver</v>
          </cell>
          <cell r="K195" t="str">
            <v>SRV_CD</v>
          </cell>
          <cell r="L195" t="str">
            <v>JUR_AA</v>
          </cell>
          <cell r="M195" t="str">
            <v>General 5yr 389 / 393-395 / 397-398</v>
          </cell>
          <cell r="N195" t="str">
            <v>True</v>
          </cell>
          <cell r="O195" t="str">
            <v>Inactive</v>
          </cell>
          <cell r="P195" t="str">
            <v>ORG_W09</v>
          </cell>
        </row>
        <row r="196">
          <cell r="A196" t="str">
            <v>BI_28B56</v>
          </cell>
          <cell r="B196" t="str">
            <v>28B56</v>
          </cell>
          <cell r="C196" t="str">
            <v>BI_28B56 - Pacific Northwest AC Intertie Purchase</v>
          </cell>
          <cell r="D196" t="str">
            <v>ER_7128</v>
          </cell>
          <cell r="E196" t="str">
            <v>7128</v>
          </cell>
          <cell r="F196" t="str">
            <v>ER_7128 - Pacific Northwest AC Intertie Purchase</v>
          </cell>
          <cell r="G196" t="str">
            <v>Regular Capital - Pre Business Case</v>
          </cell>
          <cell r="H196" t="str">
            <v>No Subfunction</v>
          </cell>
          <cell r="I196" t="str">
            <v>No Function</v>
          </cell>
          <cell r="J196" t="str">
            <v>No Driver</v>
          </cell>
          <cell r="K196" t="str">
            <v>SRV_ED</v>
          </cell>
          <cell r="L196" t="str">
            <v>JUR_AN</v>
          </cell>
          <cell r="M196" t="str">
            <v>Elec Transmission 350-359</v>
          </cell>
          <cell r="N196" t="str">
            <v>False</v>
          </cell>
          <cell r="O196" t="str">
            <v>Inactive</v>
          </cell>
          <cell r="P196" t="str">
            <v>ORG_B56</v>
          </cell>
        </row>
        <row r="197">
          <cell r="A197" t="str">
            <v>BI_28W01</v>
          </cell>
          <cell r="B197" t="str">
            <v>28W01</v>
          </cell>
          <cell r="C197" t="str">
            <v>BI_28W01 - Financial &amp; Accounting Technology</v>
          </cell>
          <cell r="D197" t="str">
            <v>ER_5028</v>
          </cell>
          <cell r="E197" t="str">
            <v>5028</v>
          </cell>
          <cell r="F197" t="str">
            <v>ER_5028 - Financial &amp; Accounting Technology</v>
          </cell>
          <cell r="G197" t="str">
            <v>Financial &amp; Accounting Technology</v>
          </cell>
          <cell r="H197" t="str">
            <v>ET Subfunction</v>
          </cell>
          <cell r="I197" t="str">
            <v>ET</v>
          </cell>
          <cell r="J197" t="str">
            <v>Performance &amp; Capacity</v>
          </cell>
          <cell r="K197" t="str">
            <v>SRV_CD</v>
          </cell>
          <cell r="L197" t="str">
            <v>JUR_AA</v>
          </cell>
          <cell r="M197" t="str">
            <v>General 5yr 389 / 393-395 / 397-398</v>
          </cell>
          <cell r="N197" t="str">
            <v>True</v>
          </cell>
          <cell r="O197" t="str">
            <v>Active</v>
          </cell>
          <cell r="P197" t="str">
            <v>ORG_W09</v>
          </cell>
        </row>
        <row r="198">
          <cell r="A198" t="str">
            <v>BI_28W09</v>
          </cell>
          <cell r="B198" t="str">
            <v>28W09</v>
          </cell>
          <cell r="C198" t="str">
            <v>BI_28W09 - Oracle ERP r12 Upgrade</v>
          </cell>
          <cell r="D198" t="str">
            <v>ER_5128</v>
          </cell>
          <cell r="E198" t="str">
            <v>5128</v>
          </cell>
          <cell r="F198" t="str">
            <v>ER_5128 - Oracle ERP r12 Upgrade</v>
          </cell>
          <cell r="G198" t="str">
            <v>Regular Capital - Pre Business Case</v>
          </cell>
          <cell r="H198" t="str">
            <v>No Subfunction</v>
          </cell>
          <cell r="I198" t="str">
            <v>No Function</v>
          </cell>
          <cell r="J198" t="str">
            <v>No Driver</v>
          </cell>
          <cell r="K198" t="str">
            <v>SRV_CD</v>
          </cell>
          <cell r="L198" t="str">
            <v>JUR_AA</v>
          </cell>
          <cell r="M198" t="str">
            <v>Software 303</v>
          </cell>
          <cell r="N198" t="str">
            <v>True</v>
          </cell>
          <cell r="O198" t="str">
            <v>Inactive</v>
          </cell>
          <cell r="P198" t="str">
            <v>ORG_W09</v>
          </cell>
        </row>
        <row r="199">
          <cell r="A199" t="str">
            <v>BI_29B51</v>
          </cell>
          <cell r="B199" t="str">
            <v>29B51</v>
          </cell>
          <cell r="C199" t="str">
            <v>BI_29B51 - Gas ERT Minor Blanket</v>
          </cell>
          <cell r="D199" t="str">
            <v>ER_1053</v>
          </cell>
          <cell r="E199" t="str">
            <v>1053</v>
          </cell>
          <cell r="F199" t="str">
            <v>ER_1053 - Gas ERT Minor Blanket</v>
          </cell>
          <cell r="G199" t="str">
            <v>New Revenue - Growth</v>
          </cell>
          <cell r="H199" t="str">
            <v>Growth Subfunction</v>
          </cell>
          <cell r="I199" t="str">
            <v>Growth</v>
          </cell>
          <cell r="J199" t="str">
            <v>Customer Requested</v>
          </cell>
          <cell r="K199" t="str">
            <v>SRV_GD</v>
          </cell>
          <cell r="L199" t="str">
            <v>JUR_AN</v>
          </cell>
          <cell r="M199" t="str">
            <v>Gas Distribution 374-387</v>
          </cell>
          <cell r="N199" t="str">
            <v>False</v>
          </cell>
          <cell r="O199" t="str">
            <v>Active</v>
          </cell>
          <cell r="P199" t="str">
            <v>ORG_B51</v>
          </cell>
        </row>
        <row r="200">
          <cell r="A200" t="str">
            <v>BI_29N09</v>
          </cell>
          <cell r="B200" t="str">
            <v>29N09</v>
          </cell>
          <cell r="C200" t="str">
            <v>BI_29N09 - GridGlo GFX Integration</v>
          </cell>
          <cell r="D200" t="str">
            <v>ER_7129</v>
          </cell>
          <cell r="E200" t="str">
            <v>7129</v>
          </cell>
          <cell r="F200" t="str">
            <v>ER_7129 - GridGlo GFX Integration</v>
          </cell>
          <cell r="G200" t="str">
            <v>GridGlo GFX Integration</v>
          </cell>
          <cell r="H200" t="str">
            <v>Strategic Subfunction</v>
          </cell>
          <cell r="I200" t="str">
            <v>Other Capital Function</v>
          </cell>
          <cell r="J200" t="str">
            <v>No Driver</v>
          </cell>
          <cell r="K200" t="str">
            <v>SRV_CD</v>
          </cell>
          <cell r="L200" t="str">
            <v>JUR_AA</v>
          </cell>
          <cell r="M200" t="str">
            <v>Software 303</v>
          </cell>
          <cell r="N200" t="str">
            <v>True</v>
          </cell>
          <cell r="O200" t="str">
            <v>Inactive</v>
          </cell>
          <cell r="P200" t="str">
            <v>ORG_N09</v>
          </cell>
        </row>
        <row r="201">
          <cell r="A201" t="str">
            <v>BI_29W01</v>
          </cell>
          <cell r="B201" t="str">
            <v>29W01</v>
          </cell>
          <cell r="C201" t="str">
            <v>BI_29W01 - Human Resources Technology</v>
          </cell>
          <cell r="D201" t="str">
            <v>ER_5029</v>
          </cell>
          <cell r="E201" t="str">
            <v>5029</v>
          </cell>
          <cell r="F201" t="str">
            <v>ER_5029 - Human Resources Technology</v>
          </cell>
          <cell r="G201" t="str">
            <v>Human Resources Technology</v>
          </cell>
          <cell r="H201" t="str">
            <v>ET Subfunction</v>
          </cell>
          <cell r="I201" t="str">
            <v>ET</v>
          </cell>
          <cell r="J201" t="str">
            <v>Performance &amp; Capacity</v>
          </cell>
          <cell r="K201" t="str">
            <v>SRV_CD</v>
          </cell>
          <cell r="L201" t="str">
            <v>JUR_AA</v>
          </cell>
          <cell r="M201" t="str">
            <v>General 5yr 389 / 393-395 / 397-398</v>
          </cell>
          <cell r="N201" t="str">
            <v>True</v>
          </cell>
          <cell r="O201" t="str">
            <v>Active</v>
          </cell>
          <cell r="P201" t="str">
            <v>ORG_W09</v>
          </cell>
        </row>
        <row r="202">
          <cell r="A202" t="str">
            <v>BI_29W09</v>
          </cell>
          <cell r="B202" t="str">
            <v>29W09</v>
          </cell>
          <cell r="C202" t="str">
            <v>BI_29W09 - AFM.net Upgrade</v>
          </cell>
          <cell r="D202" t="str">
            <v>ER_5129</v>
          </cell>
          <cell r="E202" t="str">
            <v>5129</v>
          </cell>
          <cell r="F202" t="str">
            <v>ER_5129 - AFM.net Upgrade</v>
          </cell>
          <cell r="G202" t="str">
            <v>Regular Capital - Pre Business Case</v>
          </cell>
          <cell r="H202" t="str">
            <v>No Subfunction</v>
          </cell>
          <cell r="I202" t="str">
            <v>No Function</v>
          </cell>
          <cell r="J202" t="str">
            <v>No Driver</v>
          </cell>
          <cell r="K202" t="str">
            <v>SRV_CD</v>
          </cell>
          <cell r="L202" t="str">
            <v>JUR_AA</v>
          </cell>
          <cell r="M202" t="str">
            <v>Software 303</v>
          </cell>
          <cell r="N202" t="str">
            <v>True</v>
          </cell>
          <cell r="O202" t="str">
            <v>Inactive</v>
          </cell>
          <cell r="P202" t="str">
            <v>ORG_W09</v>
          </cell>
        </row>
        <row r="203">
          <cell r="A203" t="str">
            <v>BI_2AH07</v>
          </cell>
          <cell r="B203" t="str">
            <v>2AH07</v>
          </cell>
          <cell r="C203" t="str">
            <v>BI_2AH07 - Old Warehouse Conversion to Office Space</v>
          </cell>
          <cell r="D203" t="str">
            <v>ER_7126</v>
          </cell>
          <cell r="E203" t="str">
            <v>7126</v>
          </cell>
          <cell r="F203" t="str">
            <v>ER_7126 - Long term Campus Re-Structuring Plan</v>
          </cell>
          <cell r="G203" t="str">
            <v>Campus Repurposing Phase 1</v>
          </cell>
          <cell r="H203" t="str">
            <v>Facilities Capital</v>
          </cell>
          <cell r="I203" t="str">
            <v>Other Function</v>
          </cell>
          <cell r="J203" t="str">
            <v>Performance &amp; Capacity</v>
          </cell>
          <cell r="K203" t="str">
            <v>SRV_CD</v>
          </cell>
          <cell r="L203" t="str">
            <v>JUR_AA</v>
          </cell>
          <cell r="M203" t="str">
            <v>Facilities 390-391</v>
          </cell>
          <cell r="N203" t="str">
            <v>True</v>
          </cell>
          <cell r="O203" t="str">
            <v>Inactive</v>
          </cell>
          <cell r="P203" t="str">
            <v>ORG_H07</v>
          </cell>
        </row>
        <row r="204">
          <cell r="A204" t="str">
            <v>BI_2BH07</v>
          </cell>
          <cell r="B204" t="str">
            <v>2BH07</v>
          </cell>
          <cell r="C204" t="str">
            <v>BI_2BH07 - New Fleet Building</v>
          </cell>
          <cell r="D204" t="str">
            <v>ER_7131</v>
          </cell>
          <cell r="E204" t="str">
            <v>7131</v>
          </cell>
          <cell r="F204" t="str">
            <v>ER_7131 - COF Long Term Restructuring Plan Phase 2</v>
          </cell>
          <cell r="G204" t="str">
            <v>Campus Repurposing Phase 2</v>
          </cell>
          <cell r="H204" t="str">
            <v>Facilities Capital</v>
          </cell>
          <cell r="I204" t="str">
            <v>Other Function</v>
          </cell>
          <cell r="J204" t="str">
            <v>Performance &amp; Capacity</v>
          </cell>
          <cell r="K204" t="str">
            <v>SRV_CD</v>
          </cell>
          <cell r="L204" t="str">
            <v>JUR_AA</v>
          </cell>
          <cell r="M204" t="str">
            <v>Facilities 390-391</v>
          </cell>
          <cell r="N204" t="str">
            <v>True</v>
          </cell>
          <cell r="O204" t="str">
            <v>Active</v>
          </cell>
          <cell r="P204" t="str">
            <v>ORG_H07</v>
          </cell>
        </row>
        <row r="205">
          <cell r="A205" t="str">
            <v>BI_30A50</v>
          </cell>
          <cell r="B205" t="str">
            <v>30A50</v>
          </cell>
          <cell r="C205" t="str">
            <v>BI_30A50 - St Light Minor Blanket - System</v>
          </cell>
          <cell r="D205" t="str">
            <v>ER_1004</v>
          </cell>
          <cell r="E205" t="str">
            <v>1004</v>
          </cell>
          <cell r="F205" t="str">
            <v>ER_1004 - Street Lt Minor Blanket</v>
          </cell>
          <cell r="G205" t="str">
            <v>New Revenue - Growth</v>
          </cell>
          <cell r="H205" t="str">
            <v>Growth Subfunction</v>
          </cell>
          <cell r="I205" t="str">
            <v>Growth</v>
          </cell>
          <cell r="J205" t="str">
            <v>Customer Requested</v>
          </cell>
          <cell r="K205" t="str">
            <v>SRV_ED</v>
          </cell>
          <cell r="L205" t="str">
            <v>JUR_AN</v>
          </cell>
          <cell r="M205" t="str">
            <v>Elec Distribution 360-373</v>
          </cell>
          <cell r="N205" t="str">
            <v>False</v>
          </cell>
          <cell r="O205" t="str">
            <v>Inactive</v>
          </cell>
          <cell r="P205" t="str">
            <v>ORG_A50</v>
          </cell>
        </row>
        <row r="206">
          <cell r="A206" t="str">
            <v>BI_30F08</v>
          </cell>
          <cell r="B206" t="str">
            <v>30F08</v>
          </cell>
          <cell r="C206" t="str">
            <v>BI_30F08 - Electric Shop Equipment Trailer</v>
          </cell>
          <cell r="D206" t="str">
            <v>ER_7050</v>
          </cell>
          <cell r="E206" t="str">
            <v>7050</v>
          </cell>
          <cell r="F206" t="str">
            <v>ER_7050 - Productivity Initiative</v>
          </cell>
          <cell r="G206" t="str">
            <v>Productivity</v>
          </cell>
          <cell r="H206" t="str">
            <v>Productivity Subfunction</v>
          </cell>
          <cell r="I206" t="str">
            <v>Other Capital Function</v>
          </cell>
          <cell r="J206" t="str">
            <v>No Driver</v>
          </cell>
          <cell r="K206" t="str">
            <v>SRV_CD</v>
          </cell>
          <cell r="L206" t="str">
            <v>JUR_AA</v>
          </cell>
          <cell r="M206" t="str">
            <v>General 12yr 389 / 393-395 / 397-398</v>
          </cell>
          <cell r="N206" t="str">
            <v>False</v>
          </cell>
          <cell r="O206" t="str">
            <v>Inactive</v>
          </cell>
          <cell r="P206" t="str">
            <v>ORG_F08</v>
          </cell>
        </row>
        <row r="207">
          <cell r="A207" t="str">
            <v>BI_30H07</v>
          </cell>
          <cell r="B207" t="str">
            <v>30H07</v>
          </cell>
          <cell r="C207" t="str">
            <v>BI_30H07 - Beacon Sub Security System</v>
          </cell>
          <cell r="D207" t="str">
            <v>ER_7050</v>
          </cell>
          <cell r="E207" t="str">
            <v>7050</v>
          </cell>
          <cell r="F207" t="str">
            <v>ER_7050 - Productivity Initiative</v>
          </cell>
          <cell r="G207" t="str">
            <v>Productivity</v>
          </cell>
          <cell r="H207" t="str">
            <v>Productivity Subfunction</v>
          </cell>
          <cell r="I207" t="str">
            <v>Other Capital Function</v>
          </cell>
          <cell r="J207" t="str">
            <v>No Driver</v>
          </cell>
          <cell r="K207" t="str">
            <v>SRV_CD</v>
          </cell>
          <cell r="L207" t="str">
            <v>JUR_AA</v>
          </cell>
          <cell r="M207" t="str">
            <v>General 12yr 389 / 393-395 / 397-398</v>
          </cell>
          <cell r="N207" t="str">
            <v>True</v>
          </cell>
          <cell r="O207" t="str">
            <v>Inactive</v>
          </cell>
          <cell r="P207" t="str">
            <v>ORG_H07</v>
          </cell>
        </row>
        <row r="208">
          <cell r="A208" t="str">
            <v>BI_30P01</v>
          </cell>
          <cell r="B208" t="str">
            <v>30P01</v>
          </cell>
          <cell r="C208" t="str">
            <v>BI_30P01 - Land Mobile Radio &amp; Real Time Comm Systems</v>
          </cell>
          <cell r="D208" t="str">
            <v>ER_5030</v>
          </cell>
          <cell r="E208" t="str">
            <v>5030</v>
          </cell>
          <cell r="F208" t="str">
            <v>ER_5030 - Land Mobile Radio &amp; Real Time Comm Systems</v>
          </cell>
          <cell r="G208" t="str">
            <v>Land Mobile Radio &amp; Real Time Communication Systems</v>
          </cell>
          <cell r="H208" t="str">
            <v>ET Subfunction</v>
          </cell>
          <cell r="I208" t="str">
            <v>ET</v>
          </cell>
          <cell r="J208" t="str">
            <v>Performance &amp; Capacity</v>
          </cell>
          <cell r="K208" t="str">
            <v>SRV_CD</v>
          </cell>
          <cell r="L208" t="str">
            <v>JUR_AA</v>
          </cell>
          <cell r="M208" t="str">
            <v>General 12yr 389 / 393-395 / 397-398</v>
          </cell>
          <cell r="N208" t="str">
            <v>True</v>
          </cell>
          <cell r="O208" t="str">
            <v>Active</v>
          </cell>
          <cell r="P208" t="str">
            <v>ORG_P99</v>
          </cell>
        </row>
        <row r="209">
          <cell r="A209" t="str">
            <v>BI_30W09</v>
          </cell>
          <cell r="B209" t="str">
            <v>30W09</v>
          </cell>
          <cell r="C209" t="str">
            <v>BI_30W09 - Rates System Project</v>
          </cell>
          <cell r="D209" t="str">
            <v>ER_5130</v>
          </cell>
          <cell r="E209" t="str">
            <v>5130</v>
          </cell>
          <cell r="F209" t="str">
            <v>ER_5130 - Rates System Project</v>
          </cell>
          <cell r="G209" t="str">
            <v>Regular Capital - Pre Business Case</v>
          </cell>
          <cell r="H209" t="str">
            <v>No Subfunction</v>
          </cell>
          <cell r="I209" t="str">
            <v>No Function</v>
          </cell>
          <cell r="J209" t="str">
            <v>No Driver</v>
          </cell>
          <cell r="K209" t="str">
            <v>SRV_CD</v>
          </cell>
          <cell r="L209" t="str">
            <v>JUR_AA</v>
          </cell>
          <cell r="M209" t="str">
            <v>General 5yr 389 / 393-395 / 397-398</v>
          </cell>
          <cell r="N209" t="str">
            <v>True</v>
          </cell>
          <cell r="O209" t="str">
            <v>Inactive</v>
          </cell>
          <cell r="P209" t="str">
            <v>ORG_W09</v>
          </cell>
        </row>
        <row r="210">
          <cell r="A210" t="str">
            <v>BI_30Z08</v>
          </cell>
          <cell r="B210" t="str">
            <v>30Z08</v>
          </cell>
          <cell r="C210" t="str">
            <v>BI_30Z08 - Remote Collar Installation for Washington &amp; Idaho</v>
          </cell>
          <cell r="D210" t="str">
            <v>ER_7050</v>
          </cell>
          <cell r="E210" t="str">
            <v>7050</v>
          </cell>
          <cell r="F210" t="str">
            <v>ER_7050 - Productivity Initiative</v>
          </cell>
          <cell r="G210" t="str">
            <v>Productivity</v>
          </cell>
          <cell r="H210" t="str">
            <v>Productivity Subfunction</v>
          </cell>
          <cell r="I210" t="str">
            <v>Other Capital Function</v>
          </cell>
          <cell r="J210" t="str">
            <v>No Driver</v>
          </cell>
          <cell r="K210" t="str">
            <v>SRV_CD</v>
          </cell>
          <cell r="L210" t="str">
            <v>JUR_AA</v>
          </cell>
          <cell r="M210" t="str">
            <v>General 12yr 389 / 393-395 / 397-398</v>
          </cell>
          <cell r="N210" t="str">
            <v>False</v>
          </cell>
          <cell r="O210" t="str">
            <v>Inactive</v>
          </cell>
          <cell r="P210" t="str">
            <v>ORG_Z08</v>
          </cell>
        </row>
        <row r="211">
          <cell r="A211" t="str">
            <v>BI_31H07</v>
          </cell>
          <cell r="B211" t="str">
            <v>31H07</v>
          </cell>
          <cell r="C211" t="str">
            <v>BI_31H07 - HVAC Renovation Project- 70s Addition</v>
          </cell>
          <cell r="D211" t="str">
            <v>ER_7101</v>
          </cell>
          <cell r="E211" t="str">
            <v>7101</v>
          </cell>
          <cell r="F211" t="str">
            <v>ER_7101 - COF HVAC Improvmt</v>
          </cell>
          <cell r="G211" t="str">
            <v>HVAC Renovation Project</v>
          </cell>
          <cell r="H211" t="str">
            <v>Facilities Capital</v>
          </cell>
          <cell r="I211" t="str">
            <v>Other Function</v>
          </cell>
          <cell r="J211" t="str">
            <v>No Driver</v>
          </cell>
          <cell r="K211" t="str">
            <v>SRV_CD</v>
          </cell>
          <cell r="L211" t="str">
            <v>JUR_AA</v>
          </cell>
          <cell r="M211" t="str">
            <v>Facilities 390-391</v>
          </cell>
          <cell r="N211" t="str">
            <v>True</v>
          </cell>
          <cell r="O211" t="str">
            <v>Inactive</v>
          </cell>
          <cell r="P211" t="str">
            <v>ORG_H07</v>
          </cell>
        </row>
        <row r="212">
          <cell r="A212" t="str">
            <v>BI_31K51</v>
          </cell>
          <cell r="B212" t="str">
            <v>31K51</v>
          </cell>
          <cell r="C212" t="str">
            <v>BI_31K51 - Transportation Equipment-ED.AN</v>
          </cell>
          <cell r="D212" t="str">
            <v>ER_7000</v>
          </cell>
          <cell r="E212" t="str">
            <v>7000</v>
          </cell>
          <cell r="F212" t="str">
            <v>ER_7000 - Transportation Equip</v>
          </cell>
          <cell r="G212" t="str">
            <v>Fleet Services Capital Plan</v>
          </cell>
          <cell r="H212" t="str">
            <v>Other Subfunction</v>
          </cell>
          <cell r="I212" t="str">
            <v>Other Function</v>
          </cell>
          <cell r="J212" t="str">
            <v>Asset Condition</v>
          </cell>
          <cell r="K212" t="str">
            <v>SRV_ED</v>
          </cell>
          <cell r="L212" t="str">
            <v>JUR_AN</v>
          </cell>
          <cell r="M212" t="str">
            <v>Transportation and Tools 392 / 396</v>
          </cell>
          <cell r="N212" t="str">
            <v>False</v>
          </cell>
          <cell r="O212" t="str">
            <v>Active</v>
          </cell>
          <cell r="P212" t="str">
            <v>ORG_K51</v>
          </cell>
        </row>
        <row r="213">
          <cell r="A213" t="str">
            <v>BI_31N09</v>
          </cell>
          <cell r="B213" t="str">
            <v>31N09</v>
          </cell>
          <cell r="C213" t="str">
            <v>BI_31N09 - Gas Solutions Rewrite/Replace</v>
          </cell>
          <cell r="D213" t="str">
            <v>ER_5131</v>
          </cell>
          <cell r="E213" t="str">
            <v>5131</v>
          </cell>
          <cell r="F213" t="str">
            <v>ER_5131 - Gas Solutions Rewrite/Replace</v>
          </cell>
          <cell r="G213" t="str">
            <v>Regular Capital - Pre Business Case</v>
          </cell>
          <cell r="H213" t="str">
            <v>No Subfunction</v>
          </cell>
          <cell r="I213" t="str">
            <v>No Function</v>
          </cell>
          <cell r="J213" t="str">
            <v>No Driver</v>
          </cell>
          <cell r="K213" t="str">
            <v>SRV_CD</v>
          </cell>
          <cell r="L213" t="str">
            <v>JUR_AA</v>
          </cell>
          <cell r="M213" t="str">
            <v>Software 303</v>
          </cell>
          <cell r="N213" t="str">
            <v>True</v>
          </cell>
          <cell r="O213" t="str">
            <v>Inactive</v>
          </cell>
          <cell r="P213" t="str">
            <v>ORG_W09</v>
          </cell>
        </row>
        <row r="214">
          <cell r="A214" t="str">
            <v>BI_31W01</v>
          </cell>
          <cell r="B214" t="str">
            <v>31W01</v>
          </cell>
          <cell r="C214" t="str">
            <v>BI_31W01 - Legal &amp; Compliance Technology</v>
          </cell>
          <cell r="D214" t="str">
            <v>ER_5031</v>
          </cell>
          <cell r="E214" t="str">
            <v>5031</v>
          </cell>
          <cell r="F214" t="str">
            <v>ER_5031 - Legal &amp; Compliance Technology</v>
          </cell>
          <cell r="G214" t="str">
            <v>Legal &amp; Compliance Technology</v>
          </cell>
          <cell r="H214" t="str">
            <v>ET Subfunction</v>
          </cell>
          <cell r="I214" t="str">
            <v>ET</v>
          </cell>
          <cell r="J214" t="str">
            <v>Performance &amp; Capacity</v>
          </cell>
          <cell r="K214" t="str">
            <v>SRV_CD</v>
          </cell>
          <cell r="L214" t="str">
            <v>JUR_AA</v>
          </cell>
          <cell r="M214" t="str">
            <v>General 5yr 389 / 393-395 / 397-398</v>
          </cell>
          <cell r="N214" t="str">
            <v>True</v>
          </cell>
          <cell r="O214" t="str">
            <v>Active</v>
          </cell>
          <cell r="P214" t="str">
            <v>ORG_W09</v>
          </cell>
        </row>
        <row r="215">
          <cell r="A215" t="str">
            <v>BI_32H07</v>
          </cell>
          <cell r="B215" t="str">
            <v>32H07</v>
          </cell>
          <cell r="C215" t="str">
            <v>BI_32H07 - Dollar Rd Service Center Addition and Remodel</v>
          </cell>
          <cell r="D215" t="str">
            <v>ER_7132</v>
          </cell>
          <cell r="E215" t="str">
            <v>7132</v>
          </cell>
          <cell r="F215" t="str">
            <v>ER_7132 - Dollar Rd Service Center Addition and Remodel</v>
          </cell>
          <cell r="G215" t="str">
            <v>New Dollar Road Service Center</v>
          </cell>
          <cell r="H215" t="str">
            <v>Facilities Capital</v>
          </cell>
          <cell r="I215" t="str">
            <v>Other Function</v>
          </cell>
          <cell r="J215" t="str">
            <v>Asset Condition</v>
          </cell>
          <cell r="K215" t="str">
            <v>SRV_CD</v>
          </cell>
          <cell r="L215" t="str">
            <v>JUR_AA</v>
          </cell>
          <cell r="M215" t="str">
            <v>Facilities 390-391</v>
          </cell>
          <cell r="N215" t="str">
            <v>True</v>
          </cell>
          <cell r="O215" t="str">
            <v>Active</v>
          </cell>
          <cell r="P215" t="str">
            <v>ORG_H07</v>
          </cell>
        </row>
        <row r="216">
          <cell r="A216" t="str">
            <v>BI_32K51</v>
          </cell>
          <cell r="B216" t="str">
            <v>32K51</v>
          </cell>
          <cell r="C216" t="str">
            <v>BI_32K51 - Transportation Equipment-ED.ID</v>
          </cell>
          <cell r="D216" t="str">
            <v>ER_7000</v>
          </cell>
          <cell r="E216" t="str">
            <v>7000</v>
          </cell>
          <cell r="F216" t="str">
            <v>ER_7000 - Transportation Equip</v>
          </cell>
          <cell r="G216" t="str">
            <v>Fleet Services Capital Plan</v>
          </cell>
          <cell r="H216" t="str">
            <v>Other Subfunction</v>
          </cell>
          <cell r="I216" t="str">
            <v>Other Function</v>
          </cell>
          <cell r="J216" t="str">
            <v>Asset Condition</v>
          </cell>
          <cell r="K216" t="str">
            <v>SRV_ED</v>
          </cell>
          <cell r="L216" t="str">
            <v>JUR_ID</v>
          </cell>
          <cell r="M216" t="str">
            <v>Transportation and Tools 392 / 396</v>
          </cell>
          <cell r="N216" t="str">
            <v>False</v>
          </cell>
          <cell r="O216" t="str">
            <v>Active</v>
          </cell>
          <cell r="P216" t="str">
            <v>ORG_K51</v>
          </cell>
        </row>
        <row r="217">
          <cell r="A217" t="str">
            <v>BI_32P01</v>
          </cell>
          <cell r="B217" t="str">
            <v>32P01</v>
          </cell>
          <cell r="C217" t="str">
            <v>BI_32P01 - Enterprise Security (CDAA)</v>
          </cell>
          <cell r="D217" t="str">
            <v>ER_5032</v>
          </cell>
          <cell r="E217" t="str">
            <v>5032</v>
          </cell>
          <cell r="F217" t="str">
            <v>ER_5032 - Enterprise Security</v>
          </cell>
          <cell r="G217" t="str">
            <v>Enterprise Security</v>
          </cell>
          <cell r="H217" t="str">
            <v>Security Capital</v>
          </cell>
          <cell r="I217" t="str">
            <v>Other Function</v>
          </cell>
          <cell r="J217" t="str">
            <v>Customer Service Quality &amp; Reliability</v>
          </cell>
          <cell r="K217" t="str">
            <v>SRV_CD</v>
          </cell>
          <cell r="L217" t="str">
            <v>JUR_AA</v>
          </cell>
          <cell r="M217" t="str">
            <v>General 5yr 389 / 393-395 / 397-398</v>
          </cell>
          <cell r="N217" t="str">
            <v>True</v>
          </cell>
          <cell r="O217" t="str">
            <v>Active</v>
          </cell>
          <cell r="P217" t="str">
            <v>ORG_C09</v>
          </cell>
        </row>
        <row r="218">
          <cell r="A218" t="str">
            <v>BI_32P02</v>
          </cell>
          <cell r="B218" t="str">
            <v>32P02</v>
          </cell>
          <cell r="C218" t="str">
            <v>BI_32P02 - Enterprise Security (EDAN)</v>
          </cell>
          <cell r="D218" t="str">
            <v>ER_5032</v>
          </cell>
          <cell r="E218" t="str">
            <v>5032</v>
          </cell>
          <cell r="F218" t="str">
            <v>ER_5032 - Enterprise Security</v>
          </cell>
          <cell r="G218" t="str">
            <v>Enterprise Security</v>
          </cell>
          <cell r="H218" t="str">
            <v>Security Capital</v>
          </cell>
          <cell r="I218" t="str">
            <v>Other Function</v>
          </cell>
          <cell r="J218" t="str">
            <v>Customer Service Quality &amp; Reliability</v>
          </cell>
          <cell r="K218" t="str">
            <v>SRV_ED</v>
          </cell>
          <cell r="L218" t="str">
            <v>JUR_AN</v>
          </cell>
          <cell r="M218" t="str">
            <v>General 5yr 389 / 393-395 / 397-398</v>
          </cell>
          <cell r="N218" t="str">
            <v>True</v>
          </cell>
          <cell r="O218" t="str">
            <v>Active</v>
          </cell>
          <cell r="P218" t="str">
            <v>ORG_C09</v>
          </cell>
        </row>
        <row r="219">
          <cell r="A219" t="str">
            <v>BI_32W09</v>
          </cell>
          <cell r="B219" t="str">
            <v>32W09</v>
          </cell>
          <cell r="C219" t="str">
            <v>BI_32W09 - PPR Meter Reading Application</v>
          </cell>
          <cell r="D219" t="str">
            <v>ER_5132</v>
          </cell>
          <cell r="E219" t="str">
            <v>5132</v>
          </cell>
          <cell r="F219" t="str">
            <v>ER_5132 - PP4 Meter Reading Application Upgrade</v>
          </cell>
          <cell r="G219" t="str">
            <v>Regular Capital - Pre Business Case</v>
          </cell>
          <cell r="H219" t="str">
            <v>No Subfunction</v>
          </cell>
          <cell r="I219" t="str">
            <v>No Function</v>
          </cell>
          <cell r="J219" t="str">
            <v>No Driver</v>
          </cell>
          <cell r="K219" t="str">
            <v>SRV_CD</v>
          </cell>
          <cell r="L219" t="str">
            <v>JUR_AA</v>
          </cell>
          <cell r="M219" t="str">
            <v>Software 303</v>
          </cell>
          <cell r="N219" t="str">
            <v>True</v>
          </cell>
          <cell r="O219" t="str">
            <v>Inactive</v>
          </cell>
          <cell r="P219" t="str">
            <v>ORG_W09</v>
          </cell>
        </row>
        <row r="220">
          <cell r="A220" t="str">
            <v>BI_33C09</v>
          </cell>
          <cell r="B220" t="str">
            <v>33C09</v>
          </cell>
          <cell r="C220" t="str">
            <v>BI_33C09 - Facilities and Storage Locations</v>
          </cell>
          <cell r="D220" t="str">
            <v>ER_5033</v>
          </cell>
          <cell r="E220" t="str">
            <v>5033</v>
          </cell>
          <cell r="F220" t="str">
            <v>ER_5033 - Facilities and Storage Locations Security</v>
          </cell>
          <cell r="G220" t="str">
            <v>Facilities and Storage Location Security</v>
          </cell>
          <cell r="H220" t="str">
            <v>Security Capital</v>
          </cell>
          <cell r="I220" t="str">
            <v>Other Function</v>
          </cell>
          <cell r="J220" t="str">
            <v>Customer Service Quality &amp; Reliability</v>
          </cell>
          <cell r="K220" t="str">
            <v>SRV_CD</v>
          </cell>
          <cell r="L220" t="str">
            <v>JUR_AA</v>
          </cell>
          <cell r="M220" t="str">
            <v>General 12yr 389 / 393-395 / 397-398</v>
          </cell>
          <cell r="N220" t="str">
            <v>True</v>
          </cell>
          <cell r="O220" t="str">
            <v>Active</v>
          </cell>
          <cell r="P220" t="str">
            <v>ORG_C09</v>
          </cell>
        </row>
        <row r="221">
          <cell r="A221" t="str">
            <v>BI_33H07</v>
          </cell>
          <cell r="B221" t="str">
            <v>33H07</v>
          </cell>
          <cell r="C221" t="str">
            <v>BI_33H07 - Jack Stewart Training Center Expansion</v>
          </cell>
          <cell r="D221" t="str">
            <v>ER_7133</v>
          </cell>
          <cell r="E221" t="str">
            <v>7133</v>
          </cell>
          <cell r="F221" t="str">
            <v>ER_7133 - Jack Stewart Training Center Expansion</v>
          </cell>
          <cell r="G221" t="str">
            <v>Jack Stewart Training Center Expansion &amp; Enhancement</v>
          </cell>
          <cell r="H221" t="str">
            <v>Facilities Capital</v>
          </cell>
          <cell r="I221" t="str">
            <v>Other Function</v>
          </cell>
          <cell r="J221" t="str">
            <v>Asset Condition</v>
          </cell>
          <cell r="K221" t="str">
            <v>SRV_CD</v>
          </cell>
          <cell r="L221" t="str">
            <v>JUR_AA</v>
          </cell>
          <cell r="M221" t="str">
            <v>Facilities 390-391</v>
          </cell>
          <cell r="N221" t="str">
            <v>True</v>
          </cell>
          <cell r="O221" t="str">
            <v>Active</v>
          </cell>
          <cell r="P221" t="str">
            <v>ORG_H07</v>
          </cell>
        </row>
        <row r="222">
          <cell r="A222" t="str">
            <v>BI_33K51</v>
          </cell>
          <cell r="B222" t="str">
            <v>33K51</v>
          </cell>
          <cell r="C222" t="str">
            <v>BI_33K51 - Transportation Equipment-ED.WA</v>
          </cell>
          <cell r="D222" t="str">
            <v>ER_7000</v>
          </cell>
          <cell r="E222" t="str">
            <v>7000</v>
          </cell>
          <cell r="F222" t="str">
            <v>ER_7000 - Transportation Equip</v>
          </cell>
          <cell r="G222" t="str">
            <v>Fleet Services Capital Plan</v>
          </cell>
          <cell r="H222" t="str">
            <v>Other Subfunction</v>
          </cell>
          <cell r="I222" t="str">
            <v>Other Function</v>
          </cell>
          <cell r="J222" t="str">
            <v>Asset Condition</v>
          </cell>
          <cell r="K222" t="str">
            <v>SRV_ED</v>
          </cell>
          <cell r="L222" t="str">
            <v>JUR_WA</v>
          </cell>
          <cell r="M222" t="str">
            <v>Transportation and Tools 392 / 396</v>
          </cell>
          <cell r="N222" t="str">
            <v>False</v>
          </cell>
          <cell r="O222" t="str">
            <v>Active</v>
          </cell>
          <cell r="P222" t="str">
            <v>ORG_K51</v>
          </cell>
        </row>
        <row r="223">
          <cell r="A223" t="str">
            <v>BI_33W09</v>
          </cell>
          <cell r="B223" t="str">
            <v>33W09</v>
          </cell>
          <cell r="C223" t="str">
            <v>BI_33W09 - Nucleus Upgrade</v>
          </cell>
          <cell r="D223" t="str">
            <v>ER_5133</v>
          </cell>
          <cell r="E223" t="str">
            <v>5133</v>
          </cell>
          <cell r="F223" t="str">
            <v>ER_5133 - Nucleus Upgrade</v>
          </cell>
          <cell r="G223" t="str">
            <v>Regular Capital - Pre Business Case</v>
          </cell>
          <cell r="H223" t="str">
            <v>No Subfunction</v>
          </cell>
          <cell r="I223" t="str">
            <v>No Function</v>
          </cell>
          <cell r="J223" t="str">
            <v>No Driver</v>
          </cell>
          <cell r="K223" t="str">
            <v>SRV_CD</v>
          </cell>
          <cell r="L223" t="str">
            <v>JUR_AA</v>
          </cell>
          <cell r="M223" t="str">
            <v>Software 303</v>
          </cell>
          <cell r="N223" t="str">
            <v>True</v>
          </cell>
          <cell r="O223" t="str">
            <v>Inactive</v>
          </cell>
          <cell r="P223" t="str">
            <v>ORG_W09</v>
          </cell>
        </row>
        <row r="224">
          <cell r="A224" t="str">
            <v>BI_34A50</v>
          </cell>
          <cell r="B224" t="str">
            <v>34A50</v>
          </cell>
          <cell r="C224" t="str">
            <v>BI_34A50 - Elect Distr Minor Blanket - System</v>
          </cell>
          <cell r="D224" t="str">
            <v>ER_2055</v>
          </cell>
          <cell r="E224" t="str">
            <v>2055</v>
          </cell>
          <cell r="F224" t="str">
            <v>ER_2055 - Electric Distribution Minor Blanket</v>
          </cell>
          <cell r="G224" t="str">
            <v>Distribution Minor Rebuild</v>
          </cell>
          <cell r="H224" t="str">
            <v>T&amp;D Operations</v>
          </cell>
          <cell r="I224" t="str">
            <v>T&amp;D</v>
          </cell>
          <cell r="J224" t="str">
            <v>Asset Condition</v>
          </cell>
          <cell r="K224" t="str">
            <v>SRV_ED</v>
          </cell>
          <cell r="L224" t="str">
            <v>JUR_AN</v>
          </cell>
          <cell r="M224" t="str">
            <v>Elec Distribution 360-373</v>
          </cell>
          <cell r="N224" t="str">
            <v>False</v>
          </cell>
          <cell r="O224" t="str">
            <v>Inactive</v>
          </cell>
          <cell r="P224" t="str">
            <v>ORG_A50</v>
          </cell>
        </row>
        <row r="225">
          <cell r="A225" t="str">
            <v>BI_34C09</v>
          </cell>
          <cell r="B225" t="str">
            <v>34C09</v>
          </cell>
          <cell r="C225" t="str">
            <v>BI_34C09 - Generation, Substation &amp; Gas Location Security</v>
          </cell>
          <cell r="D225" t="str">
            <v>ER_5034</v>
          </cell>
          <cell r="E225" t="str">
            <v>5034</v>
          </cell>
          <cell r="F225" t="str">
            <v>ER_5034 - Generation, Substation &amp; Gas Location Security</v>
          </cell>
          <cell r="G225" t="str">
            <v>Generation, Substation &amp; Gas Location Security</v>
          </cell>
          <cell r="H225" t="str">
            <v>Security Capital</v>
          </cell>
          <cell r="I225" t="str">
            <v>Other Function</v>
          </cell>
          <cell r="J225" t="str">
            <v>Customer Service Quality &amp; Reliability</v>
          </cell>
          <cell r="K225" t="str">
            <v>SRV_CD</v>
          </cell>
          <cell r="L225" t="str">
            <v>JUR_AA</v>
          </cell>
          <cell r="M225" t="str">
            <v>General 12yr 389 / 393-395 / 397-398</v>
          </cell>
          <cell r="N225" t="str">
            <v>True</v>
          </cell>
          <cell r="O225" t="str">
            <v>Active</v>
          </cell>
          <cell r="P225" t="str">
            <v>ORG_C09</v>
          </cell>
        </row>
        <row r="226">
          <cell r="A226" t="str">
            <v>BI_34H07</v>
          </cell>
          <cell r="B226" t="str">
            <v>34H07</v>
          </cell>
          <cell r="C226" t="str">
            <v>BI_34H07 - Palouse Service Center Land</v>
          </cell>
          <cell r="D226" t="str">
            <v>ER_7134</v>
          </cell>
          <cell r="E226" t="str">
            <v>7134</v>
          </cell>
          <cell r="F226" t="str">
            <v>ER_7134 - Palouse Service Center</v>
          </cell>
          <cell r="G226" t="str">
            <v>Palouse Service Center</v>
          </cell>
          <cell r="H226" t="str">
            <v>Facilities Capital</v>
          </cell>
          <cell r="I226" t="str">
            <v>Other Function</v>
          </cell>
          <cell r="J226" t="str">
            <v>Asset Condition</v>
          </cell>
          <cell r="K226" t="str">
            <v>SRV_CD</v>
          </cell>
          <cell r="L226" t="str">
            <v>JUR_AN</v>
          </cell>
          <cell r="M226" t="str">
            <v>Facilities 390-391</v>
          </cell>
          <cell r="N226" t="str">
            <v>True</v>
          </cell>
          <cell r="O226" t="str">
            <v>Active</v>
          </cell>
          <cell r="P226" t="str">
            <v>ORG_H07</v>
          </cell>
        </row>
        <row r="227">
          <cell r="A227" t="str">
            <v>BI_34W09</v>
          </cell>
          <cell r="B227" t="str">
            <v>34W09</v>
          </cell>
          <cell r="C227" t="str">
            <v>BI_34W09 - HRIS Upgrade</v>
          </cell>
          <cell r="D227" t="str">
            <v>ER_5134</v>
          </cell>
          <cell r="E227" t="str">
            <v>5134</v>
          </cell>
          <cell r="F227" t="str">
            <v>ER_5134 - HRIS Upgrade</v>
          </cell>
          <cell r="G227" t="str">
            <v>Regular Capital - Pre Business Case</v>
          </cell>
          <cell r="H227" t="str">
            <v>No Subfunction</v>
          </cell>
          <cell r="I227" t="str">
            <v>No Function</v>
          </cell>
          <cell r="J227" t="str">
            <v>No Driver</v>
          </cell>
          <cell r="K227" t="str">
            <v>SRV_CD</v>
          </cell>
          <cell r="L227" t="str">
            <v>JUR_AA</v>
          </cell>
          <cell r="M227" t="str">
            <v>Software 303</v>
          </cell>
          <cell r="N227" t="str">
            <v>True</v>
          </cell>
          <cell r="O227" t="str">
            <v>Inactive</v>
          </cell>
          <cell r="P227" t="str">
            <v>ORG_W09</v>
          </cell>
        </row>
        <row r="228">
          <cell r="A228" t="str">
            <v>BI_35A50</v>
          </cell>
          <cell r="B228" t="str">
            <v>35A50</v>
          </cell>
          <cell r="C228" t="str">
            <v>BI_35A50 - Electric Distribution Line Relocates</v>
          </cell>
          <cell r="D228" t="str">
            <v>ER_2056</v>
          </cell>
          <cell r="E228" t="str">
            <v>2056</v>
          </cell>
          <cell r="F228" t="str">
            <v>ER_2056 - Distribution Line Relocations</v>
          </cell>
          <cell r="G228" t="str">
            <v>Elec Relocation and Replacement Program</v>
          </cell>
          <cell r="H228" t="str">
            <v>T&amp;D Operations</v>
          </cell>
          <cell r="I228" t="str">
            <v>T&amp;D</v>
          </cell>
          <cell r="J228" t="str">
            <v>Mandatory &amp; Compliance</v>
          </cell>
          <cell r="K228" t="str">
            <v>SRV_ED</v>
          </cell>
          <cell r="L228" t="str">
            <v>JUR_AN</v>
          </cell>
          <cell r="M228" t="str">
            <v>Elec Distribution 360-373</v>
          </cell>
          <cell r="N228" t="str">
            <v>False</v>
          </cell>
          <cell r="O228" t="str">
            <v>Inactive</v>
          </cell>
          <cell r="P228" t="str">
            <v>ORG_A50</v>
          </cell>
        </row>
        <row r="229">
          <cell r="A229" t="str">
            <v>BI_35C09</v>
          </cell>
          <cell r="B229" t="str">
            <v>35C09</v>
          </cell>
          <cell r="C229" t="str">
            <v>BI_35C09 - Telecommunication &amp; Network Distribution Security</v>
          </cell>
          <cell r="D229" t="str">
            <v>ER_5035</v>
          </cell>
          <cell r="E229" t="str">
            <v>5035</v>
          </cell>
          <cell r="F229" t="str">
            <v>ER_5035 - Telecommunication &amp; Network Distribution Security</v>
          </cell>
          <cell r="G229" t="str">
            <v>Telecommunication &amp; Network Distribution location Security</v>
          </cell>
          <cell r="H229" t="str">
            <v>Security Capital</v>
          </cell>
          <cell r="I229" t="str">
            <v>Other Function</v>
          </cell>
          <cell r="J229" t="str">
            <v>Customer Service Quality &amp; Reliability</v>
          </cell>
          <cell r="K229" t="str">
            <v>SRV_CD</v>
          </cell>
          <cell r="L229" t="str">
            <v>JUR_AA</v>
          </cell>
          <cell r="M229" t="str">
            <v>General 12yr 389 / 393-395 / 397-398</v>
          </cell>
          <cell r="N229" t="str">
            <v>True</v>
          </cell>
          <cell r="O229" t="str">
            <v>Active</v>
          </cell>
          <cell r="P229" t="str">
            <v>ORG_C09</v>
          </cell>
        </row>
        <row r="230">
          <cell r="A230" t="str">
            <v>BI_35H07</v>
          </cell>
          <cell r="B230" t="str">
            <v>35H07</v>
          </cell>
          <cell r="C230" t="str">
            <v>BI_35H07 - Deer Park Service Center</v>
          </cell>
          <cell r="D230" t="str">
            <v>ER_7135</v>
          </cell>
          <cell r="E230" t="str">
            <v>7135</v>
          </cell>
          <cell r="F230" t="str">
            <v>ER_7135 - Deer Park Service Center</v>
          </cell>
          <cell r="G230" t="str">
            <v>New Deer Park Service Center</v>
          </cell>
          <cell r="H230" t="str">
            <v>Facilities Capital</v>
          </cell>
          <cell r="I230" t="str">
            <v>Other Function</v>
          </cell>
          <cell r="J230" t="str">
            <v>Asset Condition</v>
          </cell>
          <cell r="K230" t="str">
            <v>SRV_CD</v>
          </cell>
          <cell r="L230" t="str">
            <v>JUR_WA</v>
          </cell>
          <cell r="M230" t="str">
            <v>Facilities 390-391</v>
          </cell>
          <cell r="N230" t="str">
            <v>True</v>
          </cell>
          <cell r="O230" t="str">
            <v>Active</v>
          </cell>
          <cell r="P230" t="str">
            <v>ORG_H07</v>
          </cell>
        </row>
        <row r="231">
          <cell r="A231" t="str">
            <v>BI_35N09</v>
          </cell>
          <cell r="B231" t="str">
            <v>35N09</v>
          </cell>
          <cell r="C231" t="str">
            <v>BI_35N09 - Infrastructure Technology Failed Assets</v>
          </cell>
          <cell r="D231" t="str">
            <v>ER_5037</v>
          </cell>
          <cell r="E231" t="str">
            <v>5037</v>
          </cell>
          <cell r="F231" t="str">
            <v>ER_5037 - Infrastructure Technology Failed Assets</v>
          </cell>
          <cell r="G231" t="str">
            <v>Technology Failed Assets</v>
          </cell>
          <cell r="H231" t="str">
            <v>ET Subfunction</v>
          </cell>
          <cell r="I231" t="str">
            <v>ET</v>
          </cell>
          <cell r="J231" t="str">
            <v>Failed Plant &amp; Operations</v>
          </cell>
          <cell r="K231" t="str">
            <v>SRV_CD</v>
          </cell>
          <cell r="L231" t="str">
            <v>JUR_AA</v>
          </cell>
          <cell r="M231" t="str">
            <v>General 12yr 389 / 393-395 / 397-398</v>
          </cell>
          <cell r="N231" t="str">
            <v>False</v>
          </cell>
          <cell r="O231" t="str">
            <v>Active</v>
          </cell>
          <cell r="P231" t="str">
            <v>ORG_E19</v>
          </cell>
        </row>
        <row r="232">
          <cell r="A232" t="str">
            <v>BI_35W09</v>
          </cell>
          <cell r="B232" t="str">
            <v>35W09</v>
          </cell>
          <cell r="C232" t="str">
            <v>BI_35W09 - Database High Availability</v>
          </cell>
          <cell r="D232" t="str">
            <v>ER_5135</v>
          </cell>
          <cell r="E232" t="str">
            <v>5135</v>
          </cell>
          <cell r="F232" t="str">
            <v>ER_5135 - Database High Availability</v>
          </cell>
          <cell r="G232" t="str">
            <v>Regular Capital - Pre Business Case</v>
          </cell>
          <cell r="H232" t="str">
            <v>No Subfunction</v>
          </cell>
          <cell r="I232" t="str">
            <v>No Function</v>
          </cell>
          <cell r="J232" t="str">
            <v>No Driver</v>
          </cell>
          <cell r="K232" t="str">
            <v>SRV_CD</v>
          </cell>
          <cell r="L232" t="str">
            <v>JUR_AA</v>
          </cell>
          <cell r="M232" t="str">
            <v>Software 303</v>
          </cell>
          <cell r="N232" t="str">
            <v>True</v>
          </cell>
          <cell r="O232" t="str">
            <v>Inactive</v>
          </cell>
          <cell r="P232" t="str">
            <v>ORG_W09</v>
          </cell>
        </row>
        <row r="233">
          <cell r="A233" t="str">
            <v>BI_36H07</v>
          </cell>
          <cell r="B233" t="str">
            <v>36H07</v>
          </cell>
          <cell r="C233" t="str">
            <v>BI_36H07 - New Airport Hanger</v>
          </cell>
          <cell r="D233" t="str">
            <v>ER_7136</v>
          </cell>
          <cell r="E233" t="str">
            <v>7136</v>
          </cell>
          <cell r="F233" t="str">
            <v>ER_7136 - New Airport Hanger</v>
          </cell>
          <cell r="G233" t="str">
            <v>Airport Hangar</v>
          </cell>
          <cell r="H233" t="str">
            <v>Facilities Capital</v>
          </cell>
          <cell r="I233" t="str">
            <v>Other Function</v>
          </cell>
          <cell r="J233" t="str">
            <v>Performance &amp; Capacity</v>
          </cell>
          <cell r="K233" t="str">
            <v>SRV_CD</v>
          </cell>
          <cell r="L233" t="str">
            <v>JUR_AA</v>
          </cell>
          <cell r="M233" t="str">
            <v>Facilities 390-391</v>
          </cell>
          <cell r="N233" t="str">
            <v>True</v>
          </cell>
          <cell r="O233" t="str">
            <v>Active</v>
          </cell>
          <cell r="P233" t="str">
            <v>ORG_H07</v>
          </cell>
        </row>
        <row r="234">
          <cell r="A234" t="str">
            <v>BI_36N09</v>
          </cell>
          <cell r="B234" t="str">
            <v>36N09</v>
          </cell>
          <cell r="C234" t="str">
            <v>BI_36N09 - Facilities Driven Technology Improvements</v>
          </cell>
          <cell r="D234" t="str">
            <v>ER_5036</v>
          </cell>
          <cell r="E234" t="str">
            <v>5036</v>
          </cell>
          <cell r="F234" t="str">
            <v>ER_5036 - Facilities Driven Technology Improvements</v>
          </cell>
          <cell r="G234" t="str">
            <v>Facilities Driven Technology Improvements</v>
          </cell>
          <cell r="H234" t="str">
            <v>ET Subfunction</v>
          </cell>
          <cell r="I234" t="str">
            <v>ET</v>
          </cell>
          <cell r="J234" t="str">
            <v>Performance &amp; Capacity</v>
          </cell>
          <cell r="K234" t="str">
            <v>SRV_CD</v>
          </cell>
          <cell r="L234" t="str">
            <v>JUR_AA</v>
          </cell>
          <cell r="M234" t="str">
            <v>Facilities 390-391</v>
          </cell>
          <cell r="N234" t="str">
            <v>True</v>
          </cell>
          <cell r="O234" t="str">
            <v>Active</v>
          </cell>
          <cell r="P234" t="str">
            <v>ORG_B09</v>
          </cell>
        </row>
        <row r="235">
          <cell r="A235" t="str">
            <v>BI_36W09</v>
          </cell>
          <cell r="B235" t="str">
            <v>36W09</v>
          </cell>
          <cell r="C235" t="str">
            <v>BI_36W09 - Distribution Planning System Replacement</v>
          </cell>
          <cell r="D235" t="str">
            <v>ER_5136</v>
          </cell>
          <cell r="E235" t="str">
            <v>5136</v>
          </cell>
          <cell r="F235" t="str">
            <v>ER_5136 - Distribution Planning System Replacement</v>
          </cell>
          <cell r="G235" t="str">
            <v>Regular Capital - Pre Business Case</v>
          </cell>
          <cell r="H235" t="str">
            <v>No Subfunction</v>
          </cell>
          <cell r="I235" t="str">
            <v>No Function</v>
          </cell>
          <cell r="J235" t="str">
            <v>No Driver</v>
          </cell>
          <cell r="K235" t="str">
            <v>SRV_CD</v>
          </cell>
          <cell r="L235" t="str">
            <v>JUR_AA</v>
          </cell>
          <cell r="M235" t="str">
            <v>Software 303</v>
          </cell>
          <cell r="N235" t="str">
            <v>True</v>
          </cell>
          <cell r="O235" t="str">
            <v>Inactive</v>
          </cell>
          <cell r="P235" t="str">
            <v>ORG_W09</v>
          </cell>
        </row>
        <row r="236">
          <cell r="A236" t="str">
            <v>BI_37A50</v>
          </cell>
          <cell r="B236" t="str">
            <v>37A50</v>
          </cell>
          <cell r="C236" t="str">
            <v>BI_37A50 - Area Light Minor Blanket - System</v>
          </cell>
          <cell r="D236" t="str">
            <v>ER_1005</v>
          </cell>
          <cell r="E236" t="str">
            <v>1005</v>
          </cell>
          <cell r="F236" t="str">
            <v>ER_1005 - Area Light Minor Blanket</v>
          </cell>
          <cell r="G236" t="str">
            <v>New Revenue - Growth</v>
          </cell>
          <cell r="H236" t="str">
            <v>Growth Subfunction</v>
          </cell>
          <cell r="I236" t="str">
            <v>Growth</v>
          </cell>
          <cell r="J236" t="str">
            <v>Customer Requested</v>
          </cell>
          <cell r="K236" t="str">
            <v>SRV_ED</v>
          </cell>
          <cell r="L236" t="str">
            <v>JUR_AN</v>
          </cell>
          <cell r="M236" t="str">
            <v>Elec Distribution 360-373</v>
          </cell>
          <cell r="N236" t="str">
            <v>False</v>
          </cell>
          <cell r="O236" t="str">
            <v>Inactive</v>
          </cell>
          <cell r="P236" t="str">
            <v>ORG_A50</v>
          </cell>
        </row>
        <row r="237">
          <cell r="A237" t="str">
            <v>BI_37H07</v>
          </cell>
          <cell r="B237" t="str">
            <v>37H07</v>
          </cell>
          <cell r="C237" t="str">
            <v>BI_37H07 - Sandpoint Service Center</v>
          </cell>
          <cell r="D237" t="str">
            <v>ER_7137</v>
          </cell>
          <cell r="E237" t="str">
            <v>7137</v>
          </cell>
          <cell r="F237" t="str">
            <v>ER_7137 - Sandpoint Service Center</v>
          </cell>
          <cell r="G237" t="str">
            <v>Sandpoint Service Center</v>
          </cell>
          <cell r="H237" t="str">
            <v>Facilities Capital</v>
          </cell>
          <cell r="I237" t="str">
            <v>Other Function</v>
          </cell>
          <cell r="J237" t="str">
            <v>Performance &amp; Capacity</v>
          </cell>
          <cell r="K237" t="str">
            <v>SRV_CD</v>
          </cell>
          <cell r="L237" t="str">
            <v>JUR_ID</v>
          </cell>
          <cell r="M237" t="str">
            <v>Facilities 390-391</v>
          </cell>
          <cell r="N237" t="str">
            <v>True</v>
          </cell>
          <cell r="O237" t="str">
            <v>Active</v>
          </cell>
          <cell r="P237" t="str">
            <v>ORG_H07</v>
          </cell>
        </row>
        <row r="238">
          <cell r="A238" t="str">
            <v>BI_37N09</v>
          </cell>
          <cell r="B238" t="str">
            <v>37N09</v>
          </cell>
          <cell r="C238" t="str">
            <v>BI_37N09 - Enterprise Asset &amp; Work Management</v>
          </cell>
          <cell r="D238" t="str">
            <v>ER_5138</v>
          </cell>
          <cell r="E238" t="str">
            <v>5138</v>
          </cell>
          <cell r="F238" t="str">
            <v>ER_5138 - Customer Information System (CIS) Replacement</v>
          </cell>
          <cell r="G238" t="str">
            <v>CSS Replacement</v>
          </cell>
          <cell r="H238" t="str">
            <v>ET Subfunction</v>
          </cell>
          <cell r="I238" t="str">
            <v>ET</v>
          </cell>
          <cell r="J238" t="str">
            <v>No Driver</v>
          </cell>
          <cell r="K238" t="str">
            <v>SRV_CD</v>
          </cell>
          <cell r="L238" t="str">
            <v>JUR_AA</v>
          </cell>
          <cell r="M238" t="str">
            <v>Software 303</v>
          </cell>
          <cell r="N238" t="str">
            <v>True</v>
          </cell>
          <cell r="O238" t="str">
            <v>Inactive</v>
          </cell>
          <cell r="P238" t="str">
            <v>ORG_N09</v>
          </cell>
        </row>
        <row r="239">
          <cell r="A239" t="str">
            <v>BI_37W09</v>
          </cell>
          <cell r="B239" t="str">
            <v>37W09</v>
          </cell>
          <cell r="C239" t="str">
            <v>BI_37W09 - Fleet Application Upgrade</v>
          </cell>
          <cell r="D239" t="str">
            <v>ER_5137</v>
          </cell>
          <cell r="E239" t="str">
            <v>5137</v>
          </cell>
          <cell r="F239" t="str">
            <v>ER_5137 - Fleet Application Upgrade</v>
          </cell>
          <cell r="G239" t="str">
            <v>Regular Capital - Pre Business Case</v>
          </cell>
          <cell r="H239" t="str">
            <v>No Subfunction</v>
          </cell>
          <cell r="I239" t="str">
            <v>No Function</v>
          </cell>
          <cell r="J239" t="str">
            <v>No Driver</v>
          </cell>
          <cell r="K239" t="str">
            <v>SRV_CD</v>
          </cell>
          <cell r="L239" t="str">
            <v>JUR_AA</v>
          </cell>
          <cell r="M239" t="str">
            <v>Software 303</v>
          </cell>
          <cell r="N239" t="str">
            <v>True</v>
          </cell>
          <cell r="O239" t="str">
            <v>Inactive</v>
          </cell>
          <cell r="P239" t="str">
            <v>ORG_W09</v>
          </cell>
        </row>
        <row r="240">
          <cell r="A240" t="str">
            <v>BI_38N09</v>
          </cell>
          <cell r="B240" t="str">
            <v>38N09</v>
          </cell>
          <cell r="C240" t="str">
            <v>BI_38N09 - Technology for Compass Project</v>
          </cell>
          <cell r="D240" t="str">
            <v>ER_5138</v>
          </cell>
          <cell r="E240" t="str">
            <v>5138</v>
          </cell>
          <cell r="F240" t="str">
            <v>ER_5138 - Customer Information System (CIS) Replacement</v>
          </cell>
          <cell r="G240" t="str">
            <v>CSS Replacement</v>
          </cell>
          <cell r="H240" t="str">
            <v>ET Subfunction</v>
          </cell>
          <cell r="I240" t="str">
            <v>ET</v>
          </cell>
          <cell r="J240" t="str">
            <v>No Driver</v>
          </cell>
          <cell r="K240" t="str">
            <v>SRV_CD</v>
          </cell>
          <cell r="L240" t="str">
            <v>JUR_AA</v>
          </cell>
          <cell r="M240" t="str">
            <v>Software 303</v>
          </cell>
          <cell r="N240" t="str">
            <v>True</v>
          </cell>
          <cell r="O240" t="str">
            <v>Inactive</v>
          </cell>
          <cell r="P240" t="str">
            <v>ORG_N09</v>
          </cell>
        </row>
        <row r="241">
          <cell r="A241" t="str">
            <v>BI_38W09</v>
          </cell>
          <cell r="B241" t="str">
            <v>38W09</v>
          </cell>
          <cell r="C241" t="str">
            <v>BI_38W09 - Customer Information System (CIS) Replacement</v>
          </cell>
          <cell r="D241" t="str">
            <v>ER_5138</v>
          </cell>
          <cell r="E241" t="str">
            <v>5138</v>
          </cell>
          <cell r="F241" t="str">
            <v>ER_5138 - Customer Information System (CIS) Replacement</v>
          </cell>
          <cell r="G241" t="str">
            <v>CSS Replacement</v>
          </cell>
          <cell r="H241" t="str">
            <v>ET Subfunction</v>
          </cell>
          <cell r="I241" t="str">
            <v>ET</v>
          </cell>
          <cell r="J241" t="str">
            <v>No Driver</v>
          </cell>
          <cell r="K241" t="str">
            <v>SRV_ED</v>
          </cell>
          <cell r="L241" t="str">
            <v>JUR_AN</v>
          </cell>
          <cell r="M241" t="str">
            <v>Software 303</v>
          </cell>
          <cell r="N241" t="str">
            <v>True</v>
          </cell>
          <cell r="O241" t="str">
            <v>Inactive</v>
          </cell>
          <cell r="P241" t="str">
            <v>ORG_N09</v>
          </cell>
        </row>
        <row r="242">
          <cell r="A242" t="str">
            <v>BI_38X09</v>
          </cell>
          <cell r="B242" t="str">
            <v>38X09</v>
          </cell>
          <cell r="C242" t="str">
            <v>BI_38X09 -  Enterprise Data Science</v>
          </cell>
          <cell r="D242" t="str">
            <v>ER_5038</v>
          </cell>
          <cell r="E242" t="str">
            <v>5038</v>
          </cell>
          <cell r="F242" t="str">
            <v>ER_5038 - Enterprise Data Science</v>
          </cell>
          <cell r="G242" t="str">
            <v>Enterprise Data Science</v>
          </cell>
          <cell r="H242" t="str">
            <v>ET Subfunction</v>
          </cell>
          <cell r="I242" t="str">
            <v>ET</v>
          </cell>
          <cell r="J242" t="str">
            <v>Performance &amp; Capacity</v>
          </cell>
          <cell r="K242" t="str">
            <v>SRV_CD</v>
          </cell>
          <cell r="L242" t="str">
            <v>JUR_AA</v>
          </cell>
          <cell r="M242" t="str">
            <v>Software 303</v>
          </cell>
          <cell r="N242" t="str">
            <v>True</v>
          </cell>
          <cell r="O242" t="str">
            <v>Active</v>
          </cell>
          <cell r="P242" t="str">
            <v>ORG_X09</v>
          </cell>
        </row>
        <row r="243">
          <cell r="A243" t="str">
            <v>BI_39E29</v>
          </cell>
          <cell r="B243" t="str">
            <v>39E29</v>
          </cell>
          <cell r="C243" t="str">
            <v>BI_39E29 - Basic Workplace Technology Delivery</v>
          </cell>
          <cell r="D243" t="str">
            <v>ER_5039</v>
          </cell>
          <cell r="E243" t="str">
            <v>5039</v>
          </cell>
          <cell r="F243" t="str">
            <v>ER_5039 - Basic Workplace Technology Delivery</v>
          </cell>
          <cell r="G243" t="str">
            <v>Basic Workplace Technology Delivery</v>
          </cell>
          <cell r="H243" t="str">
            <v>ET Subfunction</v>
          </cell>
          <cell r="I243" t="str">
            <v>ET</v>
          </cell>
          <cell r="J243" t="str">
            <v>Performance &amp; Capacity</v>
          </cell>
          <cell r="K243" t="str">
            <v>SRV_CD</v>
          </cell>
          <cell r="L243" t="str">
            <v>JUR_AA</v>
          </cell>
          <cell r="M243" t="str">
            <v>General 5yr 389 / 393-395 / 397-398</v>
          </cell>
          <cell r="N243" t="str">
            <v>False</v>
          </cell>
          <cell r="O243" t="str">
            <v>Active</v>
          </cell>
          <cell r="P243" t="str">
            <v>ORG_E29</v>
          </cell>
        </row>
        <row r="244">
          <cell r="A244" t="str">
            <v>BI_39G02</v>
          </cell>
          <cell r="B244" t="str">
            <v>39G02</v>
          </cell>
          <cell r="C244" t="str">
            <v>BI_39G02 - Utility AED's</v>
          </cell>
          <cell r="D244" t="str">
            <v>ER_7103</v>
          </cell>
          <cell r="E244" t="str">
            <v>7103</v>
          </cell>
          <cell r="F244" t="str">
            <v>ER_7103 - Safety, Health and Craft Training</v>
          </cell>
          <cell r="G244" t="str">
            <v>Regular Capital - Pre Business Case</v>
          </cell>
          <cell r="H244" t="str">
            <v>No Subfunction</v>
          </cell>
          <cell r="I244" t="str">
            <v>No Function</v>
          </cell>
          <cell r="J244" t="str">
            <v>No Driver</v>
          </cell>
          <cell r="K244" t="str">
            <v>SRV_CD</v>
          </cell>
          <cell r="L244" t="str">
            <v>JUR_AA</v>
          </cell>
          <cell r="M244" t="str">
            <v>General 5yr 389 / 393-395 / 397-398</v>
          </cell>
          <cell r="N244" t="str">
            <v>False</v>
          </cell>
          <cell r="O244" t="str">
            <v>Inactive</v>
          </cell>
          <cell r="P244" t="str">
            <v>ORG_G02</v>
          </cell>
        </row>
        <row r="245">
          <cell r="A245" t="str">
            <v>BI_39H07</v>
          </cell>
          <cell r="B245" t="str">
            <v>39H07</v>
          </cell>
          <cell r="C245" t="str">
            <v>BI_39H07 - Netwk Bldg Purchase and Renovation</v>
          </cell>
          <cell r="D245" t="str">
            <v>ER_7139</v>
          </cell>
          <cell r="E245" t="str">
            <v>7139</v>
          </cell>
          <cell r="F245" t="str">
            <v>ER_7139 - Downtown Campus</v>
          </cell>
          <cell r="G245" t="str">
            <v>Downtown Campus</v>
          </cell>
          <cell r="H245" t="str">
            <v>Facilities Capital</v>
          </cell>
          <cell r="I245" t="str">
            <v>Other Function</v>
          </cell>
          <cell r="J245" t="str">
            <v>Performance &amp; Capacity</v>
          </cell>
          <cell r="K245" t="str">
            <v>SRV_CD</v>
          </cell>
          <cell r="L245" t="str">
            <v>JUR_WA</v>
          </cell>
          <cell r="M245" t="str">
            <v>Facilities 390-391</v>
          </cell>
          <cell r="N245" t="str">
            <v>True</v>
          </cell>
          <cell r="O245" t="str">
            <v>Active</v>
          </cell>
          <cell r="P245" t="str">
            <v>ORG_H07</v>
          </cell>
        </row>
        <row r="246">
          <cell r="A246" t="str">
            <v>BI_39W09</v>
          </cell>
          <cell r="B246" t="str">
            <v>39W09</v>
          </cell>
          <cell r="C246" t="str">
            <v>BI_39W09 - Mobile Dispatch - Mobile Trouble Response</v>
          </cell>
          <cell r="D246" t="str">
            <v>ER_5139</v>
          </cell>
          <cell r="E246" t="str">
            <v>5139</v>
          </cell>
          <cell r="F246" t="str">
            <v>ER_5139 - Mobile Dispatch - Mobile Trouble Response</v>
          </cell>
          <cell r="G246" t="str">
            <v>Regular Capital - Pre Business Case</v>
          </cell>
          <cell r="H246" t="str">
            <v>No Subfunction</v>
          </cell>
          <cell r="I246" t="str">
            <v>No Function</v>
          </cell>
          <cell r="J246" t="str">
            <v>No Driver</v>
          </cell>
          <cell r="K246" t="str">
            <v>SRV_CD</v>
          </cell>
          <cell r="L246" t="str">
            <v>JUR_AA</v>
          </cell>
          <cell r="M246" t="str">
            <v>Software 303</v>
          </cell>
          <cell r="N246" t="str">
            <v>True</v>
          </cell>
          <cell r="O246" t="str">
            <v>Inactive</v>
          </cell>
          <cell r="P246" t="str">
            <v>ORG_W09</v>
          </cell>
        </row>
        <row r="247">
          <cell r="A247" t="str">
            <v>BI_3AH07</v>
          </cell>
          <cell r="B247" t="str">
            <v>3AH07</v>
          </cell>
          <cell r="C247" t="str">
            <v>BI_3AH07 - Long Term Restructuring Future</v>
          </cell>
          <cell r="D247" t="str">
            <v>ER_7126</v>
          </cell>
          <cell r="E247" t="str">
            <v>7126</v>
          </cell>
          <cell r="F247" t="str">
            <v>ER_7126 - Long term Campus Re-Structuring Plan</v>
          </cell>
          <cell r="G247" t="str">
            <v>Campus Repurposing Phase 1</v>
          </cell>
          <cell r="H247" t="str">
            <v>Facilities Capital</v>
          </cell>
          <cell r="I247" t="str">
            <v>Other Function</v>
          </cell>
          <cell r="J247" t="str">
            <v>Performance &amp; Capacity</v>
          </cell>
          <cell r="K247" t="str">
            <v>SRV_CD</v>
          </cell>
          <cell r="L247" t="str">
            <v>JUR_AA</v>
          </cell>
          <cell r="M247" t="str">
            <v>Facilities 390-391</v>
          </cell>
          <cell r="N247" t="str">
            <v>True</v>
          </cell>
          <cell r="O247" t="str">
            <v>Inactive</v>
          </cell>
          <cell r="P247" t="str">
            <v>ORG_H07</v>
          </cell>
        </row>
        <row r="248">
          <cell r="A248" t="str">
            <v>BI_3BH07</v>
          </cell>
          <cell r="B248" t="str">
            <v>3BH07</v>
          </cell>
          <cell r="C248" t="str">
            <v>BI_3BH07 - New Svc Bldg</v>
          </cell>
          <cell r="D248" t="str">
            <v>ER_7131</v>
          </cell>
          <cell r="E248" t="str">
            <v>7131</v>
          </cell>
          <cell r="F248" t="str">
            <v>ER_7131 - COF Long Term Restructuring Plan Phase 2</v>
          </cell>
          <cell r="G248" t="str">
            <v>Campus Repurposing Phase 2</v>
          </cell>
          <cell r="H248" t="str">
            <v>Facilities Capital</v>
          </cell>
          <cell r="I248" t="str">
            <v>Other Function</v>
          </cell>
          <cell r="J248" t="str">
            <v>Performance &amp; Capacity</v>
          </cell>
          <cell r="K248" t="str">
            <v>SRV_CD</v>
          </cell>
          <cell r="L248" t="str">
            <v>JUR_AA</v>
          </cell>
          <cell r="M248" t="str">
            <v>Facilities 390-391</v>
          </cell>
          <cell r="N248" t="str">
            <v>True</v>
          </cell>
          <cell r="O248" t="str">
            <v>Active</v>
          </cell>
          <cell r="P248" t="str">
            <v>ORG_H07</v>
          </cell>
        </row>
        <row r="249">
          <cell r="A249" t="str">
            <v>BI_40A54</v>
          </cell>
          <cell r="B249" t="str">
            <v>40A54</v>
          </cell>
          <cell r="C249" t="str">
            <v>BI_40A54 - Community Solar - Boulder Pk</v>
          </cell>
          <cell r="D249" t="str">
            <v>ER_7140</v>
          </cell>
          <cell r="E249" t="str">
            <v>7140</v>
          </cell>
          <cell r="F249" t="str">
            <v>ER_7140 - Community Solar - Boulder Pk</v>
          </cell>
          <cell r="G249" t="str">
            <v>Community Solar - Boulder Park</v>
          </cell>
          <cell r="H249" t="str">
            <v>Other Subfunction</v>
          </cell>
          <cell r="I249" t="str">
            <v>Other Function</v>
          </cell>
          <cell r="J249" t="str">
            <v>No Driver</v>
          </cell>
          <cell r="K249" t="str">
            <v>SRV_CD</v>
          </cell>
          <cell r="L249" t="str">
            <v>JUR_AA</v>
          </cell>
          <cell r="M249" t="str">
            <v>Other Elec Production / Turbines 340-346</v>
          </cell>
          <cell r="N249" t="str">
            <v>False</v>
          </cell>
          <cell r="O249" t="str">
            <v>Inactive</v>
          </cell>
          <cell r="P249" t="str">
            <v>ORG_A54</v>
          </cell>
        </row>
        <row r="250">
          <cell r="A250" t="str">
            <v>BI_40H07</v>
          </cell>
          <cell r="B250" t="str">
            <v>40H07</v>
          </cell>
          <cell r="C250" t="str">
            <v>BI_40H07 - Noxon and Clark Fork Living Facility Remodel</v>
          </cell>
          <cell r="D250" t="str">
            <v>ER_7143</v>
          </cell>
          <cell r="E250" t="str">
            <v>7143</v>
          </cell>
          <cell r="F250" t="str">
            <v>ER_7143 - Noxon and Clark Fork Living Facilty Remodel</v>
          </cell>
          <cell r="G250" t="str">
            <v>Noxon &amp; Clark Fork Living Facilities</v>
          </cell>
          <cell r="H250" t="str">
            <v>Facilities Capital</v>
          </cell>
          <cell r="I250" t="str">
            <v>Other Function</v>
          </cell>
          <cell r="J250" t="str">
            <v>Asset Condition</v>
          </cell>
          <cell r="K250" t="str">
            <v>SRV_ED</v>
          </cell>
          <cell r="L250" t="str">
            <v>JUR_AN</v>
          </cell>
          <cell r="M250" t="str">
            <v>Facilities 390-391</v>
          </cell>
          <cell r="N250" t="str">
            <v>True</v>
          </cell>
          <cell r="O250" t="str">
            <v>Active</v>
          </cell>
          <cell r="P250" t="str">
            <v>ORG_H07</v>
          </cell>
        </row>
        <row r="251">
          <cell r="A251" t="str">
            <v>BI_40J53</v>
          </cell>
          <cell r="B251" t="str">
            <v>40J53</v>
          </cell>
          <cell r="C251" t="str">
            <v>BI_40J53 - Cathodic Protection - Sandpoint</v>
          </cell>
          <cell r="D251" t="str">
            <v>ER_3004</v>
          </cell>
          <cell r="E251" t="str">
            <v>3004</v>
          </cell>
          <cell r="F251" t="str">
            <v>ER_3004 - Cathodic Protection-Minor Blanket</v>
          </cell>
          <cell r="G251" t="str">
            <v>Gas Cathodic Protection Program</v>
          </cell>
          <cell r="H251" t="str">
            <v>Gas Subfunction</v>
          </cell>
          <cell r="I251" t="str">
            <v>Gas</v>
          </cell>
          <cell r="J251" t="str">
            <v>Mandatory &amp; Compliance</v>
          </cell>
          <cell r="K251" t="str">
            <v>SRV_GD</v>
          </cell>
          <cell r="L251" t="str">
            <v>JUR_ID</v>
          </cell>
          <cell r="M251" t="str">
            <v>Gas Distribution 374-387</v>
          </cell>
          <cell r="N251" t="str">
            <v>False</v>
          </cell>
          <cell r="O251" t="str">
            <v>Active</v>
          </cell>
          <cell r="P251" t="str">
            <v>ORG_J53</v>
          </cell>
        </row>
        <row r="252">
          <cell r="A252" t="str">
            <v>BI_40K51</v>
          </cell>
          <cell r="B252" t="str">
            <v>40K51</v>
          </cell>
          <cell r="C252" t="str">
            <v>BI_40K51 - Transportation Equipment-GD.AA</v>
          </cell>
          <cell r="D252" t="str">
            <v>ER_7000</v>
          </cell>
          <cell r="E252" t="str">
            <v>7000</v>
          </cell>
          <cell r="F252" t="str">
            <v>ER_7000 - Transportation Equip</v>
          </cell>
          <cell r="G252" t="str">
            <v>Fleet Services Capital Plan</v>
          </cell>
          <cell r="H252" t="str">
            <v>Other Subfunction</v>
          </cell>
          <cell r="I252" t="str">
            <v>Other Function</v>
          </cell>
          <cell r="J252" t="str">
            <v>Asset Condition</v>
          </cell>
          <cell r="K252" t="str">
            <v>SRV_GD</v>
          </cell>
          <cell r="L252" t="str">
            <v>JUR_AA</v>
          </cell>
          <cell r="M252" t="str">
            <v>Transportation and Tools 392 / 396</v>
          </cell>
          <cell r="N252" t="str">
            <v>False</v>
          </cell>
          <cell r="O252" t="str">
            <v>Active</v>
          </cell>
          <cell r="P252" t="str">
            <v>ORG_K51</v>
          </cell>
        </row>
        <row r="253">
          <cell r="A253" t="str">
            <v>BI_40W09</v>
          </cell>
          <cell r="B253" t="str">
            <v>40W09</v>
          </cell>
          <cell r="C253" t="str">
            <v>BI_40W09 - ET PPM System</v>
          </cell>
          <cell r="D253" t="str">
            <v>ER_5140</v>
          </cell>
          <cell r="E253" t="str">
            <v>5140</v>
          </cell>
          <cell r="F253" t="str">
            <v>ER_5140 - Project Portfolio Management System</v>
          </cell>
          <cell r="G253" t="str">
            <v>Regular Capital - Pre Business Case</v>
          </cell>
          <cell r="H253" t="str">
            <v>No Subfunction</v>
          </cell>
          <cell r="I253" t="str">
            <v>No Function</v>
          </cell>
          <cell r="J253" t="str">
            <v>No Driver</v>
          </cell>
          <cell r="K253" t="str">
            <v>SRV_CD</v>
          </cell>
          <cell r="L253" t="str">
            <v>JUR_AA</v>
          </cell>
          <cell r="M253" t="str">
            <v>Software 303</v>
          </cell>
          <cell r="N253" t="str">
            <v>True</v>
          </cell>
          <cell r="O253" t="str">
            <v>Inactive</v>
          </cell>
          <cell r="P253" t="str">
            <v>ORG_W09</v>
          </cell>
        </row>
        <row r="254">
          <cell r="A254" t="str">
            <v>BI_41E55</v>
          </cell>
          <cell r="B254" t="str">
            <v>41E55</v>
          </cell>
          <cell r="C254" t="str">
            <v>BI_41E55 - EIM 2016</v>
          </cell>
          <cell r="D254" t="str">
            <v>ER_7141</v>
          </cell>
          <cell r="E254" t="str">
            <v>7141</v>
          </cell>
          <cell r="F254" t="str">
            <v>ER_7141 - Energy Imbalance Market</v>
          </cell>
          <cell r="G254" t="str">
            <v>Energy Imbalance Market</v>
          </cell>
          <cell r="H254" t="str">
            <v>Other Subfunction</v>
          </cell>
          <cell r="I254" t="str">
            <v>Other Function</v>
          </cell>
          <cell r="J254" t="str">
            <v>Performance &amp; Capacity</v>
          </cell>
          <cell r="K254" t="str">
            <v>SRV_ED</v>
          </cell>
          <cell r="L254" t="str">
            <v>JUR_AN</v>
          </cell>
          <cell r="M254" t="str">
            <v>Software 303</v>
          </cell>
          <cell r="N254" t="str">
            <v>True</v>
          </cell>
          <cell r="O254" t="str">
            <v>Active</v>
          </cell>
          <cell r="P254" t="str">
            <v>ORG_E55</v>
          </cell>
        </row>
        <row r="255">
          <cell r="A255" t="str">
            <v>BI_41H07</v>
          </cell>
          <cell r="B255" t="str">
            <v>41H07</v>
          </cell>
          <cell r="C255" t="str">
            <v>BI_41H07 - Ergonomic Equiptment</v>
          </cell>
          <cell r="D255" t="str">
            <v>ER_7144</v>
          </cell>
          <cell r="E255" t="str">
            <v>7144</v>
          </cell>
          <cell r="F255" t="str">
            <v>ER_7144 - Ergonomic Equipment</v>
          </cell>
          <cell r="G255" t="str">
            <v>Ergonomic Equipment</v>
          </cell>
          <cell r="H255" t="str">
            <v>Other Subfunction</v>
          </cell>
          <cell r="I255" t="str">
            <v>Other Function</v>
          </cell>
          <cell r="J255" t="str">
            <v>Performance &amp; Capacity</v>
          </cell>
          <cell r="K255" t="str">
            <v>SRV_CD</v>
          </cell>
          <cell r="L255" t="str">
            <v>JUR_AA</v>
          </cell>
          <cell r="M255" t="str">
            <v>General 12yr 389 / 393-395 / 397-398</v>
          </cell>
          <cell r="N255" t="str">
            <v>False</v>
          </cell>
          <cell r="O255" t="str">
            <v>Active</v>
          </cell>
          <cell r="P255" t="str">
            <v>ORG_H07</v>
          </cell>
        </row>
        <row r="256">
          <cell r="A256" t="str">
            <v>BI_41K51</v>
          </cell>
          <cell r="B256" t="str">
            <v>41K51</v>
          </cell>
          <cell r="C256" t="str">
            <v>BI_41K51 - Transportation Equipment-GD.AN</v>
          </cell>
          <cell r="D256" t="str">
            <v>ER_7000</v>
          </cell>
          <cell r="E256" t="str">
            <v>7000</v>
          </cell>
          <cell r="F256" t="str">
            <v>ER_7000 - Transportation Equip</v>
          </cell>
          <cell r="G256" t="str">
            <v>Fleet Services Capital Plan</v>
          </cell>
          <cell r="H256" t="str">
            <v>Other Subfunction</v>
          </cell>
          <cell r="I256" t="str">
            <v>Other Function</v>
          </cell>
          <cell r="J256" t="str">
            <v>Asset Condition</v>
          </cell>
          <cell r="K256" t="str">
            <v>SRV_GD</v>
          </cell>
          <cell r="L256" t="str">
            <v>JUR_AN</v>
          </cell>
          <cell r="M256" t="str">
            <v>Transportation and Tools 392 / 396</v>
          </cell>
          <cell r="N256" t="str">
            <v>False</v>
          </cell>
          <cell r="O256" t="str">
            <v>Active</v>
          </cell>
          <cell r="P256" t="str">
            <v>ORG_K51</v>
          </cell>
        </row>
        <row r="257">
          <cell r="A257" t="str">
            <v>BI_41W01</v>
          </cell>
          <cell r="B257" t="str">
            <v>41W01</v>
          </cell>
          <cell r="C257" t="str">
            <v>BI_41W01 - Energy Delivery Modernization &amp; Operational Effici</v>
          </cell>
          <cell r="D257" t="str">
            <v>ER_5041</v>
          </cell>
          <cell r="E257" t="str">
            <v>5041</v>
          </cell>
          <cell r="F257" t="str">
            <v>ER_5041 - Energy Delivery Modernization &amp; Operational Effici</v>
          </cell>
          <cell r="G257" t="str">
            <v>Energy Delivery Modernization &amp; Operational Efficiency</v>
          </cell>
          <cell r="H257" t="str">
            <v>ET Subfunction</v>
          </cell>
          <cell r="I257" t="str">
            <v>ET</v>
          </cell>
          <cell r="J257" t="str">
            <v>Performance &amp; Capacity</v>
          </cell>
          <cell r="K257" t="str">
            <v>SRV_CD</v>
          </cell>
          <cell r="L257" t="str">
            <v>JUR_AA</v>
          </cell>
          <cell r="M257" t="str">
            <v>Software 303</v>
          </cell>
          <cell r="N257" t="str">
            <v>True</v>
          </cell>
          <cell r="O257" t="str">
            <v>Active</v>
          </cell>
          <cell r="P257" t="str">
            <v>ORG_W09</v>
          </cell>
        </row>
        <row r="258">
          <cell r="A258" t="str">
            <v>BI_41W09</v>
          </cell>
          <cell r="B258" t="str">
            <v>41W09</v>
          </cell>
          <cell r="C258" t="str">
            <v>BI_41W09 - Fixed Asset Acctg System Replacement</v>
          </cell>
          <cell r="D258" t="str">
            <v>ER_5141</v>
          </cell>
          <cell r="E258" t="str">
            <v>5141</v>
          </cell>
          <cell r="F258" t="str">
            <v>ER_5141 - Fixed Asset Acctg System Replacement</v>
          </cell>
          <cell r="G258" t="str">
            <v>Regular Capital - Pre Business Case</v>
          </cell>
          <cell r="H258" t="str">
            <v>No Subfunction</v>
          </cell>
          <cell r="I258" t="str">
            <v>No Function</v>
          </cell>
          <cell r="J258" t="str">
            <v>No Driver</v>
          </cell>
          <cell r="K258" t="str">
            <v>SRV_CD</v>
          </cell>
          <cell r="L258" t="str">
            <v>JUR_AA</v>
          </cell>
          <cell r="M258" t="str">
            <v>Software 303</v>
          </cell>
          <cell r="N258" t="str">
            <v>True</v>
          </cell>
          <cell r="O258" t="str">
            <v>Inactive</v>
          </cell>
          <cell r="P258" t="str">
            <v>ORG_W09</v>
          </cell>
        </row>
        <row r="259">
          <cell r="A259" t="str">
            <v>BI_42C09</v>
          </cell>
          <cell r="B259" t="str">
            <v>42C09</v>
          </cell>
          <cell r="C259" t="str">
            <v>BI_42C09 - Security Compliance</v>
          </cell>
          <cell r="D259" t="str">
            <v>ER_5042</v>
          </cell>
          <cell r="E259" t="str">
            <v>5042</v>
          </cell>
          <cell r="F259" t="str">
            <v>ER_5042 - Security Compliance</v>
          </cell>
          <cell r="G259" t="str">
            <v>Security Compliance</v>
          </cell>
          <cell r="H259" t="str">
            <v>Security Capital</v>
          </cell>
          <cell r="I259" t="str">
            <v>Other Function</v>
          </cell>
          <cell r="J259" t="str">
            <v>Mandatory &amp; Compliance</v>
          </cell>
          <cell r="K259" t="str">
            <v>SRV_CD</v>
          </cell>
          <cell r="L259" t="str">
            <v>JUR_AA</v>
          </cell>
          <cell r="M259" t="str">
            <v>General 5yr 389 / 393-395 / 397-398</v>
          </cell>
          <cell r="N259" t="str">
            <v>True</v>
          </cell>
          <cell r="O259" t="str">
            <v>Active</v>
          </cell>
          <cell r="P259" t="str">
            <v>ORG_C09</v>
          </cell>
        </row>
        <row r="260">
          <cell r="A260" t="str">
            <v>BI_42H07</v>
          </cell>
          <cell r="B260" t="str">
            <v>42H07</v>
          </cell>
          <cell r="C260" t="str">
            <v>BI_42H07 - Clark Fork Engineering Building</v>
          </cell>
          <cell r="D260" t="str">
            <v>ER_7142</v>
          </cell>
          <cell r="E260" t="str">
            <v>7142</v>
          </cell>
          <cell r="F260" t="str">
            <v>ER_7142 - Clark Fork Engineering Building</v>
          </cell>
          <cell r="G260" t="str">
            <v>Clark Fork Engineering Building</v>
          </cell>
          <cell r="H260" t="str">
            <v>Facilities Capital</v>
          </cell>
          <cell r="I260" t="str">
            <v>Other Function</v>
          </cell>
          <cell r="J260" t="str">
            <v>No Driver</v>
          </cell>
          <cell r="K260" t="str">
            <v>SRV_ED</v>
          </cell>
          <cell r="L260" t="str">
            <v>JUR_AN</v>
          </cell>
          <cell r="M260" t="str">
            <v>Facilities 390-391</v>
          </cell>
          <cell r="N260" t="str">
            <v>True</v>
          </cell>
          <cell r="O260" t="str">
            <v>Inactive</v>
          </cell>
          <cell r="P260" t="str">
            <v>ORG_H07</v>
          </cell>
        </row>
        <row r="261">
          <cell r="A261" t="str">
            <v>BI_42K51</v>
          </cell>
          <cell r="B261" t="str">
            <v>42K51</v>
          </cell>
          <cell r="C261" t="str">
            <v>BI_42K51 - Transportation Equipment-GD.ID</v>
          </cell>
          <cell r="D261" t="str">
            <v>ER_7000</v>
          </cell>
          <cell r="E261" t="str">
            <v>7000</v>
          </cell>
          <cell r="F261" t="str">
            <v>ER_7000 - Transportation Equip</v>
          </cell>
          <cell r="G261" t="str">
            <v>Fleet Services Capital Plan</v>
          </cell>
          <cell r="H261" t="str">
            <v>Other Subfunction</v>
          </cell>
          <cell r="I261" t="str">
            <v>Other Function</v>
          </cell>
          <cell r="J261" t="str">
            <v>Asset Condition</v>
          </cell>
          <cell r="K261" t="str">
            <v>SRV_GD</v>
          </cell>
          <cell r="L261" t="str">
            <v>JUR_ID</v>
          </cell>
          <cell r="M261" t="str">
            <v>Transportation and Tools 392 / 396</v>
          </cell>
          <cell r="N261" t="str">
            <v>False</v>
          </cell>
          <cell r="O261" t="str">
            <v>Active</v>
          </cell>
          <cell r="P261" t="str">
            <v>ORG_K51</v>
          </cell>
        </row>
        <row r="262">
          <cell r="A262" t="str">
            <v>BI_42P09</v>
          </cell>
          <cell r="B262" t="str">
            <v>42P09</v>
          </cell>
          <cell r="C262" t="str">
            <v>BI_42P09 - High Voltage Protection Upgrade</v>
          </cell>
          <cell r="D262" t="str">
            <v>ER_5142</v>
          </cell>
          <cell r="E262" t="str">
            <v>5142</v>
          </cell>
          <cell r="F262" t="str">
            <v>ER_5142 - High Voltage Protection Upgrade</v>
          </cell>
          <cell r="G262" t="str">
            <v>High Voltage Protection (HVP) Refresh</v>
          </cell>
          <cell r="H262" t="str">
            <v>ET Subfunction</v>
          </cell>
          <cell r="I262" t="str">
            <v>ET</v>
          </cell>
          <cell r="J262" t="str">
            <v>Mandatory &amp; Compliance</v>
          </cell>
          <cell r="K262" t="str">
            <v>SRV_ED</v>
          </cell>
          <cell r="L262" t="str">
            <v>JUR_AN</v>
          </cell>
          <cell r="M262" t="str">
            <v>General 12yr 389 / 393-395 / 397-398</v>
          </cell>
          <cell r="N262" t="str">
            <v>True</v>
          </cell>
          <cell r="O262" t="str">
            <v>Active</v>
          </cell>
          <cell r="P262" t="str">
            <v>ORG_P99</v>
          </cell>
        </row>
        <row r="263">
          <cell r="A263" t="str">
            <v>BI_43H07</v>
          </cell>
          <cell r="B263" t="str">
            <v>43H07</v>
          </cell>
          <cell r="C263" t="str">
            <v>BI_43H07 - Gas Meter Shop Conversion</v>
          </cell>
          <cell r="D263" t="str">
            <v>ER_7146</v>
          </cell>
          <cell r="E263" t="str">
            <v>7146</v>
          </cell>
          <cell r="F263" t="str">
            <v>ER_7146 - Gas Meter Shop Conversion</v>
          </cell>
          <cell r="G263" t="str">
            <v>Service Building Basement Renovation</v>
          </cell>
          <cell r="H263" t="str">
            <v>Facilities Capital</v>
          </cell>
          <cell r="I263" t="str">
            <v>Other Function</v>
          </cell>
          <cell r="J263" t="str">
            <v>Asset Condition</v>
          </cell>
          <cell r="K263" t="str">
            <v>SRV_CD</v>
          </cell>
          <cell r="L263" t="str">
            <v>JUR_AA</v>
          </cell>
          <cell r="M263" t="str">
            <v>Facilities 390-391</v>
          </cell>
          <cell r="N263" t="str">
            <v>True</v>
          </cell>
          <cell r="O263" t="str">
            <v>Active</v>
          </cell>
          <cell r="P263" t="str">
            <v>ORG_H07</v>
          </cell>
        </row>
        <row r="264">
          <cell r="A264" t="str">
            <v>BI_43K51</v>
          </cell>
          <cell r="B264" t="str">
            <v>43K51</v>
          </cell>
          <cell r="C264" t="str">
            <v>BI_43K51 - Transportation Equipment-GD.WA</v>
          </cell>
          <cell r="D264" t="str">
            <v>ER_7000</v>
          </cell>
          <cell r="E264" t="str">
            <v>7000</v>
          </cell>
          <cell r="F264" t="str">
            <v>ER_7000 - Transportation Equip</v>
          </cell>
          <cell r="G264" t="str">
            <v>Fleet Services Capital Plan</v>
          </cell>
          <cell r="H264" t="str">
            <v>Other Subfunction</v>
          </cell>
          <cell r="I264" t="str">
            <v>Other Function</v>
          </cell>
          <cell r="J264" t="str">
            <v>Asset Condition</v>
          </cell>
          <cell r="K264" t="str">
            <v>SRV_GD</v>
          </cell>
          <cell r="L264" t="str">
            <v>JUR_WA</v>
          </cell>
          <cell r="M264" t="str">
            <v>Transportation and Tools 392 / 396</v>
          </cell>
          <cell r="N264" t="str">
            <v>False</v>
          </cell>
          <cell r="O264" t="str">
            <v>Active</v>
          </cell>
          <cell r="P264" t="str">
            <v>ORG_K51</v>
          </cell>
        </row>
        <row r="265">
          <cell r="A265" t="str">
            <v>BI_43N09</v>
          </cell>
          <cell r="B265" t="str">
            <v>43N09</v>
          </cell>
          <cell r="C265" t="str">
            <v>BI_43N09 - AU.com &amp; AVANet Redevelopment</v>
          </cell>
          <cell r="D265" t="str">
            <v>ER_5143</v>
          </cell>
          <cell r="E265" t="str">
            <v>5143</v>
          </cell>
          <cell r="F265" t="str">
            <v>ER_5143 - AU.com &amp; AVANet Redevelopment</v>
          </cell>
          <cell r="G265" t="str">
            <v>AvistaUtilities.com (AU.com) Redesign</v>
          </cell>
          <cell r="H265" t="str">
            <v>ET Subfunction</v>
          </cell>
          <cell r="I265" t="str">
            <v>ET</v>
          </cell>
          <cell r="J265" t="str">
            <v>Customer Service Quality &amp; Reliability</v>
          </cell>
          <cell r="K265" t="str">
            <v>SRV_CD</v>
          </cell>
          <cell r="L265" t="str">
            <v>JUR_AA</v>
          </cell>
          <cell r="M265" t="str">
            <v>Software 303</v>
          </cell>
          <cell r="N265" t="str">
            <v>True</v>
          </cell>
          <cell r="O265" t="str">
            <v>Active</v>
          </cell>
          <cell r="P265" t="str">
            <v>ORG_W09</v>
          </cell>
        </row>
        <row r="266">
          <cell r="A266" t="str">
            <v>BI_43P09</v>
          </cell>
          <cell r="B266" t="str">
            <v>43P09</v>
          </cell>
          <cell r="C266" t="str">
            <v>BI_43P09 - EIM Modernization and Operational Efficiency</v>
          </cell>
          <cell r="D266" t="str">
            <v>ER_5043</v>
          </cell>
          <cell r="E266" t="str">
            <v>5043</v>
          </cell>
          <cell r="F266" t="str">
            <v>ER_5043 - EIM Modernization and Operational Efficiency</v>
          </cell>
          <cell r="G266" t="str">
            <v>Energy Market Modernization &amp; Operational Efficiency</v>
          </cell>
          <cell r="H266" t="str">
            <v>ET Subfunction</v>
          </cell>
          <cell r="I266" t="str">
            <v>ET</v>
          </cell>
          <cell r="J266" t="str">
            <v>Performance &amp; Capacity</v>
          </cell>
          <cell r="K266" t="str">
            <v>SRV_ED</v>
          </cell>
          <cell r="L266" t="str">
            <v>JUR_AN</v>
          </cell>
          <cell r="M266" t="str">
            <v>Software 303</v>
          </cell>
          <cell r="N266" t="str">
            <v>True</v>
          </cell>
          <cell r="O266" t="str">
            <v>Active</v>
          </cell>
          <cell r="P266" t="str">
            <v>ORG_E55</v>
          </cell>
        </row>
        <row r="267">
          <cell r="A267" t="str">
            <v>BI_44B19</v>
          </cell>
          <cell r="B267" t="str">
            <v>44B19</v>
          </cell>
          <cell r="C267" t="str">
            <v>BI_44B19 - Infrastructure as Code</v>
          </cell>
          <cell r="D267" t="str">
            <v>ER_5044</v>
          </cell>
          <cell r="E267" t="str">
            <v>5044</v>
          </cell>
          <cell r="F267" t="str">
            <v>ER_5044 - Infrastructure as Code</v>
          </cell>
          <cell r="G267" t="str">
            <v>Infrastructure as Code</v>
          </cell>
          <cell r="H267" t="str">
            <v>ET Subfunction</v>
          </cell>
          <cell r="I267" t="str">
            <v>ET</v>
          </cell>
          <cell r="J267" t="str">
            <v>Performance &amp; Capacity</v>
          </cell>
          <cell r="K267" t="str">
            <v>SRV_CD</v>
          </cell>
          <cell r="L267" t="str">
            <v>JUR_AA</v>
          </cell>
          <cell r="M267" t="str">
            <v>Software 303</v>
          </cell>
          <cell r="N267" t="str">
            <v>True</v>
          </cell>
          <cell r="O267" t="str">
            <v>Active</v>
          </cell>
          <cell r="P267" t="str">
            <v>ORG_B19</v>
          </cell>
        </row>
        <row r="268">
          <cell r="A268" t="str">
            <v>BI_44H07</v>
          </cell>
          <cell r="B268" t="str">
            <v>44H07</v>
          </cell>
          <cell r="C268" t="str">
            <v>BI_44H07 - Central 24 HR Operations facility</v>
          </cell>
          <cell r="D268" t="str">
            <v>ER_7147</v>
          </cell>
          <cell r="E268" t="str">
            <v>7147</v>
          </cell>
          <cell r="F268" t="str">
            <v>ER_7147 - Central 24 HR Operations facility</v>
          </cell>
          <cell r="G268" t="str">
            <v>Central 24 HR Operations Facility</v>
          </cell>
          <cell r="H268" t="str">
            <v>Facilities Capital</v>
          </cell>
          <cell r="I268" t="str">
            <v>Other Function</v>
          </cell>
          <cell r="J268" t="str">
            <v>Performance &amp; Capacity</v>
          </cell>
          <cell r="K268" t="str">
            <v>SRV_CD</v>
          </cell>
          <cell r="L268" t="str">
            <v>JUR_AA</v>
          </cell>
          <cell r="M268" t="str">
            <v>Facilities 390-391</v>
          </cell>
          <cell r="N268" t="str">
            <v>True</v>
          </cell>
          <cell r="O268" t="str">
            <v>Active</v>
          </cell>
          <cell r="P268" t="str">
            <v>ORG_H07</v>
          </cell>
        </row>
        <row r="269">
          <cell r="A269" t="str">
            <v>BI_44K51</v>
          </cell>
          <cell r="B269" t="str">
            <v>44K51</v>
          </cell>
          <cell r="C269" t="str">
            <v>BI_44K51 - Transportation Equipment-GD.OR</v>
          </cell>
          <cell r="D269" t="str">
            <v>ER_7000</v>
          </cell>
          <cell r="E269" t="str">
            <v>7000</v>
          </cell>
          <cell r="F269" t="str">
            <v>ER_7000 - Transportation Equip</v>
          </cell>
          <cell r="G269" t="str">
            <v>Fleet Services Capital Plan</v>
          </cell>
          <cell r="H269" t="str">
            <v>Other Subfunction</v>
          </cell>
          <cell r="I269" t="str">
            <v>Other Function</v>
          </cell>
          <cell r="J269" t="str">
            <v>Asset Condition</v>
          </cell>
          <cell r="K269" t="str">
            <v>SRV_GD</v>
          </cell>
          <cell r="L269" t="str">
            <v>JUR_OR</v>
          </cell>
          <cell r="M269" t="str">
            <v>Transportation and Tools 392 / 396</v>
          </cell>
          <cell r="N269" t="str">
            <v>False</v>
          </cell>
          <cell r="O269" t="str">
            <v>Active</v>
          </cell>
          <cell r="P269" t="str">
            <v>ORG_K51</v>
          </cell>
        </row>
        <row r="270">
          <cell r="A270" t="str">
            <v>BI_44N09</v>
          </cell>
          <cell r="B270" t="str">
            <v>44N09</v>
          </cell>
          <cell r="C270" t="str">
            <v>BI_44N09 - Mobility in the Field</v>
          </cell>
          <cell r="D270" t="str">
            <v>ER_5144</v>
          </cell>
          <cell r="E270" t="str">
            <v>5144</v>
          </cell>
          <cell r="F270" t="str">
            <v>ER_5144 - Mobility in the Field</v>
          </cell>
          <cell r="G270" t="str">
            <v>Atlas</v>
          </cell>
          <cell r="H270" t="str">
            <v>ET Subfunction</v>
          </cell>
          <cell r="I270" t="str">
            <v>ET</v>
          </cell>
          <cell r="J270" t="str">
            <v>Asset Condition</v>
          </cell>
          <cell r="K270" t="str">
            <v>SRV_CD</v>
          </cell>
          <cell r="L270" t="str">
            <v>JUR_AA</v>
          </cell>
          <cell r="M270" t="str">
            <v>Software 303</v>
          </cell>
          <cell r="N270" t="str">
            <v>True</v>
          </cell>
          <cell r="O270" t="str">
            <v>Active</v>
          </cell>
          <cell r="P270" t="str">
            <v>ORG_W09</v>
          </cell>
        </row>
        <row r="271">
          <cell r="A271" t="str">
            <v>BI_45E55</v>
          </cell>
          <cell r="B271" t="str">
            <v>45E55</v>
          </cell>
          <cell r="C271" t="str">
            <v>BI_45E55 - Lancaster Plant ISIT Software &amp; Hardware</v>
          </cell>
          <cell r="D271" t="str">
            <v>ER_4145</v>
          </cell>
          <cell r="E271" t="str">
            <v>4145</v>
          </cell>
          <cell r="F271" t="str">
            <v>ER_4145 - Lancaster Plant Generation</v>
          </cell>
          <cell r="G271" t="str">
            <v>Regular Capital - Pre Business Case</v>
          </cell>
          <cell r="H271" t="str">
            <v>No Subfunction</v>
          </cell>
          <cell r="I271" t="str">
            <v>No Function</v>
          </cell>
          <cell r="J271" t="str">
            <v>No Driver</v>
          </cell>
          <cell r="K271" t="str">
            <v>SRV_ED</v>
          </cell>
          <cell r="L271" t="str">
            <v>JUR_AN</v>
          </cell>
          <cell r="M271" t="str">
            <v>General 5yr 389 / 393-395 / 397-398</v>
          </cell>
          <cell r="N271" t="str">
            <v>True</v>
          </cell>
          <cell r="O271" t="str">
            <v>Inactive</v>
          </cell>
          <cell r="P271" t="str">
            <v>ORG_E55</v>
          </cell>
        </row>
        <row r="272">
          <cell r="A272" t="str">
            <v>BI_45N09</v>
          </cell>
          <cell r="B272" t="str">
            <v>45N09</v>
          </cell>
          <cell r="C272" t="str">
            <v>BI_45N09 - Enterprise Electronic Document Storage</v>
          </cell>
          <cell r="D272" t="str">
            <v>ER_5145</v>
          </cell>
          <cell r="E272" t="str">
            <v>5145</v>
          </cell>
          <cell r="F272" t="str">
            <v>ER_5145 - Enterprise Electronic Document Storage</v>
          </cell>
          <cell r="G272" t="str">
            <v>Regular Capital - Pre Business Case</v>
          </cell>
          <cell r="H272" t="str">
            <v>No Subfunction</v>
          </cell>
          <cell r="I272" t="str">
            <v>No Function</v>
          </cell>
          <cell r="J272" t="str">
            <v>No Driver</v>
          </cell>
          <cell r="K272" t="str">
            <v>SRV_CD</v>
          </cell>
          <cell r="L272" t="str">
            <v>JUR_AA</v>
          </cell>
          <cell r="M272" t="str">
            <v>General 5yr 389 / 393-395 / 397-398</v>
          </cell>
          <cell r="N272" t="str">
            <v>True</v>
          </cell>
          <cell r="O272" t="str">
            <v>Inactive</v>
          </cell>
          <cell r="P272" t="str">
            <v>ORG_N09</v>
          </cell>
        </row>
        <row r="273">
          <cell r="A273" t="str">
            <v>BI_46N09</v>
          </cell>
          <cell r="B273" t="str">
            <v>46N09</v>
          </cell>
          <cell r="C273" t="str">
            <v>BI_46N09 - Computer Access for All Employees</v>
          </cell>
          <cell r="D273" t="str">
            <v>ER_5146</v>
          </cell>
          <cell r="E273" t="str">
            <v>5146</v>
          </cell>
          <cell r="F273" t="str">
            <v>ER_5146 - Computer Access for All Employees</v>
          </cell>
          <cell r="G273" t="str">
            <v>Regular Capital - Pre Business Case</v>
          </cell>
          <cell r="H273" t="str">
            <v>No Subfunction</v>
          </cell>
          <cell r="I273" t="str">
            <v>No Function</v>
          </cell>
          <cell r="J273" t="str">
            <v>No Driver</v>
          </cell>
          <cell r="K273" t="str">
            <v>SRV_CD</v>
          </cell>
          <cell r="L273" t="str">
            <v>JUR_AA</v>
          </cell>
          <cell r="M273" t="str">
            <v>General 5yr 389 / 393-395 / 397-398</v>
          </cell>
          <cell r="N273" t="str">
            <v>False</v>
          </cell>
          <cell r="O273" t="str">
            <v>Inactive</v>
          </cell>
          <cell r="P273" t="str">
            <v>ORG_N09</v>
          </cell>
        </row>
        <row r="274">
          <cell r="A274" t="str">
            <v>BI_47C08</v>
          </cell>
          <cell r="B274" t="str">
            <v>47C08</v>
          </cell>
          <cell r="C274" t="str">
            <v>BI_47C08 - Atlas</v>
          </cell>
          <cell r="D274" t="str">
            <v>ER_5147</v>
          </cell>
          <cell r="E274" t="str">
            <v>5147</v>
          </cell>
          <cell r="F274" t="str">
            <v>ER_5147 - Project Atlas</v>
          </cell>
          <cell r="G274" t="str">
            <v>Atlas</v>
          </cell>
          <cell r="H274" t="str">
            <v>ET Subfunction</v>
          </cell>
          <cell r="I274" t="str">
            <v>ET</v>
          </cell>
          <cell r="J274" t="str">
            <v>Asset Condition</v>
          </cell>
          <cell r="K274" t="str">
            <v>SRV_CD</v>
          </cell>
          <cell r="L274" t="str">
            <v>JUR_AA</v>
          </cell>
          <cell r="M274" t="str">
            <v>Software 303</v>
          </cell>
          <cell r="N274" t="str">
            <v>True</v>
          </cell>
          <cell r="O274" t="str">
            <v>Active</v>
          </cell>
          <cell r="P274" t="str">
            <v>ORG_C08</v>
          </cell>
        </row>
        <row r="275">
          <cell r="A275" t="str">
            <v>BI_47N09</v>
          </cell>
          <cell r="B275" t="str">
            <v>47N09</v>
          </cell>
          <cell r="C275" t="str">
            <v>BI_47N09 - Mobile Dispatch Upgrade 9.4</v>
          </cell>
          <cell r="D275" t="str">
            <v>ER_5147</v>
          </cell>
          <cell r="E275" t="str">
            <v>5147</v>
          </cell>
          <cell r="F275" t="str">
            <v>ER_5147 - Project Atlas</v>
          </cell>
          <cell r="G275" t="str">
            <v>Atlas</v>
          </cell>
          <cell r="H275" t="str">
            <v>ET Subfunction</v>
          </cell>
          <cell r="I275" t="str">
            <v>ET</v>
          </cell>
          <cell r="J275" t="str">
            <v>Asset Condition</v>
          </cell>
          <cell r="K275" t="str">
            <v>SRV_CD</v>
          </cell>
          <cell r="L275" t="str">
            <v>JUR_AA</v>
          </cell>
          <cell r="M275" t="str">
            <v>Software 303</v>
          </cell>
          <cell r="N275" t="str">
            <v>True</v>
          </cell>
          <cell r="O275" t="str">
            <v>Active</v>
          </cell>
          <cell r="P275" t="str">
            <v>ORG_P03</v>
          </cell>
        </row>
        <row r="276">
          <cell r="A276" t="str">
            <v>BI_47P00</v>
          </cell>
          <cell r="B276" t="str">
            <v>47P00</v>
          </cell>
          <cell r="C276" t="str">
            <v>BI_47P00 - Mobility in the Field Enhancments - Packages 1-3</v>
          </cell>
          <cell r="D276" t="str">
            <v>ER_5147</v>
          </cell>
          <cell r="E276" t="str">
            <v>5147</v>
          </cell>
          <cell r="F276" t="str">
            <v>ER_5147 - Project Atlas</v>
          </cell>
          <cell r="G276" t="str">
            <v>Atlas</v>
          </cell>
          <cell r="H276" t="str">
            <v>ET Subfunction</v>
          </cell>
          <cell r="I276" t="str">
            <v>ET</v>
          </cell>
          <cell r="J276" t="str">
            <v>Asset Condition</v>
          </cell>
          <cell r="K276" t="str">
            <v>SRV_CD</v>
          </cell>
          <cell r="L276" t="str">
            <v>JUR_AA</v>
          </cell>
          <cell r="M276" t="str">
            <v>Software 303</v>
          </cell>
          <cell r="N276" t="str">
            <v>True</v>
          </cell>
          <cell r="O276" t="str">
            <v>Active</v>
          </cell>
          <cell r="P276" t="str">
            <v>ORG_P03</v>
          </cell>
        </row>
        <row r="277">
          <cell r="A277" t="str">
            <v>BI_47P03</v>
          </cell>
          <cell r="B277" t="str">
            <v>47P03</v>
          </cell>
          <cell r="C277" t="str">
            <v>BI_47P03 - Atlas Contruction Design Tool</v>
          </cell>
          <cell r="D277" t="str">
            <v>ER_5147</v>
          </cell>
          <cell r="E277" t="str">
            <v>5147</v>
          </cell>
          <cell r="F277" t="str">
            <v>ER_5147 - Project Atlas</v>
          </cell>
          <cell r="G277" t="str">
            <v>Atlas</v>
          </cell>
          <cell r="H277" t="str">
            <v>ET Subfunction</v>
          </cell>
          <cell r="I277" t="str">
            <v>ET</v>
          </cell>
          <cell r="J277" t="str">
            <v>Asset Condition</v>
          </cell>
          <cell r="K277" t="str">
            <v>SRV_CD</v>
          </cell>
          <cell r="L277" t="str">
            <v>JUR_AA</v>
          </cell>
          <cell r="M277" t="str">
            <v>Software 303</v>
          </cell>
          <cell r="N277" t="str">
            <v>True</v>
          </cell>
          <cell r="O277" t="str">
            <v>Active</v>
          </cell>
          <cell r="P277" t="str">
            <v>ORG_P03</v>
          </cell>
        </row>
        <row r="278">
          <cell r="A278" t="str">
            <v>BI_47P08</v>
          </cell>
          <cell r="B278" t="str">
            <v>47P08</v>
          </cell>
          <cell r="C278" t="str">
            <v>BI_47P08 - Atlas - Conduit Manager</v>
          </cell>
          <cell r="D278" t="str">
            <v>ER_5147</v>
          </cell>
          <cell r="E278" t="str">
            <v>5147</v>
          </cell>
          <cell r="F278" t="str">
            <v>ER_5147 - Project Atlas</v>
          </cell>
          <cell r="G278" t="str">
            <v>Atlas</v>
          </cell>
          <cell r="H278" t="str">
            <v>ET Subfunction</v>
          </cell>
          <cell r="I278" t="str">
            <v>ET</v>
          </cell>
          <cell r="J278" t="str">
            <v>Asset Condition</v>
          </cell>
          <cell r="K278" t="str">
            <v>SRV_CD</v>
          </cell>
          <cell r="L278" t="str">
            <v>JUR_AA</v>
          </cell>
          <cell r="M278" t="str">
            <v>Software 303</v>
          </cell>
          <cell r="N278" t="str">
            <v>True</v>
          </cell>
          <cell r="O278" t="str">
            <v>Inactive</v>
          </cell>
          <cell r="P278" t="str">
            <v>ORG_P03</v>
          </cell>
        </row>
        <row r="279">
          <cell r="A279" t="str">
            <v>BI_48H07</v>
          </cell>
          <cell r="B279" t="str">
            <v>48H07</v>
          </cell>
          <cell r="C279" t="str">
            <v>BI_48H07 - Facilities Space Build Out &amp; Improvements</v>
          </cell>
          <cell r="D279" t="str">
            <v>ER_7148</v>
          </cell>
          <cell r="E279" t="str">
            <v>7148</v>
          </cell>
          <cell r="F279" t="str">
            <v>ER_7148 - Catalyst Proj Integr Test Fac Tenant Improvements</v>
          </cell>
          <cell r="G279" t="str">
            <v>Catalyst Project – Integrated Test Facility Tenant Improvements</v>
          </cell>
          <cell r="H279" t="str">
            <v>Strategic Subfunction</v>
          </cell>
          <cell r="I279" t="str">
            <v>Other Capital Function</v>
          </cell>
          <cell r="J279" t="str">
            <v>No Driver</v>
          </cell>
          <cell r="K279" t="str">
            <v>SRV_CD</v>
          </cell>
          <cell r="L279" t="str">
            <v>JUR_AA</v>
          </cell>
          <cell r="M279" t="str">
            <v>Facilities 390-391</v>
          </cell>
          <cell r="N279" t="str">
            <v>True</v>
          </cell>
          <cell r="O279" t="str">
            <v>Active</v>
          </cell>
          <cell r="P279" t="str">
            <v>ORG_H07</v>
          </cell>
        </row>
        <row r="280">
          <cell r="A280" t="str">
            <v>BI_48N09</v>
          </cell>
          <cell r="B280" t="str">
            <v>48N09</v>
          </cell>
          <cell r="C280" t="str">
            <v>BI_48N09 - Transmission Outage Management</v>
          </cell>
          <cell r="D280" t="str">
            <v>ER_5148</v>
          </cell>
          <cell r="E280" t="str">
            <v>5148</v>
          </cell>
          <cell r="F280" t="str">
            <v>ER_5148 - Transmission Outage Management</v>
          </cell>
          <cell r="G280" t="str">
            <v>Transmission Outage Management</v>
          </cell>
          <cell r="H280" t="str">
            <v>ET Subfunction</v>
          </cell>
          <cell r="I280" t="str">
            <v>ET</v>
          </cell>
          <cell r="J280" t="str">
            <v>No Driver</v>
          </cell>
          <cell r="K280" t="str">
            <v>SRV_CD</v>
          </cell>
          <cell r="L280" t="str">
            <v>JUR_AA</v>
          </cell>
          <cell r="M280" t="str">
            <v>Software 303</v>
          </cell>
          <cell r="N280" t="str">
            <v>True</v>
          </cell>
          <cell r="O280" t="str">
            <v>Inactive</v>
          </cell>
          <cell r="P280" t="str">
            <v>ORG_W09</v>
          </cell>
        </row>
        <row r="281">
          <cell r="A281" t="str">
            <v>BI_49H07</v>
          </cell>
          <cell r="B281" t="str">
            <v>49H07</v>
          </cell>
          <cell r="C281" t="str">
            <v>BI_49H07 - Corporate and Craft Training building</v>
          </cell>
          <cell r="D281" t="str">
            <v>ER_7149</v>
          </cell>
          <cell r="E281" t="str">
            <v>7149</v>
          </cell>
          <cell r="F281" t="str">
            <v>ER_7149 - Corporate and Craft Training building</v>
          </cell>
          <cell r="G281" t="str">
            <v>Corporate and Craft Training</v>
          </cell>
          <cell r="H281" t="str">
            <v>Facilities Capital</v>
          </cell>
          <cell r="I281" t="str">
            <v>Other Function</v>
          </cell>
          <cell r="J281" t="str">
            <v>Performance &amp; Capacity</v>
          </cell>
          <cell r="K281" t="str">
            <v>SRV_CD</v>
          </cell>
          <cell r="L281" t="str">
            <v>JUR_AA</v>
          </cell>
          <cell r="M281" t="str">
            <v>Facilities 390-391</v>
          </cell>
          <cell r="N281" t="str">
            <v>True</v>
          </cell>
          <cell r="O281" t="str">
            <v>Active</v>
          </cell>
          <cell r="P281" t="str">
            <v>ORG_H07</v>
          </cell>
        </row>
        <row r="282">
          <cell r="A282" t="str">
            <v>BI_49N09</v>
          </cell>
          <cell r="B282" t="str">
            <v>49N09</v>
          </cell>
          <cell r="C282" t="str">
            <v>BI_49N09 - Financial Forecast Model</v>
          </cell>
          <cell r="D282" t="str">
            <v>ER_5149</v>
          </cell>
          <cell r="E282" t="str">
            <v>5149</v>
          </cell>
          <cell r="F282" t="str">
            <v>ER_5149 - Financial Forecast Model</v>
          </cell>
          <cell r="G282" t="str">
            <v>Financial Forecast Model</v>
          </cell>
          <cell r="H282" t="str">
            <v>ET Subfunction</v>
          </cell>
          <cell r="I282" t="str">
            <v>ET</v>
          </cell>
          <cell r="J282" t="str">
            <v>No Driver</v>
          </cell>
          <cell r="K282" t="str">
            <v>SRV_CD</v>
          </cell>
          <cell r="L282" t="str">
            <v>JUR_AA</v>
          </cell>
          <cell r="M282" t="str">
            <v>Software 303</v>
          </cell>
          <cell r="N282" t="str">
            <v>True</v>
          </cell>
          <cell r="O282" t="str">
            <v>Inactive</v>
          </cell>
          <cell r="P282" t="str">
            <v>ORG_W09</v>
          </cell>
        </row>
        <row r="283">
          <cell r="A283" t="str">
            <v>BI_4AH07</v>
          </cell>
          <cell r="B283" t="str">
            <v>4AH07</v>
          </cell>
          <cell r="C283" t="str">
            <v>BI_4AH07 - GPSS and Spokane Construction Renovation</v>
          </cell>
          <cell r="D283" t="str">
            <v>ER_7126</v>
          </cell>
          <cell r="E283" t="str">
            <v>7126</v>
          </cell>
          <cell r="F283" t="str">
            <v>ER_7126 - Long term Campus Re-Structuring Plan</v>
          </cell>
          <cell r="G283" t="str">
            <v>Campus Repurposing Phase 1</v>
          </cell>
          <cell r="H283" t="str">
            <v>Facilities Capital</v>
          </cell>
          <cell r="I283" t="str">
            <v>Other Function</v>
          </cell>
          <cell r="J283" t="str">
            <v>Performance &amp; Capacity</v>
          </cell>
          <cell r="K283" t="str">
            <v>SRV_CD</v>
          </cell>
          <cell r="L283" t="str">
            <v>JUR_AA</v>
          </cell>
          <cell r="M283" t="str">
            <v>Facilities 390-391</v>
          </cell>
          <cell r="N283" t="str">
            <v>True</v>
          </cell>
          <cell r="O283" t="str">
            <v>Inactive</v>
          </cell>
          <cell r="P283" t="str">
            <v>ORG_H07</v>
          </cell>
        </row>
        <row r="284">
          <cell r="A284" t="str">
            <v>BI_4BH07</v>
          </cell>
          <cell r="B284" t="str">
            <v>4BH07</v>
          </cell>
          <cell r="C284" t="str">
            <v>BI_4BH07 - Ross Park Building Renovation</v>
          </cell>
          <cell r="D284" t="str">
            <v>ER_7145</v>
          </cell>
          <cell r="E284" t="str">
            <v>7145</v>
          </cell>
          <cell r="F284" t="str">
            <v>ER_7145 - Ross Park Building Renovation</v>
          </cell>
          <cell r="G284" t="str">
            <v>Ross Park Building Renovation</v>
          </cell>
          <cell r="H284" t="str">
            <v>Facilities Capital</v>
          </cell>
          <cell r="I284" t="str">
            <v>Other Function</v>
          </cell>
          <cell r="J284" t="str">
            <v>Performance &amp; Capacity</v>
          </cell>
          <cell r="K284" t="str">
            <v>SRV_CD</v>
          </cell>
          <cell r="L284" t="str">
            <v>JUR_AA</v>
          </cell>
          <cell r="M284" t="str">
            <v>Facilities 390-391</v>
          </cell>
          <cell r="N284" t="str">
            <v>True</v>
          </cell>
          <cell r="O284" t="str">
            <v>Active</v>
          </cell>
          <cell r="P284" t="str">
            <v>ORG_H07</v>
          </cell>
        </row>
        <row r="285">
          <cell r="A285" t="str">
            <v>BI_50G02</v>
          </cell>
          <cell r="B285" t="str">
            <v>50G02</v>
          </cell>
          <cell r="C285" t="str">
            <v>BI_50G02 - Modular Classroom-Preline School</v>
          </cell>
          <cell r="D285" t="str">
            <v>ER_7050</v>
          </cell>
          <cell r="E285" t="str">
            <v>7050</v>
          </cell>
          <cell r="F285" t="str">
            <v>ER_7050 - Productivity Initiative</v>
          </cell>
          <cell r="G285" t="str">
            <v>Productivity</v>
          </cell>
          <cell r="H285" t="str">
            <v>Productivity Subfunction</v>
          </cell>
          <cell r="I285" t="str">
            <v>Other Capital Function</v>
          </cell>
          <cell r="J285" t="str">
            <v>No Driver</v>
          </cell>
          <cell r="K285" t="str">
            <v>SRV_CD</v>
          </cell>
          <cell r="L285" t="str">
            <v>JUR_AA</v>
          </cell>
          <cell r="M285" t="str">
            <v>General 12yr 389 / 393-395 / 397-398</v>
          </cell>
          <cell r="N285" t="str">
            <v>True</v>
          </cell>
          <cell r="O285" t="str">
            <v>Inactive</v>
          </cell>
          <cell r="P285" t="str">
            <v>ORG_G02</v>
          </cell>
        </row>
        <row r="286">
          <cell r="A286" t="str">
            <v>BI_50H07</v>
          </cell>
          <cell r="B286" t="str">
            <v>50H07</v>
          </cell>
          <cell r="C286" t="str">
            <v>BI_50H07 - Corpprate Campus Exterior Wellness &amp; Safety</v>
          </cell>
          <cell r="D286" t="str">
            <v>ER_7150</v>
          </cell>
          <cell r="E286" t="str">
            <v>7150</v>
          </cell>
          <cell r="F286" t="str">
            <v>ER_7150 - Corpprate Campus Exterior Wellness &amp; Safety</v>
          </cell>
          <cell r="G286" t="str">
            <v>Corporate Campus Exterior Wellness-Safety</v>
          </cell>
          <cell r="H286" t="str">
            <v>Facilities Capital</v>
          </cell>
          <cell r="I286" t="str">
            <v>Other Function</v>
          </cell>
          <cell r="J286" t="str">
            <v>Performance &amp; Capacity</v>
          </cell>
          <cell r="K286" t="str">
            <v>SRV_CD</v>
          </cell>
          <cell r="L286" t="str">
            <v>JUR_AA</v>
          </cell>
          <cell r="M286" t="str">
            <v>Facilities 390-391</v>
          </cell>
          <cell r="N286" t="str">
            <v>True</v>
          </cell>
          <cell r="O286" t="str">
            <v>Active</v>
          </cell>
          <cell r="P286" t="str">
            <v>ORG_H07</v>
          </cell>
        </row>
        <row r="287">
          <cell r="A287" t="str">
            <v>BI_50K51</v>
          </cell>
          <cell r="B287" t="str">
            <v>50K51</v>
          </cell>
          <cell r="C287" t="str">
            <v>BI_50K51 - 2004 Productivity Initiative</v>
          </cell>
          <cell r="D287" t="str">
            <v>ER_7050</v>
          </cell>
          <cell r="E287" t="str">
            <v>7050</v>
          </cell>
          <cell r="F287" t="str">
            <v>ER_7050 - Productivity Initiative</v>
          </cell>
          <cell r="G287" t="str">
            <v>Productivity</v>
          </cell>
          <cell r="H287" t="str">
            <v>Productivity Subfunction</v>
          </cell>
          <cell r="I287" t="str">
            <v>Other Capital Function</v>
          </cell>
          <cell r="J287" t="str">
            <v>No Driver</v>
          </cell>
          <cell r="K287" t="str">
            <v>SRV_CD</v>
          </cell>
          <cell r="L287" t="str">
            <v>JUR_AA</v>
          </cell>
          <cell r="M287" t="str">
            <v>General 12yr 389 / 393-395 / 397-398</v>
          </cell>
          <cell r="N287" t="str">
            <v>False</v>
          </cell>
          <cell r="O287" t="str">
            <v>Inactive</v>
          </cell>
          <cell r="P287" t="str">
            <v>ORG_K51</v>
          </cell>
        </row>
        <row r="288">
          <cell r="A288" t="str">
            <v>BI_50Z08</v>
          </cell>
          <cell r="B288" t="str">
            <v>50Z08</v>
          </cell>
          <cell r="C288" t="str">
            <v>BI_50Z08 - AMR Web Presentment</v>
          </cell>
          <cell r="D288" t="str">
            <v>ER_5150</v>
          </cell>
          <cell r="E288" t="str">
            <v>5150</v>
          </cell>
          <cell r="F288" t="str">
            <v>ER_5150 - AMR Web Presentment</v>
          </cell>
          <cell r="G288" t="str">
            <v>AMR Web Presentment</v>
          </cell>
          <cell r="H288" t="str">
            <v>T&amp;D Engineering</v>
          </cell>
          <cell r="I288" t="str">
            <v>T&amp;D</v>
          </cell>
          <cell r="J288" t="str">
            <v>No Driver</v>
          </cell>
          <cell r="K288" t="str">
            <v>SRV_CD</v>
          </cell>
          <cell r="L288" t="str">
            <v>JUR_ID</v>
          </cell>
          <cell r="M288" t="str">
            <v>Software 303</v>
          </cell>
          <cell r="N288" t="str">
            <v>True</v>
          </cell>
          <cell r="O288" t="str">
            <v>Active</v>
          </cell>
          <cell r="P288" t="str">
            <v>ORG_Z08</v>
          </cell>
        </row>
        <row r="289">
          <cell r="A289" t="str">
            <v>BI_51H07</v>
          </cell>
          <cell r="B289" t="str">
            <v>51H07</v>
          </cell>
          <cell r="C289" t="str">
            <v>BI_51H07 - Facilities Space Build Out &amp; Improvements (7060)</v>
          </cell>
          <cell r="D289" t="str">
            <v>ER_7060</v>
          </cell>
          <cell r="E289" t="str">
            <v>7060</v>
          </cell>
          <cell r="F289" t="str">
            <v>ER_7060 - Strategic Initiatives</v>
          </cell>
          <cell r="G289" t="str">
            <v>Strategic Initiatives</v>
          </cell>
          <cell r="H289" t="str">
            <v>Strategic Subfunction</v>
          </cell>
          <cell r="I289" t="str">
            <v>Other Capital Function</v>
          </cell>
          <cell r="J289" t="str">
            <v>No Driver</v>
          </cell>
          <cell r="K289" t="str">
            <v>SRV_CD</v>
          </cell>
          <cell r="L289" t="str">
            <v>JUR_AA</v>
          </cell>
          <cell r="M289" t="str">
            <v>Facilities 390-391</v>
          </cell>
          <cell r="N289" t="str">
            <v>True</v>
          </cell>
          <cell r="O289" t="str">
            <v>Active</v>
          </cell>
          <cell r="P289" t="str">
            <v>ORG_H07</v>
          </cell>
        </row>
        <row r="290">
          <cell r="A290" t="str">
            <v>BI_51N09</v>
          </cell>
          <cell r="B290" t="str">
            <v>51N09</v>
          </cell>
          <cell r="C290" t="str">
            <v>BI_51N09 - Customer Facing Technology</v>
          </cell>
          <cell r="D290" t="str">
            <v>ER_5151</v>
          </cell>
          <cell r="E290" t="str">
            <v>5151</v>
          </cell>
          <cell r="F290" t="str">
            <v>ER_5151 - Customer Facing Technology</v>
          </cell>
          <cell r="G290" t="str">
            <v>Customer Facing Technology Program</v>
          </cell>
          <cell r="H290" t="str">
            <v>ET Subfunction</v>
          </cell>
          <cell r="I290" t="str">
            <v>ET</v>
          </cell>
          <cell r="J290" t="str">
            <v>Customer Service Quality &amp; Reliability</v>
          </cell>
          <cell r="K290" t="str">
            <v>SRV_CD</v>
          </cell>
          <cell r="L290" t="str">
            <v>JUR_AA</v>
          </cell>
          <cell r="M290" t="str">
            <v>Software 303</v>
          </cell>
          <cell r="N290" t="str">
            <v>True</v>
          </cell>
          <cell r="O290" t="str">
            <v>Active</v>
          </cell>
          <cell r="P290" t="str">
            <v>ORG_W09</v>
          </cell>
        </row>
        <row r="291">
          <cell r="A291" t="str">
            <v>BI_52A50</v>
          </cell>
          <cell r="B291" t="str">
            <v>52A50</v>
          </cell>
          <cell r="C291" t="str">
            <v>BI_52A50 - Failure of Electric Plant/ - System</v>
          </cell>
          <cell r="D291" t="str">
            <v>ER_2059</v>
          </cell>
          <cell r="E291" t="str">
            <v>2059</v>
          </cell>
          <cell r="F291" t="str">
            <v>ER_2059 - Failed Electric Dist Plant-Storm</v>
          </cell>
          <cell r="G291" t="str">
            <v>Electric Storm</v>
          </cell>
          <cell r="H291" t="str">
            <v>T&amp;D Operations</v>
          </cell>
          <cell r="I291" t="str">
            <v>T&amp;D</v>
          </cell>
          <cell r="J291" t="str">
            <v>Failed Plant &amp; Operations</v>
          </cell>
          <cell r="K291" t="str">
            <v>SRV_ED</v>
          </cell>
          <cell r="L291" t="str">
            <v>JUR_AN</v>
          </cell>
          <cell r="M291" t="str">
            <v>Elec Distribution 360-373</v>
          </cell>
          <cell r="N291" t="str">
            <v>False</v>
          </cell>
          <cell r="O291" t="str">
            <v>Inactive</v>
          </cell>
          <cell r="P291" t="str">
            <v>ORG_A50</v>
          </cell>
        </row>
        <row r="292">
          <cell r="A292" t="str">
            <v>BI_52N09</v>
          </cell>
          <cell r="B292" t="str">
            <v>52N09</v>
          </cell>
          <cell r="C292" t="str">
            <v>BI_52N09 - Payment Card Industry (PCI)</v>
          </cell>
          <cell r="D292" t="str">
            <v>ER_5152</v>
          </cell>
          <cell r="E292" t="str">
            <v>5152</v>
          </cell>
          <cell r="F292" t="str">
            <v>ER_5152 - Payment Card Industry (PCI)</v>
          </cell>
          <cell r="G292" t="str">
            <v>Payment Card Industry Compliance (PCI)</v>
          </cell>
          <cell r="H292" t="str">
            <v>Security Capital</v>
          </cell>
          <cell r="I292" t="str">
            <v>Other Function</v>
          </cell>
          <cell r="J292" t="str">
            <v>Mandatory &amp; Compliance</v>
          </cell>
          <cell r="K292" t="str">
            <v>SRV_CD</v>
          </cell>
          <cell r="L292" t="str">
            <v>JUR_AA</v>
          </cell>
          <cell r="M292" t="str">
            <v>General 5yr 389 / 393-395 / 397-398</v>
          </cell>
          <cell r="N292" t="str">
            <v>True</v>
          </cell>
          <cell r="O292" t="str">
            <v>Active</v>
          </cell>
          <cell r="P292" t="str">
            <v>ORG_P99</v>
          </cell>
        </row>
        <row r="293">
          <cell r="A293" t="str">
            <v>BI_53N09</v>
          </cell>
          <cell r="B293" t="str">
            <v>53N09</v>
          </cell>
          <cell r="C293" t="str">
            <v>BI_53N09 - CIP v5 Transition - Cyber Asset Electronic Access</v>
          </cell>
          <cell r="D293" t="str">
            <v>ER_5153</v>
          </cell>
          <cell r="E293" t="str">
            <v>5153</v>
          </cell>
          <cell r="F293" t="str">
            <v>ER_5153 - CIP v5 Transition - Cyber Asset Electronic Access</v>
          </cell>
          <cell r="G293" t="str">
            <v>CIP v5 Transition - Cyber Asset Electronic Access</v>
          </cell>
          <cell r="H293" t="str">
            <v>Security Capital</v>
          </cell>
          <cell r="I293" t="str">
            <v>Other Function</v>
          </cell>
          <cell r="J293" t="str">
            <v>Mandatory &amp; Compliance</v>
          </cell>
          <cell r="K293" t="str">
            <v>SRV_CD</v>
          </cell>
          <cell r="L293" t="str">
            <v>JUR_AA</v>
          </cell>
          <cell r="M293" t="str">
            <v>General 12yr 389 / 393-395 / 397-398</v>
          </cell>
          <cell r="N293" t="str">
            <v>True</v>
          </cell>
          <cell r="O293" t="str">
            <v>Active</v>
          </cell>
          <cell r="P293" t="str">
            <v>ORG_P99</v>
          </cell>
        </row>
        <row r="294">
          <cell r="A294" t="str">
            <v>BI_54N09</v>
          </cell>
          <cell r="B294" t="str">
            <v>54N09</v>
          </cell>
          <cell r="C294" t="str">
            <v>BI_54N09 - CIP 14v1 - High Impact Assets</v>
          </cell>
          <cell r="D294" t="str">
            <v>ER_5154</v>
          </cell>
          <cell r="E294" t="str">
            <v>5154</v>
          </cell>
          <cell r="F294" t="str">
            <v>ER_5154 - CIP 14v1 - High Impact Assets</v>
          </cell>
          <cell r="G294" t="str">
            <v>CIP 14 v1 - High Impact Assets</v>
          </cell>
          <cell r="H294" t="str">
            <v>Security Capital</v>
          </cell>
          <cell r="I294" t="str">
            <v>Other Function</v>
          </cell>
          <cell r="J294" t="str">
            <v>Mandatory &amp; Compliance</v>
          </cell>
          <cell r="K294" t="str">
            <v>SRV_CD</v>
          </cell>
          <cell r="L294" t="str">
            <v>JUR_AA</v>
          </cell>
          <cell r="M294" t="str">
            <v>General 12yr 389 / 393-395 / 397-398</v>
          </cell>
          <cell r="N294" t="str">
            <v>True</v>
          </cell>
          <cell r="O294" t="str">
            <v>Active</v>
          </cell>
          <cell r="P294" t="str">
            <v>ORG_P99</v>
          </cell>
        </row>
        <row r="295">
          <cell r="A295" t="str">
            <v>BI_55K51</v>
          </cell>
          <cell r="B295" t="str">
            <v>55K51</v>
          </cell>
          <cell r="C295" t="str">
            <v>BI_55K51 - 2005 Productivity Initiative</v>
          </cell>
          <cell r="D295" t="str">
            <v>ER_7050</v>
          </cell>
          <cell r="E295" t="str">
            <v>7050</v>
          </cell>
          <cell r="F295" t="str">
            <v>ER_7050 - Productivity Initiative</v>
          </cell>
          <cell r="G295" t="str">
            <v>Productivity</v>
          </cell>
          <cell r="H295" t="str">
            <v>Productivity Subfunction</v>
          </cell>
          <cell r="I295" t="str">
            <v>Other Capital Function</v>
          </cell>
          <cell r="J295" t="str">
            <v>No Driver</v>
          </cell>
          <cell r="K295" t="str">
            <v>SRV_CD</v>
          </cell>
          <cell r="L295" t="str">
            <v>JUR_AA</v>
          </cell>
          <cell r="M295" t="str">
            <v>General 12yr 389 / 393-395 / 397-398</v>
          </cell>
          <cell r="N295" t="str">
            <v>False</v>
          </cell>
          <cell r="O295" t="str">
            <v>Inactive</v>
          </cell>
          <cell r="P295" t="str">
            <v>ORG_K51</v>
          </cell>
        </row>
        <row r="296">
          <cell r="A296" t="str">
            <v>BI_55N09</v>
          </cell>
          <cell r="B296" t="str">
            <v>55N09</v>
          </cell>
          <cell r="C296" t="str">
            <v>BI_55N09 - Data Center Compute and Storage Systems</v>
          </cell>
          <cell r="D296" t="str">
            <v>ER_5155</v>
          </cell>
          <cell r="E296" t="str">
            <v>5155</v>
          </cell>
          <cell r="F296" t="str">
            <v>ER_5155 - Data Center Compute and Storage Systems</v>
          </cell>
          <cell r="G296" t="str">
            <v>Data Center Compute and Storage Systems</v>
          </cell>
          <cell r="H296" t="str">
            <v>ET Subfunction</v>
          </cell>
          <cell r="I296" t="str">
            <v>ET</v>
          </cell>
          <cell r="J296" t="str">
            <v>Performance &amp; Capacity</v>
          </cell>
          <cell r="K296" t="str">
            <v>SRV_CD</v>
          </cell>
          <cell r="L296" t="str">
            <v>JUR_AA</v>
          </cell>
          <cell r="M296" t="str">
            <v>General 5yr 389 / 393-395 / 397-398</v>
          </cell>
          <cell r="N296" t="str">
            <v>True</v>
          </cell>
          <cell r="O296" t="str">
            <v>Active</v>
          </cell>
          <cell r="P296" t="str">
            <v>ORG_P99</v>
          </cell>
        </row>
        <row r="297">
          <cell r="A297" t="str">
            <v>BI_56H07</v>
          </cell>
          <cell r="B297" t="str">
            <v>56H07</v>
          </cell>
          <cell r="C297" t="str">
            <v>BI_56H07 - Clarkston Property Development</v>
          </cell>
          <cell r="D297" t="str">
            <v>ER_7156</v>
          </cell>
          <cell r="E297" t="str">
            <v>7156</v>
          </cell>
          <cell r="F297" t="str">
            <v>ER_7156 - Clarkston Property Development</v>
          </cell>
          <cell r="G297" t="str">
            <v>Clarkston Property Development</v>
          </cell>
          <cell r="H297" t="str">
            <v>Facilities Capital</v>
          </cell>
          <cell r="I297" t="str">
            <v>Other Function</v>
          </cell>
          <cell r="J297" t="str">
            <v>Performance &amp; Capacity</v>
          </cell>
          <cell r="K297" t="str">
            <v>SRV_CD</v>
          </cell>
          <cell r="L297" t="str">
            <v>JUR_AN</v>
          </cell>
          <cell r="M297" t="str">
            <v>Facilities 390-391</v>
          </cell>
          <cell r="N297" t="str">
            <v>True</v>
          </cell>
          <cell r="O297" t="str">
            <v>Active</v>
          </cell>
          <cell r="P297" t="str">
            <v>ORG_H07</v>
          </cell>
        </row>
        <row r="298">
          <cell r="A298" t="str">
            <v>BI_56K51</v>
          </cell>
          <cell r="B298" t="str">
            <v>56K51</v>
          </cell>
          <cell r="C298" t="str">
            <v>BI_56K51 - 2006 Productivity Initiative</v>
          </cell>
          <cell r="D298" t="str">
            <v>ER_7050</v>
          </cell>
          <cell r="E298" t="str">
            <v>7050</v>
          </cell>
          <cell r="F298" t="str">
            <v>ER_7050 - Productivity Initiative</v>
          </cell>
          <cell r="G298" t="str">
            <v>Productivity</v>
          </cell>
          <cell r="H298" t="str">
            <v>Productivity Subfunction</v>
          </cell>
          <cell r="I298" t="str">
            <v>Other Capital Function</v>
          </cell>
          <cell r="J298" t="str">
            <v>No Driver</v>
          </cell>
          <cell r="K298" t="str">
            <v>SRV_CD</v>
          </cell>
          <cell r="L298" t="str">
            <v>JUR_AA</v>
          </cell>
          <cell r="M298" t="str">
            <v>General 12yr 389 / 393-395 / 397-398</v>
          </cell>
          <cell r="N298" t="str">
            <v>False</v>
          </cell>
          <cell r="O298" t="str">
            <v>Inactive</v>
          </cell>
          <cell r="P298" t="str">
            <v>ORG_K51</v>
          </cell>
        </row>
        <row r="299">
          <cell r="A299" t="str">
            <v>BI_56L08</v>
          </cell>
          <cell r="B299" t="str">
            <v>56L08</v>
          </cell>
          <cell r="C299" t="str">
            <v>BI_56L08 - Transmission Line  Road Move</v>
          </cell>
          <cell r="D299" t="str">
            <v>ER_2056</v>
          </cell>
          <cell r="E299" t="str">
            <v>2056</v>
          </cell>
          <cell r="F299" t="str">
            <v>ER_2056 - Distribution Line Relocations</v>
          </cell>
          <cell r="G299" t="str">
            <v>Elec Relocation and Replacement Program</v>
          </cell>
          <cell r="H299" t="str">
            <v>T&amp;D Operations</v>
          </cell>
          <cell r="I299" t="str">
            <v>T&amp;D</v>
          </cell>
          <cell r="J299" t="str">
            <v>Mandatory &amp; Compliance</v>
          </cell>
          <cell r="K299" t="str">
            <v>SRV_ED</v>
          </cell>
          <cell r="L299" t="str">
            <v>JUR_AN</v>
          </cell>
          <cell r="M299" t="str">
            <v>Elec Distribution 360-373</v>
          </cell>
          <cell r="N299" t="str">
            <v>True</v>
          </cell>
          <cell r="O299" t="str">
            <v>Active</v>
          </cell>
          <cell r="P299" t="str">
            <v>ORG_L08</v>
          </cell>
        </row>
        <row r="300">
          <cell r="A300" t="str">
            <v>BI_56N09</v>
          </cell>
          <cell r="B300" t="str">
            <v>56N09</v>
          </cell>
          <cell r="C300" t="str">
            <v>BI_56N09 - Digital Grid Network Expansion</v>
          </cell>
          <cell r="D300" t="str">
            <v>ER_5156</v>
          </cell>
          <cell r="E300" t="str">
            <v>5156</v>
          </cell>
          <cell r="F300" t="str">
            <v>ER_5156 - Digital Grid Network Expansion</v>
          </cell>
          <cell r="G300" t="str">
            <v>Digital Grid Network</v>
          </cell>
          <cell r="H300" t="str">
            <v>ET Subfunction</v>
          </cell>
          <cell r="I300" t="str">
            <v>ET</v>
          </cell>
          <cell r="J300" t="str">
            <v>Performance &amp; Capacity</v>
          </cell>
          <cell r="K300" t="str">
            <v>SRV_CD</v>
          </cell>
          <cell r="L300" t="str">
            <v>JUR_AA</v>
          </cell>
          <cell r="M300" t="str">
            <v>General 12yr 389 / 393-395 / 397-398</v>
          </cell>
          <cell r="N300" t="str">
            <v>True</v>
          </cell>
          <cell r="O300" t="str">
            <v>Active</v>
          </cell>
          <cell r="P300" t="str">
            <v>ORG_P99</v>
          </cell>
        </row>
        <row r="301">
          <cell r="A301" t="str">
            <v>BI_57H07</v>
          </cell>
          <cell r="B301" t="str">
            <v>57H07</v>
          </cell>
          <cell r="C301" t="str">
            <v>BI_57H07 - Coeur d'Alene Property Development</v>
          </cell>
          <cell r="D301" t="str">
            <v>ER_7157</v>
          </cell>
          <cell r="E301" t="str">
            <v>7157</v>
          </cell>
          <cell r="F301" t="str">
            <v>ER_7157 - Coeur d'Alene Property Development</v>
          </cell>
          <cell r="G301" t="str">
            <v>Coeur d'Alene Property Development</v>
          </cell>
          <cell r="H301" t="str">
            <v>Facilities Capital</v>
          </cell>
          <cell r="I301" t="str">
            <v>Other Function</v>
          </cell>
          <cell r="J301" t="str">
            <v>Performance &amp; Capacity</v>
          </cell>
          <cell r="K301" t="str">
            <v>SRV_CD</v>
          </cell>
          <cell r="L301" t="str">
            <v>JUR_ID</v>
          </cell>
          <cell r="M301" t="str">
            <v>Facilities 390-391</v>
          </cell>
          <cell r="N301" t="str">
            <v>True</v>
          </cell>
          <cell r="O301" t="str">
            <v>Active</v>
          </cell>
          <cell r="P301" t="str">
            <v>ORG_H07</v>
          </cell>
        </row>
        <row r="302">
          <cell r="A302" t="str">
            <v>BI_57K51</v>
          </cell>
          <cell r="B302" t="str">
            <v>57K51</v>
          </cell>
          <cell r="C302" t="str">
            <v>BI_57K51 - 2007 Productivity Initiative</v>
          </cell>
          <cell r="D302" t="str">
            <v>ER_7050</v>
          </cell>
          <cell r="E302" t="str">
            <v>7050</v>
          </cell>
          <cell r="F302" t="str">
            <v>ER_7050 - Productivity Initiative</v>
          </cell>
          <cell r="G302" t="str">
            <v>Productivity</v>
          </cell>
          <cell r="H302" t="str">
            <v>Productivity Subfunction</v>
          </cell>
          <cell r="I302" t="str">
            <v>Other Capital Function</v>
          </cell>
          <cell r="J302" t="str">
            <v>No Driver</v>
          </cell>
          <cell r="K302" t="str">
            <v>SRV_CD</v>
          </cell>
          <cell r="L302" t="str">
            <v>JUR_AA</v>
          </cell>
          <cell r="M302" t="str">
            <v>General 12yr 389 / 393-395 / 397-398</v>
          </cell>
          <cell r="N302" t="str">
            <v>False</v>
          </cell>
          <cell r="O302" t="str">
            <v>Inactive</v>
          </cell>
          <cell r="P302" t="str">
            <v>ORG_K51</v>
          </cell>
        </row>
        <row r="303">
          <cell r="A303" t="str">
            <v>BI_57P03</v>
          </cell>
          <cell r="B303" t="str">
            <v>57P03</v>
          </cell>
          <cell r="C303" t="str">
            <v>BI_57P03 - OMS/ADMS-EDAN</v>
          </cell>
          <cell r="D303" t="str">
            <v>ER_5157</v>
          </cell>
          <cell r="E303" t="str">
            <v>5157</v>
          </cell>
          <cell r="F303" t="str">
            <v>ER_5157 - OMS/ADMS</v>
          </cell>
          <cell r="G303" t="str">
            <v>Outage Management System &amp; Advanced Distribution Management System (OMS &amp; ADMS)</v>
          </cell>
          <cell r="H303" t="str">
            <v>ET Subfunction</v>
          </cell>
          <cell r="I303" t="str">
            <v>ET</v>
          </cell>
          <cell r="J303" t="str">
            <v>Asset Condition</v>
          </cell>
          <cell r="K303" t="str">
            <v>SRV_ED</v>
          </cell>
          <cell r="L303" t="str">
            <v>JUR_AN</v>
          </cell>
          <cell r="M303" t="str">
            <v>General 12yr 389 / 393-395 / 397-398</v>
          </cell>
          <cell r="N303" t="str">
            <v>True</v>
          </cell>
          <cell r="O303" t="str">
            <v>Active</v>
          </cell>
          <cell r="P303" t="str">
            <v>ORG_W09</v>
          </cell>
        </row>
        <row r="304">
          <cell r="A304" t="str">
            <v>BI_58K50</v>
          </cell>
          <cell r="B304" t="str">
            <v>58K50</v>
          </cell>
          <cell r="C304" t="str">
            <v>BI_58K50 - Customer Experience Platform Program</v>
          </cell>
          <cell r="D304" t="str">
            <v>ER_5158</v>
          </cell>
          <cell r="E304" t="str">
            <v>5158</v>
          </cell>
          <cell r="F304" t="str">
            <v>ER_5158 - Customer Experience Platform Program</v>
          </cell>
          <cell r="G304" t="str">
            <v>Customer Experience Platform Program</v>
          </cell>
          <cell r="H304" t="str">
            <v>ET Subfunction</v>
          </cell>
          <cell r="I304" t="str">
            <v>ET</v>
          </cell>
          <cell r="J304" t="str">
            <v>Customer Service Quality &amp; Reliability</v>
          </cell>
          <cell r="K304" t="str">
            <v>SRV_CD</v>
          </cell>
          <cell r="L304" t="str">
            <v>JUR_AA</v>
          </cell>
          <cell r="M304" t="str">
            <v>Software 303</v>
          </cell>
          <cell r="N304" t="str">
            <v>True</v>
          </cell>
          <cell r="O304" t="str">
            <v>Active</v>
          </cell>
          <cell r="P304" t="str">
            <v>ORG_K50</v>
          </cell>
        </row>
        <row r="305">
          <cell r="A305" t="str">
            <v>BI_59P99</v>
          </cell>
          <cell r="B305" t="str">
            <v>59P99</v>
          </cell>
          <cell r="C305" t="str">
            <v>BI_59P99 - NERC CIP Compliance</v>
          </cell>
          <cell r="D305" t="str">
            <v>ER_5159</v>
          </cell>
          <cell r="E305" t="str">
            <v>5159</v>
          </cell>
          <cell r="F305" t="str">
            <v>ER_5159 - NERC CIP Compliance</v>
          </cell>
          <cell r="G305" t="str">
            <v>NERC CIP Compliance</v>
          </cell>
          <cell r="H305" t="str">
            <v>Security Capital</v>
          </cell>
          <cell r="I305" t="str">
            <v>Other Function</v>
          </cell>
          <cell r="J305" t="str">
            <v>Mandatory &amp; Compliance</v>
          </cell>
          <cell r="K305" t="str">
            <v>SRV_CD</v>
          </cell>
          <cell r="L305" t="str">
            <v>JUR_AA</v>
          </cell>
          <cell r="M305" t="str">
            <v>General 5yr 389 / 393-395 / 397-398</v>
          </cell>
          <cell r="N305" t="str">
            <v>True</v>
          </cell>
          <cell r="O305" t="str">
            <v>Active</v>
          </cell>
          <cell r="P305" t="str">
            <v>ORG_P99</v>
          </cell>
        </row>
        <row r="306">
          <cell r="A306" t="str">
            <v>BI_5AH07</v>
          </cell>
          <cell r="B306" t="str">
            <v>5AH07</v>
          </cell>
          <cell r="C306" t="str">
            <v>BI_5AH07 - New Investment Recovery/ Hazmat Building</v>
          </cell>
          <cell r="D306" t="str">
            <v>ER_7126</v>
          </cell>
          <cell r="E306" t="str">
            <v>7126</v>
          </cell>
          <cell r="F306" t="str">
            <v>ER_7126 - Long term Campus Re-Structuring Plan</v>
          </cell>
          <cell r="G306" t="str">
            <v>Campus Repurposing Phase 1</v>
          </cell>
          <cell r="H306" t="str">
            <v>Facilities Capital</v>
          </cell>
          <cell r="I306" t="str">
            <v>Other Function</v>
          </cell>
          <cell r="J306" t="str">
            <v>Performance &amp; Capacity</v>
          </cell>
          <cell r="K306" t="str">
            <v>SRV_CD</v>
          </cell>
          <cell r="L306" t="str">
            <v>JUR_AA</v>
          </cell>
          <cell r="M306" t="str">
            <v>Facilities 390-391</v>
          </cell>
          <cell r="N306" t="str">
            <v>True</v>
          </cell>
          <cell r="O306" t="str">
            <v>Inactive</v>
          </cell>
          <cell r="P306" t="str">
            <v>ORG_H07</v>
          </cell>
        </row>
        <row r="307">
          <cell r="A307" t="str">
            <v>BI_5BH07</v>
          </cell>
          <cell r="B307" t="str">
            <v>5BH07</v>
          </cell>
          <cell r="C307" t="str">
            <v>BI_5BH07 - Parking Garage</v>
          </cell>
          <cell r="D307" t="str">
            <v>ER_7131</v>
          </cell>
          <cell r="E307" t="str">
            <v>7131</v>
          </cell>
          <cell r="F307" t="str">
            <v>ER_7131 - COF Long Term Restructuring Plan Phase 2</v>
          </cell>
          <cell r="G307" t="str">
            <v>Campus Repurposing Phase 2</v>
          </cell>
          <cell r="H307" t="str">
            <v>Facilities Capital</v>
          </cell>
          <cell r="I307" t="str">
            <v>Other Function</v>
          </cell>
          <cell r="J307" t="str">
            <v>Performance &amp; Capacity</v>
          </cell>
          <cell r="K307" t="str">
            <v>SRV_CD</v>
          </cell>
          <cell r="L307" t="str">
            <v>JUR_AA</v>
          </cell>
          <cell r="M307" t="str">
            <v>Facilities 390-391</v>
          </cell>
          <cell r="N307" t="str">
            <v>True</v>
          </cell>
          <cell r="O307" t="str">
            <v>Active</v>
          </cell>
          <cell r="P307" t="str">
            <v>ORG_H07</v>
          </cell>
        </row>
        <row r="308">
          <cell r="A308" t="str">
            <v>BI_5CH07</v>
          </cell>
          <cell r="B308" t="str">
            <v>5CH07</v>
          </cell>
          <cell r="C308" t="str">
            <v>BI_5CH07 - Storage Tanks</v>
          </cell>
          <cell r="D308" t="str">
            <v>ER_7151</v>
          </cell>
          <cell r="E308" t="str">
            <v>7151</v>
          </cell>
          <cell r="F308" t="str">
            <v>ER_7151 - Oil Storage Improvements</v>
          </cell>
          <cell r="G308" t="str">
            <v>Oil Storage Improvements</v>
          </cell>
          <cell r="H308" t="str">
            <v>Other Subfunction</v>
          </cell>
          <cell r="I308" t="str">
            <v>Other Function</v>
          </cell>
          <cell r="J308" t="str">
            <v>Asset Condition</v>
          </cell>
          <cell r="K308" t="str">
            <v>SRV_ED</v>
          </cell>
          <cell r="L308" t="str">
            <v>JUR_WA</v>
          </cell>
          <cell r="M308" t="str">
            <v>Facilities 390-391</v>
          </cell>
          <cell r="N308" t="str">
            <v>True</v>
          </cell>
          <cell r="O308" t="str">
            <v>Active</v>
          </cell>
          <cell r="P308" t="str">
            <v>ORG_H07</v>
          </cell>
        </row>
        <row r="309">
          <cell r="A309" t="str">
            <v>BI_5DH07</v>
          </cell>
          <cell r="B309" t="str">
            <v>5DH07</v>
          </cell>
          <cell r="C309" t="str">
            <v>BI_5DH07 - Oil Storage Facilities Improvements</v>
          </cell>
          <cell r="D309" t="str">
            <v>ER_7151</v>
          </cell>
          <cell r="E309" t="str">
            <v>7151</v>
          </cell>
          <cell r="F309" t="str">
            <v>ER_7151 - Oil Storage Improvements</v>
          </cell>
          <cell r="G309" t="str">
            <v>Oil Storage Improvements</v>
          </cell>
          <cell r="H309" t="str">
            <v>Other Subfunction</v>
          </cell>
          <cell r="I309" t="str">
            <v>Other Function</v>
          </cell>
          <cell r="J309" t="str">
            <v>Asset Condition</v>
          </cell>
          <cell r="K309" t="str">
            <v>SRV_CD</v>
          </cell>
          <cell r="L309" t="str">
            <v>JUR_AA</v>
          </cell>
          <cell r="M309" t="str">
            <v>Facilities 390-391</v>
          </cell>
          <cell r="N309" t="str">
            <v>True</v>
          </cell>
          <cell r="O309" t="str">
            <v>Active</v>
          </cell>
          <cell r="P309" t="str">
            <v>ORG_H07</v>
          </cell>
        </row>
        <row r="310">
          <cell r="A310" t="str">
            <v>BI_60F52</v>
          </cell>
          <cell r="B310" t="str">
            <v>60F52</v>
          </cell>
          <cell r="C310" t="str">
            <v>BI_60F52 - Post Street Signage Lighting</v>
          </cell>
          <cell r="D310" t="str">
            <v>ER_7050</v>
          </cell>
          <cell r="E310" t="str">
            <v>7050</v>
          </cell>
          <cell r="F310" t="str">
            <v>ER_7050 - Productivity Initiative</v>
          </cell>
          <cell r="G310" t="str">
            <v>Productivity</v>
          </cell>
          <cell r="H310" t="str">
            <v>Productivity Subfunction</v>
          </cell>
          <cell r="I310" t="str">
            <v>Other Capital Function</v>
          </cell>
          <cell r="J310" t="str">
            <v>No Driver</v>
          </cell>
          <cell r="K310" t="str">
            <v>SRV_CD</v>
          </cell>
          <cell r="L310" t="str">
            <v>JUR_AA</v>
          </cell>
          <cell r="M310" t="str">
            <v>General 12yr 389 / 393-395 / 397-398</v>
          </cell>
          <cell r="N310" t="str">
            <v>False</v>
          </cell>
          <cell r="O310" t="str">
            <v>Inactive</v>
          </cell>
          <cell r="P310" t="str">
            <v>ORG_F52</v>
          </cell>
        </row>
        <row r="311">
          <cell r="A311" t="str">
            <v>BI_60F55</v>
          </cell>
          <cell r="B311" t="str">
            <v>60F55</v>
          </cell>
          <cell r="C311" t="str">
            <v>BI_60F55 - Productivity Initiative</v>
          </cell>
          <cell r="D311" t="str">
            <v>ER_7050</v>
          </cell>
          <cell r="E311" t="str">
            <v>7050</v>
          </cell>
          <cell r="F311" t="str">
            <v>ER_7050 - Productivity Initiative</v>
          </cell>
          <cell r="G311" t="str">
            <v>Productivity</v>
          </cell>
          <cell r="H311" t="str">
            <v>Productivity Subfunction</v>
          </cell>
          <cell r="I311" t="str">
            <v>Other Capital Function</v>
          </cell>
          <cell r="J311" t="str">
            <v>No Driver</v>
          </cell>
          <cell r="K311" t="str">
            <v>SRV_CD</v>
          </cell>
          <cell r="L311" t="str">
            <v>JUR_AA</v>
          </cell>
          <cell r="M311" t="str">
            <v>General 12yr 389 / 393-395 / 397-398</v>
          </cell>
          <cell r="N311" t="str">
            <v>False</v>
          </cell>
          <cell r="O311" t="str">
            <v>Inactive</v>
          </cell>
          <cell r="P311" t="str">
            <v>ORG_F55</v>
          </cell>
        </row>
        <row r="312">
          <cell r="A312" t="str">
            <v>BI_60G02</v>
          </cell>
          <cell r="B312" t="str">
            <v>60G02</v>
          </cell>
          <cell r="C312" t="str">
            <v>BI_60G02 - Jack Stewart Paving</v>
          </cell>
          <cell r="D312" t="str">
            <v>ER_7050</v>
          </cell>
          <cell r="E312" t="str">
            <v>7050</v>
          </cell>
          <cell r="F312" t="str">
            <v>ER_7050 - Productivity Initiative</v>
          </cell>
          <cell r="G312" t="str">
            <v>Productivity</v>
          </cell>
          <cell r="H312" t="str">
            <v>Productivity Subfunction</v>
          </cell>
          <cell r="I312" t="str">
            <v>Other Capital Function</v>
          </cell>
          <cell r="J312" t="str">
            <v>No Driver</v>
          </cell>
          <cell r="K312" t="str">
            <v>SRV_CD</v>
          </cell>
          <cell r="L312" t="str">
            <v>JUR_AA</v>
          </cell>
          <cell r="M312" t="str">
            <v>General 12yr 389 / 393-395 / 397-398</v>
          </cell>
          <cell r="N312" t="str">
            <v>False</v>
          </cell>
          <cell r="O312" t="str">
            <v>Inactive</v>
          </cell>
          <cell r="P312" t="str">
            <v>ORG_G02</v>
          </cell>
        </row>
        <row r="313">
          <cell r="A313" t="str">
            <v>BI_60P99</v>
          </cell>
          <cell r="B313" t="str">
            <v>60P99</v>
          </cell>
          <cell r="C313" t="str">
            <v>BI_60P99 - Network Backbone Infrastructure</v>
          </cell>
          <cell r="D313" t="str">
            <v>ER_5160</v>
          </cell>
          <cell r="E313" t="str">
            <v>5160</v>
          </cell>
          <cell r="F313" t="str">
            <v>ER_5160 - Network Backbone Infrastructure</v>
          </cell>
          <cell r="G313" t="str">
            <v>Network Backbone</v>
          </cell>
          <cell r="H313" t="str">
            <v>ET Subfunction</v>
          </cell>
          <cell r="I313" t="str">
            <v>ET</v>
          </cell>
          <cell r="J313" t="str">
            <v>Performance &amp; Capacity</v>
          </cell>
          <cell r="K313" t="str">
            <v>SRV_CD</v>
          </cell>
          <cell r="L313" t="str">
            <v>JUR_AA</v>
          </cell>
          <cell r="M313" t="str">
            <v>General 12yr 389 / 393-395 / 397-398</v>
          </cell>
          <cell r="N313" t="str">
            <v>True</v>
          </cell>
          <cell r="O313" t="str">
            <v>Active</v>
          </cell>
          <cell r="P313" t="str">
            <v>ORG_P99</v>
          </cell>
        </row>
        <row r="314">
          <cell r="A314" t="str">
            <v>BI_60W09</v>
          </cell>
          <cell r="B314" t="str">
            <v>60W09</v>
          </cell>
          <cell r="C314" t="str">
            <v>BI_60W09 - Avista Utilities Web Redesign</v>
          </cell>
          <cell r="D314" t="str">
            <v>ER_7050</v>
          </cell>
          <cell r="E314" t="str">
            <v>7050</v>
          </cell>
          <cell r="F314" t="str">
            <v>ER_7050 - Productivity Initiative</v>
          </cell>
          <cell r="G314" t="str">
            <v>Productivity</v>
          </cell>
          <cell r="H314" t="str">
            <v>Productivity Subfunction</v>
          </cell>
          <cell r="I314" t="str">
            <v>Other Capital Function</v>
          </cell>
          <cell r="J314" t="str">
            <v>No Driver</v>
          </cell>
          <cell r="K314" t="str">
            <v>SRV_CD</v>
          </cell>
          <cell r="L314" t="str">
            <v>JUR_AA</v>
          </cell>
          <cell r="M314" t="str">
            <v>General 12yr 389 / 393-395 / 397-398</v>
          </cell>
          <cell r="N314" t="str">
            <v>False</v>
          </cell>
          <cell r="O314" t="str">
            <v>Inactive</v>
          </cell>
          <cell r="P314" t="str">
            <v>ORG_W09</v>
          </cell>
        </row>
        <row r="315">
          <cell r="A315" t="str">
            <v>BI_61A50</v>
          </cell>
          <cell r="B315" t="str">
            <v>61A50</v>
          </cell>
          <cell r="C315" t="str">
            <v>BI_61A50 - WSDOT Franchise Requirements Construction</v>
          </cell>
          <cell r="D315" t="str">
            <v>ER_2061</v>
          </cell>
          <cell r="E315" t="str">
            <v>2061</v>
          </cell>
          <cell r="F315" t="str">
            <v>ER_2061 - WSDOT Franchise Requirements Construction</v>
          </cell>
          <cell r="G315" t="str">
            <v>Elec Relocation and Replacement Program</v>
          </cell>
          <cell r="H315" t="str">
            <v>T&amp;D Operations</v>
          </cell>
          <cell r="I315" t="str">
            <v>T&amp;D</v>
          </cell>
          <cell r="J315" t="str">
            <v>Mandatory &amp; Compliance</v>
          </cell>
          <cell r="K315" t="str">
            <v>SRV_ED</v>
          </cell>
          <cell r="L315" t="str">
            <v>JUR_WA</v>
          </cell>
          <cell r="M315" t="str">
            <v>Elec Distribution 360-373</v>
          </cell>
          <cell r="N315" t="str">
            <v>False</v>
          </cell>
          <cell r="O315" t="str">
            <v>Active</v>
          </cell>
          <cell r="P315" t="str">
            <v>ORG_A50</v>
          </cell>
        </row>
        <row r="316">
          <cell r="A316" t="str">
            <v>BI_61P99</v>
          </cell>
          <cell r="B316" t="str">
            <v>61P99</v>
          </cell>
          <cell r="C316" t="str">
            <v>BI_61P99 - Enterprise Network Infrastructure</v>
          </cell>
          <cell r="D316" t="str">
            <v>ER_5161</v>
          </cell>
          <cell r="E316" t="str">
            <v>5161</v>
          </cell>
          <cell r="F316" t="str">
            <v>ER_5161 - Enterprise Network Infrastructure</v>
          </cell>
          <cell r="G316" t="str">
            <v>Enterprise Network Infrastructure</v>
          </cell>
          <cell r="H316" t="str">
            <v>ET Subfunction</v>
          </cell>
          <cell r="I316" t="str">
            <v>ET</v>
          </cell>
          <cell r="J316" t="str">
            <v>Performance &amp; Capacity</v>
          </cell>
          <cell r="K316" t="str">
            <v>SRV_CD</v>
          </cell>
          <cell r="L316" t="str">
            <v>JUR_AA</v>
          </cell>
          <cell r="M316" t="str">
            <v>General 5yr 389 / 393-395 / 397-398</v>
          </cell>
          <cell r="N316" t="str">
            <v>True</v>
          </cell>
          <cell r="O316" t="str">
            <v>Active</v>
          </cell>
          <cell r="P316" t="str">
            <v>ORG_P99</v>
          </cell>
        </row>
        <row r="317">
          <cell r="A317" t="str">
            <v>BI_61W09</v>
          </cell>
          <cell r="B317" t="str">
            <v>61W09</v>
          </cell>
          <cell r="C317" t="str">
            <v>BI_61W09 - Mobile Locator</v>
          </cell>
          <cell r="D317" t="str">
            <v>ER_7050</v>
          </cell>
          <cell r="E317" t="str">
            <v>7050</v>
          </cell>
          <cell r="F317" t="str">
            <v>ER_7050 - Productivity Initiative</v>
          </cell>
          <cell r="G317" t="str">
            <v>Productivity</v>
          </cell>
          <cell r="H317" t="str">
            <v>Productivity Subfunction</v>
          </cell>
          <cell r="I317" t="str">
            <v>Other Capital Function</v>
          </cell>
          <cell r="J317" t="str">
            <v>No Driver</v>
          </cell>
          <cell r="K317" t="str">
            <v>SRV_CD</v>
          </cell>
          <cell r="L317" t="str">
            <v>JUR_AA</v>
          </cell>
          <cell r="M317" t="str">
            <v>General 12yr 389 / 393-395 / 397-398</v>
          </cell>
          <cell r="N317" t="str">
            <v>False</v>
          </cell>
          <cell r="O317" t="str">
            <v>Inactive</v>
          </cell>
          <cell r="P317" t="str">
            <v>ORG_W09</v>
          </cell>
        </row>
        <row r="318">
          <cell r="A318" t="str">
            <v>BI_62P99</v>
          </cell>
          <cell r="B318" t="str">
            <v>62P99</v>
          </cell>
          <cell r="C318" t="str">
            <v>BI_62P99 - Control and Safety Network Infrastructure</v>
          </cell>
          <cell r="D318" t="str">
            <v>ER_5162</v>
          </cell>
          <cell r="E318" t="str">
            <v>5162</v>
          </cell>
          <cell r="F318" t="str">
            <v>ER_5162 - Control and Safety Network Infrastructure</v>
          </cell>
          <cell r="G318" t="str">
            <v>Control and Safety Network Infrastructure</v>
          </cell>
          <cell r="H318" t="str">
            <v>ET Subfunction</v>
          </cell>
          <cell r="I318" t="str">
            <v>ET</v>
          </cell>
          <cell r="J318" t="str">
            <v>Performance &amp; Capacity</v>
          </cell>
          <cell r="K318" t="str">
            <v>SRV_CD</v>
          </cell>
          <cell r="L318" t="str">
            <v>JUR_AA</v>
          </cell>
          <cell r="M318" t="str">
            <v>General 5yr 389 / 393-395 / 397-398</v>
          </cell>
          <cell r="N318" t="str">
            <v>True</v>
          </cell>
          <cell r="O318" t="str">
            <v>Active</v>
          </cell>
          <cell r="P318" t="str">
            <v>ORG_P99</v>
          </cell>
        </row>
        <row r="319">
          <cell r="A319" t="str">
            <v>BI_63C09</v>
          </cell>
          <cell r="B319" t="str">
            <v>63C09</v>
          </cell>
          <cell r="C319" t="str">
            <v>BI_63C09 - Identity and Access Governance</v>
          </cell>
          <cell r="D319" t="str">
            <v>ER_5163</v>
          </cell>
          <cell r="E319" t="str">
            <v>5163</v>
          </cell>
          <cell r="F319" t="str">
            <v>ER_5163 - Identity and Access Governance</v>
          </cell>
          <cell r="G319" t="str">
            <v>Identity and Access Governance</v>
          </cell>
          <cell r="H319" t="str">
            <v>Security Capital</v>
          </cell>
          <cell r="I319" t="str">
            <v>Other Function</v>
          </cell>
          <cell r="J319" t="str">
            <v>Mandatory &amp; Compliance</v>
          </cell>
          <cell r="K319" t="str">
            <v>SRV_CD</v>
          </cell>
          <cell r="L319" t="str">
            <v>JUR_AA</v>
          </cell>
          <cell r="M319" t="str">
            <v>General 5yr 389 / 393-395 / 397-398</v>
          </cell>
          <cell r="N319" t="str">
            <v>True</v>
          </cell>
          <cell r="O319" t="str">
            <v>Active</v>
          </cell>
          <cell r="P319" t="str">
            <v>ORG_C09</v>
          </cell>
        </row>
        <row r="320">
          <cell r="A320" t="str">
            <v>BI_64T51</v>
          </cell>
          <cell r="B320" t="str">
            <v>64T51</v>
          </cell>
          <cell r="C320" t="str">
            <v>BI_64T51 - Control Zone Mitigation Project</v>
          </cell>
          <cell r="D320" t="str">
            <v>ER_2064</v>
          </cell>
          <cell r="E320" t="str">
            <v>2064</v>
          </cell>
          <cell r="F320" t="str">
            <v>ER_2064 - Control Zone Mitigation Project</v>
          </cell>
          <cell r="G320" t="str">
            <v>Elec Relocation and Replacement Program</v>
          </cell>
          <cell r="H320" t="str">
            <v>T&amp;D Operations</v>
          </cell>
          <cell r="I320" t="str">
            <v>T&amp;D</v>
          </cell>
          <cell r="J320" t="str">
            <v>Mandatory &amp; Compliance</v>
          </cell>
          <cell r="K320" t="str">
            <v>SRV_ED</v>
          </cell>
          <cell r="L320" t="str">
            <v>JUR_WA</v>
          </cell>
          <cell r="M320" t="str">
            <v>Elec Distribution 360-373</v>
          </cell>
          <cell r="N320" t="str">
            <v>False</v>
          </cell>
          <cell r="O320" t="str">
            <v>Active</v>
          </cell>
          <cell r="P320" t="str">
            <v>ORG_T51</v>
          </cell>
        </row>
        <row r="321">
          <cell r="A321" t="str">
            <v>BI_66C51</v>
          </cell>
          <cell r="B321" t="str">
            <v>66C51</v>
          </cell>
          <cell r="C321" t="str">
            <v>BI_66C51 - DREEP:Distribution Reliability &amp; Energy Efficiency Project</v>
          </cell>
          <cell r="D321" t="str">
            <v>ER_2466</v>
          </cell>
          <cell r="E321" t="str">
            <v>2466</v>
          </cell>
          <cell r="F321" t="str">
            <v>ER_2466 - DREEP:Dist Reliability &amp; Energy Efficiency Proj</v>
          </cell>
          <cell r="G321" t="str">
            <v>Regular Capital - Pre Business Case</v>
          </cell>
          <cell r="H321" t="str">
            <v>No Subfunction</v>
          </cell>
          <cell r="I321" t="str">
            <v>No Function</v>
          </cell>
          <cell r="J321" t="str">
            <v>No Driver</v>
          </cell>
          <cell r="K321" t="str">
            <v>SRV_ED</v>
          </cell>
          <cell r="L321" t="str">
            <v>JUR_AN</v>
          </cell>
          <cell r="M321" t="str">
            <v>Elec Distribution 360-373</v>
          </cell>
          <cell r="N321" t="str">
            <v>False</v>
          </cell>
          <cell r="O321" t="str">
            <v>Inactive</v>
          </cell>
          <cell r="P321" t="str">
            <v>ORG_C51</v>
          </cell>
        </row>
        <row r="322">
          <cell r="A322" t="str">
            <v>BI_69R11</v>
          </cell>
          <cell r="B322" t="str">
            <v>69R11</v>
          </cell>
          <cell r="C322" t="str">
            <v>BI_69R11 - Compliance Load Study</v>
          </cell>
          <cell r="D322" t="str">
            <v>ER_2469</v>
          </cell>
          <cell r="E322" t="str">
            <v>2469</v>
          </cell>
          <cell r="F322" t="str">
            <v>ER_2469 - Compliance Load Study</v>
          </cell>
          <cell r="G322" t="str">
            <v>Regular Capital - Pre Business Case</v>
          </cell>
          <cell r="H322" t="str">
            <v>No Subfunction</v>
          </cell>
          <cell r="I322" t="str">
            <v>No Function</v>
          </cell>
          <cell r="J322" t="str">
            <v>No Driver</v>
          </cell>
          <cell r="K322" t="str">
            <v>SRV_ED</v>
          </cell>
          <cell r="L322" t="str">
            <v>JUR_AN</v>
          </cell>
          <cell r="M322" t="str">
            <v>Elec Distribution 360-373</v>
          </cell>
          <cell r="N322" t="str">
            <v>False</v>
          </cell>
          <cell r="O322" t="str">
            <v>Inactive</v>
          </cell>
          <cell r="P322" t="str">
            <v>ORG_R11</v>
          </cell>
        </row>
        <row r="323">
          <cell r="A323" t="str">
            <v>BI_6AH07</v>
          </cell>
          <cell r="B323" t="str">
            <v>6AH07</v>
          </cell>
          <cell r="C323" t="str">
            <v>BI_6AH07 - Warehouse Service Yard and Washbay</v>
          </cell>
          <cell r="D323" t="str">
            <v>ER_7126</v>
          </cell>
          <cell r="E323" t="str">
            <v>7126</v>
          </cell>
          <cell r="F323" t="str">
            <v>ER_7126 - Long term Campus Re-Structuring Plan</v>
          </cell>
          <cell r="G323" t="str">
            <v>Campus Repurposing Phase 1</v>
          </cell>
          <cell r="H323" t="str">
            <v>Facilities Capital</v>
          </cell>
          <cell r="I323" t="str">
            <v>Other Function</v>
          </cell>
          <cell r="J323" t="str">
            <v>Performance &amp; Capacity</v>
          </cell>
          <cell r="K323" t="str">
            <v>SRV_CD</v>
          </cell>
          <cell r="L323" t="str">
            <v>JUR_AA</v>
          </cell>
          <cell r="M323" t="str">
            <v>Facilities 390-391</v>
          </cell>
          <cell r="N323" t="str">
            <v>True</v>
          </cell>
          <cell r="O323" t="str">
            <v>Inactive</v>
          </cell>
          <cell r="P323" t="str">
            <v>ORG_H07</v>
          </cell>
        </row>
        <row r="324">
          <cell r="A324" t="str">
            <v>BI_6BH07</v>
          </cell>
          <cell r="B324" t="str">
            <v>6BH07</v>
          </cell>
          <cell r="C324" t="str">
            <v>BI_6BH07 - Long Term Restructuring Ph 2 Future</v>
          </cell>
          <cell r="D324" t="str">
            <v>ER_7131</v>
          </cell>
          <cell r="E324" t="str">
            <v>7131</v>
          </cell>
          <cell r="F324" t="str">
            <v>ER_7131 - COF Long Term Restructuring Plan Phase 2</v>
          </cell>
          <cell r="G324" t="str">
            <v>Campus Repurposing Phase 2</v>
          </cell>
          <cell r="H324" t="str">
            <v>Facilities Capital</v>
          </cell>
          <cell r="I324" t="str">
            <v>Other Function</v>
          </cell>
          <cell r="J324" t="str">
            <v>Performance &amp; Capacity</v>
          </cell>
          <cell r="K324" t="str">
            <v>SRV_CD</v>
          </cell>
          <cell r="L324" t="str">
            <v>JUR_AA</v>
          </cell>
          <cell r="M324" t="str">
            <v>Facilities 390-391</v>
          </cell>
          <cell r="N324" t="str">
            <v>True</v>
          </cell>
          <cell r="O324" t="str">
            <v>Active</v>
          </cell>
          <cell r="P324" t="str">
            <v>ORG_H07</v>
          </cell>
        </row>
        <row r="325">
          <cell r="A325" t="str">
            <v>BI_70F50</v>
          </cell>
          <cell r="B325" t="str">
            <v>70F50</v>
          </cell>
          <cell r="C325" t="str">
            <v>BI_70F50 - Remote Disconnect Reconnect Project ID/WA</v>
          </cell>
          <cell r="D325" t="str">
            <v>ER_7050</v>
          </cell>
          <cell r="E325" t="str">
            <v>7050</v>
          </cell>
          <cell r="F325" t="str">
            <v>ER_7050 - Productivity Initiative</v>
          </cell>
          <cell r="G325" t="str">
            <v>Productivity</v>
          </cell>
          <cell r="H325" t="str">
            <v>Productivity Subfunction</v>
          </cell>
          <cell r="I325" t="str">
            <v>Other Capital Function</v>
          </cell>
          <cell r="J325" t="str">
            <v>No Driver</v>
          </cell>
          <cell r="K325" t="str">
            <v>SRV_CD</v>
          </cell>
          <cell r="L325" t="str">
            <v>JUR_AA</v>
          </cell>
          <cell r="M325" t="str">
            <v>General 12yr 389 / 393-395 / 397-398</v>
          </cell>
          <cell r="N325" t="str">
            <v>True</v>
          </cell>
          <cell r="O325" t="str">
            <v>Inactive</v>
          </cell>
          <cell r="P325" t="str">
            <v>ORG_F50</v>
          </cell>
        </row>
        <row r="326">
          <cell r="A326" t="str">
            <v>BI_70H07</v>
          </cell>
          <cell r="B326" t="str">
            <v>70H07</v>
          </cell>
          <cell r="C326" t="str">
            <v>BI_70H07 - Mission Campus Yard Storage Improvements</v>
          </cell>
          <cell r="D326" t="str">
            <v>ER_7050</v>
          </cell>
          <cell r="E326" t="str">
            <v>7050</v>
          </cell>
          <cell r="F326" t="str">
            <v>ER_7050 - Productivity Initiative</v>
          </cell>
          <cell r="G326" t="str">
            <v>Productivity</v>
          </cell>
          <cell r="H326" t="str">
            <v>Productivity Subfunction</v>
          </cell>
          <cell r="I326" t="str">
            <v>Other Capital Function</v>
          </cell>
          <cell r="J326" t="str">
            <v>No Driver</v>
          </cell>
          <cell r="K326" t="str">
            <v>SRV_CD</v>
          </cell>
          <cell r="L326" t="str">
            <v>JUR_AA</v>
          </cell>
          <cell r="M326" t="str">
            <v>General 12yr 389 / 393-395 / 397-398</v>
          </cell>
          <cell r="N326" t="str">
            <v>False</v>
          </cell>
          <cell r="O326" t="str">
            <v>Inactive</v>
          </cell>
          <cell r="P326" t="str">
            <v>ORG_H07</v>
          </cell>
        </row>
        <row r="327">
          <cell r="A327" t="str">
            <v>BI_70L53</v>
          </cell>
          <cell r="B327" t="str">
            <v>70L53</v>
          </cell>
          <cell r="C327" t="str">
            <v>BI_70L53 - Coeur d'Alene Staging Facility</v>
          </cell>
          <cell r="D327" t="str">
            <v>ER_7050</v>
          </cell>
          <cell r="E327" t="str">
            <v>7050</v>
          </cell>
          <cell r="F327" t="str">
            <v>ER_7050 - Productivity Initiative</v>
          </cell>
          <cell r="G327" t="str">
            <v>Productivity</v>
          </cell>
          <cell r="H327" t="str">
            <v>Productivity Subfunction</v>
          </cell>
          <cell r="I327" t="str">
            <v>Other Capital Function</v>
          </cell>
          <cell r="J327" t="str">
            <v>No Driver</v>
          </cell>
          <cell r="K327" t="str">
            <v>SRV_CD</v>
          </cell>
          <cell r="L327" t="str">
            <v>JUR_AA</v>
          </cell>
          <cell r="M327" t="str">
            <v>General 12yr 389 / 393-395 / 397-398</v>
          </cell>
          <cell r="N327" t="str">
            <v>False</v>
          </cell>
          <cell r="O327" t="str">
            <v>Inactive</v>
          </cell>
          <cell r="P327" t="str">
            <v>ORG_L53</v>
          </cell>
        </row>
        <row r="328">
          <cell r="A328" t="str">
            <v>BI_70W09</v>
          </cell>
          <cell r="B328" t="str">
            <v>70W09</v>
          </cell>
          <cell r="C328" t="str">
            <v>BI_70W09 - Oracle ADI Replacement-GL Wand</v>
          </cell>
          <cell r="D328" t="str">
            <v>ER_7050</v>
          </cell>
          <cell r="E328" t="str">
            <v>7050</v>
          </cell>
          <cell r="F328" t="str">
            <v>ER_7050 - Productivity Initiative</v>
          </cell>
          <cell r="G328" t="str">
            <v>Productivity</v>
          </cell>
          <cell r="H328" t="str">
            <v>Productivity Subfunction</v>
          </cell>
          <cell r="I328" t="str">
            <v>Other Capital Function</v>
          </cell>
          <cell r="J328" t="str">
            <v>No Driver</v>
          </cell>
          <cell r="K328" t="str">
            <v>SRV_CD</v>
          </cell>
          <cell r="L328" t="str">
            <v>JUR_AA</v>
          </cell>
          <cell r="M328" t="str">
            <v>General 12yr 389 / 393-395 / 397-398</v>
          </cell>
          <cell r="N328" t="str">
            <v>False</v>
          </cell>
          <cell r="O328" t="str">
            <v>Inactive</v>
          </cell>
          <cell r="P328" t="str">
            <v>ORG_W09</v>
          </cell>
        </row>
        <row r="329">
          <cell r="A329" t="str">
            <v>BI_71A52</v>
          </cell>
          <cell r="B329" t="str">
            <v>71A52</v>
          </cell>
          <cell r="C329" t="str">
            <v>BI_71A52 - Structures and Improvements</v>
          </cell>
          <cell r="D329" t="str">
            <v>ER_7001</v>
          </cell>
          <cell r="E329" t="str">
            <v>7001</v>
          </cell>
          <cell r="F329" t="str">
            <v>ER_7001 - Structures &amp; Improv</v>
          </cell>
          <cell r="G329" t="str">
            <v>Structures and Improvements/Furniture</v>
          </cell>
          <cell r="H329" t="str">
            <v>Facilities Capital</v>
          </cell>
          <cell r="I329" t="str">
            <v>Other Function</v>
          </cell>
          <cell r="J329" t="str">
            <v>Asset Condition</v>
          </cell>
          <cell r="K329" t="str">
            <v>SRV_CD</v>
          </cell>
          <cell r="L329" t="str">
            <v>JUR_AA</v>
          </cell>
          <cell r="M329" t="str">
            <v>Facilities 390-391</v>
          </cell>
          <cell r="N329" t="str">
            <v>False</v>
          </cell>
          <cell r="O329" t="str">
            <v>Inactive</v>
          </cell>
          <cell r="P329" t="str">
            <v>ORG_H07</v>
          </cell>
        </row>
        <row r="330">
          <cell r="A330" t="str">
            <v>BI_71A80</v>
          </cell>
          <cell r="B330" t="str">
            <v>71A80</v>
          </cell>
          <cell r="C330" t="str">
            <v>BI_71A80 - Structures and Improvements</v>
          </cell>
          <cell r="D330" t="str">
            <v>ER_7001</v>
          </cell>
          <cell r="E330" t="str">
            <v>7001</v>
          </cell>
          <cell r="F330" t="str">
            <v>ER_7001 - Structures &amp; Improv</v>
          </cell>
          <cell r="G330" t="str">
            <v>Structures and Improvements/Furniture</v>
          </cell>
          <cell r="H330" t="str">
            <v>Facilities Capital</v>
          </cell>
          <cell r="I330" t="str">
            <v>Other Function</v>
          </cell>
          <cell r="J330" t="str">
            <v>Asset Condition</v>
          </cell>
          <cell r="K330" t="str">
            <v>SRV_CD</v>
          </cell>
          <cell r="L330" t="str">
            <v>JUR_AA</v>
          </cell>
          <cell r="M330" t="str">
            <v>Facilities 390-391</v>
          </cell>
          <cell r="N330" t="str">
            <v>False</v>
          </cell>
          <cell r="O330" t="str">
            <v>Inactive</v>
          </cell>
          <cell r="P330" t="str">
            <v>ORG_H07</v>
          </cell>
        </row>
        <row r="331">
          <cell r="A331" t="str">
            <v>BI_71B09</v>
          </cell>
          <cell r="B331" t="str">
            <v>71B09</v>
          </cell>
          <cell r="C331" t="str">
            <v>BI_71B09 - Strutures and Improvements</v>
          </cell>
          <cell r="D331" t="str">
            <v>ER_7001</v>
          </cell>
          <cell r="E331" t="str">
            <v>7001</v>
          </cell>
          <cell r="F331" t="str">
            <v>ER_7001 - Structures &amp; Improv</v>
          </cell>
          <cell r="G331" t="str">
            <v>Structures and Improvements/Furniture</v>
          </cell>
          <cell r="H331" t="str">
            <v>Facilities Capital</v>
          </cell>
          <cell r="I331" t="str">
            <v>Other Function</v>
          </cell>
          <cell r="J331" t="str">
            <v>Asset Condition</v>
          </cell>
          <cell r="K331" t="str">
            <v>SRV_CD</v>
          </cell>
          <cell r="L331" t="str">
            <v>JUR_AA</v>
          </cell>
          <cell r="M331" t="str">
            <v>Facilities 390-391</v>
          </cell>
          <cell r="N331" t="str">
            <v>False</v>
          </cell>
          <cell r="O331" t="str">
            <v>Inactive</v>
          </cell>
          <cell r="P331" t="str">
            <v>ORG_H07</v>
          </cell>
        </row>
        <row r="332">
          <cell r="A332" t="str">
            <v>BI_71B50</v>
          </cell>
          <cell r="B332" t="str">
            <v>71B50</v>
          </cell>
          <cell r="C332" t="str">
            <v>BI_71B50 - Structures &amp; Improvements</v>
          </cell>
          <cell r="D332" t="str">
            <v>ER_7001</v>
          </cell>
          <cell r="E332" t="str">
            <v>7001</v>
          </cell>
          <cell r="F332" t="str">
            <v>ER_7001 - Structures &amp; Improv</v>
          </cell>
          <cell r="G332" t="str">
            <v>Structures and Improvements/Furniture</v>
          </cell>
          <cell r="H332" t="str">
            <v>Facilities Capital</v>
          </cell>
          <cell r="I332" t="str">
            <v>Other Function</v>
          </cell>
          <cell r="J332" t="str">
            <v>Asset Condition</v>
          </cell>
          <cell r="K332" t="str">
            <v>SRV_CD</v>
          </cell>
          <cell r="L332" t="str">
            <v>JUR_AA</v>
          </cell>
          <cell r="M332" t="str">
            <v>Facilities 390-391</v>
          </cell>
          <cell r="N332" t="str">
            <v>False</v>
          </cell>
          <cell r="O332" t="str">
            <v>Inactive</v>
          </cell>
          <cell r="P332" t="str">
            <v>ORG_H07</v>
          </cell>
        </row>
        <row r="333">
          <cell r="A333" t="str">
            <v>BI_71B53</v>
          </cell>
          <cell r="B333" t="str">
            <v>71B53</v>
          </cell>
          <cell r="C333" t="str">
            <v>BI_71B53 - Structure and Improvements</v>
          </cell>
          <cell r="D333" t="str">
            <v>ER_7001</v>
          </cell>
          <cell r="E333" t="str">
            <v>7001</v>
          </cell>
          <cell r="F333" t="str">
            <v>ER_7001 - Structures &amp; Improv</v>
          </cell>
          <cell r="G333" t="str">
            <v>Structures and Improvements/Furniture</v>
          </cell>
          <cell r="H333" t="str">
            <v>Facilities Capital</v>
          </cell>
          <cell r="I333" t="str">
            <v>Other Function</v>
          </cell>
          <cell r="J333" t="str">
            <v>Asset Condition</v>
          </cell>
          <cell r="K333" t="str">
            <v>SRV_CD</v>
          </cell>
          <cell r="L333" t="str">
            <v>JUR_AA</v>
          </cell>
          <cell r="M333" t="str">
            <v>Facilities 390-391</v>
          </cell>
          <cell r="N333" t="str">
            <v>False</v>
          </cell>
          <cell r="O333" t="str">
            <v>Inactive</v>
          </cell>
          <cell r="P333" t="str">
            <v>ORG_H07</v>
          </cell>
        </row>
        <row r="334">
          <cell r="A334" t="str">
            <v>BI_71C50</v>
          </cell>
          <cell r="B334" t="str">
            <v>71C50</v>
          </cell>
          <cell r="C334" t="str">
            <v>BI_71C50 - Emergency Power for Operations War Room</v>
          </cell>
          <cell r="D334" t="str">
            <v>ER_7001</v>
          </cell>
          <cell r="E334" t="str">
            <v>7001</v>
          </cell>
          <cell r="F334" t="str">
            <v>ER_7001 - Structures &amp; Improv</v>
          </cell>
          <cell r="G334" t="str">
            <v>Structures and Improvements/Furniture</v>
          </cell>
          <cell r="H334" t="str">
            <v>Facilities Capital</v>
          </cell>
          <cell r="I334" t="str">
            <v>Other Function</v>
          </cell>
          <cell r="J334" t="str">
            <v>Asset Condition</v>
          </cell>
          <cell r="K334" t="str">
            <v>SRV_CD</v>
          </cell>
          <cell r="L334" t="str">
            <v>JUR_AA</v>
          </cell>
          <cell r="M334" t="str">
            <v>Facilities 390-391</v>
          </cell>
          <cell r="N334" t="str">
            <v>False</v>
          </cell>
          <cell r="O334" t="str">
            <v>Inactive</v>
          </cell>
          <cell r="P334" t="str">
            <v>ORG_H07</v>
          </cell>
        </row>
        <row r="335">
          <cell r="A335" t="str">
            <v>BI_71C53</v>
          </cell>
          <cell r="B335" t="str">
            <v>71C53</v>
          </cell>
          <cell r="C335" t="str">
            <v>BI_71C53 - Structures and Improvements</v>
          </cell>
          <cell r="D335" t="str">
            <v>ER_7001</v>
          </cell>
          <cell r="E335" t="str">
            <v>7001</v>
          </cell>
          <cell r="F335" t="str">
            <v>ER_7001 - Structures &amp; Improv</v>
          </cell>
          <cell r="G335" t="str">
            <v>Structures and Improvements/Furniture</v>
          </cell>
          <cell r="H335" t="str">
            <v>Facilities Capital</v>
          </cell>
          <cell r="I335" t="str">
            <v>Other Function</v>
          </cell>
          <cell r="J335" t="str">
            <v>Asset Condition</v>
          </cell>
          <cell r="K335" t="str">
            <v>SRV_CD</v>
          </cell>
          <cell r="L335" t="str">
            <v>JUR_AA</v>
          </cell>
          <cell r="M335" t="str">
            <v>Facilities 390-391</v>
          </cell>
          <cell r="N335" t="str">
            <v>False</v>
          </cell>
          <cell r="O335" t="str">
            <v>Inactive</v>
          </cell>
          <cell r="P335" t="str">
            <v>ORG_H07</v>
          </cell>
        </row>
        <row r="336">
          <cell r="A336" t="str">
            <v>BI_71D53</v>
          </cell>
          <cell r="B336" t="str">
            <v>71D53</v>
          </cell>
          <cell r="C336" t="str">
            <v>BI_71D53 - Structure and Improvements</v>
          </cell>
          <cell r="D336" t="str">
            <v>ER_7001</v>
          </cell>
          <cell r="E336" t="str">
            <v>7001</v>
          </cell>
          <cell r="F336" t="str">
            <v>ER_7001 - Structures &amp; Improv</v>
          </cell>
          <cell r="G336" t="str">
            <v>Structures and Improvements/Furniture</v>
          </cell>
          <cell r="H336" t="str">
            <v>Facilities Capital</v>
          </cell>
          <cell r="I336" t="str">
            <v>Other Function</v>
          </cell>
          <cell r="J336" t="str">
            <v>Asset Condition</v>
          </cell>
          <cell r="K336" t="str">
            <v>SRV_CD</v>
          </cell>
          <cell r="L336" t="str">
            <v>JUR_AA</v>
          </cell>
          <cell r="M336" t="str">
            <v>Facilities 390-391</v>
          </cell>
          <cell r="N336" t="str">
            <v>False</v>
          </cell>
          <cell r="O336" t="str">
            <v>Inactive</v>
          </cell>
          <cell r="P336" t="str">
            <v>ORG_H07</v>
          </cell>
        </row>
        <row r="337">
          <cell r="A337" t="str">
            <v>BI_71E09</v>
          </cell>
          <cell r="B337" t="str">
            <v>71E09</v>
          </cell>
          <cell r="C337" t="str">
            <v>BI_71E09 - Structures and Improv</v>
          </cell>
          <cell r="D337" t="str">
            <v>ER_7001</v>
          </cell>
          <cell r="E337" t="str">
            <v>7001</v>
          </cell>
          <cell r="F337" t="str">
            <v>ER_7001 - Structures &amp; Improv</v>
          </cell>
          <cell r="G337" t="str">
            <v>Structures and Improvements/Furniture</v>
          </cell>
          <cell r="H337" t="str">
            <v>Facilities Capital</v>
          </cell>
          <cell r="I337" t="str">
            <v>Other Function</v>
          </cell>
          <cell r="J337" t="str">
            <v>Asset Condition</v>
          </cell>
          <cell r="K337" t="str">
            <v>SRV_CD</v>
          </cell>
          <cell r="L337" t="str">
            <v>JUR_AA</v>
          </cell>
          <cell r="M337" t="str">
            <v>Facilities 390-391</v>
          </cell>
          <cell r="N337" t="str">
            <v>False</v>
          </cell>
          <cell r="O337" t="str">
            <v>Inactive</v>
          </cell>
          <cell r="P337" t="str">
            <v>ORG_H07</v>
          </cell>
        </row>
        <row r="338">
          <cell r="A338" t="str">
            <v>BI_71E53</v>
          </cell>
          <cell r="B338" t="str">
            <v>71E53</v>
          </cell>
          <cell r="C338" t="str">
            <v>BI_71E53 - Structures and Improvements</v>
          </cell>
          <cell r="D338" t="str">
            <v>ER_7001</v>
          </cell>
          <cell r="E338" t="str">
            <v>7001</v>
          </cell>
          <cell r="F338" t="str">
            <v>ER_7001 - Structures &amp; Improv</v>
          </cell>
          <cell r="G338" t="str">
            <v>Structures and Improvements/Furniture</v>
          </cell>
          <cell r="H338" t="str">
            <v>Facilities Capital</v>
          </cell>
          <cell r="I338" t="str">
            <v>Other Function</v>
          </cell>
          <cell r="J338" t="str">
            <v>Asset Condition</v>
          </cell>
          <cell r="K338" t="str">
            <v>SRV_CD</v>
          </cell>
          <cell r="L338" t="str">
            <v>JUR_AA</v>
          </cell>
          <cell r="M338" t="str">
            <v>Facilities 390-391</v>
          </cell>
          <cell r="N338" t="str">
            <v>False</v>
          </cell>
          <cell r="O338" t="str">
            <v>Inactive</v>
          </cell>
          <cell r="P338" t="str">
            <v>ORG_H07</v>
          </cell>
        </row>
        <row r="339">
          <cell r="A339" t="str">
            <v>BI_71F08</v>
          </cell>
          <cell r="B339" t="str">
            <v>71F08</v>
          </cell>
          <cell r="C339" t="str">
            <v>BI_71F08 - Structures and Improvements</v>
          </cell>
          <cell r="D339" t="str">
            <v>ER_7001</v>
          </cell>
          <cell r="E339" t="str">
            <v>7001</v>
          </cell>
          <cell r="F339" t="str">
            <v>ER_7001 - Structures &amp; Improv</v>
          </cell>
          <cell r="G339" t="str">
            <v>Structures and Improvements/Furniture</v>
          </cell>
          <cell r="H339" t="str">
            <v>Facilities Capital</v>
          </cell>
          <cell r="I339" t="str">
            <v>Other Function</v>
          </cell>
          <cell r="J339" t="str">
            <v>Asset Condition</v>
          </cell>
          <cell r="K339" t="str">
            <v>SRV_CD</v>
          </cell>
          <cell r="L339" t="str">
            <v>JUR_AA</v>
          </cell>
          <cell r="M339" t="str">
            <v>Facilities 390-391</v>
          </cell>
          <cell r="N339" t="str">
            <v>False</v>
          </cell>
          <cell r="O339" t="str">
            <v>Inactive</v>
          </cell>
          <cell r="P339" t="str">
            <v>ORG_H07</v>
          </cell>
        </row>
        <row r="340">
          <cell r="A340" t="str">
            <v>BI_71G02</v>
          </cell>
          <cell r="B340" t="str">
            <v>71G02</v>
          </cell>
          <cell r="C340" t="str">
            <v>BI_71G02 - Structures and Improvements</v>
          </cell>
          <cell r="D340" t="str">
            <v>ER_7001</v>
          </cell>
          <cell r="E340" t="str">
            <v>7001</v>
          </cell>
          <cell r="F340" t="str">
            <v>ER_7001 - Structures &amp; Improv</v>
          </cell>
          <cell r="G340" t="str">
            <v>Structures and Improvements/Furniture</v>
          </cell>
          <cell r="H340" t="str">
            <v>Facilities Capital</v>
          </cell>
          <cell r="I340" t="str">
            <v>Other Function</v>
          </cell>
          <cell r="J340" t="str">
            <v>Asset Condition</v>
          </cell>
          <cell r="K340" t="str">
            <v>SRV_CD</v>
          </cell>
          <cell r="L340" t="str">
            <v>JUR_AA</v>
          </cell>
          <cell r="M340" t="str">
            <v>Facilities 390-391</v>
          </cell>
          <cell r="N340" t="str">
            <v>False</v>
          </cell>
          <cell r="O340" t="str">
            <v>Inactive</v>
          </cell>
          <cell r="P340" t="str">
            <v>ORG_H07</v>
          </cell>
        </row>
        <row r="341">
          <cell r="A341" t="str">
            <v>BI_71G50</v>
          </cell>
          <cell r="B341" t="str">
            <v>71G50</v>
          </cell>
          <cell r="C341" t="str">
            <v>BI_71G50 - Structure and Improvements</v>
          </cell>
          <cell r="D341" t="str">
            <v>ER_7001</v>
          </cell>
          <cell r="E341" t="str">
            <v>7001</v>
          </cell>
          <cell r="F341" t="str">
            <v>ER_7001 - Structures &amp; Improv</v>
          </cell>
          <cell r="G341" t="str">
            <v>Structures and Improvements/Furniture</v>
          </cell>
          <cell r="H341" t="str">
            <v>Facilities Capital</v>
          </cell>
          <cell r="I341" t="str">
            <v>Other Function</v>
          </cell>
          <cell r="J341" t="str">
            <v>Asset Condition</v>
          </cell>
          <cell r="K341" t="str">
            <v>SRV_CD</v>
          </cell>
          <cell r="L341" t="str">
            <v>JUR_AA</v>
          </cell>
          <cell r="M341" t="str">
            <v>Facilities 390-391</v>
          </cell>
          <cell r="N341" t="str">
            <v>False</v>
          </cell>
          <cell r="O341" t="str">
            <v>Inactive</v>
          </cell>
          <cell r="P341" t="str">
            <v>ORG_H07</v>
          </cell>
        </row>
        <row r="342">
          <cell r="A342" t="str">
            <v>BI_71H07</v>
          </cell>
          <cell r="B342" t="str">
            <v>71H07</v>
          </cell>
          <cell r="C342" t="str">
            <v>BI_71H07 - Structures and Improvements</v>
          </cell>
          <cell r="D342" t="str">
            <v>ER_7001</v>
          </cell>
          <cell r="E342" t="str">
            <v>7001</v>
          </cell>
          <cell r="F342" t="str">
            <v>ER_7001 - Structures &amp; Improv</v>
          </cell>
          <cell r="G342" t="str">
            <v>Structures and Improvements/Furniture</v>
          </cell>
          <cell r="H342" t="str">
            <v>Facilities Capital</v>
          </cell>
          <cell r="I342" t="str">
            <v>Other Function</v>
          </cell>
          <cell r="J342" t="str">
            <v>Asset Condition</v>
          </cell>
          <cell r="K342" t="str">
            <v>SRV_CD</v>
          </cell>
          <cell r="L342" t="str">
            <v>JUR_AA</v>
          </cell>
          <cell r="M342" t="str">
            <v>Facilities 390-391</v>
          </cell>
          <cell r="N342" t="str">
            <v>False</v>
          </cell>
          <cell r="O342" t="str">
            <v>Active</v>
          </cell>
          <cell r="P342" t="str">
            <v>ORG_H07</v>
          </cell>
        </row>
        <row r="343">
          <cell r="A343" t="str">
            <v>BI_71H50</v>
          </cell>
          <cell r="B343" t="str">
            <v>71H50</v>
          </cell>
          <cell r="C343" t="str">
            <v>BI_71H50 - Structures and Improvements</v>
          </cell>
          <cell r="D343" t="str">
            <v>ER_7001</v>
          </cell>
          <cell r="E343" t="str">
            <v>7001</v>
          </cell>
          <cell r="F343" t="str">
            <v>ER_7001 - Structures &amp; Improv</v>
          </cell>
          <cell r="G343" t="str">
            <v>Structures and Improvements/Furniture</v>
          </cell>
          <cell r="H343" t="str">
            <v>Facilities Capital</v>
          </cell>
          <cell r="I343" t="str">
            <v>Other Function</v>
          </cell>
          <cell r="J343" t="str">
            <v>Asset Condition</v>
          </cell>
          <cell r="K343" t="str">
            <v>SRV_CD</v>
          </cell>
          <cell r="L343" t="str">
            <v>JUR_AA</v>
          </cell>
          <cell r="M343" t="str">
            <v>Facilities 390-391</v>
          </cell>
          <cell r="N343" t="str">
            <v>False</v>
          </cell>
          <cell r="O343" t="str">
            <v>Inactive</v>
          </cell>
          <cell r="P343" t="str">
            <v>ORG_H07</v>
          </cell>
        </row>
        <row r="344">
          <cell r="A344" t="str">
            <v>BI_71H53</v>
          </cell>
          <cell r="B344" t="str">
            <v>71H53</v>
          </cell>
          <cell r="C344" t="str">
            <v>BI_71H53 - Structures and Improvements</v>
          </cell>
          <cell r="D344" t="str">
            <v>ER_7001</v>
          </cell>
          <cell r="E344" t="str">
            <v>7001</v>
          </cell>
          <cell r="F344" t="str">
            <v>ER_7001 - Structures &amp; Improv</v>
          </cell>
          <cell r="G344" t="str">
            <v>Structures and Improvements/Furniture</v>
          </cell>
          <cell r="H344" t="str">
            <v>Facilities Capital</v>
          </cell>
          <cell r="I344" t="str">
            <v>Other Function</v>
          </cell>
          <cell r="J344" t="str">
            <v>Asset Condition</v>
          </cell>
          <cell r="K344" t="str">
            <v>SRV_CD</v>
          </cell>
          <cell r="L344" t="str">
            <v>JUR_AA</v>
          </cell>
          <cell r="M344" t="str">
            <v>Facilities 390-391</v>
          </cell>
          <cell r="N344" t="str">
            <v>False</v>
          </cell>
          <cell r="O344" t="str">
            <v>Inactive</v>
          </cell>
          <cell r="P344" t="str">
            <v>ORG_H07</v>
          </cell>
        </row>
        <row r="345">
          <cell r="A345" t="str">
            <v>BI_71J53</v>
          </cell>
          <cell r="B345" t="str">
            <v>71J53</v>
          </cell>
          <cell r="C345" t="str">
            <v>BI_71J53 - Structure and Improvements</v>
          </cell>
          <cell r="D345" t="str">
            <v>ER_7001</v>
          </cell>
          <cell r="E345" t="str">
            <v>7001</v>
          </cell>
          <cell r="F345" t="str">
            <v>ER_7001 - Structures &amp; Improv</v>
          </cell>
          <cell r="G345" t="str">
            <v>Structures and Improvements/Furniture</v>
          </cell>
          <cell r="H345" t="str">
            <v>Facilities Capital</v>
          </cell>
          <cell r="I345" t="str">
            <v>Other Function</v>
          </cell>
          <cell r="J345" t="str">
            <v>Asset Condition</v>
          </cell>
          <cell r="K345" t="str">
            <v>SRV_CD</v>
          </cell>
          <cell r="L345" t="str">
            <v>JUR_AA</v>
          </cell>
          <cell r="M345" t="str">
            <v>Facilities 390-391</v>
          </cell>
          <cell r="N345" t="str">
            <v>False</v>
          </cell>
          <cell r="O345" t="str">
            <v>Inactive</v>
          </cell>
          <cell r="P345" t="str">
            <v>ORG_H07</v>
          </cell>
        </row>
        <row r="346">
          <cell r="A346" t="str">
            <v>BI_71K50</v>
          </cell>
          <cell r="B346" t="str">
            <v>71K50</v>
          </cell>
          <cell r="C346" t="str">
            <v>BI_71K50 - Structures and Improvements</v>
          </cell>
          <cell r="D346" t="str">
            <v>ER_7001</v>
          </cell>
          <cell r="E346" t="str">
            <v>7001</v>
          </cell>
          <cell r="F346" t="str">
            <v>ER_7001 - Structures &amp; Improv</v>
          </cell>
          <cell r="G346" t="str">
            <v>Structures and Improvements/Furniture</v>
          </cell>
          <cell r="H346" t="str">
            <v>Facilities Capital</v>
          </cell>
          <cell r="I346" t="str">
            <v>Other Function</v>
          </cell>
          <cell r="J346" t="str">
            <v>Asset Condition</v>
          </cell>
          <cell r="K346" t="str">
            <v>SRV_CD</v>
          </cell>
          <cell r="L346" t="str">
            <v>JUR_AA</v>
          </cell>
          <cell r="M346" t="str">
            <v>Facilities 390-391</v>
          </cell>
          <cell r="N346" t="str">
            <v>False</v>
          </cell>
          <cell r="O346" t="str">
            <v>Inactive</v>
          </cell>
          <cell r="P346" t="str">
            <v>ORG_H07</v>
          </cell>
        </row>
        <row r="347">
          <cell r="A347" t="str">
            <v>BI_71K51</v>
          </cell>
          <cell r="B347" t="str">
            <v>71K51</v>
          </cell>
          <cell r="C347" t="str">
            <v>BI_71K51 - Structures and Improvements</v>
          </cell>
          <cell r="D347" t="str">
            <v>ER_7001</v>
          </cell>
          <cell r="E347" t="str">
            <v>7001</v>
          </cell>
          <cell r="F347" t="str">
            <v>ER_7001 - Structures &amp; Improv</v>
          </cell>
          <cell r="G347" t="str">
            <v>Structures and Improvements/Furniture</v>
          </cell>
          <cell r="H347" t="str">
            <v>Facilities Capital</v>
          </cell>
          <cell r="I347" t="str">
            <v>Other Function</v>
          </cell>
          <cell r="J347" t="str">
            <v>Asset Condition</v>
          </cell>
          <cell r="K347" t="str">
            <v>SRV_CD</v>
          </cell>
          <cell r="L347" t="str">
            <v>JUR_AA</v>
          </cell>
          <cell r="M347" t="str">
            <v>Facilities 390-391</v>
          </cell>
          <cell r="N347" t="str">
            <v>False</v>
          </cell>
          <cell r="O347" t="str">
            <v>Inactive</v>
          </cell>
          <cell r="P347" t="str">
            <v>ORG_H07</v>
          </cell>
        </row>
        <row r="348">
          <cell r="A348" t="str">
            <v>BI_71L50</v>
          </cell>
          <cell r="B348" t="str">
            <v>71L50</v>
          </cell>
          <cell r="C348" t="str">
            <v>BI_71L50 - Structures &amp; Improvements</v>
          </cell>
          <cell r="D348" t="str">
            <v>ER_7001</v>
          </cell>
          <cell r="E348" t="str">
            <v>7001</v>
          </cell>
          <cell r="F348" t="str">
            <v>ER_7001 - Structures &amp; Improv</v>
          </cell>
          <cell r="G348" t="str">
            <v>Structures and Improvements/Furniture</v>
          </cell>
          <cell r="H348" t="str">
            <v>Facilities Capital</v>
          </cell>
          <cell r="I348" t="str">
            <v>Other Function</v>
          </cell>
          <cell r="J348" t="str">
            <v>Asset Condition</v>
          </cell>
          <cell r="K348" t="str">
            <v>SRV_CD</v>
          </cell>
          <cell r="L348" t="str">
            <v>JUR_AA</v>
          </cell>
          <cell r="M348" t="str">
            <v>Facilities 390-391</v>
          </cell>
          <cell r="N348" t="str">
            <v>False</v>
          </cell>
          <cell r="O348" t="str">
            <v>Inactive</v>
          </cell>
          <cell r="P348" t="str">
            <v>ORG_H07</v>
          </cell>
        </row>
        <row r="349">
          <cell r="A349" t="str">
            <v>BI_71L53</v>
          </cell>
          <cell r="B349" t="str">
            <v>71L53</v>
          </cell>
          <cell r="C349" t="str">
            <v>BI_71L53 - Structure and Improvements</v>
          </cell>
          <cell r="D349" t="str">
            <v>ER_7001</v>
          </cell>
          <cell r="E349" t="str">
            <v>7001</v>
          </cell>
          <cell r="F349" t="str">
            <v>ER_7001 - Structures &amp; Improv</v>
          </cell>
          <cell r="G349" t="str">
            <v>Structures and Improvements/Furniture</v>
          </cell>
          <cell r="H349" t="str">
            <v>Facilities Capital</v>
          </cell>
          <cell r="I349" t="str">
            <v>Other Function</v>
          </cell>
          <cell r="J349" t="str">
            <v>Asset Condition</v>
          </cell>
          <cell r="K349" t="str">
            <v>SRV_CD</v>
          </cell>
          <cell r="L349" t="str">
            <v>JUR_AA</v>
          </cell>
          <cell r="M349" t="str">
            <v>Facilities 390-391</v>
          </cell>
          <cell r="N349" t="str">
            <v>False</v>
          </cell>
          <cell r="O349" t="str">
            <v>Inactive</v>
          </cell>
          <cell r="P349" t="str">
            <v>ORG_H07</v>
          </cell>
        </row>
        <row r="350">
          <cell r="A350" t="str">
            <v>BI_71P09</v>
          </cell>
          <cell r="B350" t="str">
            <v>71P09</v>
          </cell>
          <cell r="C350" t="str">
            <v>BI_71P09 - Structures &amp; Improvements</v>
          </cell>
          <cell r="D350" t="str">
            <v>ER_7001</v>
          </cell>
          <cell r="E350" t="str">
            <v>7001</v>
          </cell>
          <cell r="F350" t="str">
            <v>ER_7001 - Structures &amp; Improv</v>
          </cell>
          <cell r="G350" t="str">
            <v>Structures and Improvements/Furniture</v>
          </cell>
          <cell r="H350" t="str">
            <v>Facilities Capital</v>
          </cell>
          <cell r="I350" t="str">
            <v>Other Function</v>
          </cell>
          <cell r="J350" t="str">
            <v>Asset Condition</v>
          </cell>
          <cell r="K350" t="str">
            <v>SRV_CD</v>
          </cell>
          <cell r="L350" t="str">
            <v>JUR_AA</v>
          </cell>
          <cell r="M350" t="str">
            <v>Facilities 390-391</v>
          </cell>
          <cell r="N350" t="str">
            <v>False</v>
          </cell>
          <cell r="O350" t="str">
            <v>Active</v>
          </cell>
          <cell r="P350" t="str">
            <v>ORG_P09</v>
          </cell>
        </row>
        <row r="351">
          <cell r="A351" t="str">
            <v>BI_71P50</v>
          </cell>
          <cell r="B351" t="str">
            <v>71P50</v>
          </cell>
          <cell r="C351" t="str">
            <v>BI_71P50 - Structure and Improvements</v>
          </cell>
          <cell r="D351" t="str">
            <v>ER_7001</v>
          </cell>
          <cell r="E351" t="str">
            <v>7001</v>
          </cell>
          <cell r="F351" t="str">
            <v>ER_7001 - Structures &amp; Improv</v>
          </cell>
          <cell r="G351" t="str">
            <v>Structures and Improvements/Furniture</v>
          </cell>
          <cell r="H351" t="str">
            <v>Facilities Capital</v>
          </cell>
          <cell r="I351" t="str">
            <v>Other Function</v>
          </cell>
          <cell r="J351" t="str">
            <v>Asset Condition</v>
          </cell>
          <cell r="K351" t="str">
            <v>SRV_CD</v>
          </cell>
          <cell r="L351" t="str">
            <v>JUR_AA</v>
          </cell>
          <cell r="M351" t="str">
            <v>Facilities 390-391</v>
          </cell>
          <cell r="N351" t="str">
            <v>False</v>
          </cell>
          <cell r="O351" t="str">
            <v>Inactive</v>
          </cell>
          <cell r="P351" t="str">
            <v>ORG_H07</v>
          </cell>
        </row>
        <row r="352">
          <cell r="A352" t="str">
            <v>BI_71P51</v>
          </cell>
          <cell r="B352" t="str">
            <v>71P51</v>
          </cell>
          <cell r="C352" t="str">
            <v>BI_71P51 - Structures and Improvements</v>
          </cell>
          <cell r="D352" t="str">
            <v>ER_7001</v>
          </cell>
          <cell r="E352" t="str">
            <v>7001</v>
          </cell>
          <cell r="F352" t="str">
            <v>ER_7001 - Structures &amp; Improv</v>
          </cell>
          <cell r="G352" t="str">
            <v>Structures and Improvements/Furniture</v>
          </cell>
          <cell r="H352" t="str">
            <v>Facilities Capital</v>
          </cell>
          <cell r="I352" t="str">
            <v>Other Function</v>
          </cell>
          <cell r="J352" t="str">
            <v>Asset Condition</v>
          </cell>
          <cell r="K352" t="str">
            <v>SRV_CD</v>
          </cell>
          <cell r="L352" t="str">
            <v>JUR_AA</v>
          </cell>
          <cell r="M352" t="str">
            <v>Facilities 390-391</v>
          </cell>
          <cell r="N352" t="str">
            <v>False</v>
          </cell>
          <cell r="O352" t="str">
            <v>Inactive</v>
          </cell>
          <cell r="P352" t="str">
            <v>ORG_H07</v>
          </cell>
        </row>
        <row r="353">
          <cell r="A353" t="str">
            <v>BI_71R50</v>
          </cell>
          <cell r="B353" t="str">
            <v>71R50</v>
          </cell>
          <cell r="C353" t="str">
            <v>BI_71R50 - Structures &amp; Improvm</v>
          </cell>
          <cell r="D353" t="str">
            <v>ER_7001</v>
          </cell>
          <cell r="E353" t="str">
            <v>7001</v>
          </cell>
          <cell r="F353" t="str">
            <v>ER_7001 - Structures &amp; Improv</v>
          </cell>
          <cell r="G353" t="str">
            <v>Structures and Improvements/Furniture</v>
          </cell>
          <cell r="H353" t="str">
            <v>Facilities Capital</v>
          </cell>
          <cell r="I353" t="str">
            <v>Other Function</v>
          </cell>
          <cell r="J353" t="str">
            <v>Asset Condition</v>
          </cell>
          <cell r="K353" t="str">
            <v>SRV_CD</v>
          </cell>
          <cell r="L353" t="str">
            <v>JUR_AA</v>
          </cell>
          <cell r="M353" t="str">
            <v>Facilities 390-391</v>
          </cell>
          <cell r="N353" t="str">
            <v>False</v>
          </cell>
          <cell r="O353" t="str">
            <v>Inactive</v>
          </cell>
          <cell r="P353" t="str">
            <v>ORG_H07</v>
          </cell>
        </row>
        <row r="354">
          <cell r="A354" t="str">
            <v>BI_71W09</v>
          </cell>
          <cell r="B354" t="str">
            <v>71W09</v>
          </cell>
          <cell r="C354" t="str">
            <v>BI_71W09 - Gas &amp; Electric Trouble Enhancements</v>
          </cell>
          <cell r="D354" t="str">
            <v>ER_5007</v>
          </cell>
          <cell r="E354" t="str">
            <v>5007</v>
          </cell>
          <cell r="F354" t="str">
            <v>ER_5007 - AFM Product Development Program</v>
          </cell>
          <cell r="G354" t="str">
            <v>Regular Capital - Pre Business Case</v>
          </cell>
          <cell r="H354" t="str">
            <v>No Subfunction</v>
          </cell>
          <cell r="I354" t="str">
            <v>No Function</v>
          </cell>
          <cell r="J354" t="str">
            <v>No Driver</v>
          </cell>
          <cell r="K354" t="str">
            <v>SRV_CD</v>
          </cell>
          <cell r="L354" t="str">
            <v>JUR_AA</v>
          </cell>
          <cell r="M354" t="str">
            <v>Software 303</v>
          </cell>
          <cell r="N354" t="str">
            <v>True</v>
          </cell>
          <cell r="O354" t="str">
            <v>Inactive</v>
          </cell>
          <cell r="P354" t="str">
            <v>ORG_W09</v>
          </cell>
        </row>
        <row r="355">
          <cell r="A355" t="str">
            <v>BI_72H07</v>
          </cell>
          <cell r="B355" t="str">
            <v>72H07</v>
          </cell>
          <cell r="C355" t="str">
            <v>BI_72H07 - HVAC Project 2007 Service Building Controls</v>
          </cell>
          <cell r="D355" t="str">
            <v>ER_7050</v>
          </cell>
          <cell r="E355" t="str">
            <v>7050</v>
          </cell>
          <cell r="F355" t="str">
            <v>ER_7050 - Productivity Initiative</v>
          </cell>
          <cell r="G355" t="str">
            <v>Productivity</v>
          </cell>
          <cell r="H355" t="str">
            <v>Productivity Subfunction</v>
          </cell>
          <cell r="I355" t="str">
            <v>Other Capital Function</v>
          </cell>
          <cell r="J355" t="str">
            <v>No Driver</v>
          </cell>
          <cell r="K355" t="str">
            <v>SRV_CD</v>
          </cell>
          <cell r="L355" t="str">
            <v>JUR_AA</v>
          </cell>
          <cell r="M355" t="str">
            <v>General 12yr 389 / 393-395 / 397-398</v>
          </cell>
          <cell r="N355" t="str">
            <v>True</v>
          </cell>
          <cell r="O355" t="str">
            <v>Inactive</v>
          </cell>
          <cell r="P355" t="str">
            <v>ORG_H07</v>
          </cell>
        </row>
        <row r="356">
          <cell r="A356" t="str">
            <v>BI_72L53</v>
          </cell>
          <cell r="B356" t="str">
            <v>72L53</v>
          </cell>
          <cell r="C356" t="str">
            <v>BI_72L53 - Mini Excavators (5)</v>
          </cell>
          <cell r="D356" t="str">
            <v>ER_7050</v>
          </cell>
          <cell r="E356" t="str">
            <v>7050</v>
          </cell>
          <cell r="F356" t="str">
            <v>ER_7050 - Productivity Initiative</v>
          </cell>
          <cell r="G356" t="str">
            <v>Productivity</v>
          </cell>
          <cell r="H356" t="str">
            <v>Productivity Subfunction</v>
          </cell>
          <cell r="I356" t="str">
            <v>Other Capital Function</v>
          </cell>
          <cell r="J356" t="str">
            <v>No Driver</v>
          </cell>
          <cell r="K356" t="str">
            <v>SRV_CD</v>
          </cell>
          <cell r="L356" t="str">
            <v>JUR_AA</v>
          </cell>
          <cell r="M356" t="str">
            <v>General 12yr 389 / 393-395 / 397-398</v>
          </cell>
          <cell r="N356" t="str">
            <v>False</v>
          </cell>
          <cell r="O356" t="str">
            <v>Inactive</v>
          </cell>
          <cell r="P356" t="str">
            <v>ORG_L53</v>
          </cell>
        </row>
        <row r="357">
          <cell r="A357" t="str">
            <v>BI_73P09</v>
          </cell>
          <cell r="B357" t="str">
            <v>73P09</v>
          </cell>
          <cell r="C357" t="str">
            <v>BI_73P09 - Virtual Server Technology</v>
          </cell>
          <cell r="D357" t="str">
            <v>ER_7050</v>
          </cell>
          <cell r="E357" t="str">
            <v>7050</v>
          </cell>
          <cell r="F357" t="str">
            <v>ER_7050 - Productivity Initiative</v>
          </cell>
          <cell r="G357" t="str">
            <v>Productivity</v>
          </cell>
          <cell r="H357" t="str">
            <v>Productivity Subfunction</v>
          </cell>
          <cell r="I357" t="str">
            <v>Other Capital Function</v>
          </cell>
          <cell r="J357" t="str">
            <v>No Driver</v>
          </cell>
          <cell r="K357" t="str">
            <v>SRV_CD</v>
          </cell>
          <cell r="L357" t="str">
            <v>JUR_AA</v>
          </cell>
          <cell r="M357" t="str">
            <v>General 12yr 389 / 393-395 / 397-398</v>
          </cell>
          <cell r="N357" t="str">
            <v>False</v>
          </cell>
          <cell r="O357" t="str">
            <v>Inactive</v>
          </cell>
          <cell r="P357" t="str">
            <v>ORG_P09</v>
          </cell>
        </row>
        <row r="358">
          <cell r="A358" t="str">
            <v>BI_74H07</v>
          </cell>
          <cell r="B358" t="str">
            <v>74H07</v>
          </cell>
          <cell r="C358" t="str">
            <v>BI_74H07 - Klamath Falls Service Center</v>
          </cell>
          <cell r="D358" t="str">
            <v>ER_7004</v>
          </cell>
          <cell r="E358" t="str">
            <v>7004</v>
          </cell>
          <cell r="F358" t="str">
            <v>ER_7004 - Klamath Falls Service Center</v>
          </cell>
          <cell r="G358" t="str">
            <v>Regular Capital - Pre Business Case</v>
          </cell>
          <cell r="H358" t="str">
            <v>No Subfunction</v>
          </cell>
          <cell r="I358" t="str">
            <v>No Function</v>
          </cell>
          <cell r="J358" t="str">
            <v>No Driver</v>
          </cell>
          <cell r="K358" t="str">
            <v>SRV_GD</v>
          </cell>
          <cell r="L358" t="str">
            <v>JUR_OR</v>
          </cell>
          <cell r="M358" t="str">
            <v>Facilities 390-391</v>
          </cell>
          <cell r="N358" t="str">
            <v>False</v>
          </cell>
          <cell r="O358" t="str">
            <v>Inactive</v>
          </cell>
          <cell r="P358" t="str">
            <v>ORG_H07</v>
          </cell>
        </row>
        <row r="359">
          <cell r="A359" t="str">
            <v>BI_75A52</v>
          </cell>
          <cell r="B359" t="str">
            <v>75A52</v>
          </cell>
          <cell r="C359" t="str">
            <v>BI_75A52 - Office Machines and Equipment</v>
          </cell>
          <cell r="D359" t="str">
            <v>ER_7002</v>
          </cell>
          <cell r="E359" t="str">
            <v>7002</v>
          </cell>
          <cell r="F359" t="str">
            <v>ER_7002 - Office Mach &amp; Equiq</v>
          </cell>
          <cell r="G359" t="str">
            <v>Capital Equipment Program</v>
          </cell>
          <cell r="H359" t="str">
            <v>Other Subfunction</v>
          </cell>
          <cell r="I359" t="str">
            <v>Other Function</v>
          </cell>
          <cell r="J359" t="str">
            <v>Asset Condition</v>
          </cell>
          <cell r="K359" t="str">
            <v>SRV_CD</v>
          </cell>
          <cell r="L359" t="str">
            <v>JUR_AA</v>
          </cell>
          <cell r="M359" t="str">
            <v>Facilities 390-391</v>
          </cell>
          <cell r="N359" t="str">
            <v>False</v>
          </cell>
          <cell r="O359" t="str">
            <v>Inactive</v>
          </cell>
          <cell r="P359" t="str">
            <v>ORG_J51</v>
          </cell>
        </row>
        <row r="360">
          <cell r="A360" t="str">
            <v>BI_75B50</v>
          </cell>
          <cell r="B360" t="str">
            <v>75B50</v>
          </cell>
          <cell r="C360" t="str">
            <v>BI_75B50 - Office Machines and Equipment</v>
          </cell>
          <cell r="D360" t="str">
            <v>ER_7002</v>
          </cell>
          <cell r="E360" t="str">
            <v>7002</v>
          </cell>
          <cell r="F360" t="str">
            <v>ER_7002 - Office Mach &amp; Equiq</v>
          </cell>
          <cell r="G360" t="str">
            <v>Capital Equipment Program</v>
          </cell>
          <cell r="H360" t="str">
            <v>Other Subfunction</v>
          </cell>
          <cell r="I360" t="str">
            <v>Other Function</v>
          </cell>
          <cell r="J360" t="str">
            <v>Asset Condition</v>
          </cell>
          <cell r="K360" t="str">
            <v>SRV_CD</v>
          </cell>
          <cell r="L360" t="str">
            <v>JUR_AA</v>
          </cell>
          <cell r="M360" t="str">
            <v>Facilities 390-391</v>
          </cell>
          <cell r="N360" t="str">
            <v>False</v>
          </cell>
          <cell r="O360" t="str">
            <v>Inactive</v>
          </cell>
          <cell r="P360" t="str">
            <v>ORG_J51</v>
          </cell>
        </row>
        <row r="361">
          <cell r="A361" t="str">
            <v>BI_75B53</v>
          </cell>
          <cell r="B361" t="str">
            <v>75B53</v>
          </cell>
          <cell r="C361" t="str">
            <v>BI_75B53 - Office Machines and Equipment</v>
          </cell>
          <cell r="D361" t="str">
            <v>ER_7002</v>
          </cell>
          <cell r="E361" t="str">
            <v>7002</v>
          </cell>
          <cell r="F361" t="str">
            <v>ER_7002 - Office Mach &amp; Equiq</v>
          </cell>
          <cell r="G361" t="str">
            <v>Capital Equipment Program</v>
          </cell>
          <cell r="H361" t="str">
            <v>Other Subfunction</v>
          </cell>
          <cell r="I361" t="str">
            <v>Other Function</v>
          </cell>
          <cell r="J361" t="str">
            <v>Asset Condition</v>
          </cell>
          <cell r="K361" t="str">
            <v>SRV_CD</v>
          </cell>
          <cell r="L361" t="str">
            <v>JUR_AA</v>
          </cell>
          <cell r="M361" t="str">
            <v>Facilities 390-391</v>
          </cell>
          <cell r="N361" t="str">
            <v>False</v>
          </cell>
          <cell r="O361" t="str">
            <v>Inactive</v>
          </cell>
          <cell r="P361" t="str">
            <v>ORG_J51</v>
          </cell>
        </row>
        <row r="362">
          <cell r="A362" t="str">
            <v>BI_75E01</v>
          </cell>
          <cell r="B362" t="str">
            <v>75E01</v>
          </cell>
          <cell r="C362" t="str">
            <v>BI_75E01 - Office Machines and Equipment</v>
          </cell>
          <cell r="D362" t="str">
            <v>ER_7002</v>
          </cell>
          <cell r="E362" t="str">
            <v>7002</v>
          </cell>
          <cell r="F362" t="str">
            <v>ER_7002 - Office Mach &amp; Equiq</v>
          </cell>
          <cell r="G362" t="str">
            <v>Capital Equipment Program</v>
          </cell>
          <cell r="H362" t="str">
            <v>Other Subfunction</v>
          </cell>
          <cell r="I362" t="str">
            <v>Other Function</v>
          </cell>
          <cell r="J362" t="str">
            <v>Asset Condition</v>
          </cell>
          <cell r="K362" t="str">
            <v>SRV_CD</v>
          </cell>
          <cell r="L362" t="str">
            <v>JUR_AA</v>
          </cell>
          <cell r="M362" t="str">
            <v>Facilities 390-391</v>
          </cell>
          <cell r="N362" t="str">
            <v>False</v>
          </cell>
          <cell r="O362" t="str">
            <v>Inactive</v>
          </cell>
          <cell r="P362" t="str">
            <v>ORG_J51</v>
          </cell>
        </row>
        <row r="363">
          <cell r="A363" t="str">
            <v>BI_75E14</v>
          </cell>
          <cell r="B363" t="str">
            <v>75E14</v>
          </cell>
          <cell r="C363" t="str">
            <v>BI_75E14 - Office Machines and Equipment</v>
          </cell>
          <cell r="D363" t="str">
            <v>ER_7002</v>
          </cell>
          <cell r="E363" t="str">
            <v>7002</v>
          </cell>
          <cell r="F363" t="str">
            <v>ER_7002 - Office Mach &amp; Equiq</v>
          </cell>
          <cell r="G363" t="str">
            <v>Capital Equipment Program</v>
          </cell>
          <cell r="H363" t="str">
            <v>Other Subfunction</v>
          </cell>
          <cell r="I363" t="str">
            <v>Other Function</v>
          </cell>
          <cell r="J363" t="str">
            <v>Asset Condition</v>
          </cell>
          <cell r="K363" t="str">
            <v>SRV_CD</v>
          </cell>
          <cell r="L363" t="str">
            <v>JUR_AA</v>
          </cell>
          <cell r="M363" t="str">
            <v>Facilities 390-391</v>
          </cell>
          <cell r="N363" t="str">
            <v>False</v>
          </cell>
          <cell r="O363" t="str">
            <v>Inactive</v>
          </cell>
          <cell r="P363" t="str">
            <v>ORG_J51</v>
          </cell>
        </row>
        <row r="364">
          <cell r="A364" t="str">
            <v>BI_75G51</v>
          </cell>
          <cell r="B364" t="str">
            <v>75G51</v>
          </cell>
          <cell r="C364" t="str">
            <v>BI_75G51 - Office Machines and Equipment</v>
          </cell>
          <cell r="D364" t="str">
            <v>ER_7002</v>
          </cell>
          <cell r="E364" t="str">
            <v>7002</v>
          </cell>
          <cell r="F364" t="str">
            <v>ER_7002 - Office Mach &amp; Equiq</v>
          </cell>
          <cell r="G364" t="str">
            <v>Capital Equipment Program</v>
          </cell>
          <cell r="H364" t="str">
            <v>Other Subfunction</v>
          </cell>
          <cell r="I364" t="str">
            <v>Other Function</v>
          </cell>
          <cell r="J364" t="str">
            <v>Asset Condition</v>
          </cell>
          <cell r="K364" t="str">
            <v>SRV_CD</v>
          </cell>
          <cell r="L364" t="str">
            <v>JUR_AA</v>
          </cell>
          <cell r="M364" t="str">
            <v>Facilities 390-391</v>
          </cell>
          <cell r="N364" t="str">
            <v>False</v>
          </cell>
          <cell r="O364" t="str">
            <v>Inactive</v>
          </cell>
          <cell r="P364" t="str">
            <v>ORG_J51</v>
          </cell>
        </row>
        <row r="365">
          <cell r="A365" t="str">
            <v>BI_75G54</v>
          </cell>
          <cell r="B365" t="str">
            <v>75G54</v>
          </cell>
          <cell r="C365" t="str">
            <v>BI_75G54 - Office Machines and Equipment</v>
          </cell>
          <cell r="D365" t="str">
            <v>ER_7002</v>
          </cell>
          <cell r="E365" t="str">
            <v>7002</v>
          </cell>
          <cell r="F365" t="str">
            <v>ER_7002 - Office Mach &amp; Equiq</v>
          </cell>
          <cell r="G365" t="str">
            <v>Capital Equipment Program</v>
          </cell>
          <cell r="H365" t="str">
            <v>Other Subfunction</v>
          </cell>
          <cell r="I365" t="str">
            <v>Other Function</v>
          </cell>
          <cell r="J365" t="str">
            <v>Asset Condition</v>
          </cell>
          <cell r="K365" t="str">
            <v>SRV_CD</v>
          </cell>
          <cell r="L365" t="str">
            <v>JUR_AA</v>
          </cell>
          <cell r="M365" t="str">
            <v>Facilities 390-391</v>
          </cell>
          <cell r="N365" t="str">
            <v>False</v>
          </cell>
          <cell r="O365" t="str">
            <v>Inactive</v>
          </cell>
          <cell r="P365" t="str">
            <v>ORG_J51</v>
          </cell>
        </row>
        <row r="366">
          <cell r="A366" t="str">
            <v>BI_75H04</v>
          </cell>
          <cell r="B366" t="str">
            <v>75H04</v>
          </cell>
          <cell r="C366" t="str">
            <v>BI_75H04 - Office Machines and Equipment</v>
          </cell>
          <cell r="D366" t="str">
            <v>ER_7002</v>
          </cell>
          <cell r="E366" t="str">
            <v>7002</v>
          </cell>
          <cell r="F366" t="str">
            <v>ER_7002 - Office Mach &amp; Equiq</v>
          </cell>
          <cell r="G366" t="str">
            <v>Capital Equipment Program</v>
          </cell>
          <cell r="H366" t="str">
            <v>Other Subfunction</v>
          </cell>
          <cell r="I366" t="str">
            <v>Other Function</v>
          </cell>
          <cell r="J366" t="str">
            <v>Asset Condition</v>
          </cell>
          <cell r="K366" t="str">
            <v>SRV_CD</v>
          </cell>
          <cell r="L366" t="str">
            <v>JUR_AA</v>
          </cell>
          <cell r="M366" t="str">
            <v>Facilities 390-391</v>
          </cell>
          <cell r="N366" t="str">
            <v>False</v>
          </cell>
          <cell r="O366" t="str">
            <v>Inactive</v>
          </cell>
          <cell r="P366" t="str">
            <v>ORG_J51</v>
          </cell>
        </row>
        <row r="367">
          <cell r="A367" t="str">
            <v>BI_75H51</v>
          </cell>
          <cell r="B367" t="str">
            <v>75H51</v>
          </cell>
          <cell r="C367" t="str">
            <v>BI_75H51 - Office Machines &amp; Equipment</v>
          </cell>
          <cell r="D367" t="str">
            <v>ER_7002</v>
          </cell>
          <cell r="E367" t="str">
            <v>7002</v>
          </cell>
          <cell r="F367" t="str">
            <v>ER_7002 - Office Mach &amp; Equiq</v>
          </cell>
          <cell r="G367" t="str">
            <v>Capital Equipment Program</v>
          </cell>
          <cell r="H367" t="str">
            <v>Other Subfunction</v>
          </cell>
          <cell r="I367" t="str">
            <v>Other Function</v>
          </cell>
          <cell r="J367" t="str">
            <v>Asset Condition</v>
          </cell>
          <cell r="K367" t="str">
            <v>SRV_CD</v>
          </cell>
          <cell r="L367" t="str">
            <v>JUR_AA</v>
          </cell>
          <cell r="M367" t="str">
            <v>Facilities 390-391</v>
          </cell>
          <cell r="N367" t="str">
            <v>False</v>
          </cell>
          <cell r="O367" t="str">
            <v>Active</v>
          </cell>
          <cell r="P367" t="str">
            <v>ORG_H51</v>
          </cell>
        </row>
        <row r="368">
          <cell r="A368" t="str">
            <v>BI_75H54</v>
          </cell>
          <cell r="B368" t="str">
            <v>75H54</v>
          </cell>
          <cell r="C368" t="str">
            <v>BI_75H54 - Office Machines and Equipment</v>
          </cell>
          <cell r="D368" t="str">
            <v>ER_7002</v>
          </cell>
          <cell r="E368" t="str">
            <v>7002</v>
          </cell>
          <cell r="F368" t="str">
            <v>ER_7002 - Office Mach &amp; Equiq</v>
          </cell>
          <cell r="G368" t="str">
            <v>Capital Equipment Program</v>
          </cell>
          <cell r="H368" t="str">
            <v>Other Subfunction</v>
          </cell>
          <cell r="I368" t="str">
            <v>Other Function</v>
          </cell>
          <cell r="J368" t="str">
            <v>Asset Condition</v>
          </cell>
          <cell r="K368" t="str">
            <v>SRV_CD</v>
          </cell>
          <cell r="L368" t="str">
            <v>JUR_AA</v>
          </cell>
          <cell r="M368" t="str">
            <v>Facilities 390-391</v>
          </cell>
          <cell r="N368" t="str">
            <v>False</v>
          </cell>
          <cell r="O368" t="str">
            <v>Inactive</v>
          </cell>
          <cell r="P368" t="str">
            <v>ORG_J51</v>
          </cell>
        </row>
        <row r="369">
          <cell r="A369" t="str">
            <v>BI_75M09</v>
          </cell>
          <cell r="B369" t="str">
            <v>75M09</v>
          </cell>
          <cell r="C369" t="str">
            <v>BI_75M09 - Office Machines and Equipment</v>
          </cell>
          <cell r="D369" t="str">
            <v>ER_7002</v>
          </cell>
          <cell r="E369" t="str">
            <v>7002</v>
          </cell>
          <cell r="F369" t="str">
            <v>ER_7002 - Office Mach &amp; Equiq</v>
          </cell>
          <cell r="G369" t="str">
            <v>Capital Equipment Program</v>
          </cell>
          <cell r="H369" t="str">
            <v>Other Subfunction</v>
          </cell>
          <cell r="I369" t="str">
            <v>Other Function</v>
          </cell>
          <cell r="J369" t="str">
            <v>Asset Condition</v>
          </cell>
          <cell r="K369" t="str">
            <v>SRV_CD</v>
          </cell>
          <cell r="L369" t="str">
            <v>JUR_AA</v>
          </cell>
          <cell r="M369" t="str">
            <v>Facilities 390-391</v>
          </cell>
          <cell r="N369" t="str">
            <v>False</v>
          </cell>
          <cell r="O369" t="str">
            <v>Inactive</v>
          </cell>
          <cell r="P369" t="str">
            <v>ORG_J51</v>
          </cell>
        </row>
        <row r="370">
          <cell r="A370" t="str">
            <v>BI_76A56</v>
          </cell>
          <cell r="B370" t="str">
            <v>76A56</v>
          </cell>
          <cell r="C370" t="str">
            <v>BI_76A56 - System Operator Equipment</v>
          </cell>
          <cell r="D370" t="str">
            <v>ER_7003</v>
          </cell>
          <cell r="E370" t="str">
            <v>7003</v>
          </cell>
          <cell r="F370" t="str">
            <v>ER_7003 - Office Furniture</v>
          </cell>
          <cell r="G370" t="str">
            <v>Structures and Improvements/Furniture</v>
          </cell>
          <cell r="H370" t="str">
            <v>Facilities Capital</v>
          </cell>
          <cell r="I370" t="str">
            <v>Other Function</v>
          </cell>
          <cell r="J370" t="str">
            <v>Asset Condition</v>
          </cell>
          <cell r="K370" t="str">
            <v>SRV_CD</v>
          </cell>
          <cell r="L370" t="str">
            <v>JUR_AA</v>
          </cell>
          <cell r="M370" t="str">
            <v>Facilities 390-391</v>
          </cell>
          <cell r="N370" t="str">
            <v>False</v>
          </cell>
          <cell r="O370" t="str">
            <v>Inactive</v>
          </cell>
          <cell r="P370" t="str">
            <v>ORG_H07</v>
          </cell>
        </row>
        <row r="371">
          <cell r="A371" t="str">
            <v>BI_76B02</v>
          </cell>
          <cell r="B371" t="str">
            <v>76B02</v>
          </cell>
          <cell r="C371" t="str">
            <v>BI_76B02 - Office Furniture</v>
          </cell>
          <cell r="D371" t="str">
            <v>ER_7003</v>
          </cell>
          <cell r="E371" t="str">
            <v>7003</v>
          </cell>
          <cell r="F371" t="str">
            <v>ER_7003 - Office Furniture</v>
          </cell>
          <cell r="G371" t="str">
            <v>Structures and Improvements/Furniture</v>
          </cell>
          <cell r="H371" t="str">
            <v>Facilities Capital</v>
          </cell>
          <cell r="I371" t="str">
            <v>Other Function</v>
          </cell>
          <cell r="J371" t="str">
            <v>Asset Condition</v>
          </cell>
          <cell r="K371" t="str">
            <v>SRV_CD</v>
          </cell>
          <cell r="L371" t="str">
            <v>JUR_AA</v>
          </cell>
          <cell r="M371" t="str">
            <v>Facilities 390-391</v>
          </cell>
          <cell r="N371" t="str">
            <v>False</v>
          </cell>
          <cell r="O371" t="str">
            <v>Inactive</v>
          </cell>
          <cell r="P371" t="str">
            <v>ORG_H07</v>
          </cell>
        </row>
        <row r="372">
          <cell r="A372" t="str">
            <v>BI_76B50</v>
          </cell>
          <cell r="B372" t="str">
            <v>76B50</v>
          </cell>
          <cell r="C372" t="str">
            <v>BI_76B50 - Office Furniture</v>
          </cell>
          <cell r="D372" t="str">
            <v>ER_7003</v>
          </cell>
          <cell r="E372" t="str">
            <v>7003</v>
          </cell>
          <cell r="F372" t="str">
            <v>ER_7003 - Office Furniture</v>
          </cell>
          <cell r="G372" t="str">
            <v>Structures and Improvements/Furniture</v>
          </cell>
          <cell r="H372" t="str">
            <v>Facilities Capital</v>
          </cell>
          <cell r="I372" t="str">
            <v>Other Function</v>
          </cell>
          <cell r="J372" t="str">
            <v>Asset Condition</v>
          </cell>
          <cell r="K372" t="str">
            <v>SRV_CD</v>
          </cell>
          <cell r="L372" t="str">
            <v>JUR_AA</v>
          </cell>
          <cell r="M372" t="str">
            <v>Facilities 390-391</v>
          </cell>
          <cell r="N372" t="str">
            <v>False</v>
          </cell>
          <cell r="O372" t="str">
            <v>Inactive</v>
          </cell>
          <cell r="P372" t="str">
            <v>ORG_H07</v>
          </cell>
        </row>
        <row r="373">
          <cell r="A373" t="str">
            <v>BI_76B53</v>
          </cell>
          <cell r="B373" t="str">
            <v>76B53</v>
          </cell>
          <cell r="C373" t="str">
            <v>BI_76B53 - Office Furniture</v>
          </cell>
          <cell r="D373" t="str">
            <v>ER_7003</v>
          </cell>
          <cell r="E373" t="str">
            <v>7003</v>
          </cell>
          <cell r="F373" t="str">
            <v>ER_7003 - Office Furniture</v>
          </cell>
          <cell r="G373" t="str">
            <v>Structures and Improvements/Furniture</v>
          </cell>
          <cell r="H373" t="str">
            <v>Facilities Capital</v>
          </cell>
          <cell r="I373" t="str">
            <v>Other Function</v>
          </cell>
          <cell r="J373" t="str">
            <v>Asset Condition</v>
          </cell>
          <cell r="K373" t="str">
            <v>SRV_CD</v>
          </cell>
          <cell r="L373" t="str">
            <v>JUR_AA</v>
          </cell>
          <cell r="M373" t="str">
            <v>Facilities 390-391</v>
          </cell>
          <cell r="N373" t="str">
            <v>False</v>
          </cell>
          <cell r="O373" t="str">
            <v>Inactive</v>
          </cell>
          <cell r="P373" t="str">
            <v>ORG_H07</v>
          </cell>
        </row>
        <row r="374">
          <cell r="A374" t="str">
            <v>BI_76D53</v>
          </cell>
          <cell r="B374" t="str">
            <v>76D53</v>
          </cell>
          <cell r="C374" t="str">
            <v>BI_76D53 - Office Furniture</v>
          </cell>
          <cell r="D374" t="str">
            <v>ER_7003</v>
          </cell>
          <cell r="E374" t="str">
            <v>7003</v>
          </cell>
          <cell r="F374" t="str">
            <v>ER_7003 - Office Furniture</v>
          </cell>
          <cell r="G374" t="str">
            <v>Structures and Improvements/Furniture</v>
          </cell>
          <cell r="H374" t="str">
            <v>Facilities Capital</v>
          </cell>
          <cell r="I374" t="str">
            <v>Other Function</v>
          </cell>
          <cell r="J374" t="str">
            <v>Asset Condition</v>
          </cell>
          <cell r="K374" t="str">
            <v>SRV_CD</v>
          </cell>
          <cell r="L374" t="str">
            <v>JUR_AA</v>
          </cell>
          <cell r="M374" t="str">
            <v>Facilities 390-391</v>
          </cell>
          <cell r="N374" t="str">
            <v>False</v>
          </cell>
          <cell r="O374" t="str">
            <v>Inactive</v>
          </cell>
          <cell r="P374" t="str">
            <v>ORG_H07</v>
          </cell>
        </row>
        <row r="375">
          <cell r="A375" t="str">
            <v>BI_76H07</v>
          </cell>
          <cell r="B375" t="str">
            <v>76H07</v>
          </cell>
          <cell r="C375" t="str">
            <v>BI_76H07 - Office Furniture</v>
          </cell>
          <cell r="D375" t="str">
            <v>ER_7003</v>
          </cell>
          <cell r="E375" t="str">
            <v>7003</v>
          </cell>
          <cell r="F375" t="str">
            <v>ER_7003 - Office Furniture</v>
          </cell>
          <cell r="G375" t="str">
            <v>Structures and Improvements/Furniture</v>
          </cell>
          <cell r="H375" t="str">
            <v>Facilities Capital</v>
          </cell>
          <cell r="I375" t="str">
            <v>Other Function</v>
          </cell>
          <cell r="J375" t="str">
            <v>Asset Condition</v>
          </cell>
          <cell r="K375" t="str">
            <v>SRV_CD</v>
          </cell>
          <cell r="L375" t="str">
            <v>JUR_AA</v>
          </cell>
          <cell r="M375" t="str">
            <v>Facilities 390-391</v>
          </cell>
          <cell r="N375" t="str">
            <v>False</v>
          </cell>
          <cell r="O375" t="str">
            <v>Active</v>
          </cell>
          <cell r="P375" t="str">
            <v>ORG_H07</v>
          </cell>
        </row>
        <row r="376">
          <cell r="A376" t="str">
            <v>BI_76H50</v>
          </cell>
          <cell r="B376" t="str">
            <v>76H50</v>
          </cell>
          <cell r="C376" t="str">
            <v>BI_76H50 - Office Furniture</v>
          </cell>
          <cell r="D376" t="str">
            <v>ER_7003</v>
          </cell>
          <cell r="E376" t="str">
            <v>7003</v>
          </cell>
          <cell r="F376" t="str">
            <v>ER_7003 - Office Furniture</v>
          </cell>
          <cell r="G376" t="str">
            <v>Structures and Improvements/Furniture</v>
          </cell>
          <cell r="H376" t="str">
            <v>Facilities Capital</v>
          </cell>
          <cell r="I376" t="str">
            <v>Other Function</v>
          </cell>
          <cell r="J376" t="str">
            <v>Asset Condition</v>
          </cell>
          <cell r="K376" t="str">
            <v>SRV_CD</v>
          </cell>
          <cell r="L376" t="str">
            <v>JUR_AA</v>
          </cell>
          <cell r="M376" t="str">
            <v>Facilities 390-391</v>
          </cell>
          <cell r="N376" t="str">
            <v>False</v>
          </cell>
          <cell r="O376" t="str">
            <v>Inactive</v>
          </cell>
          <cell r="P376" t="str">
            <v>ORG_H07</v>
          </cell>
        </row>
        <row r="377">
          <cell r="A377" t="str">
            <v>BI_76K53</v>
          </cell>
          <cell r="B377" t="str">
            <v>76K53</v>
          </cell>
          <cell r="C377" t="str">
            <v>BI_76K53 - Office Furniture</v>
          </cell>
          <cell r="D377" t="str">
            <v>ER_7003</v>
          </cell>
          <cell r="E377" t="str">
            <v>7003</v>
          </cell>
          <cell r="F377" t="str">
            <v>ER_7003 - Office Furniture</v>
          </cell>
          <cell r="G377" t="str">
            <v>Structures and Improvements/Furniture</v>
          </cell>
          <cell r="H377" t="str">
            <v>Facilities Capital</v>
          </cell>
          <cell r="I377" t="str">
            <v>Other Function</v>
          </cell>
          <cell r="J377" t="str">
            <v>Asset Condition</v>
          </cell>
          <cell r="K377" t="str">
            <v>SRV_CD</v>
          </cell>
          <cell r="L377" t="str">
            <v>JUR_AA</v>
          </cell>
          <cell r="M377" t="str">
            <v>Facilities 390-391</v>
          </cell>
          <cell r="N377" t="str">
            <v>False</v>
          </cell>
          <cell r="O377" t="str">
            <v>Inactive</v>
          </cell>
          <cell r="P377" t="str">
            <v>ORG_H07</v>
          </cell>
        </row>
        <row r="378">
          <cell r="A378" t="str">
            <v>BI_77A02</v>
          </cell>
          <cell r="B378" t="str">
            <v>77A02</v>
          </cell>
          <cell r="C378" t="str">
            <v>BI_77A02 - Computer Software</v>
          </cell>
          <cell r="D378" t="str">
            <v>ER_5000</v>
          </cell>
          <cell r="E378" t="str">
            <v>5000</v>
          </cell>
          <cell r="F378" t="str">
            <v>ER_5000 - Computer Software</v>
          </cell>
          <cell r="G378" t="str">
            <v>Regular Capital - Pre Business Case</v>
          </cell>
          <cell r="H378" t="str">
            <v>No Subfunction</v>
          </cell>
          <cell r="I378" t="str">
            <v>No Function</v>
          </cell>
          <cell r="J378" t="str">
            <v>No Driver</v>
          </cell>
          <cell r="K378" t="str">
            <v>SRV_CD</v>
          </cell>
          <cell r="L378" t="str">
            <v>JUR_AA</v>
          </cell>
          <cell r="M378" t="str">
            <v>Software 303</v>
          </cell>
          <cell r="N378" t="str">
            <v>False</v>
          </cell>
          <cell r="O378" t="str">
            <v>Inactive</v>
          </cell>
          <cell r="P378" t="str">
            <v>ORG_N09</v>
          </cell>
        </row>
        <row r="379">
          <cell r="A379" t="str">
            <v>BI_77A07</v>
          </cell>
          <cell r="B379" t="str">
            <v>77A07</v>
          </cell>
          <cell r="C379" t="str">
            <v>BI_77A07 - Computer Software</v>
          </cell>
          <cell r="D379" t="str">
            <v>ER_5000</v>
          </cell>
          <cell r="E379" t="str">
            <v>5000</v>
          </cell>
          <cell r="F379" t="str">
            <v>ER_5000 - Computer Software</v>
          </cell>
          <cell r="G379" t="str">
            <v>Regular Capital - Pre Business Case</v>
          </cell>
          <cell r="H379" t="str">
            <v>No Subfunction</v>
          </cell>
          <cell r="I379" t="str">
            <v>No Function</v>
          </cell>
          <cell r="J379" t="str">
            <v>No Driver</v>
          </cell>
          <cell r="K379" t="str">
            <v>SRV_CD</v>
          </cell>
          <cell r="L379" t="str">
            <v>JUR_AA</v>
          </cell>
          <cell r="M379" t="str">
            <v>Software 303</v>
          </cell>
          <cell r="N379" t="str">
            <v>False</v>
          </cell>
          <cell r="O379" t="str">
            <v>Inactive</v>
          </cell>
          <cell r="P379" t="str">
            <v>ORG_N09</v>
          </cell>
        </row>
        <row r="380">
          <cell r="A380" t="str">
            <v>BI_77A09</v>
          </cell>
          <cell r="B380" t="str">
            <v>77A09</v>
          </cell>
          <cell r="C380" t="str">
            <v>BI_77A09 - Computer Software</v>
          </cell>
          <cell r="D380" t="str">
            <v>ER_5000</v>
          </cell>
          <cell r="E380" t="str">
            <v>5000</v>
          </cell>
          <cell r="F380" t="str">
            <v>ER_5000 - Computer Software</v>
          </cell>
          <cell r="G380" t="str">
            <v>Regular Capital - Pre Business Case</v>
          </cell>
          <cell r="H380" t="str">
            <v>No Subfunction</v>
          </cell>
          <cell r="I380" t="str">
            <v>No Function</v>
          </cell>
          <cell r="J380" t="str">
            <v>No Driver</v>
          </cell>
          <cell r="K380" t="str">
            <v>SRV_CD</v>
          </cell>
          <cell r="L380" t="str">
            <v>JUR_AA</v>
          </cell>
          <cell r="M380" t="str">
            <v>Software 303</v>
          </cell>
          <cell r="N380" t="str">
            <v>False</v>
          </cell>
          <cell r="O380" t="str">
            <v>Inactive</v>
          </cell>
          <cell r="P380" t="str">
            <v>ORG_N09</v>
          </cell>
        </row>
        <row r="381">
          <cell r="A381" t="str">
            <v>BI_77A50</v>
          </cell>
          <cell r="B381" t="str">
            <v>77A50</v>
          </cell>
          <cell r="C381" t="str">
            <v>BI_77A50 - Chance Cutout Planned Replacement</v>
          </cell>
          <cell r="D381" t="str">
            <v>ER_7050</v>
          </cell>
          <cell r="E381" t="str">
            <v>7050</v>
          </cell>
          <cell r="F381" t="str">
            <v>ER_7050 - Productivity Initiative</v>
          </cell>
          <cell r="G381" t="str">
            <v>Productivity</v>
          </cell>
          <cell r="H381" t="str">
            <v>Productivity Subfunction</v>
          </cell>
          <cell r="I381" t="str">
            <v>Other Capital Function</v>
          </cell>
          <cell r="J381" t="str">
            <v>No Driver</v>
          </cell>
          <cell r="K381" t="str">
            <v>SRV_CD</v>
          </cell>
          <cell r="L381" t="str">
            <v>JUR_AA</v>
          </cell>
          <cell r="M381" t="str">
            <v>General 12yr 389 / 393-395 / 397-398</v>
          </cell>
          <cell r="N381" t="str">
            <v>True</v>
          </cell>
          <cell r="O381" t="str">
            <v>Inactive</v>
          </cell>
          <cell r="P381" t="str">
            <v>ORG_A50</v>
          </cell>
        </row>
        <row r="382">
          <cell r="A382" t="str">
            <v>BI_77A56</v>
          </cell>
          <cell r="B382" t="str">
            <v>77A56</v>
          </cell>
          <cell r="C382" t="str">
            <v>BI_77A56 - Computer Software</v>
          </cell>
          <cell r="D382" t="str">
            <v>ER_5000</v>
          </cell>
          <cell r="E382" t="str">
            <v>5000</v>
          </cell>
          <cell r="F382" t="str">
            <v>ER_5000 - Computer Software</v>
          </cell>
          <cell r="G382" t="str">
            <v>Regular Capital - Pre Business Case</v>
          </cell>
          <cell r="H382" t="str">
            <v>No Subfunction</v>
          </cell>
          <cell r="I382" t="str">
            <v>No Function</v>
          </cell>
          <cell r="J382" t="str">
            <v>No Driver</v>
          </cell>
          <cell r="K382" t="str">
            <v>SRV_CD</v>
          </cell>
          <cell r="L382" t="str">
            <v>JUR_AA</v>
          </cell>
          <cell r="M382" t="str">
            <v>Software 303</v>
          </cell>
          <cell r="N382" t="str">
            <v>False</v>
          </cell>
          <cell r="O382" t="str">
            <v>Inactive</v>
          </cell>
          <cell r="P382" t="str">
            <v>ORG_N09</v>
          </cell>
        </row>
        <row r="383">
          <cell r="A383" t="str">
            <v>BI_77A57</v>
          </cell>
          <cell r="B383" t="str">
            <v>77A57</v>
          </cell>
          <cell r="C383" t="str">
            <v>BI_77A57 - Computer Software</v>
          </cell>
          <cell r="D383" t="str">
            <v>ER_5000</v>
          </cell>
          <cell r="E383" t="str">
            <v>5000</v>
          </cell>
          <cell r="F383" t="str">
            <v>ER_5000 - Computer Software</v>
          </cell>
          <cell r="G383" t="str">
            <v>Regular Capital - Pre Business Case</v>
          </cell>
          <cell r="H383" t="str">
            <v>No Subfunction</v>
          </cell>
          <cell r="I383" t="str">
            <v>No Function</v>
          </cell>
          <cell r="J383" t="str">
            <v>No Driver</v>
          </cell>
          <cell r="K383" t="str">
            <v>SRV_CD</v>
          </cell>
          <cell r="L383" t="str">
            <v>JUR_AA</v>
          </cell>
          <cell r="M383" t="str">
            <v>Software 303</v>
          </cell>
          <cell r="N383" t="str">
            <v>False</v>
          </cell>
          <cell r="O383" t="str">
            <v>Inactive</v>
          </cell>
          <cell r="P383" t="str">
            <v>ORG_N09</v>
          </cell>
        </row>
        <row r="384">
          <cell r="A384" t="str">
            <v>BI_77B09</v>
          </cell>
          <cell r="B384" t="str">
            <v>77B09</v>
          </cell>
          <cell r="C384" t="str">
            <v>BI_77B09 - Spokane Imux: RP, F&amp;C, NW</v>
          </cell>
          <cell r="D384" t="str">
            <v>ER_7050</v>
          </cell>
          <cell r="E384" t="str">
            <v>7050</v>
          </cell>
          <cell r="F384" t="str">
            <v>ER_7050 - Productivity Initiative</v>
          </cell>
          <cell r="G384" t="str">
            <v>Productivity</v>
          </cell>
          <cell r="H384" t="str">
            <v>Productivity Subfunction</v>
          </cell>
          <cell r="I384" t="str">
            <v>Other Capital Function</v>
          </cell>
          <cell r="J384" t="str">
            <v>No Driver</v>
          </cell>
          <cell r="K384" t="str">
            <v>SRV_CD</v>
          </cell>
          <cell r="L384" t="str">
            <v>JUR_AA</v>
          </cell>
          <cell r="M384" t="str">
            <v>General 12yr 389 / 393-395 / 397-398</v>
          </cell>
          <cell r="N384" t="str">
            <v>False</v>
          </cell>
          <cell r="O384" t="str">
            <v>Inactive</v>
          </cell>
          <cell r="P384" t="str">
            <v>ORG_B09</v>
          </cell>
        </row>
        <row r="385">
          <cell r="A385" t="str">
            <v>BI_77B53</v>
          </cell>
          <cell r="B385" t="str">
            <v>77B53</v>
          </cell>
          <cell r="C385" t="str">
            <v>BI_77B53 - Pullman</v>
          </cell>
          <cell r="D385" t="str">
            <v>ER_5000</v>
          </cell>
          <cell r="E385" t="str">
            <v>5000</v>
          </cell>
          <cell r="F385" t="str">
            <v>ER_5000 - Computer Software</v>
          </cell>
          <cell r="G385" t="str">
            <v>Regular Capital - Pre Business Case</v>
          </cell>
          <cell r="H385" t="str">
            <v>No Subfunction</v>
          </cell>
          <cell r="I385" t="str">
            <v>No Function</v>
          </cell>
          <cell r="J385" t="str">
            <v>No Driver</v>
          </cell>
          <cell r="K385" t="str">
            <v>SRV_CD</v>
          </cell>
          <cell r="L385" t="str">
            <v>JUR_AA</v>
          </cell>
          <cell r="M385" t="str">
            <v>Software 303</v>
          </cell>
          <cell r="N385" t="str">
            <v>False</v>
          </cell>
          <cell r="O385" t="str">
            <v>Inactive</v>
          </cell>
          <cell r="P385" t="str">
            <v>ORG_N09</v>
          </cell>
        </row>
        <row r="386">
          <cell r="A386" t="str">
            <v>BI_77B55</v>
          </cell>
          <cell r="B386" t="str">
            <v>77B55</v>
          </cell>
          <cell r="C386" t="str">
            <v>BI_77B55 - Computer Software</v>
          </cell>
          <cell r="D386" t="str">
            <v>ER_5000</v>
          </cell>
          <cell r="E386" t="str">
            <v>5000</v>
          </cell>
          <cell r="F386" t="str">
            <v>ER_5000 - Computer Software</v>
          </cell>
          <cell r="G386" t="str">
            <v>Regular Capital - Pre Business Case</v>
          </cell>
          <cell r="H386" t="str">
            <v>No Subfunction</v>
          </cell>
          <cell r="I386" t="str">
            <v>No Function</v>
          </cell>
          <cell r="J386" t="str">
            <v>No Driver</v>
          </cell>
          <cell r="K386" t="str">
            <v>SRV_CD</v>
          </cell>
          <cell r="L386" t="str">
            <v>JUR_AA</v>
          </cell>
          <cell r="M386" t="str">
            <v>Software 303</v>
          </cell>
          <cell r="N386" t="str">
            <v>False</v>
          </cell>
          <cell r="O386" t="str">
            <v>Inactive</v>
          </cell>
          <cell r="P386" t="str">
            <v>ORG_N09</v>
          </cell>
        </row>
        <row r="387">
          <cell r="A387" t="str">
            <v>BI_77C08</v>
          </cell>
          <cell r="B387" t="str">
            <v>77C08</v>
          </cell>
          <cell r="C387" t="str">
            <v>BI_77C08 - Computer Software</v>
          </cell>
          <cell r="D387" t="str">
            <v>ER_5000</v>
          </cell>
          <cell r="E387" t="str">
            <v>5000</v>
          </cell>
          <cell r="F387" t="str">
            <v>ER_5000 - Computer Software</v>
          </cell>
          <cell r="G387" t="str">
            <v>Regular Capital - Pre Business Case</v>
          </cell>
          <cell r="H387" t="str">
            <v>No Subfunction</v>
          </cell>
          <cell r="I387" t="str">
            <v>No Function</v>
          </cell>
          <cell r="J387" t="str">
            <v>No Driver</v>
          </cell>
          <cell r="K387" t="str">
            <v>SRV_CD</v>
          </cell>
          <cell r="L387" t="str">
            <v>JUR_AA</v>
          </cell>
          <cell r="M387" t="str">
            <v>Software 303</v>
          </cell>
          <cell r="N387" t="str">
            <v>False</v>
          </cell>
          <cell r="O387" t="str">
            <v>Inactive</v>
          </cell>
          <cell r="P387" t="str">
            <v>ORG_N09</v>
          </cell>
        </row>
        <row r="388">
          <cell r="A388" t="str">
            <v>BI_77C51</v>
          </cell>
          <cell r="B388" t="str">
            <v>77C51</v>
          </cell>
          <cell r="C388" t="str">
            <v>BI_77C51 - Computer Software</v>
          </cell>
          <cell r="D388" t="str">
            <v>ER_5000</v>
          </cell>
          <cell r="E388" t="str">
            <v>5000</v>
          </cell>
          <cell r="F388" t="str">
            <v>ER_5000 - Computer Software</v>
          </cell>
          <cell r="G388" t="str">
            <v>Regular Capital - Pre Business Case</v>
          </cell>
          <cell r="H388" t="str">
            <v>No Subfunction</v>
          </cell>
          <cell r="I388" t="str">
            <v>No Function</v>
          </cell>
          <cell r="J388" t="str">
            <v>No Driver</v>
          </cell>
          <cell r="K388" t="str">
            <v>SRV_CD</v>
          </cell>
          <cell r="L388" t="str">
            <v>JUR_AA</v>
          </cell>
          <cell r="M388" t="str">
            <v>Software 303</v>
          </cell>
          <cell r="N388" t="str">
            <v>False</v>
          </cell>
          <cell r="O388" t="str">
            <v>Inactive</v>
          </cell>
          <cell r="P388" t="str">
            <v>ORG_N09</v>
          </cell>
        </row>
        <row r="389">
          <cell r="A389" t="str">
            <v>BI_77D09</v>
          </cell>
          <cell r="B389" t="str">
            <v>77D09</v>
          </cell>
          <cell r="C389" t="str">
            <v>BI_77D09 - Computer Software</v>
          </cell>
          <cell r="D389" t="str">
            <v>ER_5000</v>
          </cell>
          <cell r="E389" t="str">
            <v>5000</v>
          </cell>
          <cell r="F389" t="str">
            <v>ER_5000 - Computer Software</v>
          </cell>
          <cell r="G389" t="str">
            <v>Regular Capital - Pre Business Case</v>
          </cell>
          <cell r="H389" t="str">
            <v>No Subfunction</v>
          </cell>
          <cell r="I389" t="str">
            <v>No Function</v>
          </cell>
          <cell r="J389" t="str">
            <v>No Driver</v>
          </cell>
          <cell r="K389" t="str">
            <v>SRV_CD</v>
          </cell>
          <cell r="L389" t="str">
            <v>JUR_AA</v>
          </cell>
          <cell r="M389" t="str">
            <v>Software 303</v>
          </cell>
          <cell r="N389" t="str">
            <v>False</v>
          </cell>
          <cell r="O389" t="str">
            <v>Inactive</v>
          </cell>
          <cell r="P389" t="str">
            <v>ORG_N09</v>
          </cell>
        </row>
        <row r="390">
          <cell r="A390" t="str">
            <v>BI_77D54</v>
          </cell>
          <cell r="B390" t="str">
            <v>77D54</v>
          </cell>
          <cell r="C390" t="str">
            <v>BI_77D54 - Computer Software</v>
          </cell>
          <cell r="D390" t="str">
            <v>ER_5000</v>
          </cell>
          <cell r="E390" t="str">
            <v>5000</v>
          </cell>
          <cell r="F390" t="str">
            <v>ER_5000 - Computer Software</v>
          </cell>
          <cell r="G390" t="str">
            <v>Regular Capital - Pre Business Case</v>
          </cell>
          <cell r="H390" t="str">
            <v>No Subfunction</v>
          </cell>
          <cell r="I390" t="str">
            <v>No Function</v>
          </cell>
          <cell r="J390" t="str">
            <v>No Driver</v>
          </cell>
          <cell r="K390" t="str">
            <v>SRV_CD</v>
          </cell>
          <cell r="L390" t="str">
            <v>JUR_AA</v>
          </cell>
          <cell r="M390" t="str">
            <v>Software 303</v>
          </cell>
          <cell r="N390" t="str">
            <v>False</v>
          </cell>
          <cell r="O390" t="str">
            <v>Inactive</v>
          </cell>
          <cell r="P390" t="str">
            <v>ORG_N09</v>
          </cell>
        </row>
        <row r="391">
          <cell r="A391" t="str">
            <v>BI_77E07</v>
          </cell>
          <cell r="B391" t="str">
            <v>77E07</v>
          </cell>
          <cell r="C391" t="str">
            <v>BI_77E07 - Computer Software</v>
          </cell>
          <cell r="D391" t="str">
            <v>ER_5000</v>
          </cell>
          <cell r="E391" t="str">
            <v>5000</v>
          </cell>
          <cell r="F391" t="str">
            <v>ER_5000 - Computer Software</v>
          </cell>
          <cell r="G391" t="str">
            <v>Regular Capital - Pre Business Case</v>
          </cell>
          <cell r="H391" t="str">
            <v>No Subfunction</v>
          </cell>
          <cell r="I391" t="str">
            <v>No Function</v>
          </cell>
          <cell r="J391" t="str">
            <v>No Driver</v>
          </cell>
          <cell r="K391" t="str">
            <v>SRV_CD</v>
          </cell>
          <cell r="L391" t="str">
            <v>JUR_AA</v>
          </cell>
          <cell r="M391" t="str">
            <v>Software 303</v>
          </cell>
          <cell r="N391" t="str">
            <v>False</v>
          </cell>
          <cell r="O391" t="str">
            <v>Inactive</v>
          </cell>
          <cell r="P391" t="str">
            <v>ORG_N09</v>
          </cell>
        </row>
        <row r="392">
          <cell r="A392" t="str">
            <v>BI_77E50</v>
          </cell>
          <cell r="B392" t="str">
            <v>77E50</v>
          </cell>
          <cell r="C392" t="str">
            <v>BI_77E50 - Computer Software</v>
          </cell>
          <cell r="D392" t="str">
            <v>ER_5000</v>
          </cell>
          <cell r="E392" t="str">
            <v>5000</v>
          </cell>
          <cell r="F392" t="str">
            <v>ER_5000 - Computer Software</v>
          </cell>
          <cell r="G392" t="str">
            <v>Regular Capital - Pre Business Case</v>
          </cell>
          <cell r="H392" t="str">
            <v>No Subfunction</v>
          </cell>
          <cell r="I392" t="str">
            <v>No Function</v>
          </cell>
          <cell r="J392" t="str">
            <v>No Driver</v>
          </cell>
          <cell r="K392" t="str">
            <v>SRV_CD</v>
          </cell>
          <cell r="L392" t="str">
            <v>JUR_AA</v>
          </cell>
          <cell r="M392" t="str">
            <v>Software 303</v>
          </cell>
          <cell r="N392" t="str">
            <v>False</v>
          </cell>
          <cell r="O392" t="str">
            <v>Inactive</v>
          </cell>
          <cell r="P392" t="str">
            <v>ORG_N09</v>
          </cell>
        </row>
        <row r="393">
          <cell r="A393" t="str">
            <v>BI_77E55</v>
          </cell>
          <cell r="B393" t="str">
            <v>77E55</v>
          </cell>
          <cell r="C393" t="str">
            <v>BI_77E55 - Computer Software</v>
          </cell>
          <cell r="D393" t="str">
            <v>ER_5000</v>
          </cell>
          <cell r="E393" t="str">
            <v>5000</v>
          </cell>
          <cell r="F393" t="str">
            <v>ER_5000 - Computer Software</v>
          </cell>
          <cell r="G393" t="str">
            <v>Regular Capital - Pre Business Case</v>
          </cell>
          <cell r="H393" t="str">
            <v>No Subfunction</v>
          </cell>
          <cell r="I393" t="str">
            <v>No Function</v>
          </cell>
          <cell r="J393" t="str">
            <v>No Driver</v>
          </cell>
          <cell r="K393" t="str">
            <v>SRV_CD</v>
          </cell>
          <cell r="L393" t="str">
            <v>JUR_AA</v>
          </cell>
          <cell r="M393" t="str">
            <v>Software 303</v>
          </cell>
          <cell r="N393" t="str">
            <v>False</v>
          </cell>
          <cell r="O393" t="str">
            <v>Inactive</v>
          </cell>
          <cell r="P393" t="str">
            <v>ORG_N09</v>
          </cell>
        </row>
        <row r="394">
          <cell r="A394" t="str">
            <v>BI_77F50</v>
          </cell>
          <cell r="B394" t="str">
            <v>77F50</v>
          </cell>
          <cell r="C394" t="str">
            <v>BI_77F50 - Computer Software</v>
          </cell>
          <cell r="D394" t="str">
            <v>ER_5000</v>
          </cell>
          <cell r="E394" t="str">
            <v>5000</v>
          </cell>
          <cell r="F394" t="str">
            <v>ER_5000 - Computer Software</v>
          </cell>
          <cell r="G394" t="str">
            <v>Regular Capital - Pre Business Case</v>
          </cell>
          <cell r="H394" t="str">
            <v>No Subfunction</v>
          </cell>
          <cell r="I394" t="str">
            <v>No Function</v>
          </cell>
          <cell r="J394" t="str">
            <v>No Driver</v>
          </cell>
          <cell r="K394" t="str">
            <v>SRV_CD</v>
          </cell>
          <cell r="L394" t="str">
            <v>JUR_AA</v>
          </cell>
          <cell r="M394" t="str">
            <v>Software 303</v>
          </cell>
          <cell r="N394" t="str">
            <v>False</v>
          </cell>
          <cell r="O394" t="str">
            <v>Inactive</v>
          </cell>
          <cell r="P394" t="str">
            <v>ORG_N09</v>
          </cell>
        </row>
        <row r="395">
          <cell r="A395" t="str">
            <v>BI_77F51</v>
          </cell>
          <cell r="B395" t="str">
            <v>77F51</v>
          </cell>
          <cell r="C395" t="str">
            <v>BI_77F51 - Computer Software</v>
          </cell>
          <cell r="D395" t="str">
            <v>ER_5000</v>
          </cell>
          <cell r="E395" t="str">
            <v>5000</v>
          </cell>
          <cell r="F395" t="str">
            <v>ER_5000 - Computer Software</v>
          </cell>
          <cell r="G395" t="str">
            <v>Regular Capital - Pre Business Case</v>
          </cell>
          <cell r="H395" t="str">
            <v>No Subfunction</v>
          </cell>
          <cell r="I395" t="str">
            <v>No Function</v>
          </cell>
          <cell r="J395" t="str">
            <v>No Driver</v>
          </cell>
          <cell r="K395" t="str">
            <v>SRV_CD</v>
          </cell>
          <cell r="L395" t="str">
            <v>JUR_AA</v>
          </cell>
          <cell r="M395" t="str">
            <v>Software 303</v>
          </cell>
          <cell r="N395" t="str">
            <v>False</v>
          </cell>
          <cell r="O395" t="str">
            <v>Inactive</v>
          </cell>
          <cell r="P395" t="str">
            <v>ORG_N09</v>
          </cell>
        </row>
        <row r="396">
          <cell r="A396" t="str">
            <v>BI_77G02</v>
          </cell>
          <cell r="B396" t="str">
            <v>77G02</v>
          </cell>
          <cell r="C396" t="str">
            <v>BI_77G02 - Computer Software</v>
          </cell>
          <cell r="D396" t="str">
            <v>ER_5000</v>
          </cell>
          <cell r="E396" t="str">
            <v>5000</v>
          </cell>
          <cell r="F396" t="str">
            <v>ER_5000 - Computer Software</v>
          </cell>
          <cell r="G396" t="str">
            <v>Regular Capital - Pre Business Case</v>
          </cell>
          <cell r="H396" t="str">
            <v>No Subfunction</v>
          </cell>
          <cell r="I396" t="str">
            <v>No Function</v>
          </cell>
          <cell r="J396" t="str">
            <v>No Driver</v>
          </cell>
          <cell r="K396" t="str">
            <v>SRV_CD</v>
          </cell>
          <cell r="L396" t="str">
            <v>JUR_AA</v>
          </cell>
          <cell r="M396" t="str">
            <v>Software 303</v>
          </cell>
          <cell r="N396" t="str">
            <v>False</v>
          </cell>
          <cell r="O396" t="str">
            <v>Inactive</v>
          </cell>
          <cell r="P396" t="str">
            <v>ORG_N09</v>
          </cell>
        </row>
        <row r="397">
          <cell r="A397" t="str">
            <v>BI_77G51</v>
          </cell>
          <cell r="B397" t="str">
            <v>77G51</v>
          </cell>
          <cell r="C397" t="str">
            <v>BI_77G51 - Computer Software</v>
          </cell>
          <cell r="D397" t="str">
            <v>ER_5000</v>
          </cell>
          <cell r="E397" t="str">
            <v>5000</v>
          </cell>
          <cell r="F397" t="str">
            <v>ER_5000 - Computer Software</v>
          </cell>
          <cell r="G397" t="str">
            <v>Regular Capital - Pre Business Case</v>
          </cell>
          <cell r="H397" t="str">
            <v>No Subfunction</v>
          </cell>
          <cell r="I397" t="str">
            <v>No Function</v>
          </cell>
          <cell r="J397" t="str">
            <v>No Driver</v>
          </cell>
          <cell r="K397" t="str">
            <v>SRV_CD</v>
          </cell>
          <cell r="L397" t="str">
            <v>JUR_AA</v>
          </cell>
          <cell r="M397" t="str">
            <v>Software 303</v>
          </cell>
          <cell r="N397" t="str">
            <v>False</v>
          </cell>
          <cell r="O397" t="str">
            <v>Inactive</v>
          </cell>
          <cell r="P397" t="str">
            <v>ORG_N09</v>
          </cell>
        </row>
        <row r="398">
          <cell r="A398" t="str">
            <v>BI_77H07</v>
          </cell>
          <cell r="B398" t="str">
            <v>77H07</v>
          </cell>
          <cell r="C398" t="str">
            <v>BI_77H07 - Computer Software</v>
          </cell>
          <cell r="D398" t="str">
            <v>ER_5000</v>
          </cell>
          <cell r="E398" t="str">
            <v>5000</v>
          </cell>
          <cell r="F398" t="str">
            <v>ER_5000 - Computer Software</v>
          </cell>
          <cell r="G398" t="str">
            <v>Regular Capital - Pre Business Case</v>
          </cell>
          <cell r="H398" t="str">
            <v>No Subfunction</v>
          </cell>
          <cell r="I398" t="str">
            <v>No Function</v>
          </cell>
          <cell r="J398" t="str">
            <v>No Driver</v>
          </cell>
          <cell r="K398" t="str">
            <v>SRV_CD</v>
          </cell>
          <cell r="L398" t="str">
            <v>JUR_AA</v>
          </cell>
          <cell r="M398" t="str">
            <v>Software 303</v>
          </cell>
          <cell r="N398" t="str">
            <v>False</v>
          </cell>
          <cell r="O398" t="str">
            <v>Inactive</v>
          </cell>
          <cell r="P398" t="str">
            <v>ORG_N09</v>
          </cell>
        </row>
        <row r="399">
          <cell r="A399" t="str">
            <v>BI_77H51</v>
          </cell>
          <cell r="B399" t="str">
            <v>77H51</v>
          </cell>
          <cell r="C399" t="str">
            <v>BI_77H51 - Computer Software</v>
          </cell>
          <cell r="D399" t="str">
            <v>ER_5000</v>
          </cell>
          <cell r="E399" t="str">
            <v>5000</v>
          </cell>
          <cell r="F399" t="str">
            <v>ER_5000 - Computer Software</v>
          </cell>
          <cell r="G399" t="str">
            <v>Regular Capital - Pre Business Case</v>
          </cell>
          <cell r="H399" t="str">
            <v>No Subfunction</v>
          </cell>
          <cell r="I399" t="str">
            <v>No Function</v>
          </cell>
          <cell r="J399" t="str">
            <v>No Driver</v>
          </cell>
          <cell r="K399" t="str">
            <v>SRV_CD</v>
          </cell>
          <cell r="L399" t="str">
            <v>JUR_AA</v>
          </cell>
          <cell r="M399" t="str">
            <v>Software 303</v>
          </cell>
          <cell r="N399" t="str">
            <v>False</v>
          </cell>
          <cell r="O399" t="str">
            <v>Inactive</v>
          </cell>
          <cell r="P399" t="str">
            <v>ORG_N09</v>
          </cell>
        </row>
        <row r="400">
          <cell r="A400" t="str">
            <v>BI_77J54</v>
          </cell>
          <cell r="B400" t="str">
            <v>77J54</v>
          </cell>
          <cell r="C400" t="str">
            <v>BI_77J54 - Computer Software</v>
          </cell>
          <cell r="D400" t="str">
            <v>ER_5000</v>
          </cell>
          <cell r="E400" t="str">
            <v>5000</v>
          </cell>
          <cell r="F400" t="str">
            <v>ER_5000 - Computer Software</v>
          </cell>
          <cell r="G400" t="str">
            <v>Regular Capital - Pre Business Case</v>
          </cell>
          <cell r="H400" t="str">
            <v>No Subfunction</v>
          </cell>
          <cell r="I400" t="str">
            <v>No Function</v>
          </cell>
          <cell r="J400" t="str">
            <v>No Driver</v>
          </cell>
          <cell r="K400" t="str">
            <v>SRV_CD</v>
          </cell>
          <cell r="L400" t="str">
            <v>JUR_AA</v>
          </cell>
          <cell r="M400" t="str">
            <v>Software 303</v>
          </cell>
          <cell r="N400" t="str">
            <v>False</v>
          </cell>
          <cell r="O400" t="str">
            <v>Inactive</v>
          </cell>
          <cell r="P400" t="str">
            <v>ORG_N09</v>
          </cell>
        </row>
        <row r="401">
          <cell r="A401" t="str">
            <v>BI_77K07</v>
          </cell>
          <cell r="B401" t="str">
            <v>77K07</v>
          </cell>
          <cell r="C401" t="str">
            <v>BI_77K07 - Computer Software</v>
          </cell>
          <cell r="D401" t="str">
            <v>ER_5000</v>
          </cell>
          <cell r="E401" t="str">
            <v>5000</v>
          </cell>
          <cell r="F401" t="str">
            <v>ER_5000 - Computer Software</v>
          </cell>
          <cell r="G401" t="str">
            <v>Regular Capital - Pre Business Case</v>
          </cell>
          <cell r="H401" t="str">
            <v>No Subfunction</v>
          </cell>
          <cell r="I401" t="str">
            <v>No Function</v>
          </cell>
          <cell r="J401" t="str">
            <v>No Driver</v>
          </cell>
          <cell r="K401" t="str">
            <v>SRV_CD</v>
          </cell>
          <cell r="L401" t="str">
            <v>JUR_AA</v>
          </cell>
          <cell r="M401" t="str">
            <v>Software 303</v>
          </cell>
          <cell r="N401" t="str">
            <v>False</v>
          </cell>
          <cell r="O401" t="str">
            <v>Inactive</v>
          </cell>
          <cell r="P401" t="str">
            <v>ORG_N09</v>
          </cell>
        </row>
        <row r="402">
          <cell r="A402" t="str">
            <v>BI_77K51</v>
          </cell>
          <cell r="B402" t="str">
            <v>77K51</v>
          </cell>
          <cell r="C402" t="str">
            <v>BI_77K51 - Computer Software</v>
          </cell>
          <cell r="D402" t="str">
            <v>ER_5000</v>
          </cell>
          <cell r="E402" t="str">
            <v>5000</v>
          </cell>
          <cell r="F402" t="str">
            <v>ER_5000 - Computer Software</v>
          </cell>
          <cell r="G402" t="str">
            <v>Regular Capital - Pre Business Case</v>
          </cell>
          <cell r="H402" t="str">
            <v>No Subfunction</v>
          </cell>
          <cell r="I402" t="str">
            <v>No Function</v>
          </cell>
          <cell r="J402" t="str">
            <v>No Driver</v>
          </cell>
          <cell r="K402" t="str">
            <v>SRV_CD</v>
          </cell>
          <cell r="L402" t="str">
            <v>JUR_AA</v>
          </cell>
          <cell r="M402" t="str">
            <v>Software 303</v>
          </cell>
          <cell r="N402" t="str">
            <v>False</v>
          </cell>
          <cell r="O402" t="str">
            <v>Inactive</v>
          </cell>
          <cell r="P402" t="str">
            <v>ORG_K51</v>
          </cell>
        </row>
        <row r="403">
          <cell r="A403" t="str">
            <v>BI_77K54</v>
          </cell>
          <cell r="B403" t="str">
            <v>77K54</v>
          </cell>
          <cell r="C403" t="str">
            <v>BI_77K54 - Financial Systems</v>
          </cell>
          <cell r="D403" t="str">
            <v>ER_5000</v>
          </cell>
          <cell r="E403" t="str">
            <v>5000</v>
          </cell>
          <cell r="F403" t="str">
            <v>ER_5000 - Computer Software</v>
          </cell>
          <cell r="G403" t="str">
            <v>Regular Capital - Pre Business Case</v>
          </cell>
          <cell r="H403" t="str">
            <v>No Subfunction</v>
          </cell>
          <cell r="I403" t="str">
            <v>No Function</v>
          </cell>
          <cell r="J403" t="str">
            <v>No Driver</v>
          </cell>
          <cell r="K403" t="str">
            <v>SRV_CD</v>
          </cell>
          <cell r="L403" t="str">
            <v>JUR_AA</v>
          </cell>
          <cell r="M403" t="str">
            <v>Software 303</v>
          </cell>
          <cell r="N403" t="str">
            <v>False</v>
          </cell>
          <cell r="O403" t="str">
            <v>Inactive</v>
          </cell>
          <cell r="P403" t="str">
            <v>ORG_N09</v>
          </cell>
        </row>
        <row r="404">
          <cell r="A404" t="str">
            <v>BI_77L09</v>
          </cell>
          <cell r="B404" t="str">
            <v>77L09</v>
          </cell>
          <cell r="C404" t="str">
            <v>BI_77L09 - Computer Software</v>
          </cell>
          <cell r="D404" t="str">
            <v>ER_5000</v>
          </cell>
          <cell r="E404" t="str">
            <v>5000</v>
          </cell>
          <cell r="F404" t="str">
            <v>ER_5000 - Computer Software</v>
          </cell>
          <cell r="G404" t="str">
            <v>Regular Capital - Pre Business Case</v>
          </cell>
          <cell r="H404" t="str">
            <v>No Subfunction</v>
          </cell>
          <cell r="I404" t="str">
            <v>No Function</v>
          </cell>
          <cell r="J404" t="str">
            <v>No Driver</v>
          </cell>
          <cell r="K404" t="str">
            <v>SRV_CD</v>
          </cell>
          <cell r="L404" t="str">
            <v>JUR_AA</v>
          </cell>
          <cell r="M404" t="str">
            <v>Software 303</v>
          </cell>
          <cell r="N404" t="str">
            <v>False</v>
          </cell>
          <cell r="O404" t="str">
            <v>Inactive</v>
          </cell>
          <cell r="P404" t="str">
            <v>ORG_N09</v>
          </cell>
        </row>
        <row r="405">
          <cell r="A405" t="str">
            <v>BI_77L51</v>
          </cell>
          <cell r="B405" t="str">
            <v>77L51</v>
          </cell>
          <cell r="C405" t="str">
            <v>BI_77L51 - Computer Software</v>
          </cell>
          <cell r="D405" t="str">
            <v>ER_5000</v>
          </cell>
          <cell r="E405" t="str">
            <v>5000</v>
          </cell>
          <cell r="F405" t="str">
            <v>ER_5000 - Computer Software</v>
          </cell>
          <cell r="G405" t="str">
            <v>Regular Capital - Pre Business Case</v>
          </cell>
          <cell r="H405" t="str">
            <v>No Subfunction</v>
          </cell>
          <cell r="I405" t="str">
            <v>No Function</v>
          </cell>
          <cell r="J405" t="str">
            <v>No Driver</v>
          </cell>
          <cell r="K405" t="str">
            <v>SRV_CD</v>
          </cell>
          <cell r="L405" t="str">
            <v>JUR_AA</v>
          </cell>
          <cell r="M405" t="str">
            <v>Software 303</v>
          </cell>
          <cell r="N405" t="str">
            <v>False</v>
          </cell>
          <cell r="O405" t="str">
            <v>Inactive</v>
          </cell>
          <cell r="P405" t="str">
            <v>ORG_N09</v>
          </cell>
        </row>
        <row r="406">
          <cell r="A406" t="str">
            <v>BI_77N01</v>
          </cell>
          <cell r="B406" t="str">
            <v>77N01</v>
          </cell>
          <cell r="C406" t="str">
            <v>BI_77N01 - Computer Software</v>
          </cell>
          <cell r="D406" t="str">
            <v>ER_5000</v>
          </cell>
          <cell r="E406" t="str">
            <v>5000</v>
          </cell>
          <cell r="F406" t="str">
            <v>ER_5000 - Computer Software</v>
          </cell>
          <cell r="G406" t="str">
            <v>Regular Capital - Pre Business Case</v>
          </cell>
          <cell r="H406" t="str">
            <v>No Subfunction</v>
          </cell>
          <cell r="I406" t="str">
            <v>No Function</v>
          </cell>
          <cell r="J406" t="str">
            <v>No Driver</v>
          </cell>
          <cell r="K406" t="str">
            <v>SRV_CD</v>
          </cell>
          <cell r="L406" t="str">
            <v>JUR_AA</v>
          </cell>
          <cell r="M406" t="str">
            <v>Software 303</v>
          </cell>
          <cell r="N406" t="str">
            <v>False</v>
          </cell>
          <cell r="O406" t="str">
            <v>Inactive</v>
          </cell>
          <cell r="P406" t="str">
            <v>ORG_N09</v>
          </cell>
        </row>
        <row r="407">
          <cell r="A407" t="str">
            <v>BI_77N09</v>
          </cell>
          <cell r="B407" t="str">
            <v>77N09</v>
          </cell>
          <cell r="C407" t="str">
            <v>BI_77N09 - Computer Software</v>
          </cell>
          <cell r="D407" t="str">
            <v>ER_5000</v>
          </cell>
          <cell r="E407" t="str">
            <v>5000</v>
          </cell>
          <cell r="F407" t="str">
            <v>ER_5000 - Computer Software</v>
          </cell>
          <cell r="G407" t="str">
            <v>Regular Capital - Pre Business Case</v>
          </cell>
          <cell r="H407" t="str">
            <v>No Subfunction</v>
          </cell>
          <cell r="I407" t="str">
            <v>No Function</v>
          </cell>
          <cell r="J407" t="str">
            <v>No Driver</v>
          </cell>
          <cell r="K407" t="str">
            <v>SRV_CD</v>
          </cell>
          <cell r="L407" t="str">
            <v>JUR_AA</v>
          </cell>
          <cell r="M407" t="str">
            <v>Software 303</v>
          </cell>
          <cell r="N407" t="str">
            <v>False</v>
          </cell>
          <cell r="O407" t="str">
            <v>Inactive</v>
          </cell>
          <cell r="P407" t="str">
            <v>ORG_N09</v>
          </cell>
        </row>
        <row r="408">
          <cell r="A408" t="str">
            <v>BI_77N50</v>
          </cell>
          <cell r="B408" t="str">
            <v>77N50</v>
          </cell>
          <cell r="C408" t="str">
            <v>BI_77N50 - Computer Software</v>
          </cell>
          <cell r="D408" t="str">
            <v>ER_5000</v>
          </cell>
          <cell r="E408" t="str">
            <v>5000</v>
          </cell>
          <cell r="F408" t="str">
            <v>ER_5000 - Computer Software</v>
          </cell>
          <cell r="G408" t="str">
            <v>Regular Capital - Pre Business Case</v>
          </cell>
          <cell r="H408" t="str">
            <v>No Subfunction</v>
          </cell>
          <cell r="I408" t="str">
            <v>No Function</v>
          </cell>
          <cell r="J408" t="str">
            <v>No Driver</v>
          </cell>
          <cell r="K408" t="str">
            <v>SRV_CD</v>
          </cell>
          <cell r="L408" t="str">
            <v>JUR_AA</v>
          </cell>
          <cell r="M408" t="str">
            <v>Software 303</v>
          </cell>
          <cell r="N408" t="str">
            <v>False</v>
          </cell>
          <cell r="O408" t="str">
            <v>Inactive</v>
          </cell>
          <cell r="P408" t="str">
            <v>ORG_N09</v>
          </cell>
        </row>
        <row r="409">
          <cell r="A409" t="str">
            <v>BI_77P09</v>
          </cell>
          <cell r="B409" t="str">
            <v>77P09</v>
          </cell>
          <cell r="C409" t="str">
            <v>BI_77P09 - Computer Software</v>
          </cell>
          <cell r="D409" t="str">
            <v>ER_5000</v>
          </cell>
          <cell r="E409" t="str">
            <v>5000</v>
          </cell>
          <cell r="F409" t="str">
            <v>ER_5000 - Computer Software</v>
          </cell>
          <cell r="G409" t="str">
            <v>Regular Capital - Pre Business Case</v>
          </cell>
          <cell r="H409" t="str">
            <v>No Subfunction</v>
          </cell>
          <cell r="I409" t="str">
            <v>No Function</v>
          </cell>
          <cell r="J409" t="str">
            <v>No Driver</v>
          </cell>
          <cell r="K409" t="str">
            <v>SRV_CD</v>
          </cell>
          <cell r="L409" t="str">
            <v>JUR_AA</v>
          </cell>
          <cell r="M409" t="str">
            <v>Software 303</v>
          </cell>
          <cell r="N409" t="str">
            <v>False</v>
          </cell>
          <cell r="O409" t="str">
            <v>Inactive</v>
          </cell>
          <cell r="P409" t="str">
            <v>ORG_N09</v>
          </cell>
        </row>
        <row r="410">
          <cell r="A410" t="str">
            <v>BI_77P51</v>
          </cell>
          <cell r="B410" t="str">
            <v>77P51</v>
          </cell>
          <cell r="C410" t="str">
            <v>BI_77P51 - Computer Software</v>
          </cell>
          <cell r="D410" t="str">
            <v>ER_5000</v>
          </cell>
          <cell r="E410" t="str">
            <v>5000</v>
          </cell>
          <cell r="F410" t="str">
            <v>ER_5000 - Computer Software</v>
          </cell>
          <cell r="G410" t="str">
            <v>Regular Capital - Pre Business Case</v>
          </cell>
          <cell r="H410" t="str">
            <v>No Subfunction</v>
          </cell>
          <cell r="I410" t="str">
            <v>No Function</v>
          </cell>
          <cell r="J410" t="str">
            <v>No Driver</v>
          </cell>
          <cell r="K410" t="str">
            <v>SRV_CD</v>
          </cell>
          <cell r="L410" t="str">
            <v>JUR_AA</v>
          </cell>
          <cell r="M410" t="str">
            <v>Software 303</v>
          </cell>
          <cell r="N410" t="str">
            <v>False</v>
          </cell>
          <cell r="O410" t="str">
            <v>Inactive</v>
          </cell>
          <cell r="P410" t="str">
            <v>ORG_N09</v>
          </cell>
        </row>
        <row r="411">
          <cell r="A411" t="str">
            <v>BI_77R11</v>
          </cell>
          <cell r="B411" t="str">
            <v>77R11</v>
          </cell>
          <cell r="C411" t="str">
            <v>BI_77R11 - Computer Software</v>
          </cell>
          <cell r="D411" t="str">
            <v>ER_5000</v>
          </cell>
          <cell r="E411" t="str">
            <v>5000</v>
          </cell>
          <cell r="F411" t="str">
            <v>ER_5000 - Computer Software</v>
          </cell>
          <cell r="G411" t="str">
            <v>Regular Capital - Pre Business Case</v>
          </cell>
          <cell r="H411" t="str">
            <v>No Subfunction</v>
          </cell>
          <cell r="I411" t="str">
            <v>No Function</v>
          </cell>
          <cell r="J411" t="str">
            <v>No Driver</v>
          </cell>
          <cell r="K411" t="str">
            <v>SRV_CD</v>
          </cell>
          <cell r="L411" t="str">
            <v>JUR_AA</v>
          </cell>
          <cell r="M411" t="str">
            <v>Software 303</v>
          </cell>
          <cell r="N411" t="str">
            <v>False</v>
          </cell>
          <cell r="O411" t="str">
            <v>Inactive</v>
          </cell>
          <cell r="P411" t="str">
            <v>ORG_N09</v>
          </cell>
        </row>
        <row r="412">
          <cell r="A412" t="str">
            <v>BI_77R55</v>
          </cell>
          <cell r="B412" t="str">
            <v>77R55</v>
          </cell>
          <cell r="C412" t="str">
            <v>BI_77R55 - Computer Software</v>
          </cell>
          <cell r="D412" t="str">
            <v>ER_5000</v>
          </cell>
          <cell r="E412" t="str">
            <v>5000</v>
          </cell>
          <cell r="F412" t="str">
            <v>ER_5000 - Computer Software</v>
          </cell>
          <cell r="G412" t="str">
            <v>Regular Capital - Pre Business Case</v>
          </cell>
          <cell r="H412" t="str">
            <v>No Subfunction</v>
          </cell>
          <cell r="I412" t="str">
            <v>No Function</v>
          </cell>
          <cell r="J412" t="str">
            <v>No Driver</v>
          </cell>
          <cell r="K412" t="str">
            <v>SRV_CD</v>
          </cell>
          <cell r="L412" t="str">
            <v>JUR_AA</v>
          </cell>
          <cell r="M412" t="str">
            <v>Software 303</v>
          </cell>
          <cell r="N412" t="str">
            <v>False</v>
          </cell>
          <cell r="O412" t="str">
            <v>Inactive</v>
          </cell>
          <cell r="P412" t="str">
            <v>ORG_N09</v>
          </cell>
        </row>
        <row r="413">
          <cell r="A413" t="str">
            <v>BI_77T07</v>
          </cell>
          <cell r="B413" t="str">
            <v>77T07</v>
          </cell>
          <cell r="C413" t="str">
            <v>BI_77T07 - Computer Software</v>
          </cell>
          <cell r="D413" t="str">
            <v>ER_5000</v>
          </cell>
          <cell r="E413" t="str">
            <v>5000</v>
          </cell>
          <cell r="F413" t="str">
            <v>ER_5000 - Computer Software</v>
          </cell>
          <cell r="G413" t="str">
            <v>Regular Capital - Pre Business Case</v>
          </cell>
          <cell r="H413" t="str">
            <v>No Subfunction</v>
          </cell>
          <cell r="I413" t="str">
            <v>No Function</v>
          </cell>
          <cell r="J413" t="str">
            <v>No Driver</v>
          </cell>
          <cell r="K413" t="str">
            <v>SRV_CD</v>
          </cell>
          <cell r="L413" t="str">
            <v>JUR_AA</v>
          </cell>
          <cell r="M413" t="str">
            <v>Software 303</v>
          </cell>
          <cell r="N413" t="str">
            <v>False</v>
          </cell>
          <cell r="O413" t="str">
            <v>Inactive</v>
          </cell>
          <cell r="P413" t="str">
            <v>ORG_N09</v>
          </cell>
        </row>
        <row r="414">
          <cell r="A414" t="str">
            <v>BI_77W09</v>
          </cell>
          <cell r="B414" t="str">
            <v>77W09</v>
          </cell>
          <cell r="C414" t="str">
            <v>BI_77W09 - Computer Software</v>
          </cell>
          <cell r="D414" t="str">
            <v>ER_5000</v>
          </cell>
          <cell r="E414" t="str">
            <v>5000</v>
          </cell>
          <cell r="F414" t="str">
            <v>ER_5000 - Computer Software</v>
          </cell>
          <cell r="G414" t="str">
            <v>Regular Capital - Pre Business Case</v>
          </cell>
          <cell r="H414" t="str">
            <v>No Subfunction</v>
          </cell>
          <cell r="I414" t="str">
            <v>No Function</v>
          </cell>
          <cell r="J414" t="str">
            <v>No Driver</v>
          </cell>
          <cell r="K414" t="str">
            <v>SRV_CD</v>
          </cell>
          <cell r="L414" t="str">
            <v>JUR_AA</v>
          </cell>
          <cell r="M414" t="str">
            <v>Software 303</v>
          </cell>
          <cell r="N414" t="str">
            <v>False</v>
          </cell>
          <cell r="O414" t="str">
            <v>Inactive</v>
          </cell>
          <cell r="P414" t="str">
            <v>ORG_N09</v>
          </cell>
        </row>
        <row r="415">
          <cell r="A415" t="str">
            <v>BI_77Z08</v>
          </cell>
          <cell r="B415" t="str">
            <v>77Z08</v>
          </cell>
          <cell r="C415" t="str">
            <v>BI_77Z08 - Computer Software</v>
          </cell>
          <cell r="D415" t="str">
            <v>ER_5000</v>
          </cell>
          <cell r="E415" t="str">
            <v>5000</v>
          </cell>
          <cell r="F415" t="str">
            <v>ER_5000 - Computer Software</v>
          </cell>
          <cell r="G415" t="str">
            <v>Regular Capital - Pre Business Case</v>
          </cell>
          <cell r="H415" t="str">
            <v>No Subfunction</v>
          </cell>
          <cell r="I415" t="str">
            <v>No Function</v>
          </cell>
          <cell r="J415" t="str">
            <v>No Driver</v>
          </cell>
          <cell r="K415" t="str">
            <v>SRV_CD</v>
          </cell>
          <cell r="L415" t="str">
            <v>JUR_AA</v>
          </cell>
          <cell r="M415" t="str">
            <v>Software 303</v>
          </cell>
          <cell r="N415" t="str">
            <v>False</v>
          </cell>
          <cell r="O415" t="str">
            <v>Inactive</v>
          </cell>
          <cell r="P415" t="str">
            <v>ORG_N09</v>
          </cell>
        </row>
        <row r="416">
          <cell r="A416" t="str">
            <v>BI_78A02</v>
          </cell>
          <cell r="B416" t="str">
            <v>78A02</v>
          </cell>
          <cell r="C416" t="str">
            <v>BI_78A02 - Computer Hardware</v>
          </cell>
          <cell r="D416" t="str">
            <v>ER_5001</v>
          </cell>
          <cell r="E416" t="str">
            <v>5001</v>
          </cell>
          <cell r="F416" t="str">
            <v>ER_5001 - Computer/Network Hardware</v>
          </cell>
          <cell r="G416" t="str">
            <v>Regular Capital - Pre Business Case</v>
          </cell>
          <cell r="H416" t="str">
            <v>No Subfunction</v>
          </cell>
          <cell r="I416" t="str">
            <v>No Function</v>
          </cell>
          <cell r="J416" t="str">
            <v>No Driver</v>
          </cell>
          <cell r="K416" t="str">
            <v>SRV_CD</v>
          </cell>
          <cell r="L416" t="str">
            <v>JUR_AA</v>
          </cell>
          <cell r="M416" t="str">
            <v>General 5yr 389 / 393-395 / 397-398</v>
          </cell>
          <cell r="N416" t="str">
            <v>False</v>
          </cell>
          <cell r="O416" t="str">
            <v>Inactive</v>
          </cell>
          <cell r="P416" t="str">
            <v>ORG_N09</v>
          </cell>
        </row>
        <row r="417">
          <cell r="A417" t="str">
            <v>BI_78A07</v>
          </cell>
          <cell r="B417" t="str">
            <v>78A07</v>
          </cell>
          <cell r="C417" t="str">
            <v>BI_78A07 - Computer Hardware</v>
          </cell>
          <cell r="D417" t="str">
            <v>ER_5001</v>
          </cell>
          <cell r="E417" t="str">
            <v>5001</v>
          </cell>
          <cell r="F417" t="str">
            <v>ER_5001 - Computer/Network Hardware</v>
          </cell>
          <cell r="G417" t="str">
            <v>Regular Capital - Pre Business Case</v>
          </cell>
          <cell r="H417" t="str">
            <v>No Subfunction</v>
          </cell>
          <cell r="I417" t="str">
            <v>No Function</v>
          </cell>
          <cell r="J417" t="str">
            <v>No Driver</v>
          </cell>
          <cell r="K417" t="str">
            <v>SRV_CD</v>
          </cell>
          <cell r="L417" t="str">
            <v>JUR_AA</v>
          </cell>
          <cell r="M417" t="str">
            <v>General 5yr 389 / 393-395 / 397-398</v>
          </cell>
          <cell r="N417" t="str">
            <v>False</v>
          </cell>
          <cell r="O417" t="str">
            <v>Inactive</v>
          </cell>
          <cell r="P417" t="str">
            <v>ORG_N09</v>
          </cell>
        </row>
        <row r="418">
          <cell r="A418" t="str">
            <v>BI_78A09</v>
          </cell>
          <cell r="B418" t="str">
            <v>78A09</v>
          </cell>
          <cell r="C418" t="str">
            <v>BI_78A09 - Computer Hardware</v>
          </cell>
          <cell r="D418" t="str">
            <v>ER_5001</v>
          </cell>
          <cell r="E418" t="str">
            <v>5001</v>
          </cell>
          <cell r="F418" t="str">
            <v>ER_5001 - Computer/Network Hardware</v>
          </cell>
          <cell r="G418" t="str">
            <v>Regular Capital - Pre Business Case</v>
          </cell>
          <cell r="H418" t="str">
            <v>No Subfunction</v>
          </cell>
          <cell r="I418" t="str">
            <v>No Function</v>
          </cell>
          <cell r="J418" t="str">
            <v>No Driver</v>
          </cell>
          <cell r="K418" t="str">
            <v>SRV_CD</v>
          </cell>
          <cell r="L418" t="str">
            <v>JUR_AA</v>
          </cell>
          <cell r="M418" t="str">
            <v>General 5yr 389 / 393-395 / 397-398</v>
          </cell>
          <cell r="N418" t="str">
            <v>False</v>
          </cell>
          <cell r="O418" t="str">
            <v>Inactive</v>
          </cell>
          <cell r="P418" t="str">
            <v>ORG_N09</v>
          </cell>
        </row>
        <row r="419">
          <cell r="A419" t="str">
            <v>BI_78A50</v>
          </cell>
          <cell r="B419" t="str">
            <v>78A50</v>
          </cell>
          <cell r="C419" t="str">
            <v>BI_78A50 - Computer Hardware</v>
          </cell>
          <cell r="D419" t="str">
            <v>ER_5001</v>
          </cell>
          <cell r="E419" t="str">
            <v>5001</v>
          </cell>
          <cell r="F419" t="str">
            <v>ER_5001 - Computer/Network Hardware</v>
          </cell>
          <cell r="G419" t="str">
            <v>Regular Capital - Pre Business Case</v>
          </cell>
          <cell r="H419" t="str">
            <v>No Subfunction</v>
          </cell>
          <cell r="I419" t="str">
            <v>No Function</v>
          </cell>
          <cell r="J419" t="str">
            <v>No Driver</v>
          </cell>
          <cell r="K419" t="str">
            <v>SRV_CD</v>
          </cell>
          <cell r="L419" t="str">
            <v>JUR_AA</v>
          </cell>
          <cell r="M419" t="str">
            <v>General 5yr 389 / 393-395 / 397-398</v>
          </cell>
          <cell r="N419" t="str">
            <v>False</v>
          </cell>
          <cell r="O419" t="str">
            <v>Inactive</v>
          </cell>
          <cell r="P419" t="str">
            <v>ORG_A50</v>
          </cell>
        </row>
        <row r="420">
          <cell r="A420" t="str">
            <v>BI_78A56</v>
          </cell>
          <cell r="B420" t="str">
            <v>78A56</v>
          </cell>
          <cell r="C420" t="str">
            <v>BI_78A56 - Computer Hardware</v>
          </cell>
          <cell r="D420" t="str">
            <v>ER_5001</v>
          </cell>
          <cell r="E420" t="str">
            <v>5001</v>
          </cell>
          <cell r="F420" t="str">
            <v>ER_5001 - Computer/Network Hardware</v>
          </cell>
          <cell r="G420" t="str">
            <v>Regular Capital - Pre Business Case</v>
          </cell>
          <cell r="H420" t="str">
            <v>No Subfunction</v>
          </cell>
          <cell r="I420" t="str">
            <v>No Function</v>
          </cell>
          <cell r="J420" t="str">
            <v>No Driver</v>
          </cell>
          <cell r="K420" t="str">
            <v>SRV_CD</v>
          </cell>
          <cell r="L420" t="str">
            <v>JUR_AA</v>
          </cell>
          <cell r="M420" t="str">
            <v>General 5yr 389 / 393-395 / 397-398</v>
          </cell>
          <cell r="N420" t="str">
            <v>False</v>
          </cell>
          <cell r="O420" t="str">
            <v>Inactive</v>
          </cell>
          <cell r="P420" t="str">
            <v>ORG_N09</v>
          </cell>
        </row>
        <row r="421">
          <cell r="A421" t="str">
            <v>BI_78A80</v>
          </cell>
          <cell r="B421" t="str">
            <v>78A80</v>
          </cell>
          <cell r="C421" t="str">
            <v>BI_78A80 - Computer Hardware</v>
          </cell>
          <cell r="D421" t="str">
            <v>ER_5001</v>
          </cell>
          <cell r="E421" t="str">
            <v>5001</v>
          </cell>
          <cell r="F421" t="str">
            <v>ER_5001 - Computer/Network Hardware</v>
          </cell>
          <cell r="G421" t="str">
            <v>Regular Capital - Pre Business Case</v>
          </cell>
          <cell r="H421" t="str">
            <v>No Subfunction</v>
          </cell>
          <cell r="I421" t="str">
            <v>No Function</v>
          </cell>
          <cell r="J421" t="str">
            <v>No Driver</v>
          </cell>
          <cell r="K421" t="str">
            <v>SRV_CD</v>
          </cell>
          <cell r="L421" t="str">
            <v>JUR_AA</v>
          </cell>
          <cell r="M421" t="str">
            <v>General 5yr 389 / 393-395 / 397-398</v>
          </cell>
          <cell r="N421" t="str">
            <v>False</v>
          </cell>
          <cell r="O421" t="str">
            <v>Inactive</v>
          </cell>
          <cell r="P421" t="str">
            <v>ORG_N09</v>
          </cell>
        </row>
        <row r="422">
          <cell r="A422" t="str">
            <v>BI_78B09</v>
          </cell>
          <cell r="B422" t="str">
            <v>78B09</v>
          </cell>
          <cell r="C422" t="str">
            <v>BI_78B09 - Computer Hardware</v>
          </cell>
          <cell r="D422" t="str">
            <v>ER_5001</v>
          </cell>
          <cell r="E422" t="str">
            <v>5001</v>
          </cell>
          <cell r="F422" t="str">
            <v>ER_5001 - Computer/Network Hardware</v>
          </cell>
          <cell r="G422" t="str">
            <v>Regular Capital - Pre Business Case</v>
          </cell>
          <cell r="H422" t="str">
            <v>No Subfunction</v>
          </cell>
          <cell r="I422" t="str">
            <v>No Function</v>
          </cell>
          <cell r="J422" t="str">
            <v>No Driver</v>
          </cell>
          <cell r="K422" t="str">
            <v>SRV_CD</v>
          </cell>
          <cell r="L422" t="str">
            <v>JUR_AA</v>
          </cell>
          <cell r="M422" t="str">
            <v>General 5yr 389 / 393-395 / 397-398</v>
          </cell>
          <cell r="N422" t="str">
            <v>False</v>
          </cell>
          <cell r="O422" t="str">
            <v>Inactive</v>
          </cell>
          <cell r="P422" t="str">
            <v>ORG_N09</v>
          </cell>
        </row>
        <row r="423">
          <cell r="A423" t="str">
            <v>BI_78C07</v>
          </cell>
          <cell r="B423" t="str">
            <v>78C07</v>
          </cell>
          <cell r="C423" t="str">
            <v>BI_78C07 - Computer Hardware</v>
          </cell>
          <cell r="D423" t="str">
            <v>ER_5001</v>
          </cell>
          <cell r="E423" t="str">
            <v>5001</v>
          </cell>
          <cell r="F423" t="str">
            <v>ER_5001 - Computer/Network Hardware</v>
          </cell>
          <cell r="G423" t="str">
            <v>Regular Capital - Pre Business Case</v>
          </cell>
          <cell r="H423" t="str">
            <v>No Subfunction</v>
          </cell>
          <cell r="I423" t="str">
            <v>No Function</v>
          </cell>
          <cell r="J423" t="str">
            <v>No Driver</v>
          </cell>
          <cell r="K423" t="str">
            <v>SRV_CD</v>
          </cell>
          <cell r="L423" t="str">
            <v>JUR_AA</v>
          </cell>
          <cell r="M423" t="str">
            <v>General 5yr 389 / 393-395 / 397-398</v>
          </cell>
          <cell r="N423" t="str">
            <v>False</v>
          </cell>
          <cell r="O423" t="str">
            <v>Inactive</v>
          </cell>
          <cell r="P423" t="str">
            <v>ORG_N09</v>
          </cell>
        </row>
        <row r="424">
          <cell r="A424" t="str">
            <v>BI_78C08</v>
          </cell>
          <cell r="B424" t="str">
            <v>78C08</v>
          </cell>
          <cell r="C424" t="str">
            <v>BI_78C08 - Computer Hardware</v>
          </cell>
          <cell r="D424" t="str">
            <v>ER_5001</v>
          </cell>
          <cell r="E424" t="str">
            <v>5001</v>
          </cell>
          <cell r="F424" t="str">
            <v>ER_5001 - Computer/Network Hardware</v>
          </cell>
          <cell r="G424" t="str">
            <v>Regular Capital - Pre Business Case</v>
          </cell>
          <cell r="H424" t="str">
            <v>No Subfunction</v>
          </cell>
          <cell r="I424" t="str">
            <v>No Function</v>
          </cell>
          <cell r="J424" t="str">
            <v>No Driver</v>
          </cell>
          <cell r="K424" t="str">
            <v>SRV_CD</v>
          </cell>
          <cell r="L424" t="str">
            <v>JUR_AA</v>
          </cell>
          <cell r="M424" t="str">
            <v>General 5yr 389 / 393-395 / 397-398</v>
          </cell>
          <cell r="N424" t="str">
            <v>False</v>
          </cell>
          <cell r="O424" t="str">
            <v>Inactive</v>
          </cell>
          <cell r="P424" t="str">
            <v>ORG_N09</v>
          </cell>
        </row>
        <row r="425">
          <cell r="A425" t="str">
            <v>BI_78D50</v>
          </cell>
          <cell r="B425" t="str">
            <v>78D50</v>
          </cell>
          <cell r="C425" t="str">
            <v>BI_78D50 - Computer Hardware</v>
          </cell>
          <cell r="D425" t="str">
            <v>ER_5001</v>
          </cell>
          <cell r="E425" t="str">
            <v>5001</v>
          </cell>
          <cell r="F425" t="str">
            <v>ER_5001 - Computer/Network Hardware</v>
          </cell>
          <cell r="G425" t="str">
            <v>Regular Capital - Pre Business Case</v>
          </cell>
          <cell r="H425" t="str">
            <v>No Subfunction</v>
          </cell>
          <cell r="I425" t="str">
            <v>No Function</v>
          </cell>
          <cell r="J425" t="str">
            <v>No Driver</v>
          </cell>
          <cell r="K425" t="str">
            <v>SRV_CD</v>
          </cell>
          <cell r="L425" t="str">
            <v>JUR_AA</v>
          </cell>
          <cell r="M425" t="str">
            <v>General 5yr 389 / 393-395 / 397-398</v>
          </cell>
          <cell r="N425" t="str">
            <v>False</v>
          </cell>
          <cell r="O425" t="str">
            <v>Inactive</v>
          </cell>
          <cell r="P425" t="str">
            <v>ORG_N09</v>
          </cell>
        </row>
        <row r="426">
          <cell r="A426" t="str">
            <v>BI_78D52</v>
          </cell>
          <cell r="B426" t="str">
            <v>78D52</v>
          </cell>
          <cell r="C426" t="str">
            <v>BI_78D52 - Computer Hardware</v>
          </cell>
          <cell r="D426" t="str">
            <v>ER_5001</v>
          </cell>
          <cell r="E426" t="str">
            <v>5001</v>
          </cell>
          <cell r="F426" t="str">
            <v>ER_5001 - Computer/Network Hardware</v>
          </cell>
          <cell r="G426" t="str">
            <v>Regular Capital - Pre Business Case</v>
          </cell>
          <cell r="H426" t="str">
            <v>No Subfunction</v>
          </cell>
          <cell r="I426" t="str">
            <v>No Function</v>
          </cell>
          <cell r="J426" t="str">
            <v>No Driver</v>
          </cell>
          <cell r="K426" t="str">
            <v>SRV_CD</v>
          </cell>
          <cell r="L426" t="str">
            <v>JUR_AA</v>
          </cell>
          <cell r="M426" t="str">
            <v>General 5yr 389 / 393-395 / 397-398</v>
          </cell>
          <cell r="N426" t="str">
            <v>False</v>
          </cell>
          <cell r="O426" t="str">
            <v>Inactive</v>
          </cell>
          <cell r="P426" t="str">
            <v>ORG_N09</v>
          </cell>
        </row>
        <row r="427">
          <cell r="A427" t="str">
            <v>BI_78D83</v>
          </cell>
          <cell r="B427" t="str">
            <v>78D83</v>
          </cell>
          <cell r="C427" t="str">
            <v>BI_78D83 - Computer Hardware</v>
          </cell>
          <cell r="D427" t="str">
            <v>ER_5001</v>
          </cell>
          <cell r="E427" t="str">
            <v>5001</v>
          </cell>
          <cell r="F427" t="str">
            <v>ER_5001 - Computer/Network Hardware</v>
          </cell>
          <cell r="G427" t="str">
            <v>Regular Capital - Pre Business Case</v>
          </cell>
          <cell r="H427" t="str">
            <v>No Subfunction</v>
          </cell>
          <cell r="I427" t="str">
            <v>No Function</v>
          </cell>
          <cell r="J427" t="str">
            <v>No Driver</v>
          </cell>
          <cell r="K427" t="str">
            <v>SRV_CD</v>
          </cell>
          <cell r="L427" t="str">
            <v>JUR_AA</v>
          </cell>
          <cell r="M427" t="str">
            <v>General 5yr 389 / 393-395 / 397-398</v>
          </cell>
          <cell r="N427" t="str">
            <v>False</v>
          </cell>
          <cell r="O427" t="str">
            <v>Inactive</v>
          </cell>
          <cell r="P427" t="str">
            <v>ORG_N09</v>
          </cell>
        </row>
        <row r="428">
          <cell r="A428" t="str">
            <v>BI_78E07</v>
          </cell>
          <cell r="B428" t="str">
            <v>78E07</v>
          </cell>
          <cell r="C428" t="str">
            <v>BI_78E07 - Computer Hardware</v>
          </cell>
          <cell r="D428" t="str">
            <v>ER_5001</v>
          </cell>
          <cell r="E428" t="str">
            <v>5001</v>
          </cell>
          <cell r="F428" t="str">
            <v>ER_5001 - Computer/Network Hardware</v>
          </cell>
          <cell r="G428" t="str">
            <v>Regular Capital - Pre Business Case</v>
          </cell>
          <cell r="H428" t="str">
            <v>No Subfunction</v>
          </cell>
          <cell r="I428" t="str">
            <v>No Function</v>
          </cell>
          <cell r="J428" t="str">
            <v>No Driver</v>
          </cell>
          <cell r="K428" t="str">
            <v>SRV_CD</v>
          </cell>
          <cell r="L428" t="str">
            <v>JUR_AA</v>
          </cell>
          <cell r="M428" t="str">
            <v>General 5yr 389 / 393-395 / 397-398</v>
          </cell>
          <cell r="N428" t="str">
            <v>False</v>
          </cell>
          <cell r="O428" t="str">
            <v>Inactive</v>
          </cell>
          <cell r="P428" t="str">
            <v>ORG_N09</v>
          </cell>
        </row>
        <row r="429">
          <cell r="A429" t="str">
            <v>BI_78F08</v>
          </cell>
          <cell r="B429" t="str">
            <v>78F08</v>
          </cell>
          <cell r="C429" t="str">
            <v>BI_78F08 - Computer Hardware</v>
          </cell>
          <cell r="D429" t="str">
            <v>ER_5001</v>
          </cell>
          <cell r="E429" t="str">
            <v>5001</v>
          </cell>
          <cell r="F429" t="str">
            <v>ER_5001 - Computer/Network Hardware</v>
          </cell>
          <cell r="G429" t="str">
            <v>Regular Capital - Pre Business Case</v>
          </cell>
          <cell r="H429" t="str">
            <v>No Subfunction</v>
          </cell>
          <cell r="I429" t="str">
            <v>No Function</v>
          </cell>
          <cell r="J429" t="str">
            <v>No Driver</v>
          </cell>
          <cell r="K429" t="str">
            <v>SRV_CD</v>
          </cell>
          <cell r="L429" t="str">
            <v>JUR_AA</v>
          </cell>
          <cell r="M429" t="str">
            <v>General 5yr 389 / 393-395 / 397-398</v>
          </cell>
          <cell r="N429" t="str">
            <v>False</v>
          </cell>
          <cell r="O429" t="str">
            <v>Inactive</v>
          </cell>
          <cell r="P429" t="str">
            <v>ORG_N09</v>
          </cell>
        </row>
        <row r="430">
          <cell r="A430" t="str">
            <v>BI_78F50</v>
          </cell>
          <cell r="B430" t="str">
            <v>78F50</v>
          </cell>
          <cell r="C430" t="str">
            <v>BI_78F50 - Computer Hardware</v>
          </cell>
          <cell r="D430" t="str">
            <v>ER_5001</v>
          </cell>
          <cell r="E430" t="str">
            <v>5001</v>
          </cell>
          <cell r="F430" t="str">
            <v>ER_5001 - Computer/Network Hardware</v>
          </cell>
          <cell r="G430" t="str">
            <v>Regular Capital - Pre Business Case</v>
          </cell>
          <cell r="H430" t="str">
            <v>No Subfunction</v>
          </cell>
          <cell r="I430" t="str">
            <v>No Function</v>
          </cell>
          <cell r="J430" t="str">
            <v>No Driver</v>
          </cell>
          <cell r="K430" t="str">
            <v>SRV_CD</v>
          </cell>
          <cell r="L430" t="str">
            <v>JUR_AA</v>
          </cell>
          <cell r="M430" t="str">
            <v>General 5yr 389 / 393-395 / 397-398</v>
          </cell>
          <cell r="N430" t="str">
            <v>False</v>
          </cell>
          <cell r="O430" t="str">
            <v>Inactive</v>
          </cell>
          <cell r="P430" t="str">
            <v>ORG_N09</v>
          </cell>
        </row>
        <row r="431">
          <cell r="A431" t="str">
            <v>BI_78F51</v>
          </cell>
          <cell r="B431" t="str">
            <v>78F51</v>
          </cell>
          <cell r="C431" t="str">
            <v>BI_78F51 - Computer Hardware</v>
          </cell>
          <cell r="D431" t="str">
            <v>ER_5001</v>
          </cell>
          <cell r="E431" t="str">
            <v>5001</v>
          </cell>
          <cell r="F431" t="str">
            <v>ER_5001 - Computer/Network Hardware</v>
          </cell>
          <cell r="G431" t="str">
            <v>Regular Capital - Pre Business Case</v>
          </cell>
          <cell r="H431" t="str">
            <v>No Subfunction</v>
          </cell>
          <cell r="I431" t="str">
            <v>No Function</v>
          </cell>
          <cell r="J431" t="str">
            <v>No Driver</v>
          </cell>
          <cell r="K431" t="str">
            <v>SRV_CD</v>
          </cell>
          <cell r="L431" t="str">
            <v>JUR_AA</v>
          </cell>
          <cell r="M431" t="str">
            <v>General 5yr 389 / 393-395 / 397-398</v>
          </cell>
          <cell r="N431" t="str">
            <v>False</v>
          </cell>
          <cell r="O431" t="str">
            <v>Inactive</v>
          </cell>
          <cell r="P431" t="str">
            <v>ORG_N09</v>
          </cell>
        </row>
        <row r="432">
          <cell r="A432" t="str">
            <v>BI_78G02</v>
          </cell>
          <cell r="B432" t="str">
            <v>78G02</v>
          </cell>
          <cell r="C432" t="str">
            <v>BI_78G02 - Computer Hardware</v>
          </cell>
          <cell r="D432" t="str">
            <v>ER_5001</v>
          </cell>
          <cell r="E432" t="str">
            <v>5001</v>
          </cell>
          <cell r="F432" t="str">
            <v>ER_5001 - Computer/Network Hardware</v>
          </cell>
          <cell r="G432" t="str">
            <v>Regular Capital - Pre Business Case</v>
          </cell>
          <cell r="H432" t="str">
            <v>No Subfunction</v>
          </cell>
          <cell r="I432" t="str">
            <v>No Function</v>
          </cell>
          <cell r="J432" t="str">
            <v>No Driver</v>
          </cell>
          <cell r="K432" t="str">
            <v>SRV_CD</v>
          </cell>
          <cell r="L432" t="str">
            <v>JUR_AA</v>
          </cell>
          <cell r="M432" t="str">
            <v>General 5yr 389 / 393-395 / 397-398</v>
          </cell>
          <cell r="N432" t="str">
            <v>False</v>
          </cell>
          <cell r="O432" t="str">
            <v>Inactive</v>
          </cell>
          <cell r="P432" t="str">
            <v>ORG_N09</v>
          </cell>
        </row>
        <row r="433">
          <cell r="A433" t="str">
            <v>BI_78H07</v>
          </cell>
          <cell r="B433" t="str">
            <v>78H07</v>
          </cell>
          <cell r="C433" t="str">
            <v>BI_78H07 - Computer Hardware</v>
          </cell>
          <cell r="D433" t="str">
            <v>ER_5001</v>
          </cell>
          <cell r="E433" t="str">
            <v>5001</v>
          </cell>
          <cell r="F433" t="str">
            <v>ER_5001 - Computer/Network Hardware</v>
          </cell>
          <cell r="G433" t="str">
            <v>Regular Capital - Pre Business Case</v>
          </cell>
          <cell r="H433" t="str">
            <v>No Subfunction</v>
          </cell>
          <cell r="I433" t="str">
            <v>No Function</v>
          </cell>
          <cell r="J433" t="str">
            <v>No Driver</v>
          </cell>
          <cell r="K433" t="str">
            <v>SRV_CD</v>
          </cell>
          <cell r="L433" t="str">
            <v>JUR_AA</v>
          </cell>
          <cell r="M433" t="str">
            <v>General 5yr 389 / 393-395 / 397-398</v>
          </cell>
          <cell r="N433" t="str">
            <v>False</v>
          </cell>
          <cell r="O433" t="str">
            <v>Inactive</v>
          </cell>
          <cell r="P433" t="str">
            <v>ORG_N09</v>
          </cell>
        </row>
        <row r="434">
          <cell r="A434" t="str">
            <v>BI_78J51</v>
          </cell>
          <cell r="B434" t="str">
            <v>78J51</v>
          </cell>
          <cell r="C434" t="str">
            <v>BI_78J51 - Computer Hardware</v>
          </cell>
          <cell r="D434" t="str">
            <v>ER_5001</v>
          </cell>
          <cell r="E434" t="str">
            <v>5001</v>
          </cell>
          <cell r="F434" t="str">
            <v>ER_5001 - Computer/Network Hardware</v>
          </cell>
          <cell r="G434" t="str">
            <v>Regular Capital - Pre Business Case</v>
          </cell>
          <cell r="H434" t="str">
            <v>No Subfunction</v>
          </cell>
          <cell r="I434" t="str">
            <v>No Function</v>
          </cell>
          <cell r="J434" t="str">
            <v>No Driver</v>
          </cell>
          <cell r="K434" t="str">
            <v>SRV_CD</v>
          </cell>
          <cell r="L434" t="str">
            <v>JUR_AA</v>
          </cell>
          <cell r="M434" t="str">
            <v>General 5yr 389 / 393-395 / 397-398</v>
          </cell>
          <cell r="N434" t="str">
            <v>False</v>
          </cell>
          <cell r="O434" t="str">
            <v>Inactive</v>
          </cell>
          <cell r="P434" t="str">
            <v>ORG_N09</v>
          </cell>
        </row>
        <row r="435">
          <cell r="A435" t="str">
            <v>BI_78L51</v>
          </cell>
          <cell r="B435" t="str">
            <v>78L51</v>
          </cell>
          <cell r="C435" t="str">
            <v>BI_78L51 - Computer Hardware</v>
          </cell>
          <cell r="D435" t="str">
            <v>ER_5001</v>
          </cell>
          <cell r="E435" t="str">
            <v>5001</v>
          </cell>
          <cell r="F435" t="str">
            <v>ER_5001 - Computer/Network Hardware</v>
          </cell>
          <cell r="G435" t="str">
            <v>Regular Capital - Pre Business Case</v>
          </cell>
          <cell r="H435" t="str">
            <v>No Subfunction</v>
          </cell>
          <cell r="I435" t="str">
            <v>No Function</v>
          </cell>
          <cell r="J435" t="str">
            <v>No Driver</v>
          </cell>
          <cell r="K435" t="str">
            <v>SRV_CD</v>
          </cell>
          <cell r="L435" t="str">
            <v>JUR_AA</v>
          </cell>
          <cell r="M435" t="str">
            <v>General 5yr 389 / 393-395 / 397-398</v>
          </cell>
          <cell r="N435" t="str">
            <v>False</v>
          </cell>
          <cell r="O435" t="str">
            <v>Inactive</v>
          </cell>
          <cell r="P435" t="str">
            <v>ORG_N09</v>
          </cell>
        </row>
        <row r="436">
          <cell r="A436" t="str">
            <v>BI_78M07</v>
          </cell>
          <cell r="B436" t="str">
            <v>78M07</v>
          </cell>
          <cell r="C436" t="str">
            <v>BI_78M07 - Computer Hardware</v>
          </cell>
          <cell r="D436" t="str">
            <v>ER_5001</v>
          </cell>
          <cell r="E436" t="str">
            <v>5001</v>
          </cell>
          <cell r="F436" t="str">
            <v>ER_5001 - Computer/Network Hardware</v>
          </cell>
          <cell r="G436" t="str">
            <v>Regular Capital - Pre Business Case</v>
          </cell>
          <cell r="H436" t="str">
            <v>No Subfunction</v>
          </cell>
          <cell r="I436" t="str">
            <v>No Function</v>
          </cell>
          <cell r="J436" t="str">
            <v>No Driver</v>
          </cell>
          <cell r="K436" t="str">
            <v>SRV_CD</v>
          </cell>
          <cell r="L436" t="str">
            <v>JUR_AA</v>
          </cell>
          <cell r="M436" t="str">
            <v>General 5yr 389 / 393-395 / 397-398</v>
          </cell>
          <cell r="N436" t="str">
            <v>False</v>
          </cell>
          <cell r="O436" t="str">
            <v>Inactive</v>
          </cell>
          <cell r="P436" t="str">
            <v>ORG_N09</v>
          </cell>
        </row>
        <row r="437">
          <cell r="A437" t="str">
            <v>BI_78M09</v>
          </cell>
          <cell r="B437" t="str">
            <v>78M09</v>
          </cell>
          <cell r="C437" t="str">
            <v>BI_78M09 - Computer Hardware</v>
          </cell>
          <cell r="D437" t="str">
            <v>ER_5001</v>
          </cell>
          <cell r="E437" t="str">
            <v>5001</v>
          </cell>
          <cell r="F437" t="str">
            <v>ER_5001 - Computer/Network Hardware</v>
          </cell>
          <cell r="G437" t="str">
            <v>Regular Capital - Pre Business Case</v>
          </cell>
          <cell r="H437" t="str">
            <v>No Subfunction</v>
          </cell>
          <cell r="I437" t="str">
            <v>No Function</v>
          </cell>
          <cell r="J437" t="str">
            <v>No Driver</v>
          </cell>
          <cell r="K437" t="str">
            <v>SRV_CD</v>
          </cell>
          <cell r="L437" t="str">
            <v>JUR_AA</v>
          </cell>
          <cell r="M437" t="str">
            <v>General 5yr 389 / 393-395 / 397-398</v>
          </cell>
          <cell r="N437" t="str">
            <v>False</v>
          </cell>
          <cell r="O437" t="str">
            <v>Inactive</v>
          </cell>
          <cell r="P437" t="str">
            <v>ORG_N09</v>
          </cell>
        </row>
        <row r="438">
          <cell r="A438" t="str">
            <v>BI_78N09</v>
          </cell>
          <cell r="B438" t="str">
            <v>78N09</v>
          </cell>
          <cell r="C438" t="str">
            <v>BI_78N09 - Computer/Network Hardware</v>
          </cell>
          <cell r="D438" t="str">
            <v>ER_5001</v>
          </cell>
          <cell r="E438" t="str">
            <v>5001</v>
          </cell>
          <cell r="F438" t="str">
            <v>ER_5001 - Computer/Network Hardware</v>
          </cell>
          <cell r="G438" t="str">
            <v>Regular Capital - Pre Business Case</v>
          </cell>
          <cell r="H438" t="str">
            <v>No Subfunction</v>
          </cell>
          <cell r="I438" t="str">
            <v>No Function</v>
          </cell>
          <cell r="J438" t="str">
            <v>No Driver</v>
          </cell>
          <cell r="K438" t="str">
            <v>SRV_CD</v>
          </cell>
          <cell r="L438" t="str">
            <v>JUR_AA</v>
          </cell>
          <cell r="M438" t="str">
            <v>General 5yr 389 / 393-395 / 397-398</v>
          </cell>
          <cell r="N438" t="str">
            <v>False</v>
          </cell>
          <cell r="O438" t="str">
            <v>Inactive</v>
          </cell>
          <cell r="P438" t="str">
            <v>ORG_N09</v>
          </cell>
        </row>
        <row r="439">
          <cell r="A439" t="str">
            <v>BI_78N50</v>
          </cell>
          <cell r="B439" t="str">
            <v>78N50</v>
          </cell>
          <cell r="C439" t="str">
            <v>BI_78N50 - Computer Hardware</v>
          </cell>
          <cell r="D439" t="str">
            <v>ER_5001</v>
          </cell>
          <cell r="E439" t="str">
            <v>5001</v>
          </cell>
          <cell r="F439" t="str">
            <v>ER_5001 - Computer/Network Hardware</v>
          </cell>
          <cell r="G439" t="str">
            <v>Regular Capital - Pre Business Case</v>
          </cell>
          <cell r="H439" t="str">
            <v>No Subfunction</v>
          </cell>
          <cell r="I439" t="str">
            <v>No Function</v>
          </cell>
          <cell r="J439" t="str">
            <v>No Driver</v>
          </cell>
          <cell r="K439" t="str">
            <v>SRV_CD</v>
          </cell>
          <cell r="L439" t="str">
            <v>JUR_AA</v>
          </cell>
          <cell r="M439" t="str">
            <v>General 5yr 389 / 393-395 / 397-398</v>
          </cell>
          <cell r="N439" t="str">
            <v>False</v>
          </cell>
          <cell r="O439" t="str">
            <v>Inactive</v>
          </cell>
          <cell r="P439" t="str">
            <v>ORG_N09</v>
          </cell>
        </row>
        <row r="440">
          <cell r="A440" t="str">
            <v>BI_78N54</v>
          </cell>
          <cell r="B440" t="str">
            <v>78N54</v>
          </cell>
          <cell r="C440" t="str">
            <v>BI_78N54 - Computer Hardware</v>
          </cell>
          <cell r="D440" t="str">
            <v>ER_5001</v>
          </cell>
          <cell r="E440" t="str">
            <v>5001</v>
          </cell>
          <cell r="F440" t="str">
            <v>ER_5001 - Computer/Network Hardware</v>
          </cell>
          <cell r="G440" t="str">
            <v>Regular Capital - Pre Business Case</v>
          </cell>
          <cell r="H440" t="str">
            <v>No Subfunction</v>
          </cell>
          <cell r="I440" t="str">
            <v>No Function</v>
          </cell>
          <cell r="J440" t="str">
            <v>No Driver</v>
          </cell>
          <cell r="K440" t="str">
            <v>SRV_CD</v>
          </cell>
          <cell r="L440" t="str">
            <v>JUR_AA</v>
          </cell>
          <cell r="M440" t="str">
            <v>General 5yr 389 / 393-395 / 397-398</v>
          </cell>
          <cell r="N440" t="str">
            <v>False</v>
          </cell>
          <cell r="O440" t="str">
            <v>Inactive</v>
          </cell>
          <cell r="P440" t="str">
            <v>ORG_N09</v>
          </cell>
        </row>
        <row r="441">
          <cell r="A441" t="str">
            <v>BI_78P09</v>
          </cell>
          <cell r="B441" t="str">
            <v>78P09</v>
          </cell>
          <cell r="C441" t="str">
            <v>BI_78P09 - Computer/Network Hardware</v>
          </cell>
          <cell r="D441" t="str">
            <v>ER_5001</v>
          </cell>
          <cell r="E441" t="str">
            <v>5001</v>
          </cell>
          <cell r="F441" t="str">
            <v>ER_5001 - Computer/Network Hardware</v>
          </cell>
          <cell r="G441" t="str">
            <v>Regular Capital - Pre Business Case</v>
          </cell>
          <cell r="H441" t="str">
            <v>No Subfunction</v>
          </cell>
          <cell r="I441" t="str">
            <v>No Function</v>
          </cell>
          <cell r="J441" t="str">
            <v>No Driver</v>
          </cell>
          <cell r="K441" t="str">
            <v>SRV_CD</v>
          </cell>
          <cell r="L441" t="str">
            <v>JUR_AA</v>
          </cell>
          <cell r="M441" t="str">
            <v>General 5yr 389 / 393-395 / 397-398</v>
          </cell>
          <cell r="N441" t="str">
            <v>False</v>
          </cell>
          <cell r="O441" t="str">
            <v>Inactive</v>
          </cell>
          <cell r="P441" t="str">
            <v>ORG_N09</v>
          </cell>
        </row>
        <row r="442">
          <cell r="A442" t="str">
            <v>BI_78R11</v>
          </cell>
          <cell r="B442" t="str">
            <v>78R11</v>
          </cell>
          <cell r="C442" t="str">
            <v>BI_78R11 - Computer Hardware</v>
          </cell>
          <cell r="D442" t="str">
            <v>ER_5001</v>
          </cell>
          <cell r="E442" t="str">
            <v>5001</v>
          </cell>
          <cell r="F442" t="str">
            <v>ER_5001 - Computer/Network Hardware</v>
          </cell>
          <cell r="G442" t="str">
            <v>Regular Capital - Pre Business Case</v>
          </cell>
          <cell r="H442" t="str">
            <v>No Subfunction</v>
          </cell>
          <cell r="I442" t="str">
            <v>No Function</v>
          </cell>
          <cell r="J442" t="str">
            <v>No Driver</v>
          </cell>
          <cell r="K442" t="str">
            <v>SRV_CD</v>
          </cell>
          <cell r="L442" t="str">
            <v>JUR_AA</v>
          </cell>
          <cell r="M442" t="str">
            <v>General 5yr 389 / 393-395 / 397-398</v>
          </cell>
          <cell r="N442" t="str">
            <v>False</v>
          </cell>
          <cell r="O442" t="str">
            <v>Inactive</v>
          </cell>
          <cell r="P442" t="str">
            <v>ORG_N09</v>
          </cell>
        </row>
        <row r="443">
          <cell r="A443" t="str">
            <v>BI_78R55</v>
          </cell>
          <cell r="B443" t="str">
            <v>78R55</v>
          </cell>
          <cell r="C443" t="str">
            <v>BI_78R55 - Computer Hardware</v>
          </cell>
          <cell r="D443" t="str">
            <v>ER_5001</v>
          </cell>
          <cell r="E443" t="str">
            <v>5001</v>
          </cell>
          <cell r="F443" t="str">
            <v>ER_5001 - Computer/Network Hardware</v>
          </cell>
          <cell r="G443" t="str">
            <v>Regular Capital - Pre Business Case</v>
          </cell>
          <cell r="H443" t="str">
            <v>No Subfunction</v>
          </cell>
          <cell r="I443" t="str">
            <v>No Function</v>
          </cell>
          <cell r="J443" t="str">
            <v>No Driver</v>
          </cell>
          <cell r="K443" t="str">
            <v>SRV_CD</v>
          </cell>
          <cell r="L443" t="str">
            <v>JUR_AA</v>
          </cell>
          <cell r="M443" t="str">
            <v>General 5yr 389 / 393-395 / 397-398</v>
          </cell>
          <cell r="N443" t="str">
            <v>False</v>
          </cell>
          <cell r="O443" t="str">
            <v>Inactive</v>
          </cell>
          <cell r="P443" t="str">
            <v>ORG_R55</v>
          </cell>
        </row>
        <row r="444">
          <cell r="A444" t="str">
            <v>BI_78S50</v>
          </cell>
          <cell r="B444" t="str">
            <v>78S50</v>
          </cell>
          <cell r="C444" t="str">
            <v>BI_78S50 - Computer Hardware</v>
          </cell>
          <cell r="D444" t="str">
            <v>ER_5001</v>
          </cell>
          <cell r="E444" t="str">
            <v>5001</v>
          </cell>
          <cell r="F444" t="str">
            <v>ER_5001 - Computer/Network Hardware</v>
          </cell>
          <cell r="G444" t="str">
            <v>Regular Capital - Pre Business Case</v>
          </cell>
          <cell r="H444" t="str">
            <v>No Subfunction</v>
          </cell>
          <cell r="I444" t="str">
            <v>No Function</v>
          </cell>
          <cell r="J444" t="str">
            <v>No Driver</v>
          </cell>
          <cell r="K444" t="str">
            <v>SRV_CD</v>
          </cell>
          <cell r="L444" t="str">
            <v>JUR_AA</v>
          </cell>
          <cell r="M444" t="str">
            <v>General 5yr 389 / 393-395 / 397-398</v>
          </cell>
          <cell r="N444" t="str">
            <v>False</v>
          </cell>
          <cell r="O444" t="str">
            <v>Inactive</v>
          </cell>
          <cell r="P444" t="str">
            <v>ORG_N09</v>
          </cell>
        </row>
        <row r="445">
          <cell r="A445" t="str">
            <v>BI_78S54</v>
          </cell>
          <cell r="B445" t="str">
            <v>78S54</v>
          </cell>
          <cell r="C445" t="str">
            <v>BI_78S54 - Computer Hardware</v>
          </cell>
          <cell r="D445" t="str">
            <v>ER_5001</v>
          </cell>
          <cell r="E445" t="str">
            <v>5001</v>
          </cell>
          <cell r="F445" t="str">
            <v>ER_5001 - Computer/Network Hardware</v>
          </cell>
          <cell r="G445" t="str">
            <v>Regular Capital - Pre Business Case</v>
          </cell>
          <cell r="H445" t="str">
            <v>No Subfunction</v>
          </cell>
          <cell r="I445" t="str">
            <v>No Function</v>
          </cell>
          <cell r="J445" t="str">
            <v>No Driver</v>
          </cell>
          <cell r="K445" t="str">
            <v>SRV_CD</v>
          </cell>
          <cell r="L445" t="str">
            <v>JUR_AA</v>
          </cell>
          <cell r="M445" t="str">
            <v>General 5yr 389 / 393-395 / 397-398</v>
          </cell>
          <cell r="N445" t="str">
            <v>False</v>
          </cell>
          <cell r="O445" t="str">
            <v>Inactive</v>
          </cell>
          <cell r="P445" t="str">
            <v>ORG_S54</v>
          </cell>
        </row>
        <row r="446">
          <cell r="A446" t="str">
            <v>BI_78T07</v>
          </cell>
          <cell r="B446" t="str">
            <v>78T07</v>
          </cell>
          <cell r="C446" t="str">
            <v>BI_78T07 - Computer Hardware</v>
          </cell>
          <cell r="D446" t="str">
            <v>ER_5001</v>
          </cell>
          <cell r="E446" t="str">
            <v>5001</v>
          </cell>
          <cell r="F446" t="str">
            <v>ER_5001 - Computer/Network Hardware</v>
          </cell>
          <cell r="G446" t="str">
            <v>Regular Capital - Pre Business Case</v>
          </cell>
          <cell r="H446" t="str">
            <v>No Subfunction</v>
          </cell>
          <cell r="I446" t="str">
            <v>No Function</v>
          </cell>
          <cell r="J446" t="str">
            <v>No Driver</v>
          </cell>
          <cell r="K446" t="str">
            <v>SRV_CD</v>
          </cell>
          <cell r="L446" t="str">
            <v>JUR_AA</v>
          </cell>
          <cell r="M446" t="str">
            <v>General 5yr 389 / 393-395 / 397-398</v>
          </cell>
          <cell r="N446" t="str">
            <v>False</v>
          </cell>
          <cell r="O446" t="str">
            <v>Inactive</v>
          </cell>
          <cell r="P446" t="str">
            <v>ORG_N09</v>
          </cell>
        </row>
        <row r="447">
          <cell r="A447" t="str">
            <v>BI_78W09</v>
          </cell>
          <cell r="B447" t="str">
            <v>78W09</v>
          </cell>
          <cell r="C447" t="str">
            <v>BI_78W09 - Computer Hardware</v>
          </cell>
          <cell r="D447" t="str">
            <v>ER_5001</v>
          </cell>
          <cell r="E447" t="str">
            <v>5001</v>
          </cell>
          <cell r="F447" t="str">
            <v>ER_5001 - Computer/Network Hardware</v>
          </cell>
          <cell r="G447" t="str">
            <v>Regular Capital - Pre Business Case</v>
          </cell>
          <cell r="H447" t="str">
            <v>No Subfunction</v>
          </cell>
          <cell r="I447" t="str">
            <v>No Function</v>
          </cell>
          <cell r="J447" t="str">
            <v>No Driver</v>
          </cell>
          <cell r="K447" t="str">
            <v>SRV_CD</v>
          </cell>
          <cell r="L447" t="str">
            <v>JUR_AA</v>
          </cell>
          <cell r="M447" t="str">
            <v>General 5yr 389 / 393-395 / 397-398</v>
          </cell>
          <cell r="N447" t="str">
            <v>False</v>
          </cell>
          <cell r="O447" t="str">
            <v>Inactive</v>
          </cell>
          <cell r="P447" t="str">
            <v>ORG_N09</v>
          </cell>
        </row>
        <row r="448">
          <cell r="A448" t="str">
            <v>BI_78X08</v>
          </cell>
          <cell r="B448" t="str">
            <v>78X08</v>
          </cell>
          <cell r="C448" t="str">
            <v>BI_78X08 - Computer Hardware</v>
          </cell>
          <cell r="D448" t="str">
            <v>ER_5001</v>
          </cell>
          <cell r="E448" t="str">
            <v>5001</v>
          </cell>
          <cell r="F448" t="str">
            <v>ER_5001 - Computer/Network Hardware</v>
          </cell>
          <cell r="G448" t="str">
            <v>Regular Capital - Pre Business Case</v>
          </cell>
          <cell r="H448" t="str">
            <v>No Subfunction</v>
          </cell>
          <cell r="I448" t="str">
            <v>No Function</v>
          </cell>
          <cell r="J448" t="str">
            <v>No Driver</v>
          </cell>
          <cell r="K448" t="str">
            <v>SRV_CD</v>
          </cell>
          <cell r="L448" t="str">
            <v>JUR_AA</v>
          </cell>
          <cell r="M448" t="str">
            <v>General 5yr 389 / 393-395 / 397-398</v>
          </cell>
          <cell r="N448" t="str">
            <v>False</v>
          </cell>
          <cell r="O448" t="str">
            <v>Inactive</v>
          </cell>
          <cell r="P448" t="str">
            <v>ORG_N09</v>
          </cell>
        </row>
        <row r="449">
          <cell r="A449" t="str">
            <v>BI_79E07</v>
          </cell>
          <cell r="B449" t="str">
            <v>79E07</v>
          </cell>
          <cell r="C449" t="str">
            <v>BI_79E07 - Security - Generation Facilities</v>
          </cell>
          <cell r="D449" t="str">
            <v>ER_5002</v>
          </cell>
          <cell r="E449" t="str">
            <v>5002</v>
          </cell>
          <cell r="F449" t="str">
            <v>ER_5002 - Security Initiative</v>
          </cell>
          <cell r="G449" t="str">
            <v>Enterprise Security</v>
          </cell>
          <cell r="H449" t="str">
            <v>Security Capital</v>
          </cell>
          <cell r="I449" t="str">
            <v>Other Function</v>
          </cell>
          <cell r="J449" t="str">
            <v>Customer Service Quality &amp; Reliability</v>
          </cell>
          <cell r="K449" t="str">
            <v>SRV_CD</v>
          </cell>
          <cell r="L449" t="str">
            <v>JUR_AA</v>
          </cell>
          <cell r="M449" t="str">
            <v>General 5yr 389 / 393-395 / 397-398</v>
          </cell>
          <cell r="N449" t="str">
            <v>False</v>
          </cell>
          <cell r="O449" t="str">
            <v>Inactive</v>
          </cell>
          <cell r="P449" t="str">
            <v>ORG_E07</v>
          </cell>
        </row>
        <row r="450">
          <cell r="A450" t="str">
            <v>BI_79H07</v>
          </cell>
          <cell r="B450" t="str">
            <v>79H07</v>
          </cell>
          <cell r="C450" t="str">
            <v>BI_79H07 - Critical Infrastructure/Facility&amp;Cyber Security</v>
          </cell>
          <cell r="D450" t="str">
            <v>ER_5002</v>
          </cell>
          <cell r="E450" t="str">
            <v>5002</v>
          </cell>
          <cell r="F450" t="str">
            <v>ER_5002 - Security Initiative</v>
          </cell>
          <cell r="G450" t="str">
            <v>Enterprise Security</v>
          </cell>
          <cell r="H450" t="str">
            <v>Security Capital</v>
          </cell>
          <cell r="I450" t="str">
            <v>Other Function</v>
          </cell>
          <cell r="J450" t="str">
            <v>Customer Service Quality &amp; Reliability</v>
          </cell>
          <cell r="K450" t="str">
            <v>SRV_CD</v>
          </cell>
          <cell r="L450" t="str">
            <v>JUR_AA</v>
          </cell>
          <cell r="M450" t="str">
            <v>General 5yr 389 / 393-395 / 397-398</v>
          </cell>
          <cell r="N450" t="str">
            <v>False</v>
          </cell>
          <cell r="O450" t="str">
            <v>Inactive</v>
          </cell>
          <cell r="P450" t="str">
            <v>ORG_T08</v>
          </cell>
        </row>
        <row r="451">
          <cell r="A451" t="str">
            <v>BI_79N09</v>
          </cell>
          <cell r="B451" t="str">
            <v>79N09</v>
          </cell>
          <cell r="C451" t="str">
            <v>BI_79N09 - Critical Infrastructure/Facility&amp;Cyber Security</v>
          </cell>
          <cell r="D451" t="str">
            <v>ER_5002</v>
          </cell>
          <cell r="E451" t="str">
            <v>5002</v>
          </cell>
          <cell r="F451" t="str">
            <v>ER_5002 - Security Initiative</v>
          </cell>
          <cell r="G451" t="str">
            <v>Enterprise Security</v>
          </cell>
          <cell r="H451" t="str">
            <v>Security Capital</v>
          </cell>
          <cell r="I451" t="str">
            <v>Other Function</v>
          </cell>
          <cell r="J451" t="str">
            <v>Customer Service Quality &amp; Reliability</v>
          </cell>
          <cell r="K451" t="str">
            <v>SRV_CD</v>
          </cell>
          <cell r="L451" t="str">
            <v>JUR_AA</v>
          </cell>
          <cell r="M451" t="str">
            <v>General 5yr 389 / 393-395 / 397-398</v>
          </cell>
          <cell r="N451" t="str">
            <v>False</v>
          </cell>
          <cell r="O451" t="str">
            <v>Inactive</v>
          </cell>
          <cell r="P451" t="str">
            <v>ORG_T08</v>
          </cell>
        </row>
        <row r="452">
          <cell r="A452" t="str">
            <v>BI_79T08</v>
          </cell>
          <cell r="B452" t="str">
            <v>79T08</v>
          </cell>
          <cell r="C452" t="str">
            <v>BI_79T08 - Substation Security</v>
          </cell>
          <cell r="D452" t="str">
            <v>ER_5002</v>
          </cell>
          <cell r="E452" t="str">
            <v>5002</v>
          </cell>
          <cell r="F452" t="str">
            <v>ER_5002 - Security Initiative</v>
          </cell>
          <cell r="G452" t="str">
            <v>Enterprise Security</v>
          </cell>
          <cell r="H452" t="str">
            <v>Security Capital</v>
          </cell>
          <cell r="I452" t="str">
            <v>Other Function</v>
          </cell>
          <cell r="J452" t="str">
            <v>Customer Service Quality &amp; Reliability</v>
          </cell>
          <cell r="K452" t="str">
            <v>SRV_CD</v>
          </cell>
          <cell r="L452" t="str">
            <v>JUR_AA</v>
          </cell>
          <cell r="M452" t="str">
            <v>General 5yr 389 / 393-395 / 397-398</v>
          </cell>
          <cell r="N452" t="str">
            <v>False</v>
          </cell>
          <cell r="O452" t="str">
            <v>Inactive</v>
          </cell>
          <cell r="P452" t="str">
            <v>ORG_T08</v>
          </cell>
        </row>
        <row r="453">
          <cell r="A453" t="str">
            <v>BI_79W09</v>
          </cell>
          <cell r="B453" t="str">
            <v>79W09</v>
          </cell>
          <cell r="C453" t="str">
            <v>BI_79W09 - Foundation Integration and Source Control</v>
          </cell>
          <cell r="D453" t="str">
            <v>ER_5109</v>
          </cell>
          <cell r="E453" t="str">
            <v>5109</v>
          </cell>
          <cell r="F453" t="str">
            <v>ER_5109 - Foundation Integration and Source Control</v>
          </cell>
          <cell r="G453" t="str">
            <v>Regular Capital - Pre Business Case</v>
          </cell>
          <cell r="H453" t="str">
            <v>No Subfunction</v>
          </cell>
          <cell r="I453" t="str">
            <v>No Function</v>
          </cell>
          <cell r="J453" t="str">
            <v>No Driver</v>
          </cell>
          <cell r="K453" t="str">
            <v>SRV_CD</v>
          </cell>
          <cell r="L453" t="str">
            <v>JUR_AA</v>
          </cell>
          <cell r="M453" t="str">
            <v>General 5yr 389 / 393-395 / 397-398</v>
          </cell>
          <cell r="N453" t="str">
            <v>True</v>
          </cell>
          <cell r="O453" t="str">
            <v>Inactive</v>
          </cell>
          <cell r="P453" t="str">
            <v>ORG_W09</v>
          </cell>
        </row>
        <row r="454">
          <cell r="A454" t="str">
            <v>BI_7BH07</v>
          </cell>
          <cell r="B454" t="str">
            <v>7BH07</v>
          </cell>
          <cell r="C454" t="str">
            <v>BI_7BH07 - North Center Road Reroute</v>
          </cell>
          <cell r="D454" t="str">
            <v>ER_7131</v>
          </cell>
          <cell r="E454" t="str">
            <v>7131</v>
          </cell>
          <cell r="F454" t="str">
            <v>ER_7131 - COF Long Term Restructuring Plan Phase 2</v>
          </cell>
          <cell r="G454" t="str">
            <v>Campus Repurposing Phase 2</v>
          </cell>
          <cell r="H454" t="str">
            <v>Facilities Capital</v>
          </cell>
          <cell r="I454" t="str">
            <v>Other Function</v>
          </cell>
          <cell r="J454" t="str">
            <v>Performance &amp; Capacity</v>
          </cell>
          <cell r="K454" t="str">
            <v>SRV_CD</v>
          </cell>
          <cell r="L454" t="str">
            <v>JUR_AA</v>
          </cell>
          <cell r="M454" t="str">
            <v>Facilities 390-391</v>
          </cell>
          <cell r="N454" t="str">
            <v>True</v>
          </cell>
          <cell r="O454" t="str">
            <v>Inactive</v>
          </cell>
          <cell r="P454" t="str">
            <v>ORG_H07</v>
          </cell>
        </row>
        <row r="455">
          <cell r="A455" t="str">
            <v>BI_7DJ53</v>
          </cell>
          <cell r="B455" t="str">
            <v>7DJ53</v>
          </cell>
          <cell r="C455" t="str">
            <v>BI_7DJ53 - Oldtown-Priest River 115kV Distribution</v>
          </cell>
          <cell r="D455" t="str">
            <v>ER_7050</v>
          </cell>
          <cell r="E455" t="str">
            <v>7050</v>
          </cell>
          <cell r="F455" t="str">
            <v>ER_7050 - Productivity Initiative</v>
          </cell>
          <cell r="G455" t="str">
            <v>Productivity</v>
          </cell>
          <cell r="H455" t="str">
            <v>Productivity Subfunction</v>
          </cell>
          <cell r="I455" t="str">
            <v>Other Capital Function</v>
          </cell>
          <cell r="J455" t="str">
            <v>No Driver</v>
          </cell>
          <cell r="K455" t="str">
            <v>SRV_CD</v>
          </cell>
          <cell r="L455" t="str">
            <v>JUR_AA</v>
          </cell>
          <cell r="M455" t="str">
            <v>General 12yr 389 / 393-395 / 397-398</v>
          </cell>
          <cell r="N455" t="str">
            <v>True</v>
          </cell>
          <cell r="O455" t="str">
            <v>Inactive</v>
          </cell>
          <cell r="P455" t="str">
            <v>ORG_J53</v>
          </cell>
        </row>
        <row r="456">
          <cell r="A456" t="str">
            <v>BI_7SL08</v>
          </cell>
          <cell r="B456" t="str">
            <v>7SL08</v>
          </cell>
          <cell r="C456" t="str">
            <v>BI_7SL08 - Oldtown-Priest River 115kV Substation</v>
          </cell>
          <cell r="D456" t="str">
            <v>ER_7050</v>
          </cell>
          <cell r="E456" t="str">
            <v>7050</v>
          </cell>
          <cell r="F456" t="str">
            <v>ER_7050 - Productivity Initiative</v>
          </cell>
          <cell r="G456" t="str">
            <v>Productivity</v>
          </cell>
          <cell r="H456" t="str">
            <v>Productivity Subfunction</v>
          </cell>
          <cell r="I456" t="str">
            <v>Other Capital Function</v>
          </cell>
          <cell r="J456" t="str">
            <v>No Driver</v>
          </cell>
          <cell r="K456" t="str">
            <v>SRV_CD</v>
          </cell>
          <cell r="L456" t="str">
            <v>JUR_AA</v>
          </cell>
          <cell r="M456" t="str">
            <v>General 12yr 389 / 393-395 / 397-398</v>
          </cell>
          <cell r="N456" t="str">
            <v>True</v>
          </cell>
          <cell r="O456" t="str">
            <v>Inactive</v>
          </cell>
          <cell r="P456" t="str">
            <v>ORG_L08</v>
          </cell>
        </row>
        <row r="457">
          <cell r="A457" t="str">
            <v>BI_7TL08</v>
          </cell>
          <cell r="B457" t="str">
            <v>7TL08</v>
          </cell>
          <cell r="C457" t="str">
            <v>BI_7TL08 - Oldtown-Priest River 115kV Transmission</v>
          </cell>
          <cell r="D457" t="str">
            <v>ER_7050</v>
          </cell>
          <cell r="E457" t="str">
            <v>7050</v>
          </cell>
          <cell r="F457" t="str">
            <v>ER_7050 - Productivity Initiative</v>
          </cell>
          <cell r="G457" t="str">
            <v>Productivity</v>
          </cell>
          <cell r="H457" t="str">
            <v>Productivity Subfunction</v>
          </cell>
          <cell r="I457" t="str">
            <v>Other Capital Function</v>
          </cell>
          <cell r="J457" t="str">
            <v>No Driver</v>
          </cell>
          <cell r="K457" t="str">
            <v>SRV_CD</v>
          </cell>
          <cell r="L457" t="str">
            <v>JUR_AA</v>
          </cell>
          <cell r="M457" t="str">
            <v>General 12yr 389 / 393-395 / 397-398</v>
          </cell>
          <cell r="N457" t="str">
            <v>True</v>
          </cell>
          <cell r="O457" t="str">
            <v>Inactive</v>
          </cell>
          <cell r="P457" t="str">
            <v>ORG_L08</v>
          </cell>
        </row>
        <row r="458">
          <cell r="A458" t="str">
            <v>BI_80H53</v>
          </cell>
          <cell r="B458" t="str">
            <v>80H53</v>
          </cell>
          <cell r="C458" t="str">
            <v>BI_80H53 - HDW EZ-Thump</v>
          </cell>
          <cell r="D458" t="str">
            <v>ER_7050</v>
          </cell>
          <cell r="E458" t="str">
            <v>7050</v>
          </cell>
          <cell r="F458" t="str">
            <v>ER_7050 - Productivity Initiative</v>
          </cell>
          <cell r="G458" t="str">
            <v>Productivity</v>
          </cell>
          <cell r="H458" t="str">
            <v>Productivity Subfunction</v>
          </cell>
          <cell r="I458" t="str">
            <v>Other Capital Function</v>
          </cell>
          <cell r="J458" t="str">
            <v>No Driver</v>
          </cell>
          <cell r="K458" t="str">
            <v>SRV_CD</v>
          </cell>
          <cell r="L458" t="str">
            <v>JUR_AA</v>
          </cell>
          <cell r="M458" t="str">
            <v>General 12yr 389 / 393-395 / 397-398</v>
          </cell>
          <cell r="N458" t="str">
            <v>False</v>
          </cell>
          <cell r="O458" t="str">
            <v>Inactive</v>
          </cell>
          <cell r="P458" t="str">
            <v>ORG_H53</v>
          </cell>
        </row>
        <row r="459">
          <cell r="A459" t="str">
            <v>BI_80K51</v>
          </cell>
          <cell r="B459" t="str">
            <v>80K51</v>
          </cell>
          <cell r="C459" t="str">
            <v>BI_80K51 - Transportation Equipment-System Wide</v>
          </cell>
          <cell r="D459" t="str">
            <v>ER_7000</v>
          </cell>
          <cell r="E459" t="str">
            <v>7000</v>
          </cell>
          <cell r="F459" t="str">
            <v>ER_7000 - Transportation Equip</v>
          </cell>
          <cell r="G459" t="str">
            <v>Fleet Services Capital Plan</v>
          </cell>
          <cell r="H459" t="str">
            <v>Other Subfunction</v>
          </cell>
          <cell r="I459" t="str">
            <v>Other Function</v>
          </cell>
          <cell r="J459" t="str">
            <v>Asset Condition</v>
          </cell>
          <cell r="K459" t="str">
            <v>SRV_CD</v>
          </cell>
          <cell r="L459" t="str">
            <v>JUR_AA</v>
          </cell>
          <cell r="M459" t="str">
            <v>Transportation and Tools 392 / 396</v>
          </cell>
          <cell r="N459" t="str">
            <v>False</v>
          </cell>
          <cell r="O459" t="str">
            <v>Active</v>
          </cell>
          <cell r="P459" t="str">
            <v>ORG_K51</v>
          </cell>
        </row>
        <row r="460">
          <cell r="A460" t="str">
            <v>BI_80W09</v>
          </cell>
          <cell r="B460" t="str">
            <v>80W09</v>
          </cell>
          <cell r="C460" t="str">
            <v>BI_80W09 - Kettle Falls Fuel Tracking System</v>
          </cell>
          <cell r="D460" t="str">
            <v>ER_7050</v>
          </cell>
          <cell r="E460" t="str">
            <v>7050</v>
          </cell>
          <cell r="F460" t="str">
            <v>ER_7050 - Productivity Initiative</v>
          </cell>
          <cell r="G460" t="str">
            <v>Productivity</v>
          </cell>
          <cell r="H460" t="str">
            <v>Productivity Subfunction</v>
          </cell>
          <cell r="I460" t="str">
            <v>Other Capital Function</v>
          </cell>
          <cell r="J460" t="str">
            <v>No Driver</v>
          </cell>
          <cell r="K460" t="str">
            <v>SRV_CD</v>
          </cell>
          <cell r="L460" t="str">
            <v>JUR_AA</v>
          </cell>
          <cell r="M460" t="str">
            <v>General 12yr 389 / 393-395 / 397-398</v>
          </cell>
          <cell r="N460" t="str">
            <v>True</v>
          </cell>
          <cell r="O460" t="str">
            <v>Inactive</v>
          </cell>
          <cell r="P460" t="str">
            <v>ORG_W09</v>
          </cell>
        </row>
        <row r="461">
          <cell r="A461" t="str">
            <v>BI_81A50</v>
          </cell>
          <cell r="B461" t="str">
            <v>81A50</v>
          </cell>
          <cell r="C461" t="str">
            <v>BI_81A50 - Purchase boring machines</v>
          </cell>
          <cell r="D461" t="str">
            <v>ER_7050</v>
          </cell>
          <cell r="E461" t="str">
            <v>7050</v>
          </cell>
          <cell r="F461" t="str">
            <v>ER_7050 - Productivity Initiative</v>
          </cell>
          <cell r="G461" t="str">
            <v>Productivity</v>
          </cell>
          <cell r="H461" t="str">
            <v>Productivity Subfunction</v>
          </cell>
          <cell r="I461" t="str">
            <v>Other Capital Function</v>
          </cell>
          <cell r="J461" t="str">
            <v>No Driver</v>
          </cell>
          <cell r="K461" t="str">
            <v>SRV_CD</v>
          </cell>
          <cell r="L461" t="str">
            <v>JUR_AA</v>
          </cell>
          <cell r="M461" t="str">
            <v>General 12yr 389 / 393-395 / 397-398</v>
          </cell>
          <cell r="N461" t="str">
            <v>False</v>
          </cell>
          <cell r="O461" t="str">
            <v>Inactive</v>
          </cell>
          <cell r="P461" t="str">
            <v>ORG_A50</v>
          </cell>
        </row>
        <row r="462">
          <cell r="A462" t="str">
            <v>BI_81H07</v>
          </cell>
          <cell r="B462" t="str">
            <v>81H07</v>
          </cell>
          <cell r="C462" t="str">
            <v>BI_81H07 - CDA HVAC Digital Controls</v>
          </cell>
          <cell r="D462" t="str">
            <v>ER_7050</v>
          </cell>
          <cell r="E462" t="str">
            <v>7050</v>
          </cell>
          <cell r="F462" t="str">
            <v>ER_7050 - Productivity Initiative</v>
          </cell>
          <cell r="G462" t="str">
            <v>Productivity</v>
          </cell>
          <cell r="H462" t="str">
            <v>Productivity Subfunction</v>
          </cell>
          <cell r="I462" t="str">
            <v>Other Capital Function</v>
          </cell>
          <cell r="J462" t="str">
            <v>No Driver</v>
          </cell>
          <cell r="K462" t="str">
            <v>SRV_CD</v>
          </cell>
          <cell r="L462" t="str">
            <v>JUR_AA</v>
          </cell>
          <cell r="M462" t="str">
            <v>General 12yr 389 / 393-395 / 397-398</v>
          </cell>
          <cell r="N462" t="str">
            <v>False</v>
          </cell>
          <cell r="O462" t="str">
            <v>Inactive</v>
          </cell>
          <cell r="P462" t="str">
            <v>ORG_H07</v>
          </cell>
        </row>
        <row r="463">
          <cell r="A463" t="str">
            <v>BI_81K51</v>
          </cell>
          <cell r="B463" t="str">
            <v>81K51</v>
          </cell>
          <cell r="C463" t="str">
            <v>BI_81K51 - Gas Trailers 2008 Productivity</v>
          </cell>
          <cell r="D463" t="str">
            <v>ER_7050</v>
          </cell>
          <cell r="E463" t="str">
            <v>7050</v>
          </cell>
          <cell r="F463" t="str">
            <v>ER_7050 - Productivity Initiative</v>
          </cell>
          <cell r="G463" t="str">
            <v>Productivity</v>
          </cell>
          <cell r="H463" t="str">
            <v>Productivity Subfunction</v>
          </cell>
          <cell r="I463" t="str">
            <v>Other Capital Function</v>
          </cell>
          <cell r="J463" t="str">
            <v>No Driver</v>
          </cell>
          <cell r="K463" t="str">
            <v>SRV_CD</v>
          </cell>
          <cell r="L463" t="str">
            <v>JUR_AA</v>
          </cell>
          <cell r="M463" t="str">
            <v>General 12yr 389 / 393-395 / 397-398</v>
          </cell>
          <cell r="N463" t="str">
            <v>False</v>
          </cell>
          <cell r="O463" t="str">
            <v>Inactive</v>
          </cell>
          <cell r="P463" t="str">
            <v>ORG_K51</v>
          </cell>
        </row>
        <row r="464">
          <cell r="A464" t="str">
            <v>BI_81P09</v>
          </cell>
          <cell r="B464" t="str">
            <v>81P09</v>
          </cell>
          <cell r="C464" t="str">
            <v>BI_81P09 - Enterprise Call Recording</v>
          </cell>
          <cell r="D464" t="str">
            <v>ER_7050</v>
          </cell>
          <cell r="E464" t="str">
            <v>7050</v>
          </cell>
          <cell r="F464" t="str">
            <v>ER_7050 - Productivity Initiative</v>
          </cell>
          <cell r="G464" t="str">
            <v>Productivity</v>
          </cell>
          <cell r="H464" t="str">
            <v>Productivity Subfunction</v>
          </cell>
          <cell r="I464" t="str">
            <v>Other Capital Function</v>
          </cell>
          <cell r="J464" t="str">
            <v>No Driver</v>
          </cell>
          <cell r="K464" t="str">
            <v>SRV_CD</v>
          </cell>
          <cell r="L464" t="str">
            <v>JUR_AA</v>
          </cell>
          <cell r="M464" t="str">
            <v>General 12yr 389 / 393-395 / 397-398</v>
          </cell>
          <cell r="N464" t="str">
            <v>False</v>
          </cell>
          <cell r="O464" t="str">
            <v>Inactive</v>
          </cell>
          <cell r="P464" t="str">
            <v>ORG_P09</v>
          </cell>
        </row>
        <row r="465">
          <cell r="A465" t="str">
            <v>BI_82C51</v>
          </cell>
          <cell r="B465" t="str">
            <v>82C51</v>
          </cell>
          <cell r="C465" t="str">
            <v>BI_82C51 - DREE Program</v>
          </cell>
          <cell r="D465" t="str">
            <v>ER_7050</v>
          </cell>
          <cell r="E465" t="str">
            <v>7050</v>
          </cell>
          <cell r="F465" t="str">
            <v>ER_7050 - Productivity Initiative</v>
          </cell>
          <cell r="G465" t="str">
            <v>Productivity</v>
          </cell>
          <cell r="H465" t="str">
            <v>Productivity Subfunction</v>
          </cell>
          <cell r="I465" t="str">
            <v>Other Capital Function</v>
          </cell>
          <cell r="J465" t="str">
            <v>No Driver</v>
          </cell>
          <cell r="K465" t="str">
            <v>SRV_CD</v>
          </cell>
          <cell r="L465" t="str">
            <v>JUR_AA</v>
          </cell>
          <cell r="M465" t="str">
            <v>General 12yr 389 / 393-395 / 397-398</v>
          </cell>
          <cell r="N465" t="str">
            <v>True</v>
          </cell>
          <cell r="O465" t="str">
            <v>Inactive</v>
          </cell>
          <cell r="P465" t="str">
            <v>ORG_C51</v>
          </cell>
        </row>
        <row r="466">
          <cell r="A466" t="str">
            <v>BI_83I50</v>
          </cell>
          <cell r="B466" t="str">
            <v>83I50</v>
          </cell>
          <cell r="C466" t="str">
            <v>BI_83I50 - Colville Remote Disconnects</v>
          </cell>
          <cell r="D466" t="str">
            <v>ER_7050</v>
          </cell>
          <cell r="E466" t="str">
            <v>7050</v>
          </cell>
          <cell r="F466" t="str">
            <v>ER_7050 - Productivity Initiative</v>
          </cell>
          <cell r="G466" t="str">
            <v>Productivity</v>
          </cell>
          <cell r="H466" t="str">
            <v>Productivity Subfunction</v>
          </cell>
          <cell r="I466" t="str">
            <v>Other Capital Function</v>
          </cell>
          <cell r="J466" t="str">
            <v>No Driver</v>
          </cell>
          <cell r="K466" t="str">
            <v>SRV_CD</v>
          </cell>
          <cell r="L466" t="str">
            <v>JUR_AA</v>
          </cell>
          <cell r="M466" t="str">
            <v>General 12yr 389 / 393-395 / 397-398</v>
          </cell>
          <cell r="N466" t="str">
            <v>False</v>
          </cell>
          <cell r="O466" t="str">
            <v>Inactive</v>
          </cell>
          <cell r="P466" t="str">
            <v>ORG_I50</v>
          </cell>
        </row>
        <row r="467">
          <cell r="A467" t="str">
            <v>BI_85B50</v>
          </cell>
          <cell r="B467" t="str">
            <v>85B50</v>
          </cell>
          <cell r="C467" t="str">
            <v>BI_85B50 - Stores Equip</v>
          </cell>
          <cell r="D467" t="str">
            <v>ER_7005</v>
          </cell>
          <cell r="E467" t="str">
            <v>7005</v>
          </cell>
          <cell r="F467" t="str">
            <v>ER_7005 - Stores Equip</v>
          </cell>
          <cell r="G467" t="str">
            <v>Capital Equipment Program</v>
          </cell>
          <cell r="H467" t="str">
            <v>Other Subfunction</v>
          </cell>
          <cell r="I467" t="str">
            <v>Other Function</v>
          </cell>
          <cell r="J467" t="str">
            <v>Asset Condition</v>
          </cell>
          <cell r="K467" t="str">
            <v>SRV_CD</v>
          </cell>
          <cell r="L467" t="str">
            <v>JUR_AA</v>
          </cell>
          <cell r="M467" t="str">
            <v>General 12yr 389 / 393-395 / 397-398</v>
          </cell>
          <cell r="N467" t="str">
            <v>False</v>
          </cell>
          <cell r="O467" t="str">
            <v>Inactive</v>
          </cell>
          <cell r="P467" t="str">
            <v>ORG_H51</v>
          </cell>
        </row>
        <row r="468">
          <cell r="A468" t="str">
            <v>BI_85B53</v>
          </cell>
          <cell r="B468" t="str">
            <v>85B53</v>
          </cell>
          <cell r="C468" t="str">
            <v>BI_85B53 - Stores Equipment - Minor Blanket</v>
          </cell>
          <cell r="D468" t="str">
            <v>ER_7005</v>
          </cell>
          <cell r="E468" t="str">
            <v>7005</v>
          </cell>
          <cell r="F468" t="str">
            <v>ER_7005 - Stores Equip</v>
          </cell>
          <cell r="G468" t="str">
            <v>Capital Equipment Program</v>
          </cell>
          <cell r="H468" t="str">
            <v>Other Subfunction</v>
          </cell>
          <cell r="I468" t="str">
            <v>Other Function</v>
          </cell>
          <cell r="J468" t="str">
            <v>Asset Condition</v>
          </cell>
          <cell r="K468" t="str">
            <v>SRV_CD</v>
          </cell>
          <cell r="L468" t="str">
            <v>JUR_AA</v>
          </cell>
          <cell r="M468" t="str">
            <v>General 12yr 389 / 393-395 / 397-398</v>
          </cell>
          <cell r="N468" t="str">
            <v>False</v>
          </cell>
          <cell r="O468" t="str">
            <v>Inactive</v>
          </cell>
          <cell r="P468" t="str">
            <v>ORG_H51</v>
          </cell>
        </row>
        <row r="469">
          <cell r="A469" t="str">
            <v>BI_85C83</v>
          </cell>
          <cell r="B469" t="str">
            <v>85C83</v>
          </cell>
          <cell r="C469" t="str">
            <v>BI_85C83 - Stores Equip</v>
          </cell>
          <cell r="D469" t="str">
            <v>ER_7005</v>
          </cell>
          <cell r="E469" t="str">
            <v>7005</v>
          </cell>
          <cell r="F469" t="str">
            <v>ER_7005 - Stores Equip</v>
          </cell>
          <cell r="G469" t="str">
            <v>Capital Equipment Program</v>
          </cell>
          <cell r="H469" t="str">
            <v>Other Subfunction</v>
          </cell>
          <cell r="I469" t="str">
            <v>Other Function</v>
          </cell>
          <cell r="J469" t="str">
            <v>Asset Condition</v>
          </cell>
          <cell r="K469" t="str">
            <v>SRV_CD</v>
          </cell>
          <cell r="L469" t="str">
            <v>JUR_AA</v>
          </cell>
          <cell r="M469" t="str">
            <v>General 12yr 389 / 393-395 / 397-398</v>
          </cell>
          <cell r="N469" t="str">
            <v>False</v>
          </cell>
          <cell r="O469" t="str">
            <v>Inactive</v>
          </cell>
          <cell r="P469" t="str">
            <v>ORG_H51</v>
          </cell>
        </row>
        <row r="470">
          <cell r="A470" t="str">
            <v>BI_85D83</v>
          </cell>
          <cell r="B470" t="str">
            <v>85D83</v>
          </cell>
          <cell r="C470" t="str">
            <v>BI_85D83 - Stores Equip</v>
          </cell>
          <cell r="D470" t="str">
            <v>ER_7005</v>
          </cell>
          <cell r="E470" t="str">
            <v>7005</v>
          </cell>
          <cell r="F470" t="str">
            <v>ER_7005 - Stores Equip</v>
          </cell>
          <cell r="G470" t="str">
            <v>Capital Equipment Program</v>
          </cell>
          <cell r="H470" t="str">
            <v>Other Subfunction</v>
          </cell>
          <cell r="I470" t="str">
            <v>Other Function</v>
          </cell>
          <cell r="J470" t="str">
            <v>Asset Condition</v>
          </cell>
          <cell r="K470" t="str">
            <v>SRV_CD</v>
          </cell>
          <cell r="L470" t="str">
            <v>JUR_AA</v>
          </cell>
          <cell r="M470" t="str">
            <v>General 12yr 389 / 393-395 / 397-398</v>
          </cell>
          <cell r="N470" t="str">
            <v>False</v>
          </cell>
          <cell r="O470" t="str">
            <v>Inactive</v>
          </cell>
          <cell r="P470" t="str">
            <v>ORG_H51</v>
          </cell>
        </row>
        <row r="471">
          <cell r="A471" t="str">
            <v>BI_85E07</v>
          </cell>
          <cell r="B471" t="str">
            <v>85E07</v>
          </cell>
          <cell r="C471" t="str">
            <v>BI_85E07 - Boiler Feed Pump Var Speed Drive Coyote Springs</v>
          </cell>
          <cell r="D471" t="str">
            <v>ER_7050</v>
          </cell>
          <cell r="E471" t="str">
            <v>7050</v>
          </cell>
          <cell r="F471" t="str">
            <v>ER_7050 - Productivity Initiative</v>
          </cell>
          <cell r="G471" t="str">
            <v>Productivity</v>
          </cell>
          <cell r="H471" t="str">
            <v>Productivity Subfunction</v>
          </cell>
          <cell r="I471" t="str">
            <v>Other Capital Function</v>
          </cell>
          <cell r="J471" t="str">
            <v>No Driver</v>
          </cell>
          <cell r="K471" t="str">
            <v>SRV_CD</v>
          </cell>
          <cell r="L471" t="str">
            <v>JUR_AA</v>
          </cell>
          <cell r="M471" t="str">
            <v>General 12yr 389 / 393-395 / 397-398</v>
          </cell>
          <cell r="N471" t="str">
            <v>True</v>
          </cell>
          <cell r="O471" t="str">
            <v>Inactive</v>
          </cell>
          <cell r="P471" t="str">
            <v>ORG_E07</v>
          </cell>
        </row>
        <row r="472">
          <cell r="A472" t="str">
            <v>BI_85H51</v>
          </cell>
          <cell r="B472" t="str">
            <v>85H51</v>
          </cell>
          <cell r="C472" t="str">
            <v>BI_85H51 - Stores Equip</v>
          </cell>
          <cell r="D472" t="str">
            <v>ER_7005</v>
          </cell>
          <cell r="E472" t="str">
            <v>7005</v>
          </cell>
          <cell r="F472" t="str">
            <v>ER_7005 - Stores Equip</v>
          </cell>
          <cell r="G472" t="str">
            <v>Capital Equipment Program</v>
          </cell>
          <cell r="H472" t="str">
            <v>Other Subfunction</v>
          </cell>
          <cell r="I472" t="str">
            <v>Other Function</v>
          </cell>
          <cell r="J472" t="str">
            <v>Asset Condition</v>
          </cell>
          <cell r="K472" t="str">
            <v>SRV_CD</v>
          </cell>
          <cell r="L472" t="str">
            <v>JUR_AA</v>
          </cell>
          <cell r="M472" t="str">
            <v>General 12yr 389 / 393-395 / 397-398</v>
          </cell>
          <cell r="N472" t="str">
            <v>False</v>
          </cell>
          <cell r="O472" t="str">
            <v>Inactive</v>
          </cell>
          <cell r="P472" t="str">
            <v>ORG_H51</v>
          </cell>
        </row>
        <row r="473">
          <cell r="A473" t="str">
            <v>BI_85J51</v>
          </cell>
          <cell r="B473" t="str">
            <v>85J51</v>
          </cell>
          <cell r="C473" t="str">
            <v>BI_85J51 - Stores Equip</v>
          </cell>
          <cell r="D473" t="str">
            <v>ER_7005</v>
          </cell>
          <cell r="E473" t="str">
            <v>7005</v>
          </cell>
          <cell r="F473" t="str">
            <v>ER_7005 - Stores Equip</v>
          </cell>
          <cell r="G473" t="str">
            <v>Capital Equipment Program</v>
          </cell>
          <cell r="H473" t="str">
            <v>Other Subfunction</v>
          </cell>
          <cell r="I473" t="str">
            <v>Other Function</v>
          </cell>
          <cell r="J473" t="str">
            <v>Asset Condition</v>
          </cell>
          <cell r="K473" t="str">
            <v>SRV_CD</v>
          </cell>
          <cell r="L473" t="str">
            <v>JUR_AA</v>
          </cell>
          <cell r="M473" t="str">
            <v>General 12yr 389 / 393-395 / 397-398</v>
          </cell>
          <cell r="N473" t="str">
            <v>False</v>
          </cell>
          <cell r="O473" t="str">
            <v>Active</v>
          </cell>
          <cell r="P473" t="str">
            <v>ORG_J51</v>
          </cell>
        </row>
        <row r="474">
          <cell r="A474" t="str">
            <v>BI_86A07</v>
          </cell>
          <cell r="B474" t="str">
            <v>86A07</v>
          </cell>
          <cell r="C474" t="str">
            <v>BI_86A07 - Tools/Shop/Garage Equipment-Electric</v>
          </cell>
          <cell r="D474" t="str">
            <v>ER_7006</v>
          </cell>
          <cell r="E474" t="str">
            <v>7006</v>
          </cell>
          <cell r="F474" t="str">
            <v>ER_7006 - Tools Lab &amp; Shop Equipment</v>
          </cell>
          <cell r="G474" t="str">
            <v>Capital Equipment Program</v>
          </cell>
          <cell r="H474" t="str">
            <v>Other Subfunction</v>
          </cell>
          <cell r="I474" t="str">
            <v>Other Function</v>
          </cell>
          <cell r="J474" t="str">
            <v>Asset Condition</v>
          </cell>
          <cell r="K474" t="str">
            <v>SRV_CD</v>
          </cell>
          <cell r="L474" t="str">
            <v>JUR_AA</v>
          </cell>
          <cell r="M474" t="str">
            <v>General 12yr 389 / 393-395 / 397-398</v>
          </cell>
          <cell r="N474" t="str">
            <v>False</v>
          </cell>
          <cell r="O474" t="str">
            <v>Inactive</v>
          </cell>
          <cell r="P474" t="str">
            <v>ORG_H51</v>
          </cell>
        </row>
        <row r="475">
          <cell r="A475" t="str">
            <v>BI_86A80</v>
          </cell>
          <cell r="B475" t="str">
            <v>86A80</v>
          </cell>
          <cell r="C475" t="str">
            <v>BI_86A80 - Tools/Shop/Garage Equipment-Electric</v>
          </cell>
          <cell r="D475" t="str">
            <v>ER_7006</v>
          </cell>
          <cell r="E475" t="str">
            <v>7006</v>
          </cell>
          <cell r="F475" t="str">
            <v>ER_7006 - Tools Lab &amp; Shop Equipment</v>
          </cell>
          <cell r="G475" t="str">
            <v>Capital Equipment Program</v>
          </cell>
          <cell r="H475" t="str">
            <v>Other Subfunction</v>
          </cell>
          <cell r="I475" t="str">
            <v>Other Function</v>
          </cell>
          <cell r="J475" t="str">
            <v>Asset Condition</v>
          </cell>
          <cell r="K475" t="str">
            <v>SRV_CD</v>
          </cell>
          <cell r="L475" t="str">
            <v>JUR_AA</v>
          </cell>
          <cell r="M475" t="str">
            <v>General 12yr 389 / 393-395 / 397-398</v>
          </cell>
          <cell r="N475" t="str">
            <v>False</v>
          </cell>
          <cell r="O475" t="str">
            <v>Inactive</v>
          </cell>
          <cell r="P475" t="str">
            <v>ORG_H51</v>
          </cell>
        </row>
        <row r="476">
          <cell r="A476" t="str">
            <v>BI_86A81</v>
          </cell>
          <cell r="B476" t="str">
            <v>86A81</v>
          </cell>
          <cell r="C476" t="str">
            <v>BI_86A81 - Tools/Lab/Shop Equipment</v>
          </cell>
          <cell r="D476" t="str">
            <v>ER_7006</v>
          </cell>
          <cell r="E476" t="str">
            <v>7006</v>
          </cell>
          <cell r="F476" t="str">
            <v>ER_7006 - Tools Lab &amp; Shop Equipment</v>
          </cell>
          <cell r="G476" t="str">
            <v>Capital Equipment Program</v>
          </cell>
          <cell r="H476" t="str">
            <v>Other Subfunction</v>
          </cell>
          <cell r="I476" t="str">
            <v>Other Function</v>
          </cell>
          <cell r="J476" t="str">
            <v>Asset Condition</v>
          </cell>
          <cell r="K476" t="str">
            <v>SRV_CD</v>
          </cell>
          <cell r="L476" t="str">
            <v>JUR_AA</v>
          </cell>
          <cell r="M476" t="str">
            <v>General 12yr 389 / 393-395 / 397-398</v>
          </cell>
          <cell r="N476" t="str">
            <v>False</v>
          </cell>
          <cell r="O476" t="str">
            <v>Inactive</v>
          </cell>
          <cell r="P476" t="str">
            <v>ORG_H51</v>
          </cell>
        </row>
        <row r="477">
          <cell r="A477" t="str">
            <v>BI_86A82</v>
          </cell>
          <cell r="B477" t="str">
            <v>86A82</v>
          </cell>
          <cell r="C477" t="str">
            <v>BI_86A82 - Tools/Shop/Garage Equipment-Electric</v>
          </cell>
          <cell r="D477" t="str">
            <v>ER_7006</v>
          </cell>
          <cell r="E477" t="str">
            <v>7006</v>
          </cell>
          <cell r="F477" t="str">
            <v>ER_7006 - Tools Lab &amp; Shop Equipment</v>
          </cell>
          <cell r="G477" t="str">
            <v>Capital Equipment Program</v>
          </cell>
          <cell r="H477" t="str">
            <v>Other Subfunction</v>
          </cell>
          <cell r="I477" t="str">
            <v>Other Function</v>
          </cell>
          <cell r="J477" t="str">
            <v>Asset Condition</v>
          </cell>
          <cell r="K477" t="str">
            <v>SRV_CD</v>
          </cell>
          <cell r="L477" t="str">
            <v>JUR_AA</v>
          </cell>
          <cell r="M477" t="str">
            <v>General 12yr 389 / 393-395 / 397-398</v>
          </cell>
          <cell r="N477" t="str">
            <v>False</v>
          </cell>
          <cell r="O477" t="str">
            <v>Inactive</v>
          </cell>
          <cell r="P477" t="str">
            <v>ORG_H51</v>
          </cell>
        </row>
        <row r="478">
          <cell r="A478" t="str">
            <v>BI_86A83</v>
          </cell>
          <cell r="B478" t="str">
            <v>86A83</v>
          </cell>
          <cell r="C478" t="str">
            <v>BI_86A83 - Tools/Lab/Shop Equipment</v>
          </cell>
          <cell r="D478" t="str">
            <v>ER_7006</v>
          </cell>
          <cell r="E478" t="str">
            <v>7006</v>
          </cell>
          <cell r="F478" t="str">
            <v>ER_7006 - Tools Lab &amp; Shop Equipment</v>
          </cell>
          <cell r="G478" t="str">
            <v>Capital Equipment Program</v>
          </cell>
          <cell r="H478" t="str">
            <v>Other Subfunction</v>
          </cell>
          <cell r="I478" t="str">
            <v>Other Function</v>
          </cell>
          <cell r="J478" t="str">
            <v>Asset Condition</v>
          </cell>
          <cell r="K478" t="str">
            <v>SRV_CD</v>
          </cell>
          <cell r="L478" t="str">
            <v>JUR_AA</v>
          </cell>
          <cell r="M478" t="str">
            <v>General 12yr 389 / 393-395 / 397-398</v>
          </cell>
          <cell r="N478" t="str">
            <v>False</v>
          </cell>
          <cell r="O478" t="str">
            <v>Inactive</v>
          </cell>
          <cell r="P478" t="str">
            <v>ORG_H51</v>
          </cell>
        </row>
        <row r="479">
          <cell r="A479" t="str">
            <v>BI_86B02</v>
          </cell>
          <cell r="B479" t="str">
            <v>86B02</v>
          </cell>
          <cell r="C479" t="str">
            <v>BI_86B02 - Tools/Shop/Garage Equipment-Electric</v>
          </cell>
          <cell r="D479" t="str">
            <v>ER_7006</v>
          </cell>
          <cell r="E479" t="str">
            <v>7006</v>
          </cell>
          <cell r="F479" t="str">
            <v>ER_7006 - Tools Lab &amp; Shop Equipment</v>
          </cell>
          <cell r="G479" t="str">
            <v>Capital Equipment Program</v>
          </cell>
          <cell r="H479" t="str">
            <v>Other Subfunction</v>
          </cell>
          <cell r="I479" t="str">
            <v>Other Function</v>
          </cell>
          <cell r="J479" t="str">
            <v>Asset Condition</v>
          </cell>
          <cell r="K479" t="str">
            <v>SRV_CD</v>
          </cell>
          <cell r="L479" t="str">
            <v>JUR_AA</v>
          </cell>
          <cell r="M479" t="str">
            <v>General 12yr 389 / 393-395 / 397-398</v>
          </cell>
          <cell r="N479" t="str">
            <v>False</v>
          </cell>
          <cell r="O479" t="str">
            <v>Inactive</v>
          </cell>
          <cell r="P479" t="str">
            <v>ORG_H51</v>
          </cell>
        </row>
        <row r="480">
          <cell r="A480" t="str">
            <v>BI_86B09</v>
          </cell>
          <cell r="B480" t="str">
            <v>86B09</v>
          </cell>
          <cell r="C480" t="str">
            <v>BI_86B09 - Tools/Shop/Labs Equipment-Electric</v>
          </cell>
          <cell r="D480" t="str">
            <v>ER_7006</v>
          </cell>
          <cell r="E480" t="str">
            <v>7006</v>
          </cell>
          <cell r="F480" t="str">
            <v>ER_7006 - Tools Lab &amp; Shop Equipment</v>
          </cell>
          <cell r="G480" t="str">
            <v>Capital Equipment Program</v>
          </cell>
          <cell r="H480" t="str">
            <v>Other Subfunction</v>
          </cell>
          <cell r="I480" t="str">
            <v>Other Function</v>
          </cell>
          <cell r="J480" t="str">
            <v>Asset Condition</v>
          </cell>
          <cell r="K480" t="str">
            <v>SRV_CD</v>
          </cell>
          <cell r="L480" t="str">
            <v>JUR_AA</v>
          </cell>
          <cell r="M480" t="str">
            <v>General 12yr 389 / 393-395 / 397-398</v>
          </cell>
          <cell r="N480" t="str">
            <v>False</v>
          </cell>
          <cell r="O480" t="str">
            <v>Inactive</v>
          </cell>
          <cell r="P480" t="str">
            <v>ORG_H51</v>
          </cell>
        </row>
        <row r="481">
          <cell r="A481" t="str">
            <v>BI_86B50</v>
          </cell>
          <cell r="B481" t="str">
            <v>86B50</v>
          </cell>
          <cell r="C481" t="str">
            <v>BI_86B50 - Tools/Shop/Labs Equipment-Electric</v>
          </cell>
          <cell r="D481" t="str">
            <v>ER_7006</v>
          </cell>
          <cell r="E481" t="str">
            <v>7006</v>
          </cell>
          <cell r="F481" t="str">
            <v>ER_7006 - Tools Lab &amp; Shop Equipment</v>
          </cell>
          <cell r="G481" t="str">
            <v>Capital Equipment Program</v>
          </cell>
          <cell r="H481" t="str">
            <v>Other Subfunction</v>
          </cell>
          <cell r="I481" t="str">
            <v>Other Function</v>
          </cell>
          <cell r="J481" t="str">
            <v>Asset Condition</v>
          </cell>
          <cell r="K481" t="str">
            <v>SRV_CD</v>
          </cell>
          <cell r="L481" t="str">
            <v>JUR_AA</v>
          </cell>
          <cell r="M481" t="str">
            <v>General 12yr 389 / 393-395 / 397-398</v>
          </cell>
          <cell r="N481" t="str">
            <v>False</v>
          </cell>
          <cell r="O481" t="str">
            <v>Inactive</v>
          </cell>
          <cell r="P481" t="str">
            <v>ORG_H51</v>
          </cell>
        </row>
        <row r="482">
          <cell r="A482" t="str">
            <v>BI_86B51</v>
          </cell>
          <cell r="B482" t="str">
            <v>86B51</v>
          </cell>
          <cell r="C482" t="str">
            <v>BI_86B51 - Tools/Lab/Shop Equipment</v>
          </cell>
          <cell r="D482" t="str">
            <v>ER_7006</v>
          </cell>
          <cell r="E482" t="str">
            <v>7006</v>
          </cell>
          <cell r="F482" t="str">
            <v>ER_7006 - Tools Lab &amp; Shop Equipment</v>
          </cell>
          <cell r="G482" t="str">
            <v>Capital Equipment Program</v>
          </cell>
          <cell r="H482" t="str">
            <v>Other Subfunction</v>
          </cell>
          <cell r="I482" t="str">
            <v>Other Function</v>
          </cell>
          <cell r="J482" t="str">
            <v>Asset Condition</v>
          </cell>
          <cell r="K482" t="str">
            <v>SRV_CD</v>
          </cell>
          <cell r="L482" t="str">
            <v>JUR_AA</v>
          </cell>
          <cell r="M482" t="str">
            <v>General 12yr 389 / 393-395 / 397-398</v>
          </cell>
          <cell r="N482" t="str">
            <v>False</v>
          </cell>
          <cell r="O482" t="str">
            <v>Inactive</v>
          </cell>
          <cell r="P482" t="str">
            <v>ORG_H51</v>
          </cell>
        </row>
        <row r="483">
          <cell r="A483" t="str">
            <v>BI_86B53</v>
          </cell>
          <cell r="B483" t="str">
            <v>86B53</v>
          </cell>
          <cell r="C483" t="str">
            <v>BI_86B53 - Tools/Shop/Labs Equipment-Electric</v>
          </cell>
          <cell r="D483" t="str">
            <v>ER_7006</v>
          </cell>
          <cell r="E483" t="str">
            <v>7006</v>
          </cell>
          <cell r="F483" t="str">
            <v>ER_7006 - Tools Lab &amp; Shop Equipment</v>
          </cell>
          <cell r="G483" t="str">
            <v>Capital Equipment Program</v>
          </cell>
          <cell r="H483" t="str">
            <v>Other Subfunction</v>
          </cell>
          <cell r="I483" t="str">
            <v>Other Function</v>
          </cell>
          <cell r="J483" t="str">
            <v>Asset Condition</v>
          </cell>
          <cell r="K483" t="str">
            <v>SRV_CD</v>
          </cell>
          <cell r="L483" t="str">
            <v>JUR_AA</v>
          </cell>
          <cell r="M483" t="str">
            <v>General 12yr 389 / 393-395 / 397-398</v>
          </cell>
          <cell r="N483" t="str">
            <v>False</v>
          </cell>
          <cell r="O483" t="str">
            <v>Inactive</v>
          </cell>
          <cell r="P483" t="str">
            <v>ORG_H51</v>
          </cell>
        </row>
        <row r="484">
          <cell r="A484" t="str">
            <v>BI_86C51</v>
          </cell>
          <cell r="B484" t="str">
            <v>86C51</v>
          </cell>
          <cell r="C484" t="str">
            <v>BI_86C51 - TS&amp;G Elec Tools</v>
          </cell>
          <cell r="D484" t="str">
            <v>ER_7006</v>
          </cell>
          <cell r="E484" t="str">
            <v>7006</v>
          </cell>
          <cell r="F484" t="str">
            <v>ER_7006 - Tools Lab &amp; Shop Equipment</v>
          </cell>
          <cell r="G484" t="str">
            <v>Capital Equipment Program</v>
          </cell>
          <cell r="H484" t="str">
            <v>Other Subfunction</v>
          </cell>
          <cell r="I484" t="str">
            <v>Other Function</v>
          </cell>
          <cell r="J484" t="str">
            <v>Asset Condition</v>
          </cell>
          <cell r="K484" t="str">
            <v>SRV_CD</v>
          </cell>
          <cell r="L484" t="str">
            <v>JUR_AA</v>
          </cell>
          <cell r="M484" t="str">
            <v>General 12yr 389 / 393-395 / 397-398</v>
          </cell>
          <cell r="N484" t="str">
            <v>False</v>
          </cell>
          <cell r="O484" t="str">
            <v>Inactive</v>
          </cell>
          <cell r="P484" t="str">
            <v>ORG_H51</v>
          </cell>
        </row>
        <row r="485">
          <cell r="A485" t="str">
            <v>BI_86C81</v>
          </cell>
          <cell r="B485" t="str">
            <v>86C81</v>
          </cell>
          <cell r="C485" t="str">
            <v>BI_86C81 - Tools/Shop/Labs Equipment-Electric</v>
          </cell>
          <cell r="D485" t="str">
            <v>ER_7006</v>
          </cell>
          <cell r="E485" t="str">
            <v>7006</v>
          </cell>
          <cell r="F485" t="str">
            <v>ER_7006 - Tools Lab &amp; Shop Equipment</v>
          </cell>
          <cell r="G485" t="str">
            <v>Capital Equipment Program</v>
          </cell>
          <cell r="H485" t="str">
            <v>Other Subfunction</v>
          </cell>
          <cell r="I485" t="str">
            <v>Other Function</v>
          </cell>
          <cell r="J485" t="str">
            <v>Asset Condition</v>
          </cell>
          <cell r="K485" t="str">
            <v>SRV_CD</v>
          </cell>
          <cell r="L485" t="str">
            <v>JUR_AA</v>
          </cell>
          <cell r="M485" t="str">
            <v>General 12yr 389 / 393-395 / 397-398</v>
          </cell>
          <cell r="N485" t="str">
            <v>False</v>
          </cell>
          <cell r="O485" t="str">
            <v>Inactive</v>
          </cell>
          <cell r="P485" t="str">
            <v>ORG_H51</v>
          </cell>
        </row>
        <row r="486">
          <cell r="A486" t="str">
            <v>BI_86D09</v>
          </cell>
          <cell r="B486" t="str">
            <v>86D09</v>
          </cell>
          <cell r="C486" t="str">
            <v>BI_86D09 - Tools/Shop/Garage Equipment-Electric</v>
          </cell>
          <cell r="D486" t="str">
            <v>ER_7006</v>
          </cell>
          <cell r="E486" t="str">
            <v>7006</v>
          </cell>
          <cell r="F486" t="str">
            <v>ER_7006 - Tools Lab &amp; Shop Equipment</v>
          </cell>
          <cell r="G486" t="str">
            <v>Capital Equipment Program</v>
          </cell>
          <cell r="H486" t="str">
            <v>Other Subfunction</v>
          </cell>
          <cell r="I486" t="str">
            <v>Other Function</v>
          </cell>
          <cell r="J486" t="str">
            <v>Asset Condition</v>
          </cell>
          <cell r="K486" t="str">
            <v>SRV_CD</v>
          </cell>
          <cell r="L486" t="str">
            <v>JUR_AA</v>
          </cell>
          <cell r="M486" t="str">
            <v>General 12yr 389 / 393-395 / 397-398</v>
          </cell>
          <cell r="N486" t="str">
            <v>False</v>
          </cell>
          <cell r="O486" t="str">
            <v>Inactive</v>
          </cell>
          <cell r="P486" t="str">
            <v>ORG_H51</v>
          </cell>
        </row>
        <row r="487">
          <cell r="A487" t="str">
            <v>BI_86D53</v>
          </cell>
          <cell r="B487" t="str">
            <v>86D53</v>
          </cell>
          <cell r="C487" t="str">
            <v>BI_86D53 - Tools/Shop/Labs Equipment-Electric</v>
          </cell>
          <cell r="D487" t="str">
            <v>ER_7006</v>
          </cell>
          <cell r="E487" t="str">
            <v>7006</v>
          </cell>
          <cell r="F487" t="str">
            <v>ER_7006 - Tools Lab &amp; Shop Equipment</v>
          </cell>
          <cell r="G487" t="str">
            <v>Capital Equipment Program</v>
          </cell>
          <cell r="H487" t="str">
            <v>Other Subfunction</v>
          </cell>
          <cell r="I487" t="str">
            <v>Other Function</v>
          </cell>
          <cell r="J487" t="str">
            <v>Asset Condition</v>
          </cell>
          <cell r="K487" t="str">
            <v>SRV_CD</v>
          </cell>
          <cell r="L487" t="str">
            <v>JUR_AA</v>
          </cell>
          <cell r="M487" t="str">
            <v>General 12yr 389 / 393-395 / 397-398</v>
          </cell>
          <cell r="N487" t="str">
            <v>False</v>
          </cell>
          <cell r="O487" t="str">
            <v>Inactive</v>
          </cell>
          <cell r="P487" t="str">
            <v>ORG_H51</v>
          </cell>
        </row>
        <row r="488">
          <cell r="A488" t="str">
            <v>BI_86D83</v>
          </cell>
          <cell r="B488" t="str">
            <v>86D83</v>
          </cell>
          <cell r="C488" t="str">
            <v>BI_86D83 - Tools/Shop/Garage Equipment-Electric</v>
          </cell>
          <cell r="D488" t="str">
            <v>ER_7006</v>
          </cell>
          <cell r="E488" t="str">
            <v>7006</v>
          </cell>
          <cell r="F488" t="str">
            <v>ER_7006 - Tools Lab &amp; Shop Equipment</v>
          </cell>
          <cell r="G488" t="str">
            <v>Capital Equipment Program</v>
          </cell>
          <cell r="H488" t="str">
            <v>Other Subfunction</v>
          </cell>
          <cell r="I488" t="str">
            <v>Other Function</v>
          </cell>
          <cell r="J488" t="str">
            <v>Asset Condition</v>
          </cell>
          <cell r="K488" t="str">
            <v>SRV_CD</v>
          </cell>
          <cell r="L488" t="str">
            <v>JUR_AA</v>
          </cell>
          <cell r="M488" t="str">
            <v>General 12yr 389 / 393-395 / 397-398</v>
          </cell>
          <cell r="N488" t="str">
            <v>False</v>
          </cell>
          <cell r="O488" t="str">
            <v>Inactive</v>
          </cell>
          <cell r="P488" t="str">
            <v>ORG_H51</v>
          </cell>
        </row>
        <row r="489">
          <cell r="A489" t="str">
            <v>BI_86F08</v>
          </cell>
          <cell r="B489" t="str">
            <v>86F08</v>
          </cell>
          <cell r="C489" t="str">
            <v>BI_86F08 - Tools/Shop/Garage Equipment-Electric</v>
          </cell>
          <cell r="D489" t="str">
            <v>ER_7006</v>
          </cell>
          <cell r="E489" t="str">
            <v>7006</v>
          </cell>
          <cell r="F489" t="str">
            <v>ER_7006 - Tools Lab &amp; Shop Equipment</v>
          </cell>
          <cell r="G489" t="str">
            <v>Capital Equipment Program</v>
          </cell>
          <cell r="H489" t="str">
            <v>Other Subfunction</v>
          </cell>
          <cell r="I489" t="str">
            <v>Other Function</v>
          </cell>
          <cell r="J489" t="str">
            <v>Asset Condition</v>
          </cell>
          <cell r="K489" t="str">
            <v>SRV_CD</v>
          </cell>
          <cell r="L489" t="str">
            <v>JUR_AA</v>
          </cell>
          <cell r="M489" t="str">
            <v>General 12yr 389 / 393-395 / 397-398</v>
          </cell>
          <cell r="N489" t="str">
            <v>False</v>
          </cell>
          <cell r="O489" t="str">
            <v>Inactive</v>
          </cell>
          <cell r="P489" t="str">
            <v>ORG_H51</v>
          </cell>
        </row>
        <row r="490">
          <cell r="A490" t="str">
            <v>BI_86G02</v>
          </cell>
          <cell r="B490" t="str">
            <v>86G02</v>
          </cell>
          <cell r="C490" t="str">
            <v>BI_86G02 - Tools/Shop/Garage Equipment-Electric</v>
          </cell>
          <cell r="D490" t="str">
            <v>ER_7006</v>
          </cell>
          <cell r="E490" t="str">
            <v>7006</v>
          </cell>
          <cell r="F490" t="str">
            <v>ER_7006 - Tools Lab &amp; Shop Equipment</v>
          </cell>
          <cell r="G490" t="str">
            <v>Capital Equipment Program</v>
          </cell>
          <cell r="H490" t="str">
            <v>Other Subfunction</v>
          </cell>
          <cell r="I490" t="str">
            <v>Other Function</v>
          </cell>
          <cell r="J490" t="str">
            <v>Asset Condition</v>
          </cell>
          <cell r="K490" t="str">
            <v>SRV_CD</v>
          </cell>
          <cell r="L490" t="str">
            <v>JUR_AA</v>
          </cell>
          <cell r="M490" t="str">
            <v>General 12yr 389 / 393-395 / 397-398</v>
          </cell>
          <cell r="N490" t="str">
            <v>False</v>
          </cell>
          <cell r="O490" t="str">
            <v>Inactive</v>
          </cell>
          <cell r="P490" t="str">
            <v>ORG_H51</v>
          </cell>
        </row>
        <row r="491">
          <cell r="A491" t="str">
            <v>BI_86H07</v>
          </cell>
          <cell r="B491" t="str">
            <v>86H07</v>
          </cell>
          <cell r="C491" t="str">
            <v>BI_86H07 - Tools/Shop/Labs Equipment-Electric</v>
          </cell>
          <cell r="D491" t="str">
            <v>ER_7006</v>
          </cell>
          <cell r="E491" t="str">
            <v>7006</v>
          </cell>
          <cell r="F491" t="str">
            <v>ER_7006 - Tools Lab &amp; Shop Equipment</v>
          </cell>
          <cell r="G491" t="str">
            <v>Capital Equipment Program</v>
          </cell>
          <cell r="H491" t="str">
            <v>Other Subfunction</v>
          </cell>
          <cell r="I491" t="str">
            <v>Other Function</v>
          </cell>
          <cell r="J491" t="str">
            <v>Asset Condition</v>
          </cell>
          <cell r="K491" t="str">
            <v>SRV_CD</v>
          </cell>
          <cell r="L491" t="str">
            <v>JUR_AA</v>
          </cell>
          <cell r="M491" t="str">
            <v>General 12yr 389 / 393-395 / 397-398</v>
          </cell>
          <cell r="N491" t="str">
            <v>False</v>
          </cell>
          <cell r="O491" t="str">
            <v>Inactive</v>
          </cell>
          <cell r="P491" t="str">
            <v>ORG_H51</v>
          </cell>
        </row>
        <row r="492">
          <cell r="A492" t="str">
            <v>BI_86H50</v>
          </cell>
          <cell r="B492" t="str">
            <v>86H50</v>
          </cell>
          <cell r="C492" t="str">
            <v>BI_86H50 - Tools/Shop/Garage Equipment-Electric</v>
          </cell>
          <cell r="D492" t="str">
            <v>ER_7006</v>
          </cell>
          <cell r="E492" t="str">
            <v>7006</v>
          </cell>
          <cell r="F492" t="str">
            <v>ER_7006 - Tools Lab &amp; Shop Equipment</v>
          </cell>
          <cell r="G492" t="str">
            <v>Capital Equipment Program</v>
          </cell>
          <cell r="H492" t="str">
            <v>Other Subfunction</v>
          </cell>
          <cell r="I492" t="str">
            <v>Other Function</v>
          </cell>
          <cell r="J492" t="str">
            <v>Asset Condition</v>
          </cell>
          <cell r="K492" t="str">
            <v>SRV_CD</v>
          </cell>
          <cell r="L492" t="str">
            <v>JUR_AA</v>
          </cell>
          <cell r="M492" t="str">
            <v>General 12yr 389 / 393-395 / 397-398</v>
          </cell>
          <cell r="N492" t="str">
            <v>False</v>
          </cell>
          <cell r="O492" t="str">
            <v>Inactive</v>
          </cell>
          <cell r="P492" t="str">
            <v>ORG_H51</v>
          </cell>
        </row>
        <row r="493">
          <cell r="A493" t="str">
            <v>BI_86H53</v>
          </cell>
          <cell r="B493" t="str">
            <v>86H53</v>
          </cell>
          <cell r="C493" t="str">
            <v>BI_86H53 - Stores Equip</v>
          </cell>
          <cell r="D493" t="str">
            <v>ER_7006</v>
          </cell>
          <cell r="E493" t="str">
            <v>7006</v>
          </cell>
          <cell r="F493" t="str">
            <v>ER_7006 - Tools Lab &amp; Shop Equipment</v>
          </cell>
          <cell r="G493" t="str">
            <v>Capital Equipment Program</v>
          </cell>
          <cell r="H493" t="str">
            <v>Other Subfunction</v>
          </cell>
          <cell r="I493" t="str">
            <v>Other Function</v>
          </cell>
          <cell r="J493" t="str">
            <v>Asset Condition</v>
          </cell>
          <cell r="K493" t="str">
            <v>SRV_CD</v>
          </cell>
          <cell r="L493" t="str">
            <v>JUR_AA</v>
          </cell>
          <cell r="M493" t="str">
            <v>General 12yr 389 / 393-395 / 397-398</v>
          </cell>
          <cell r="N493" t="str">
            <v>False</v>
          </cell>
          <cell r="O493" t="str">
            <v>Inactive</v>
          </cell>
          <cell r="P493" t="str">
            <v>ORG_H51</v>
          </cell>
        </row>
        <row r="494">
          <cell r="A494" t="str">
            <v>BI_86J51</v>
          </cell>
          <cell r="B494" t="str">
            <v>86J51</v>
          </cell>
          <cell r="C494" t="str">
            <v>BI_86J51 - Tools/Lab/Shop Equipment</v>
          </cell>
          <cell r="D494" t="str">
            <v>ER_7006</v>
          </cell>
          <cell r="E494" t="str">
            <v>7006</v>
          </cell>
          <cell r="F494" t="str">
            <v>ER_7006 - Tools Lab &amp; Shop Equipment</v>
          </cell>
          <cell r="G494" t="str">
            <v>Capital Equipment Program</v>
          </cell>
          <cell r="H494" t="str">
            <v>Other Subfunction</v>
          </cell>
          <cell r="I494" t="str">
            <v>Other Function</v>
          </cell>
          <cell r="J494" t="str">
            <v>Asset Condition</v>
          </cell>
          <cell r="K494" t="str">
            <v>SRV_CD</v>
          </cell>
          <cell r="L494" t="str">
            <v>JUR_AA</v>
          </cell>
          <cell r="M494" t="str">
            <v>General 12yr 389 / 393-395 / 397-398</v>
          </cell>
          <cell r="N494" t="str">
            <v>False</v>
          </cell>
          <cell r="O494" t="str">
            <v>Active</v>
          </cell>
          <cell r="P494" t="str">
            <v>ORG_H51</v>
          </cell>
        </row>
        <row r="495">
          <cell r="A495" t="str">
            <v>BI_86J53</v>
          </cell>
          <cell r="B495" t="str">
            <v>86J53</v>
          </cell>
          <cell r="C495" t="str">
            <v>BI_86J53 - Tools/Lab/Shop Equipment - Electric</v>
          </cell>
          <cell r="D495" t="str">
            <v>ER_7006</v>
          </cell>
          <cell r="E495" t="str">
            <v>7006</v>
          </cell>
          <cell r="F495" t="str">
            <v>ER_7006 - Tools Lab &amp; Shop Equipment</v>
          </cell>
          <cell r="G495" t="str">
            <v>Capital Equipment Program</v>
          </cell>
          <cell r="H495" t="str">
            <v>Other Subfunction</v>
          </cell>
          <cell r="I495" t="str">
            <v>Other Function</v>
          </cell>
          <cell r="J495" t="str">
            <v>Asset Condition</v>
          </cell>
          <cell r="K495" t="str">
            <v>SRV_CD</v>
          </cell>
          <cell r="L495" t="str">
            <v>JUR_AA</v>
          </cell>
          <cell r="M495" t="str">
            <v>General 12yr 389 / 393-395 / 397-398</v>
          </cell>
          <cell r="N495" t="str">
            <v>False</v>
          </cell>
          <cell r="O495" t="str">
            <v>Inactive</v>
          </cell>
          <cell r="P495" t="str">
            <v>ORG_H51</v>
          </cell>
        </row>
        <row r="496">
          <cell r="A496" t="str">
            <v>BI_86K07</v>
          </cell>
          <cell r="B496" t="str">
            <v>86K07</v>
          </cell>
          <cell r="C496" t="str">
            <v>BI_86K07 - Tools/Lab/Shop Equipment - Electric</v>
          </cell>
          <cell r="D496" t="str">
            <v>ER_7006</v>
          </cell>
          <cell r="E496" t="str">
            <v>7006</v>
          </cell>
          <cell r="F496" t="str">
            <v>ER_7006 - Tools Lab &amp; Shop Equipment</v>
          </cell>
          <cell r="G496" t="str">
            <v>Capital Equipment Program</v>
          </cell>
          <cell r="H496" t="str">
            <v>Other Subfunction</v>
          </cell>
          <cell r="I496" t="str">
            <v>Other Function</v>
          </cell>
          <cell r="J496" t="str">
            <v>Asset Condition</v>
          </cell>
          <cell r="K496" t="str">
            <v>SRV_CD</v>
          </cell>
          <cell r="L496" t="str">
            <v>JUR_AA</v>
          </cell>
          <cell r="M496" t="str">
            <v>General 12yr 389 / 393-395 / 397-398</v>
          </cell>
          <cell r="N496" t="str">
            <v>False</v>
          </cell>
          <cell r="O496" t="str">
            <v>Inactive</v>
          </cell>
          <cell r="P496" t="str">
            <v>ORG_H51</v>
          </cell>
        </row>
        <row r="497">
          <cell r="A497" t="str">
            <v>BI_86K51</v>
          </cell>
          <cell r="B497" t="str">
            <v>86K51</v>
          </cell>
          <cell r="C497" t="str">
            <v>BI_86K51 - Tools/Lab/Shop Equipment - Electric</v>
          </cell>
          <cell r="D497" t="str">
            <v>ER_7006</v>
          </cell>
          <cell r="E497" t="str">
            <v>7006</v>
          </cell>
          <cell r="F497" t="str">
            <v>ER_7006 - Tools Lab &amp; Shop Equipment</v>
          </cell>
          <cell r="G497" t="str">
            <v>Capital Equipment Program</v>
          </cell>
          <cell r="H497" t="str">
            <v>Other Subfunction</v>
          </cell>
          <cell r="I497" t="str">
            <v>Other Function</v>
          </cell>
          <cell r="J497" t="str">
            <v>Asset Condition</v>
          </cell>
          <cell r="K497" t="str">
            <v>SRV_CD</v>
          </cell>
          <cell r="L497" t="str">
            <v>JUR_AA</v>
          </cell>
          <cell r="M497" t="str">
            <v>General 12yr 389 / 393-395 / 397-398</v>
          </cell>
          <cell r="N497" t="str">
            <v>False</v>
          </cell>
          <cell r="O497" t="str">
            <v>Inactive</v>
          </cell>
          <cell r="P497" t="str">
            <v>ORG_H51</v>
          </cell>
        </row>
        <row r="498">
          <cell r="A498" t="str">
            <v>BI_86L07</v>
          </cell>
          <cell r="B498" t="str">
            <v>86L07</v>
          </cell>
          <cell r="C498" t="str">
            <v>BI_86L07 - Ts&amp;G Equip-Electr</v>
          </cell>
          <cell r="D498" t="str">
            <v>ER_7006</v>
          </cell>
          <cell r="E498" t="str">
            <v>7006</v>
          </cell>
          <cell r="F498" t="str">
            <v>ER_7006 - Tools Lab &amp; Shop Equipment</v>
          </cell>
          <cell r="G498" t="str">
            <v>Capital Equipment Program</v>
          </cell>
          <cell r="H498" t="str">
            <v>Other Subfunction</v>
          </cell>
          <cell r="I498" t="str">
            <v>Other Function</v>
          </cell>
          <cell r="J498" t="str">
            <v>Asset Condition</v>
          </cell>
          <cell r="K498" t="str">
            <v>SRV_CD</v>
          </cell>
          <cell r="L498" t="str">
            <v>JUR_AA</v>
          </cell>
          <cell r="M498" t="str">
            <v>General 12yr 389 / 393-395 / 397-398</v>
          </cell>
          <cell r="N498" t="str">
            <v>False</v>
          </cell>
          <cell r="O498" t="str">
            <v>Inactive</v>
          </cell>
          <cell r="P498" t="str">
            <v>ORG_H51</v>
          </cell>
        </row>
        <row r="499">
          <cell r="A499" t="str">
            <v>BI_86L50</v>
          </cell>
          <cell r="B499" t="str">
            <v>86L50</v>
          </cell>
          <cell r="C499" t="str">
            <v>BI_86L50 - Tools/Lab/Shop Equipment - Electric</v>
          </cell>
          <cell r="D499" t="str">
            <v>ER_7006</v>
          </cell>
          <cell r="E499" t="str">
            <v>7006</v>
          </cell>
          <cell r="F499" t="str">
            <v>ER_7006 - Tools Lab &amp; Shop Equipment</v>
          </cell>
          <cell r="G499" t="str">
            <v>Capital Equipment Program</v>
          </cell>
          <cell r="H499" t="str">
            <v>Other Subfunction</v>
          </cell>
          <cell r="I499" t="str">
            <v>Other Function</v>
          </cell>
          <cell r="J499" t="str">
            <v>Asset Condition</v>
          </cell>
          <cell r="K499" t="str">
            <v>SRV_CD</v>
          </cell>
          <cell r="L499" t="str">
            <v>JUR_AA</v>
          </cell>
          <cell r="M499" t="str">
            <v>General 12yr 389 / 393-395 / 397-398</v>
          </cell>
          <cell r="N499" t="str">
            <v>False</v>
          </cell>
          <cell r="O499" t="str">
            <v>Inactive</v>
          </cell>
          <cell r="P499" t="str">
            <v>ORG_H51</v>
          </cell>
        </row>
        <row r="500">
          <cell r="A500" t="str">
            <v>BI_86L53</v>
          </cell>
          <cell r="B500" t="str">
            <v>86L53</v>
          </cell>
          <cell r="C500" t="str">
            <v>BI_86L53 - Tools/Lab/Shop Equipment - Electric</v>
          </cell>
          <cell r="D500" t="str">
            <v>ER_7006</v>
          </cell>
          <cell r="E500" t="str">
            <v>7006</v>
          </cell>
          <cell r="F500" t="str">
            <v>ER_7006 - Tools Lab &amp; Shop Equipment</v>
          </cell>
          <cell r="G500" t="str">
            <v>Capital Equipment Program</v>
          </cell>
          <cell r="H500" t="str">
            <v>Other Subfunction</v>
          </cell>
          <cell r="I500" t="str">
            <v>Other Function</v>
          </cell>
          <cell r="J500" t="str">
            <v>Asset Condition</v>
          </cell>
          <cell r="K500" t="str">
            <v>SRV_CD</v>
          </cell>
          <cell r="L500" t="str">
            <v>JUR_AA</v>
          </cell>
          <cell r="M500" t="str">
            <v>General 12yr 389 / 393-395 / 397-398</v>
          </cell>
          <cell r="N500" t="str">
            <v>False</v>
          </cell>
          <cell r="O500" t="str">
            <v>Inactive</v>
          </cell>
          <cell r="P500" t="str">
            <v>ORG_H51</v>
          </cell>
        </row>
        <row r="501">
          <cell r="A501" t="str">
            <v>BI_86M07</v>
          </cell>
          <cell r="B501" t="str">
            <v>86M07</v>
          </cell>
          <cell r="C501" t="str">
            <v>BI_86M07 - Stores Equip</v>
          </cell>
          <cell r="D501" t="str">
            <v>ER_7006</v>
          </cell>
          <cell r="E501" t="str">
            <v>7006</v>
          </cell>
          <cell r="F501" t="str">
            <v>ER_7006 - Tools Lab &amp; Shop Equipment</v>
          </cell>
          <cell r="G501" t="str">
            <v>Capital Equipment Program</v>
          </cell>
          <cell r="H501" t="str">
            <v>Other Subfunction</v>
          </cell>
          <cell r="I501" t="str">
            <v>Other Function</v>
          </cell>
          <cell r="J501" t="str">
            <v>Asset Condition</v>
          </cell>
          <cell r="K501" t="str">
            <v>SRV_CD</v>
          </cell>
          <cell r="L501" t="str">
            <v>JUR_AA</v>
          </cell>
          <cell r="M501" t="str">
            <v>General 12yr 389 / 393-395 / 397-398</v>
          </cell>
          <cell r="N501" t="str">
            <v>False</v>
          </cell>
          <cell r="O501" t="str">
            <v>Inactive</v>
          </cell>
          <cell r="P501" t="str">
            <v>ORG_H51</v>
          </cell>
        </row>
        <row r="502">
          <cell r="A502" t="str">
            <v>BI_86M51</v>
          </cell>
          <cell r="B502" t="str">
            <v>86M51</v>
          </cell>
          <cell r="C502" t="str">
            <v>BI_86M51 - Tools/Shop/Garage Equipment-Electric</v>
          </cell>
          <cell r="D502" t="str">
            <v>ER_7006</v>
          </cell>
          <cell r="E502" t="str">
            <v>7006</v>
          </cell>
          <cell r="F502" t="str">
            <v>ER_7006 - Tools Lab &amp; Shop Equipment</v>
          </cell>
          <cell r="G502" t="str">
            <v>Capital Equipment Program</v>
          </cell>
          <cell r="H502" t="str">
            <v>Other Subfunction</v>
          </cell>
          <cell r="I502" t="str">
            <v>Other Function</v>
          </cell>
          <cell r="J502" t="str">
            <v>Asset Condition</v>
          </cell>
          <cell r="K502" t="str">
            <v>SRV_CD</v>
          </cell>
          <cell r="L502" t="str">
            <v>JUR_AA</v>
          </cell>
          <cell r="M502" t="str">
            <v>General 12yr 389 / 393-395 / 397-398</v>
          </cell>
          <cell r="N502" t="str">
            <v>False</v>
          </cell>
          <cell r="O502" t="str">
            <v>Inactive</v>
          </cell>
          <cell r="P502" t="str">
            <v>ORG_H51</v>
          </cell>
        </row>
        <row r="503">
          <cell r="A503" t="str">
            <v>BI_86T07</v>
          </cell>
          <cell r="B503" t="str">
            <v>86T07</v>
          </cell>
          <cell r="C503" t="str">
            <v>BI_86T07 - Stores Equip</v>
          </cell>
          <cell r="D503" t="str">
            <v>ER_7006</v>
          </cell>
          <cell r="E503" t="str">
            <v>7006</v>
          </cell>
          <cell r="F503" t="str">
            <v>ER_7006 - Tools Lab &amp; Shop Equipment</v>
          </cell>
          <cell r="G503" t="str">
            <v>Capital Equipment Program</v>
          </cell>
          <cell r="H503" t="str">
            <v>Other Subfunction</v>
          </cell>
          <cell r="I503" t="str">
            <v>Other Function</v>
          </cell>
          <cell r="J503" t="str">
            <v>Asset Condition</v>
          </cell>
          <cell r="K503" t="str">
            <v>SRV_CD</v>
          </cell>
          <cell r="L503" t="str">
            <v>JUR_AA</v>
          </cell>
          <cell r="M503" t="str">
            <v>General 12yr 389 / 393-395 / 397-398</v>
          </cell>
          <cell r="N503" t="str">
            <v>False</v>
          </cell>
          <cell r="O503" t="str">
            <v>Inactive</v>
          </cell>
          <cell r="P503" t="str">
            <v>ORG_H51</v>
          </cell>
        </row>
        <row r="504">
          <cell r="A504" t="str">
            <v>BI_86X08</v>
          </cell>
          <cell r="B504" t="str">
            <v>86X08</v>
          </cell>
          <cell r="C504" t="str">
            <v>BI_86X08 - Tools/Lab/Shop Equipment - Electric</v>
          </cell>
          <cell r="D504" t="str">
            <v>ER_7006</v>
          </cell>
          <cell r="E504" t="str">
            <v>7006</v>
          </cell>
          <cell r="F504" t="str">
            <v>ER_7006 - Tools Lab &amp; Shop Equipment</v>
          </cell>
          <cell r="G504" t="str">
            <v>Capital Equipment Program</v>
          </cell>
          <cell r="H504" t="str">
            <v>Other Subfunction</v>
          </cell>
          <cell r="I504" t="str">
            <v>Other Function</v>
          </cell>
          <cell r="J504" t="str">
            <v>Asset Condition</v>
          </cell>
          <cell r="K504" t="str">
            <v>SRV_CD</v>
          </cell>
          <cell r="L504" t="str">
            <v>JUR_AA</v>
          </cell>
          <cell r="M504" t="str">
            <v>General 12yr 389 / 393-395 / 397-398</v>
          </cell>
          <cell r="N504" t="str">
            <v>False</v>
          </cell>
          <cell r="O504" t="str">
            <v>Inactive</v>
          </cell>
          <cell r="P504" t="str">
            <v>ORG_H51</v>
          </cell>
        </row>
        <row r="505">
          <cell r="A505" t="str">
            <v>BI_86Z08</v>
          </cell>
          <cell r="B505" t="str">
            <v>86Z08</v>
          </cell>
          <cell r="C505" t="str">
            <v>BI_86Z08 - Tools/Shop/Garage Equipment-Electric</v>
          </cell>
          <cell r="D505" t="str">
            <v>ER_7006</v>
          </cell>
          <cell r="E505" t="str">
            <v>7006</v>
          </cell>
          <cell r="F505" t="str">
            <v>ER_7006 - Tools Lab &amp; Shop Equipment</v>
          </cell>
          <cell r="G505" t="str">
            <v>Capital Equipment Program</v>
          </cell>
          <cell r="H505" t="str">
            <v>Other Subfunction</v>
          </cell>
          <cell r="I505" t="str">
            <v>Other Function</v>
          </cell>
          <cell r="J505" t="str">
            <v>Asset Condition</v>
          </cell>
          <cell r="K505" t="str">
            <v>SRV_CD</v>
          </cell>
          <cell r="L505" t="str">
            <v>JUR_AA</v>
          </cell>
          <cell r="M505" t="str">
            <v>General 12yr 389 / 393-395 / 397-398</v>
          </cell>
          <cell r="N505" t="str">
            <v>False</v>
          </cell>
          <cell r="O505" t="str">
            <v>Inactive</v>
          </cell>
          <cell r="P505" t="str">
            <v>ORG_H51</v>
          </cell>
        </row>
        <row r="506">
          <cell r="A506" t="str">
            <v>BI_87C51</v>
          </cell>
          <cell r="B506" t="str">
            <v>87C51</v>
          </cell>
          <cell r="C506" t="str">
            <v>BI_87C51 - Ninth &amp; Central 12F4 Feeder Upgrade</v>
          </cell>
          <cell r="D506" t="str">
            <v>ER_7050</v>
          </cell>
          <cell r="E506" t="str">
            <v>7050</v>
          </cell>
          <cell r="F506" t="str">
            <v>ER_7050 - Productivity Initiative</v>
          </cell>
          <cell r="G506" t="str">
            <v>Productivity</v>
          </cell>
          <cell r="H506" t="str">
            <v>Productivity Subfunction</v>
          </cell>
          <cell r="I506" t="str">
            <v>Other Capital Function</v>
          </cell>
          <cell r="J506" t="str">
            <v>No Driver</v>
          </cell>
          <cell r="K506" t="str">
            <v>SRV_CD</v>
          </cell>
          <cell r="L506" t="str">
            <v>JUR_AA</v>
          </cell>
          <cell r="M506" t="str">
            <v>General 12yr 389 / 393-395 / 397-398</v>
          </cell>
          <cell r="N506" t="str">
            <v>True</v>
          </cell>
          <cell r="O506" t="str">
            <v>Inactive</v>
          </cell>
          <cell r="P506" t="str">
            <v>ORG_C51</v>
          </cell>
        </row>
        <row r="507">
          <cell r="A507" t="str">
            <v>BI_87K07</v>
          </cell>
          <cell r="B507" t="str">
            <v>87K07</v>
          </cell>
          <cell r="C507" t="str">
            <v>BI_87K07 - Kettle Falls Man-Lift Purchase - Genie S-85</v>
          </cell>
          <cell r="D507" t="str">
            <v>ER_7050</v>
          </cell>
          <cell r="E507" t="str">
            <v>7050</v>
          </cell>
          <cell r="F507" t="str">
            <v>ER_7050 - Productivity Initiative</v>
          </cell>
          <cell r="G507" t="str">
            <v>Productivity</v>
          </cell>
          <cell r="H507" t="str">
            <v>Productivity Subfunction</v>
          </cell>
          <cell r="I507" t="str">
            <v>Other Capital Function</v>
          </cell>
          <cell r="J507" t="str">
            <v>No Driver</v>
          </cell>
          <cell r="K507" t="str">
            <v>SRV_CD</v>
          </cell>
          <cell r="L507" t="str">
            <v>JUR_AA</v>
          </cell>
          <cell r="M507" t="str">
            <v>General 12yr 389 / 393-395 / 397-398</v>
          </cell>
          <cell r="N507" t="str">
            <v>False</v>
          </cell>
          <cell r="O507" t="str">
            <v>Inactive</v>
          </cell>
          <cell r="P507" t="str">
            <v>ORG_K07</v>
          </cell>
        </row>
        <row r="508">
          <cell r="A508" t="str">
            <v>BI_88A09</v>
          </cell>
          <cell r="B508" t="str">
            <v>88A09</v>
          </cell>
          <cell r="C508" t="str">
            <v>BI_88A09 - Communication Equipment</v>
          </cell>
          <cell r="D508" t="str">
            <v>ER_5003</v>
          </cell>
          <cell r="E508" t="str">
            <v>5003</v>
          </cell>
          <cell r="F508" t="str">
            <v>ER_5003 - Communication Equip</v>
          </cell>
          <cell r="G508" t="str">
            <v>Regular Capital - Pre Business Case</v>
          </cell>
          <cell r="H508" t="str">
            <v>No Subfunction</v>
          </cell>
          <cell r="I508" t="str">
            <v>No Function</v>
          </cell>
          <cell r="J508" t="str">
            <v>No Driver</v>
          </cell>
          <cell r="K508" t="str">
            <v>SRV_CD</v>
          </cell>
          <cell r="L508" t="str">
            <v>JUR_AA</v>
          </cell>
          <cell r="M508" t="str">
            <v>General 5yr 389 / 393-395 / 397-398</v>
          </cell>
          <cell r="N508" t="str">
            <v>False</v>
          </cell>
          <cell r="O508" t="str">
            <v>Inactive</v>
          </cell>
          <cell r="P508" t="str">
            <v>ORG_A09</v>
          </cell>
        </row>
        <row r="509">
          <cell r="A509" t="str">
            <v>BI_88A52</v>
          </cell>
          <cell r="B509" t="str">
            <v>88A52</v>
          </cell>
          <cell r="C509" t="str">
            <v>BI_88A52 - Communication Equipment</v>
          </cell>
          <cell r="D509" t="str">
            <v>ER_5003</v>
          </cell>
          <cell r="E509" t="str">
            <v>5003</v>
          </cell>
          <cell r="F509" t="str">
            <v>ER_5003 - Communication Equip</v>
          </cell>
          <cell r="G509" t="str">
            <v>Regular Capital - Pre Business Case</v>
          </cell>
          <cell r="H509" t="str">
            <v>No Subfunction</v>
          </cell>
          <cell r="I509" t="str">
            <v>No Function</v>
          </cell>
          <cell r="J509" t="str">
            <v>No Driver</v>
          </cell>
          <cell r="K509" t="str">
            <v>SRV_CD</v>
          </cell>
          <cell r="L509" t="str">
            <v>JUR_AA</v>
          </cell>
          <cell r="M509" t="str">
            <v>General 5yr 389 / 393-395 / 397-398</v>
          </cell>
          <cell r="N509" t="str">
            <v>False</v>
          </cell>
          <cell r="O509" t="str">
            <v>Inactive</v>
          </cell>
          <cell r="P509" t="str">
            <v>ORG_A52</v>
          </cell>
        </row>
        <row r="510">
          <cell r="A510" t="str">
            <v>BI_88B09</v>
          </cell>
          <cell r="B510" t="str">
            <v>88B09</v>
          </cell>
          <cell r="C510" t="str">
            <v>BI_88B09 - Spokane Telecommunications</v>
          </cell>
          <cell r="D510" t="str">
            <v>ER_5003</v>
          </cell>
          <cell r="E510" t="str">
            <v>5003</v>
          </cell>
          <cell r="F510" t="str">
            <v>ER_5003 - Communication Equip</v>
          </cell>
          <cell r="G510" t="str">
            <v>Regular Capital - Pre Business Case</v>
          </cell>
          <cell r="H510" t="str">
            <v>No Subfunction</v>
          </cell>
          <cell r="I510" t="str">
            <v>No Function</v>
          </cell>
          <cell r="J510" t="str">
            <v>No Driver</v>
          </cell>
          <cell r="K510" t="str">
            <v>SRV_CD</v>
          </cell>
          <cell r="L510" t="str">
            <v>JUR_AA</v>
          </cell>
          <cell r="M510" t="str">
            <v>General 5yr 389 / 393-395 / 397-398</v>
          </cell>
          <cell r="N510" t="str">
            <v>False</v>
          </cell>
          <cell r="O510" t="str">
            <v>Inactive</v>
          </cell>
          <cell r="P510" t="str">
            <v>ORG_B09</v>
          </cell>
        </row>
        <row r="511">
          <cell r="A511" t="str">
            <v>BI_88B50</v>
          </cell>
          <cell r="B511" t="str">
            <v>88B50</v>
          </cell>
          <cell r="C511" t="str">
            <v>BI_88B50 - Communication Equipment</v>
          </cell>
          <cell r="D511" t="str">
            <v>ER_5003</v>
          </cell>
          <cell r="E511" t="str">
            <v>5003</v>
          </cell>
          <cell r="F511" t="str">
            <v>ER_5003 - Communication Equip</v>
          </cell>
          <cell r="G511" t="str">
            <v>Regular Capital - Pre Business Case</v>
          </cell>
          <cell r="H511" t="str">
            <v>No Subfunction</v>
          </cell>
          <cell r="I511" t="str">
            <v>No Function</v>
          </cell>
          <cell r="J511" t="str">
            <v>No Driver</v>
          </cell>
          <cell r="K511" t="str">
            <v>SRV_CD</v>
          </cell>
          <cell r="L511" t="str">
            <v>JUR_AA</v>
          </cell>
          <cell r="M511" t="str">
            <v>General 5yr 389 / 393-395 / 397-398</v>
          </cell>
          <cell r="N511" t="str">
            <v>False</v>
          </cell>
          <cell r="O511" t="str">
            <v>Inactive</v>
          </cell>
          <cell r="P511" t="str">
            <v>ORG_B50</v>
          </cell>
        </row>
        <row r="512">
          <cell r="A512" t="str">
            <v>BI_88B53</v>
          </cell>
          <cell r="B512" t="str">
            <v>88B53</v>
          </cell>
          <cell r="C512" t="str">
            <v>BI_88B53 - Communication Equipment</v>
          </cell>
          <cell r="D512" t="str">
            <v>ER_5003</v>
          </cell>
          <cell r="E512" t="str">
            <v>5003</v>
          </cell>
          <cell r="F512" t="str">
            <v>ER_5003 - Communication Equip</v>
          </cell>
          <cell r="G512" t="str">
            <v>Regular Capital - Pre Business Case</v>
          </cell>
          <cell r="H512" t="str">
            <v>No Subfunction</v>
          </cell>
          <cell r="I512" t="str">
            <v>No Function</v>
          </cell>
          <cell r="J512" t="str">
            <v>No Driver</v>
          </cell>
          <cell r="K512" t="str">
            <v>SRV_CD</v>
          </cell>
          <cell r="L512" t="str">
            <v>JUR_AA</v>
          </cell>
          <cell r="M512" t="str">
            <v>General 5yr 389 / 393-395 / 397-398</v>
          </cell>
          <cell r="N512" t="str">
            <v>False</v>
          </cell>
          <cell r="O512" t="str">
            <v>Inactive</v>
          </cell>
          <cell r="P512" t="str">
            <v>ORG_B53</v>
          </cell>
        </row>
        <row r="513">
          <cell r="A513" t="str">
            <v>BI_88B91</v>
          </cell>
          <cell r="B513" t="str">
            <v>88B91</v>
          </cell>
          <cell r="C513" t="str">
            <v>BI_88B91 - Communication Equipment</v>
          </cell>
          <cell r="D513" t="str">
            <v>ER_5003</v>
          </cell>
          <cell r="E513" t="str">
            <v>5003</v>
          </cell>
          <cell r="F513" t="str">
            <v>ER_5003 - Communication Equip</v>
          </cell>
          <cell r="G513" t="str">
            <v>Regular Capital - Pre Business Case</v>
          </cell>
          <cell r="H513" t="str">
            <v>No Subfunction</v>
          </cell>
          <cell r="I513" t="str">
            <v>No Function</v>
          </cell>
          <cell r="J513" t="str">
            <v>No Driver</v>
          </cell>
          <cell r="K513" t="str">
            <v>SRV_CD</v>
          </cell>
          <cell r="L513" t="str">
            <v>JUR_AA</v>
          </cell>
          <cell r="M513" t="str">
            <v>General 5yr 389 / 393-395 / 397-398</v>
          </cell>
          <cell r="N513" t="str">
            <v>False</v>
          </cell>
          <cell r="O513" t="str">
            <v>Inactive</v>
          </cell>
          <cell r="P513" t="str">
            <v>ORG_B09</v>
          </cell>
        </row>
        <row r="514">
          <cell r="A514" t="str">
            <v>BI_88B92</v>
          </cell>
          <cell r="B514" t="str">
            <v>88B92</v>
          </cell>
          <cell r="C514" t="str">
            <v>BI_88B92 - Communications Equipment</v>
          </cell>
          <cell r="D514" t="str">
            <v>ER_5003</v>
          </cell>
          <cell r="E514" t="str">
            <v>5003</v>
          </cell>
          <cell r="F514" t="str">
            <v>ER_5003 - Communication Equip</v>
          </cell>
          <cell r="G514" t="str">
            <v>Regular Capital - Pre Business Case</v>
          </cell>
          <cell r="H514" t="str">
            <v>No Subfunction</v>
          </cell>
          <cell r="I514" t="str">
            <v>No Function</v>
          </cell>
          <cell r="J514" t="str">
            <v>No Driver</v>
          </cell>
          <cell r="K514" t="str">
            <v>SRV_CD</v>
          </cell>
          <cell r="L514" t="str">
            <v>JUR_AA</v>
          </cell>
          <cell r="M514" t="str">
            <v>General 5yr 389 / 393-395 / 397-398</v>
          </cell>
          <cell r="N514" t="str">
            <v>False</v>
          </cell>
          <cell r="O514" t="str">
            <v>Inactive</v>
          </cell>
          <cell r="P514" t="str">
            <v>ORG_B09</v>
          </cell>
        </row>
        <row r="515">
          <cell r="A515" t="str">
            <v>BI_88B93</v>
          </cell>
          <cell r="B515" t="str">
            <v>88B93</v>
          </cell>
          <cell r="C515" t="str">
            <v>BI_88B93 - Communications Equipment</v>
          </cell>
          <cell r="D515" t="str">
            <v>ER_5003</v>
          </cell>
          <cell r="E515" t="str">
            <v>5003</v>
          </cell>
          <cell r="F515" t="str">
            <v>ER_5003 - Communication Equip</v>
          </cell>
          <cell r="G515" t="str">
            <v>Regular Capital - Pre Business Case</v>
          </cell>
          <cell r="H515" t="str">
            <v>No Subfunction</v>
          </cell>
          <cell r="I515" t="str">
            <v>No Function</v>
          </cell>
          <cell r="J515" t="str">
            <v>No Driver</v>
          </cell>
          <cell r="K515" t="str">
            <v>SRV_CD</v>
          </cell>
          <cell r="L515" t="str">
            <v>JUR_AA</v>
          </cell>
          <cell r="M515" t="str">
            <v>General 5yr 389 / 393-395 / 397-398</v>
          </cell>
          <cell r="N515" t="str">
            <v>False</v>
          </cell>
          <cell r="O515" t="str">
            <v>Inactive</v>
          </cell>
          <cell r="P515" t="str">
            <v>ORG_B09</v>
          </cell>
        </row>
        <row r="516">
          <cell r="A516" t="str">
            <v>BI_88B94</v>
          </cell>
          <cell r="B516" t="str">
            <v>88B94</v>
          </cell>
          <cell r="C516" t="str">
            <v>BI_88B94 - Communications Equipment</v>
          </cell>
          <cell r="D516" t="str">
            <v>ER_5003</v>
          </cell>
          <cell r="E516" t="str">
            <v>5003</v>
          </cell>
          <cell r="F516" t="str">
            <v>ER_5003 - Communication Equip</v>
          </cell>
          <cell r="G516" t="str">
            <v>Regular Capital - Pre Business Case</v>
          </cell>
          <cell r="H516" t="str">
            <v>No Subfunction</v>
          </cell>
          <cell r="I516" t="str">
            <v>No Function</v>
          </cell>
          <cell r="J516" t="str">
            <v>No Driver</v>
          </cell>
          <cell r="K516" t="str">
            <v>SRV_CD</v>
          </cell>
          <cell r="L516" t="str">
            <v>JUR_AA</v>
          </cell>
          <cell r="M516" t="str">
            <v>General 5yr 389 / 393-395 / 397-398</v>
          </cell>
          <cell r="N516" t="str">
            <v>False</v>
          </cell>
          <cell r="O516" t="str">
            <v>Inactive</v>
          </cell>
          <cell r="P516" t="str">
            <v>ORG_B09</v>
          </cell>
        </row>
        <row r="517">
          <cell r="A517" t="str">
            <v>BI_88B95</v>
          </cell>
          <cell r="B517" t="str">
            <v>88B95</v>
          </cell>
          <cell r="C517" t="str">
            <v>BI_88B95 - Communications Equipment</v>
          </cell>
          <cell r="D517" t="str">
            <v>ER_5003</v>
          </cell>
          <cell r="E517" t="str">
            <v>5003</v>
          </cell>
          <cell r="F517" t="str">
            <v>ER_5003 - Communication Equip</v>
          </cell>
          <cell r="G517" t="str">
            <v>Regular Capital - Pre Business Case</v>
          </cell>
          <cell r="H517" t="str">
            <v>No Subfunction</v>
          </cell>
          <cell r="I517" t="str">
            <v>No Function</v>
          </cell>
          <cell r="J517" t="str">
            <v>No Driver</v>
          </cell>
          <cell r="K517" t="str">
            <v>SRV_CD</v>
          </cell>
          <cell r="L517" t="str">
            <v>JUR_AA</v>
          </cell>
          <cell r="M517" t="str">
            <v>General 5yr 389 / 393-395 / 397-398</v>
          </cell>
          <cell r="N517" t="str">
            <v>False</v>
          </cell>
          <cell r="O517" t="str">
            <v>Inactive</v>
          </cell>
          <cell r="P517" t="str">
            <v>ORG_B09</v>
          </cell>
        </row>
        <row r="518">
          <cell r="A518" t="str">
            <v>BI_88B96</v>
          </cell>
          <cell r="B518" t="str">
            <v>88B96</v>
          </cell>
          <cell r="C518" t="str">
            <v>BI_88B96 - Communications Equipment</v>
          </cell>
          <cell r="D518" t="str">
            <v>ER_5003</v>
          </cell>
          <cell r="E518" t="str">
            <v>5003</v>
          </cell>
          <cell r="F518" t="str">
            <v>ER_5003 - Communication Equip</v>
          </cell>
          <cell r="G518" t="str">
            <v>Regular Capital - Pre Business Case</v>
          </cell>
          <cell r="H518" t="str">
            <v>No Subfunction</v>
          </cell>
          <cell r="I518" t="str">
            <v>No Function</v>
          </cell>
          <cell r="J518" t="str">
            <v>No Driver</v>
          </cell>
          <cell r="K518" t="str">
            <v>SRV_CD</v>
          </cell>
          <cell r="L518" t="str">
            <v>JUR_AA</v>
          </cell>
          <cell r="M518" t="str">
            <v>General 5yr 389 / 393-395 / 397-398</v>
          </cell>
          <cell r="N518" t="str">
            <v>False</v>
          </cell>
          <cell r="O518" t="str">
            <v>Inactive</v>
          </cell>
          <cell r="P518" t="str">
            <v>ORG_B09</v>
          </cell>
        </row>
        <row r="519">
          <cell r="A519" t="str">
            <v>BI_88B97</v>
          </cell>
          <cell r="B519" t="str">
            <v>88B97</v>
          </cell>
          <cell r="C519" t="str">
            <v>BI_88B97 - Communications Equipment</v>
          </cell>
          <cell r="D519" t="str">
            <v>ER_5003</v>
          </cell>
          <cell r="E519" t="str">
            <v>5003</v>
          </cell>
          <cell r="F519" t="str">
            <v>ER_5003 - Communication Equip</v>
          </cell>
          <cell r="G519" t="str">
            <v>Regular Capital - Pre Business Case</v>
          </cell>
          <cell r="H519" t="str">
            <v>No Subfunction</v>
          </cell>
          <cell r="I519" t="str">
            <v>No Function</v>
          </cell>
          <cell r="J519" t="str">
            <v>No Driver</v>
          </cell>
          <cell r="K519" t="str">
            <v>SRV_CD</v>
          </cell>
          <cell r="L519" t="str">
            <v>JUR_AA</v>
          </cell>
          <cell r="M519" t="str">
            <v>General 5yr 389 / 393-395 / 397-398</v>
          </cell>
          <cell r="N519" t="str">
            <v>False</v>
          </cell>
          <cell r="O519" t="str">
            <v>Inactive</v>
          </cell>
          <cell r="P519" t="str">
            <v>ORG_B09</v>
          </cell>
        </row>
        <row r="520">
          <cell r="A520" t="str">
            <v>BI_88BO9</v>
          </cell>
          <cell r="B520" t="str">
            <v>88BO9</v>
          </cell>
          <cell r="C520" t="str">
            <v>BI_88BO9 - Spokane Telecommunications</v>
          </cell>
          <cell r="D520" t="str">
            <v>ER_5003</v>
          </cell>
          <cell r="E520" t="str">
            <v>5003</v>
          </cell>
          <cell r="F520" t="str">
            <v>ER_5003 - Communication Equip</v>
          </cell>
          <cell r="G520" t="str">
            <v>Regular Capital - Pre Business Case</v>
          </cell>
          <cell r="H520" t="str">
            <v>No Subfunction</v>
          </cell>
          <cell r="I520" t="str">
            <v>No Function</v>
          </cell>
          <cell r="J520" t="str">
            <v>No Driver</v>
          </cell>
          <cell r="K520" t="str">
            <v>SRV_CD</v>
          </cell>
          <cell r="L520" t="str">
            <v>JUR_AA</v>
          </cell>
          <cell r="M520" t="str">
            <v>General 5yr 389 / 393-395 / 397-398</v>
          </cell>
          <cell r="N520" t="str">
            <v>False</v>
          </cell>
          <cell r="O520" t="str">
            <v>Inactive</v>
          </cell>
          <cell r="P520" t="str">
            <v>ORG_B09</v>
          </cell>
        </row>
        <row r="521">
          <cell r="A521" t="str">
            <v>BI_88C07</v>
          </cell>
          <cell r="B521" t="str">
            <v>88C07</v>
          </cell>
          <cell r="C521" t="str">
            <v>BI_88C07 - Hydro Spokane River</v>
          </cell>
          <cell r="D521" t="str">
            <v>ER_5003</v>
          </cell>
          <cell r="E521" t="str">
            <v>5003</v>
          </cell>
          <cell r="F521" t="str">
            <v>ER_5003 - Communication Equip</v>
          </cell>
          <cell r="G521" t="str">
            <v>Regular Capital - Pre Business Case</v>
          </cell>
          <cell r="H521" t="str">
            <v>No Subfunction</v>
          </cell>
          <cell r="I521" t="str">
            <v>No Function</v>
          </cell>
          <cell r="J521" t="str">
            <v>No Driver</v>
          </cell>
          <cell r="K521" t="str">
            <v>SRV_CD</v>
          </cell>
          <cell r="L521" t="str">
            <v>JUR_AA</v>
          </cell>
          <cell r="M521" t="str">
            <v>General 5yr 389 / 393-395 / 397-398</v>
          </cell>
          <cell r="N521" t="str">
            <v>False</v>
          </cell>
          <cell r="O521" t="str">
            <v>Inactive</v>
          </cell>
          <cell r="P521" t="str">
            <v>ORG_C07</v>
          </cell>
        </row>
        <row r="522">
          <cell r="A522" t="str">
            <v>BI_88D09</v>
          </cell>
          <cell r="B522" t="str">
            <v>88D09</v>
          </cell>
          <cell r="C522" t="str">
            <v>BI_88D09 - Communication Equipment</v>
          </cell>
          <cell r="D522" t="str">
            <v>ER_5003</v>
          </cell>
          <cell r="E522" t="str">
            <v>5003</v>
          </cell>
          <cell r="F522" t="str">
            <v>ER_5003 - Communication Equip</v>
          </cell>
          <cell r="G522" t="str">
            <v>Regular Capital - Pre Business Case</v>
          </cell>
          <cell r="H522" t="str">
            <v>No Subfunction</v>
          </cell>
          <cell r="I522" t="str">
            <v>No Function</v>
          </cell>
          <cell r="J522" t="str">
            <v>No Driver</v>
          </cell>
          <cell r="K522" t="str">
            <v>SRV_CD</v>
          </cell>
          <cell r="L522" t="str">
            <v>JUR_AA</v>
          </cell>
          <cell r="M522" t="str">
            <v>General 5yr 389 / 393-395 / 397-398</v>
          </cell>
          <cell r="N522" t="str">
            <v>False</v>
          </cell>
          <cell r="O522" t="str">
            <v>Inactive</v>
          </cell>
          <cell r="P522" t="str">
            <v>ORG_D09</v>
          </cell>
        </row>
        <row r="523">
          <cell r="A523" t="str">
            <v>BI_88D53</v>
          </cell>
          <cell r="B523" t="str">
            <v>88D53</v>
          </cell>
          <cell r="C523" t="str">
            <v>BI_88D53 - Communication Equipment</v>
          </cell>
          <cell r="D523" t="str">
            <v>ER_5003</v>
          </cell>
          <cell r="E523" t="str">
            <v>5003</v>
          </cell>
          <cell r="F523" t="str">
            <v>ER_5003 - Communication Equip</v>
          </cell>
          <cell r="G523" t="str">
            <v>Regular Capital - Pre Business Case</v>
          </cell>
          <cell r="H523" t="str">
            <v>No Subfunction</v>
          </cell>
          <cell r="I523" t="str">
            <v>No Function</v>
          </cell>
          <cell r="J523" t="str">
            <v>No Driver</v>
          </cell>
          <cell r="K523" t="str">
            <v>SRV_CD</v>
          </cell>
          <cell r="L523" t="str">
            <v>JUR_AA</v>
          </cell>
          <cell r="M523" t="str">
            <v>General 5yr 389 / 393-395 / 397-398</v>
          </cell>
          <cell r="N523" t="str">
            <v>False</v>
          </cell>
          <cell r="O523" t="str">
            <v>Inactive</v>
          </cell>
          <cell r="P523" t="str">
            <v>ORG_D53</v>
          </cell>
        </row>
        <row r="524">
          <cell r="A524" t="str">
            <v>BI_88F08</v>
          </cell>
          <cell r="B524" t="str">
            <v>88F08</v>
          </cell>
          <cell r="C524" t="str">
            <v>BI_88F08 - Communication Equipment</v>
          </cell>
          <cell r="D524" t="str">
            <v>ER_5003</v>
          </cell>
          <cell r="E524" t="str">
            <v>5003</v>
          </cell>
          <cell r="F524" t="str">
            <v>ER_5003 - Communication Equip</v>
          </cell>
          <cell r="G524" t="str">
            <v>Regular Capital - Pre Business Case</v>
          </cell>
          <cell r="H524" t="str">
            <v>No Subfunction</v>
          </cell>
          <cell r="I524" t="str">
            <v>No Function</v>
          </cell>
          <cell r="J524" t="str">
            <v>No Driver</v>
          </cell>
          <cell r="K524" t="str">
            <v>SRV_CD</v>
          </cell>
          <cell r="L524" t="str">
            <v>JUR_AA</v>
          </cell>
          <cell r="M524" t="str">
            <v>General 5yr 389 / 393-395 / 397-398</v>
          </cell>
          <cell r="N524" t="str">
            <v>False</v>
          </cell>
          <cell r="O524" t="str">
            <v>Inactive</v>
          </cell>
          <cell r="P524" t="str">
            <v>ORG_F08</v>
          </cell>
        </row>
        <row r="525">
          <cell r="A525" t="str">
            <v>BI_88G02</v>
          </cell>
          <cell r="B525" t="str">
            <v>88G02</v>
          </cell>
          <cell r="C525" t="str">
            <v>BI_88G02 - Human Resources</v>
          </cell>
          <cell r="D525" t="str">
            <v>ER_5003</v>
          </cell>
          <cell r="E525" t="str">
            <v>5003</v>
          </cell>
          <cell r="F525" t="str">
            <v>ER_5003 - Communication Equip</v>
          </cell>
          <cell r="G525" t="str">
            <v>Regular Capital - Pre Business Case</v>
          </cell>
          <cell r="H525" t="str">
            <v>No Subfunction</v>
          </cell>
          <cell r="I525" t="str">
            <v>No Function</v>
          </cell>
          <cell r="J525" t="str">
            <v>No Driver</v>
          </cell>
          <cell r="K525" t="str">
            <v>SRV_CD</v>
          </cell>
          <cell r="L525" t="str">
            <v>JUR_AA</v>
          </cell>
          <cell r="M525" t="str">
            <v>General 5yr 389 / 393-395 / 397-398</v>
          </cell>
          <cell r="N525" t="str">
            <v>False</v>
          </cell>
          <cell r="O525" t="str">
            <v>Inactive</v>
          </cell>
          <cell r="P525" t="str">
            <v>ORG_D02</v>
          </cell>
        </row>
        <row r="526">
          <cell r="A526" t="str">
            <v>BI_88G50</v>
          </cell>
          <cell r="B526" t="str">
            <v>88G50</v>
          </cell>
          <cell r="C526" t="str">
            <v>BI_88G50 - Communication Equipment</v>
          </cell>
          <cell r="D526" t="str">
            <v>ER_5003</v>
          </cell>
          <cell r="E526" t="str">
            <v>5003</v>
          </cell>
          <cell r="F526" t="str">
            <v>ER_5003 - Communication Equip</v>
          </cell>
          <cell r="G526" t="str">
            <v>Regular Capital - Pre Business Case</v>
          </cell>
          <cell r="H526" t="str">
            <v>No Subfunction</v>
          </cell>
          <cell r="I526" t="str">
            <v>No Function</v>
          </cell>
          <cell r="J526" t="str">
            <v>No Driver</v>
          </cell>
          <cell r="K526" t="str">
            <v>SRV_CD</v>
          </cell>
          <cell r="L526" t="str">
            <v>JUR_AA</v>
          </cell>
          <cell r="M526" t="str">
            <v>General 5yr 389 / 393-395 / 397-398</v>
          </cell>
          <cell r="N526" t="str">
            <v>False</v>
          </cell>
          <cell r="O526" t="str">
            <v>Inactive</v>
          </cell>
          <cell r="P526" t="str">
            <v>ORG_G50</v>
          </cell>
        </row>
        <row r="527">
          <cell r="A527" t="str">
            <v>BI_88H50</v>
          </cell>
          <cell r="B527" t="str">
            <v>88H50</v>
          </cell>
          <cell r="C527" t="str">
            <v>BI_88H50 - Communication Equipment</v>
          </cell>
          <cell r="D527" t="str">
            <v>ER_5003</v>
          </cell>
          <cell r="E527" t="str">
            <v>5003</v>
          </cell>
          <cell r="F527" t="str">
            <v>ER_5003 - Communication Equip</v>
          </cell>
          <cell r="G527" t="str">
            <v>Regular Capital - Pre Business Case</v>
          </cell>
          <cell r="H527" t="str">
            <v>No Subfunction</v>
          </cell>
          <cell r="I527" t="str">
            <v>No Function</v>
          </cell>
          <cell r="J527" t="str">
            <v>No Driver</v>
          </cell>
          <cell r="K527" t="str">
            <v>SRV_CD</v>
          </cell>
          <cell r="L527" t="str">
            <v>JUR_AA</v>
          </cell>
          <cell r="M527" t="str">
            <v>General 5yr 389 / 393-395 / 397-398</v>
          </cell>
          <cell r="N527" t="str">
            <v>False</v>
          </cell>
          <cell r="O527" t="str">
            <v>Inactive</v>
          </cell>
          <cell r="P527" t="str">
            <v>ORG_H50</v>
          </cell>
        </row>
        <row r="528">
          <cell r="A528" t="str">
            <v>BI_88H53</v>
          </cell>
          <cell r="B528" t="str">
            <v>88H53</v>
          </cell>
          <cell r="C528" t="str">
            <v>BI_88H53 - Communication Equipment</v>
          </cell>
          <cell r="D528" t="str">
            <v>ER_5003</v>
          </cell>
          <cell r="E528" t="str">
            <v>5003</v>
          </cell>
          <cell r="F528" t="str">
            <v>ER_5003 - Communication Equip</v>
          </cell>
          <cell r="G528" t="str">
            <v>Regular Capital - Pre Business Case</v>
          </cell>
          <cell r="H528" t="str">
            <v>No Subfunction</v>
          </cell>
          <cell r="I528" t="str">
            <v>No Function</v>
          </cell>
          <cell r="J528" t="str">
            <v>No Driver</v>
          </cell>
          <cell r="K528" t="str">
            <v>SRV_CD</v>
          </cell>
          <cell r="L528" t="str">
            <v>JUR_AA</v>
          </cell>
          <cell r="M528" t="str">
            <v>General 5yr 389 / 393-395 / 397-398</v>
          </cell>
          <cell r="N528" t="str">
            <v>False</v>
          </cell>
          <cell r="O528" t="str">
            <v>Inactive</v>
          </cell>
          <cell r="P528" t="str">
            <v>ORG_H53</v>
          </cell>
        </row>
        <row r="529">
          <cell r="A529" t="str">
            <v>BI_88J53</v>
          </cell>
          <cell r="B529" t="str">
            <v>88J53</v>
          </cell>
          <cell r="C529" t="str">
            <v>BI_88J53 - Communication Equipment</v>
          </cell>
          <cell r="D529" t="str">
            <v>ER_5003</v>
          </cell>
          <cell r="E529" t="str">
            <v>5003</v>
          </cell>
          <cell r="F529" t="str">
            <v>ER_5003 - Communication Equip</v>
          </cell>
          <cell r="G529" t="str">
            <v>Regular Capital - Pre Business Case</v>
          </cell>
          <cell r="H529" t="str">
            <v>No Subfunction</v>
          </cell>
          <cell r="I529" t="str">
            <v>No Function</v>
          </cell>
          <cell r="J529" t="str">
            <v>No Driver</v>
          </cell>
          <cell r="K529" t="str">
            <v>SRV_CD</v>
          </cell>
          <cell r="L529" t="str">
            <v>JUR_AA</v>
          </cell>
          <cell r="M529" t="str">
            <v>General 5yr 389 / 393-395 / 397-398</v>
          </cell>
          <cell r="N529" t="str">
            <v>False</v>
          </cell>
          <cell r="O529" t="str">
            <v>Inactive</v>
          </cell>
          <cell r="P529" t="str">
            <v>ORG_J53</v>
          </cell>
        </row>
        <row r="530">
          <cell r="A530" t="str">
            <v>BI_88K07</v>
          </cell>
          <cell r="B530" t="str">
            <v>88K07</v>
          </cell>
          <cell r="C530" t="str">
            <v>BI_88K07 - Communication Equipment</v>
          </cell>
          <cell r="D530" t="str">
            <v>ER_5003</v>
          </cell>
          <cell r="E530" t="str">
            <v>5003</v>
          </cell>
          <cell r="F530" t="str">
            <v>ER_5003 - Communication Equip</v>
          </cell>
          <cell r="G530" t="str">
            <v>Regular Capital - Pre Business Case</v>
          </cell>
          <cell r="H530" t="str">
            <v>No Subfunction</v>
          </cell>
          <cell r="I530" t="str">
            <v>No Function</v>
          </cell>
          <cell r="J530" t="str">
            <v>No Driver</v>
          </cell>
          <cell r="K530" t="str">
            <v>SRV_CD</v>
          </cell>
          <cell r="L530" t="str">
            <v>JUR_AA</v>
          </cell>
          <cell r="M530" t="str">
            <v>General 5yr 389 / 393-395 / 397-398</v>
          </cell>
          <cell r="N530" t="str">
            <v>False</v>
          </cell>
          <cell r="O530" t="str">
            <v>Inactive</v>
          </cell>
          <cell r="P530" t="str">
            <v>ORG_K07</v>
          </cell>
        </row>
        <row r="531">
          <cell r="A531" t="str">
            <v>BI_88K50</v>
          </cell>
          <cell r="B531" t="str">
            <v>88K50</v>
          </cell>
          <cell r="C531" t="str">
            <v>BI_88K50 - Communication Equipment</v>
          </cell>
          <cell r="D531" t="str">
            <v>ER_5003</v>
          </cell>
          <cell r="E531" t="str">
            <v>5003</v>
          </cell>
          <cell r="F531" t="str">
            <v>ER_5003 - Communication Equip</v>
          </cell>
          <cell r="G531" t="str">
            <v>Regular Capital - Pre Business Case</v>
          </cell>
          <cell r="H531" t="str">
            <v>No Subfunction</v>
          </cell>
          <cell r="I531" t="str">
            <v>No Function</v>
          </cell>
          <cell r="J531" t="str">
            <v>No Driver</v>
          </cell>
          <cell r="K531" t="str">
            <v>SRV_CD</v>
          </cell>
          <cell r="L531" t="str">
            <v>JUR_AA</v>
          </cell>
          <cell r="M531" t="str">
            <v>General 5yr 389 / 393-395 / 397-398</v>
          </cell>
          <cell r="N531" t="str">
            <v>False</v>
          </cell>
          <cell r="O531" t="str">
            <v>Inactive</v>
          </cell>
          <cell r="P531" t="str">
            <v>ORG_B09</v>
          </cell>
        </row>
        <row r="532">
          <cell r="A532" t="str">
            <v>BI_88L07</v>
          </cell>
          <cell r="B532" t="str">
            <v>88L07</v>
          </cell>
          <cell r="C532" t="str">
            <v>BI_88L07 - Communication Equipment</v>
          </cell>
          <cell r="D532" t="str">
            <v>ER_5003</v>
          </cell>
          <cell r="E532" t="str">
            <v>5003</v>
          </cell>
          <cell r="F532" t="str">
            <v>ER_5003 - Communication Equip</v>
          </cell>
          <cell r="G532" t="str">
            <v>Regular Capital - Pre Business Case</v>
          </cell>
          <cell r="H532" t="str">
            <v>No Subfunction</v>
          </cell>
          <cell r="I532" t="str">
            <v>No Function</v>
          </cell>
          <cell r="J532" t="str">
            <v>No Driver</v>
          </cell>
          <cell r="K532" t="str">
            <v>SRV_CD</v>
          </cell>
          <cell r="L532" t="str">
            <v>JUR_AA</v>
          </cell>
          <cell r="M532" t="str">
            <v>General 5yr 389 / 393-395 / 397-398</v>
          </cell>
          <cell r="N532" t="str">
            <v>False</v>
          </cell>
          <cell r="O532" t="str">
            <v>Inactive</v>
          </cell>
          <cell r="P532" t="str">
            <v>ORG_L07</v>
          </cell>
        </row>
        <row r="533">
          <cell r="A533" t="str">
            <v>BI_88L50</v>
          </cell>
          <cell r="B533" t="str">
            <v>88L50</v>
          </cell>
          <cell r="C533" t="str">
            <v>BI_88L50 - Communication Equipment</v>
          </cell>
          <cell r="D533" t="str">
            <v>ER_5003</v>
          </cell>
          <cell r="E533" t="str">
            <v>5003</v>
          </cell>
          <cell r="F533" t="str">
            <v>ER_5003 - Communication Equip</v>
          </cell>
          <cell r="G533" t="str">
            <v>Regular Capital - Pre Business Case</v>
          </cell>
          <cell r="H533" t="str">
            <v>No Subfunction</v>
          </cell>
          <cell r="I533" t="str">
            <v>No Function</v>
          </cell>
          <cell r="J533" t="str">
            <v>No Driver</v>
          </cell>
          <cell r="K533" t="str">
            <v>SRV_CD</v>
          </cell>
          <cell r="L533" t="str">
            <v>JUR_AA</v>
          </cell>
          <cell r="M533" t="str">
            <v>General 5yr 389 / 393-395 / 397-398</v>
          </cell>
          <cell r="N533" t="str">
            <v>False</v>
          </cell>
          <cell r="O533" t="str">
            <v>Inactive</v>
          </cell>
          <cell r="P533" t="str">
            <v>ORG_L50</v>
          </cell>
        </row>
        <row r="534">
          <cell r="A534" t="str">
            <v>BI_88L53</v>
          </cell>
          <cell r="B534" t="str">
            <v>88L53</v>
          </cell>
          <cell r="C534" t="str">
            <v>BI_88L53 - Communication Equipment</v>
          </cell>
          <cell r="D534" t="str">
            <v>ER_5003</v>
          </cell>
          <cell r="E534" t="str">
            <v>5003</v>
          </cell>
          <cell r="F534" t="str">
            <v>ER_5003 - Communication Equip</v>
          </cell>
          <cell r="G534" t="str">
            <v>Regular Capital - Pre Business Case</v>
          </cell>
          <cell r="H534" t="str">
            <v>No Subfunction</v>
          </cell>
          <cell r="I534" t="str">
            <v>No Function</v>
          </cell>
          <cell r="J534" t="str">
            <v>No Driver</v>
          </cell>
          <cell r="K534" t="str">
            <v>SRV_CD</v>
          </cell>
          <cell r="L534" t="str">
            <v>JUR_AA</v>
          </cell>
          <cell r="M534" t="str">
            <v>General 5yr 389 / 393-395 / 397-398</v>
          </cell>
          <cell r="N534" t="str">
            <v>False</v>
          </cell>
          <cell r="O534" t="str">
            <v>Inactive</v>
          </cell>
          <cell r="P534" t="str">
            <v>ORG_L53</v>
          </cell>
        </row>
        <row r="535">
          <cell r="A535" t="str">
            <v>BI_88M07</v>
          </cell>
          <cell r="B535" t="str">
            <v>88M07</v>
          </cell>
          <cell r="C535" t="str">
            <v>BI_88M07 - Communication Equipment</v>
          </cell>
          <cell r="D535" t="str">
            <v>ER_5003</v>
          </cell>
          <cell r="E535" t="str">
            <v>5003</v>
          </cell>
          <cell r="F535" t="str">
            <v>ER_5003 - Communication Equip</v>
          </cell>
          <cell r="G535" t="str">
            <v>Regular Capital - Pre Business Case</v>
          </cell>
          <cell r="H535" t="str">
            <v>No Subfunction</v>
          </cell>
          <cell r="I535" t="str">
            <v>No Function</v>
          </cell>
          <cell r="J535" t="str">
            <v>No Driver</v>
          </cell>
          <cell r="K535" t="str">
            <v>SRV_CD</v>
          </cell>
          <cell r="L535" t="str">
            <v>JUR_AA</v>
          </cell>
          <cell r="M535" t="str">
            <v>General 5yr 389 / 393-395 / 397-398</v>
          </cell>
          <cell r="N535" t="str">
            <v>False</v>
          </cell>
          <cell r="O535" t="str">
            <v>Inactive</v>
          </cell>
          <cell r="P535" t="str">
            <v>ORG_M07</v>
          </cell>
        </row>
        <row r="536">
          <cell r="A536" t="str">
            <v>BI_88R55</v>
          </cell>
          <cell r="B536" t="str">
            <v>88R55</v>
          </cell>
          <cell r="C536" t="str">
            <v>BI_88R55 - Commun Equip - Risk Mgmt</v>
          </cell>
          <cell r="D536" t="str">
            <v>ER_5003</v>
          </cell>
          <cell r="E536" t="str">
            <v>5003</v>
          </cell>
          <cell r="F536" t="str">
            <v>ER_5003 - Communication Equip</v>
          </cell>
          <cell r="G536" t="str">
            <v>Regular Capital - Pre Business Case</v>
          </cell>
          <cell r="H536" t="str">
            <v>No Subfunction</v>
          </cell>
          <cell r="I536" t="str">
            <v>No Function</v>
          </cell>
          <cell r="J536" t="str">
            <v>No Driver</v>
          </cell>
          <cell r="K536" t="str">
            <v>SRV_CD</v>
          </cell>
          <cell r="L536" t="str">
            <v>JUR_AA</v>
          </cell>
          <cell r="M536" t="str">
            <v>General 5yr 389 / 393-395 / 397-398</v>
          </cell>
          <cell r="N536" t="str">
            <v>False</v>
          </cell>
          <cell r="O536" t="str">
            <v>Inactive</v>
          </cell>
          <cell r="P536" t="str">
            <v>ORG_R55</v>
          </cell>
        </row>
        <row r="537">
          <cell r="A537" t="str">
            <v>BI_88T07</v>
          </cell>
          <cell r="B537" t="str">
            <v>88T07</v>
          </cell>
          <cell r="C537" t="str">
            <v>BI_88T07 - Communication Equipment</v>
          </cell>
          <cell r="D537" t="str">
            <v>ER_5003</v>
          </cell>
          <cell r="E537" t="str">
            <v>5003</v>
          </cell>
          <cell r="F537" t="str">
            <v>ER_5003 - Communication Equip</v>
          </cell>
          <cell r="G537" t="str">
            <v>Regular Capital - Pre Business Case</v>
          </cell>
          <cell r="H537" t="str">
            <v>No Subfunction</v>
          </cell>
          <cell r="I537" t="str">
            <v>No Function</v>
          </cell>
          <cell r="J537" t="str">
            <v>No Driver</v>
          </cell>
          <cell r="K537" t="str">
            <v>SRV_CD</v>
          </cell>
          <cell r="L537" t="str">
            <v>JUR_AA</v>
          </cell>
          <cell r="M537" t="str">
            <v>General 5yr 389 / 393-395 / 397-398</v>
          </cell>
          <cell r="N537" t="str">
            <v>False</v>
          </cell>
          <cell r="O537" t="str">
            <v>Inactive</v>
          </cell>
          <cell r="P537" t="str">
            <v>ORG_T07</v>
          </cell>
        </row>
        <row r="538">
          <cell r="A538" t="str">
            <v>BI_89A07</v>
          </cell>
          <cell r="B538" t="str">
            <v>89A07</v>
          </cell>
          <cell r="C538" t="str">
            <v>BI_89A07 - Corporate Telephony Products &amp; Services</v>
          </cell>
          <cell r="D538" t="str">
            <v>ER_5004</v>
          </cell>
          <cell r="E538" t="str">
            <v>5004</v>
          </cell>
          <cell r="F538" t="str">
            <v>ER_5004 - Telephone Systems</v>
          </cell>
          <cell r="G538" t="str">
            <v>Regular Capital - Pre Business Case</v>
          </cell>
          <cell r="H538" t="str">
            <v>No Subfunction</v>
          </cell>
          <cell r="I538" t="str">
            <v>No Function</v>
          </cell>
          <cell r="J538" t="str">
            <v>No Driver</v>
          </cell>
          <cell r="K538" t="str">
            <v>SRV_CD</v>
          </cell>
          <cell r="L538" t="str">
            <v>JUR_AA</v>
          </cell>
          <cell r="M538" t="str">
            <v>General 5yr 389 / 393-395 / 397-398</v>
          </cell>
          <cell r="N538" t="str">
            <v>False</v>
          </cell>
          <cell r="O538" t="str">
            <v>Inactive</v>
          </cell>
          <cell r="P538" t="str">
            <v>ORG_N09</v>
          </cell>
        </row>
        <row r="539">
          <cell r="A539" t="str">
            <v>BI_89A09</v>
          </cell>
          <cell r="B539" t="str">
            <v>89A09</v>
          </cell>
          <cell r="C539" t="str">
            <v>BI_89A09 - Corporate Telephony Products &amp; Services</v>
          </cell>
          <cell r="D539" t="str">
            <v>ER_5004</v>
          </cell>
          <cell r="E539" t="str">
            <v>5004</v>
          </cell>
          <cell r="F539" t="str">
            <v>ER_5004 - Telephone Systems</v>
          </cell>
          <cell r="G539" t="str">
            <v>Regular Capital - Pre Business Case</v>
          </cell>
          <cell r="H539" t="str">
            <v>No Subfunction</v>
          </cell>
          <cell r="I539" t="str">
            <v>No Function</v>
          </cell>
          <cell r="J539" t="str">
            <v>No Driver</v>
          </cell>
          <cell r="K539" t="str">
            <v>SRV_CD</v>
          </cell>
          <cell r="L539" t="str">
            <v>JUR_AA</v>
          </cell>
          <cell r="M539" t="str">
            <v>General 5yr 389 / 393-395 / 397-398</v>
          </cell>
          <cell r="N539" t="str">
            <v>False</v>
          </cell>
          <cell r="O539" t="str">
            <v>Inactive</v>
          </cell>
          <cell r="P539" t="str">
            <v>ORG_N09</v>
          </cell>
        </row>
        <row r="540">
          <cell r="A540" t="str">
            <v>BI_89A80</v>
          </cell>
          <cell r="B540" t="str">
            <v>89A80</v>
          </cell>
          <cell r="C540" t="str">
            <v>BI_89A80 - Corporate Telephony Products &amp; Services</v>
          </cell>
          <cell r="D540" t="str">
            <v>ER_5004</v>
          </cell>
          <cell r="E540" t="str">
            <v>5004</v>
          </cell>
          <cell r="F540" t="str">
            <v>ER_5004 - Telephone Systems</v>
          </cell>
          <cell r="G540" t="str">
            <v>Regular Capital - Pre Business Case</v>
          </cell>
          <cell r="H540" t="str">
            <v>No Subfunction</v>
          </cell>
          <cell r="I540" t="str">
            <v>No Function</v>
          </cell>
          <cell r="J540" t="str">
            <v>No Driver</v>
          </cell>
          <cell r="K540" t="str">
            <v>SRV_CD</v>
          </cell>
          <cell r="L540" t="str">
            <v>JUR_AA</v>
          </cell>
          <cell r="M540" t="str">
            <v>General 5yr 389 / 393-395 / 397-398</v>
          </cell>
          <cell r="N540" t="str">
            <v>False</v>
          </cell>
          <cell r="O540" t="str">
            <v>Inactive</v>
          </cell>
          <cell r="P540" t="str">
            <v>ORG_N09</v>
          </cell>
        </row>
        <row r="541">
          <cell r="A541" t="str">
            <v>BI_89B50</v>
          </cell>
          <cell r="B541" t="str">
            <v>89B50</v>
          </cell>
          <cell r="C541" t="str">
            <v>BI_89B50 - Corporate Telephony Products &amp; Services</v>
          </cell>
          <cell r="D541" t="str">
            <v>ER_5004</v>
          </cell>
          <cell r="E541" t="str">
            <v>5004</v>
          </cell>
          <cell r="F541" t="str">
            <v>ER_5004 - Telephone Systems</v>
          </cell>
          <cell r="G541" t="str">
            <v>Regular Capital - Pre Business Case</v>
          </cell>
          <cell r="H541" t="str">
            <v>No Subfunction</v>
          </cell>
          <cell r="I541" t="str">
            <v>No Function</v>
          </cell>
          <cell r="J541" t="str">
            <v>No Driver</v>
          </cell>
          <cell r="K541" t="str">
            <v>SRV_CD</v>
          </cell>
          <cell r="L541" t="str">
            <v>JUR_AA</v>
          </cell>
          <cell r="M541" t="str">
            <v>General 5yr 389 / 393-395 / 397-398</v>
          </cell>
          <cell r="N541" t="str">
            <v>False</v>
          </cell>
          <cell r="O541" t="str">
            <v>Inactive</v>
          </cell>
          <cell r="P541" t="str">
            <v>ORG_N09</v>
          </cell>
        </row>
        <row r="542">
          <cell r="A542" t="str">
            <v>BI_89C07</v>
          </cell>
          <cell r="B542" t="str">
            <v>89C07</v>
          </cell>
          <cell r="C542" t="str">
            <v>BI_89C07 - Corporate Telephony Products &amp; Services</v>
          </cell>
          <cell r="D542" t="str">
            <v>ER_5004</v>
          </cell>
          <cell r="E542" t="str">
            <v>5004</v>
          </cell>
          <cell r="F542" t="str">
            <v>ER_5004 - Telephone Systems</v>
          </cell>
          <cell r="G542" t="str">
            <v>Regular Capital - Pre Business Case</v>
          </cell>
          <cell r="H542" t="str">
            <v>No Subfunction</v>
          </cell>
          <cell r="I542" t="str">
            <v>No Function</v>
          </cell>
          <cell r="J542" t="str">
            <v>No Driver</v>
          </cell>
          <cell r="K542" t="str">
            <v>SRV_CD</v>
          </cell>
          <cell r="L542" t="str">
            <v>JUR_AA</v>
          </cell>
          <cell r="M542" t="str">
            <v>General 5yr 389 / 393-395 / 397-398</v>
          </cell>
          <cell r="N542" t="str">
            <v>False</v>
          </cell>
          <cell r="O542" t="str">
            <v>Inactive</v>
          </cell>
          <cell r="P542" t="str">
            <v>ORG_N09</v>
          </cell>
        </row>
        <row r="543">
          <cell r="A543" t="str">
            <v>BI_89D53</v>
          </cell>
          <cell r="B543" t="str">
            <v>89D53</v>
          </cell>
          <cell r="C543" t="str">
            <v>BI_89D53 - Corporate Telephony Products &amp; Services</v>
          </cell>
          <cell r="D543" t="str">
            <v>ER_5004</v>
          </cell>
          <cell r="E543" t="str">
            <v>5004</v>
          </cell>
          <cell r="F543" t="str">
            <v>ER_5004 - Telephone Systems</v>
          </cell>
          <cell r="G543" t="str">
            <v>Regular Capital - Pre Business Case</v>
          </cell>
          <cell r="H543" t="str">
            <v>No Subfunction</v>
          </cell>
          <cell r="I543" t="str">
            <v>No Function</v>
          </cell>
          <cell r="J543" t="str">
            <v>No Driver</v>
          </cell>
          <cell r="K543" t="str">
            <v>SRV_CD</v>
          </cell>
          <cell r="L543" t="str">
            <v>JUR_AA</v>
          </cell>
          <cell r="M543" t="str">
            <v>General 5yr 389 / 393-395 / 397-398</v>
          </cell>
          <cell r="N543" t="str">
            <v>False</v>
          </cell>
          <cell r="O543" t="str">
            <v>Inactive</v>
          </cell>
          <cell r="P543" t="str">
            <v>ORG_D53</v>
          </cell>
        </row>
        <row r="544">
          <cell r="A544" t="str">
            <v>BI_89M07</v>
          </cell>
          <cell r="B544" t="str">
            <v>89M07</v>
          </cell>
          <cell r="C544" t="str">
            <v>BI_89M07 - Corporate Telephony Products &amp; Services</v>
          </cell>
          <cell r="D544" t="str">
            <v>ER_5004</v>
          </cell>
          <cell r="E544" t="str">
            <v>5004</v>
          </cell>
          <cell r="F544" t="str">
            <v>ER_5004 - Telephone Systems</v>
          </cell>
          <cell r="G544" t="str">
            <v>Regular Capital - Pre Business Case</v>
          </cell>
          <cell r="H544" t="str">
            <v>No Subfunction</v>
          </cell>
          <cell r="I544" t="str">
            <v>No Function</v>
          </cell>
          <cell r="J544" t="str">
            <v>No Driver</v>
          </cell>
          <cell r="K544" t="str">
            <v>SRV_CD</v>
          </cell>
          <cell r="L544" t="str">
            <v>JUR_AA</v>
          </cell>
          <cell r="M544" t="str">
            <v>General 5yr 389 / 393-395 / 397-398</v>
          </cell>
          <cell r="N544" t="str">
            <v>False</v>
          </cell>
          <cell r="O544" t="str">
            <v>Inactive</v>
          </cell>
          <cell r="P544" t="str">
            <v>ORG_N09</v>
          </cell>
        </row>
        <row r="545">
          <cell r="A545" t="str">
            <v>BI_89N09</v>
          </cell>
          <cell r="B545" t="str">
            <v>89N09</v>
          </cell>
          <cell r="C545" t="str">
            <v>BI_89N09 - Telephone/Video Systems</v>
          </cell>
          <cell r="D545" t="str">
            <v>ER_5004</v>
          </cell>
          <cell r="E545" t="str">
            <v>5004</v>
          </cell>
          <cell r="F545" t="str">
            <v>ER_5004 - Telephone Systems</v>
          </cell>
          <cell r="G545" t="str">
            <v>Regular Capital - Pre Business Case</v>
          </cell>
          <cell r="H545" t="str">
            <v>No Subfunction</v>
          </cell>
          <cell r="I545" t="str">
            <v>No Function</v>
          </cell>
          <cell r="J545" t="str">
            <v>No Driver</v>
          </cell>
          <cell r="K545" t="str">
            <v>SRV_CD</v>
          </cell>
          <cell r="L545" t="str">
            <v>JUR_AA</v>
          </cell>
          <cell r="M545" t="str">
            <v>General 5yr 389 / 393-395 / 397-398</v>
          </cell>
          <cell r="N545" t="str">
            <v>False</v>
          </cell>
          <cell r="O545" t="str">
            <v>Inactive</v>
          </cell>
          <cell r="P545" t="str">
            <v>ORG_N09</v>
          </cell>
        </row>
        <row r="546">
          <cell r="A546" t="str">
            <v>BI_89P09</v>
          </cell>
          <cell r="B546" t="str">
            <v>89P09</v>
          </cell>
          <cell r="C546" t="str">
            <v>BI_89P09 - Telephone/Video Systems</v>
          </cell>
          <cell r="D546" t="str">
            <v>ER_5004</v>
          </cell>
          <cell r="E546" t="str">
            <v>5004</v>
          </cell>
          <cell r="F546" t="str">
            <v>ER_5004 - Telephone Systems</v>
          </cell>
          <cell r="G546" t="str">
            <v>Regular Capital - Pre Business Case</v>
          </cell>
          <cell r="H546" t="str">
            <v>No Subfunction</v>
          </cell>
          <cell r="I546" t="str">
            <v>No Function</v>
          </cell>
          <cell r="J546" t="str">
            <v>No Driver</v>
          </cell>
          <cell r="K546" t="str">
            <v>SRV_CD</v>
          </cell>
          <cell r="L546" t="str">
            <v>JUR_AA</v>
          </cell>
          <cell r="M546" t="str">
            <v>General 5yr 389 / 393-395 / 397-398</v>
          </cell>
          <cell r="N546" t="str">
            <v>True</v>
          </cell>
          <cell r="O546" t="str">
            <v>Inactive</v>
          </cell>
          <cell r="P546" t="str">
            <v>ORG_N09</v>
          </cell>
        </row>
        <row r="547">
          <cell r="A547" t="str">
            <v>BI_89W09</v>
          </cell>
          <cell r="B547" t="str">
            <v>89W09</v>
          </cell>
          <cell r="C547" t="str">
            <v>BI_89W09 - Corporate Telephony Products &amp; Services</v>
          </cell>
          <cell r="D547" t="str">
            <v>ER_5004</v>
          </cell>
          <cell r="E547" t="str">
            <v>5004</v>
          </cell>
          <cell r="F547" t="str">
            <v>ER_5004 - Telephone Systems</v>
          </cell>
          <cell r="G547" t="str">
            <v>Regular Capital - Pre Business Case</v>
          </cell>
          <cell r="H547" t="str">
            <v>No Subfunction</v>
          </cell>
          <cell r="I547" t="str">
            <v>No Function</v>
          </cell>
          <cell r="J547" t="str">
            <v>No Driver</v>
          </cell>
          <cell r="K547" t="str">
            <v>SRV_CD</v>
          </cell>
          <cell r="L547" t="str">
            <v>JUR_AA</v>
          </cell>
          <cell r="M547" t="str">
            <v>General 5yr 389 / 393-395 / 397-398</v>
          </cell>
          <cell r="N547" t="str">
            <v>False</v>
          </cell>
          <cell r="O547" t="str">
            <v>Inactive</v>
          </cell>
          <cell r="P547" t="str">
            <v>ORG_N09</v>
          </cell>
        </row>
        <row r="548">
          <cell r="A548" t="str">
            <v>BI_90C06</v>
          </cell>
          <cell r="B548" t="str">
            <v>90C06</v>
          </cell>
          <cell r="C548" t="str">
            <v>BI_90C06 - CS2 Variable Frequency Drive</v>
          </cell>
          <cell r="D548" t="str">
            <v>ER_7050</v>
          </cell>
          <cell r="E548" t="str">
            <v>7050</v>
          </cell>
          <cell r="F548" t="str">
            <v>ER_7050 - Productivity Initiative</v>
          </cell>
          <cell r="G548" t="str">
            <v>Productivity</v>
          </cell>
          <cell r="H548" t="str">
            <v>Productivity Subfunction</v>
          </cell>
          <cell r="I548" t="str">
            <v>Other Capital Function</v>
          </cell>
          <cell r="J548" t="str">
            <v>No Driver</v>
          </cell>
          <cell r="K548" t="str">
            <v>SRV_CD</v>
          </cell>
          <cell r="L548" t="str">
            <v>JUR_AA</v>
          </cell>
          <cell r="M548" t="str">
            <v>General 12yr 389 / 393-395 / 397-398</v>
          </cell>
          <cell r="N548" t="str">
            <v>True</v>
          </cell>
          <cell r="O548" t="str">
            <v>Inactive</v>
          </cell>
          <cell r="P548" t="str">
            <v>ORG_C06</v>
          </cell>
        </row>
        <row r="549">
          <cell r="A549" t="str">
            <v>BI_91E07</v>
          </cell>
          <cell r="B549" t="str">
            <v>91E07</v>
          </cell>
          <cell r="C549" t="str">
            <v>BI_91E07 - Resource Metering, Telemetry, and Controls Upgrade</v>
          </cell>
          <cell r="D549" t="str">
            <v>ER_4191</v>
          </cell>
          <cell r="E549" t="str">
            <v>4191</v>
          </cell>
          <cell r="F549" t="str">
            <v>ER_4191 - Resource Metering, Telemetry, and Controls Upgrade</v>
          </cell>
          <cell r="G549" t="str">
            <v>Resource Metering, Telemetry, and Controls Upgrade</v>
          </cell>
          <cell r="H549" t="str">
            <v>Generation Subfunction</v>
          </cell>
          <cell r="I549" t="str">
            <v>Generation Function</v>
          </cell>
          <cell r="J549" t="str">
            <v>Performance &amp; Capacity</v>
          </cell>
          <cell r="K549" t="str">
            <v>SRV_ED</v>
          </cell>
          <cell r="L549" t="str">
            <v>JUR_AN</v>
          </cell>
          <cell r="M549" t="str">
            <v>General 12yr 389 / 393-395 / 397-398</v>
          </cell>
          <cell r="N549" t="str">
            <v>True</v>
          </cell>
          <cell r="O549" t="str">
            <v>Active</v>
          </cell>
          <cell r="P549" t="str">
            <v>ORG_E07</v>
          </cell>
        </row>
        <row r="550">
          <cell r="A550" t="str">
            <v>BI_91H07</v>
          </cell>
          <cell r="B550" t="str">
            <v>91H07</v>
          </cell>
          <cell r="C550" t="str">
            <v>BI_91H07 - New Lifespace modular wall system for 5th fl</v>
          </cell>
          <cell r="D550" t="str">
            <v>ER_7050</v>
          </cell>
          <cell r="E550" t="str">
            <v>7050</v>
          </cell>
          <cell r="F550" t="str">
            <v>ER_7050 - Productivity Initiative</v>
          </cell>
          <cell r="G550" t="str">
            <v>Productivity</v>
          </cell>
          <cell r="H550" t="str">
            <v>Productivity Subfunction</v>
          </cell>
          <cell r="I550" t="str">
            <v>Other Capital Function</v>
          </cell>
          <cell r="J550" t="str">
            <v>No Driver</v>
          </cell>
          <cell r="K550" t="str">
            <v>SRV_CD</v>
          </cell>
          <cell r="L550" t="str">
            <v>JUR_AA</v>
          </cell>
          <cell r="M550" t="str">
            <v>General 12yr 389 / 393-395 / 397-398</v>
          </cell>
          <cell r="N550" t="str">
            <v>False</v>
          </cell>
          <cell r="O550" t="str">
            <v>Inactive</v>
          </cell>
          <cell r="P550" t="str">
            <v>ORG_H07</v>
          </cell>
        </row>
        <row r="551">
          <cell r="A551" t="str">
            <v>BI_91J09</v>
          </cell>
          <cell r="B551" t="str">
            <v>91J09</v>
          </cell>
          <cell r="C551" t="str">
            <v>BI_91J09 - Network and Comms Upgrade for EIM</v>
          </cell>
          <cell r="D551" t="str">
            <v>ER_4191</v>
          </cell>
          <cell r="E551" t="str">
            <v>4191</v>
          </cell>
          <cell r="F551" t="str">
            <v>ER_4191 - Resource Metering, Telemetry, and Controls Upgrade</v>
          </cell>
          <cell r="G551" t="str">
            <v>Resource Metering, Telemetry, and Controls Upgrade</v>
          </cell>
          <cell r="H551" t="str">
            <v>Generation Subfunction</v>
          </cell>
          <cell r="I551" t="str">
            <v>Generation Function</v>
          </cell>
          <cell r="J551" t="str">
            <v>Performance &amp; Capacity</v>
          </cell>
          <cell r="K551" t="str">
            <v>SRV_ED</v>
          </cell>
          <cell r="L551" t="str">
            <v>JUR_AN</v>
          </cell>
          <cell r="M551" t="str">
            <v>General 5yr 389 / 393-395 / 397-398</v>
          </cell>
          <cell r="N551" t="str">
            <v>True</v>
          </cell>
          <cell r="O551" t="str">
            <v>Active</v>
          </cell>
          <cell r="P551" t="str">
            <v>ORG_J09</v>
          </cell>
        </row>
        <row r="552">
          <cell r="A552" t="str">
            <v>BI_91K51</v>
          </cell>
          <cell r="B552" t="str">
            <v>91K51</v>
          </cell>
          <cell r="C552" t="str">
            <v>BI_91K51 - Dodge Chasis</v>
          </cell>
          <cell r="D552" t="str">
            <v>ER_7050</v>
          </cell>
          <cell r="E552" t="str">
            <v>7050</v>
          </cell>
          <cell r="F552" t="str">
            <v>ER_7050 - Productivity Initiative</v>
          </cell>
          <cell r="G552" t="str">
            <v>Productivity</v>
          </cell>
          <cell r="H552" t="str">
            <v>Productivity Subfunction</v>
          </cell>
          <cell r="I552" t="str">
            <v>Other Capital Function</v>
          </cell>
          <cell r="J552" t="str">
            <v>No Driver</v>
          </cell>
          <cell r="K552" t="str">
            <v>SRV_CD</v>
          </cell>
          <cell r="L552" t="str">
            <v>JUR_AA</v>
          </cell>
          <cell r="M552" t="str">
            <v>General 12yr 389 / 393-395 / 397-398</v>
          </cell>
          <cell r="N552" t="str">
            <v>False</v>
          </cell>
          <cell r="O552" t="str">
            <v>Inactive</v>
          </cell>
          <cell r="P552" t="str">
            <v>ORG_K51</v>
          </cell>
        </row>
        <row r="553">
          <cell r="A553" t="str">
            <v>BI_91P09</v>
          </cell>
          <cell r="B553" t="str">
            <v>91P09</v>
          </cell>
          <cell r="C553" t="str">
            <v>BI_91P09 - Fleet Optimization Project ISIT portion</v>
          </cell>
          <cell r="D553" t="str">
            <v>ER_7050</v>
          </cell>
          <cell r="E553" t="str">
            <v>7050</v>
          </cell>
          <cell r="F553" t="str">
            <v>ER_7050 - Productivity Initiative</v>
          </cell>
          <cell r="G553" t="str">
            <v>Productivity</v>
          </cell>
          <cell r="H553" t="str">
            <v>Productivity Subfunction</v>
          </cell>
          <cell r="I553" t="str">
            <v>Other Capital Function</v>
          </cell>
          <cell r="J553" t="str">
            <v>No Driver</v>
          </cell>
          <cell r="K553" t="str">
            <v>SRV_CD</v>
          </cell>
          <cell r="L553" t="str">
            <v>JUR_AA</v>
          </cell>
          <cell r="M553" t="str">
            <v>General 12yr 389 / 393-395 / 397-398</v>
          </cell>
          <cell r="N553" t="str">
            <v>False</v>
          </cell>
          <cell r="O553" t="str">
            <v>Inactive</v>
          </cell>
          <cell r="P553" t="str">
            <v>ORG_P09</v>
          </cell>
        </row>
        <row r="554">
          <cell r="A554" t="str">
            <v>BI_91W09</v>
          </cell>
          <cell r="B554" t="str">
            <v>91W09</v>
          </cell>
          <cell r="C554" t="str">
            <v>BI_91W09 - Purchase AventX Software</v>
          </cell>
          <cell r="D554" t="str">
            <v>ER_7050</v>
          </cell>
          <cell r="E554" t="str">
            <v>7050</v>
          </cell>
          <cell r="F554" t="str">
            <v>ER_7050 - Productivity Initiative</v>
          </cell>
          <cell r="G554" t="str">
            <v>Productivity</v>
          </cell>
          <cell r="H554" t="str">
            <v>Productivity Subfunction</v>
          </cell>
          <cell r="I554" t="str">
            <v>Other Capital Function</v>
          </cell>
          <cell r="J554" t="str">
            <v>No Driver</v>
          </cell>
          <cell r="K554" t="str">
            <v>SRV_CD</v>
          </cell>
          <cell r="L554" t="str">
            <v>JUR_AA</v>
          </cell>
          <cell r="M554" t="str">
            <v>General 12yr 389 / 393-395 / 397-398</v>
          </cell>
          <cell r="N554" t="str">
            <v>False</v>
          </cell>
          <cell r="O554" t="str">
            <v>Inactive</v>
          </cell>
          <cell r="P554" t="str">
            <v>ORG_W09</v>
          </cell>
        </row>
        <row r="555">
          <cell r="A555" t="str">
            <v>BI_92A50</v>
          </cell>
          <cell r="B555" t="str">
            <v>92A50</v>
          </cell>
          <cell r="C555" t="str">
            <v>BI_92A50 - Fleet Optimization Project Vehicle portion</v>
          </cell>
          <cell r="D555" t="str">
            <v>ER_7050</v>
          </cell>
          <cell r="E555" t="str">
            <v>7050</v>
          </cell>
          <cell r="F555" t="str">
            <v>ER_7050 - Productivity Initiative</v>
          </cell>
          <cell r="G555" t="str">
            <v>Productivity</v>
          </cell>
          <cell r="H555" t="str">
            <v>Productivity Subfunction</v>
          </cell>
          <cell r="I555" t="str">
            <v>Other Capital Function</v>
          </cell>
          <cell r="J555" t="str">
            <v>No Driver</v>
          </cell>
          <cell r="K555" t="str">
            <v>SRV_CD</v>
          </cell>
          <cell r="L555" t="str">
            <v>JUR_AA</v>
          </cell>
          <cell r="M555" t="str">
            <v>General 12yr 389 / 393-395 / 397-398</v>
          </cell>
          <cell r="N555" t="str">
            <v>False</v>
          </cell>
          <cell r="O555" t="str">
            <v>Inactive</v>
          </cell>
          <cell r="P555" t="str">
            <v>ORG_A50</v>
          </cell>
        </row>
        <row r="556">
          <cell r="A556" t="str">
            <v>BI_92E07</v>
          </cell>
          <cell r="B556" t="str">
            <v>92E07</v>
          </cell>
          <cell r="C556" t="str">
            <v>BI_92E07 - HMI Control Software</v>
          </cell>
          <cell r="D556" t="str">
            <v>ER_4192</v>
          </cell>
          <cell r="E556" t="str">
            <v>4192</v>
          </cell>
          <cell r="F556" t="str">
            <v>ER_4192 - HMI Control Software</v>
          </cell>
          <cell r="G556" t="str">
            <v>HMI Control Software</v>
          </cell>
          <cell r="H556" t="str">
            <v>Generation Subfunction</v>
          </cell>
          <cell r="I556" t="str">
            <v>Generation Function</v>
          </cell>
          <cell r="J556" t="str">
            <v>Asset Condition</v>
          </cell>
          <cell r="K556" t="str">
            <v>SRV_ED</v>
          </cell>
          <cell r="L556" t="str">
            <v>JUR_AN</v>
          </cell>
          <cell r="M556" t="str">
            <v>Software 303</v>
          </cell>
          <cell r="N556" t="str">
            <v>True</v>
          </cell>
          <cell r="O556" t="str">
            <v>Active</v>
          </cell>
          <cell r="P556" t="str">
            <v>ORG_E07</v>
          </cell>
        </row>
        <row r="557">
          <cell r="A557" t="str">
            <v>BI_98H07</v>
          </cell>
          <cell r="B557" t="str">
            <v>98H07</v>
          </cell>
          <cell r="C557" t="str">
            <v>BI_98H07 - Central Dispatch Remodel</v>
          </cell>
          <cell r="D557" t="str">
            <v>ER_7100</v>
          </cell>
          <cell r="E557" t="str">
            <v>7100</v>
          </cell>
          <cell r="F557" t="str">
            <v>ER_7100 - Central Dispatch Remodel</v>
          </cell>
          <cell r="G557" t="str">
            <v>Regular Capital - Pre Business Case</v>
          </cell>
          <cell r="H557" t="str">
            <v>No Subfunction</v>
          </cell>
          <cell r="I557" t="str">
            <v>No Function</v>
          </cell>
          <cell r="J557" t="str">
            <v>No Driver</v>
          </cell>
          <cell r="K557" t="str">
            <v>SRV_CD</v>
          </cell>
          <cell r="L557" t="str">
            <v>JUR_AA</v>
          </cell>
          <cell r="M557" t="str">
            <v>Facilities 390-391</v>
          </cell>
          <cell r="N557" t="str">
            <v>False</v>
          </cell>
          <cell r="O557" t="str">
            <v>Inactive</v>
          </cell>
          <cell r="P557" t="str">
            <v>ORG_H07</v>
          </cell>
        </row>
        <row r="558">
          <cell r="A558" t="str">
            <v>BI_AC200</v>
          </cell>
          <cell r="B558" t="str">
            <v>AC200</v>
          </cell>
          <cell r="C558" t="str">
            <v>BI_AC200 - Bronx Sub - Access Control &amp; Sub Integ</v>
          </cell>
          <cell r="D558" t="str">
            <v>ER_2204</v>
          </cell>
          <cell r="E558" t="str">
            <v>2204</v>
          </cell>
          <cell r="F558" t="str">
            <v>ER_2204 - Substation Rebuilds</v>
          </cell>
          <cell r="G558" t="str">
            <v>Substation - Station Rebuilds Program</v>
          </cell>
          <cell r="H558" t="str">
            <v>T&amp;D Engineering</v>
          </cell>
          <cell r="I558" t="str">
            <v>T&amp;D</v>
          </cell>
          <cell r="J558" t="str">
            <v>Asset Condition</v>
          </cell>
          <cell r="K558" t="str">
            <v>SRV_ED</v>
          </cell>
          <cell r="L558" t="str">
            <v>JUR_AN</v>
          </cell>
          <cell r="M558" t="str">
            <v>Elec Distribution 360-373</v>
          </cell>
          <cell r="N558" t="str">
            <v>True</v>
          </cell>
          <cell r="O558" t="str">
            <v>Active</v>
          </cell>
          <cell r="P558" t="str">
            <v>ORG_C09</v>
          </cell>
        </row>
        <row r="559">
          <cell r="A559" t="str">
            <v>BI_AC201</v>
          </cell>
          <cell r="B559" t="str">
            <v>AC201</v>
          </cell>
          <cell r="C559" t="str">
            <v>BI_AC201 - Network Comm &amp; Security Integ</v>
          </cell>
          <cell r="D559" t="str">
            <v>ER_2204</v>
          </cell>
          <cell r="E559" t="str">
            <v>2204</v>
          </cell>
          <cell r="F559" t="str">
            <v>ER_2204 - Substation Rebuilds</v>
          </cell>
          <cell r="G559" t="str">
            <v>Substation - Station Rebuilds Program</v>
          </cell>
          <cell r="H559" t="str">
            <v>T&amp;D Engineering</v>
          </cell>
          <cell r="I559" t="str">
            <v>T&amp;D</v>
          </cell>
          <cell r="J559" t="str">
            <v>Asset Condition</v>
          </cell>
          <cell r="K559" t="str">
            <v>SRV_ED</v>
          </cell>
          <cell r="L559" t="str">
            <v>JUR_AA</v>
          </cell>
          <cell r="M559" t="str">
            <v>Elec Distribution 360-373</v>
          </cell>
          <cell r="N559" t="str">
            <v>True</v>
          </cell>
          <cell r="O559" t="str">
            <v>Active</v>
          </cell>
          <cell r="P559" t="str">
            <v>ORG_J09</v>
          </cell>
        </row>
        <row r="560">
          <cell r="A560" t="str">
            <v>BI_AC900</v>
          </cell>
          <cell r="B560" t="str">
            <v>AC900</v>
          </cell>
          <cell r="C560" t="str">
            <v>BI_AC900 - Cabinet Gorge PRC-002 (Comms Integration)</v>
          </cell>
          <cell r="D560" t="str">
            <v>ER_2608</v>
          </cell>
          <cell r="E560" t="str">
            <v>2608</v>
          </cell>
          <cell r="F560" t="str">
            <v>ER_2608 - Protection System Upgrades for PRC-002</v>
          </cell>
          <cell r="G560" t="str">
            <v>Protection System Upgrade for PRC-002</v>
          </cell>
          <cell r="H560" t="str">
            <v>T&amp;D Engineering</v>
          </cell>
          <cell r="I560" t="str">
            <v>T&amp;D</v>
          </cell>
          <cell r="J560" t="str">
            <v>Mandatory &amp; Compliance</v>
          </cell>
          <cell r="K560" t="str">
            <v>SRV_CD</v>
          </cell>
          <cell r="L560" t="str">
            <v>JUR_AA</v>
          </cell>
          <cell r="M560" t="str">
            <v>General 12yr 389 / 393-395 / 397-398</v>
          </cell>
          <cell r="N560" t="str">
            <v>True</v>
          </cell>
          <cell r="O560" t="str">
            <v>Active</v>
          </cell>
          <cell r="P560" t="str">
            <v>ORG_J09</v>
          </cell>
        </row>
        <row r="561">
          <cell r="A561" t="str">
            <v>BI_AD001</v>
          </cell>
          <cell r="B561" t="str">
            <v>AD001</v>
          </cell>
          <cell r="C561" t="str">
            <v>BI_AD001 - Sandpoint FDR</v>
          </cell>
          <cell r="D561" t="str">
            <v>ER_2414</v>
          </cell>
          <cell r="E561" t="str">
            <v>2414</v>
          </cell>
          <cell r="F561" t="str">
            <v>ER_2414 - Sys-Dist Reliability-Improve Worst Fdrs</v>
          </cell>
          <cell r="G561" t="str">
            <v>Distribution System Enhancements</v>
          </cell>
          <cell r="H561" t="str">
            <v>T&amp;D Engineering</v>
          </cell>
          <cell r="I561" t="str">
            <v>T&amp;D</v>
          </cell>
          <cell r="J561" t="str">
            <v>Performance &amp; Capacity</v>
          </cell>
          <cell r="K561" t="str">
            <v>SRV_ED</v>
          </cell>
          <cell r="L561" t="str">
            <v>JUR_AN</v>
          </cell>
          <cell r="M561" t="str">
            <v>Elec Distribution 360-373</v>
          </cell>
          <cell r="N561" t="str">
            <v>True</v>
          </cell>
          <cell r="O561" t="str">
            <v>Inactive</v>
          </cell>
          <cell r="P561" t="str">
            <v>ORG_J53</v>
          </cell>
        </row>
        <row r="562">
          <cell r="A562" t="str">
            <v>BI_AD002</v>
          </cell>
          <cell r="B562" t="str">
            <v>AD002</v>
          </cell>
          <cell r="C562" t="str">
            <v>BI_AD002 - Clark Fork 711</v>
          </cell>
          <cell r="D562" t="str">
            <v>ER_2414</v>
          </cell>
          <cell r="E562" t="str">
            <v>2414</v>
          </cell>
          <cell r="F562" t="str">
            <v>ER_2414 - Sys-Dist Reliability-Improve Worst Fdrs</v>
          </cell>
          <cell r="G562" t="str">
            <v>Distribution System Enhancements</v>
          </cell>
          <cell r="H562" t="str">
            <v>T&amp;D Engineering</v>
          </cell>
          <cell r="I562" t="str">
            <v>T&amp;D</v>
          </cell>
          <cell r="J562" t="str">
            <v>Performance &amp; Capacity</v>
          </cell>
          <cell r="K562" t="str">
            <v>SRV_ED</v>
          </cell>
          <cell r="L562" t="str">
            <v>JUR_AN</v>
          </cell>
          <cell r="M562" t="str">
            <v>Elec Distribution 360-373</v>
          </cell>
          <cell r="N562" t="str">
            <v>True</v>
          </cell>
          <cell r="O562" t="str">
            <v>Inactive</v>
          </cell>
          <cell r="P562" t="str">
            <v>ORG_J53</v>
          </cell>
        </row>
        <row r="563">
          <cell r="A563" t="str">
            <v>BI_AD101</v>
          </cell>
          <cell r="B563" t="str">
            <v>AD101</v>
          </cell>
          <cell r="C563" t="str">
            <v>BI_AD101 - Oden 4S16 - Reconductor 3 Miles to 556 Aac</v>
          </cell>
          <cell r="D563" t="str">
            <v>ER_2291</v>
          </cell>
          <cell r="E563" t="str">
            <v>2291</v>
          </cell>
          <cell r="F563" t="str">
            <v>ER_2291 - Oden-Split Feeder/SCADA</v>
          </cell>
          <cell r="G563" t="str">
            <v>Regular Capital - Pre Business Case</v>
          </cell>
          <cell r="H563" t="str">
            <v>No Subfunction</v>
          </cell>
          <cell r="I563" t="str">
            <v>No Function</v>
          </cell>
          <cell r="J563" t="str">
            <v>No Driver</v>
          </cell>
          <cell r="K563" t="str">
            <v>SRV_ED</v>
          </cell>
          <cell r="L563" t="str">
            <v>JUR_ID</v>
          </cell>
          <cell r="M563" t="str">
            <v>Elec Distribution 360-373</v>
          </cell>
          <cell r="N563" t="str">
            <v>False</v>
          </cell>
          <cell r="O563" t="str">
            <v>Inactive</v>
          </cell>
          <cell r="P563" t="str">
            <v>ORG_J53</v>
          </cell>
        </row>
        <row r="564">
          <cell r="A564" t="str">
            <v>BI_AD102</v>
          </cell>
          <cell r="B564" t="str">
            <v>AD102</v>
          </cell>
          <cell r="C564" t="str">
            <v>BI_AD102 - Oden 731 ID</v>
          </cell>
          <cell r="D564" t="str">
            <v>ER_2414</v>
          </cell>
          <cell r="E564" t="str">
            <v>2414</v>
          </cell>
          <cell r="F564" t="str">
            <v>ER_2414 - Sys-Dist Reliability-Improve Worst Fdrs</v>
          </cell>
          <cell r="G564" t="str">
            <v>Distribution System Enhancements</v>
          </cell>
          <cell r="H564" t="str">
            <v>T&amp;D Engineering</v>
          </cell>
          <cell r="I564" t="str">
            <v>T&amp;D</v>
          </cell>
          <cell r="J564" t="str">
            <v>Performance &amp; Capacity</v>
          </cell>
          <cell r="K564" t="str">
            <v>SRV_ED</v>
          </cell>
          <cell r="L564" t="str">
            <v>JUR_AN</v>
          </cell>
          <cell r="M564" t="str">
            <v>Elec Distribution 360-373</v>
          </cell>
          <cell r="N564" t="str">
            <v>True</v>
          </cell>
          <cell r="O564" t="str">
            <v>Inactive</v>
          </cell>
          <cell r="P564" t="str">
            <v>ORG_J53</v>
          </cell>
        </row>
        <row r="565">
          <cell r="A565" t="str">
            <v>BI_AD103</v>
          </cell>
          <cell r="B565" t="str">
            <v>AD103</v>
          </cell>
          <cell r="C565" t="str">
            <v>BI_AD103 - Priest River 4S40 ID</v>
          </cell>
          <cell r="D565" t="str">
            <v>ER_2414</v>
          </cell>
          <cell r="E565" t="str">
            <v>2414</v>
          </cell>
          <cell r="F565" t="str">
            <v>ER_2414 - Sys-Dist Reliability-Improve Worst Fdrs</v>
          </cell>
          <cell r="G565" t="str">
            <v>Distribution System Enhancements</v>
          </cell>
          <cell r="H565" t="str">
            <v>T&amp;D Engineering</v>
          </cell>
          <cell r="I565" t="str">
            <v>T&amp;D</v>
          </cell>
          <cell r="J565" t="str">
            <v>Performance &amp; Capacity</v>
          </cell>
          <cell r="K565" t="str">
            <v>SRV_ED</v>
          </cell>
          <cell r="L565" t="str">
            <v>JUR_AN</v>
          </cell>
          <cell r="M565" t="str">
            <v>Elec Distribution 360-373</v>
          </cell>
          <cell r="N565" t="str">
            <v>True</v>
          </cell>
          <cell r="O565" t="str">
            <v>Inactive</v>
          </cell>
          <cell r="P565" t="str">
            <v>ORG_J53</v>
          </cell>
        </row>
        <row r="566">
          <cell r="A566" t="str">
            <v>BI_AD104</v>
          </cell>
          <cell r="B566" t="str">
            <v>AD104</v>
          </cell>
          <cell r="C566" t="str">
            <v>BI_AD104 - Sandpoint 4S22 Reond 0.7 mi</v>
          </cell>
          <cell r="D566" t="str">
            <v>ER_2515</v>
          </cell>
          <cell r="E566" t="str">
            <v>2515</v>
          </cell>
          <cell r="F566" t="str">
            <v>ER_2515 - Distribution - CdA East &amp; North</v>
          </cell>
          <cell r="G566" t="str">
            <v>Distribution System Enhancements</v>
          </cell>
          <cell r="H566" t="str">
            <v>T&amp;D Engineering</v>
          </cell>
          <cell r="I566" t="str">
            <v>T&amp;D</v>
          </cell>
          <cell r="J566" t="str">
            <v>Performance &amp; Capacity</v>
          </cell>
          <cell r="K566" t="str">
            <v>SRV_ED</v>
          </cell>
          <cell r="L566" t="str">
            <v>JUR_ID</v>
          </cell>
          <cell r="M566" t="str">
            <v>Elec Distribution 360-373</v>
          </cell>
          <cell r="N566" t="str">
            <v>True</v>
          </cell>
          <cell r="O566" t="str">
            <v>Inactive</v>
          </cell>
          <cell r="P566" t="str">
            <v>ORG_J53</v>
          </cell>
        </row>
        <row r="567">
          <cell r="A567" t="str">
            <v>BI_AD201</v>
          </cell>
          <cell r="B567" t="str">
            <v>AD201</v>
          </cell>
          <cell r="C567" t="str">
            <v>BI_AD201 - Oldtown 721 - Construct New Feeder</v>
          </cell>
          <cell r="D567" t="str">
            <v>ER_2213</v>
          </cell>
          <cell r="E567" t="str">
            <v>2213</v>
          </cell>
          <cell r="F567" t="str">
            <v>ER_2213 - Oldtown Substation Construction</v>
          </cell>
          <cell r="G567" t="str">
            <v>Regular Capital - Pre Business Case</v>
          </cell>
          <cell r="H567" t="str">
            <v>No Subfunction</v>
          </cell>
          <cell r="I567" t="str">
            <v>No Function</v>
          </cell>
          <cell r="J567" t="str">
            <v>No Driver</v>
          </cell>
          <cell r="K567" t="str">
            <v>SRV_ED</v>
          </cell>
          <cell r="L567" t="str">
            <v>JUR_ID</v>
          </cell>
          <cell r="M567" t="str">
            <v>Elec Distribution 360-373</v>
          </cell>
          <cell r="N567" t="str">
            <v>False</v>
          </cell>
          <cell r="O567" t="str">
            <v>Inactive</v>
          </cell>
          <cell r="P567" t="str">
            <v>ORG_J53</v>
          </cell>
        </row>
        <row r="568">
          <cell r="A568" t="str">
            <v>BI_AD202</v>
          </cell>
          <cell r="B568" t="str">
            <v>AD202</v>
          </cell>
          <cell r="C568" t="str">
            <v>BI_AD202 - Old Town 521 ID</v>
          </cell>
          <cell r="D568" t="str">
            <v>ER_2414</v>
          </cell>
          <cell r="E568" t="str">
            <v>2414</v>
          </cell>
          <cell r="F568" t="str">
            <v>ER_2414 - Sys-Dist Reliability-Improve Worst Fdrs</v>
          </cell>
          <cell r="G568" t="str">
            <v>Distribution System Enhancements</v>
          </cell>
          <cell r="H568" t="str">
            <v>T&amp;D Engineering</v>
          </cell>
          <cell r="I568" t="str">
            <v>T&amp;D</v>
          </cell>
          <cell r="J568" t="str">
            <v>Performance &amp; Capacity</v>
          </cell>
          <cell r="K568" t="str">
            <v>SRV_ED</v>
          </cell>
          <cell r="L568" t="str">
            <v>JUR_AN</v>
          </cell>
          <cell r="M568" t="str">
            <v>Elec Distribution 360-373</v>
          </cell>
          <cell r="N568" t="str">
            <v>True</v>
          </cell>
          <cell r="O568" t="str">
            <v>Inactive</v>
          </cell>
          <cell r="P568" t="str">
            <v>ORG_J53</v>
          </cell>
        </row>
        <row r="569">
          <cell r="A569" t="str">
            <v>BI_AD203</v>
          </cell>
          <cell r="B569" t="str">
            <v>AD203</v>
          </cell>
          <cell r="C569" t="str">
            <v>BI_AD203 - Bronx Sub</v>
          </cell>
          <cell r="D569" t="str">
            <v>ER_2204</v>
          </cell>
          <cell r="E569" t="str">
            <v>2204</v>
          </cell>
          <cell r="F569" t="str">
            <v>ER_2204 - Substation Rebuilds</v>
          </cell>
          <cell r="G569" t="str">
            <v>Substation - Station Rebuilds Program</v>
          </cell>
          <cell r="H569" t="str">
            <v>T&amp;D Engineering</v>
          </cell>
          <cell r="I569" t="str">
            <v>T&amp;D</v>
          </cell>
          <cell r="J569" t="str">
            <v>Asset Condition</v>
          </cell>
          <cell r="K569" t="str">
            <v>SRV_ED</v>
          </cell>
          <cell r="L569" t="str">
            <v>JUR_ID</v>
          </cell>
          <cell r="M569" t="str">
            <v>Elec Distribution 360-373</v>
          </cell>
          <cell r="N569" t="str">
            <v>True</v>
          </cell>
          <cell r="O569" t="str">
            <v>Active</v>
          </cell>
          <cell r="P569" t="str">
            <v>ORG_J53</v>
          </cell>
        </row>
        <row r="570">
          <cell r="A570" t="str">
            <v>BI_AD204</v>
          </cell>
          <cell r="B570" t="str">
            <v>AD204</v>
          </cell>
          <cell r="C570" t="str">
            <v>BI_AD204 - Bronx-Cabinet 115kV Reconduct/Rebuild: 2012 Distr</v>
          </cell>
          <cell r="D570" t="str">
            <v>ER_2423</v>
          </cell>
          <cell r="E570" t="str">
            <v>2423</v>
          </cell>
          <cell r="F570" t="str">
            <v>ER_2423 - System Transmission:Rebuild Condition</v>
          </cell>
          <cell r="G570" t="str">
            <v>Transmission Major Rebuild - Asset Condition</v>
          </cell>
          <cell r="H570" t="str">
            <v>T&amp;D Engineering</v>
          </cell>
          <cell r="I570" t="str">
            <v>T&amp;D</v>
          </cell>
          <cell r="J570" t="str">
            <v>Asset Condition</v>
          </cell>
          <cell r="K570" t="str">
            <v>SRV_ED</v>
          </cell>
          <cell r="L570" t="str">
            <v>JUR_AN</v>
          </cell>
          <cell r="M570" t="str">
            <v>Elec Transmission 350-359</v>
          </cell>
          <cell r="N570" t="str">
            <v>True</v>
          </cell>
          <cell r="O570" t="str">
            <v>Inactive</v>
          </cell>
          <cell r="P570" t="str">
            <v>ORG_L08</v>
          </cell>
        </row>
        <row r="571">
          <cell r="A571" t="str">
            <v>BI_AD301</v>
          </cell>
          <cell r="B571" t="str">
            <v>AD301</v>
          </cell>
          <cell r="C571" t="str">
            <v>BI_AD301 - Oldtown 722 - Transfer Tri-Pro Cedar to New Feeder</v>
          </cell>
          <cell r="D571" t="str">
            <v>ER_2213</v>
          </cell>
          <cell r="E571" t="str">
            <v>2213</v>
          </cell>
          <cell r="F571" t="str">
            <v>ER_2213 - Oldtown Substation Construction</v>
          </cell>
          <cell r="G571" t="str">
            <v>Regular Capital - Pre Business Case</v>
          </cell>
          <cell r="H571" t="str">
            <v>No Subfunction</v>
          </cell>
          <cell r="I571" t="str">
            <v>No Function</v>
          </cell>
          <cell r="J571" t="str">
            <v>No Driver</v>
          </cell>
          <cell r="K571" t="str">
            <v>SRV_ED</v>
          </cell>
          <cell r="L571" t="str">
            <v>JUR_ID</v>
          </cell>
          <cell r="M571" t="str">
            <v>Elec Distribution 360-373</v>
          </cell>
          <cell r="N571" t="str">
            <v>False</v>
          </cell>
          <cell r="O571" t="str">
            <v>Inactive</v>
          </cell>
          <cell r="P571" t="str">
            <v>ORG_J53</v>
          </cell>
        </row>
        <row r="572">
          <cell r="A572" t="str">
            <v>BI_AD302</v>
          </cell>
          <cell r="B572" t="str">
            <v>AD302</v>
          </cell>
          <cell r="C572" t="str">
            <v>BI_AD302 - Sandpoint Grid Modernization Project</v>
          </cell>
          <cell r="D572" t="str">
            <v>ER_2570</v>
          </cell>
          <cell r="E572" t="str">
            <v>2570</v>
          </cell>
          <cell r="F572" t="str">
            <v>ER_2570 - Sandpoint Grid Modernization Project</v>
          </cell>
          <cell r="G572" t="str">
            <v>Distribution Grid Modernization</v>
          </cell>
          <cell r="H572" t="str">
            <v>T&amp;D Operations</v>
          </cell>
          <cell r="I572" t="str">
            <v>T&amp;D</v>
          </cell>
          <cell r="J572" t="str">
            <v>Asset Condition</v>
          </cell>
          <cell r="K572" t="str">
            <v>SRV_ED</v>
          </cell>
          <cell r="L572" t="str">
            <v>JUR_ID</v>
          </cell>
          <cell r="M572" t="str">
            <v>Elec Distribution 360-373</v>
          </cell>
          <cell r="N572" t="str">
            <v>True</v>
          </cell>
          <cell r="O572" t="str">
            <v>Inactive</v>
          </cell>
          <cell r="P572" t="str">
            <v>ORG_T08</v>
          </cell>
        </row>
        <row r="573">
          <cell r="A573" t="str">
            <v>BI_AD303</v>
          </cell>
          <cell r="B573" t="str">
            <v>AD303</v>
          </cell>
          <cell r="C573" t="str">
            <v>BI_AD303 - Noxon Construction Sub - Distribution Integration</v>
          </cell>
          <cell r="D573" t="str">
            <v>ER_2572</v>
          </cell>
          <cell r="E573" t="str">
            <v>2572</v>
          </cell>
          <cell r="F573" t="str">
            <v>ER_2572 - Noxon Construction Sub - Minor Rebuild</v>
          </cell>
          <cell r="G573" t="str">
            <v>Substation - Station Rebuilds Program</v>
          </cell>
          <cell r="H573" t="str">
            <v>T&amp;D Engineering</v>
          </cell>
          <cell r="I573" t="str">
            <v>T&amp;D</v>
          </cell>
          <cell r="J573" t="str">
            <v>Asset Condition</v>
          </cell>
          <cell r="K573" t="str">
            <v>SRV_ED</v>
          </cell>
          <cell r="L573" t="str">
            <v>JUR_AN</v>
          </cell>
          <cell r="M573" t="str">
            <v>Elec Distribution 360-373</v>
          </cell>
          <cell r="N573" t="str">
            <v>True</v>
          </cell>
          <cell r="O573" t="str">
            <v>Inactive</v>
          </cell>
          <cell r="P573" t="str">
            <v>ORG_C51</v>
          </cell>
        </row>
        <row r="574">
          <cell r="A574" t="str">
            <v>BI_AD400</v>
          </cell>
          <cell r="B574" t="str">
            <v>AD400</v>
          </cell>
          <cell r="C574" t="str">
            <v>BI_AD400 - OLD 721 - create UG loop for Industrial Pk</v>
          </cell>
          <cell r="D574" t="str">
            <v>ER_2515</v>
          </cell>
          <cell r="E574" t="str">
            <v>2515</v>
          </cell>
          <cell r="F574" t="str">
            <v>ER_2515 - Distribution - CdA East &amp; North</v>
          </cell>
          <cell r="G574" t="str">
            <v>Distribution System Enhancements</v>
          </cell>
          <cell r="H574" t="str">
            <v>T&amp;D Engineering</v>
          </cell>
          <cell r="I574" t="str">
            <v>T&amp;D</v>
          </cell>
          <cell r="J574" t="str">
            <v>Performance &amp; Capacity</v>
          </cell>
          <cell r="K574" t="str">
            <v>SRV_ED</v>
          </cell>
          <cell r="L574" t="str">
            <v>JUR_ID</v>
          </cell>
          <cell r="M574" t="str">
            <v>Elec Distribution 360-373</v>
          </cell>
          <cell r="N574" t="str">
            <v>True</v>
          </cell>
          <cell r="O574" t="str">
            <v>Inactive</v>
          </cell>
          <cell r="P574" t="str">
            <v>ORG_C51</v>
          </cell>
        </row>
        <row r="575">
          <cell r="A575" t="str">
            <v>BI_AD401</v>
          </cell>
          <cell r="B575" t="str">
            <v>AD401</v>
          </cell>
          <cell r="C575" t="str">
            <v>BI_AD401 - SAG 741 - Recond Lignite 9200 ft</v>
          </cell>
          <cell r="D575" t="str">
            <v>ER_2515</v>
          </cell>
          <cell r="E575" t="str">
            <v>2515</v>
          </cell>
          <cell r="F575" t="str">
            <v>ER_2515 - Distribution - CdA East &amp; North</v>
          </cell>
          <cell r="G575" t="str">
            <v>Distribution System Enhancements</v>
          </cell>
          <cell r="H575" t="str">
            <v>T&amp;D Engineering</v>
          </cell>
          <cell r="I575" t="str">
            <v>T&amp;D</v>
          </cell>
          <cell r="J575" t="str">
            <v>Performance &amp; Capacity</v>
          </cell>
          <cell r="K575" t="str">
            <v>SRV_ED</v>
          </cell>
          <cell r="L575" t="str">
            <v>JUR_ID</v>
          </cell>
          <cell r="M575" t="str">
            <v>Elec Distribution 360-373</v>
          </cell>
          <cell r="N575" t="str">
            <v>True</v>
          </cell>
          <cell r="O575" t="str">
            <v>Inactive</v>
          </cell>
          <cell r="P575" t="str">
            <v>ORG_C51</v>
          </cell>
        </row>
        <row r="576">
          <cell r="A576" t="str">
            <v>BI_AD402</v>
          </cell>
          <cell r="B576" t="str">
            <v>AD402</v>
          </cell>
          <cell r="C576" t="str">
            <v>BI_AD402 - SPT 4S21 -River Xing &amp; Reloc at Sundowner</v>
          </cell>
          <cell r="D576" t="str">
            <v>ER_2515</v>
          </cell>
          <cell r="E576" t="str">
            <v>2515</v>
          </cell>
          <cell r="F576" t="str">
            <v>ER_2515 - Distribution - CdA East &amp; North</v>
          </cell>
          <cell r="G576" t="str">
            <v>Distribution System Enhancements</v>
          </cell>
          <cell r="H576" t="str">
            <v>T&amp;D Engineering</v>
          </cell>
          <cell r="I576" t="str">
            <v>T&amp;D</v>
          </cell>
          <cell r="J576" t="str">
            <v>Performance &amp; Capacity</v>
          </cell>
          <cell r="K576" t="str">
            <v>SRV_ED</v>
          </cell>
          <cell r="L576" t="str">
            <v>JUR_ID</v>
          </cell>
          <cell r="M576" t="str">
            <v>Elec Distribution 360-373</v>
          </cell>
          <cell r="N576" t="str">
            <v>True</v>
          </cell>
          <cell r="O576" t="str">
            <v>Inactive</v>
          </cell>
          <cell r="P576" t="str">
            <v>ORG_C51</v>
          </cell>
        </row>
        <row r="577">
          <cell r="A577" t="str">
            <v>BI_AD500</v>
          </cell>
          <cell r="B577" t="str">
            <v>AD500</v>
          </cell>
          <cell r="C577" t="str">
            <v>BI_AD500 - Sagle - const fdrs 741 &amp; 742</v>
          </cell>
          <cell r="D577" t="str">
            <v>ER_2239</v>
          </cell>
          <cell r="E577" t="str">
            <v>2239</v>
          </cell>
          <cell r="F577" t="str">
            <v>ER_2239 - Sagle 115 Sub</v>
          </cell>
          <cell r="G577" t="str">
            <v>Regular Capital - Pre Business Case</v>
          </cell>
          <cell r="H577" t="str">
            <v>No Subfunction</v>
          </cell>
          <cell r="I577" t="str">
            <v>No Function</v>
          </cell>
          <cell r="J577" t="str">
            <v>No Driver</v>
          </cell>
          <cell r="K577" t="str">
            <v>SRV_ED</v>
          </cell>
          <cell r="L577" t="str">
            <v>JUR_ID</v>
          </cell>
          <cell r="M577" t="str">
            <v>Elec Distribution 360-373</v>
          </cell>
          <cell r="N577" t="str">
            <v>True</v>
          </cell>
          <cell r="O577" t="str">
            <v>Inactive</v>
          </cell>
          <cell r="P577" t="str">
            <v>ORG_J53</v>
          </cell>
        </row>
        <row r="578">
          <cell r="A578" t="str">
            <v>BI_AD501</v>
          </cell>
          <cell r="B578" t="str">
            <v>AD501</v>
          </cell>
          <cell r="C578" t="str">
            <v>BI_AD501 - Pine St - conv to 21 kv</v>
          </cell>
          <cell r="D578" t="str">
            <v>ER_2313</v>
          </cell>
          <cell r="E578" t="str">
            <v>2313</v>
          </cell>
          <cell r="F578" t="str">
            <v>ER_2313 - Pine Street 2.5 Sub - Convert to 21 Sub</v>
          </cell>
          <cell r="G578" t="str">
            <v>Regular Capital - Pre Business Case</v>
          </cell>
          <cell r="H578" t="str">
            <v>No Subfunction</v>
          </cell>
          <cell r="I578" t="str">
            <v>No Function</v>
          </cell>
          <cell r="J578" t="str">
            <v>No Driver</v>
          </cell>
          <cell r="K578" t="str">
            <v>SRV_ED</v>
          </cell>
          <cell r="L578" t="str">
            <v>JUR_ID</v>
          </cell>
          <cell r="M578" t="str">
            <v>Elec Distribution 360-373</v>
          </cell>
          <cell r="N578" t="str">
            <v>True</v>
          </cell>
          <cell r="O578" t="str">
            <v>Inactive</v>
          </cell>
          <cell r="P578" t="str">
            <v>ORG_J53</v>
          </cell>
        </row>
        <row r="579">
          <cell r="A579" t="str">
            <v>BI_AD502</v>
          </cell>
          <cell r="B579" t="str">
            <v>AD502</v>
          </cell>
          <cell r="C579" t="str">
            <v>BI_AD502 - CKF711 Red Fir Ln conv to UG</v>
          </cell>
          <cell r="D579" t="str">
            <v>ER_2515</v>
          </cell>
          <cell r="E579" t="str">
            <v>2515</v>
          </cell>
          <cell r="F579" t="str">
            <v>ER_2515 - Distribution - CdA East &amp; North</v>
          </cell>
          <cell r="G579" t="str">
            <v>Distribution System Enhancements</v>
          </cell>
          <cell r="H579" t="str">
            <v>T&amp;D Engineering</v>
          </cell>
          <cell r="I579" t="str">
            <v>T&amp;D</v>
          </cell>
          <cell r="J579" t="str">
            <v>Performance &amp; Capacity</v>
          </cell>
          <cell r="K579" t="str">
            <v>SRV_ED</v>
          </cell>
          <cell r="L579" t="str">
            <v>JUR_ID</v>
          </cell>
          <cell r="M579" t="str">
            <v>Elec Distribution 360-373</v>
          </cell>
          <cell r="N579" t="str">
            <v>True</v>
          </cell>
          <cell r="O579" t="str">
            <v>Inactive</v>
          </cell>
          <cell r="P579" t="str">
            <v>ORG_C51</v>
          </cell>
        </row>
        <row r="580">
          <cell r="A580" t="str">
            <v>BI_AD503</v>
          </cell>
          <cell r="B580" t="str">
            <v>AD503</v>
          </cell>
          <cell r="C580" t="str">
            <v>BI_AD503 - Noxon Reactor Station - Install Distribution Svc</v>
          </cell>
          <cell r="D580" t="str">
            <v>ER_2532</v>
          </cell>
          <cell r="E580" t="str">
            <v>2532</v>
          </cell>
          <cell r="F580" t="str">
            <v>ER_2532 - Noxon 230 kV Substation - Rebuild</v>
          </cell>
          <cell r="G580" t="str">
            <v>Noxon Switchyard 230kV Breaker Replacement</v>
          </cell>
          <cell r="H580" t="str">
            <v>T&amp;D Engineering</v>
          </cell>
          <cell r="I580" t="str">
            <v>T&amp;D</v>
          </cell>
          <cell r="J580" t="str">
            <v>Mandatory &amp; Compliance</v>
          </cell>
          <cell r="K580" t="str">
            <v>SRV_ED</v>
          </cell>
          <cell r="L580" t="str">
            <v>JUR_AN</v>
          </cell>
          <cell r="M580" t="str">
            <v>Elec Transmission 350-359</v>
          </cell>
          <cell r="N580" t="str">
            <v>True</v>
          </cell>
          <cell r="O580" t="str">
            <v>Inactive</v>
          </cell>
          <cell r="P580" t="str">
            <v>ORG_M08</v>
          </cell>
        </row>
        <row r="581">
          <cell r="A581" t="str">
            <v>BI_AD504</v>
          </cell>
          <cell r="B581" t="str">
            <v>AD504</v>
          </cell>
          <cell r="C581" t="str">
            <v>BI_AD504 - SPT4S21:  Add (2) Viper Reclosers and Tie to Sagle</v>
          </cell>
          <cell r="D581" t="str">
            <v>ER_2515</v>
          </cell>
          <cell r="E581" t="str">
            <v>2515</v>
          </cell>
          <cell r="F581" t="str">
            <v>ER_2515 - Distribution - CdA East &amp; North</v>
          </cell>
          <cell r="G581" t="str">
            <v>Distribution System Enhancements</v>
          </cell>
          <cell r="H581" t="str">
            <v>T&amp;D Engineering</v>
          </cell>
          <cell r="I581" t="str">
            <v>T&amp;D</v>
          </cell>
          <cell r="J581" t="str">
            <v>Performance &amp; Capacity</v>
          </cell>
          <cell r="K581" t="str">
            <v>SRV_ED</v>
          </cell>
          <cell r="L581" t="str">
            <v>JUR_ID</v>
          </cell>
          <cell r="M581" t="str">
            <v>Elec Distribution 360-373</v>
          </cell>
          <cell r="N581" t="str">
            <v>True</v>
          </cell>
          <cell r="O581" t="str">
            <v>Inactive</v>
          </cell>
          <cell r="P581" t="str">
            <v>ORG_C51</v>
          </cell>
        </row>
        <row r="582">
          <cell r="A582" t="str">
            <v>BI_AD505</v>
          </cell>
          <cell r="B582" t="str">
            <v>AD505</v>
          </cell>
          <cell r="C582" t="str">
            <v>BI_AD505 - SPT4S23:  Reconductor 1.8 miles at Sandpoint Sub</v>
          </cell>
          <cell r="D582" t="str">
            <v>ER_2515</v>
          </cell>
          <cell r="E582" t="str">
            <v>2515</v>
          </cell>
          <cell r="F582" t="str">
            <v>ER_2515 - Distribution - CdA East &amp; North</v>
          </cell>
          <cell r="G582" t="str">
            <v>Distribution System Enhancements</v>
          </cell>
          <cell r="H582" t="str">
            <v>T&amp;D Engineering</v>
          </cell>
          <cell r="I582" t="str">
            <v>T&amp;D</v>
          </cell>
          <cell r="J582" t="str">
            <v>Performance &amp; Capacity</v>
          </cell>
          <cell r="K582" t="str">
            <v>SRV_ED</v>
          </cell>
          <cell r="L582" t="str">
            <v>JUR_ID</v>
          </cell>
          <cell r="M582" t="str">
            <v>Elec Distribution 360-373</v>
          </cell>
          <cell r="N582" t="str">
            <v>True</v>
          </cell>
          <cell r="O582" t="str">
            <v>Active</v>
          </cell>
          <cell r="P582" t="str">
            <v>ORG_C51</v>
          </cell>
        </row>
        <row r="583">
          <cell r="A583" t="str">
            <v>BI_AD600</v>
          </cell>
          <cell r="B583" t="str">
            <v>AD600</v>
          </cell>
          <cell r="C583" t="str">
            <v>BI_AD600 - SPT4S21-Reroute hvy tree area</v>
          </cell>
          <cell r="D583" t="str">
            <v>ER_2414</v>
          </cell>
          <cell r="E583" t="str">
            <v>2414</v>
          </cell>
          <cell r="F583" t="str">
            <v>ER_2414 - Sys-Dist Reliability-Improve Worst Fdrs</v>
          </cell>
          <cell r="G583" t="str">
            <v>Distribution System Enhancements</v>
          </cell>
          <cell r="H583" t="str">
            <v>T&amp;D Engineering</v>
          </cell>
          <cell r="I583" t="str">
            <v>T&amp;D</v>
          </cell>
          <cell r="J583" t="str">
            <v>Performance &amp; Capacity</v>
          </cell>
          <cell r="K583" t="str">
            <v>SRV_ED</v>
          </cell>
          <cell r="L583" t="str">
            <v>JUR_ID</v>
          </cell>
          <cell r="M583" t="str">
            <v>Elec Distribution 360-373</v>
          </cell>
          <cell r="N583" t="str">
            <v>True</v>
          </cell>
          <cell r="O583" t="str">
            <v>Inactive</v>
          </cell>
          <cell r="P583" t="str">
            <v>ORG_C51</v>
          </cell>
        </row>
        <row r="584">
          <cell r="A584" t="str">
            <v>BI_AD601</v>
          </cell>
          <cell r="B584" t="str">
            <v>AD601</v>
          </cell>
          <cell r="C584" t="str">
            <v>BI_AD601 - Priest River - Minor Rebuild - Distribution</v>
          </cell>
          <cell r="D584" t="str">
            <v>ER_2204</v>
          </cell>
          <cell r="E584" t="str">
            <v>2204</v>
          </cell>
          <cell r="F584" t="str">
            <v>ER_2204 - Substation Rebuilds</v>
          </cell>
          <cell r="G584" t="str">
            <v>Substation - Station Rebuilds Program</v>
          </cell>
          <cell r="H584" t="str">
            <v>T&amp;D Engineering</v>
          </cell>
          <cell r="I584" t="str">
            <v>T&amp;D</v>
          </cell>
          <cell r="J584" t="str">
            <v>Asset Condition</v>
          </cell>
          <cell r="K584" t="str">
            <v>SRV_ED</v>
          </cell>
          <cell r="L584" t="str">
            <v>JUR_ID</v>
          </cell>
          <cell r="M584" t="str">
            <v>Elec Distribution 360-373</v>
          </cell>
          <cell r="N584" t="str">
            <v>True</v>
          </cell>
          <cell r="O584" t="str">
            <v>Active</v>
          </cell>
          <cell r="P584" t="str">
            <v>ORG_M08</v>
          </cell>
        </row>
        <row r="585">
          <cell r="A585" t="str">
            <v>BI_AD700</v>
          </cell>
          <cell r="B585" t="str">
            <v>AD700</v>
          </cell>
          <cell r="C585" t="str">
            <v>BI_AD700 - SPT 4S22 Add Viper on Hospital Lateral</v>
          </cell>
          <cell r="D585" t="str">
            <v>ER_2515</v>
          </cell>
          <cell r="E585" t="str">
            <v>2515</v>
          </cell>
          <cell r="F585" t="str">
            <v>ER_2515 - Distribution - CdA East &amp; North</v>
          </cell>
          <cell r="G585" t="str">
            <v>Distribution System Enhancements</v>
          </cell>
          <cell r="H585" t="str">
            <v>T&amp;D Engineering</v>
          </cell>
          <cell r="I585" t="str">
            <v>T&amp;D</v>
          </cell>
          <cell r="J585" t="str">
            <v>Performance &amp; Capacity</v>
          </cell>
          <cell r="K585" t="str">
            <v>SRV_ED</v>
          </cell>
          <cell r="L585" t="str">
            <v>JUR_ID</v>
          </cell>
          <cell r="M585" t="str">
            <v>Elec Distribution 360-373</v>
          </cell>
          <cell r="N585" t="str">
            <v>True</v>
          </cell>
          <cell r="O585" t="str">
            <v>Inactive</v>
          </cell>
          <cell r="P585" t="str">
            <v>ORG_C51</v>
          </cell>
        </row>
        <row r="586">
          <cell r="A586" t="str">
            <v>BI_AD800</v>
          </cell>
          <cell r="B586" t="str">
            <v>AD800</v>
          </cell>
          <cell r="C586" t="str">
            <v>BI_AD800 - Sandpoint 4S23:  Add 2 DMS Reclosers</v>
          </cell>
          <cell r="D586" t="str">
            <v>ER_2515</v>
          </cell>
          <cell r="E586" t="str">
            <v>2515</v>
          </cell>
          <cell r="F586" t="str">
            <v>ER_2515 - Distribution - CdA East &amp; North</v>
          </cell>
          <cell r="G586" t="str">
            <v>Distribution System Enhancements</v>
          </cell>
          <cell r="H586" t="str">
            <v>T&amp;D Engineering</v>
          </cell>
          <cell r="I586" t="str">
            <v>T&amp;D</v>
          </cell>
          <cell r="J586" t="str">
            <v>Performance &amp; Capacity</v>
          </cell>
          <cell r="K586" t="str">
            <v>SRV_ED</v>
          </cell>
          <cell r="L586" t="str">
            <v>JUR_ID</v>
          </cell>
          <cell r="M586" t="str">
            <v>Elec Distribution 360-373</v>
          </cell>
          <cell r="N586" t="str">
            <v>True</v>
          </cell>
          <cell r="O586" t="str">
            <v>Active</v>
          </cell>
          <cell r="P586" t="str">
            <v>ORG_C51</v>
          </cell>
        </row>
        <row r="587">
          <cell r="A587" t="str">
            <v>BI_AD801</v>
          </cell>
          <cell r="B587" t="str">
            <v>AD801</v>
          </cell>
          <cell r="C587" t="str">
            <v>BI_AD801 - COT2402 - Sandspur Recloser</v>
          </cell>
          <cell r="D587" t="str">
            <v>ER_2516</v>
          </cell>
          <cell r="E587" t="str">
            <v>2516</v>
          </cell>
          <cell r="F587" t="str">
            <v>ER_2516 - Distribution - Pullman &amp; Lewis Clark</v>
          </cell>
          <cell r="G587" t="str">
            <v>Distribution System Enhancements</v>
          </cell>
          <cell r="H587" t="str">
            <v>T&amp;D Engineering</v>
          </cell>
          <cell r="I587" t="str">
            <v>T&amp;D</v>
          </cell>
          <cell r="J587" t="str">
            <v>Performance &amp; Capacity</v>
          </cell>
          <cell r="K587" t="str">
            <v>SRV_ED</v>
          </cell>
          <cell r="L587" t="str">
            <v>JUR_ID</v>
          </cell>
          <cell r="M587" t="str">
            <v>Elec Distribution 360-373</v>
          </cell>
          <cell r="N587" t="str">
            <v>True</v>
          </cell>
          <cell r="O587" t="str">
            <v>Active</v>
          </cell>
          <cell r="P587" t="str">
            <v>ORG_C51</v>
          </cell>
        </row>
        <row r="588">
          <cell r="A588" t="str">
            <v>BI_AD900</v>
          </cell>
          <cell r="B588" t="str">
            <v>AD900</v>
          </cell>
          <cell r="C588" t="str">
            <v>BI_AD900 - Old Town Distribution Reconductor</v>
          </cell>
          <cell r="D588" t="str">
            <v>ER_2515</v>
          </cell>
          <cell r="E588" t="str">
            <v>2515</v>
          </cell>
          <cell r="F588" t="str">
            <v>ER_2515 - Distribution - CdA East &amp; North</v>
          </cell>
          <cell r="G588" t="str">
            <v>Distribution System Enhancements</v>
          </cell>
          <cell r="H588" t="str">
            <v>T&amp;D Engineering</v>
          </cell>
          <cell r="I588" t="str">
            <v>T&amp;D</v>
          </cell>
          <cell r="J588" t="str">
            <v>Performance &amp; Capacity</v>
          </cell>
          <cell r="K588" t="str">
            <v>SRV_ED</v>
          </cell>
          <cell r="L588" t="str">
            <v>JUR_ID</v>
          </cell>
          <cell r="M588" t="str">
            <v>Elec Distribution 360-373</v>
          </cell>
          <cell r="N588" t="str">
            <v>True</v>
          </cell>
          <cell r="O588" t="str">
            <v>Inactive</v>
          </cell>
          <cell r="P588" t="str">
            <v>ORG_J53</v>
          </cell>
        </row>
        <row r="589">
          <cell r="A589" t="str">
            <v>BI_AD901</v>
          </cell>
          <cell r="B589" t="str">
            <v>AD901</v>
          </cell>
          <cell r="C589" t="str">
            <v>BI_AD901 - PRV 751 - Recond HWY 57</v>
          </cell>
          <cell r="D589" t="str">
            <v>ER_2515</v>
          </cell>
          <cell r="E589" t="str">
            <v>2515</v>
          </cell>
          <cell r="F589" t="str">
            <v>ER_2515 - Distribution - CdA East &amp; North</v>
          </cell>
          <cell r="G589" t="str">
            <v>Distribution System Enhancements</v>
          </cell>
          <cell r="H589" t="str">
            <v>T&amp;D Engineering</v>
          </cell>
          <cell r="I589" t="str">
            <v>T&amp;D</v>
          </cell>
          <cell r="J589" t="str">
            <v>Performance &amp; Capacity</v>
          </cell>
          <cell r="K589" t="str">
            <v>SRV_ED</v>
          </cell>
          <cell r="L589" t="str">
            <v>JUR_ID</v>
          </cell>
          <cell r="M589" t="str">
            <v>Elec Distribution 360-373</v>
          </cell>
          <cell r="N589" t="str">
            <v>True</v>
          </cell>
          <cell r="O589" t="str">
            <v>Active</v>
          </cell>
          <cell r="P589" t="str">
            <v>ORG_C51</v>
          </cell>
        </row>
        <row r="590">
          <cell r="A590" t="str">
            <v>BI_AD902</v>
          </cell>
          <cell r="B590" t="str">
            <v>AD902</v>
          </cell>
          <cell r="C590" t="str">
            <v>BI_AD902 - CKF 711 / ODN 732 Add 3 Vipers</v>
          </cell>
          <cell r="D590" t="str">
            <v>ER_2515</v>
          </cell>
          <cell r="E590" t="str">
            <v>2515</v>
          </cell>
          <cell r="F590" t="str">
            <v>ER_2515 - Distribution - CdA East &amp; North</v>
          </cell>
          <cell r="G590" t="str">
            <v>Distribution System Enhancements</v>
          </cell>
          <cell r="H590" t="str">
            <v>T&amp;D Engineering</v>
          </cell>
          <cell r="I590" t="str">
            <v>T&amp;D</v>
          </cell>
          <cell r="J590" t="str">
            <v>Performance &amp; Capacity</v>
          </cell>
          <cell r="K590" t="str">
            <v>SRV_ED</v>
          </cell>
          <cell r="L590" t="str">
            <v>JUR_ID</v>
          </cell>
          <cell r="M590" t="str">
            <v>Elec Distribution 360-373</v>
          </cell>
          <cell r="N590" t="str">
            <v>True</v>
          </cell>
          <cell r="O590" t="str">
            <v>Active</v>
          </cell>
          <cell r="P590" t="str">
            <v>ORG_C51</v>
          </cell>
        </row>
        <row r="591">
          <cell r="A591" t="str">
            <v>BI_AD990</v>
          </cell>
          <cell r="B591" t="str">
            <v>AD990</v>
          </cell>
          <cell r="C591" t="str">
            <v>BI_AD990 - Sandpoint Area - Dx Performance and Capacity</v>
          </cell>
          <cell r="D591" t="str">
            <v>ER_2515</v>
          </cell>
          <cell r="E591" t="str">
            <v>2515</v>
          </cell>
          <cell r="F591" t="str">
            <v>ER_2515 - Distribution - CdA East &amp; North</v>
          </cell>
          <cell r="G591" t="str">
            <v>Distribution System Enhancements</v>
          </cell>
          <cell r="H591" t="str">
            <v>T&amp;D Engineering</v>
          </cell>
          <cell r="I591" t="str">
            <v>T&amp;D</v>
          </cell>
          <cell r="J591" t="str">
            <v>Performance &amp; Capacity</v>
          </cell>
          <cell r="K591" t="str">
            <v>SRV_ED</v>
          </cell>
          <cell r="L591" t="str">
            <v>JUR_ID</v>
          </cell>
          <cell r="M591" t="str">
            <v>Elec Distribution 360-373</v>
          </cell>
          <cell r="N591" t="str">
            <v>False</v>
          </cell>
          <cell r="O591" t="str">
            <v>Active</v>
          </cell>
          <cell r="P591" t="str">
            <v>ORG_C51</v>
          </cell>
        </row>
        <row r="592">
          <cell r="A592" t="str">
            <v>BI_AG019</v>
          </cell>
          <cell r="B592" t="str">
            <v>AG019</v>
          </cell>
          <cell r="C592" t="str">
            <v>BI_AG019 - EIM Low Side Metering Upgrades - Generation</v>
          </cell>
          <cell r="D592" t="str">
            <v>ER_7141</v>
          </cell>
          <cell r="E592" t="str">
            <v>7141</v>
          </cell>
          <cell r="F592" t="str">
            <v>ER_7141 - Energy Imbalance Market</v>
          </cell>
          <cell r="G592" t="str">
            <v>Energy Imbalance Market</v>
          </cell>
          <cell r="H592" t="str">
            <v>Other Subfunction</v>
          </cell>
          <cell r="I592" t="str">
            <v>Other Function</v>
          </cell>
          <cell r="J592" t="str">
            <v>Performance &amp; Capacity</v>
          </cell>
          <cell r="K592" t="str">
            <v>SRV_ED</v>
          </cell>
          <cell r="L592" t="str">
            <v>JUR_AN</v>
          </cell>
          <cell r="M592" t="str">
            <v>Hydro 331-336</v>
          </cell>
          <cell r="N592" t="str">
            <v>True</v>
          </cell>
          <cell r="O592" t="str">
            <v>Active</v>
          </cell>
          <cell r="P592" t="str">
            <v>ORG_E55</v>
          </cell>
        </row>
        <row r="593">
          <cell r="A593" t="str">
            <v>BI_AG020</v>
          </cell>
          <cell r="B593" t="str">
            <v>AG020</v>
          </cell>
          <cell r="C593" t="str">
            <v>BI_AG020 - EIM High Side Metering Upgrades - Generation</v>
          </cell>
          <cell r="D593" t="str">
            <v>ER_7141</v>
          </cell>
          <cell r="E593" t="str">
            <v>7141</v>
          </cell>
          <cell r="F593" t="str">
            <v>ER_7141 - Energy Imbalance Market</v>
          </cell>
          <cell r="G593" t="str">
            <v>Energy Imbalance Market</v>
          </cell>
          <cell r="H593" t="str">
            <v>Other Subfunction</v>
          </cell>
          <cell r="I593" t="str">
            <v>Other Function</v>
          </cell>
          <cell r="J593" t="str">
            <v>Performance &amp; Capacity</v>
          </cell>
          <cell r="K593" t="str">
            <v>SRV_ED</v>
          </cell>
          <cell r="L593" t="str">
            <v>JUR_AN</v>
          </cell>
          <cell r="M593" t="str">
            <v>Hydro 331-336</v>
          </cell>
          <cell r="N593" t="str">
            <v>True</v>
          </cell>
          <cell r="O593" t="str">
            <v>Active</v>
          </cell>
          <cell r="P593" t="str">
            <v>ORG_E55</v>
          </cell>
        </row>
        <row r="594">
          <cell r="A594" t="str">
            <v>BI_AG021</v>
          </cell>
          <cell r="B594" t="str">
            <v>AG021</v>
          </cell>
          <cell r="C594" t="str">
            <v>BI_AG021 - EIM Control Upgrades - Generation</v>
          </cell>
          <cell r="D594" t="str">
            <v>ER_7141</v>
          </cell>
          <cell r="E594" t="str">
            <v>7141</v>
          </cell>
          <cell r="F594" t="str">
            <v>ER_7141 - Energy Imbalance Market</v>
          </cell>
          <cell r="G594" t="str">
            <v>Energy Imbalance Market</v>
          </cell>
          <cell r="H594" t="str">
            <v>Other Subfunction</v>
          </cell>
          <cell r="I594" t="str">
            <v>Other Function</v>
          </cell>
          <cell r="J594" t="str">
            <v>Performance &amp; Capacity</v>
          </cell>
          <cell r="K594" t="str">
            <v>SRV_ED</v>
          </cell>
          <cell r="L594" t="str">
            <v>JUR_AN</v>
          </cell>
          <cell r="M594" t="str">
            <v>Hydro 331-336</v>
          </cell>
          <cell r="N594" t="str">
            <v>True</v>
          </cell>
          <cell r="O594" t="str">
            <v>Active</v>
          </cell>
          <cell r="P594" t="str">
            <v>ORG_E55</v>
          </cell>
        </row>
        <row r="595">
          <cell r="A595" t="str">
            <v>BI_AG022</v>
          </cell>
          <cell r="B595" t="str">
            <v>AG022</v>
          </cell>
          <cell r="C595" t="str">
            <v>BI_AG022 - Generation Masonry Building Rehabilitation</v>
          </cell>
          <cell r="D595" t="str">
            <v>ER_4005</v>
          </cell>
          <cell r="E595" t="str">
            <v>4005</v>
          </cell>
          <cell r="F595" t="str">
            <v>ER_4005 - Generation Masonry Building Rehabilitation</v>
          </cell>
          <cell r="G595" t="str">
            <v>Generation Masonry Building Rehabilitation</v>
          </cell>
          <cell r="H595" t="str">
            <v>Generation Subfunction</v>
          </cell>
          <cell r="I595" t="str">
            <v>Generation Function</v>
          </cell>
          <cell r="J595" t="str">
            <v>Asset Condition</v>
          </cell>
          <cell r="K595" t="str">
            <v>SRV_ED</v>
          </cell>
          <cell r="L595" t="str">
            <v>JUR_AN</v>
          </cell>
          <cell r="M595" t="str">
            <v>Facilities 390-391</v>
          </cell>
          <cell r="N595" t="str">
            <v>True</v>
          </cell>
          <cell r="O595" t="str">
            <v>Active</v>
          </cell>
          <cell r="P595" t="str">
            <v>ORG_C07</v>
          </cell>
        </row>
        <row r="596">
          <cell r="A596" t="str">
            <v>BI_AG101</v>
          </cell>
          <cell r="B596" t="str">
            <v>AG101</v>
          </cell>
          <cell r="C596" t="str">
            <v>BI_AG101 - CF Lic / Compliance Projects</v>
          </cell>
          <cell r="D596" t="str">
            <v>ER_6100</v>
          </cell>
          <cell r="E596" t="str">
            <v>6100</v>
          </cell>
          <cell r="F596" t="str">
            <v>ER_6100 - Clark Fork License/Compliance</v>
          </cell>
          <cell r="G596" t="str">
            <v>Clark Fork Settlement Agreement</v>
          </cell>
          <cell r="H596" t="str">
            <v>Environmental Subfunction</v>
          </cell>
          <cell r="I596" t="str">
            <v>Environmental</v>
          </cell>
          <cell r="J596" t="str">
            <v>Mandatory &amp; Compliance</v>
          </cell>
          <cell r="K596" t="str">
            <v>SRV_ED</v>
          </cell>
          <cell r="L596" t="str">
            <v>JUR_AN</v>
          </cell>
          <cell r="M596" t="str">
            <v>Hydro 331-336</v>
          </cell>
          <cell r="N596" t="str">
            <v>True</v>
          </cell>
          <cell r="O596" t="str">
            <v>Active</v>
          </cell>
          <cell r="P596" t="str">
            <v>ORG_B04</v>
          </cell>
        </row>
        <row r="597">
          <cell r="A597" t="str">
            <v>BI_AG102</v>
          </cell>
          <cell r="B597" t="str">
            <v>AG102</v>
          </cell>
          <cell r="C597" t="str">
            <v>BI_AG102 - Base Hydro</v>
          </cell>
          <cell r="D597" t="str">
            <v>ER_4147</v>
          </cell>
          <cell r="E597" t="str">
            <v>4147</v>
          </cell>
          <cell r="F597" t="str">
            <v>ER_4147 - Base Hydro</v>
          </cell>
          <cell r="G597" t="str">
            <v>Base Load Hydro</v>
          </cell>
          <cell r="H597" t="str">
            <v>Generation Subfunction</v>
          </cell>
          <cell r="I597" t="str">
            <v>Generation Function</v>
          </cell>
          <cell r="J597" t="str">
            <v>Asset Condition</v>
          </cell>
          <cell r="K597" t="str">
            <v>SRV_ED</v>
          </cell>
          <cell r="L597" t="str">
            <v>JUR_AN</v>
          </cell>
          <cell r="M597" t="str">
            <v>Hydro 331-336</v>
          </cell>
          <cell r="N597" t="str">
            <v>True</v>
          </cell>
          <cell r="O597" t="str">
            <v>Active</v>
          </cell>
          <cell r="P597" t="str">
            <v>ORG_C07</v>
          </cell>
        </row>
        <row r="598">
          <cell r="A598" t="str">
            <v>BI_AG103</v>
          </cell>
          <cell r="B598" t="str">
            <v>AG103</v>
          </cell>
          <cell r="C598" t="str">
            <v>BI_AG103 - Regulating Hydro</v>
          </cell>
          <cell r="D598" t="str">
            <v>ER_4148</v>
          </cell>
          <cell r="E598" t="str">
            <v>4148</v>
          </cell>
          <cell r="F598" t="str">
            <v>ER_4148 - Regulating Hydro</v>
          </cell>
          <cell r="G598" t="str">
            <v>Regulating Hydro</v>
          </cell>
          <cell r="H598" t="str">
            <v>Generation Subfunction</v>
          </cell>
          <cell r="I598" t="str">
            <v>Generation Function</v>
          </cell>
          <cell r="J598" t="str">
            <v>Asset Condition</v>
          </cell>
          <cell r="K598" t="str">
            <v>SRV_ED</v>
          </cell>
          <cell r="L598" t="str">
            <v>JUR_AN</v>
          </cell>
          <cell r="M598" t="str">
            <v>Hydro 331-336</v>
          </cell>
          <cell r="N598" t="str">
            <v>True</v>
          </cell>
          <cell r="O598" t="str">
            <v>Active</v>
          </cell>
          <cell r="P598" t="str">
            <v>ORG_L07</v>
          </cell>
        </row>
        <row r="599">
          <cell r="A599" t="str">
            <v>BI_AG104</v>
          </cell>
          <cell r="B599" t="str">
            <v>AG104</v>
          </cell>
          <cell r="C599" t="str">
            <v>BI_AG104 - Kettle Falls Generating Station &amp; Combustion Turbine</v>
          </cell>
          <cell r="D599" t="str">
            <v>ER_4149</v>
          </cell>
          <cell r="E599" t="str">
            <v>4149</v>
          </cell>
          <cell r="F599" t="str">
            <v>ER_4149 - Base Load Thermal</v>
          </cell>
          <cell r="G599" t="str">
            <v>Base Load Thermal Program</v>
          </cell>
          <cell r="H599" t="str">
            <v>Generation Subfunction</v>
          </cell>
          <cell r="I599" t="str">
            <v>Generation Function</v>
          </cell>
          <cell r="J599" t="str">
            <v>Failed Plant &amp; Operations</v>
          </cell>
          <cell r="K599" t="str">
            <v>SRV_ED</v>
          </cell>
          <cell r="L599" t="str">
            <v>JUR_AN</v>
          </cell>
          <cell r="M599" t="str">
            <v>Other Elec Production / Turbines 340-346</v>
          </cell>
          <cell r="N599" t="str">
            <v>True</v>
          </cell>
          <cell r="O599" t="str">
            <v>Active</v>
          </cell>
          <cell r="P599" t="str">
            <v>ORG_K07</v>
          </cell>
        </row>
        <row r="600">
          <cell r="A600" t="str">
            <v>BI_AG105</v>
          </cell>
          <cell r="B600" t="str">
            <v>AG105</v>
          </cell>
          <cell r="C600" t="str">
            <v>BI_AG105 - Colstrip Units #3 &amp; #4</v>
          </cell>
          <cell r="D600" t="str">
            <v>ER_4149</v>
          </cell>
          <cell r="E600" t="str">
            <v>4149</v>
          </cell>
          <cell r="F600" t="str">
            <v>ER_4149 - Base Load Thermal</v>
          </cell>
          <cell r="G600" t="str">
            <v>Base Load Thermal Program</v>
          </cell>
          <cell r="H600" t="str">
            <v>Generation Subfunction</v>
          </cell>
          <cell r="I600" t="str">
            <v>Generation Function</v>
          </cell>
          <cell r="J600" t="str">
            <v>Failed Plant &amp; Operations</v>
          </cell>
          <cell r="K600" t="str">
            <v>SRV_ED</v>
          </cell>
          <cell r="L600" t="str">
            <v>JUR_AN</v>
          </cell>
          <cell r="M600" t="str">
            <v>Other Elec Production / Turbines 340-346</v>
          </cell>
          <cell r="N600" t="str">
            <v>False</v>
          </cell>
          <cell r="O600" t="str">
            <v>Active</v>
          </cell>
          <cell r="P600" t="str">
            <v>ORG_N06</v>
          </cell>
        </row>
        <row r="601">
          <cell r="A601" t="str">
            <v>BI_AG106</v>
          </cell>
          <cell r="B601" t="str">
            <v>AG106</v>
          </cell>
          <cell r="C601" t="str">
            <v>BI_AG106 - Coyote Springs 2</v>
          </cell>
          <cell r="D601" t="str">
            <v>ER_4149</v>
          </cell>
          <cell r="E601" t="str">
            <v>4149</v>
          </cell>
          <cell r="F601" t="str">
            <v>ER_4149 - Base Load Thermal</v>
          </cell>
          <cell r="G601" t="str">
            <v>Base Load Thermal Program</v>
          </cell>
          <cell r="H601" t="str">
            <v>Generation Subfunction</v>
          </cell>
          <cell r="I601" t="str">
            <v>Generation Function</v>
          </cell>
          <cell r="J601" t="str">
            <v>Failed Plant &amp; Operations</v>
          </cell>
          <cell r="K601" t="str">
            <v>SRV_ED</v>
          </cell>
          <cell r="L601" t="str">
            <v>JUR_AN</v>
          </cell>
          <cell r="M601" t="str">
            <v>Other Elec Production / Turbines 340-346</v>
          </cell>
          <cell r="N601" t="str">
            <v>True</v>
          </cell>
          <cell r="O601" t="str">
            <v>Active</v>
          </cell>
          <cell r="P601" t="str">
            <v>ORG_C06</v>
          </cell>
        </row>
        <row r="602">
          <cell r="A602" t="str">
            <v>BI_AG107</v>
          </cell>
          <cell r="B602" t="str">
            <v>AG107</v>
          </cell>
          <cell r="C602" t="str">
            <v>BI_AG107 - Lancaster</v>
          </cell>
          <cell r="D602" t="str">
            <v>ER_4149</v>
          </cell>
          <cell r="E602" t="str">
            <v>4149</v>
          </cell>
          <cell r="F602" t="str">
            <v>ER_4149 - Base Load Thermal</v>
          </cell>
          <cell r="G602" t="str">
            <v>Base Load Thermal Program</v>
          </cell>
          <cell r="H602" t="str">
            <v>Generation Subfunction</v>
          </cell>
          <cell r="I602" t="str">
            <v>Generation Function</v>
          </cell>
          <cell r="J602" t="str">
            <v>Failed Plant &amp; Operations</v>
          </cell>
          <cell r="K602" t="str">
            <v>SRV_ED</v>
          </cell>
          <cell r="L602" t="str">
            <v>JUR_AN</v>
          </cell>
          <cell r="M602" t="str">
            <v>Other Elec Production / Turbines 340-346</v>
          </cell>
          <cell r="N602" t="str">
            <v>True</v>
          </cell>
          <cell r="O602" t="str">
            <v>Active</v>
          </cell>
          <cell r="P602" t="str">
            <v>ORG_E55</v>
          </cell>
        </row>
        <row r="603">
          <cell r="A603" t="str">
            <v>BI_AG108</v>
          </cell>
          <cell r="B603" t="str">
            <v>AG108</v>
          </cell>
          <cell r="C603" t="str">
            <v>BI_AG108 - Peaking Generation</v>
          </cell>
          <cell r="D603" t="str">
            <v>ER_4150</v>
          </cell>
          <cell r="E603" t="str">
            <v>4150</v>
          </cell>
          <cell r="F603" t="str">
            <v>ER_4150 - Peaking Generation</v>
          </cell>
          <cell r="G603" t="str">
            <v>Peaking Generation Business Case</v>
          </cell>
          <cell r="H603" t="str">
            <v>Generation Subfunction</v>
          </cell>
          <cell r="I603" t="str">
            <v>Generation Function</v>
          </cell>
          <cell r="J603" t="str">
            <v>Failed Plant &amp; Operations</v>
          </cell>
          <cell r="K603" t="str">
            <v>SRV_ED</v>
          </cell>
          <cell r="L603" t="str">
            <v>JUR_AN</v>
          </cell>
          <cell r="M603" t="str">
            <v>Other Elec Production / Turbines 340-346</v>
          </cell>
          <cell r="N603" t="str">
            <v>True</v>
          </cell>
          <cell r="O603" t="str">
            <v>Active</v>
          </cell>
          <cell r="P603" t="str">
            <v>ORG_T07</v>
          </cell>
        </row>
        <row r="604">
          <cell r="A604" t="str">
            <v>BI_AG109</v>
          </cell>
          <cell r="B604" t="str">
            <v>AG109</v>
          </cell>
          <cell r="C604" t="str">
            <v>BI_AG109 - KF Develop New River Wells</v>
          </cell>
          <cell r="D604" t="str">
            <v>ER_4151</v>
          </cell>
          <cell r="E604" t="str">
            <v>4151</v>
          </cell>
          <cell r="F604" t="str">
            <v>ER_4151 - Kettle Falls Develop New River Wells</v>
          </cell>
          <cell r="G604" t="str">
            <v>Kettle Falls Water Supply</v>
          </cell>
          <cell r="H604" t="str">
            <v>Generation Subfunction</v>
          </cell>
          <cell r="I604" t="str">
            <v>Generation Function</v>
          </cell>
          <cell r="J604" t="str">
            <v>No Driver</v>
          </cell>
          <cell r="K604" t="str">
            <v>SRV_ED</v>
          </cell>
          <cell r="L604" t="str">
            <v>JUR_AN</v>
          </cell>
          <cell r="M604" t="str">
            <v>Thermal 311-316</v>
          </cell>
          <cell r="N604" t="str">
            <v>True</v>
          </cell>
          <cell r="O604" t="str">
            <v>Inactive</v>
          </cell>
          <cell r="P604" t="str">
            <v>ORG_E07</v>
          </cell>
        </row>
        <row r="605">
          <cell r="A605" t="str">
            <v>BI_AG110</v>
          </cell>
          <cell r="B605" t="str">
            <v>AG110</v>
          </cell>
          <cell r="C605" t="str">
            <v>BI_AG110 - Future Hydro Capital Projects</v>
          </cell>
          <cell r="D605" t="str">
            <v>ER_4155</v>
          </cell>
          <cell r="E605" t="str">
            <v>4155</v>
          </cell>
          <cell r="F605" t="str">
            <v>ER_4155 - Future Hydro Capital Projects</v>
          </cell>
          <cell r="G605" t="str">
            <v>Regular Capital - Pre Business Case</v>
          </cell>
          <cell r="H605" t="str">
            <v>No Subfunction</v>
          </cell>
          <cell r="I605" t="str">
            <v>No Function</v>
          </cell>
          <cell r="J605" t="str">
            <v>No Driver</v>
          </cell>
          <cell r="K605" t="str">
            <v>SRV_ED</v>
          </cell>
          <cell r="L605" t="str">
            <v>JUR_AN</v>
          </cell>
          <cell r="M605" t="str">
            <v>Hydro 331-336</v>
          </cell>
          <cell r="N605" t="str">
            <v>True</v>
          </cell>
          <cell r="O605" t="str">
            <v>Inactive</v>
          </cell>
          <cell r="P605" t="str">
            <v>ORG_E07</v>
          </cell>
        </row>
        <row r="606">
          <cell r="A606" t="str">
            <v>BI_AG111</v>
          </cell>
          <cell r="B606" t="str">
            <v>AG111</v>
          </cell>
          <cell r="C606" t="str">
            <v>BI_AG111 - Future Steam Capital Projects</v>
          </cell>
          <cell r="D606" t="str">
            <v>ER_4156</v>
          </cell>
          <cell r="E606" t="str">
            <v>4156</v>
          </cell>
          <cell r="F606" t="str">
            <v>ER_4156 - Future Steam Capital Projects</v>
          </cell>
          <cell r="G606" t="str">
            <v>Regular Capital - Pre Business Case</v>
          </cell>
          <cell r="H606" t="str">
            <v>No Subfunction</v>
          </cell>
          <cell r="I606" t="str">
            <v>No Function</v>
          </cell>
          <cell r="J606" t="str">
            <v>No Driver</v>
          </cell>
          <cell r="K606" t="str">
            <v>SRV_ED</v>
          </cell>
          <cell r="L606" t="str">
            <v>JUR_AN</v>
          </cell>
          <cell r="M606" t="str">
            <v>Other Elec Production / Turbines 340-346</v>
          </cell>
          <cell r="N606" t="str">
            <v>True</v>
          </cell>
          <cell r="O606" t="str">
            <v>Inactive</v>
          </cell>
          <cell r="P606" t="str">
            <v>ORG_E07</v>
          </cell>
        </row>
        <row r="607">
          <cell r="A607" t="str">
            <v>BI_AG112</v>
          </cell>
          <cell r="B607" t="str">
            <v>AG112</v>
          </cell>
          <cell r="C607" t="str">
            <v>BI_AG112 - Future Thermal Capital Projects</v>
          </cell>
          <cell r="D607" t="str">
            <v>ER_4157</v>
          </cell>
          <cell r="E607" t="str">
            <v>4157</v>
          </cell>
          <cell r="F607" t="str">
            <v>ER_4157 - Future Thermal Capital Projects</v>
          </cell>
          <cell r="G607" t="str">
            <v>Regular Capital - Pre Business Case</v>
          </cell>
          <cell r="H607" t="str">
            <v>No Subfunction</v>
          </cell>
          <cell r="I607" t="str">
            <v>No Function</v>
          </cell>
          <cell r="J607" t="str">
            <v>No Driver</v>
          </cell>
          <cell r="K607" t="str">
            <v>SRV_ED</v>
          </cell>
          <cell r="L607" t="str">
            <v>JUR_AN</v>
          </cell>
          <cell r="M607" t="str">
            <v>Thermal 311-316</v>
          </cell>
          <cell r="N607" t="str">
            <v>True</v>
          </cell>
          <cell r="O607" t="str">
            <v>Inactive</v>
          </cell>
          <cell r="P607" t="str">
            <v>ORG_E07</v>
          </cell>
        </row>
        <row r="608">
          <cell r="A608" t="str">
            <v>BI_AG113</v>
          </cell>
          <cell r="B608" t="str">
            <v>AG113</v>
          </cell>
          <cell r="C608" t="str">
            <v>BI_AG113 - D10TQ Caterpillar Tractor</v>
          </cell>
          <cell r="D608" t="str">
            <v>ER_4158</v>
          </cell>
          <cell r="E608" t="str">
            <v>4158</v>
          </cell>
          <cell r="F608" t="str">
            <v>ER_4158 - Purchase D10TQ Caterpillar Tractor</v>
          </cell>
          <cell r="G608" t="str">
            <v>Regular Capital - Pre Business Case</v>
          </cell>
          <cell r="H608" t="str">
            <v>No Subfunction</v>
          </cell>
          <cell r="I608" t="str">
            <v>No Function</v>
          </cell>
          <cell r="J608" t="str">
            <v>No Driver</v>
          </cell>
          <cell r="K608" t="str">
            <v>SRV_ED</v>
          </cell>
          <cell r="L608" t="str">
            <v>JUR_AN</v>
          </cell>
          <cell r="M608" t="str">
            <v>Other Elec Production / Turbines 340-346</v>
          </cell>
          <cell r="N608" t="str">
            <v>False</v>
          </cell>
          <cell r="O608" t="str">
            <v>Inactive</v>
          </cell>
          <cell r="P608" t="str">
            <v>ORG_E07</v>
          </cell>
        </row>
        <row r="609">
          <cell r="A609" t="str">
            <v>BI_AG200</v>
          </cell>
          <cell r="B609" t="str">
            <v>AG200</v>
          </cell>
          <cell r="C609" t="str">
            <v>BI_AG200 - Cash to Capital Deferral</v>
          </cell>
          <cell r="D609" t="str">
            <v>ER_4149</v>
          </cell>
          <cell r="E609" t="str">
            <v>4149</v>
          </cell>
          <cell r="F609" t="str">
            <v>ER_4149 - Base Load Thermal</v>
          </cell>
          <cell r="G609" t="str">
            <v>Base Load Thermal Program</v>
          </cell>
          <cell r="H609" t="str">
            <v>Generation Subfunction</v>
          </cell>
          <cell r="I609" t="str">
            <v>Generation Function</v>
          </cell>
          <cell r="J609" t="str">
            <v>Failed Plant &amp; Operations</v>
          </cell>
          <cell r="K609" t="str">
            <v>SRV_ED</v>
          </cell>
          <cell r="L609" t="str">
            <v>JUR_AN</v>
          </cell>
          <cell r="M609" t="str">
            <v>Other Elec Production / Turbines 340-346</v>
          </cell>
          <cell r="N609" t="str">
            <v>False</v>
          </cell>
          <cell r="O609" t="str">
            <v>Active</v>
          </cell>
          <cell r="P609" t="str">
            <v>ORG_C06</v>
          </cell>
        </row>
        <row r="610">
          <cell r="A610" t="str">
            <v>BI_AG201</v>
          </cell>
          <cell r="B610" t="str">
            <v>AG201</v>
          </cell>
          <cell r="C610" t="str">
            <v>BI_AG201 - Avista/PGE Shared Capital</v>
          </cell>
          <cell r="D610" t="str">
            <v>ER_4149</v>
          </cell>
          <cell r="E610" t="str">
            <v>4149</v>
          </cell>
          <cell r="F610" t="str">
            <v>ER_4149 - Base Load Thermal</v>
          </cell>
          <cell r="G610" t="str">
            <v>Base Load Thermal Program</v>
          </cell>
          <cell r="H610" t="str">
            <v>Generation Subfunction</v>
          </cell>
          <cell r="I610" t="str">
            <v>Generation Function</v>
          </cell>
          <cell r="J610" t="str">
            <v>Failed Plant &amp; Operations</v>
          </cell>
          <cell r="K610" t="str">
            <v>SRV_ED</v>
          </cell>
          <cell r="L610" t="str">
            <v>JUR_AN</v>
          </cell>
          <cell r="M610" t="str">
            <v>Other Elec Production / Turbines 340-346</v>
          </cell>
          <cell r="N610" t="str">
            <v>False</v>
          </cell>
          <cell r="O610" t="str">
            <v>Active</v>
          </cell>
          <cell r="P610" t="str">
            <v>ORG_C06</v>
          </cell>
        </row>
        <row r="611">
          <cell r="A611" t="str">
            <v>BI_AG202</v>
          </cell>
          <cell r="B611" t="str">
            <v>AG202</v>
          </cell>
          <cell r="C611" t="str">
            <v>BI_AG202 - Electric Shp 5 Ton Bridge Crane Replacement</v>
          </cell>
          <cell r="D611" t="str">
            <v>ER_4160</v>
          </cell>
          <cell r="E611" t="str">
            <v>4160</v>
          </cell>
          <cell r="F611" t="str">
            <v>ER_4160 - GPSS Electric Shp 5 Ton Crane Replacement</v>
          </cell>
          <cell r="G611" t="str">
            <v>Regular Capital - Pre Business Case</v>
          </cell>
          <cell r="H611" t="str">
            <v>No Subfunction</v>
          </cell>
          <cell r="I611" t="str">
            <v>No Function</v>
          </cell>
          <cell r="J611" t="str">
            <v>No Driver</v>
          </cell>
          <cell r="K611" t="str">
            <v>SRV_ED</v>
          </cell>
          <cell r="L611" t="str">
            <v>JUR_AN</v>
          </cell>
          <cell r="M611" t="str">
            <v>General 5yr 389 / 393-395 / 397-398</v>
          </cell>
          <cell r="N611" t="str">
            <v>True</v>
          </cell>
          <cell r="O611" t="str">
            <v>Inactive</v>
          </cell>
          <cell r="P611" t="str">
            <v>ORG_E07</v>
          </cell>
        </row>
        <row r="612">
          <cell r="A612" t="str">
            <v>BI_AG300</v>
          </cell>
          <cell r="B612" t="str">
            <v>AG300</v>
          </cell>
          <cell r="C612" t="str">
            <v>BI_AG300 - Mechanical Shop 3 Ton Crane</v>
          </cell>
          <cell r="D612" t="str">
            <v>ER_4165</v>
          </cell>
          <cell r="E612" t="str">
            <v>4165</v>
          </cell>
          <cell r="F612" t="str">
            <v>ER_4165 - Mechanical Shop 3 Ton Crane</v>
          </cell>
          <cell r="G612" t="str">
            <v>3 Ton Mechanical Shop Crane</v>
          </cell>
          <cell r="H612" t="str">
            <v>Generation Subfunction</v>
          </cell>
          <cell r="I612" t="str">
            <v>Generation Function</v>
          </cell>
          <cell r="J612" t="str">
            <v>No Driver</v>
          </cell>
          <cell r="K612" t="str">
            <v>SRV_ED</v>
          </cell>
          <cell r="L612" t="str">
            <v>JUR_AN</v>
          </cell>
          <cell r="M612" t="str">
            <v>General 5yr 389 / 393-395 / 397-398</v>
          </cell>
          <cell r="N612" t="str">
            <v>True</v>
          </cell>
          <cell r="O612" t="str">
            <v>Inactive</v>
          </cell>
          <cell r="P612" t="str">
            <v>ORG_E07</v>
          </cell>
        </row>
        <row r="613">
          <cell r="A613" t="str">
            <v>BI_AG301</v>
          </cell>
          <cell r="B613" t="str">
            <v>AG301</v>
          </cell>
          <cell r="C613" t="str">
            <v>BI_AG301 - Generation Hydro Plant Annunciation Systems</v>
          </cell>
          <cell r="D613" t="str">
            <v>ER_4229</v>
          </cell>
          <cell r="E613" t="str">
            <v>4229</v>
          </cell>
          <cell r="F613" t="str">
            <v>ER_4229 - Generation Plant Annunciation Systems</v>
          </cell>
          <cell r="G613" t="str">
            <v>Generation Plant Annunciation Systems</v>
          </cell>
          <cell r="H613" t="str">
            <v>Generation Subfunction</v>
          </cell>
          <cell r="I613" t="str">
            <v>Generation Function</v>
          </cell>
          <cell r="J613" t="str">
            <v>Performance &amp; Capacity</v>
          </cell>
          <cell r="K613" t="str">
            <v>SRV_ED</v>
          </cell>
          <cell r="L613" t="str">
            <v>JUR_AN</v>
          </cell>
          <cell r="M613" t="str">
            <v>Hydro 331-336</v>
          </cell>
          <cell r="N613" t="str">
            <v>True</v>
          </cell>
          <cell r="O613" t="str">
            <v>Active</v>
          </cell>
          <cell r="P613" t="str">
            <v>ORG_R07</v>
          </cell>
        </row>
        <row r="614">
          <cell r="A614" t="str">
            <v>BI_AG302</v>
          </cell>
          <cell r="B614" t="str">
            <v>AG302</v>
          </cell>
          <cell r="C614" t="str">
            <v>BI_AG302 - Generation Thermal Plant Annunciation Systems</v>
          </cell>
          <cell r="D614" t="str">
            <v>ER_4229</v>
          </cell>
          <cell r="E614" t="str">
            <v>4229</v>
          </cell>
          <cell r="F614" t="str">
            <v>ER_4229 - Generation Plant Annunciation Systems</v>
          </cell>
          <cell r="G614" t="str">
            <v>Generation Plant Annunciation Systems</v>
          </cell>
          <cell r="H614" t="str">
            <v>Generation Subfunction</v>
          </cell>
          <cell r="I614" t="str">
            <v>Generation Function</v>
          </cell>
          <cell r="J614" t="str">
            <v>Performance &amp; Capacity</v>
          </cell>
          <cell r="K614" t="str">
            <v>SRV_ED</v>
          </cell>
          <cell r="L614" t="str">
            <v>JUR_AN</v>
          </cell>
          <cell r="M614" t="str">
            <v>Thermal 311-316</v>
          </cell>
          <cell r="N614" t="str">
            <v>True</v>
          </cell>
          <cell r="O614" t="str">
            <v>Active</v>
          </cell>
          <cell r="P614" t="str">
            <v>ORG_R07</v>
          </cell>
        </row>
        <row r="615">
          <cell r="A615" t="str">
            <v>BI_AG303</v>
          </cell>
          <cell r="B615" t="str">
            <v>AG303</v>
          </cell>
          <cell r="C615" t="str">
            <v>BI_AG303 - Generation Hydro Protection Upgrades</v>
          </cell>
          <cell r="D615" t="str">
            <v>ER_4230</v>
          </cell>
          <cell r="E615" t="str">
            <v>4230</v>
          </cell>
          <cell r="F615" t="str">
            <v>ER_4230 - Generation Protection Upgrades</v>
          </cell>
          <cell r="G615" t="str">
            <v>Generation Protection Upgrades</v>
          </cell>
          <cell r="H615" t="str">
            <v>Generation Subfunction</v>
          </cell>
          <cell r="I615" t="str">
            <v>Generation Function</v>
          </cell>
          <cell r="J615" t="str">
            <v>Asset Condition</v>
          </cell>
          <cell r="K615" t="str">
            <v>SRV_ED</v>
          </cell>
          <cell r="L615" t="str">
            <v>JUR_AN</v>
          </cell>
          <cell r="M615" t="str">
            <v>Hydro 331-336</v>
          </cell>
          <cell r="N615" t="str">
            <v>True</v>
          </cell>
          <cell r="O615" t="str">
            <v>Active</v>
          </cell>
          <cell r="P615" t="str">
            <v>ORG_R07</v>
          </cell>
        </row>
        <row r="616">
          <cell r="A616" t="str">
            <v>BI_AG304</v>
          </cell>
          <cell r="B616" t="str">
            <v>AG304</v>
          </cell>
          <cell r="C616" t="str">
            <v>BI_AG304 - Generation Thermal Protection Upgrades</v>
          </cell>
          <cell r="D616" t="str">
            <v>ER_4230</v>
          </cell>
          <cell r="E616" t="str">
            <v>4230</v>
          </cell>
          <cell r="F616" t="str">
            <v>ER_4230 - Generation Protection Upgrades</v>
          </cell>
          <cell r="G616" t="str">
            <v>Generation Protection Upgrades</v>
          </cell>
          <cell r="H616" t="str">
            <v>Generation Subfunction</v>
          </cell>
          <cell r="I616" t="str">
            <v>Generation Function</v>
          </cell>
          <cell r="J616" t="str">
            <v>Asset Condition</v>
          </cell>
          <cell r="K616" t="str">
            <v>SRV_ED</v>
          </cell>
          <cell r="L616" t="str">
            <v>JUR_AN</v>
          </cell>
          <cell r="M616" t="str">
            <v>Other Elec Production / Turbines 340-346</v>
          </cell>
          <cell r="N616" t="str">
            <v>True</v>
          </cell>
          <cell r="O616" t="str">
            <v>Active</v>
          </cell>
          <cell r="P616" t="str">
            <v>ORG_R07</v>
          </cell>
        </row>
        <row r="617">
          <cell r="A617" t="str">
            <v>BI_AG401</v>
          </cell>
          <cell r="B617" t="str">
            <v>AG401</v>
          </cell>
          <cell r="C617" t="str">
            <v>BI_AG401 - Electric Bmp - Hydro</v>
          </cell>
          <cell r="D617" t="str">
            <v>ER_6102</v>
          </cell>
          <cell r="E617" t="str">
            <v>6102</v>
          </cell>
          <cell r="F617" t="str">
            <v>ER_6102 - Env Compliance &amp; Best Mgmt Practices</v>
          </cell>
          <cell r="G617" t="str">
            <v>Regular Capital - Pre Business Case</v>
          </cell>
          <cell r="H617" t="str">
            <v>No Subfunction</v>
          </cell>
          <cell r="I617" t="str">
            <v>No Function</v>
          </cell>
          <cell r="J617" t="str">
            <v>No Driver</v>
          </cell>
          <cell r="K617" t="str">
            <v>SRV_ED</v>
          </cell>
          <cell r="L617" t="str">
            <v>JUR_AN</v>
          </cell>
          <cell r="M617" t="str">
            <v>Hydro 331-336</v>
          </cell>
          <cell r="N617" t="str">
            <v>False</v>
          </cell>
          <cell r="O617" t="str">
            <v>Inactive</v>
          </cell>
          <cell r="P617" t="str">
            <v>ORG_E14</v>
          </cell>
        </row>
        <row r="618">
          <cell r="A618" t="str">
            <v>BI_AG402</v>
          </cell>
          <cell r="B618" t="str">
            <v>AG402</v>
          </cell>
          <cell r="C618" t="str">
            <v>BI_AG402 - Base Load Thermal</v>
          </cell>
          <cell r="D618" t="str">
            <v>ER_4149</v>
          </cell>
          <cell r="E618" t="str">
            <v>4149</v>
          </cell>
          <cell r="F618" t="str">
            <v>ER_4149 - Base Load Thermal</v>
          </cell>
          <cell r="G618" t="str">
            <v>Base Load Thermal Program</v>
          </cell>
          <cell r="H618" t="str">
            <v>Generation Subfunction</v>
          </cell>
          <cell r="I618" t="str">
            <v>Generation Function</v>
          </cell>
          <cell r="J618" t="str">
            <v>Failed Plant &amp; Operations</v>
          </cell>
          <cell r="K618" t="str">
            <v>SRV_ED</v>
          </cell>
          <cell r="L618" t="str">
            <v>JUR_AN</v>
          </cell>
          <cell r="M618" t="str">
            <v>Other Elec Production / Turbines 340-346</v>
          </cell>
          <cell r="N618" t="str">
            <v>True</v>
          </cell>
          <cell r="O618" t="str">
            <v>Active</v>
          </cell>
          <cell r="P618" t="str">
            <v>ORG_E07</v>
          </cell>
        </row>
        <row r="619">
          <cell r="A619" t="str">
            <v>BI_AG500</v>
          </cell>
          <cell r="B619" t="str">
            <v>AG500</v>
          </cell>
          <cell r="C619" t="str">
            <v>BI_AG500 - Combustion Turbine Minor Blanket</v>
          </cell>
          <cell r="D619" t="str">
            <v>ER_4002</v>
          </cell>
          <cell r="E619" t="str">
            <v>4002</v>
          </cell>
          <cell r="F619" t="str">
            <v>ER_4002 - Comb Turbine Minor Blanket</v>
          </cell>
          <cell r="G619" t="str">
            <v>Regular Capital - Pre Business Case</v>
          </cell>
          <cell r="H619" t="str">
            <v>No Subfunction</v>
          </cell>
          <cell r="I619" t="str">
            <v>No Function</v>
          </cell>
          <cell r="J619" t="str">
            <v>No Driver</v>
          </cell>
          <cell r="K619" t="str">
            <v>SRV_ED</v>
          </cell>
          <cell r="L619" t="str">
            <v>JUR_AN</v>
          </cell>
          <cell r="M619" t="str">
            <v>Other Elec Production / Turbines 340-346</v>
          </cell>
          <cell r="N619" t="str">
            <v>False</v>
          </cell>
          <cell r="O619" t="str">
            <v>Inactive</v>
          </cell>
          <cell r="P619" t="str">
            <v>ORG_E07</v>
          </cell>
        </row>
        <row r="620">
          <cell r="A620" t="str">
            <v>BI_AG501</v>
          </cell>
          <cell r="B620" t="str">
            <v>AG501</v>
          </cell>
          <cell r="C620" t="str">
            <v>BI_AG501 - Control Network</v>
          </cell>
          <cell r="D620" t="str">
            <v>ER_4121</v>
          </cell>
          <cell r="E620" t="str">
            <v>4121</v>
          </cell>
          <cell r="F620" t="str">
            <v>ER_4121 - Control Network</v>
          </cell>
          <cell r="G620" t="str">
            <v>Regular Capital - Pre Business Case</v>
          </cell>
          <cell r="H620" t="str">
            <v>No Subfunction</v>
          </cell>
          <cell r="I620" t="str">
            <v>No Function</v>
          </cell>
          <cell r="J620" t="str">
            <v>No Driver</v>
          </cell>
          <cell r="K620" t="str">
            <v>SRV_ED</v>
          </cell>
          <cell r="L620" t="str">
            <v>JUR_WA</v>
          </cell>
          <cell r="M620" t="str">
            <v>Other Elec Production / Turbines 340-346</v>
          </cell>
          <cell r="N620" t="str">
            <v>True</v>
          </cell>
          <cell r="O620" t="str">
            <v>Inactive</v>
          </cell>
          <cell r="P620" t="str">
            <v>ORG_E07</v>
          </cell>
        </row>
        <row r="621">
          <cell r="A621" t="str">
            <v>BI_AG502</v>
          </cell>
          <cell r="B621" t="str">
            <v>AG502</v>
          </cell>
          <cell r="C621" t="str">
            <v>BI_AG502 - Gen DC Supplied System Upgrade</v>
          </cell>
          <cell r="D621" t="str">
            <v>ER_4174</v>
          </cell>
          <cell r="E621" t="str">
            <v>4174</v>
          </cell>
          <cell r="F621" t="str">
            <v>ER_4174 - Gen DC Supplied System Upgrade</v>
          </cell>
          <cell r="G621" t="str">
            <v>Generation DC Supplied System Update</v>
          </cell>
          <cell r="H621" t="str">
            <v>Generation Subfunction</v>
          </cell>
          <cell r="I621" t="str">
            <v>Generation Function</v>
          </cell>
          <cell r="J621" t="str">
            <v>Asset Condition</v>
          </cell>
          <cell r="K621" t="str">
            <v>SRV_ED</v>
          </cell>
          <cell r="L621" t="str">
            <v>JUR_AN</v>
          </cell>
          <cell r="M621" t="str">
            <v>Hydro 331-336</v>
          </cell>
          <cell r="N621" t="str">
            <v>True</v>
          </cell>
          <cell r="O621" t="str">
            <v>Active</v>
          </cell>
          <cell r="P621" t="str">
            <v>ORG_G07</v>
          </cell>
        </row>
        <row r="622">
          <cell r="A622" t="str">
            <v>BI_AG600</v>
          </cell>
          <cell r="B622" t="str">
            <v>AG600</v>
          </cell>
          <cell r="C622" t="str">
            <v>BI_AG600 - Misc.</v>
          </cell>
          <cell r="D622" t="str">
            <v>ER_4003</v>
          </cell>
          <cell r="E622" t="str">
            <v>4003</v>
          </cell>
          <cell r="F622" t="str">
            <v>ER_4003 - FERC Hydro Safety Minor Blanket</v>
          </cell>
          <cell r="G622" t="str">
            <v>Regular Capital - Pre Business Case</v>
          </cell>
          <cell r="H622" t="str">
            <v>No Subfunction</v>
          </cell>
          <cell r="I622" t="str">
            <v>No Function</v>
          </cell>
          <cell r="J622" t="str">
            <v>No Driver</v>
          </cell>
          <cell r="K622" t="str">
            <v>SRV_ED</v>
          </cell>
          <cell r="L622" t="str">
            <v>JUR_WA</v>
          </cell>
          <cell r="M622" t="str">
            <v>Hydro 331-336</v>
          </cell>
          <cell r="N622" t="str">
            <v>False</v>
          </cell>
          <cell r="O622" t="str">
            <v>Inactive</v>
          </cell>
          <cell r="P622" t="str">
            <v>ORG_E07</v>
          </cell>
        </row>
        <row r="623">
          <cell r="A623" t="str">
            <v>BI_AG601</v>
          </cell>
          <cell r="B623" t="str">
            <v>AG601</v>
          </cell>
          <cell r="C623" t="str">
            <v>BI_AG601 - Kettle Falls Stator Rewind</v>
          </cell>
          <cell r="D623" t="str">
            <v>ER_4172</v>
          </cell>
          <cell r="E623" t="str">
            <v>4172</v>
          </cell>
          <cell r="F623" t="str">
            <v>ER_4172 - Kettle Falls Stator Rewind</v>
          </cell>
          <cell r="G623" t="str">
            <v>Kettle Falls Stator Rewind</v>
          </cell>
          <cell r="H623" t="str">
            <v>Generation Subfunction</v>
          </cell>
          <cell r="I623" t="str">
            <v>Generation Function</v>
          </cell>
          <cell r="J623" t="str">
            <v>Asset Condition</v>
          </cell>
          <cell r="K623" t="str">
            <v>SRV_ED</v>
          </cell>
          <cell r="L623" t="str">
            <v>JUR_AN</v>
          </cell>
          <cell r="M623" t="str">
            <v>Thermal 311-316</v>
          </cell>
          <cell r="N623" t="str">
            <v>True</v>
          </cell>
          <cell r="O623" t="str">
            <v>Inactive</v>
          </cell>
          <cell r="P623" t="str">
            <v>ORG_K07</v>
          </cell>
        </row>
        <row r="624">
          <cell r="A624" t="str">
            <v>BI_AG700</v>
          </cell>
          <cell r="B624" t="str">
            <v>AG700</v>
          </cell>
          <cell r="C624" t="str">
            <v>BI_AG700 - Automation Replacement</v>
          </cell>
          <cell r="D624" t="str">
            <v>ER_4180</v>
          </cell>
          <cell r="E624" t="str">
            <v>4180</v>
          </cell>
          <cell r="F624" t="str">
            <v>ER_4180 - Automation Replacement</v>
          </cell>
          <cell r="G624" t="str">
            <v>Automation Replacement</v>
          </cell>
          <cell r="H624" t="str">
            <v>Generation Subfunction</v>
          </cell>
          <cell r="I624" t="str">
            <v>Generation Function</v>
          </cell>
          <cell r="J624" t="str">
            <v>Customer Service Quality &amp; Reliability</v>
          </cell>
          <cell r="K624" t="str">
            <v>SRV_ED</v>
          </cell>
          <cell r="L624" t="str">
            <v>JUR_AN</v>
          </cell>
          <cell r="M624" t="str">
            <v>Hydro 331-336</v>
          </cell>
          <cell r="N624" t="str">
            <v>True</v>
          </cell>
          <cell r="O624" t="str">
            <v>Active</v>
          </cell>
          <cell r="P624" t="str">
            <v>ORG_R07</v>
          </cell>
        </row>
        <row r="625">
          <cell r="A625" t="str">
            <v>BI_AG900</v>
          </cell>
          <cell r="B625" t="str">
            <v>AG900</v>
          </cell>
          <cell r="C625" t="str">
            <v>BI_AG900 - IT Support for Automation Replacement</v>
          </cell>
          <cell r="D625" t="str">
            <v>ER_4180</v>
          </cell>
          <cell r="E625" t="str">
            <v>4180</v>
          </cell>
          <cell r="F625" t="str">
            <v>ER_4180 - Automation Replacement</v>
          </cell>
          <cell r="G625" t="str">
            <v>Automation Replacement</v>
          </cell>
          <cell r="H625" t="str">
            <v>Generation Subfunction</v>
          </cell>
          <cell r="I625" t="str">
            <v>Generation Function</v>
          </cell>
          <cell r="J625" t="str">
            <v>Customer Service Quality &amp; Reliability</v>
          </cell>
          <cell r="K625" t="str">
            <v>SRV_CD</v>
          </cell>
          <cell r="L625" t="str">
            <v>JUR_AA</v>
          </cell>
          <cell r="M625" t="str">
            <v>General 5yr 389 / 393-395 / 397-398</v>
          </cell>
          <cell r="N625" t="str">
            <v>True</v>
          </cell>
          <cell r="O625" t="str">
            <v>Active</v>
          </cell>
          <cell r="P625" t="str">
            <v>ORG_R07</v>
          </cell>
        </row>
        <row r="626">
          <cell r="A626" t="str">
            <v>BI_AMC23</v>
          </cell>
          <cell r="B626" t="str">
            <v>AMC23</v>
          </cell>
          <cell r="C626" t="str">
            <v>BI_AMC23 - Asset Mgmt Communication Plummer</v>
          </cell>
          <cell r="D626" t="str">
            <v>ER_2436</v>
          </cell>
          <cell r="E626" t="str">
            <v>2436</v>
          </cell>
          <cell r="F626" t="str">
            <v>ER_2436 - Plummer Sub Rebuild</v>
          </cell>
          <cell r="G626" t="str">
            <v>Regular Capital - Pre Business Case</v>
          </cell>
          <cell r="H626" t="str">
            <v>No Subfunction</v>
          </cell>
          <cell r="I626" t="str">
            <v>No Function</v>
          </cell>
          <cell r="J626" t="str">
            <v>No Driver</v>
          </cell>
          <cell r="K626" t="str">
            <v>SRV_ED</v>
          </cell>
          <cell r="L626" t="str">
            <v>JUR_ID</v>
          </cell>
          <cell r="M626" t="str">
            <v>Elec Transmission 350-359</v>
          </cell>
          <cell r="N626" t="str">
            <v>False</v>
          </cell>
          <cell r="O626" t="str">
            <v>Inactive</v>
          </cell>
          <cell r="P626" t="str">
            <v>ORG_T08</v>
          </cell>
        </row>
        <row r="627">
          <cell r="A627" t="str">
            <v>BI_AMD00</v>
          </cell>
          <cell r="B627" t="str">
            <v>AMD00</v>
          </cell>
          <cell r="C627" t="str">
            <v>BI_AMD00 - Asset Mgmt Distrib Mid-Line Reclosers</v>
          </cell>
          <cell r="D627" t="str">
            <v>ER_2278</v>
          </cell>
          <cell r="E627" t="str">
            <v>2278</v>
          </cell>
          <cell r="F627" t="str">
            <v>ER_2278 - Distribution Device Management Program</v>
          </cell>
          <cell r="G627" t="str">
            <v>Substation - Station Rebuilds Program</v>
          </cell>
          <cell r="H627" t="str">
            <v>T&amp;D Engineering</v>
          </cell>
          <cell r="I627" t="str">
            <v>T&amp;D</v>
          </cell>
          <cell r="J627" t="str">
            <v>Asset Condition</v>
          </cell>
          <cell r="K627" t="str">
            <v>SRV_ED</v>
          </cell>
          <cell r="L627" t="str">
            <v>JUR_AN</v>
          </cell>
          <cell r="M627" t="str">
            <v>Elec Distribution 360-373</v>
          </cell>
          <cell r="N627" t="str">
            <v>False</v>
          </cell>
          <cell r="O627" t="str">
            <v>Active</v>
          </cell>
          <cell r="P627" t="str">
            <v>ORG_T08</v>
          </cell>
        </row>
        <row r="628">
          <cell r="A628" t="str">
            <v>BI_AMD01</v>
          </cell>
          <cell r="B628" t="str">
            <v>AMD01</v>
          </cell>
          <cell r="C628" t="str">
            <v>BI_AMD01 - Asset Mgmt Distribution Reliability</v>
          </cell>
          <cell r="D628" t="str">
            <v>ER_2414</v>
          </cell>
          <cell r="E628" t="str">
            <v>2414</v>
          </cell>
          <cell r="F628" t="str">
            <v>ER_2414 - Sys-Dist Reliability-Improve Worst Fdrs</v>
          </cell>
          <cell r="G628" t="str">
            <v>Distribution System Enhancements</v>
          </cell>
          <cell r="H628" t="str">
            <v>T&amp;D Engineering</v>
          </cell>
          <cell r="I628" t="str">
            <v>T&amp;D</v>
          </cell>
          <cell r="J628" t="str">
            <v>Performance &amp; Capacity</v>
          </cell>
          <cell r="K628" t="str">
            <v>SRV_ED</v>
          </cell>
          <cell r="L628" t="str">
            <v>JUR_AN</v>
          </cell>
          <cell r="M628" t="str">
            <v>Elec Distribution 360-373</v>
          </cell>
          <cell r="N628" t="str">
            <v>False</v>
          </cell>
          <cell r="O628" t="str">
            <v>Inactive</v>
          </cell>
          <cell r="P628" t="str">
            <v>ORG_T08</v>
          </cell>
        </row>
        <row r="629">
          <cell r="A629" t="str">
            <v>BI_AMD02</v>
          </cell>
          <cell r="B629" t="str">
            <v>AMD02</v>
          </cell>
          <cell r="C629" t="str">
            <v>BI_AMD02 - Asset Mgmt Distribution Porcelain Cutout</v>
          </cell>
          <cell r="D629" t="str">
            <v>ER_2416</v>
          </cell>
          <cell r="E629" t="str">
            <v>2416</v>
          </cell>
          <cell r="F629" t="str">
            <v>ER_2416 - System-Porcelain Cutout Replacement</v>
          </cell>
          <cell r="G629" t="str">
            <v>Regular Capital - Pre Business Case</v>
          </cell>
          <cell r="H629" t="str">
            <v>No Subfunction</v>
          </cell>
          <cell r="I629" t="str">
            <v>No Function</v>
          </cell>
          <cell r="J629" t="str">
            <v>No Driver</v>
          </cell>
          <cell r="K629" t="str">
            <v>SRV_ED</v>
          </cell>
          <cell r="L629" t="str">
            <v>JUR_AN</v>
          </cell>
          <cell r="M629" t="str">
            <v>Elec Distribution 360-373</v>
          </cell>
          <cell r="N629" t="str">
            <v>False</v>
          </cell>
          <cell r="O629" t="str">
            <v>Inactive</v>
          </cell>
          <cell r="P629" t="str">
            <v>ORG_T08</v>
          </cell>
        </row>
        <row r="630">
          <cell r="A630" t="str">
            <v>BI_AMD03</v>
          </cell>
          <cell r="B630" t="str">
            <v>AMD03</v>
          </cell>
          <cell r="C630" t="str">
            <v>BI_AMD03 - WPM Inspection Capital Repairs</v>
          </cell>
          <cell r="D630" t="str">
            <v>ER_2071</v>
          </cell>
          <cell r="E630" t="str">
            <v>2071</v>
          </cell>
          <cell r="F630" t="str">
            <v>ER_2071 - Capital Distribution Feeder Repair Work</v>
          </cell>
          <cell r="G630" t="str">
            <v>Regular Capital - Pre Business Case</v>
          </cell>
          <cell r="H630" t="str">
            <v>No Subfunction</v>
          </cell>
          <cell r="I630" t="str">
            <v>No Function</v>
          </cell>
          <cell r="J630" t="str">
            <v>No Driver</v>
          </cell>
          <cell r="K630" t="str">
            <v>SRV_ED</v>
          </cell>
          <cell r="L630" t="str">
            <v>JUR_AN</v>
          </cell>
          <cell r="M630" t="str">
            <v>Elec Distribution 360-373</v>
          </cell>
          <cell r="N630" t="str">
            <v>False</v>
          </cell>
          <cell r="O630" t="str">
            <v>Inactive</v>
          </cell>
          <cell r="P630" t="str">
            <v>ORG_C51</v>
          </cell>
        </row>
        <row r="631">
          <cell r="A631" t="str">
            <v>BI_AMD04</v>
          </cell>
          <cell r="B631" t="str">
            <v>AMD04</v>
          </cell>
          <cell r="C631" t="str">
            <v>BI_AMD04 - DCR-DRY and DRC-PDL Wood Pole Rplcmt Proj (Dist UB)</v>
          </cell>
          <cell r="D631" t="str">
            <v>ER_2057</v>
          </cell>
          <cell r="E631" t="str">
            <v>2057</v>
          </cell>
          <cell r="F631" t="str">
            <v>ER_2057 - Transmission Minor Rebuild</v>
          </cell>
          <cell r="G631" t="str">
            <v>Transmission - Minor Rebuild</v>
          </cell>
          <cell r="H631" t="str">
            <v>T&amp;D Engineering</v>
          </cell>
          <cell r="I631" t="str">
            <v>T&amp;D</v>
          </cell>
          <cell r="J631" t="str">
            <v>Asset Condition</v>
          </cell>
          <cell r="K631" t="str">
            <v>SRV_ED</v>
          </cell>
          <cell r="L631" t="str">
            <v>JUR_AN</v>
          </cell>
          <cell r="M631" t="str">
            <v>Elec Transmission 350-359</v>
          </cell>
          <cell r="N631" t="str">
            <v>False</v>
          </cell>
          <cell r="O631" t="str">
            <v>Active</v>
          </cell>
          <cell r="P631" t="str">
            <v>ORG_L08</v>
          </cell>
        </row>
        <row r="632">
          <cell r="A632" t="str">
            <v>BI_AMD07</v>
          </cell>
          <cell r="B632" t="str">
            <v>AMD07</v>
          </cell>
          <cell r="C632" t="str">
            <v>BI_AMD07 - AM-Chance Cutout Replacement</v>
          </cell>
          <cell r="D632" t="str">
            <v>ER_7050</v>
          </cell>
          <cell r="E632" t="str">
            <v>7050</v>
          </cell>
          <cell r="F632" t="str">
            <v>ER_7050 - Productivity Initiative</v>
          </cell>
          <cell r="G632" t="str">
            <v>Productivity</v>
          </cell>
          <cell r="H632" t="str">
            <v>Productivity Subfunction</v>
          </cell>
          <cell r="I632" t="str">
            <v>Other Capital Function</v>
          </cell>
          <cell r="J632" t="str">
            <v>No Driver</v>
          </cell>
          <cell r="K632" t="str">
            <v>SRV_CD</v>
          </cell>
          <cell r="L632" t="str">
            <v>JUR_AA</v>
          </cell>
          <cell r="M632" t="str">
            <v>General 12yr 389 / 393-395 / 397-398</v>
          </cell>
          <cell r="N632" t="str">
            <v>False</v>
          </cell>
          <cell r="O632" t="str">
            <v>Inactive</v>
          </cell>
          <cell r="P632" t="str">
            <v>ORG_C51</v>
          </cell>
        </row>
        <row r="633">
          <cell r="A633" t="str">
            <v>BI_AMD08</v>
          </cell>
          <cell r="B633" t="str">
            <v>AMD08</v>
          </cell>
          <cell r="C633" t="str">
            <v>BI_AMD08 - Replace High Resistance Conductor</v>
          </cell>
          <cell r="D633" t="str">
            <v>ER_2072</v>
          </cell>
          <cell r="E633" t="str">
            <v>2072</v>
          </cell>
          <cell r="F633" t="str">
            <v>ER_2072 - Replace High Resistance Conductor</v>
          </cell>
          <cell r="G633" t="str">
            <v>Regular Capital - Pre Business Case</v>
          </cell>
          <cell r="H633" t="str">
            <v>No Subfunction</v>
          </cell>
          <cell r="I633" t="str">
            <v>No Function</v>
          </cell>
          <cell r="J633" t="str">
            <v>No Driver</v>
          </cell>
          <cell r="K633" t="str">
            <v>SRV_ED</v>
          </cell>
          <cell r="L633" t="str">
            <v>JUR_AN</v>
          </cell>
          <cell r="M633" t="str">
            <v>Elec Distribution 360-373</v>
          </cell>
          <cell r="N633" t="str">
            <v>True</v>
          </cell>
          <cell r="O633" t="str">
            <v>Inactive</v>
          </cell>
          <cell r="P633" t="str">
            <v>ORG_C51</v>
          </cell>
        </row>
        <row r="634">
          <cell r="A634" t="str">
            <v>BI_AMD14</v>
          </cell>
          <cell r="B634" t="str">
            <v>AMD14</v>
          </cell>
          <cell r="C634" t="str">
            <v>BI_AMD14 - Asset Mgmt Dist NW PILC 2ndry Rplc</v>
          </cell>
          <cell r="D634" t="str">
            <v>ER_2050</v>
          </cell>
          <cell r="E634" t="str">
            <v>2050</v>
          </cell>
          <cell r="F634" t="str">
            <v>ER_2050 - Spokane Electric Network Asset Mgmt</v>
          </cell>
          <cell r="G634" t="str">
            <v>Regular Capital - Pre Business Case</v>
          </cell>
          <cell r="H634" t="str">
            <v>No Subfunction</v>
          </cell>
          <cell r="I634" t="str">
            <v>No Function</v>
          </cell>
          <cell r="J634" t="str">
            <v>No Driver</v>
          </cell>
          <cell r="K634" t="str">
            <v>SRV_ED</v>
          </cell>
          <cell r="L634" t="str">
            <v>JUR_WA</v>
          </cell>
          <cell r="M634" t="str">
            <v>Elec Transmission 350-359</v>
          </cell>
          <cell r="N634" t="str">
            <v>False</v>
          </cell>
          <cell r="O634" t="str">
            <v>Inactive</v>
          </cell>
          <cell r="P634" t="str">
            <v>ORG_T08</v>
          </cell>
        </row>
        <row r="635">
          <cell r="A635" t="str">
            <v>BI_AMD15</v>
          </cell>
          <cell r="B635" t="str">
            <v>AMD15</v>
          </cell>
          <cell r="C635" t="str">
            <v>BI_AMD15 - Asset Mgmt Distribution NW Protectors</v>
          </cell>
          <cell r="D635" t="str">
            <v>ER_2050</v>
          </cell>
          <cell r="E635" t="str">
            <v>2050</v>
          </cell>
          <cell r="F635" t="str">
            <v>ER_2050 - Spokane Electric Network Asset Mgmt</v>
          </cell>
          <cell r="G635" t="str">
            <v>Regular Capital - Pre Business Case</v>
          </cell>
          <cell r="H635" t="str">
            <v>No Subfunction</v>
          </cell>
          <cell r="I635" t="str">
            <v>No Function</v>
          </cell>
          <cell r="J635" t="str">
            <v>No Driver</v>
          </cell>
          <cell r="K635" t="str">
            <v>SRV_ED</v>
          </cell>
          <cell r="L635" t="str">
            <v>JUR_WA</v>
          </cell>
          <cell r="M635" t="str">
            <v>Elec Transmission 350-359</v>
          </cell>
          <cell r="N635" t="str">
            <v>False</v>
          </cell>
          <cell r="O635" t="str">
            <v>Inactive</v>
          </cell>
          <cell r="P635" t="str">
            <v>ORG_T08</v>
          </cell>
        </row>
        <row r="636">
          <cell r="A636" t="str">
            <v>BI_AMD16</v>
          </cell>
          <cell r="B636" t="str">
            <v>AMD16</v>
          </cell>
          <cell r="C636" t="str">
            <v>BI_AMD16 - Asset Mgmt Distribution NW Primary Cable</v>
          </cell>
          <cell r="D636" t="str">
            <v>ER_2050</v>
          </cell>
          <cell r="E636" t="str">
            <v>2050</v>
          </cell>
          <cell r="F636" t="str">
            <v>ER_2050 - Spokane Electric Network Asset Mgmt</v>
          </cell>
          <cell r="G636" t="str">
            <v>Regular Capital - Pre Business Case</v>
          </cell>
          <cell r="H636" t="str">
            <v>No Subfunction</v>
          </cell>
          <cell r="I636" t="str">
            <v>No Function</v>
          </cell>
          <cell r="J636" t="str">
            <v>No Driver</v>
          </cell>
          <cell r="K636" t="str">
            <v>SRV_ED</v>
          </cell>
          <cell r="L636" t="str">
            <v>JUR_WA</v>
          </cell>
          <cell r="M636" t="str">
            <v>Elec Transmission 350-359</v>
          </cell>
          <cell r="N636" t="str">
            <v>False</v>
          </cell>
          <cell r="O636" t="str">
            <v>Inactive</v>
          </cell>
          <cell r="P636" t="str">
            <v>ORG_T08</v>
          </cell>
        </row>
        <row r="637">
          <cell r="A637" t="str">
            <v>BI_AMD17</v>
          </cell>
          <cell r="B637" t="str">
            <v>AMD17</v>
          </cell>
          <cell r="C637" t="str">
            <v>BI_AMD17 - Asset Mgmt Distrib Rplc Concrete Tops</v>
          </cell>
          <cell r="D637" t="str">
            <v>ER_2050</v>
          </cell>
          <cell r="E637" t="str">
            <v>2050</v>
          </cell>
          <cell r="F637" t="str">
            <v>ER_2050 - Spokane Electric Network Asset Mgmt</v>
          </cell>
          <cell r="G637" t="str">
            <v>Regular Capital - Pre Business Case</v>
          </cell>
          <cell r="H637" t="str">
            <v>No Subfunction</v>
          </cell>
          <cell r="I637" t="str">
            <v>No Function</v>
          </cell>
          <cell r="J637" t="str">
            <v>No Driver</v>
          </cell>
          <cell r="K637" t="str">
            <v>SRV_ED</v>
          </cell>
          <cell r="L637" t="str">
            <v>JUR_WA</v>
          </cell>
          <cell r="M637" t="str">
            <v>Elec Transmission 350-359</v>
          </cell>
          <cell r="N637" t="str">
            <v>False</v>
          </cell>
          <cell r="O637" t="str">
            <v>Inactive</v>
          </cell>
          <cell r="P637" t="str">
            <v>ORG_T08</v>
          </cell>
        </row>
        <row r="638">
          <cell r="A638" t="str">
            <v>BI_AMD18</v>
          </cell>
          <cell r="B638" t="str">
            <v>AMD18</v>
          </cell>
          <cell r="C638" t="str">
            <v>BI_AMD18 - Asset Mgmt Distribution NW Transformers</v>
          </cell>
          <cell r="D638" t="str">
            <v>ER_2050</v>
          </cell>
          <cell r="E638" t="str">
            <v>2050</v>
          </cell>
          <cell r="F638" t="str">
            <v>ER_2050 - Spokane Electric Network Asset Mgmt</v>
          </cell>
          <cell r="G638" t="str">
            <v>Regular Capital - Pre Business Case</v>
          </cell>
          <cell r="H638" t="str">
            <v>No Subfunction</v>
          </cell>
          <cell r="I638" t="str">
            <v>No Function</v>
          </cell>
          <cell r="J638" t="str">
            <v>No Driver</v>
          </cell>
          <cell r="K638" t="str">
            <v>SRV_ED</v>
          </cell>
          <cell r="L638" t="str">
            <v>JUR_WA</v>
          </cell>
          <cell r="M638" t="str">
            <v>Elec Transmission 350-359</v>
          </cell>
          <cell r="N638" t="str">
            <v>False</v>
          </cell>
          <cell r="O638" t="str">
            <v>Inactive</v>
          </cell>
          <cell r="P638" t="str">
            <v>ORG_T08</v>
          </cell>
        </row>
        <row r="639">
          <cell r="A639" t="str">
            <v>BI_AMD19</v>
          </cell>
          <cell r="B639" t="str">
            <v>AMD19</v>
          </cell>
          <cell r="C639" t="str">
            <v>BI_AMD19 - Asset Mgmt Distribution NW Ductbanks</v>
          </cell>
          <cell r="D639" t="str">
            <v>ER_2050</v>
          </cell>
          <cell r="E639" t="str">
            <v>2050</v>
          </cell>
          <cell r="F639" t="str">
            <v>ER_2050 - Spokane Electric Network Asset Mgmt</v>
          </cell>
          <cell r="G639" t="str">
            <v>Regular Capital - Pre Business Case</v>
          </cell>
          <cell r="H639" t="str">
            <v>No Subfunction</v>
          </cell>
          <cell r="I639" t="str">
            <v>No Function</v>
          </cell>
          <cell r="J639" t="str">
            <v>No Driver</v>
          </cell>
          <cell r="K639" t="str">
            <v>SRV_ED</v>
          </cell>
          <cell r="L639" t="str">
            <v>JUR_WA</v>
          </cell>
          <cell r="M639" t="str">
            <v>Elec Transmission 350-359</v>
          </cell>
          <cell r="N639" t="str">
            <v>False</v>
          </cell>
          <cell r="O639" t="str">
            <v>Inactive</v>
          </cell>
          <cell r="P639" t="str">
            <v>ORG_T08</v>
          </cell>
        </row>
        <row r="640">
          <cell r="A640" t="str">
            <v>BI_AMD23</v>
          </cell>
          <cell r="B640" t="str">
            <v>AMD23</v>
          </cell>
          <cell r="C640" t="str">
            <v>BI_AMD23 - Asset Mgmt Distribution Plummer</v>
          </cell>
          <cell r="D640" t="str">
            <v>ER_2436</v>
          </cell>
          <cell r="E640" t="str">
            <v>2436</v>
          </cell>
          <cell r="F640" t="str">
            <v>ER_2436 - Plummer Sub Rebuild</v>
          </cell>
          <cell r="G640" t="str">
            <v>Regular Capital - Pre Business Case</v>
          </cell>
          <cell r="H640" t="str">
            <v>No Subfunction</v>
          </cell>
          <cell r="I640" t="str">
            <v>No Function</v>
          </cell>
          <cell r="J640" t="str">
            <v>No Driver</v>
          </cell>
          <cell r="K640" t="str">
            <v>SRV_ED</v>
          </cell>
          <cell r="L640" t="str">
            <v>JUR_ID</v>
          </cell>
          <cell r="M640" t="str">
            <v>Elec Transmission 350-359</v>
          </cell>
          <cell r="N640" t="str">
            <v>False</v>
          </cell>
          <cell r="O640" t="str">
            <v>Inactive</v>
          </cell>
          <cell r="P640" t="str">
            <v>ORG_T08</v>
          </cell>
        </row>
        <row r="641">
          <cell r="A641" t="str">
            <v>BI_AMD30</v>
          </cell>
          <cell r="B641" t="str">
            <v>AMD30</v>
          </cell>
          <cell r="C641" t="str">
            <v>BI_AMD30 - Baseline-Wood Sub</v>
          </cell>
          <cell r="D641" t="str">
            <v>ER_2204</v>
          </cell>
          <cell r="E641" t="str">
            <v>2204</v>
          </cell>
          <cell r="F641" t="str">
            <v>ER_2204 - Substation Rebuilds</v>
          </cell>
          <cell r="G641" t="str">
            <v>Substation - Station Rebuilds Program</v>
          </cell>
          <cell r="H641" t="str">
            <v>T&amp;D Engineering</v>
          </cell>
          <cell r="I641" t="str">
            <v>T&amp;D</v>
          </cell>
          <cell r="J641" t="str">
            <v>Asset Condition</v>
          </cell>
          <cell r="K641" t="str">
            <v>SRV_ED</v>
          </cell>
          <cell r="L641" t="str">
            <v>JUR_AN</v>
          </cell>
          <cell r="M641" t="str">
            <v>Elec Distribution 360-373</v>
          </cell>
          <cell r="N641" t="str">
            <v>True</v>
          </cell>
          <cell r="O641" t="str">
            <v>Active</v>
          </cell>
          <cell r="P641" t="str">
            <v>ORG_C51</v>
          </cell>
        </row>
        <row r="642">
          <cell r="A642" t="str">
            <v>BI_AMD31</v>
          </cell>
          <cell r="B642" t="str">
            <v>AMD31</v>
          </cell>
          <cell r="C642" t="str">
            <v>BI_AMD31 - 100 Watt HPS Street Light Conversions to LED</v>
          </cell>
          <cell r="D642" t="str">
            <v>ER_2584</v>
          </cell>
          <cell r="E642" t="str">
            <v>2584</v>
          </cell>
          <cell r="F642" t="str">
            <v>ER_2584 - LED Change-Out Program</v>
          </cell>
          <cell r="G642" t="str">
            <v>LED Change-Out Program</v>
          </cell>
          <cell r="H642" t="str">
            <v>T&amp;D Operations</v>
          </cell>
          <cell r="I642" t="str">
            <v>T&amp;D</v>
          </cell>
          <cell r="J642" t="str">
            <v>Asset Condition</v>
          </cell>
          <cell r="K642" t="str">
            <v>SRV_ED</v>
          </cell>
          <cell r="L642" t="str">
            <v>JUR_AN</v>
          </cell>
          <cell r="M642" t="str">
            <v>Elec Distribution 360-373</v>
          </cell>
          <cell r="N642" t="str">
            <v>False</v>
          </cell>
          <cell r="O642" t="str">
            <v>Inactive</v>
          </cell>
          <cell r="P642" t="str">
            <v>ORG_T51</v>
          </cell>
        </row>
        <row r="643">
          <cell r="A643" t="str">
            <v>BI_AMS00</v>
          </cell>
          <cell r="B643" t="str">
            <v>AMS00</v>
          </cell>
          <cell r="C643" t="str">
            <v>BI_AMS00 - Asset Mgmt Substation Sub Reclosers</v>
          </cell>
          <cell r="D643" t="str">
            <v>ER_2278</v>
          </cell>
          <cell r="E643" t="str">
            <v>2278</v>
          </cell>
          <cell r="F643" t="str">
            <v>ER_2278 - Distribution Device Management Program</v>
          </cell>
          <cell r="G643" t="str">
            <v>Substation - Station Rebuilds Program</v>
          </cell>
          <cell r="H643" t="str">
            <v>T&amp;D Engineering</v>
          </cell>
          <cell r="I643" t="str">
            <v>T&amp;D</v>
          </cell>
          <cell r="J643" t="str">
            <v>Asset Condition</v>
          </cell>
          <cell r="K643" t="str">
            <v>SRV_ED</v>
          </cell>
          <cell r="L643" t="str">
            <v>JUR_AN</v>
          </cell>
          <cell r="M643" t="str">
            <v>Elec Distribution 360-373</v>
          </cell>
          <cell r="N643" t="str">
            <v>False</v>
          </cell>
          <cell r="O643" t="str">
            <v>Inactive</v>
          </cell>
          <cell r="P643" t="str">
            <v>ORG_T08</v>
          </cell>
        </row>
        <row r="644">
          <cell r="A644" t="str">
            <v>BI_AMS01</v>
          </cell>
          <cell r="B644" t="str">
            <v>AMS01</v>
          </cell>
          <cell r="C644" t="str">
            <v>BI_AMS01 - Blue Creek - Purchase/Replace 20 MVA Transformer</v>
          </cell>
          <cell r="D644" t="str">
            <v>ER_7050</v>
          </cell>
          <cell r="E644" t="str">
            <v>7050</v>
          </cell>
          <cell r="F644" t="str">
            <v>ER_7050 - Productivity Initiative</v>
          </cell>
          <cell r="G644" t="str">
            <v>Productivity</v>
          </cell>
          <cell r="H644" t="str">
            <v>Productivity Subfunction</v>
          </cell>
          <cell r="I644" t="str">
            <v>Other Capital Function</v>
          </cell>
          <cell r="J644" t="str">
            <v>No Driver</v>
          </cell>
          <cell r="K644" t="str">
            <v>SRV_CD</v>
          </cell>
          <cell r="L644" t="str">
            <v>JUR_AA</v>
          </cell>
          <cell r="M644" t="str">
            <v>General 12yr 389 / 393-395 / 397-398</v>
          </cell>
          <cell r="N644" t="str">
            <v>True</v>
          </cell>
          <cell r="O644" t="str">
            <v>Inactive</v>
          </cell>
          <cell r="P644" t="str">
            <v>ORG_M08</v>
          </cell>
        </row>
        <row r="645">
          <cell r="A645" t="str">
            <v>BI_AMS02</v>
          </cell>
          <cell r="B645" t="str">
            <v>AMS02</v>
          </cell>
          <cell r="C645" t="str">
            <v>BI_AMS02 - System - Rebuild 1 Wood Substation</v>
          </cell>
          <cell r="D645" t="str">
            <v>ER_2204</v>
          </cell>
          <cell r="E645" t="str">
            <v>2204</v>
          </cell>
          <cell r="F645" t="str">
            <v>ER_2204 - Substation Rebuilds</v>
          </cell>
          <cell r="G645" t="str">
            <v>Substation - Station Rebuilds Program</v>
          </cell>
          <cell r="H645" t="str">
            <v>T&amp;D Engineering</v>
          </cell>
          <cell r="I645" t="str">
            <v>T&amp;D</v>
          </cell>
          <cell r="J645" t="str">
            <v>Asset Condition</v>
          </cell>
          <cell r="K645" t="str">
            <v>SRV_ED</v>
          </cell>
          <cell r="L645" t="str">
            <v>JUR_AN</v>
          </cell>
          <cell r="M645" t="str">
            <v>Elec Distribution 360-373</v>
          </cell>
          <cell r="N645" t="str">
            <v>True</v>
          </cell>
          <cell r="O645" t="str">
            <v>Inactive</v>
          </cell>
          <cell r="P645" t="str">
            <v>ORG_M08</v>
          </cell>
        </row>
        <row r="646">
          <cell r="A646" t="str">
            <v>BI_AMS04</v>
          </cell>
          <cell r="B646" t="str">
            <v>AMS04</v>
          </cell>
          <cell r="C646" t="str">
            <v>BI_AMS04 - AM Subs- Distribution Power Transformers</v>
          </cell>
          <cell r="D646" t="str">
            <v>ER_1006</v>
          </cell>
          <cell r="E646" t="str">
            <v>1006</v>
          </cell>
          <cell r="F646" t="str">
            <v>ER_1006 - Power Xfmr-Distribution</v>
          </cell>
          <cell r="G646" t="str">
            <v>Substation - Station Rebuilds Program</v>
          </cell>
          <cell r="H646" t="str">
            <v>T&amp;D Engineering</v>
          </cell>
          <cell r="I646" t="str">
            <v>T&amp;D</v>
          </cell>
          <cell r="J646" t="str">
            <v>Asset Condition</v>
          </cell>
          <cell r="K646" t="str">
            <v>SRV_ED</v>
          </cell>
          <cell r="L646" t="str">
            <v>JUR_AN</v>
          </cell>
          <cell r="M646" t="str">
            <v>Elec Distribution 360-373</v>
          </cell>
          <cell r="N646" t="str">
            <v>False</v>
          </cell>
          <cell r="O646" t="str">
            <v>Inactive</v>
          </cell>
          <cell r="P646" t="str">
            <v>ORG_M08</v>
          </cell>
        </row>
        <row r="647">
          <cell r="A647" t="str">
            <v>BI_AMS06</v>
          </cell>
          <cell r="B647" t="str">
            <v>AMS06</v>
          </cell>
          <cell r="C647" t="str">
            <v>BI_AMS06 - Asset Mgmt Substation Circuit Breakers</v>
          </cell>
          <cell r="D647" t="str">
            <v>ER_2001</v>
          </cell>
          <cell r="E647" t="str">
            <v>2001</v>
          </cell>
          <cell r="F647" t="str">
            <v>ER_2001 - Power Circuit Breaker</v>
          </cell>
          <cell r="G647" t="str">
            <v>Substation - Station Rebuilds Program</v>
          </cell>
          <cell r="H647" t="str">
            <v>T&amp;D Engineering</v>
          </cell>
          <cell r="I647" t="str">
            <v>T&amp;D</v>
          </cell>
          <cell r="J647" t="str">
            <v>Asset Condition</v>
          </cell>
          <cell r="K647" t="str">
            <v>SRV_ED</v>
          </cell>
          <cell r="L647" t="str">
            <v>JUR_AN</v>
          </cell>
          <cell r="M647" t="str">
            <v>Elec Transmission 350-359</v>
          </cell>
          <cell r="N647" t="str">
            <v>False</v>
          </cell>
          <cell r="O647" t="str">
            <v>Inactive</v>
          </cell>
          <cell r="P647" t="str">
            <v>ORG_M08</v>
          </cell>
        </row>
        <row r="648">
          <cell r="A648" t="str">
            <v>BI_AMS07</v>
          </cell>
          <cell r="B648" t="str">
            <v>AMS07</v>
          </cell>
          <cell r="C648" t="str">
            <v>BI_AMS07 - System - Relay Replace / Install - AM</v>
          </cell>
          <cell r="D648" t="str">
            <v>ER_2215</v>
          </cell>
          <cell r="E648" t="str">
            <v>2215</v>
          </cell>
          <cell r="F648" t="str">
            <v>ER_2215 - Substation Asset Mgmt Capital Maintenance</v>
          </cell>
          <cell r="G648" t="str">
            <v>Substation - Station Rebuilds Program</v>
          </cell>
          <cell r="H648" t="str">
            <v>T&amp;D Engineering</v>
          </cell>
          <cell r="I648" t="str">
            <v>T&amp;D</v>
          </cell>
          <cell r="J648" t="str">
            <v>Asset Condition</v>
          </cell>
          <cell r="K648" t="str">
            <v>SRV_ED</v>
          </cell>
          <cell r="L648" t="str">
            <v>JUR_AN</v>
          </cell>
          <cell r="M648" t="str">
            <v>Elec Transmission 350-359</v>
          </cell>
          <cell r="N648" t="str">
            <v>True</v>
          </cell>
          <cell r="O648" t="str">
            <v>Active</v>
          </cell>
          <cell r="P648" t="str">
            <v>ORG_M08</v>
          </cell>
        </row>
        <row r="649">
          <cell r="A649" t="str">
            <v>BI_AMS08</v>
          </cell>
          <cell r="B649" t="str">
            <v>AMS08</v>
          </cell>
          <cell r="C649" t="str">
            <v>BI_AMS08 - AM Subs - Wood Substation Rebuilds</v>
          </cell>
          <cell r="D649" t="str">
            <v>ER_2204</v>
          </cell>
          <cell r="E649" t="str">
            <v>2204</v>
          </cell>
          <cell r="F649" t="str">
            <v>ER_2204 - Substation Rebuilds</v>
          </cell>
          <cell r="G649" t="str">
            <v>Substation - Station Rebuilds Program</v>
          </cell>
          <cell r="H649" t="str">
            <v>T&amp;D Engineering</v>
          </cell>
          <cell r="I649" t="str">
            <v>T&amp;D</v>
          </cell>
          <cell r="J649" t="str">
            <v>Asset Condition</v>
          </cell>
          <cell r="K649" t="str">
            <v>SRV_ED</v>
          </cell>
          <cell r="L649" t="str">
            <v>JUR_AN</v>
          </cell>
          <cell r="M649" t="str">
            <v>Elec Distribution 360-373</v>
          </cell>
          <cell r="N649" t="str">
            <v>True</v>
          </cell>
          <cell r="O649" t="str">
            <v>Inactive</v>
          </cell>
          <cell r="P649" t="str">
            <v>ORG_T08</v>
          </cell>
        </row>
        <row r="650">
          <cell r="A650" t="str">
            <v>BI_AMS09</v>
          </cell>
          <cell r="B650" t="str">
            <v>AMS09</v>
          </cell>
          <cell r="C650" t="str">
            <v>BI_AMS09 - System - Battery &amp; Charger Replace - Transmission</v>
          </cell>
          <cell r="D650" t="str">
            <v>ER_2215</v>
          </cell>
          <cell r="E650" t="str">
            <v>2215</v>
          </cell>
          <cell r="F650" t="str">
            <v>ER_2215 - Substation Asset Mgmt Capital Maintenance</v>
          </cell>
          <cell r="G650" t="str">
            <v>Substation - Station Rebuilds Program</v>
          </cell>
          <cell r="H650" t="str">
            <v>T&amp;D Engineering</v>
          </cell>
          <cell r="I650" t="str">
            <v>T&amp;D</v>
          </cell>
          <cell r="J650" t="str">
            <v>Asset Condition</v>
          </cell>
          <cell r="K650" t="str">
            <v>SRV_ED</v>
          </cell>
          <cell r="L650" t="str">
            <v>JUR_AN</v>
          </cell>
          <cell r="M650" t="str">
            <v>Elec Transmission 350-359</v>
          </cell>
          <cell r="N650" t="str">
            <v>False</v>
          </cell>
          <cell r="O650" t="str">
            <v>Active</v>
          </cell>
          <cell r="P650" t="str">
            <v>ORG_M08</v>
          </cell>
        </row>
        <row r="651">
          <cell r="A651" t="str">
            <v>BI_AMS10</v>
          </cell>
          <cell r="B651" t="str">
            <v>AMS10</v>
          </cell>
          <cell r="C651" t="str">
            <v>BI_AMS10 - System - Battery &amp; Charger Replace - Distribution</v>
          </cell>
          <cell r="D651" t="str">
            <v>ER_2215</v>
          </cell>
          <cell r="E651" t="str">
            <v>2215</v>
          </cell>
          <cell r="F651" t="str">
            <v>ER_2215 - Substation Asset Mgmt Capital Maintenance</v>
          </cell>
          <cell r="G651" t="str">
            <v>Substation - Station Rebuilds Program</v>
          </cell>
          <cell r="H651" t="str">
            <v>T&amp;D Engineering</v>
          </cell>
          <cell r="I651" t="str">
            <v>T&amp;D</v>
          </cell>
          <cell r="J651" t="str">
            <v>Asset Condition</v>
          </cell>
          <cell r="K651" t="str">
            <v>SRV_ED</v>
          </cell>
          <cell r="L651" t="str">
            <v>JUR_AN</v>
          </cell>
          <cell r="M651" t="str">
            <v>Elec Transmission 350-359</v>
          </cell>
          <cell r="N651" t="str">
            <v>False</v>
          </cell>
          <cell r="O651" t="str">
            <v>Active</v>
          </cell>
          <cell r="P651" t="str">
            <v>ORG_M08</v>
          </cell>
        </row>
        <row r="652">
          <cell r="A652" t="str">
            <v>BI_AMS20</v>
          </cell>
          <cell r="B652" t="str">
            <v>AMS20</v>
          </cell>
          <cell r="C652" t="str">
            <v>BI_AMS20 - Asset Mgmt Substation Voltage Regs</v>
          </cell>
          <cell r="D652" t="str">
            <v>ER_2052</v>
          </cell>
          <cell r="E652" t="str">
            <v>2052</v>
          </cell>
          <cell r="F652" t="str">
            <v>ER_2052 - Voltage Regulators</v>
          </cell>
          <cell r="G652" t="str">
            <v>Regular Capital - Pre Business Case</v>
          </cell>
          <cell r="H652" t="str">
            <v>No Subfunction</v>
          </cell>
          <cell r="I652" t="str">
            <v>No Function</v>
          </cell>
          <cell r="J652" t="str">
            <v>No Driver</v>
          </cell>
          <cell r="K652" t="str">
            <v>SRV_ED</v>
          </cell>
          <cell r="L652" t="str">
            <v>JUR_AN</v>
          </cell>
          <cell r="M652" t="str">
            <v>Elec Transmission 350-359</v>
          </cell>
          <cell r="N652" t="str">
            <v>False</v>
          </cell>
          <cell r="O652" t="str">
            <v>Inactive</v>
          </cell>
          <cell r="P652" t="str">
            <v>ORG_T08</v>
          </cell>
        </row>
        <row r="653">
          <cell r="A653" t="str">
            <v>BI_AMS21</v>
          </cell>
          <cell r="B653" t="str">
            <v>AMS21</v>
          </cell>
          <cell r="C653" t="str">
            <v>BI_AMS21 - Asset Mgmt Substation Rplc Air Switches</v>
          </cell>
          <cell r="D653" t="str">
            <v>ER_2261</v>
          </cell>
          <cell r="E653" t="str">
            <v>2261</v>
          </cell>
          <cell r="F653" t="str">
            <v>ER_2261 - System-Replace Substation Air Switches</v>
          </cell>
          <cell r="G653" t="str">
            <v>Regular Capital - Pre Business Case</v>
          </cell>
          <cell r="H653" t="str">
            <v>No Subfunction</v>
          </cell>
          <cell r="I653" t="str">
            <v>No Function</v>
          </cell>
          <cell r="J653" t="str">
            <v>No Driver</v>
          </cell>
          <cell r="K653" t="str">
            <v>SRV_ED</v>
          </cell>
          <cell r="L653" t="str">
            <v>JUR_WA</v>
          </cell>
          <cell r="M653" t="str">
            <v>Elec Transmission 350-359</v>
          </cell>
          <cell r="N653" t="str">
            <v>False</v>
          </cell>
          <cell r="O653" t="str">
            <v>Inactive</v>
          </cell>
          <cell r="P653" t="str">
            <v>ORG_T08</v>
          </cell>
        </row>
        <row r="654">
          <cell r="A654" t="str">
            <v>BI_AMS22</v>
          </cell>
          <cell r="B654" t="str">
            <v>AMS22</v>
          </cell>
          <cell r="C654" t="str">
            <v>BI_AMS22 - Asset Mgmt Substation Rplc A-258 &amp; A-271</v>
          </cell>
          <cell r="D654" t="str">
            <v>ER_2261</v>
          </cell>
          <cell r="E654" t="str">
            <v>2261</v>
          </cell>
          <cell r="F654" t="str">
            <v>ER_2261 - System-Replace Substation Air Switches</v>
          </cell>
          <cell r="G654" t="str">
            <v>Regular Capital - Pre Business Case</v>
          </cell>
          <cell r="H654" t="str">
            <v>No Subfunction</v>
          </cell>
          <cell r="I654" t="str">
            <v>No Function</v>
          </cell>
          <cell r="J654" t="str">
            <v>No Driver</v>
          </cell>
          <cell r="K654" t="str">
            <v>SRV_ED</v>
          </cell>
          <cell r="L654" t="str">
            <v>JUR_WA</v>
          </cell>
          <cell r="M654" t="str">
            <v>Elec Transmission 350-359</v>
          </cell>
          <cell r="N654" t="str">
            <v>False</v>
          </cell>
          <cell r="O654" t="str">
            <v>Inactive</v>
          </cell>
          <cell r="P654" t="str">
            <v>ORG_T08</v>
          </cell>
        </row>
        <row r="655">
          <cell r="A655" t="str">
            <v>BI_AMS23</v>
          </cell>
          <cell r="B655" t="str">
            <v>AMS23</v>
          </cell>
          <cell r="C655" t="str">
            <v>BI_AMS23 - Asset Mgmt Substation Plummer</v>
          </cell>
          <cell r="D655" t="str">
            <v>ER_2436</v>
          </cell>
          <cell r="E655" t="str">
            <v>2436</v>
          </cell>
          <cell r="F655" t="str">
            <v>ER_2436 - Plummer Sub Rebuild</v>
          </cell>
          <cell r="G655" t="str">
            <v>Regular Capital - Pre Business Case</v>
          </cell>
          <cell r="H655" t="str">
            <v>No Subfunction</v>
          </cell>
          <cell r="I655" t="str">
            <v>No Function</v>
          </cell>
          <cell r="J655" t="str">
            <v>No Driver</v>
          </cell>
          <cell r="K655" t="str">
            <v>SRV_ED</v>
          </cell>
          <cell r="L655" t="str">
            <v>JUR_ID</v>
          </cell>
          <cell r="M655" t="str">
            <v>Elec Transmission 350-359</v>
          </cell>
          <cell r="N655" t="str">
            <v>False</v>
          </cell>
          <cell r="O655" t="str">
            <v>Inactive</v>
          </cell>
          <cell r="P655" t="str">
            <v>ORG_T08</v>
          </cell>
        </row>
        <row r="656">
          <cell r="A656" t="str">
            <v>BI_AMS24</v>
          </cell>
          <cell r="B656" t="str">
            <v>AMS24</v>
          </cell>
          <cell r="C656" t="str">
            <v>BI_AMS24 - AM Subs - Transmission Autotransformers</v>
          </cell>
          <cell r="D656" t="str">
            <v>ER_2000</v>
          </cell>
          <cell r="E656" t="str">
            <v>2000</v>
          </cell>
          <cell r="F656" t="str">
            <v>ER_2000 - Substation - Capital Spares</v>
          </cell>
          <cell r="G656" t="str">
            <v>Substation - Station Rebuilds Program</v>
          </cell>
          <cell r="H656" t="str">
            <v>T&amp;D Engineering</v>
          </cell>
          <cell r="I656" t="str">
            <v>T&amp;D</v>
          </cell>
          <cell r="J656" t="str">
            <v>Asset Condition</v>
          </cell>
          <cell r="K656" t="str">
            <v>SRV_ED</v>
          </cell>
          <cell r="L656" t="str">
            <v>JUR_AN</v>
          </cell>
          <cell r="M656" t="str">
            <v>Elec Transmission 350-359</v>
          </cell>
          <cell r="N656" t="str">
            <v>False</v>
          </cell>
          <cell r="O656" t="str">
            <v>Inactive</v>
          </cell>
          <cell r="P656" t="str">
            <v>ORG_M08</v>
          </cell>
        </row>
        <row r="657">
          <cell r="A657" t="str">
            <v>BI_AMS25</v>
          </cell>
          <cell r="B657" t="str">
            <v>AMS25</v>
          </cell>
          <cell r="C657" t="str">
            <v>BI_AMS25 - Asset Mgmt Substation Breakers</v>
          </cell>
          <cell r="D657" t="str">
            <v>ER_2001</v>
          </cell>
          <cell r="E657" t="str">
            <v>2001</v>
          </cell>
          <cell r="F657" t="str">
            <v>ER_2001 - Power Circuit Breaker</v>
          </cell>
          <cell r="G657" t="str">
            <v>Substation - Station Rebuilds Program</v>
          </cell>
          <cell r="H657" t="str">
            <v>T&amp;D Engineering</v>
          </cell>
          <cell r="I657" t="str">
            <v>T&amp;D</v>
          </cell>
          <cell r="J657" t="str">
            <v>Asset Condition</v>
          </cell>
          <cell r="K657" t="str">
            <v>SRV_ED</v>
          </cell>
          <cell r="L657" t="str">
            <v>JUR_AN</v>
          </cell>
          <cell r="M657" t="str">
            <v>Elec Transmission 350-359</v>
          </cell>
          <cell r="N657" t="str">
            <v>False</v>
          </cell>
          <cell r="O657" t="str">
            <v>Inactive</v>
          </cell>
          <cell r="P657" t="str">
            <v>ORG_T08</v>
          </cell>
        </row>
        <row r="658">
          <cell r="A658" t="str">
            <v>BI_AMS26</v>
          </cell>
          <cell r="B658" t="str">
            <v>AMS26</v>
          </cell>
          <cell r="C658" t="str">
            <v>BI_AMS26 - AM Subs - Replace/Install Relays at WES</v>
          </cell>
          <cell r="D658" t="str">
            <v>ER_2252</v>
          </cell>
          <cell r="E658" t="str">
            <v>2252</v>
          </cell>
          <cell r="F658" t="str">
            <v>ER_2252 - System - Replace/Install Relays</v>
          </cell>
          <cell r="G658" t="str">
            <v>Substation - New Distribution Station Capacity Program</v>
          </cell>
          <cell r="H658" t="str">
            <v>T&amp;D Engineering</v>
          </cell>
          <cell r="I658" t="str">
            <v>T&amp;D</v>
          </cell>
          <cell r="J658" t="str">
            <v>Performance &amp; Capacity</v>
          </cell>
          <cell r="K658" t="str">
            <v>SRV_ED</v>
          </cell>
          <cell r="L658" t="str">
            <v>JUR_AN</v>
          </cell>
          <cell r="M658" t="str">
            <v>Elec Transmission 350-359</v>
          </cell>
          <cell r="N658" t="str">
            <v>False</v>
          </cell>
          <cell r="O658" t="str">
            <v>Inactive</v>
          </cell>
          <cell r="P658" t="str">
            <v>ORG_T08</v>
          </cell>
        </row>
        <row r="659">
          <cell r="A659" t="str">
            <v>BI_AMS27</v>
          </cell>
          <cell r="B659" t="str">
            <v>AMS27</v>
          </cell>
          <cell r="C659" t="str">
            <v>BI_AMS27 - AM Subs - Replace Dist XFMR - Losses</v>
          </cell>
          <cell r="D659" t="str">
            <v>ER_2336</v>
          </cell>
          <cell r="E659" t="str">
            <v>2336</v>
          </cell>
          <cell r="F659" t="str">
            <v>ER_2336 - System - Replace Dist Power Xfmrs</v>
          </cell>
          <cell r="G659" t="str">
            <v>Substation - New Distribution Station Capacity Program</v>
          </cell>
          <cell r="H659" t="str">
            <v>T&amp;D Engineering</v>
          </cell>
          <cell r="I659" t="str">
            <v>T&amp;D</v>
          </cell>
          <cell r="J659" t="str">
            <v>Performance &amp; Capacity</v>
          </cell>
          <cell r="K659" t="str">
            <v>SRV_ED</v>
          </cell>
          <cell r="L659" t="str">
            <v>JUR_AN</v>
          </cell>
          <cell r="M659" t="str">
            <v>Elec Distribution 360-373</v>
          </cell>
          <cell r="N659" t="str">
            <v>True</v>
          </cell>
          <cell r="O659" t="str">
            <v>Inactive</v>
          </cell>
          <cell r="P659" t="str">
            <v>ORG_M08</v>
          </cell>
        </row>
        <row r="660">
          <cell r="A660" t="str">
            <v>BI_AMS28</v>
          </cell>
          <cell r="B660" t="str">
            <v>AMS28</v>
          </cell>
          <cell r="C660" t="str">
            <v>BI_AMS28 - System - Dist Power Transformer Replace - Condition</v>
          </cell>
          <cell r="D660" t="str">
            <v>ER_2215</v>
          </cell>
          <cell r="E660" t="str">
            <v>2215</v>
          </cell>
          <cell r="F660" t="str">
            <v>ER_2215 - Substation Asset Mgmt Capital Maintenance</v>
          </cell>
          <cell r="G660" t="str">
            <v>Substation - Station Rebuilds Program</v>
          </cell>
          <cell r="H660" t="str">
            <v>T&amp;D Engineering</v>
          </cell>
          <cell r="I660" t="str">
            <v>T&amp;D</v>
          </cell>
          <cell r="J660" t="str">
            <v>Asset Condition</v>
          </cell>
          <cell r="K660" t="str">
            <v>SRV_ED</v>
          </cell>
          <cell r="L660" t="str">
            <v>JUR_AN</v>
          </cell>
          <cell r="M660" t="str">
            <v>Elec Transmission 350-359</v>
          </cell>
          <cell r="N660" t="str">
            <v>True</v>
          </cell>
          <cell r="O660" t="str">
            <v>Active</v>
          </cell>
          <cell r="P660" t="str">
            <v>ORG_M08</v>
          </cell>
        </row>
        <row r="661">
          <cell r="A661" t="str">
            <v>BI_AMS29</v>
          </cell>
          <cell r="B661" t="str">
            <v>AMS29</v>
          </cell>
          <cell r="C661" t="str">
            <v>BI_AMS29 - Asset Mgmt Substation Replace Auto</v>
          </cell>
          <cell r="D661" t="str">
            <v>ER_2357</v>
          </cell>
          <cell r="E661" t="str">
            <v>2357</v>
          </cell>
          <cell r="F661" t="str">
            <v>ER_2357 - Benewah 230-Replace Auto</v>
          </cell>
          <cell r="G661" t="str">
            <v>Regular Capital - Pre Business Case</v>
          </cell>
          <cell r="H661" t="str">
            <v>No Subfunction</v>
          </cell>
          <cell r="I661" t="str">
            <v>No Function</v>
          </cell>
          <cell r="J661" t="str">
            <v>No Driver</v>
          </cell>
          <cell r="K661" t="str">
            <v>SRV_ED</v>
          </cell>
          <cell r="L661" t="str">
            <v>JUR_ID</v>
          </cell>
          <cell r="M661" t="str">
            <v>Elec Transmission 350-359</v>
          </cell>
          <cell r="N661" t="str">
            <v>True</v>
          </cell>
          <cell r="O661" t="str">
            <v>Inactive</v>
          </cell>
          <cell r="P661" t="str">
            <v>ORG_T08</v>
          </cell>
        </row>
        <row r="662">
          <cell r="A662" t="str">
            <v>BI_AMS30</v>
          </cell>
          <cell r="B662" t="str">
            <v>AMS30</v>
          </cell>
          <cell r="C662" t="str">
            <v>BI_AMS30 - AM Subs - Noxon 230 kV Sub - Replace Breakers</v>
          </cell>
          <cell r="D662" t="str">
            <v>ER_2211</v>
          </cell>
          <cell r="E662" t="str">
            <v>2211</v>
          </cell>
          <cell r="F662" t="str">
            <v>ER_2211 - Noxon 230 kV Sub - Replace Breakers</v>
          </cell>
          <cell r="G662" t="str">
            <v>Regular Capital - Pre Business Case</v>
          </cell>
          <cell r="H662" t="str">
            <v>No Subfunction</v>
          </cell>
          <cell r="I662" t="str">
            <v>No Function</v>
          </cell>
          <cell r="J662" t="str">
            <v>No Driver</v>
          </cell>
          <cell r="K662" t="str">
            <v>SRV_ED</v>
          </cell>
          <cell r="L662" t="str">
            <v>JUR_MT</v>
          </cell>
          <cell r="M662" t="str">
            <v>Elec Transmission 350-359</v>
          </cell>
          <cell r="N662" t="str">
            <v>True</v>
          </cell>
          <cell r="O662" t="str">
            <v>Inactive</v>
          </cell>
          <cell r="P662" t="str">
            <v>ORG_T08</v>
          </cell>
        </row>
        <row r="663">
          <cell r="A663" t="str">
            <v>BI_AMS31</v>
          </cell>
          <cell r="B663" t="str">
            <v>AMS31</v>
          </cell>
          <cell r="C663" t="str">
            <v>BI_AMS31 - Asset Mgmt Substation Dist</v>
          </cell>
          <cell r="D663" t="str">
            <v>ER_1006</v>
          </cell>
          <cell r="E663" t="str">
            <v>1006</v>
          </cell>
          <cell r="F663" t="str">
            <v>ER_1006 - Power Xfmr-Distribution</v>
          </cell>
          <cell r="G663" t="str">
            <v>Substation - Station Rebuilds Program</v>
          </cell>
          <cell r="H663" t="str">
            <v>T&amp;D Engineering</v>
          </cell>
          <cell r="I663" t="str">
            <v>T&amp;D</v>
          </cell>
          <cell r="J663" t="str">
            <v>Asset Condition</v>
          </cell>
          <cell r="K663" t="str">
            <v>SRV_ED</v>
          </cell>
          <cell r="L663" t="str">
            <v>JUR_AN</v>
          </cell>
          <cell r="M663" t="str">
            <v>Elec Distribution 360-373</v>
          </cell>
          <cell r="N663" t="str">
            <v>False</v>
          </cell>
          <cell r="O663" t="str">
            <v>Inactive</v>
          </cell>
          <cell r="P663" t="str">
            <v>ORG_T08</v>
          </cell>
        </row>
        <row r="664">
          <cell r="A664" t="str">
            <v>BI_AMS32</v>
          </cell>
          <cell r="B664" t="str">
            <v>AMS32</v>
          </cell>
          <cell r="C664" t="str">
            <v>BI_AMS32 - System - High Voltage Breaker Replace - AM</v>
          </cell>
          <cell r="D664" t="str">
            <v>ER_2215</v>
          </cell>
          <cell r="E664" t="str">
            <v>2215</v>
          </cell>
          <cell r="F664" t="str">
            <v>ER_2215 - Substation Asset Mgmt Capital Maintenance</v>
          </cell>
          <cell r="G664" t="str">
            <v>Substation - Station Rebuilds Program</v>
          </cell>
          <cell r="H664" t="str">
            <v>T&amp;D Engineering</v>
          </cell>
          <cell r="I664" t="str">
            <v>T&amp;D</v>
          </cell>
          <cell r="J664" t="str">
            <v>Asset Condition</v>
          </cell>
          <cell r="K664" t="str">
            <v>SRV_ED</v>
          </cell>
          <cell r="L664" t="str">
            <v>JUR_AN</v>
          </cell>
          <cell r="M664" t="str">
            <v>Elec Transmission 350-359</v>
          </cell>
          <cell r="N664" t="str">
            <v>True</v>
          </cell>
          <cell r="O664" t="str">
            <v>Active</v>
          </cell>
          <cell r="P664" t="str">
            <v>ORG_M08</v>
          </cell>
        </row>
        <row r="665">
          <cell r="A665" t="str">
            <v>BI_AMS33</v>
          </cell>
          <cell r="B665" t="str">
            <v>AMS33</v>
          </cell>
          <cell r="C665" t="str">
            <v>BI_AMS33 - Chewelah - Replace 115/13kV Transformer</v>
          </cell>
          <cell r="D665" t="str">
            <v>ER_2336</v>
          </cell>
          <cell r="E665" t="str">
            <v>2336</v>
          </cell>
          <cell r="F665" t="str">
            <v>ER_2336 - System - Replace Dist Power Xfmrs</v>
          </cell>
          <cell r="G665" t="str">
            <v>Substation - New Distribution Station Capacity Program</v>
          </cell>
          <cell r="H665" t="str">
            <v>T&amp;D Engineering</v>
          </cell>
          <cell r="I665" t="str">
            <v>T&amp;D</v>
          </cell>
          <cell r="J665" t="str">
            <v>Performance &amp; Capacity</v>
          </cell>
          <cell r="K665" t="str">
            <v>SRV_ED</v>
          </cell>
          <cell r="L665" t="str">
            <v>JUR_AN</v>
          </cell>
          <cell r="M665" t="str">
            <v>Elec Distribution 360-373</v>
          </cell>
          <cell r="N665" t="str">
            <v>True</v>
          </cell>
          <cell r="O665" t="str">
            <v>Inactive</v>
          </cell>
          <cell r="P665" t="str">
            <v>ORG_M08</v>
          </cell>
        </row>
        <row r="666">
          <cell r="A666" t="str">
            <v>BI_AMS65</v>
          </cell>
          <cell r="B666" t="str">
            <v>AMS65</v>
          </cell>
          <cell r="C666" t="str">
            <v>BI_AMS65 - Asset Mgmt Sub Surge Protect Autotfmr</v>
          </cell>
          <cell r="D666" t="str">
            <v>ER_2260</v>
          </cell>
          <cell r="E666" t="str">
            <v>2260</v>
          </cell>
          <cell r="F666" t="str">
            <v>ER_2260 - System - Upgrade Surge Protection</v>
          </cell>
          <cell r="G666" t="str">
            <v>Substation - New Distribution Station Capacity Program</v>
          </cell>
          <cell r="H666" t="str">
            <v>T&amp;D Engineering</v>
          </cell>
          <cell r="I666" t="str">
            <v>T&amp;D</v>
          </cell>
          <cell r="J666" t="str">
            <v>Performance &amp; Capacity</v>
          </cell>
          <cell r="K666" t="str">
            <v>SRV_ED</v>
          </cell>
          <cell r="L666" t="str">
            <v>JUR_AN</v>
          </cell>
          <cell r="M666" t="str">
            <v>Elec Transmission 350-359</v>
          </cell>
          <cell r="N666" t="str">
            <v>True</v>
          </cell>
          <cell r="O666" t="str">
            <v>Inactive</v>
          </cell>
          <cell r="P666" t="str">
            <v>ORG_F08</v>
          </cell>
        </row>
        <row r="667">
          <cell r="A667" t="str">
            <v>BI_AMS66</v>
          </cell>
          <cell r="B667" t="str">
            <v>AMS66</v>
          </cell>
          <cell r="C667" t="str">
            <v>BI_AMS66 - Asset Mgmt Sub Repl Obsolete Circ Switch</v>
          </cell>
          <cell r="D667" t="str">
            <v>ER_2280</v>
          </cell>
          <cell r="E667" t="str">
            <v>2280</v>
          </cell>
          <cell r="F667" t="str">
            <v>ER_2280 - System - Replace Obsolete Circuit Switchers</v>
          </cell>
          <cell r="G667" t="str">
            <v>Substation - New Distribution Station Capacity Program</v>
          </cell>
          <cell r="H667" t="str">
            <v>T&amp;D Engineering</v>
          </cell>
          <cell r="I667" t="str">
            <v>T&amp;D</v>
          </cell>
          <cell r="J667" t="str">
            <v>Performance &amp; Capacity</v>
          </cell>
          <cell r="K667" t="str">
            <v>SRV_ED</v>
          </cell>
          <cell r="L667" t="str">
            <v>JUR_AN</v>
          </cell>
          <cell r="M667" t="str">
            <v>Elec Transmission 350-359</v>
          </cell>
          <cell r="N667" t="str">
            <v>True</v>
          </cell>
          <cell r="O667" t="str">
            <v>Inactive</v>
          </cell>
          <cell r="P667" t="str">
            <v>ORG_F08</v>
          </cell>
        </row>
        <row r="668">
          <cell r="A668" t="str">
            <v>BI_AMS80</v>
          </cell>
          <cell r="B668" t="str">
            <v>AMS80</v>
          </cell>
          <cell r="C668" t="str">
            <v>BI_AMS80 - System - High Voltage Fuse Upgrades</v>
          </cell>
          <cell r="D668" t="str">
            <v>ER_2215</v>
          </cell>
          <cell r="E668" t="str">
            <v>2215</v>
          </cell>
          <cell r="F668" t="str">
            <v>ER_2215 - Substation Asset Mgmt Capital Maintenance</v>
          </cell>
          <cell r="G668" t="str">
            <v>Substation - Station Rebuilds Program</v>
          </cell>
          <cell r="H668" t="str">
            <v>T&amp;D Engineering</v>
          </cell>
          <cell r="I668" t="str">
            <v>T&amp;D</v>
          </cell>
          <cell r="J668" t="str">
            <v>Asset Condition</v>
          </cell>
          <cell r="K668" t="str">
            <v>SRV_ED</v>
          </cell>
          <cell r="L668" t="str">
            <v>JUR_AN</v>
          </cell>
          <cell r="M668" t="str">
            <v>Elec Transmission 350-359</v>
          </cell>
          <cell r="N668" t="str">
            <v>False</v>
          </cell>
          <cell r="O668" t="str">
            <v>Active</v>
          </cell>
          <cell r="P668" t="str">
            <v>ORG_M08</v>
          </cell>
        </row>
        <row r="669">
          <cell r="A669" t="str">
            <v>BI_AMS81</v>
          </cell>
          <cell r="B669" t="str">
            <v>AMS81</v>
          </cell>
          <cell r="C669" t="str">
            <v>BI_AMS81 - System - Surge Protection Replace / Install</v>
          </cell>
          <cell r="D669" t="str">
            <v>ER_2215</v>
          </cell>
          <cell r="E669" t="str">
            <v>2215</v>
          </cell>
          <cell r="F669" t="str">
            <v>ER_2215 - Substation Asset Mgmt Capital Maintenance</v>
          </cell>
          <cell r="G669" t="str">
            <v>Substation - Station Rebuilds Program</v>
          </cell>
          <cell r="H669" t="str">
            <v>T&amp;D Engineering</v>
          </cell>
          <cell r="I669" t="str">
            <v>T&amp;D</v>
          </cell>
          <cell r="J669" t="str">
            <v>Asset Condition</v>
          </cell>
          <cell r="K669" t="str">
            <v>SRV_ED</v>
          </cell>
          <cell r="L669" t="str">
            <v>JUR_AN</v>
          </cell>
          <cell r="M669" t="str">
            <v>Elec Transmission 350-359</v>
          </cell>
          <cell r="N669" t="str">
            <v>False</v>
          </cell>
          <cell r="O669" t="str">
            <v>Active</v>
          </cell>
          <cell r="P669" t="str">
            <v>ORG_M08</v>
          </cell>
        </row>
        <row r="670">
          <cell r="A670" t="str">
            <v>BI_AMS82</v>
          </cell>
          <cell r="B670" t="str">
            <v>AMS82</v>
          </cell>
          <cell r="C670" t="str">
            <v>BI_AMS82 - System - Crushed Rock &amp; Fence Restoration - AM</v>
          </cell>
          <cell r="D670" t="str">
            <v>ER_2215</v>
          </cell>
          <cell r="E670" t="str">
            <v>2215</v>
          </cell>
          <cell r="F670" t="str">
            <v>ER_2215 - Substation Asset Mgmt Capital Maintenance</v>
          </cell>
          <cell r="G670" t="str">
            <v>Substation - Station Rebuilds Program</v>
          </cell>
          <cell r="H670" t="str">
            <v>T&amp;D Engineering</v>
          </cell>
          <cell r="I670" t="str">
            <v>T&amp;D</v>
          </cell>
          <cell r="J670" t="str">
            <v>Asset Condition</v>
          </cell>
          <cell r="K670" t="str">
            <v>SRV_ED</v>
          </cell>
          <cell r="L670" t="str">
            <v>JUR_AN</v>
          </cell>
          <cell r="M670" t="str">
            <v>Elec Transmission 350-359</v>
          </cell>
          <cell r="N670" t="str">
            <v>False</v>
          </cell>
          <cell r="O670" t="str">
            <v>Active</v>
          </cell>
          <cell r="P670" t="str">
            <v>ORG_M08</v>
          </cell>
        </row>
        <row r="671">
          <cell r="A671" t="str">
            <v>BI_AMS83</v>
          </cell>
          <cell r="B671" t="str">
            <v>AMS83</v>
          </cell>
          <cell r="C671" t="str">
            <v>BI_AMS83 - System - Low Voltage Breaker Replace - AM</v>
          </cell>
          <cell r="D671" t="str">
            <v>ER_2215</v>
          </cell>
          <cell r="E671" t="str">
            <v>2215</v>
          </cell>
          <cell r="F671" t="str">
            <v>ER_2215 - Substation Asset Mgmt Capital Maintenance</v>
          </cell>
          <cell r="G671" t="str">
            <v>Substation - Station Rebuilds Program</v>
          </cell>
          <cell r="H671" t="str">
            <v>T&amp;D Engineering</v>
          </cell>
          <cell r="I671" t="str">
            <v>T&amp;D</v>
          </cell>
          <cell r="J671" t="str">
            <v>Asset Condition</v>
          </cell>
          <cell r="K671" t="str">
            <v>SRV_ED</v>
          </cell>
          <cell r="L671" t="str">
            <v>JUR_AN</v>
          </cell>
          <cell r="M671" t="str">
            <v>Elec Transmission 350-359</v>
          </cell>
          <cell r="N671" t="str">
            <v>False</v>
          </cell>
          <cell r="O671" t="str">
            <v>Active</v>
          </cell>
          <cell r="P671" t="str">
            <v>ORG_M08</v>
          </cell>
        </row>
        <row r="672">
          <cell r="A672" t="str">
            <v>BI_AMS84</v>
          </cell>
          <cell r="B672" t="str">
            <v>AMS84</v>
          </cell>
          <cell r="C672" t="str">
            <v>BI_AMS84 - System - Circuit Switcher Replace - AM</v>
          </cell>
          <cell r="D672" t="str">
            <v>ER_2215</v>
          </cell>
          <cell r="E672" t="str">
            <v>2215</v>
          </cell>
          <cell r="F672" t="str">
            <v>ER_2215 - Substation Asset Mgmt Capital Maintenance</v>
          </cell>
          <cell r="G672" t="str">
            <v>Substation - Station Rebuilds Program</v>
          </cell>
          <cell r="H672" t="str">
            <v>T&amp;D Engineering</v>
          </cell>
          <cell r="I672" t="str">
            <v>T&amp;D</v>
          </cell>
          <cell r="J672" t="str">
            <v>Asset Condition</v>
          </cell>
          <cell r="K672" t="str">
            <v>SRV_ED</v>
          </cell>
          <cell r="L672" t="str">
            <v>JUR_AN</v>
          </cell>
          <cell r="M672" t="str">
            <v>Elec Transmission 350-359</v>
          </cell>
          <cell r="N672" t="str">
            <v>False</v>
          </cell>
          <cell r="O672" t="str">
            <v>Active</v>
          </cell>
          <cell r="P672" t="str">
            <v>ORG_M08</v>
          </cell>
        </row>
        <row r="673">
          <cell r="A673" t="str">
            <v>BI_AMS85</v>
          </cell>
          <cell r="B673" t="str">
            <v>AMS85</v>
          </cell>
          <cell r="C673" t="str">
            <v>BI_AMS85 - System - Air Switches Replace / Install</v>
          </cell>
          <cell r="D673" t="str">
            <v>ER_2215</v>
          </cell>
          <cell r="E673" t="str">
            <v>2215</v>
          </cell>
          <cell r="F673" t="str">
            <v>ER_2215 - Substation Asset Mgmt Capital Maintenance</v>
          </cell>
          <cell r="G673" t="str">
            <v>Substation - Station Rebuilds Program</v>
          </cell>
          <cell r="H673" t="str">
            <v>T&amp;D Engineering</v>
          </cell>
          <cell r="I673" t="str">
            <v>T&amp;D</v>
          </cell>
          <cell r="J673" t="str">
            <v>Asset Condition</v>
          </cell>
          <cell r="K673" t="str">
            <v>SRV_ED</v>
          </cell>
          <cell r="L673" t="str">
            <v>JUR_AN</v>
          </cell>
          <cell r="M673" t="str">
            <v>Elec Transmission 350-359</v>
          </cell>
          <cell r="N673" t="str">
            <v>False</v>
          </cell>
          <cell r="O673" t="str">
            <v>Active</v>
          </cell>
          <cell r="P673" t="str">
            <v>ORG_M08</v>
          </cell>
        </row>
        <row r="674">
          <cell r="A674" t="str">
            <v>BI_AMS90</v>
          </cell>
          <cell r="B674" t="str">
            <v>AMS90</v>
          </cell>
          <cell r="C674" t="str">
            <v>BI_AMS90 - Deary - Rebuild Wood Sub, Add Capacity</v>
          </cell>
          <cell r="D674" t="str">
            <v>ER_2204</v>
          </cell>
          <cell r="E674" t="str">
            <v>2204</v>
          </cell>
          <cell r="F674" t="str">
            <v>ER_2204 - Substation Rebuilds</v>
          </cell>
          <cell r="G674" t="str">
            <v>Substation - Station Rebuilds Program</v>
          </cell>
          <cell r="H674" t="str">
            <v>T&amp;D Engineering</v>
          </cell>
          <cell r="I674" t="str">
            <v>T&amp;D</v>
          </cell>
          <cell r="J674" t="str">
            <v>Asset Condition</v>
          </cell>
          <cell r="K674" t="str">
            <v>SRV_ED</v>
          </cell>
          <cell r="L674" t="str">
            <v>JUR_AN</v>
          </cell>
          <cell r="M674" t="str">
            <v>Elec Distribution 360-373</v>
          </cell>
          <cell r="N674" t="str">
            <v>True</v>
          </cell>
          <cell r="O674" t="str">
            <v>Inactive</v>
          </cell>
          <cell r="P674" t="str">
            <v>ORG_M08</v>
          </cell>
        </row>
        <row r="675">
          <cell r="A675" t="str">
            <v>BI_AMS91</v>
          </cell>
          <cell r="B675" t="str">
            <v>AMS91</v>
          </cell>
          <cell r="C675" t="str">
            <v>BI_AMS91 - Craigmont Sub - Wood Sub Rebuild</v>
          </cell>
          <cell r="D675" t="str">
            <v>ER_2204</v>
          </cell>
          <cell r="E675" t="str">
            <v>2204</v>
          </cell>
          <cell r="F675" t="str">
            <v>ER_2204 - Substation Rebuilds</v>
          </cell>
          <cell r="G675" t="str">
            <v>Substation - Station Rebuilds Program</v>
          </cell>
          <cell r="H675" t="str">
            <v>T&amp;D Engineering</v>
          </cell>
          <cell r="I675" t="str">
            <v>T&amp;D</v>
          </cell>
          <cell r="J675" t="str">
            <v>Asset Condition</v>
          </cell>
          <cell r="K675" t="str">
            <v>SRV_ED</v>
          </cell>
          <cell r="L675" t="str">
            <v>JUR_AN</v>
          </cell>
          <cell r="M675" t="str">
            <v>Elec Distribution 360-373</v>
          </cell>
          <cell r="N675" t="str">
            <v>True</v>
          </cell>
          <cell r="O675" t="str">
            <v>Inactive</v>
          </cell>
          <cell r="P675" t="str">
            <v>ORG_M08</v>
          </cell>
        </row>
        <row r="676">
          <cell r="A676" t="str">
            <v>BI_AMS92</v>
          </cell>
          <cell r="B676" t="str">
            <v>AMS92</v>
          </cell>
          <cell r="C676" t="str">
            <v>BI_AMS92 - System - Capacitor Bank Replace - AM</v>
          </cell>
          <cell r="D676" t="str">
            <v>ER_2215</v>
          </cell>
          <cell r="E676" t="str">
            <v>2215</v>
          </cell>
          <cell r="F676" t="str">
            <v>ER_2215 - Substation Asset Mgmt Capital Maintenance</v>
          </cell>
          <cell r="G676" t="str">
            <v>Substation - Station Rebuilds Program</v>
          </cell>
          <cell r="H676" t="str">
            <v>T&amp;D Engineering</v>
          </cell>
          <cell r="I676" t="str">
            <v>T&amp;D</v>
          </cell>
          <cell r="J676" t="str">
            <v>Asset Condition</v>
          </cell>
          <cell r="K676" t="str">
            <v>SRV_ED</v>
          </cell>
          <cell r="L676" t="str">
            <v>JUR_AN</v>
          </cell>
          <cell r="M676" t="str">
            <v>Elec Transmission 350-359</v>
          </cell>
          <cell r="N676" t="str">
            <v>True</v>
          </cell>
          <cell r="O676" t="str">
            <v>Inactive</v>
          </cell>
          <cell r="P676" t="str">
            <v>ORG_M08</v>
          </cell>
        </row>
        <row r="677">
          <cell r="A677" t="str">
            <v>BI_AMT01</v>
          </cell>
          <cell r="B677" t="str">
            <v>AMT01</v>
          </cell>
          <cell r="C677" t="str">
            <v>BI_AMT01 - Chewelah Substation New XFMR Integration</v>
          </cell>
          <cell r="D677" t="str">
            <v>ER_2336</v>
          </cell>
          <cell r="E677" t="str">
            <v>2336</v>
          </cell>
          <cell r="F677" t="str">
            <v>ER_2336 - System - Replace Dist Power Xfmrs</v>
          </cell>
          <cell r="G677" t="str">
            <v>Substation - New Distribution Station Capacity Program</v>
          </cell>
          <cell r="H677" t="str">
            <v>T&amp;D Engineering</v>
          </cell>
          <cell r="I677" t="str">
            <v>T&amp;D</v>
          </cell>
          <cell r="J677" t="str">
            <v>Performance &amp; Capacity</v>
          </cell>
          <cell r="K677" t="str">
            <v>SRV_ED</v>
          </cell>
          <cell r="L677" t="str">
            <v>JUR_AN</v>
          </cell>
          <cell r="M677" t="str">
            <v>Elec Distribution 360-373</v>
          </cell>
          <cell r="N677" t="str">
            <v>True</v>
          </cell>
          <cell r="O677" t="str">
            <v>Inactive</v>
          </cell>
          <cell r="P677" t="str">
            <v>ORG_L08</v>
          </cell>
        </row>
        <row r="678">
          <cell r="A678" t="str">
            <v>BI_AMT07</v>
          </cell>
          <cell r="B678" t="str">
            <v>AMT07</v>
          </cell>
          <cell r="C678" t="str">
            <v>BI_AMT07 - RAM-RAT1 115kV: Install A-467 (Distr Component)</v>
          </cell>
          <cell r="D678" t="str">
            <v>ER_2254</v>
          </cell>
          <cell r="E678" t="str">
            <v>2254</v>
          </cell>
          <cell r="F678" t="str">
            <v>ER_2254 - System 115kV Air Switch Upgrade</v>
          </cell>
          <cell r="G678" t="str">
            <v>Transmission - Minor Rebuild</v>
          </cell>
          <cell r="H678" t="str">
            <v>T&amp;D Engineering</v>
          </cell>
          <cell r="I678" t="str">
            <v>T&amp;D</v>
          </cell>
          <cell r="J678" t="str">
            <v>Asset Condition</v>
          </cell>
          <cell r="K678" t="str">
            <v>SRV_ED</v>
          </cell>
          <cell r="L678" t="str">
            <v>JUR_AN</v>
          </cell>
          <cell r="M678" t="str">
            <v>Elec Transmission 350-359</v>
          </cell>
          <cell r="N678" t="str">
            <v>False</v>
          </cell>
          <cell r="O678" t="str">
            <v>Inactive</v>
          </cell>
          <cell r="P678" t="str">
            <v>ORG_L08</v>
          </cell>
        </row>
        <row r="679">
          <cell r="A679" t="str">
            <v>BI_AMT08</v>
          </cell>
          <cell r="B679" t="str">
            <v>AMT08</v>
          </cell>
          <cell r="C679" t="str">
            <v>BI_AMT08 - Asset Mgmt Transmission Wood Sub Rebuild</v>
          </cell>
          <cell r="D679" t="str">
            <v>ER_2204</v>
          </cell>
          <cell r="E679" t="str">
            <v>2204</v>
          </cell>
          <cell r="F679" t="str">
            <v>ER_2204 - Substation Rebuilds</v>
          </cell>
          <cell r="G679" t="str">
            <v>Substation - Station Rebuilds Program</v>
          </cell>
          <cell r="H679" t="str">
            <v>T&amp;D Engineering</v>
          </cell>
          <cell r="I679" t="str">
            <v>T&amp;D</v>
          </cell>
          <cell r="J679" t="str">
            <v>Asset Condition</v>
          </cell>
          <cell r="K679" t="str">
            <v>SRV_ED</v>
          </cell>
          <cell r="L679" t="str">
            <v>JUR_AN</v>
          </cell>
          <cell r="M679" t="str">
            <v>Elec Distribution 360-373</v>
          </cell>
          <cell r="N679" t="str">
            <v>True</v>
          </cell>
          <cell r="O679" t="str">
            <v>Active</v>
          </cell>
          <cell r="P679" t="str">
            <v>ORG_L08</v>
          </cell>
        </row>
        <row r="680">
          <cell r="A680" t="str">
            <v>BI_AMT10</v>
          </cell>
          <cell r="B680" t="str">
            <v>AMT10</v>
          </cell>
          <cell r="C680" t="str">
            <v>BI_AMT10 - Asset Mgmt Transmission Switch Upgrade</v>
          </cell>
          <cell r="D680" t="str">
            <v>ER_2254</v>
          </cell>
          <cell r="E680" t="str">
            <v>2254</v>
          </cell>
          <cell r="F680" t="str">
            <v>ER_2254 - System 115kV Air Switch Upgrade</v>
          </cell>
          <cell r="G680" t="str">
            <v>Transmission - Minor Rebuild</v>
          </cell>
          <cell r="H680" t="str">
            <v>T&amp;D Engineering</v>
          </cell>
          <cell r="I680" t="str">
            <v>T&amp;D</v>
          </cell>
          <cell r="J680" t="str">
            <v>Asset Condition</v>
          </cell>
          <cell r="K680" t="str">
            <v>SRV_ED</v>
          </cell>
          <cell r="L680" t="str">
            <v>JUR_AN</v>
          </cell>
          <cell r="M680" t="str">
            <v>Elec Transmission 350-359</v>
          </cell>
          <cell r="N680" t="str">
            <v>False</v>
          </cell>
          <cell r="O680" t="str">
            <v>Active</v>
          </cell>
          <cell r="P680" t="str">
            <v>ORG_L08</v>
          </cell>
        </row>
        <row r="681">
          <cell r="A681" t="str">
            <v>BI_AMT12</v>
          </cell>
          <cell r="B681" t="str">
            <v>AMT12</v>
          </cell>
          <cell r="C681" t="str">
            <v>BI_AMT12 - Asset Mgmt Trans Minor Rebuilds WA</v>
          </cell>
          <cell r="D681" t="str">
            <v>ER_2057</v>
          </cell>
          <cell r="E681" t="str">
            <v>2057</v>
          </cell>
          <cell r="F681" t="str">
            <v>ER_2057 - Transmission Minor Rebuild</v>
          </cell>
          <cell r="G681" t="str">
            <v>Transmission - Minor Rebuild</v>
          </cell>
          <cell r="H681" t="str">
            <v>T&amp;D Engineering</v>
          </cell>
          <cell r="I681" t="str">
            <v>T&amp;D</v>
          </cell>
          <cell r="J681" t="str">
            <v>Asset Condition</v>
          </cell>
          <cell r="K681" t="str">
            <v>SRV_ED</v>
          </cell>
          <cell r="L681" t="str">
            <v>JUR_WA</v>
          </cell>
          <cell r="M681" t="str">
            <v>Elec Transmission 350-359</v>
          </cell>
          <cell r="N681" t="str">
            <v>False</v>
          </cell>
          <cell r="O681" t="str">
            <v>Active</v>
          </cell>
          <cell r="P681" t="str">
            <v>ORG_L08</v>
          </cell>
        </row>
        <row r="682">
          <cell r="A682" t="str">
            <v>BI_AMT13</v>
          </cell>
          <cell r="B682" t="str">
            <v>AMT13</v>
          </cell>
          <cell r="C682" t="str">
            <v>BI_AMT13 - Asset Mgmt Trans Minor Rebuilds ID</v>
          </cell>
          <cell r="D682" t="str">
            <v>ER_2057</v>
          </cell>
          <cell r="E682" t="str">
            <v>2057</v>
          </cell>
          <cell r="F682" t="str">
            <v>ER_2057 - Transmission Minor Rebuild</v>
          </cell>
          <cell r="G682" t="str">
            <v>Transmission - Minor Rebuild</v>
          </cell>
          <cell r="H682" t="str">
            <v>T&amp;D Engineering</v>
          </cell>
          <cell r="I682" t="str">
            <v>T&amp;D</v>
          </cell>
          <cell r="J682" t="str">
            <v>Asset Condition</v>
          </cell>
          <cell r="K682" t="str">
            <v>SRV_ED</v>
          </cell>
          <cell r="L682" t="str">
            <v>JUR_AN</v>
          </cell>
          <cell r="M682" t="str">
            <v>Elec Transmission 350-359</v>
          </cell>
          <cell r="N682" t="str">
            <v>False</v>
          </cell>
          <cell r="O682" t="str">
            <v>Active</v>
          </cell>
          <cell r="P682" t="str">
            <v>ORG_L08</v>
          </cell>
        </row>
        <row r="683">
          <cell r="A683" t="str">
            <v>BI_AMT23</v>
          </cell>
          <cell r="B683" t="str">
            <v>AMT23</v>
          </cell>
          <cell r="C683" t="str">
            <v>BI_AMT23 - Asset Mgmt Transmission Plummer</v>
          </cell>
          <cell r="D683" t="str">
            <v>ER_2436</v>
          </cell>
          <cell r="E683" t="str">
            <v>2436</v>
          </cell>
          <cell r="F683" t="str">
            <v>ER_2436 - Plummer Sub Rebuild</v>
          </cell>
          <cell r="G683" t="str">
            <v>Regular Capital - Pre Business Case</v>
          </cell>
          <cell r="H683" t="str">
            <v>No Subfunction</v>
          </cell>
          <cell r="I683" t="str">
            <v>No Function</v>
          </cell>
          <cell r="J683" t="str">
            <v>No Driver</v>
          </cell>
          <cell r="K683" t="str">
            <v>SRV_ED</v>
          </cell>
          <cell r="L683" t="str">
            <v>JUR_ID</v>
          </cell>
          <cell r="M683" t="str">
            <v>Elec Transmission 350-359</v>
          </cell>
          <cell r="N683" t="str">
            <v>False</v>
          </cell>
          <cell r="O683" t="str">
            <v>Inactive</v>
          </cell>
          <cell r="P683" t="str">
            <v>ORG_T08</v>
          </cell>
        </row>
        <row r="684">
          <cell r="A684" t="str">
            <v>BI_AMT24</v>
          </cell>
          <cell r="B684" t="str">
            <v>AMT24</v>
          </cell>
          <cell r="C684" t="str">
            <v>BI_AMT24 - Plummer Sub Asset Management Transmission</v>
          </cell>
          <cell r="D684" t="str">
            <v>ER_2302</v>
          </cell>
          <cell r="E684" t="str">
            <v>2302</v>
          </cell>
          <cell r="F684" t="str">
            <v>ER_2302 - Plummer-Increase Capacity/Rebuild</v>
          </cell>
          <cell r="G684" t="str">
            <v>Regular Capital - Pre Business Case</v>
          </cell>
          <cell r="H684" t="str">
            <v>No Subfunction</v>
          </cell>
          <cell r="I684" t="str">
            <v>No Function</v>
          </cell>
          <cell r="J684" t="str">
            <v>No Driver</v>
          </cell>
          <cell r="K684" t="str">
            <v>SRV_ED</v>
          </cell>
          <cell r="L684" t="str">
            <v>JUR_ID</v>
          </cell>
          <cell r="M684" t="str">
            <v>Elec Distribution 360-373</v>
          </cell>
          <cell r="N684" t="str">
            <v>False</v>
          </cell>
          <cell r="O684" t="str">
            <v>Inactive</v>
          </cell>
          <cell r="P684" t="str">
            <v>ORG_L08</v>
          </cell>
        </row>
        <row r="685">
          <cell r="A685" t="str">
            <v>BI_AMT81</v>
          </cell>
          <cell r="B685" t="str">
            <v>AMT81</v>
          </cell>
          <cell r="C685" t="str">
            <v>BI_AMT81 - Xsmn Asset Management</v>
          </cell>
          <cell r="D685" t="str">
            <v>ER_2423</v>
          </cell>
          <cell r="E685" t="str">
            <v>2423</v>
          </cell>
          <cell r="F685" t="str">
            <v>ER_2423 - System Transmission:Rebuild Condition</v>
          </cell>
          <cell r="G685" t="str">
            <v>Transmission Major Rebuild - Asset Condition</v>
          </cell>
          <cell r="H685" t="str">
            <v>T&amp;D Engineering</v>
          </cell>
          <cell r="I685" t="str">
            <v>T&amp;D</v>
          </cell>
          <cell r="J685" t="str">
            <v>Asset Condition</v>
          </cell>
          <cell r="K685" t="str">
            <v>SRV_ED</v>
          </cell>
          <cell r="L685" t="str">
            <v>JUR_WA</v>
          </cell>
          <cell r="M685" t="str">
            <v>Elec Transmission 350-359</v>
          </cell>
          <cell r="N685" t="str">
            <v>True</v>
          </cell>
          <cell r="O685" t="str">
            <v>Active</v>
          </cell>
          <cell r="P685" t="str">
            <v>ORG_L08</v>
          </cell>
        </row>
        <row r="686">
          <cell r="A686" t="str">
            <v>BI_AN511</v>
          </cell>
          <cell r="B686" t="str">
            <v>AN511</v>
          </cell>
          <cell r="C686" t="str">
            <v>BI_AN511 - Relocate Gas Dist Piping Hwy 95 Ponderay</v>
          </cell>
          <cell r="D686" t="str">
            <v>ER_3226</v>
          </cell>
          <cell r="E686" t="str">
            <v>3226</v>
          </cell>
          <cell r="F686" t="str">
            <v>ER_3226 - Relocate Gas Dist Piping Hwy 95 Ponderay</v>
          </cell>
          <cell r="G686" t="str">
            <v>Regular Capital - Pre Business Case</v>
          </cell>
          <cell r="H686" t="str">
            <v>No Subfunction</v>
          </cell>
          <cell r="I686" t="str">
            <v>No Function</v>
          </cell>
          <cell r="J686" t="str">
            <v>No Driver</v>
          </cell>
          <cell r="K686" t="str">
            <v>SRV_GD</v>
          </cell>
          <cell r="L686" t="str">
            <v>JUR_ID</v>
          </cell>
          <cell r="M686" t="str">
            <v>Gas Distribution 374-387</v>
          </cell>
          <cell r="N686" t="str">
            <v>False</v>
          </cell>
          <cell r="O686" t="str">
            <v>Inactive</v>
          </cell>
          <cell r="P686" t="str">
            <v>ORG_B51</v>
          </cell>
        </row>
        <row r="687">
          <cell r="A687" t="str">
            <v>BI_AN629</v>
          </cell>
          <cell r="B687" t="str">
            <v>AN629</v>
          </cell>
          <cell r="C687" t="str">
            <v>BI_AN629 - Install Dover Gate Station</v>
          </cell>
          <cell r="D687" t="str">
            <v>ER_3225</v>
          </cell>
          <cell r="E687" t="str">
            <v>3225</v>
          </cell>
          <cell r="F687" t="str">
            <v>ER_3225 - Install Dover Gate Station</v>
          </cell>
          <cell r="G687" t="str">
            <v>Regular Capital - Pre Business Case</v>
          </cell>
          <cell r="H687" t="str">
            <v>No Subfunction</v>
          </cell>
          <cell r="I687" t="str">
            <v>No Function</v>
          </cell>
          <cell r="J687" t="str">
            <v>No Driver</v>
          </cell>
          <cell r="K687" t="str">
            <v>SRV_GD</v>
          </cell>
          <cell r="L687" t="str">
            <v>JUR_ID</v>
          </cell>
          <cell r="M687" t="str">
            <v>Gas Distribution 374-387</v>
          </cell>
          <cell r="N687" t="str">
            <v>True</v>
          </cell>
          <cell r="O687" t="str">
            <v>Inactive</v>
          </cell>
          <cell r="P687" t="str">
            <v>ORG_B51</v>
          </cell>
        </row>
        <row r="688">
          <cell r="A688" t="str">
            <v>BI_AS003</v>
          </cell>
          <cell r="B688" t="str">
            <v>AS003</v>
          </cell>
          <cell r="C688" t="str">
            <v>BI_AS003 - Clark Fork 711 (Split FDR)</v>
          </cell>
          <cell r="D688" t="str">
            <v>ER_2414</v>
          </cell>
          <cell r="E688" t="str">
            <v>2414</v>
          </cell>
          <cell r="F688" t="str">
            <v>ER_2414 - Sys-Dist Reliability-Improve Worst Fdrs</v>
          </cell>
          <cell r="G688" t="str">
            <v>Distribution System Enhancements</v>
          </cell>
          <cell r="H688" t="str">
            <v>T&amp;D Engineering</v>
          </cell>
          <cell r="I688" t="str">
            <v>T&amp;D</v>
          </cell>
          <cell r="J688" t="str">
            <v>Performance &amp; Capacity</v>
          </cell>
          <cell r="K688" t="str">
            <v>SRV_ED</v>
          </cell>
          <cell r="L688" t="str">
            <v>JUR_AN</v>
          </cell>
          <cell r="M688" t="str">
            <v>Elec Distribution 360-373</v>
          </cell>
          <cell r="N688" t="str">
            <v>True</v>
          </cell>
          <cell r="O688" t="str">
            <v>Inactive</v>
          </cell>
          <cell r="P688" t="str">
            <v>ORG_M08</v>
          </cell>
        </row>
        <row r="689">
          <cell r="A689" t="str">
            <v>BI_AS201</v>
          </cell>
          <cell r="B689" t="str">
            <v>AS201</v>
          </cell>
          <cell r="C689" t="str">
            <v>BI_AS201 - Oldtown 115 Sub- Construct</v>
          </cell>
          <cell r="D689" t="str">
            <v>ER_2213</v>
          </cell>
          <cell r="E689" t="str">
            <v>2213</v>
          </cell>
          <cell r="F689" t="str">
            <v>ER_2213 - Oldtown Substation Construction</v>
          </cell>
          <cell r="G689" t="str">
            <v>Regular Capital - Pre Business Case</v>
          </cell>
          <cell r="H689" t="str">
            <v>No Subfunction</v>
          </cell>
          <cell r="I689" t="str">
            <v>No Function</v>
          </cell>
          <cell r="J689" t="str">
            <v>No Driver</v>
          </cell>
          <cell r="K689" t="str">
            <v>SRV_ED</v>
          </cell>
          <cell r="L689" t="str">
            <v>JUR_ID</v>
          </cell>
          <cell r="M689" t="str">
            <v>Elec Distribution 360-373</v>
          </cell>
          <cell r="N689" t="str">
            <v>False</v>
          </cell>
          <cell r="O689" t="str">
            <v>Inactive</v>
          </cell>
          <cell r="P689" t="str">
            <v>ORG_F08</v>
          </cell>
        </row>
        <row r="690">
          <cell r="A690" t="str">
            <v>BI_AS202</v>
          </cell>
          <cell r="B690" t="str">
            <v>AS202</v>
          </cell>
          <cell r="C690" t="str">
            <v>BI_AS202 - Noxon 230 kV Substation - Rebuild</v>
          </cell>
          <cell r="D690" t="str">
            <v>ER_2532</v>
          </cell>
          <cell r="E690" t="str">
            <v>2532</v>
          </cell>
          <cell r="F690" t="str">
            <v>ER_2532 - Noxon 230 kV Substation - Rebuild</v>
          </cell>
          <cell r="G690" t="str">
            <v>Noxon Switchyard 230kV Breaker Replacement</v>
          </cell>
          <cell r="H690" t="str">
            <v>T&amp;D Engineering</v>
          </cell>
          <cell r="I690" t="str">
            <v>T&amp;D</v>
          </cell>
          <cell r="J690" t="str">
            <v>Mandatory &amp; Compliance</v>
          </cell>
          <cell r="K690" t="str">
            <v>SRV_ED</v>
          </cell>
          <cell r="L690" t="str">
            <v>JUR_AN</v>
          </cell>
          <cell r="M690" t="str">
            <v>Elec Transmission 350-359</v>
          </cell>
          <cell r="N690" t="str">
            <v>True</v>
          </cell>
          <cell r="O690" t="str">
            <v>Active</v>
          </cell>
          <cell r="P690" t="str">
            <v>ORG_M08</v>
          </cell>
        </row>
        <row r="691">
          <cell r="A691" t="str">
            <v>BI_AS203</v>
          </cell>
          <cell r="B691" t="str">
            <v>AS203</v>
          </cell>
          <cell r="C691" t="str">
            <v>BI_AS203 - Bronx 115 kV - Rebuild Substation</v>
          </cell>
          <cell r="D691" t="str">
            <v>ER_2204</v>
          </cell>
          <cell r="E691" t="str">
            <v>2204</v>
          </cell>
          <cell r="F691" t="str">
            <v>ER_2204 - Substation Rebuilds</v>
          </cell>
          <cell r="G691" t="str">
            <v>Substation - Station Rebuilds Program</v>
          </cell>
          <cell r="H691" t="str">
            <v>T&amp;D Engineering</v>
          </cell>
          <cell r="I691" t="str">
            <v>T&amp;D</v>
          </cell>
          <cell r="J691" t="str">
            <v>Asset Condition</v>
          </cell>
          <cell r="K691" t="str">
            <v>SRV_ED</v>
          </cell>
          <cell r="L691" t="str">
            <v>JUR_ID</v>
          </cell>
          <cell r="M691" t="str">
            <v>Elec Distribution 360-373</v>
          </cell>
          <cell r="N691" t="str">
            <v>True</v>
          </cell>
          <cell r="O691" t="str">
            <v>Active</v>
          </cell>
          <cell r="P691" t="str">
            <v>ORG_M08</v>
          </cell>
        </row>
        <row r="692">
          <cell r="A692" t="str">
            <v>BI_AS209</v>
          </cell>
          <cell r="B692" t="str">
            <v>AS209</v>
          </cell>
          <cell r="C692" t="str">
            <v>BI_AS209 - Oldtown 115 Sub: Purchase Property</v>
          </cell>
          <cell r="D692" t="str">
            <v>ER_2213</v>
          </cell>
          <cell r="E692" t="str">
            <v>2213</v>
          </cell>
          <cell r="F692" t="str">
            <v>ER_2213 - Oldtown Substation Construction</v>
          </cell>
          <cell r="G692" t="str">
            <v>Regular Capital - Pre Business Case</v>
          </cell>
          <cell r="H692" t="str">
            <v>No Subfunction</v>
          </cell>
          <cell r="I692" t="str">
            <v>No Function</v>
          </cell>
          <cell r="J692" t="str">
            <v>No Driver</v>
          </cell>
          <cell r="K692" t="str">
            <v>SRV_ED</v>
          </cell>
          <cell r="L692" t="str">
            <v>JUR_ID</v>
          </cell>
          <cell r="M692" t="str">
            <v>Elec Distribution 360-373</v>
          </cell>
          <cell r="N692" t="str">
            <v>False</v>
          </cell>
          <cell r="O692" t="str">
            <v>Inactive</v>
          </cell>
          <cell r="P692" t="str">
            <v>ORG_M08</v>
          </cell>
        </row>
        <row r="693">
          <cell r="A693" t="str">
            <v>BI_AS210</v>
          </cell>
          <cell r="B693" t="str">
            <v>AS210</v>
          </cell>
          <cell r="C693" t="str">
            <v>BI_AS210 - Priest River - Temp Cap Increase</v>
          </cell>
          <cell r="D693" t="str">
            <v>ER_2213</v>
          </cell>
          <cell r="E693" t="str">
            <v>2213</v>
          </cell>
          <cell r="F693" t="str">
            <v>ER_2213 - Oldtown Substation Construction</v>
          </cell>
          <cell r="G693" t="str">
            <v>Regular Capital - Pre Business Case</v>
          </cell>
          <cell r="H693" t="str">
            <v>No Subfunction</v>
          </cell>
          <cell r="I693" t="str">
            <v>No Function</v>
          </cell>
          <cell r="J693" t="str">
            <v>No Driver</v>
          </cell>
          <cell r="K693" t="str">
            <v>SRV_ED</v>
          </cell>
          <cell r="L693" t="str">
            <v>JUR_ID</v>
          </cell>
          <cell r="M693" t="str">
            <v>Elec Distribution 360-373</v>
          </cell>
          <cell r="N693" t="str">
            <v>False</v>
          </cell>
          <cell r="O693" t="str">
            <v>Inactive</v>
          </cell>
          <cell r="P693" t="str">
            <v>ORG_F08</v>
          </cell>
        </row>
        <row r="694">
          <cell r="A694" t="str">
            <v>BI_AS300</v>
          </cell>
          <cell r="B694" t="str">
            <v>AS300</v>
          </cell>
          <cell r="C694" t="str">
            <v>BI_AS300 - Sandpoint 115 Kv Sub - Replace Feeder Breakers</v>
          </cell>
          <cell r="D694" t="str">
            <v>ER_2223</v>
          </cell>
          <cell r="E694" t="str">
            <v>2223</v>
          </cell>
          <cell r="F694" t="str">
            <v>ER_2223 - Sandpoint - Replace Breakers</v>
          </cell>
          <cell r="G694" t="str">
            <v>Regular Capital - Pre Business Case</v>
          </cell>
          <cell r="H694" t="str">
            <v>No Subfunction</v>
          </cell>
          <cell r="I694" t="str">
            <v>No Function</v>
          </cell>
          <cell r="J694" t="str">
            <v>No Driver</v>
          </cell>
          <cell r="K694" t="str">
            <v>SRV_ED</v>
          </cell>
          <cell r="L694" t="str">
            <v>JUR_ID</v>
          </cell>
          <cell r="M694" t="str">
            <v>Elec Distribution 360-373</v>
          </cell>
          <cell r="N694" t="str">
            <v>True</v>
          </cell>
          <cell r="O694" t="str">
            <v>Inactive</v>
          </cell>
          <cell r="P694" t="str">
            <v>ORG_F08</v>
          </cell>
        </row>
        <row r="695">
          <cell r="A695" t="str">
            <v>BI_AS301</v>
          </cell>
          <cell r="B695" t="str">
            <v>AS301</v>
          </cell>
          <cell r="C695" t="str">
            <v>BI_AS301 - Noxon 230 kV Switchyard - Lancaster Integration</v>
          </cell>
          <cell r="D695" t="str">
            <v>ER_7050</v>
          </cell>
          <cell r="E695" t="str">
            <v>7050</v>
          </cell>
          <cell r="F695" t="str">
            <v>ER_7050 - Productivity Initiative</v>
          </cell>
          <cell r="G695" t="str">
            <v>Productivity</v>
          </cell>
          <cell r="H695" t="str">
            <v>Productivity Subfunction</v>
          </cell>
          <cell r="I695" t="str">
            <v>Other Capital Function</v>
          </cell>
          <cell r="J695" t="str">
            <v>No Driver</v>
          </cell>
          <cell r="K695" t="str">
            <v>SRV_CD</v>
          </cell>
          <cell r="L695" t="str">
            <v>JUR_AA</v>
          </cell>
          <cell r="M695" t="str">
            <v>General 12yr 389 / 393-395 / 397-398</v>
          </cell>
          <cell r="N695" t="str">
            <v>True</v>
          </cell>
          <cell r="O695" t="str">
            <v>Inactive</v>
          </cell>
          <cell r="P695" t="str">
            <v>ORG_M08</v>
          </cell>
        </row>
        <row r="696">
          <cell r="A696" t="str">
            <v>BI_AS302</v>
          </cell>
          <cell r="B696" t="str">
            <v>AS302</v>
          </cell>
          <cell r="C696" t="str">
            <v>BI_AS302 - Sagle 115kV-Upgrade Stn Integration Sdpt Grid Mod</v>
          </cell>
          <cell r="D696" t="str">
            <v>ER_2570</v>
          </cell>
          <cell r="E696" t="str">
            <v>2570</v>
          </cell>
          <cell r="F696" t="str">
            <v>ER_2570 - Sandpoint Grid Modernization Project</v>
          </cell>
          <cell r="G696" t="str">
            <v>Distribution Grid Modernization</v>
          </cell>
          <cell r="H696" t="str">
            <v>T&amp;D Operations</v>
          </cell>
          <cell r="I696" t="str">
            <v>T&amp;D</v>
          </cell>
          <cell r="J696" t="str">
            <v>Asset Condition</v>
          </cell>
          <cell r="K696" t="str">
            <v>SRV_ED</v>
          </cell>
          <cell r="L696" t="str">
            <v>JUR_ID</v>
          </cell>
          <cell r="M696" t="str">
            <v>Elec Distribution 360-373</v>
          </cell>
          <cell r="N696" t="str">
            <v>True</v>
          </cell>
          <cell r="O696" t="str">
            <v>Inactive</v>
          </cell>
          <cell r="P696" t="str">
            <v>ORG_M08</v>
          </cell>
        </row>
        <row r="697">
          <cell r="A697" t="str">
            <v>BI_AS303</v>
          </cell>
          <cell r="B697" t="str">
            <v>AS303</v>
          </cell>
          <cell r="C697" t="str">
            <v>BI_AS303 - Sdpt 115kV-Upgrade Stn Integration Sdpt Grid Mod</v>
          </cell>
          <cell r="D697" t="str">
            <v>ER_2570</v>
          </cell>
          <cell r="E697" t="str">
            <v>2570</v>
          </cell>
          <cell r="F697" t="str">
            <v>ER_2570 - Sandpoint Grid Modernization Project</v>
          </cell>
          <cell r="G697" t="str">
            <v>Distribution Grid Modernization</v>
          </cell>
          <cell r="H697" t="str">
            <v>T&amp;D Operations</v>
          </cell>
          <cell r="I697" t="str">
            <v>T&amp;D</v>
          </cell>
          <cell r="J697" t="str">
            <v>Asset Condition</v>
          </cell>
          <cell r="K697" t="str">
            <v>SRV_ED</v>
          </cell>
          <cell r="L697" t="str">
            <v>JUR_ID</v>
          </cell>
          <cell r="M697" t="str">
            <v>Elec Distribution 360-373</v>
          </cell>
          <cell r="N697" t="str">
            <v>True</v>
          </cell>
          <cell r="O697" t="str">
            <v>Inactive</v>
          </cell>
          <cell r="P697" t="str">
            <v>ORG_M08</v>
          </cell>
        </row>
        <row r="698">
          <cell r="A698" t="str">
            <v>BI_AS304</v>
          </cell>
          <cell r="B698" t="str">
            <v>AS304</v>
          </cell>
          <cell r="C698" t="str">
            <v>BI_AS304 - Oden 115kV-Upgrade Stn Integration Sdpt Grid Mod</v>
          </cell>
          <cell r="D698" t="str">
            <v>ER_2570</v>
          </cell>
          <cell r="E698" t="str">
            <v>2570</v>
          </cell>
          <cell r="F698" t="str">
            <v>ER_2570 - Sandpoint Grid Modernization Project</v>
          </cell>
          <cell r="G698" t="str">
            <v>Distribution Grid Modernization</v>
          </cell>
          <cell r="H698" t="str">
            <v>T&amp;D Operations</v>
          </cell>
          <cell r="I698" t="str">
            <v>T&amp;D</v>
          </cell>
          <cell r="J698" t="str">
            <v>Asset Condition</v>
          </cell>
          <cell r="K698" t="str">
            <v>SRV_ED</v>
          </cell>
          <cell r="L698" t="str">
            <v>JUR_AN</v>
          </cell>
          <cell r="M698" t="str">
            <v>Elec Distribution 360-373</v>
          </cell>
          <cell r="N698" t="str">
            <v>True</v>
          </cell>
          <cell r="O698" t="str">
            <v>Inactive</v>
          </cell>
          <cell r="P698" t="str">
            <v>ORG_M08</v>
          </cell>
        </row>
        <row r="699">
          <cell r="A699" t="str">
            <v>BI_AS305</v>
          </cell>
          <cell r="B699" t="str">
            <v>AS305</v>
          </cell>
          <cell r="C699" t="str">
            <v>BI_AS305 - Noxon Construction Sub - Minor Rebuild</v>
          </cell>
          <cell r="D699" t="str">
            <v>ER_2572</v>
          </cell>
          <cell r="E699" t="str">
            <v>2572</v>
          </cell>
          <cell r="F699" t="str">
            <v>ER_2572 - Noxon Construction Sub - Minor Rebuild</v>
          </cell>
          <cell r="G699" t="str">
            <v>Substation - Station Rebuilds Program</v>
          </cell>
          <cell r="H699" t="str">
            <v>T&amp;D Engineering</v>
          </cell>
          <cell r="I699" t="str">
            <v>T&amp;D</v>
          </cell>
          <cell r="J699" t="str">
            <v>Asset Condition</v>
          </cell>
          <cell r="K699" t="str">
            <v>SRV_ED</v>
          </cell>
          <cell r="L699" t="str">
            <v>JUR_AN</v>
          </cell>
          <cell r="M699" t="str">
            <v>Elec Distribution 360-373</v>
          </cell>
          <cell r="N699" t="str">
            <v>True</v>
          </cell>
          <cell r="O699" t="str">
            <v>Inactive</v>
          </cell>
          <cell r="P699" t="str">
            <v>ORG_M08</v>
          </cell>
        </row>
        <row r="700">
          <cell r="A700" t="str">
            <v>BI_AS376</v>
          </cell>
          <cell r="B700" t="str">
            <v>AS376</v>
          </cell>
          <cell r="C700" t="str">
            <v>BI_AS376 - Cabinet 115 Sub - Inc Xfmr Capacity</v>
          </cell>
          <cell r="D700" t="str">
            <v>ER_2256</v>
          </cell>
          <cell r="E700" t="str">
            <v>2256</v>
          </cell>
          <cell r="F700" t="str">
            <v>ER_2256 - Cab-Increase Xfmr Capacity</v>
          </cell>
          <cell r="G700" t="str">
            <v>Regular Capital - Pre Business Case</v>
          </cell>
          <cell r="H700" t="str">
            <v>No Subfunction</v>
          </cell>
          <cell r="I700" t="str">
            <v>No Function</v>
          </cell>
          <cell r="J700" t="str">
            <v>No Driver</v>
          </cell>
          <cell r="K700" t="str">
            <v>SRV_ED</v>
          </cell>
          <cell r="L700" t="str">
            <v>JUR_ID</v>
          </cell>
          <cell r="M700" t="str">
            <v>Elec Distribution 360-373</v>
          </cell>
          <cell r="N700" t="str">
            <v>True</v>
          </cell>
          <cell r="O700" t="str">
            <v>Inactive</v>
          </cell>
          <cell r="P700" t="str">
            <v>ORG_F08</v>
          </cell>
        </row>
        <row r="701">
          <cell r="A701" t="str">
            <v>BI_AS401</v>
          </cell>
          <cell r="B701" t="str">
            <v>AS401</v>
          </cell>
          <cell r="C701" t="str">
            <v>BI_AS401 - Cabinet 230 Sw Yd - Rplc Bud Pts</v>
          </cell>
          <cell r="D701" t="str">
            <v>ER_2238</v>
          </cell>
          <cell r="E701" t="str">
            <v>2238</v>
          </cell>
          <cell r="F701" t="str">
            <v>ER_2238 - Cabinet 230kV Switch Yard</v>
          </cell>
          <cell r="G701" t="str">
            <v>Regular Capital - Pre Business Case</v>
          </cell>
          <cell r="H701" t="str">
            <v>No Subfunction</v>
          </cell>
          <cell r="I701" t="str">
            <v>No Function</v>
          </cell>
          <cell r="J701" t="str">
            <v>No Driver</v>
          </cell>
          <cell r="K701" t="str">
            <v>SRV_ED</v>
          </cell>
          <cell r="L701" t="str">
            <v>JUR_ID</v>
          </cell>
          <cell r="M701" t="str">
            <v>Elec Transmission 350-359</v>
          </cell>
          <cell r="N701" t="str">
            <v>True</v>
          </cell>
          <cell r="O701" t="str">
            <v>Inactive</v>
          </cell>
          <cell r="P701" t="str">
            <v>ORG_F08</v>
          </cell>
        </row>
        <row r="702">
          <cell r="A702" t="str">
            <v>BI_AS402</v>
          </cell>
          <cell r="B702" t="str">
            <v>AS402</v>
          </cell>
          <cell r="C702" t="str">
            <v>BI_AS402 - Newport 115 Kv Sub - Retire &amp; Salvage</v>
          </cell>
          <cell r="D702" t="str">
            <v>ER_2213</v>
          </cell>
          <cell r="E702" t="str">
            <v>2213</v>
          </cell>
          <cell r="F702" t="str">
            <v>ER_2213 - Oldtown Substation Construction</v>
          </cell>
          <cell r="G702" t="str">
            <v>Regular Capital - Pre Business Case</v>
          </cell>
          <cell r="H702" t="str">
            <v>No Subfunction</v>
          </cell>
          <cell r="I702" t="str">
            <v>No Function</v>
          </cell>
          <cell r="J702" t="str">
            <v>No Driver</v>
          </cell>
          <cell r="K702" t="str">
            <v>SRV_ED</v>
          </cell>
          <cell r="L702" t="str">
            <v>JUR_ID</v>
          </cell>
          <cell r="M702" t="str">
            <v>Elec Distribution 360-373</v>
          </cell>
          <cell r="N702" t="str">
            <v>False</v>
          </cell>
          <cell r="O702" t="str">
            <v>Inactive</v>
          </cell>
          <cell r="P702" t="str">
            <v>ORG_F08</v>
          </cell>
        </row>
        <row r="703">
          <cell r="A703" t="str">
            <v>BI_AS403</v>
          </cell>
          <cell r="B703" t="str">
            <v>AS403</v>
          </cell>
          <cell r="C703" t="str">
            <v>BI_AS403 - Sagle 115 Sub - Construct New Sub</v>
          </cell>
          <cell r="D703" t="str">
            <v>ER_2239</v>
          </cell>
          <cell r="E703" t="str">
            <v>2239</v>
          </cell>
          <cell r="F703" t="str">
            <v>ER_2239 - Sagle 115 Sub</v>
          </cell>
          <cell r="G703" t="str">
            <v>Regular Capital - Pre Business Case</v>
          </cell>
          <cell r="H703" t="str">
            <v>No Subfunction</v>
          </cell>
          <cell r="I703" t="str">
            <v>No Function</v>
          </cell>
          <cell r="J703" t="str">
            <v>No Driver</v>
          </cell>
          <cell r="K703" t="str">
            <v>SRV_ED</v>
          </cell>
          <cell r="L703" t="str">
            <v>JUR_ID</v>
          </cell>
          <cell r="M703" t="str">
            <v>Elec Distribution 360-373</v>
          </cell>
          <cell r="N703" t="str">
            <v>True</v>
          </cell>
          <cell r="O703" t="str">
            <v>Inactive</v>
          </cell>
          <cell r="P703" t="str">
            <v>ORG_F08</v>
          </cell>
        </row>
        <row r="704">
          <cell r="A704" t="str">
            <v>BI_AS500</v>
          </cell>
          <cell r="B704" t="str">
            <v>AS500</v>
          </cell>
          <cell r="C704" t="str">
            <v>BI_AS500 - Sandpoint 115 Sub- Add Xfmr #4</v>
          </cell>
          <cell r="D704" t="str">
            <v>ER_2330</v>
          </cell>
          <cell r="E704" t="str">
            <v>2330</v>
          </cell>
          <cell r="F704" t="str">
            <v>ER_2330 - Sandpoint 115 Sub- Add Xfmr #4</v>
          </cell>
          <cell r="G704" t="str">
            <v>Regular Capital - Pre Business Case</v>
          </cell>
          <cell r="H704" t="str">
            <v>No Subfunction</v>
          </cell>
          <cell r="I704" t="str">
            <v>No Function</v>
          </cell>
          <cell r="J704" t="str">
            <v>No Driver</v>
          </cell>
          <cell r="K704" t="str">
            <v>SRV_ED</v>
          </cell>
          <cell r="L704" t="str">
            <v>JUR_ID</v>
          </cell>
          <cell r="M704" t="str">
            <v>Elec Distribution 360-373</v>
          </cell>
          <cell r="N704" t="str">
            <v>True</v>
          </cell>
          <cell r="O704" t="str">
            <v>Inactive</v>
          </cell>
          <cell r="P704" t="str">
            <v>ORG_F08</v>
          </cell>
        </row>
        <row r="705">
          <cell r="A705" t="str">
            <v>BI_AS501</v>
          </cell>
          <cell r="B705" t="str">
            <v>AS501</v>
          </cell>
          <cell r="C705" t="str">
            <v>BI_AS501 - Lakeview - Replace Timbers</v>
          </cell>
          <cell r="D705" t="str">
            <v>ER_2204</v>
          </cell>
          <cell r="E705" t="str">
            <v>2204</v>
          </cell>
          <cell r="F705" t="str">
            <v>ER_2204 - Substation Rebuilds</v>
          </cell>
          <cell r="G705" t="str">
            <v>Substation - Station Rebuilds Program</v>
          </cell>
          <cell r="H705" t="str">
            <v>T&amp;D Engineering</v>
          </cell>
          <cell r="I705" t="str">
            <v>T&amp;D</v>
          </cell>
          <cell r="J705" t="str">
            <v>Asset Condition</v>
          </cell>
          <cell r="K705" t="str">
            <v>SRV_ED</v>
          </cell>
          <cell r="L705" t="str">
            <v>JUR_ID</v>
          </cell>
          <cell r="M705" t="str">
            <v>Elec Distribution 360-373</v>
          </cell>
          <cell r="N705" t="str">
            <v>False</v>
          </cell>
          <cell r="O705" t="str">
            <v>Inactive</v>
          </cell>
          <cell r="P705" t="str">
            <v>ORG_M08</v>
          </cell>
        </row>
        <row r="706">
          <cell r="A706" t="str">
            <v>BI_AS600</v>
          </cell>
          <cell r="B706" t="str">
            <v>AS600</v>
          </cell>
          <cell r="C706" t="str">
            <v>BI_AS600 - Priest River ? Minor Rebuild - 20 kV Yard</v>
          </cell>
          <cell r="D706" t="str">
            <v>ER_2204</v>
          </cell>
          <cell r="E706" t="str">
            <v>2204</v>
          </cell>
          <cell r="F706" t="str">
            <v>ER_2204 - Substation Rebuilds</v>
          </cell>
          <cell r="G706" t="str">
            <v>Substation - Station Rebuilds Program</v>
          </cell>
          <cell r="H706" t="str">
            <v>T&amp;D Engineering</v>
          </cell>
          <cell r="I706" t="str">
            <v>T&amp;D</v>
          </cell>
          <cell r="J706" t="str">
            <v>Asset Condition</v>
          </cell>
          <cell r="K706" t="str">
            <v>SRV_ED</v>
          </cell>
          <cell r="L706" t="str">
            <v>JUR_ID</v>
          </cell>
          <cell r="M706" t="str">
            <v>Elec Distribution 360-373</v>
          </cell>
          <cell r="N706" t="str">
            <v>True</v>
          </cell>
          <cell r="O706" t="str">
            <v>Active</v>
          </cell>
          <cell r="P706" t="str">
            <v>ORG_M08</v>
          </cell>
        </row>
        <row r="707">
          <cell r="A707" t="str">
            <v>BI_AS755</v>
          </cell>
          <cell r="B707" t="str">
            <v>AS755</v>
          </cell>
          <cell r="C707" t="str">
            <v>BI_AS755 - Sandpoint 115-13kV Sub-LTC Control Upgrade</v>
          </cell>
          <cell r="D707" t="str">
            <v>ER_2424</v>
          </cell>
          <cell r="E707" t="str">
            <v>2424</v>
          </cell>
          <cell r="F707" t="str">
            <v>ER_2424 - Sandpoint 115kV:LTC Control Upgrade</v>
          </cell>
          <cell r="G707" t="str">
            <v>Regular Capital - Pre Business Case</v>
          </cell>
          <cell r="H707" t="str">
            <v>No Subfunction</v>
          </cell>
          <cell r="I707" t="str">
            <v>No Function</v>
          </cell>
          <cell r="J707" t="str">
            <v>No Driver</v>
          </cell>
          <cell r="K707" t="str">
            <v>SRV_ED</v>
          </cell>
          <cell r="L707" t="str">
            <v>JUR_ID</v>
          </cell>
          <cell r="M707" t="str">
            <v>Elec Distribution 360-373</v>
          </cell>
          <cell r="N707" t="str">
            <v>True</v>
          </cell>
          <cell r="O707" t="str">
            <v>Inactive</v>
          </cell>
          <cell r="P707" t="str">
            <v>ORG_M08</v>
          </cell>
        </row>
        <row r="708">
          <cell r="A708" t="str">
            <v>BI_AS900</v>
          </cell>
          <cell r="B708" t="str">
            <v>AS900</v>
          </cell>
          <cell r="C708" t="str">
            <v>BI_AS900 - Cabinet Gorge PRC-002 (Substation Integration)</v>
          </cell>
          <cell r="D708" t="str">
            <v>ER_2608</v>
          </cell>
          <cell r="E708" t="str">
            <v>2608</v>
          </cell>
          <cell r="F708" t="str">
            <v>ER_2608 - Protection System Upgrades for PRC-002</v>
          </cell>
          <cell r="G708" t="str">
            <v>Protection System Upgrade for PRC-002</v>
          </cell>
          <cell r="H708" t="str">
            <v>T&amp;D Engineering</v>
          </cell>
          <cell r="I708" t="str">
            <v>T&amp;D</v>
          </cell>
          <cell r="J708" t="str">
            <v>Mandatory &amp; Compliance</v>
          </cell>
          <cell r="K708" t="str">
            <v>SRV_ED</v>
          </cell>
          <cell r="L708" t="str">
            <v>JUR_AN</v>
          </cell>
          <cell r="M708" t="str">
            <v>Elec Transmission 350-359</v>
          </cell>
          <cell r="N708" t="str">
            <v>True</v>
          </cell>
          <cell r="O708" t="str">
            <v>Active</v>
          </cell>
          <cell r="P708" t="str">
            <v>ORG_M08</v>
          </cell>
        </row>
        <row r="709">
          <cell r="A709" t="str">
            <v>BI_AS946</v>
          </cell>
          <cell r="B709" t="str">
            <v>AS946</v>
          </cell>
          <cell r="C709" t="str">
            <v>BI_AS946 - Oden 115 Sub: Split Fdr &amp; Scada Fdr</v>
          </cell>
          <cell r="D709" t="str">
            <v>ER_2291</v>
          </cell>
          <cell r="E709" t="str">
            <v>2291</v>
          </cell>
          <cell r="F709" t="str">
            <v>ER_2291 - Oden-Split Feeder/SCADA</v>
          </cell>
          <cell r="G709" t="str">
            <v>Regular Capital - Pre Business Case</v>
          </cell>
          <cell r="H709" t="str">
            <v>No Subfunction</v>
          </cell>
          <cell r="I709" t="str">
            <v>No Function</v>
          </cell>
          <cell r="J709" t="str">
            <v>No Driver</v>
          </cell>
          <cell r="K709" t="str">
            <v>SRV_ED</v>
          </cell>
          <cell r="L709" t="str">
            <v>JUR_ID</v>
          </cell>
          <cell r="M709" t="str">
            <v>Elec Distribution 360-373</v>
          </cell>
          <cell r="N709" t="str">
            <v>False</v>
          </cell>
          <cell r="O709" t="str">
            <v>Inactive</v>
          </cell>
          <cell r="P709" t="str">
            <v>ORG_F08</v>
          </cell>
        </row>
        <row r="710">
          <cell r="A710" t="str">
            <v>BI_AS965</v>
          </cell>
          <cell r="B710" t="str">
            <v>AS965</v>
          </cell>
          <cell r="C710" t="str">
            <v>BI_AS965 - Pine St sub - r&amp;s</v>
          </cell>
          <cell r="D710" t="str">
            <v>ER_2313</v>
          </cell>
          <cell r="E710" t="str">
            <v>2313</v>
          </cell>
          <cell r="F710" t="str">
            <v>ER_2313 - Pine Street 2.5 Sub - Convert to 21 Sub</v>
          </cell>
          <cell r="G710" t="str">
            <v>Regular Capital - Pre Business Case</v>
          </cell>
          <cell r="H710" t="str">
            <v>No Subfunction</v>
          </cell>
          <cell r="I710" t="str">
            <v>No Function</v>
          </cell>
          <cell r="J710" t="str">
            <v>No Driver</v>
          </cell>
          <cell r="K710" t="str">
            <v>SRV_ED</v>
          </cell>
          <cell r="L710" t="str">
            <v>JUR_ID</v>
          </cell>
          <cell r="M710" t="str">
            <v>Elec Distribution 360-373</v>
          </cell>
          <cell r="N710" t="str">
            <v>True</v>
          </cell>
          <cell r="O710" t="str">
            <v>Inactive</v>
          </cell>
          <cell r="P710" t="str">
            <v>ORG_F08</v>
          </cell>
        </row>
        <row r="711">
          <cell r="A711" t="str">
            <v>BI_AT001</v>
          </cell>
          <cell r="B711" t="str">
            <v>AT001</v>
          </cell>
          <cell r="C711" t="str">
            <v>BI_AT001 - Hwy 95 Bypass Sandpoint</v>
          </cell>
          <cell r="D711" t="str">
            <v>ER_2070</v>
          </cell>
          <cell r="E711" t="str">
            <v>2070</v>
          </cell>
          <cell r="F711" t="str">
            <v>ER_2070 - Trans/Dist/Sub Reimbursable Projects</v>
          </cell>
          <cell r="G711" t="str">
            <v>T&amp;D Reimbursable</v>
          </cell>
          <cell r="H711" t="str">
            <v>T&amp;D Engineering</v>
          </cell>
          <cell r="I711" t="str">
            <v>T&amp;D</v>
          </cell>
          <cell r="J711" t="str">
            <v>Customer Requested</v>
          </cell>
          <cell r="K711" t="str">
            <v>SRV_ED</v>
          </cell>
          <cell r="L711" t="str">
            <v>JUR_AN</v>
          </cell>
          <cell r="M711" t="str">
            <v>Elec Transmission 350-359</v>
          </cell>
          <cell r="N711" t="str">
            <v>True</v>
          </cell>
          <cell r="O711" t="str">
            <v>Inactive</v>
          </cell>
          <cell r="P711" t="str">
            <v>ORG_L08</v>
          </cell>
        </row>
        <row r="712">
          <cell r="A712" t="str">
            <v>BI_AT100</v>
          </cell>
          <cell r="B712" t="str">
            <v>AT100</v>
          </cell>
          <cell r="C712" t="str">
            <v>BI_AT100 - Integrate 115 kV lines at Bronx Sub</v>
          </cell>
          <cell r="D712" t="str">
            <v>ER_2465</v>
          </cell>
          <cell r="E712" t="str">
            <v>2465</v>
          </cell>
          <cell r="F712" t="str">
            <v>ER_2465 - Bronx - 115-21kV</v>
          </cell>
          <cell r="G712" t="str">
            <v>Substation - Station Rebuilds Program</v>
          </cell>
          <cell r="H712" t="str">
            <v>T&amp;D Engineering</v>
          </cell>
          <cell r="I712" t="str">
            <v>T&amp;D</v>
          </cell>
          <cell r="J712" t="str">
            <v>Asset Condition</v>
          </cell>
          <cell r="K712" t="str">
            <v>SRV_ED</v>
          </cell>
          <cell r="L712" t="str">
            <v>JUR_ID</v>
          </cell>
          <cell r="M712" t="str">
            <v>Elec Transmission 350-359</v>
          </cell>
          <cell r="N712" t="str">
            <v>True</v>
          </cell>
          <cell r="O712" t="str">
            <v>Inactive</v>
          </cell>
          <cell r="P712" t="str">
            <v>ORG_L08</v>
          </cell>
        </row>
        <row r="713">
          <cell r="A713" t="str">
            <v>BI_AT200</v>
          </cell>
          <cell r="B713" t="str">
            <v>AT200</v>
          </cell>
          <cell r="C713" t="str">
            <v>BI_AT200 - Noxon - Hot Springs #2 230kV Reroute</v>
          </cell>
          <cell r="D713" t="str">
            <v>ER_2553</v>
          </cell>
          <cell r="E713" t="str">
            <v>2553</v>
          </cell>
          <cell r="F713" t="str">
            <v>ER_2553 - Noxon - Hot Springs #2 230kV Reroute</v>
          </cell>
          <cell r="G713" t="str">
            <v>Transmission - NOX-HOT #2 230kV Reroute</v>
          </cell>
          <cell r="H713" t="str">
            <v>T&amp;D Engineering</v>
          </cell>
          <cell r="I713" t="str">
            <v>T&amp;D</v>
          </cell>
          <cell r="J713" t="str">
            <v>No Driver</v>
          </cell>
          <cell r="K713" t="str">
            <v>SRV_ED</v>
          </cell>
          <cell r="L713" t="str">
            <v>JUR_AN</v>
          </cell>
          <cell r="M713" t="str">
            <v>Elec Transmission 350-359</v>
          </cell>
          <cell r="N713" t="str">
            <v>True</v>
          </cell>
          <cell r="O713" t="str">
            <v>Inactive</v>
          </cell>
          <cell r="P713" t="str">
            <v>ORG_L08</v>
          </cell>
        </row>
        <row r="714">
          <cell r="A714" t="str">
            <v>BI_AT201</v>
          </cell>
          <cell r="B714" t="str">
            <v>AT201</v>
          </cell>
          <cell r="C714" t="str">
            <v>BI_AT201 - Oldtown 115 Tap: Convert 60Kv to 115Kv</v>
          </cell>
          <cell r="D714" t="str">
            <v>ER_2213</v>
          </cell>
          <cell r="E714" t="str">
            <v>2213</v>
          </cell>
          <cell r="F714" t="str">
            <v>ER_2213 - Oldtown Substation Construction</v>
          </cell>
          <cell r="G714" t="str">
            <v>Regular Capital - Pre Business Case</v>
          </cell>
          <cell r="H714" t="str">
            <v>No Subfunction</v>
          </cell>
          <cell r="I714" t="str">
            <v>No Function</v>
          </cell>
          <cell r="J714" t="str">
            <v>No Driver</v>
          </cell>
          <cell r="K714" t="str">
            <v>SRV_ED</v>
          </cell>
          <cell r="L714" t="str">
            <v>JUR_ID</v>
          </cell>
          <cell r="M714" t="str">
            <v>Elec Distribution 360-373</v>
          </cell>
          <cell r="N714" t="str">
            <v>False</v>
          </cell>
          <cell r="O714" t="str">
            <v>Inactive</v>
          </cell>
          <cell r="P714" t="str">
            <v>ORG_J53</v>
          </cell>
        </row>
        <row r="715">
          <cell r="A715" t="str">
            <v>BI_AT202</v>
          </cell>
          <cell r="B715" t="str">
            <v>AT202</v>
          </cell>
          <cell r="C715" t="str">
            <v>BI_AT202 - Noxon-Pine Creek 230kV Transmission Line LiDAR</v>
          </cell>
          <cell r="D715" t="str">
            <v>ER_2560</v>
          </cell>
          <cell r="E715" t="str">
            <v>2560</v>
          </cell>
          <cell r="F715" t="str">
            <v>ER_2560 - Line Ratings Mitigation Project</v>
          </cell>
          <cell r="G715" t="str">
            <v>Transmission - NERC High Priority Mitigation</v>
          </cell>
          <cell r="H715" t="str">
            <v>T&amp;D Engineering</v>
          </cell>
          <cell r="I715" t="str">
            <v>T&amp;D</v>
          </cell>
          <cell r="J715" t="str">
            <v>Mandatory &amp; Compliance</v>
          </cell>
          <cell r="K715" t="str">
            <v>SRV_ED</v>
          </cell>
          <cell r="L715" t="str">
            <v>JUR_AN</v>
          </cell>
          <cell r="M715" t="str">
            <v>Elec Transmission 350-359</v>
          </cell>
          <cell r="N715" t="str">
            <v>True</v>
          </cell>
          <cell r="O715" t="str">
            <v>Inactive</v>
          </cell>
          <cell r="P715" t="str">
            <v>ORG_L08</v>
          </cell>
        </row>
        <row r="716">
          <cell r="A716" t="str">
            <v>BI_AT203</v>
          </cell>
          <cell r="B716" t="str">
            <v>AT203</v>
          </cell>
          <cell r="C716" t="str">
            <v>BI_AT203 - Cabinet-Noxon 230kV Transmission Line: LiDAR</v>
          </cell>
          <cell r="D716" t="str">
            <v>ER_2560</v>
          </cell>
          <cell r="E716" t="str">
            <v>2560</v>
          </cell>
          <cell r="F716" t="str">
            <v>ER_2560 - Line Ratings Mitigation Project</v>
          </cell>
          <cell r="G716" t="str">
            <v>Transmission - NERC High Priority Mitigation</v>
          </cell>
          <cell r="H716" t="str">
            <v>T&amp;D Engineering</v>
          </cell>
          <cell r="I716" t="str">
            <v>T&amp;D</v>
          </cell>
          <cell r="J716" t="str">
            <v>Mandatory &amp; Compliance</v>
          </cell>
          <cell r="K716" t="str">
            <v>SRV_ED</v>
          </cell>
          <cell r="L716" t="str">
            <v>JUR_AN</v>
          </cell>
          <cell r="M716" t="str">
            <v>Elec Transmission 350-359</v>
          </cell>
          <cell r="N716" t="str">
            <v>True</v>
          </cell>
          <cell r="O716" t="str">
            <v>Inactive</v>
          </cell>
          <cell r="P716" t="str">
            <v>ORG_L08</v>
          </cell>
        </row>
        <row r="717">
          <cell r="A717" t="str">
            <v>BI_AT204</v>
          </cell>
          <cell r="B717" t="str">
            <v>AT204</v>
          </cell>
          <cell r="C717" t="str">
            <v>BI_AT204 - CGS Add Bus Isolating Breakers Tx</v>
          </cell>
          <cell r="D717" t="str">
            <v>ER_2620</v>
          </cell>
          <cell r="E717" t="str">
            <v>2620</v>
          </cell>
          <cell r="F717" t="str">
            <v>ER_2620 - Cabinet Gorge 230kV Add Bus Isolating Breakers</v>
          </cell>
          <cell r="G717" t="str">
            <v>Cabinet Gorge 230kV Add Bus Isolating Breakers</v>
          </cell>
          <cell r="H717" t="str">
            <v>T&amp;D Engineering</v>
          </cell>
          <cell r="I717" t="str">
            <v>T&amp;D</v>
          </cell>
          <cell r="J717" t="str">
            <v>Performance &amp; Capacity</v>
          </cell>
          <cell r="K717" t="str">
            <v>SRV_ED</v>
          </cell>
          <cell r="L717" t="str">
            <v>JUR_AN</v>
          </cell>
          <cell r="M717" t="str">
            <v>Elec Transmission 350-359</v>
          </cell>
          <cell r="N717" t="str">
            <v>True</v>
          </cell>
          <cell r="O717" t="str">
            <v>Active</v>
          </cell>
          <cell r="P717" t="str">
            <v>ORG_L08</v>
          </cell>
        </row>
        <row r="718">
          <cell r="A718" t="str">
            <v>BI_AT300</v>
          </cell>
          <cell r="B718" t="str">
            <v>AT300</v>
          </cell>
          <cell r="C718" t="str">
            <v>BI_AT300 - Noxon 230 kV Stn Rebuild:Transmission Integration</v>
          </cell>
          <cell r="D718" t="str">
            <v>ER_2532</v>
          </cell>
          <cell r="E718" t="str">
            <v>2532</v>
          </cell>
          <cell r="F718" t="str">
            <v>ER_2532 - Noxon 230 kV Substation - Rebuild</v>
          </cell>
          <cell r="G718" t="str">
            <v>Noxon Switchyard 230kV Breaker Replacement</v>
          </cell>
          <cell r="H718" t="str">
            <v>T&amp;D Engineering</v>
          </cell>
          <cell r="I718" t="str">
            <v>T&amp;D</v>
          </cell>
          <cell r="J718" t="str">
            <v>Mandatory &amp; Compliance</v>
          </cell>
          <cell r="K718" t="str">
            <v>SRV_ED</v>
          </cell>
          <cell r="L718" t="str">
            <v>JUR_AN</v>
          </cell>
          <cell r="M718" t="str">
            <v>Elec Transmission 350-359</v>
          </cell>
          <cell r="N718" t="str">
            <v>True</v>
          </cell>
          <cell r="O718" t="str">
            <v>Active</v>
          </cell>
          <cell r="P718" t="str">
            <v>ORG_L08</v>
          </cell>
        </row>
        <row r="719">
          <cell r="A719" t="str">
            <v>BI_AT301</v>
          </cell>
          <cell r="B719" t="str">
            <v>AT301</v>
          </cell>
          <cell r="C719" t="str">
            <v>BI_AT301 - Noxon-Hot Springs #2 230kV - Med Priority Rtgs Mit</v>
          </cell>
          <cell r="D719" t="str">
            <v>ER_2581</v>
          </cell>
          <cell r="E719" t="str">
            <v>2581</v>
          </cell>
          <cell r="F719" t="str">
            <v>ER_2581 - Medium Priority Ratings Mitigation</v>
          </cell>
          <cell r="G719" t="str">
            <v>Transmission NERC Medium-Risk Priority Lines Mitigation</v>
          </cell>
          <cell r="H719" t="str">
            <v>T&amp;D Engineering</v>
          </cell>
          <cell r="I719" t="str">
            <v>T&amp;D</v>
          </cell>
          <cell r="J719" t="str">
            <v>Mandatory &amp; Compliance</v>
          </cell>
          <cell r="K719" t="str">
            <v>SRV_ED</v>
          </cell>
          <cell r="L719" t="str">
            <v>JUR_AN</v>
          </cell>
          <cell r="M719" t="str">
            <v>Elec Transmission 350-359</v>
          </cell>
          <cell r="N719" t="str">
            <v>True</v>
          </cell>
          <cell r="O719" t="str">
            <v>Active</v>
          </cell>
          <cell r="P719" t="str">
            <v>ORG_L08</v>
          </cell>
        </row>
        <row r="720">
          <cell r="A720" t="str">
            <v>BI_AT401</v>
          </cell>
          <cell r="B720" t="str">
            <v>AT401</v>
          </cell>
          <cell r="C720" t="str">
            <v>BI_AT401 - Bronx-Cabinet 115 Kv: Minor Rebuild</v>
          </cell>
          <cell r="D720" t="str">
            <v>ER_2057</v>
          </cell>
          <cell r="E720" t="str">
            <v>2057</v>
          </cell>
          <cell r="F720" t="str">
            <v>ER_2057 - Transmission Minor Rebuild</v>
          </cell>
          <cell r="G720" t="str">
            <v>Transmission - Minor Rebuild</v>
          </cell>
          <cell r="H720" t="str">
            <v>T&amp;D Engineering</v>
          </cell>
          <cell r="I720" t="str">
            <v>T&amp;D</v>
          </cell>
          <cell r="J720" t="str">
            <v>Asset Condition</v>
          </cell>
          <cell r="K720" t="str">
            <v>SRV_ED</v>
          </cell>
          <cell r="L720" t="str">
            <v>JUR_AN</v>
          </cell>
          <cell r="M720" t="str">
            <v>Elec Transmission 350-359</v>
          </cell>
          <cell r="N720" t="str">
            <v>False</v>
          </cell>
          <cell r="O720" t="str">
            <v>Inactive</v>
          </cell>
          <cell r="P720" t="str">
            <v>ORG_J53</v>
          </cell>
        </row>
        <row r="721">
          <cell r="A721" t="str">
            <v>BI_AT500</v>
          </cell>
          <cell r="B721" t="str">
            <v>AT500</v>
          </cell>
          <cell r="C721" t="str">
            <v>BI_AT500 - Sagle 115 - tap xsmn</v>
          </cell>
          <cell r="D721" t="str">
            <v>ER_2239</v>
          </cell>
          <cell r="E721" t="str">
            <v>2239</v>
          </cell>
          <cell r="F721" t="str">
            <v>ER_2239 - Sagle 115 Sub</v>
          </cell>
          <cell r="G721" t="str">
            <v>Regular Capital - Pre Business Case</v>
          </cell>
          <cell r="H721" t="str">
            <v>No Subfunction</v>
          </cell>
          <cell r="I721" t="str">
            <v>No Function</v>
          </cell>
          <cell r="J721" t="str">
            <v>No Driver</v>
          </cell>
          <cell r="K721" t="str">
            <v>SRV_ED</v>
          </cell>
          <cell r="L721" t="str">
            <v>JUR_ID</v>
          </cell>
          <cell r="M721" t="str">
            <v>Elec Distribution 360-373</v>
          </cell>
          <cell r="N721" t="str">
            <v>True</v>
          </cell>
          <cell r="O721" t="str">
            <v>Inactive</v>
          </cell>
          <cell r="P721" t="str">
            <v>ORG_J53</v>
          </cell>
        </row>
        <row r="722">
          <cell r="A722" t="str">
            <v>BI_AT501</v>
          </cell>
          <cell r="B722" t="str">
            <v>AT501</v>
          </cell>
          <cell r="C722" t="str">
            <v>BI_AT501 - Bronx-Cabinet 115 kV: Reroute @ Pack River</v>
          </cell>
          <cell r="D722" t="str">
            <v>ER_2314</v>
          </cell>
          <cell r="E722" t="str">
            <v>2314</v>
          </cell>
          <cell r="F722" t="str">
            <v>ER_2314 - Bronx-Cabinet 115 kV: Reroute @ Pack River</v>
          </cell>
          <cell r="G722" t="str">
            <v>Regular Capital - Pre Business Case</v>
          </cell>
          <cell r="H722" t="str">
            <v>No Subfunction</v>
          </cell>
          <cell r="I722" t="str">
            <v>No Function</v>
          </cell>
          <cell r="J722" t="str">
            <v>No Driver</v>
          </cell>
          <cell r="K722" t="str">
            <v>SRV_ED</v>
          </cell>
          <cell r="L722" t="str">
            <v>JUR_ID</v>
          </cell>
          <cell r="M722" t="str">
            <v>Elec Transmission 350-359</v>
          </cell>
          <cell r="N722" t="str">
            <v>True</v>
          </cell>
          <cell r="O722" t="str">
            <v>Inactive</v>
          </cell>
          <cell r="P722" t="str">
            <v>ORG_J53</v>
          </cell>
        </row>
        <row r="723">
          <cell r="A723" t="str">
            <v>BI_AT681</v>
          </cell>
          <cell r="B723" t="str">
            <v>AT681</v>
          </cell>
          <cell r="C723" t="str">
            <v>BI_AT681 - Bronx-Cabinet 115:Reloc Oden-Pack River</v>
          </cell>
          <cell r="D723" t="str">
            <v>ER_2433</v>
          </cell>
          <cell r="E723" t="str">
            <v>2433</v>
          </cell>
          <cell r="F723" t="str">
            <v>ER_2433 - Bronx-Cabinet 115:Relocate Pack River</v>
          </cell>
          <cell r="G723" t="str">
            <v>Regular Capital - Pre Business Case</v>
          </cell>
          <cell r="H723" t="str">
            <v>No Subfunction</v>
          </cell>
          <cell r="I723" t="str">
            <v>No Function</v>
          </cell>
          <cell r="J723" t="str">
            <v>No Driver</v>
          </cell>
          <cell r="K723" t="str">
            <v>SRV_ED</v>
          </cell>
          <cell r="L723" t="str">
            <v>JUR_ID</v>
          </cell>
          <cell r="M723" t="str">
            <v>Elec Transmission 350-359</v>
          </cell>
          <cell r="N723" t="str">
            <v>False</v>
          </cell>
          <cell r="O723" t="str">
            <v>Inactive</v>
          </cell>
          <cell r="P723" t="str">
            <v>ORG_L08</v>
          </cell>
        </row>
        <row r="724">
          <cell r="A724" t="str">
            <v>BI_AT700</v>
          </cell>
          <cell r="B724" t="str">
            <v>AT700</v>
          </cell>
          <cell r="C724" t="str">
            <v>BI_AT700 - Cabinet-Noxon 230kV Transm Line Rebuild Project</v>
          </cell>
          <cell r="D724" t="str">
            <v>ER_2597</v>
          </cell>
          <cell r="E724" t="str">
            <v>2597</v>
          </cell>
          <cell r="F724" t="str">
            <v>ER_2597 - Cabinet-Noxon 230kV Transm Line Rebuild Project</v>
          </cell>
          <cell r="G724" t="str">
            <v>Transmission Major Rebuild - Asset Condition</v>
          </cell>
          <cell r="H724" t="str">
            <v>T&amp;D Engineering</v>
          </cell>
          <cell r="I724" t="str">
            <v>T&amp;D</v>
          </cell>
          <cell r="J724" t="str">
            <v>Asset Condition</v>
          </cell>
          <cell r="K724" t="str">
            <v>SRV_ED</v>
          </cell>
          <cell r="L724" t="str">
            <v>JUR_AN</v>
          </cell>
          <cell r="M724" t="str">
            <v>Elec Transmission 350-359</v>
          </cell>
          <cell r="N724" t="str">
            <v>True</v>
          </cell>
          <cell r="O724" t="str">
            <v>Active</v>
          </cell>
          <cell r="P724" t="str">
            <v>ORG_L08</v>
          </cell>
        </row>
        <row r="725">
          <cell r="A725" t="str">
            <v>BI_AT701</v>
          </cell>
          <cell r="B725" t="str">
            <v>AT701</v>
          </cell>
          <cell r="C725" t="str">
            <v>BI_AT701 - Priest River 115/21kV Sub Rebuild Tx Integration</v>
          </cell>
          <cell r="D725" t="str">
            <v>ER_2204</v>
          </cell>
          <cell r="E725" t="str">
            <v>2204</v>
          </cell>
          <cell r="F725" t="str">
            <v>ER_2204 - Substation Rebuilds</v>
          </cell>
          <cell r="G725" t="str">
            <v>Substation - Station Rebuilds Program</v>
          </cell>
          <cell r="H725" t="str">
            <v>T&amp;D Engineering</v>
          </cell>
          <cell r="I725" t="str">
            <v>T&amp;D</v>
          </cell>
          <cell r="J725" t="str">
            <v>Asset Condition</v>
          </cell>
          <cell r="K725" t="str">
            <v>SRV_ED</v>
          </cell>
          <cell r="L725" t="str">
            <v>JUR_AN</v>
          </cell>
          <cell r="M725" t="str">
            <v>Elec Distribution 360-373</v>
          </cell>
          <cell r="N725" t="str">
            <v>True</v>
          </cell>
          <cell r="O725" t="str">
            <v>Active</v>
          </cell>
          <cell r="P725" t="str">
            <v>ORG_L08</v>
          </cell>
        </row>
        <row r="726">
          <cell r="A726" t="str">
            <v>BI_AT702</v>
          </cell>
          <cell r="B726" t="str">
            <v>AT702</v>
          </cell>
          <cell r="C726" t="str">
            <v>BI_AT702 - Noxon Hydro-Noxon Switchyard 230kV Trans Line Rbld</v>
          </cell>
          <cell r="D726" t="str">
            <v>ER_2617</v>
          </cell>
          <cell r="E726" t="str">
            <v>2617</v>
          </cell>
          <cell r="F726" t="str">
            <v>ER_2617 - Noxon Hydro-Noxon Switchyard 230kV Trans Line Rbld</v>
          </cell>
          <cell r="G726" t="str">
            <v>Transmission Construction - Compliance</v>
          </cell>
          <cell r="H726" t="str">
            <v>T&amp;D Engineering</v>
          </cell>
          <cell r="I726" t="str">
            <v>T&amp;D</v>
          </cell>
          <cell r="J726" t="str">
            <v>Mandatory &amp; Compliance</v>
          </cell>
          <cell r="K726" t="str">
            <v>SRV_ED</v>
          </cell>
          <cell r="L726" t="str">
            <v>JUR_AN</v>
          </cell>
          <cell r="M726" t="str">
            <v>Elec Transmission 350-359</v>
          </cell>
          <cell r="N726" t="str">
            <v>True</v>
          </cell>
          <cell r="O726" t="str">
            <v>Active</v>
          </cell>
          <cell r="P726" t="str">
            <v>ORG_L08</v>
          </cell>
        </row>
        <row r="727">
          <cell r="A727" t="str">
            <v>BI_AT800</v>
          </cell>
          <cell r="B727" t="str">
            <v>AT800</v>
          </cell>
          <cell r="C727" t="str">
            <v>BI_AT800 - Noxon HED - Noxon Rapids SS: 230kV Line Rebuild</v>
          </cell>
          <cell r="D727" t="str">
            <v>ER_2619</v>
          </cell>
          <cell r="E727" t="str">
            <v>2619</v>
          </cell>
          <cell r="F727" t="str">
            <v>ER_2619 - Noxon HED - Noxon Rapids SS: 230kV Line Rebuild</v>
          </cell>
          <cell r="G727" t="str">
            <v>Transmission Construction - Compliance</v>
          </cell>
          <cell r="H727" t="str">
            <v>T&amp;D Engineering</v>
          </cell>
          <cell r="I727" t="str">
            <v>T&amp;D</v>
          </cell>
          <cell r="J727" t="str">
            <v>Mandatory &amp; Compliance</v>
          </cell>
          <cell r="K727" t="str">
            <v>SRV_ED</v>
          </cell>
          <cell r="L727" t="str">
            <v>JUR_AN</v>
          </cell>
          <cell r="M727" t="str">
            <v>Elec Transmission 350-359</v>
          </cell>
          <cell r="N727" t="str">
            <v>True</v>
          </cell>
          <cell r="O727" t="str">
            <v>Active</v>
          </cell>
          <cell r="P727" t="str">
            <v>ORG_L08</v>
          </cell>
        </row>
        <row r="728">
          <cell r="A728" t="str">
            <v>BI_AT900</v>
          </cell>
          <cell r="B728" t="str">
            <v>AT900</v>
          </cell>
          <cell r="C728" t="str">
            <v>BI_AT900 - Priest River 115:  Remove</v>
          </cell>
          <cell r="D728" t="str">
            <v>ER_2475</v>
          </cell>
          <cell r="E728" t="str">
            <v>2475</v>
          </cell>
          <cell r="F728" t="str">
            <v>ER_2475 - Priest River 115:  Remove</v>
          </cell>
          <cell r="G728" t="str">
            <v>Regular Capital - Pre Business Case</v>
          </cell>
          <cell r="H728" t="str">
            <v>No Subfunction</v>
          </cell>
          <cell r="I728" t="str">
            <v>No Function</v>
          </cell>
          <cell r="J728" t="str">
            <v>No Driver</v>
          </cell>
          <cell r="K728" t="str">
            <v>SRV_ED</v>
          </cell>
          <cell r="L728" t="str">
            <v>JUR_AN</v>
          </cell>
          <cell r="M728" t="str">
            <v>Elec Transmission 350-359</v>
          </cell>
          <cell r="N728" t="str">
            <v>False</v>
          </cell>
          <cell r="O728" t="str">
            <v>Inactive</v>
          </cell>
          <cell r="P728" t="str">
            <v>ORG_L08</v>
          </cell>
        </row>
        <row r="729">
          <cell r="A729" t="str">
            <v>BI_AT901</v>
          </cell>
          <cell r="B729" t="str">
            <v>AT901</v>
          </cell>
          <cell r="C729" t="str">
            <v>BI_AT901 - Cabinet Gorge PRC-002 (Transmission Integration)</v>
          </cell>
          <cell r="D729" t="str">
            <v>ER_2608</v>
          </cell>
          <cell r="E729" t="str">
            <v>2608</v>
          </cell>
          <cell r="F729" t="str">
            <v>ER_2608 - Protection System Upgrades for PRC-002</v>
          </cell>
          <cell r="G729" t="str">
            <v>Protection System Upgrade for PRC-002</v>
          </cell>
          <cell r="H729" t="str">
            <v>T&amp;D Engineering</v>
          </cell>
          <cell r="I729" t="str">
            <v>T&amp;D</v>
          </cell>
          <cell r="J729" t="str">
            <v>Mandatory &amp; Compliance</v>
          </cell>
          <cell r="K729" t="str">
            <v>SRV_ED</v>
          </cell>
          <cell r="L729" t="str">
            <v>JUR_AN</v>
          </cell>
          <cell r="M729" t="str">
            <v>Elec Transmission 350-359</v>
          </cell>
          <cell r="N729" t="str">
            <v>True</v>
          </cell>
          <cell r="O729" t="str">
            <v>Active</v>
          </cell>
          <cell r="P729" t="str">
            <v>ORG_L08</v>
          </cell>
        </row>
        <row r="730">
          <cell r="A730" t="str">
            <v>BI_BC000</v>
          </cell>
          <cell r="B730" t="str">
            <v>BC000</v>
          </cell>
          <cell r="C730" t="str">
            <v>BI_BC000 - Davenport Access Control &amp; Integ</v>
          </cell>
          <cell r="D730" t="str">
            <v>ER_2204</v>
          </cell>
          <cell r="E730" t="str">
            <v>2204</v>
          </cell>
          <cell r="F730" t="str">
            <v>ER_2204 - Substation Rebuilds</v>
          </cell>
          <cell r="G730" t="str">
            <v>Substation - Station Rebuilds Program</v>
          </cell>
          <cell r="H730" t="str">
            <v>T&amp;D Engineering</v>
          </cell>
          <cell r="I730" t="str">
            <v>T&amp;D</v>
          </cell>
          <cell r="J730" t="str">
            <v>Asset Condition</v>
          </cell>
          <cell r="K730" t="str">
            <v>SRV_ED</v>
          </cell>
          <cell r="L730" t="str">
            <v>JUR_AN</v>
          </cell>
          <cell r="M730" t="str">
            <v>General 12yr 389 / 393-395 / 397-398</v>
          </cell>
          <cell r="N730" t="str">
            <v>True</v>
          </cell>
          <cell r="O730" t="str">
            <v>Active</v>
          </cell>
          <cell r="P730" t="str">
            <v>ORG_C09</v>
          </cell>
        </row>
        <row r="731">
          <cell r="A731" t="str">
            <v>BI_BC001</v>
          </cell>
          <cell r="B731" t="str">
            <v>BC001</v>
          </cell>
          <cell r="C731" t="str">
            <v>BI_BC001 - Davenport Network Comm &amp; Camera Integ</v>
          </cell>
          <cell r="D731" t="str">
            <v>ER_2204</v>
          </cell>
          <cell r="E731" t="str">
            <v>2204</v>
          </cell>
          <cell r="F731" t="str">
            <v>ER_2204 - Substation Rebuilds</v>
          </cell>
          <cell r="G731" t="str">
            <v>Substation - Station Rebuilds Program</v>
          </cell>
          <cell r="H731" t="str">
            <v>T&amp;D Engineering</v>
          </cell>
          <cell r="I731" t="str">
            <v>T&amp;D</v>
          </cell>
          <cell r="J731" t="str">
            <v>Asset Condition</v>
          </cell>
          <cell r="K731" t="str">
            <v>SRV_CD</v>
          </cell>
          <cell r="L731" t="str">
            <v>JUR_AA</v>
          </cell>
          <cell r="M731" t="str">
            <v>General 12yr 389 / 393-395 / 397-398</v>
          </cell>
          <cell r="N731" t="str">
            <v>True</v>
          </cell>
          <cell r="O731" t="str">
            <v>Active</v>
          </cell>
          <cell r="P731" t="str">
            <v>ORG_J09</v>
          </cell>
        </row>
        <row r="732">
          <cell r="A732" t="str">
            <v>BI_BC200</v>
          </cell>
          <cell r="B732" t="str">
            <v>BC200</v>
          </cell>
          <cell r="C732" t="str">
            <v>BI_BC200 - Little Falls Sub - Access Control &amp; Sub Integ</v>
          </cell>
          <cell r="D732" t="str">
            <v>ER_2204</v>
          </cell>
          <cell r="E732" t="str">
            <v>2204</v>
          </cell>
          <cell r="F732" t="str">
            <v>ER_2204 - Substation Rebuilds</v>
          </cell>
          <cell r="G732" t="str">
            <v>Substation - Station Rebuilds Program</v>
          </cell>
          <cell r="H732" t="str">
            <v>T&amp;D Engineering</v>
          </cell>
          <cell r="I732" t="str">
            <v>T&amp;D</v>
          </cell>
          <cell r="J732" t="str">
            <v>Asset Condition</v>
          </cell>
          <cell r="K732" t="str">
            <v>SRV_ED</v>
          </cell>
          <cell r="L732" t="str">
            <v>JUR_AN</v>
          </cell>
          <cell r="M732" t="str">
            <v>Elec Distribution 360-373</v>
          </cell>
          <cell r="N732" t="str">
            <v>True</v>
          </cell>
          <cell r="O732" t="str">
            <v>Active</v>
          </cell>
          <cell r="P732" t="str">
            <v>ORG_J09</v>
          </cell>
        </row>
        <row r="733">
          <cell r="A733" t="str">
            <v>BI_BC201</v>
          </cell>
          <cell r="B733" t="str">
            <v>BC201</v>
          </cell>
          <cell r="C733" t="str">
            <v>BI_BC201 - Little Falls Sub - Network Comm &amp; Security Integ</v>
          </cell>
          <cell r="D733" t="str">
            <v>ER_2204</v>
          </cell>
          <cell r="E733" t="str">
            <v>2204</v>
          </cell>
          <cell r="F733" t="str">
            <v>ER_2204 - Substation Rebuilds</v>
          </cell>
          <cell r="G733" t="str">
            <v>Substation - Station Rebuilds Program</v>
          </cell>
          <cell r="H733" t="str">
            <v>T&amp;D Engineering</v>
          </cell>
          <cell r="I733" t="str">
            <v>T&amp;D</v>
          </cell>
          <cell r="J733" t="str">
            <v>Asset Condition</v>
          </cell>
          <cell r="K733" t="str">
            <v>SRV_CD</v>
          </cell>
          <cell r="L733" t="str">
            <v>JUR_AA</v>
          </cell>
          <cell r="M733" t="str">
            <v>Elec Distribution 360-373</v>
          </cell>
          <cell r="N733" t="str">
            <v>True</v>
          </cell>
          <cell r="O733" t="str">
            <v>Active</v>
          </cell>
          <cell r="P733" t="str">
            <v>ORG_J09</v>
          </cell>
        </row>
        <row r="734">
          <cell r="A734" t="str">
            <v>BI_BC300</v>
          </cell>
          <cell r="B734" t="str">
            <v>BC300</v>
          </cell>
          <cell r="C734" t="str">
            <v>BI_BC300 - LL Plant Upgrade - Access Control &amp; Sub Integ</v>
          </cell>
          <cell r="D734" t="str">
            <v>ER_2204</v>
          </cell>
          <cell r="E734" t="str">
            <v>2204</v>
          </cell>
          <cell r="F734" t="str">
            <v>ER_2204 - Substation Rebuilds</v>
          </cell>
          <cell r="G734" t="str">
            <v>Substation - Station Rebuilds Program</v>
          </cell>
          <cell r="H734" t="str">
            <v>T&amp;D Engineering</v>
          </cell>
          <cell r="I734" t="str">
            <v>T&amp;D</v>
          </cell>
          <cell r="J734" t="str">
            <v>Asset Condition</v>
          </cell>
          <cell r="K734" t="str">
            <v>SRV_ED</v>
          </cell>
          <cell r="L734" t="str">
            <v>JUR_AN</v>
          </cell>
          <cell r="M734" t="str">
            <v>General 5yr 389 / 393-395 / 397-398</v>
          </cell>
          <cell r="N734" t="str">
            <v>True</v>
          </cell>
          <cell r="O734" t="str">
            <v>Active</v>
          </cell>
          <cell r="P734" t="str">
            <v>ORG_C09</v>
          </cell>
        </row>
        <row r="735">
          <cell r="A735" t="str">
            <v>BI_BC301</v>
          </cell>
          <cell r="B735" t="str">
            <v>BC301</v>
          </cell>
          <cell r="C735" t="str">
            <v>BI_BC301 - LL Plant Upgrade - Network Comm &amp; Security Camera</v>
          </cell>
          <cell r="D735" t="str">
            <v>ER_2204</v>
          </cell>
          <cell r="E735" t="str">
            <v>2204</v>
          </cell>
          <cell r="F735" t="str">
            <v>ER_2204 - Substation Rebuilds</v>
          </cell>
          <cell r="G735" t="str">
            <v>Substation - Station Rebuilds Program</v>
          </cell>
          <cell r="H735" t="str">
            <v>T&amp;D Engineering</v>
          </cell>
          <cell r="I735" t="str">
            <v>T&amp;D</v>
          </cell>
          <cell r="J735" t="str">
            <v>Asset Condition</v>
          </cell>
          <cell r="K735" t="str">
            <v>SRV_CD</v>
          </cell>
          <cell r="L735" t="str">
            <v>JUR_AA</v>
          </cell>
          <cell r="M735" t="str">
            <v>General 12yr 389 / 393-395 / 397-398</v>
          </cell>
          <cell r="N735" t="str">
            <v>True</v>
          </cell>
          <cell r="O735" t="str">
            <v>Active</v>
          </cell>
          <cell r="P735" t="str">
            <v>ORG_J09</v>
          </cell>
        </row>
        <row r="736">
          <cell r="A736" t="str">
            <v>BI_BC900</v>
          </cell>
          <cell r="B736" t="str">
            <v>BC900</v>
          </cell>
          <cell r="C736" t="str">
            <v>BI_BC900 - Ford Substation 115-13kV Rebuild Comm</v>
          </cell>
          <cell r="D736" t="str">
            <v>ER_2204</v>
          </cell>
          <cell r="E736" t="str">
            <v>2204</v>
          </cell>
          <cell r="F736" t="str">
            <v>ER_2204 - Substation Rebuilds</v>
          </cell>
          <cell r="G736" t="str">
            <v>Substation - Station Rebuilds Program</v>
          </cell>
          <cell r="H736" t="str">
            <v>T&amp;D Engineering</v>
          </cell>
          <cell r="I736" t="str">
            <v>T&amp;D</v>
          </cell>
          <cell r="J736" t="str">
            <v>Asset Condition</v>
          </cell>
          <cell r="K736" t="str">
            <v>SRV_CD</v>
          </cell>
          <cell r="L736" t="str">
            <v>JUR_AA</v>
          </cell>
          <cell r="M736" t="str">
            <v>General 12yr 389 / 393-395 / 397-398</v>
          </cell>
          <cell r="N736" t="str">
            <v>True</v>
          </cell>
          <cell r="O736" t="str">
            <v>Active</v>
          </cell>
          <cell r="P736" t="str">
            <v>ORG_J09</v>
          </cell>
        </row>
        <row r="737">
          <cell r="A737" t="str">
            <v>BI_BC901</v>
          </cell>
          <cell r="B737" t="str">
            <v>BC901</v>
          </cell>
          <cell r="C737" t="str">
            <v>BI_BC901 - Davenport 115-13kV Sub Comm</v>
          </cell>
          <cell r="D737" t="str">
            <v>ER_2204</v>
          </cell>
          <cell r="E737" t="str">
            <v>2204</v>
          </cell>
          <cell r="F737" t="str">
            <v>ER_2204 - Substation Rebuilds</v>
          </cell>
          <cell r="G737" t="str">
            <v>Substation - Station Rebuilds Program</v>
          </cell>
          <cell r="H737" t="str">
            <v>T&amp;D Engineering</v>
          </cell>
          <cell r="I737" t="str">
            <v>T&amp;D</v>
          </cell>
          <cell r="J737" t="str">
            <v>Asset Condition</v>
          </cell>
          <cell r="K737" t="str">
            <v>SRV_CD</v>
          </cell>
          <cell r="L737" t="str">
            <v>JUR_AA</v>
          </cell>
          <cell r="M737" t="str">
            <v>General 12yr 389 / 393-395 / 397-398</v>
          </cell>
          <cell r="N737" t="str">
            <v>True</v>
          </cell>
          <cell r="O737" t="str">
            <v>Active</v>
          </cell>
          <cell r="P737" t="str">
            <v>ORG_J09</v>
          </cell>
        </row>
        <row r="738">
          <cell r="A738" t="str">
            <v>BI_BD002</v>
          </cell>
          <cell r="B738" t="str">
            <v>BD002</v>
          </cell>
          <cell r="C738" t="str">
            <v>BI_BD002 - Gifford 34F1 Davenport Portion Reliability</v>
          </cell>
          <cell r="D738" t="str">
            <v>ER_2414</v>
          </cell>
          <cell r="E738" t="str">
            <v>2414</v>
          </cell>
          <cell r="F738" t="str">
            <v>ER_2414 - Sys-Dist Reliability-Improve Worst Fdrs</v>
          </cell>
          <cell r="G738" t="str">
            <v>Distribution System Enhancements</v>
          </cell>
          <cell r="H738" t="str">
            <v>T&amp;D Engineering</v>
          </cell>
          <cell r="I738" t="str">
            <v>T&amp;D</v>
          </cell>
          <cell r="J738" t="str">
            <v>Performance &amp; Capacity</v>
          </cell>
          <cell r="K738" t="str">
            <v>SRV_ED</v>
          </cell>
          <cell r="L738" t="str">
            <v>JUR_WA</v>
          </cell>
          <cell r="M738" t="str">
            <v>Elec Distribution 360-373</v>
          </cell>
          <cell r="N738" t="str">
            <v>True</v>
          </cell>
          <cell r="O738" t="str">
            <v>Inactive</v>
          </cell>
          <cell r="P738" t="str">
            <v>ORG_P50</v>
          </cell>
        </row>
        <row r="739">
          <cell r="A739" t="str">
            <v>BI_BD003</v>
          </cell>
          <cell r="B739" t="str">
            <v>BD003</v>
          </cell>
          <cell r="C739" t="str">
            <v>BI_BD003 - Gifford 34F1 Bible Camp Stepdown Transformer Upgrd</v>
          </cell>
          <cell r="D739" t="str">
            <v>ER_2514</v>
          </cell>
          <cell r="E739" t="str">
            <v>2514</v>
          </cell>
          <cell r="F739" t="str">
            <v>ER_2514 - Distribution - Spokane North &amp; West</v>
          </cell>
          <cell r="G739" t="str">
            <v>Distribution System Enhancements</v>
          </cell>
          <cell r="H739" t="str">
            <v>T&amp;D Engineering</v>
          </cell>
          <cell r="I739" t="str">
            <v>T&amp;D</v>
          </cell>
          <cell r="J739" t="str">
            <v>Performance &amp; Capacity</v>
          </cell>
          <cell r="K739" t="str">
            <v>SRV_ED</v>
          </cell>
          <cell r="L739" t="str">
            <v>JUR_WA</v>
          </cell>
          <cell r="M739" t="str">
            <v>Elec Distribution 360-373</v>
          </cell>
          <cell r="N739" t="str">
            <v>False</v>
          </cell>
          <cell r="O739" t="str">
            <v>Inactive</v>
          </cell>
          <cell r="P739" t="str">
            <v>ORG_P50</v>
          </cell>
        </row>
        <row r="740">
          <cell r="A740" t="str">
            <v>BI_BD004</v>
          </cell>
          <cell r="B740" t="str">
            <v>BD004</v>
          </cell>
          <cell r="C740" t="str">
            <v>BI_BD004 - DVP12F1 Grid Modernization</v>
          </cell>
          <cell r="D740" t="str">
            <v>ER_2470</v>
          </cell>
          <cell r="E740" t="str">
            <v>2470</v>
          </cell>
          <cell r="F740" t="str">
            <v>ER_2470 - Dist Grid Modernization</v>
          </cell>
          <cell r="G740" t="str">
            <v>Distribution Grid Modernization</v>
          </cell>
          <cell r="H740" t="str">
            <v>T&amp;D Operations</v>
          </cell>
          <cell r="I740" t="str">
            <v>T&amp;D</v>
          </cell>
          <cell r="J740" t="str">
            <v>Asset Condition</v>
          </cell>
          <cell r="K740" t="str">
            <v>SRV_ED</v>
          </cell>
          <cell r="L740" t="str">
            <v>JUR_WA</v>
          </cell>
          <cell r="M740" t="str">
            <v>Elec Distribution 360-373</v>
          </cell>
          <cell r="N740" t="str">
            <v>True</v>
          </cell>
          <cell r="O740" t="str">
            <v>Active</v>
          </cell>
          <cell r="P740" t="str">
            <v>ORG_T51</v>
          </cell>
        </row>
        <row r="741">
          <cell r="A741" t="str">
            <v>BI_BD005</v>
          </cell>
          <cell r="B741" t="str">
            <v>BD005</v>
          </cell>
          <cell r="C741" t="str">
            <v>BI_BD005 - DVP12F1 Grid Modernization Automation</v>
          </cell>
          <cell r="D741" t="str">
            <v>ER_2599</v>
          </cell>
          <cell r="E741" t="str">
            <v>2599</v>
          </cell>
          <cell r="F741" t="str">
            <v>ER_2599 - Grid Mod Automation</v>
          </cell>
          <cell r="G741" t="str">
            <v>Distribution Grid Modernization</v>
          </cell>
          <cell r="H741" t="str">
            <v>T&amp;D Operations</v>
          </cell>
          <cell r="I741" t="str">
            <v>T&amp;D</v>
          </cell>
          <cell r="J741" t="str">
            <v>Asset Condition</v>
          </cell>
          <cell r="K741" t="str">
            <v>SRV_ED</v>
          </cell>
          <cell r="L741" t="str">
            <v>JUR_WA</v>
          </cell>
          <cell r="M741" t="str">
            <v>Elec Distribution 360-373</v>
          </cell>
          <cell r="N741" t="str">
            <v>True</v>
          </cell>
          <cell r="O741" t="str">
            <v>Active</v>
          </cell>
          <cell r="P741" t="str">
            <v>ORG_T51</v>
          </cell>
        </row>
        <row r="742">
          <cell r="A742" t="str">
            <v>BI_BD100</v>
          </cell>
          <cell r="B742" t="str">
            <v>BD100</v>
          </cell>
          <cell r="C742" t="str">
            <v>BI_BD100 - Davenport 12F2 Convert FDR to UG</v>
          </cell>
          <cell r="D742" t="str">
            <v>ER_2514</v>
          </cell>
          <cell r="E742" t="str">
            <v>2514</v>
          </cell>
          <cell r="F742" t="str">
            <v>ER_2514 - Distribution - Spokane North &amp; West</v>
          </cell>
          <cell r="G742" t="str">
            <v>Distribution System Enhancements</v>
          </cell>
          <cell r="H742" t="str">
            <v>T&amp;D Engineering</v>
          </cell>
          <cell r="I742" t="str">
            <v>T&amp;D</v>
          </cell>
          <cell r="J742" t="str">
            <v>Performance &amp; Capacity</v>
          </cell>
          <cell r="K742" t="str">
            <v>SRV_ED</v>
          </cell>
          <cell r="L742" t="str">
            <v>JUR_WA</v>
          </cell>
          <cell r="M742" t="str">
            <v>Elec Distribution 360-373</v>
          </cell>
          <cell r="N742" t="str">
            <v>True</v>
          </cell>
          <cell r="O742" t="str">
            <v>Inactive</v>
          </cell>
          <cell r="P742" t="str">
            <v>ORG_P50</v>
          </cell>
        </row>
        <row r="743">
          <cell r="A743" t="str">
            <v>BI_BD101</v>
          </cell>
          <cell r="B743" t="str">
            <v>BD101</v>
          </cell>
          <cell r="C743" t="str">
            <v>BI_BD101 - Gifford 34F1 WA (Davenport)</v>
          </cell>
          <cell r="D743" t="str">
            <v>ER_2414</v>
          </cell>
          <cell r="E743" t="str">
            <v>2414</v>
          </cell>
          <cell r="F743" t="str">
            <v>ER_2414 - Sys-Dist Reliability-Improve Worst Fdrs</v>
          </cell>
          <cell r="G743" t="str">
            <v>Distribution System Enhancements</v>
          </cell>
          <cell r="H743" t="str">
            <v>T&amp;D Engineering</v>
          </cell>
          <cell r="I743" t="str">
            <v>T&amp;D</v>
          </cell>
          <cell r="J743" t="str">
            <v>Performance &amp; Capacity</v>
          </cell>
          <cell r="K743" t="str">
            <v>SRV_ED</v>
          </cell>
          <cell r="L743" t="str">
            <v>JUR_AN</v>
          </cell>
          <cell r="M743" t="str">
            <v>Elec Distribution 360-373</v>
          </cell>
          <cell r="N743" t="str">
            <v>True</v>
          </cell>
          <cell r="O743" t="str">
            <v>Inactive</v>
          </cell>
          <cell r="P743" t="str">
            <v>ORG_P50</v>
          </cell>
        </row>
        <row r="744">
          <cell r="A744" t="str">
            <v>BI_BD102</v>
          </cell>
          <cell r="B744" t="str">
            <v>BD102</v>
          </cell>
          <cell r="C744" t="str">
            <v>BI_BD102 - Roxboro 751 - Reinforce 2.5 mi</v>
          </cell>
          <cell r="D744" t="str">
            <v>ER_2514</v>
          </cell>
          <cell r="E744" t="str">
            <v>2514</v>
          </cell>
          <cell r="F744" t="str">
            <v>ER_2514 - Distribution - Spokane North &amp; West</v>
          </cell>
          <cell r="G744" t="str">
            <v>Distribution System Enhancements</v>
          </cell>
          <cell r="H744" t="str">
            <v>T&amp;D Engineering</v>
          </cell>
          <cell r="I744" t="str">
            <v>T&amp;D</v>
          </cell>
          <cell r="J744" t="str">
            <v>Performance &amp; Capacity</v>
          </cell>
          <cell r="K744" t="str">
            <v>SRV_ED</v>
          </cell>
          <cell r="L744" t="str">
            <v>JUR_WA</v>
          </cell>
          <cell r="M744" t="str">
            <v>Elec Distribution 360-373</v>
          </cell>
          <cell r="N744" t="str">
            <v>True</v>
          </cell>
          <cell r="O744" t="str">
            <v>Inactive</v>
          </cell>
          <cell r="P744" t="str">
            <v>ORG_B50</v>
          </cell>
        </row>
        <row r="745">
          <cell r="A745" t="str">
            <v>BI_BD103</v>
          </cell>
          <cell r="B745" t="str">
            <v>BD103</v>
          </cell>
          <cell r="C745" t="str">
            <v>BI_BD103 - Valley 12F1 WA (Davenport)</v>
          </cell>
          <cell r="D745" t="str">
            <v>ER_2414</v>
          </cell>
          <cell r="E745" t="str">
            <v>2414</v>
          </cell>
          <cell r="F745" t="str">
            <v>ER_2414 - Sys-Dist Reliability-Improve Worst Fdrs</v>
          </cell>
          <cell r="G745" t="str">
            <v>Distribution System Enhancements</v>
          </cell>
          <cell r="H745" t="str">
            <v>T&amp;D Engineering</v>
          </cell>
          <cell r="I745" t="str">
            <v>T&amp;D</v>
          </cell>
          <cell r="J745" t="str">
            <v>Performance &amp; Capacity</v>
          </cell>
          <cell r="K745" t="str">
            <v>SRV_ED</v>
          </cell>
          <cell r="L745" t="str">
            <v>JUR_AN</v>
          </cell>
          <cell r="M745" t="str">
            <v>Elec Distribution 360-373</v>
          </cell>
          <cell r="N745" t="str">
            <v>True</v>
          </cell>
          <cell r="O745" t="str">
            <v>Inactive</v>
          </cell>
          <cell r="P745" t="str">
            <v>ORG_P50</v>
          </cell>
        </row>
        <row r="746">
          <cell r="A746" t="str">
            <v>BI_BD200</v>
          </cell>
          <cell r="B746" t="str">
            <v>BD200</v>
          </cell>
          <cell r="C746" t="str">
            <v>BI_BD200 - Little Falls 34F1</v>
          </cell>
          <cell r="D746" t="str">
            <v>ER_2414</v>
          </cell>
          <cell r="E746" t="str">
            <v>2414</v>
          </cell>
          <cell r="F746" t="str">
            <v>ER_2414 - Sys-Dist Reliability-Improve Worst Fdrs</v>
          </cell>
          <cell r="G746" t="str">
            <v>Distribution System Enhancements</v>
          </cell>
          <cell r="H746" t="str">
            <v>T&amp;D Engineering</v>
          </cell>
          <cell r="I746" t="str">
            <v>T&amp;D</v>
          </cell>
          <cell r="J746" t="str">
            <v>Performance &amp; Capacity</v>
          </cell>
          <cell r="K746" t="str">
            <v>SRV_ED</v>
          </cell>
          <cell r="L746" t="str">
            <v>JUR_WA</v>
          </cell>
          <cell r="M746" t="str">
            <v>Elec Distribution 360-373</v>
          </cell>
          <cell r="N746" t="str">
            <v>True</v>
          </cell>
          <cell r="O746" t="str">
            <v>Inactive</v>
          </cell>
          <cell r="P746" t="str">
            <v>ORG_P50</v>
          </cell>
        </row>
        <row r="747">
          <cell r="A747" t="str">
            <v>BI_BD201</v>
          </cell>
          <cell r="B747" t="str">
            <v>BD201</v>
          </cell>
          <cell r="C747" t="str">
            <v>BI_BD201 - Wilbur 12F2 Feeder Upgrade</v>
          </cell>
          <cell r="D747" t="str">
            <v>ER_2470</v>
          </cell>
          <cell r="E747" t="str">
            <v>2470</v>
          </cell>
          <cell r="F747" t="str">
            <v>ER_2470 - Dist Grid Modernization</v>
          </cell>
          <cell r="G747" t="str">
            <v>Distribution Grid Modernization</v>
          </cell>
          <cell r="H747" t="str">
            <v>T&amp;D Operations</v>
          </cell>
          <cell r="I747" t="str">
            <v>T&amp;D</v>
          </cell>
          <cell r="J747" t="str">
            <v>Asset Condition</v>
          </cell>
          <cell r="K747" t="str">
            <v>SRV_ED</v>
          </cell>
          <cell r="L747" t="str">
            <v>JUR_WA</v>
          </cell>
          <cell r="M747" t="str">
            <v>Elec Distribution 360-373</v>
          </cell>
          <cell r="N747" t="str">
            <v>False</v>
          </cell>
          <cell r="O747" t="str">
            <v>Active</v>
          </cell>
          <cell r="P747" t="str">
            <v>ORG_E51</v>
          </cell>
        </row>
        <row r="748">
          <cell r="A748" t="str">
            <v>BI_BD300</v>
          </cell>
          <cell r="B748" t="str">
            <v>BD300</v>
          </cell>
          <cell r="C748" t="str">
            <v>BI_BD300 - DVP12F2 - Recond 6 miles Hwy 2</v>
          </cell>
          <cell r="D748" t="str">
            <v>ER_2514</v>
          </cell>
          <cell r="E748" t="str">
            <v>2514</v>
          </cell>
          <cell r="F748" t="str">
            <v>ER_2514 - Distribution - Spokane North &amp; West</v>
          </cell>
          <cell r="G748" t="str">
            <v>Distribution System Enhancements</v>
          </cell>
          <cell r="H748" t="str">
            <v>T&amp;D Engineering</v>
          </cell>
          <cell r="I748" t="str">
            <v>T&amp;D</v>
          </cell>
          <cell r="J748" t="str">
            <v>Performance &amp; Capacity</v>
          </cell>
          <cell r="K748" t="str">
            <v>SRV_ED</v>
          </cell>
          <cell r="L748" t="str">
            <v>JUR_WA</v>
          </cell>
          <cell r="M748" t="str">
            <v>Elec Distribution 360-373</v>
          </cell>
          <cell r="N748" t="str">
            <v>True</v>
          </cell>
          <cell r="O748" t="str">
            <v>Active</v>
          </cell>
          <cell r="P748" t="str">
            <v>ORG_C51</v>
          </cell>
        </row>
        <row r="749">
          <cell r="A749" t="str">
            <v>BI_BD301</v>
          </cell>
          <cell r="B749" t="str">
            <v>BD301</v>
          </cell>
          <cell r="C749" t="str">
            <v>BI_BD301 - Odessa 13-4Kv Sub - Convert Load to 13Kv</v>
          </cell>
          <cell r="D749" t="str">
            <v>ER_2295</v>
          </cell>
          <cell r="E749" t="str">
            <v>2295</v>
          </cell>
          <cell r="F749" t="str">
            <v>ER_2295 - Odessa Conversion to 13kV</v>
          </cell>
          <cell r="G749" t="str">
            <v>Regular Capital - Pre Business Case</v>
          </cell>
          <cell r="H749" t="str">
            <v>No Subfunction</v>
          </cell>
          <cell r="I749" t="str">
            <v>No Function</v>
          </cell>
          <cell r="J749" t="str">
            <v>No Driver</v>
          </cell>
          <cell r="K749" t="str">
            <v>SRV_ED</v>
          </cell>
          <cell r="L749" t="str">
            <v>JUR_WA</v>
          </cell>
          <cell r="M749" t="str">
            <v>Elec Distribution 360-373</v>
          </cell>
          <cell r="N749" t="str">
            <v>True</v>
          </cell>
          <cell r="O749" t="str">
            <v>Inactive</v>
          </cell>
          <cell r="P749" t="str">
            <v>ORG_P50</v>
          </cell>
        </row>
        <row r="750">
          <cell r="A750" t="str">
            <v>BI_BD302</v>
          </cell>
          <cell r="B750" t="str">
            <v>BD302</v>
          </cell>
          <cell r="C750" t="str">
            <v>BI_BD302 - LF34F1 - Midline</v>
          </cell>
          <cell r="D750" t="str">
            <v>ER_2514</v>
          </cell>
          <cell r="E750" t="str">
            <v>2514</v>
          </cell>
          <cell r="F750" t="str">
            <v>ER_2514 - Distribution - Spokane North &amp; West</v>
          </cell>
          <cell r="G750" t="str">
            <v>Distribution System Enhancements</v>
          </cell>
          <cell r="H750" t="str">
            <v>T&amp;D Engineering</v>
          </cell>
          <cell r="I750" t="str">
            <v>T&amp;D</v>
          </cell>
          <cell r="J750" t="str">
            <v>Performance &amp; Capacity</v>
          </cell>
          <cell r="K750" t="str">
            <v>SRV_ED</v>
          </cell>
          <cell r="L750" t="str">
            <v>JUR_WA</v>
          </cell>
          <cell r="M750" t="str">
            <v>Elec Distribution 360-373</v>
          </cell>
          <cell r="N750" t="str">
            <v>True</v>
          </cell>
          <cell r="O750" t="str">
            <v>Inactive</v>
          </cell>
          <cell r="P750" t="str">
            <v>ORG_C51</v>
          </cell>
        </row>
        <row r="751">
          <cell r="A751" t="str">
            <v>BI_BD303</v>
          </cell>
          <cell r="B751" t="str">
            <v>BD303</v>
          </cell>
          <cell r="C751" t="str">
            <v>BI_BD303 - LL Plant Upgrade - Dist</v>
          </cell>
          <cell r="D751" t="str">
            <v>ER_2204</v>
          </cell>
          <cell r="E751" t="str">
            <v>2204</v>
          </cell>
          <cell r="F751" t="str">
            <v>ER_2204 - Substation Rebuilds</v>
          </cell>
          <cell r="G751" t="str">
            <v>Substation - Station Rebuilds Program</v>
          </cell>
          <cell r="H751" t="str">
            <v>T&amp;D Engineering</v>
          </cell>
          <cell r="I751" t="str">
            <v>T&amp;D</v>
          </cell>
          <cell r="J751" t="str">
            <v>Asset Condition</v>
          </cell>
          <cell r="K751" t="str">
            <v>SRV_ED</v>
          </cell>
          <cell r="L751" t="str">
            <v>JUR_WA</v>
          </cell>
          <cell r="M751" t="str">
            <v>Elec Distribution 360-373</v>
          </cell>
          <cell r="N751" t="str">
            <v>True</v>
          </cell>
          <cell r="O751" t="str">
            <v>Active</v>
          </cell>
          <cell r="P751" t="str">
            <v>ORG_C51</v>
          </cell>
        </row>
        <row r="752">
          <cell r="A752" t="str">
            <v>BI_BD401</v>
          </cell>
          <cell r="B752" t="str">
            <v>BD401</v>
          </cell>
          <cell r="C752" t="str">
            <v>BI_BD401 - Harrington 115-4Kv - Voltage Conversion to 13 Kv</v>
          </cell>
          <cell r="D752" t="str">
            <v>ER_2289</v>
          </cell>
          <cell r="E752" t="str">
            <v>2289</v>
          </cell>
          <cell r="F752" t="str">
            <v>ER_2289 - Harrington Conversion to 13 kV</v>
          </cell>
          <cell r="G752" t="str">
            <v>Harrington Upgrades</v>
          </cell>
          <cell r="H752" t="str">
            <v>T&amp;D Engineering</v>
          </cell>
          <cell r="I752" t="str">
            <v>T&amp;D</v>
          </cell>
          <cell r="J752" t="str">
            <v>Performance &amp; Capacity</v>
          </cell>
          <cell r="K752" t="str">
            <v>SRV_ED</v>
          </cell>
          <cell r="L752" t="str">
            <v>JUR_WA</v>
          </cell>
          <cell r="M752" t="str">
            <v>Elec Distribution 360-373</v>
          </cell>
          <cell r="N752" t="str">
            <v>True</v>
          </cell>
          <cell r="O752" t="str">
            <v>Inactive</v>
          </cell>
          <cell r="P752" t="str">
            <v>ORG_P50</v>
          </cell>
        </row>
        <row r="753">
          <cell r="A753" t="str">
            <v>BI_BD500</v>
          </cell>
          <cell r="B753" t="str">
            <v>BD500</v>
          </cell>
          <cell r="C753" t="str">
            <v>BI_BD500 - Gifford:  Add 13 kV Transformer</v>
          </cell>
          <cell r="D753" t="str">
            <v>ER_2204</v>
          </cell>
          <cell r="E753" t="str">
            <v>2204</v>
          </cell>
          <cell r="F753" t="str">
            <v>ER_2204 - Substation Rebuilds</v>
          </cell>
          <cell r="G753" t="str">
            <v>Substation - Station Rebuilds Program</v>
          </cell>
          <cell r="H753" t="str">
            <v>T&amp;D Engineering</v>
          </cell>
          <cell r="I753" t="str">
            <v>T&amp;D</v>
          </cell>
          <cell r="J753" t="str">
            <v>Asset Condition</v>
          </cell>
          <cell r="K753" t="str">
            <v>SRV_ED</v>
          </cell>
          <cell r="L753" t="str">
            <v>JUR_WA</v>
          </cell>
          <cell r="M753" t="str">
            <v>Elec Distribution 360-373</v>
          </cell>
          <cell r="N753" t="str">
            <v>True</v>
          </cell>
          <cell r="O753" t="str">
            <v>Inactive</v>
          </cell>
          <cell r="P753" t="str">
            <v>ORG_C51</v>
          </cell>
        </row>
        <row r="754">
          <cell r="A754" t="str">
            <v>BI_BD600</v>
          </cell>
          <cell r="B754" t="str">
            <v>BD600</v>
          </cell>
          <cell r="C754" t="str">
            <v>BI_BD600 - Dawn Mine Removal: Provide Alt Distribution Srv</v>
          </cell>
          <cell r="D754" t="str">
            <v>ER_2204</v>
          </cell>
          <cell r="E754" t="str">
            <v>2204</v>
          </cell>
          <cell r="F754" t="str">
            <v>ER_2204 - Substation Rebuilds</v>
          </cell>
          <cell r="G754" t="str">
            <v>Substation - Station Rebuilds Program</v>
          </cell>
          <cell r="H754" t="str">
            <v>T&amp;D Engineering</v>
          </cell>
          <cell r="I754" t="str">
            <v>T&amp;D</v>
          </cell>
          <cell r="J754" t="str">
            <v>Asset Condition</v>
          </cell>
          <cell r="K754" t="str">
            <v>SRV_ED</v>
          </cell>
          <cell r="L754" t="str">
            <v>JUR_WA</v>
          </cell>
          <cell r="M754" t="str">
            <v>Elec Distribution 360-373</v>
          </cell>
          <cell r="N754" t="str">
            <v>True</v>
          </cell>
          <cell r="O754" t="str">
            <v>Inactive</v>
          </cell>
          <cell r="P754" t="str">
            <v>ORG_D51</v>
          </cell>
        </row>
        <row r="755">
          <cell r="A755" t="str">
            <v>BI_BD601</v>
          </cell>
          <cell r="B755" t="str">
            <v>BD601</v>
          </cell>
          <cell r="C755" t="str">
            <v>BI_BD601 - Ford 115/13V Substation Rebuild (Dist Integration)</v>
          </cell>
          <cell r="D755" t="str">
            <v>ER_2204</v>
          </cell>
          <cell r="E755" t="str">
            <v>2204</v>
          </cell>
          <cell r="F755" t="str">
            <v>ER_2204 - Substation Rebuilds</v>
          </cell>
          <cell r="G755" t="str">
            <v>Substation - Station Rebuilds Program</v>
          </cell>
          <cell r="H755" t="str">
            <v>T&amp;D Engineering</v>
          </cell>
          <cell r="I755" t="str">
            <v>T&amp;D</v>
          </cell>
          <cell r="J755" t="str">
            <v>Asset Condition</v>
          </cell>
          <cell r="K755" t="str">
            <v>SRV_ED</v>
          </cell>
          <cell r="L755" t="str">
            <v>JUR_WA</v>
          </cell>
          <cell r="M755" t="str">
            <v>Elec Distribution 360-373</v>
          </cell>
          <cell r="N755" t="str">
            <v>True</v>
          </cell>
          <cell r="O755" t="str">
            <v>Active</v>
          </cell>
          <cell r="P755" t="str">
            <v>ORG_C51</v>
          </cell>
        </row>
        <row r="756">
          <cell r="A756" t="str">
            <v>BI_BD700</v>
          </cell>
          <cell r="B756" t="str">
            <v>BD700</v>
          </cell>
          <cell r="C756" t="str">
            <v>BI_BD700 - Taylor Road Reconductor</v>
          </cell>
          <cell r="D756" t="str">
            <v>ER_2514</v>
          </cell>
          <cell r="E756" t="str">
            <v>2514</v>
          </cell>
          <cell r="F756" t="str">
            <v>ER_2514 - Distribution - Spokane North &amp; West</v>
          </cell>
          <cell r="G756" t="str">
            <v>Distribution System Enhancements</v>
          </cell>
          <cell r="H756" t="str">
            <v>T&amp;D Engineering</v>
          </cell>
          <cell r="I756" t="str">
            <v>T&amp;D</v>
          </cell>
          <cell r="J756" t="str">
            <v>Performance &amp; Capacity</v>
          </cell>
          <cell r="K756" t="str">
            <v>SRV_ED</v>
          </cell>
          <cell r="L756" t="str">
            <v>JUR_WA</v>
          </cell>
          <cell r="M756" t="str">
            <v>Elec Distribution 360-373</v>
          </cell>
          <cell r="N756" t="str">
            <v>True</v>
          </cell>
          <cell r="O756" t="str">
            <v>Inactive</v>
          </cell>
          <cell r="P756" t="str">
            <v>ORG_C51</v>
          </cell>
        </row>
        <row r="757">
          <cell r="A757" t="str">
            <v>BI_BD701</v>
          </cell>
          <cell r="B757" t="str">
            <v>BD701</v>
          </cell>
          <cell r="C757" t="str">
            <v>BI_BD701 - ROXBORO 751 URD LATERAL</v>
          </cell>
          <cell r="D757" t="str">
            <v>ER_2514</v>
          </cell>
          <cell r="E757" t="str">
            <v>2514</v>
          </cell>
          <cell r="F757" t="str">
            <v>ER_2514 - Distribution - Spokane North &amp; West</v>
          </cell>
          <cell r="G757" t="str">
            <v>Distribution System Enhancements</v>
          </cell>
          <cell r="H757" t="str">
            <v>T&amp;D Engineering</v>
          </cell>
          <cell r="I757" t="str">
            <v>T&amp;D</v>
          </cell>
          <cell r="J757" t="str">
            <v>Performance &amp; Capacity</v>
          </cell>
          <cell r="K757" t="str">
            <v>SRV_ED</v>
          </cell>
          <cell r="L757" t="str">
            <v>JUR_WA</v>
          </cell>
          <cell r="M757" t="str">
            <v>Elec Distribution 360-373</v>
          </cell>
          <cell r="N757" t="str">
            <v>True</v>
          </cell>
          <cell r="O757" t="str">
            <v>Inactive</v>
          </cell>
          <cell r="P757" t="str">
            <v>ORG_C51</v>
          </cell>
        </row>
        <row r="758">
          <cell r="A758" t="str">
            <v>BI_BD702</v>
          </cell>
          <cell r="B758" t="str">
            <v>BD702</v>
          </cell>
          <cell r="C758" t="str">
            <v>BI_BD702 - SOT 521/522 - OTH 501/505 TIE LINE</v>
          </cell>
          <cell r="D758" t="str">
            <v>ER_2514</v>
          </cell>
          <cell r="E758" t="str">
            <v>2514</v>
          </cell>
          <cell r="F758" t="str">
            <v>ER_2514 - Distribution - Spokane North &amp; West</v>
          </cell>
          <cell r="G758" t="str">
            <v>Distribution System Enhancements</v>
          </cell>
          <cell r="H758" t="str">
            <v>T&amp;D Engineering</v>
          </cell>
          <cell r="I758" t="str">
            <v>T&amp;D</v>
          </cell>
          <cell r="J758" t="str">
            <v>Performance &amp; Capacity</v>
          </cell>
          <cell r="K758" t="str">
            <v>SRV_ED</v>
          </cell>
          <cell r="L758" t="str">
            <v>JUR_WA</v>
          </cell>
          <cell r="M758" t="str">
            <v>Elec Distribution 360-373</v>
          </cell>
          <cell r="N758" t="str">
            <v>True</v>
          </cell>
          <cell r="O758" t="str">
            <v>Active</v>
          </cell>
          <cell r="P758" t="str">
            <v>ORG_C51</v>
          </cell>
        </row>
        <row r="759">
          <cell r="A759" t="str">
            <v>BI_BD703</v>
          </cell>
          <cell r="B759" t="str">
            <v>BD703</v>
          </cell>
          <cell r="C759" t="str">
            <v>BI_BD703 - SO OTHELLO 522/523 REGULATOR HATTON RD</v>
          </cell>
          <cell r="D759" t="str">
            <v>ER_2514</v>
          </cell>
          <cell r="E759" t="str">
            <v>2514</v>
          </cell>
          <cell r="F759" t="str">
            <v>ER_2514 - Distribution - Spokane North &amp; West</v>
          </cell>
          <cell r="G759" t="str">
            <v>Distribution System Enhancements</v>
          </cell>
          <cell r="H759" t="str">
            <v>T&amp;D Engineering</v>
          </cell>
          <cell r="I759" t="str">
            <v>T&amp;D</v>
          </cell>
          <cell r="J759" t="str">
            <v>Performance &amp; Capacity</v>
          </cell>
          <cell r="K759" t="str">
            <v>SRV_ED</v>
          </cell>
          <cell r="L759" t="str">
            <v>JUR_WA</v>
          </cell>
          <cell r="M759" t="str">
            <v>Elec Distribution 360-373</v>
          </cell>
          <cell r="N759" t="str">
            <v>True</v>
          </cell>
          <cell r="O759" t="str">
            <v>Inactive</v>
          </cell>
          <cell r="P759" t="str">
            <v>ORG_C51</v>
          </cell>
        </row>
        <row r="760">
          <cell r="A760" t="str">
            <v>BI_BD800</v>
          </cell>
          <cell r="B760" t="str">
            <v>BD800</v>
          </cell>
          <cell r="C760" t="str">
            <v>BI_BD800 - Davenport 115/13V Sub Rebld Dist Integration</v>
          </cell>
          <cell r="D760" t="str">
            <v>ER_2204</v>
          </cell>
          <cell r="E760" t="str">
            <v>2204</v>
          </cell>
          <cell r="F760" t="str">
            <v>ER_2204 - Substation Rebuilds</v>
          </cell>
          <cell r="G760" t="str">
            <v>Substation - Station Rebuilds Program</v>
          </cell>
          <cell r="H760" t="str">
            <v>T&amp;D Engineering</v>
          </cell>
          <cell r="I760" t="str">
            <v>T&amp;D</v>
          </cell>
          <cell r="J760" t="str">
            <v>Asset Condition</v>
          </cell>
          <cell r="K760" t="str">
            <v>SRV_ED</v>
          </cell>
          <cell r="L760" t="str">
            <v>JUR_WA</v>
          </cell>
          <cell r="M760" t="str">
            <v>Elec Distribution 360-373</v>
          </cell>
          <cell r="N760" t="str">
            <v>True</v>
          </cell>
          <cell r="O760" t="str">
            <v>Active</v>
          </cell>
          <cell r="P760" t="str">
            <v>ORG_C51</v>
          </cell>
        </row>
        <row r="761">
          <cell r="A761" t="str">
            <v>BI_BD801</v>
          </cell>
          <cell r="B761" t="str">
            <v>BD801</v>
          </cell>
          <cell r="C761" t="str">
            <v>BI_BD801 - Othello Area Ops:  2 Viper Reclosers, 3 Air Switch</v>
          </cell>
          <cell r="D761" t="str">
            <v>ER_2514</v>
          </cell>
          <cell r="E761" t="str">
            <v>2514</v>
          </cell>
          <cell r="F761" t="str">
            <v>ER_2514 - Distribution - Spokane North &amp; West</v>
          </cell>
          <cell r="G761" t="str">
            <v>Distribution System Enhancements</v>
          </cell>
          <cell r="H761" t="str">
            <v>T&amp;D Engineering</v>
          </cell>
          <cell r="I761" t="str">
            <v>T&amp;D</v>
          </cell>
          <cell r="J761" t="str">
            <v>Performance &amp; Capacity</v>
          </cell>
          <cell r="K761" t="str">
            <v>SRV_ED</v>
          </cell>
          <cell r="L761" t="str">
            <v>JUR_WA</v>
          </cell>
          <cell r="M761" t="str">
            <v>Elec Distribution 360-373</v>
          </cell>
          <cell r="N761" t="str">
            <v>True</v>
          </cell>
          <cell r="O761" t="str">
            <v>Active</v>
          </cell>
          <cell r="P761" t="str">
            <v>ORG_C51</v>
          </cell>
        </row>
        <row r="762">
          <cell r="A762" t="str">
            <v>BI_BD900</v>
          </cell>
          <cell r="B762" t="str">
            <v>BD900</v>
          </cell>
          <cell r="C762" t="str">
            <v>BI_BD900 - Wellpinit Stepdown Banks</v>
          </cell>
          <cell r="D762" t="str">
            <v>ER_2503</v>
          </cell>
          <cell r="E762" t="str">
            <v>2503</v>
          </cell>
          <cell r="F762" t="str">
            <v>ER_2503 - Wellpinit Stepdown Banks</v>
          </cell>
          <cell r="G762" t="str">
            <v>Regular Capital - Pre Business Case</v>
          </cell>
          <cell r="H762" t="str">
            <v>No Subfunction</v>
          </cell>
          <cell r="I762" t="str">
            <v>No Function</v>
          </cell>
          <cell r="J762" t="str">
            <v>No Driver</v>
          </cell>
          <cell r="K762" t="str">
            <v>SRV_ED</v>
          </cell>
          <cell r="L762" t="str">
            <v>JUR_WA</v>
          </cell>
          <cell r="M762" t="str">
            <v>Elec Distribution 360-373</v>
          </cell>
          <cell r="N762" t="str">
            <v>False</v>
          </cell>
          <cell r="O762" t="str">
            <v>Inactive</v>
          </cell>
          <cell r="P762" t="str">
            <v>ORG_P50</v>
          </cell>
        </row>
        <row r="763">
          <cell r="A763" t="str">
            <v>BI_BD901</v>
          </cell>
          <cell r="B763" t="str">
            <v>BD901</v>
          </cell>
          <cell r="C763" t="str">
            <v>BI_BD901 - Valley 12F1 Davenport WA</v>
          </cell>
          <cell r="D763" t="str">
            <v>ER_2414</v>
          </cell>
          <cell r="E763" t="str">
            <v>2414</v>
          </cell>
          <cell r="F763" t="str">
            <v>ER_2414 - Sys-Dist Reliability-Improve Worst Fdrs</v>
          </cell>
          <cell r="G763" t="str">
            <v>Distribution System Enhancements</v>
          </cell>
          <cell r="H763" t="str">
            <v>T&amp;D Engineering</v>
          </cell>
          <cell r="I763" t="str">
            <v>T&amp;D</v>
          </cell>
          <cell r="J763" t="str">
            <v>Performance &amp; Capacity</v>
          </cell>
          <cell r="K763" t="str">
            <v>SRV_ED</v>
          </cell>
          <cell r="L763" t="str">
            <v>JUR_AN</v>
          </cell>
          <cell r="M763" t="str">
            <v>Elec Distribution 360-373</v>
          </cell>
          <cell r="N763" t="str">
            <v>True</v>
          </cell>
          <cell r="O763" t="str">
            <v>Inactive</v>
          </cell>
          <cell r="P763" t="str">
            <v>ORG_P50</v>
          </cell>
        </row>
        <row r="764">
          <cell r="A764" t="str">
            <v>BI_BD902</v>
          </cell>
          <cell r="B764" t="str">
            <v>BD902</v>
          </cell>
          <cell r="C764" t="str">
            <v>BI_BD902 - Little Falls Substation - Rebuild (Distribution)</v>
          </cell>
          <cell r="D764" t="str">
            <v>ER_2204</v>
          </cell>
          <cell r="E764" t="str">
            <v>2204</v>
          </cell>
          <cell r="F764" t="str">
            <v>ER_2204 - Substation Rebuilds</v>
          </cell>
          <cell r="G764" t="str">
            <v>Substation - Station Rebuilds Program</v>
          </cell>
          <cell r="H764" t="str">
            <v>T&amp;D Engineering</v>
          </cell>
          <cell r="I764" t="str">
            <v>T&amp;D</v>
          </cell>
          <cell r="J764" t="str">
            <v>Asset Condition</v>
          </cell>
          <cell r="K764" t="str">
            <v>SRV_ED</v>
          </cell>
          <cell r="L764" t="str">
            <v>JUR_WA</v>
          </cell>
          <cell r="M764" t="str">
            <v>Elec Distribution 360-373</v>
          </cell>
          <cell r="N764" t="str">
            <v>True</v>
          </cell>
          <cell r="O764" t="str">
            <v>Active</v>
          </cell>
          <cell r="P764" t="str">
            <v>ORG_C51</v>
          </cell>
        </row>
        <row r="765">
          <cell r="A765" t="str">
            <v>BI_BD903</v>
          </cell>
          <cell r="B765" t="str">
            <v>BD903</v>
          </cell>
          <cell r="C765" t="str">
            <v>BI_BD903 - Ford 12F1 Recond to LL</v>
          </cell>
          <cell r="D765" t="str">
            <v>ER_2514</v>
          </cell>
          <cell r="E765" t="str">
            <v>2514</v>
          </cell>
          <cell r="F765" t="str">
            <v>ER_2514 - Distribution - Spokane North &amp; West</v>
          </cell>
          <cell r="G765" t="str">
            <v>Distribution System Enhancements</v>
          </cell>
          <cell r="H765" t="str">
            <v>T&amp;D Engineering</v>
          </cell>
          <cell r="I765" t="str">
            <v>T&amp;D</v>
          </cell>
          <cell r="J765" t="str">
            <v>Performance &amp; Capacity</v>
          </cell>
          <cell r="K765" t="str">
            <v>SRV_ED</v>
          </cell>
          <cell r="L765" t="str">
            <v>JUR_WA</v>
          </cell>
          <cell r="M765" t="str">
            <v>Elec Distribution 360-373</v>
          </cell>
          <cell r="N765" t="str">
            <v>True</v>
          </cell>
          <cell r="O765" t="str">
            <v>Active</v>
          </cell>
          <cell r="P765" t="str">
            <v>ORG_C51</v>
          </cell>
        </row>
        <row r="766">
          <cell r="A766" t="str">
            <v>BI_BD904</v>
          </cell>
          <cell r="B766" t="str">
            <v>BD904</v>
          </cell>
          <cell r="C766" t="str">
            <v>BI_BD904 - LL 12F1 Reconf &amp; recond river xing</v>
          </cell>
          <cell r="D766" t="str">
            <v>ER_2514</v>
          </cell>
          <cell r="E766" t="str">
            <v>2514</v>
          </cell>
          <cell r="F766" t="str">
            <v>ER_2514 - Distribution - Spokane North &amp; West</v>
          </cell>
          <cell r="G766" t="str">
            <v>Distribution System Enhancements</v>
          </cell>
          <cell r="H766" t="str">
            <v>T&amp;D Engineering</v>
          </cell>
          <cell r="I766" t="str">
            <v>T&amp;D</v>
          </cell>
          <cell r="J766" t="str">
            <v>Performance &amp; Capacity</v>
          </cell>
          <cell r="K766" t="str">
            <v>SRV_ED</v>
          </cell>
          <cell r="L766" t="str">
            <v>JUR_WA</v>
          </cell>
          <cell r="M766" t="str">
            <v>Elec Distribution 360-373</v>
          </cell>
          <cell r="N766" t="str">
            <v>True</v>
          </cell>
          <cell r="O766" t="str">
            <v>Active</v>
          </cell>
          <cell r="P766" t="str">
            <v>ORG_C51</v>
          </cell>
        </row>
        <row r="767">
          <cell r="A767" t="str">
            <v>BI_BD990</v>
          </cell>
          <cell r="B767" t="str">
            <v>BD990</v>
          </cell>
          <cell r="C767" t="str">
            <v>BI_BD990 - Davenport Area - Dx Performance and Capacity</v>
          </cell>
          <cell r="D767" t="str">
            <v>ER_2623</v>
          </cell>
          <cell r="E767" t="str">
            <v>2623</v>
          </cell>
          <cell r="F767" t="str">
            <v>ER_2623 - Distribution - Big Bend, North &amp; West</v>
          </cell>
          <cell r="G767" t="str">
            <v>Distribution System Enhancements</v>
          </cell>
          <cell r="H767" t="str">
            <v>T&amp;D Engineering</v>
          </cell>
          <cell r="I767" t="str">
            <v>T&amp;D</v>
          </cell>
          <cell r="J767" t="str">
            <v>Performance &amp; Capacity</v>
          </cell>
          <cell r="K767" t="str">
            <v>SRV_ED</v>
          </cell>
          <cell r="L767" t="str">
            <v>JUR_WA</v>
          </cell>
          <cell r="M767" t="str">
            <v>Elec Distribution 360-373</v>
          </cell>
          <cell r="N767" t="str">
            <v>False</v>
          </cell>
          <cell r="O767" t="str">
            <v>Active</v>
          </cell>
          <cell r="P767" t="str">
            <v>ORG_C51</v>
          </cell>
        </row>
        <row r="768">
          <cell r="A768" t="str">
            <v>BI_BG001</v>
          </cell>
          <cell r="B768" t="str">
            <v>BG001</v>
          </cell>
          <cell r="C768" t="str">
            <v>BI_BG001 - Monroe Street Abandoned Penstock Stabilization</v>
          </cell>
          <cell r="D768" t="str">
            <v>ER_4216</v>
          </cell>
          <cell r="E768" t="str">
            <v>4216</v>
          </cell>
          <cell r="F768" t="str">
            <v>ER_4216 - Monroe Street Abandoned Penstock Stabilization</v>
          </cell>
          <cell r="G768" t="str">
            <v>Monroe Street Abandoned Penstock Stabilization</v>
          </cell>
          <cell r="H768" t="str">
            <v>Generation Subfunction</v>
          </cell>
          <cell r="I768" t="str">
            <v>Generation Function</v>
          </cell>
          <cell r="J768" t="str">
            <v>Asset Condition</v>
          </cell>
          <cell r="K768" t="str">
            <v>SRV_ED</v>
          </cell>
          <cell r="L768" t="str">
            <v>JUR_AN</v>
          </cell>
          <cell r="M768" t="str">
            <v>Hydro 331-336</v>
          </cell>
          <cell r="N768" t="str">
            <v>True</v>
          </cell>
          <cell r="O768" t="str">
            <v>Active</v>
          </cell>
          <cell r="P768" t="str">
            <v>ORG_C07</v>
          </cell>
        </row>
        <row r="769">
          <cell r="A769" t="str">
            <v>BI_BG099</v>
          </cell>
          <cell r="B769" t="str">
            <v>BG099</v>
          </cell>
          <cell r="C769" t="str">
            <v>BI_BG099 - Monroe Street Ada Overlook</v>
          </cell>
          <cell r="D769" t="str">
            <v>ER_6105</v>
          </cell>
          <cell r="E769" t="str">
            <v>6105</v>
          </cell>
          <cell r="F769" t="str">
            <v>ER_6105 - SR License &amp; Compliance Support</v>
          </cell>
          <cell r="G769" t="str">
            <v>Regular Capital - Pre Business Case</v>
          </cell>
          <cell r="H769" t="str">
            <v>No Subfunction</v>
          </cell>
          <cell r="I769" t="str">
            <v>No Function</v>
          </cell>
          <cell r="J769" t="str">
            <v>No Driver</v>
          </cell>
          <cell r="K769" t="str">
            <v>SRV_ED</v>
          </cell>
          <cell r="L769" t="str">
            <v>JUR_AN</v>
          </cell>
          <cell r="M769" t="str">
            <v>Hydro 331-336</v>
          </cell>
          <cell r="N769" t="str">
            <v>True</v>
          </cell>
          <cell r="O769" t="str">
            <v>Inactive</v>
          </cell>
          <cell r="P769" t="str">
            <v>ORG_C04</v>
          </cell>
        </row>
        <row r="770">
          <cell r="A770" t="str">
            <v>BI_BG100</v>
          </cell>
          <cell r="B770" t="str">
            <v>BG100</v>
          </cell>
          <cell r="C770" t="str">
            <v>BI_BG100 - Monroe Street Generator Excitation Replacement</v>
          </cell>
          <cell r="D770" t="str">
            <v>ER_4186</v>
          </cell>
          <cell r="E770" t="str">
            <v>4186</v>
          </cell>
          <cell r="F770" t="str">
            <v>ER_4186 - Monroe Street Generator Excitation Replacement</v>
          </cell>
          <cell r="G770" t="str">
            <v>Monroe Street Generator Excitation Replacement</v>
          </cell>
          <cell r="H770" t="str">
            <v>Generation Subfunction</v>
          </cell>
          <cell r="I770" t="str">
            <v>Generation Function</v>
          </cell>
          <cell r="J770" t="str">
            <v>Asset Condition</v>
          </cell>
          <cell r="K770" t="str">
            <v>SRV_ED</v>
          </cell>
          <cell r="L770" t="str">
            <v>JUR_AN</v>
          </cell>
          <cell r="M770" t="str">
            <v>Hydro 331-336</v>
          </cell>
          <cell r="N770" t="str">
            <v>True</v>
          </cell>
          <cell r="O770" t="str">
            <v>Active</v>
          </cell>
          <cell r="P770" t="str">
            <v>ORG_C07</v>
          </cell>
        </row>
        <row r="771">
          <cell r="A771" t="str">
            <v>BI_BG204</v>
          </cell>
          <cell r="B771" t="str">
            <v>BG204</v>
          </cell>
          <cell r="C771" t="str">
            <v>BI_BG204 - Monroe St-Centennial Trail Extension</v>
          </cell>
          <cell r="D771" t="str">
            <v>ER_6105</v>
          </cell>
          <cell r="E771" t="str">
            <v>6105</v>
          </cell>
          <cell r="F771" t="str">
            <v>ER_6105 - SR License &amp; Compliance Support</v>
          </cell>
          <cell r="G771" t="str">
            <v>Regular Capital - Pre Business Case</v>
          </cell>
          <cell r="H771" t="str">
            <v>No Subfunction</v>
          </cell>
          <cell r="I771" t="str">
            <v>No Function</v>
          </cell>
          <cell r="J771" t="str">
            <v>No Driver</v>
          </cell>
          <cell r="K771" t="str">
            <v>SRV_ED</v>
          </cell>
          <cell r="L771" t="str">
            <v>JUR_AN</v>
          </cell>
          <cell r="M771" t="str">
            <v>Hydro 331-336</v>
          </cell>
          <cell r="N771" t="str">
            <v>True</v>
          </cell>
          <cell r="O771" t="str">
            <v>Inactive</v>
          </cell>
          <cell r="P771" t="str">
            <v>ORG_C04</v>
          </cell>
        </row>
        <row r="772">
          <cell r="A772" t="str">
            <v>BI_BG300</v>
          </cell>
          <cell r="B772" t="str">
            <v>BG300</v>
          </cell>
          <cell r="C772" t="str">
            <v>BI_BG300 - Post Street Substation Crane Rehab</v>
          </cell>
          <cell r="D772" t="str">
            <v>ER_4241</v>
          </cell>
          <cell r="E772" t="str">
            <v>4241</v>
          </cell>
          <cell r="F772" t="str">
            <v>ER_4241 - Post Street Substation Crane Rehab</v>
          </cell>
          <cell r="G772" t="str">
            <v>Post Street Substation Crane Rehab</v>
          </cell>
          <cell r="H772" t="str">
            <v>Generation Subfunction</v>
          </cell>
          <cell r="I772" t="str">
            <v>Generation Function</v>
          </cell>
          <cell r="J772" t="str">
            <v>Asset Condition</v>
          </cell>
          <cell r="K772" t="str">
            <v>SRV_ED</v>
          </cell>
          <cell r="L772" t="str">
            <v>JUR_AN</v>
          </cell>
          <cell r="M772" t="str">
            <v>Hydro 331-336</v>
          </cell>
          <cell r="N772" t="str">
            <v>True</v>
          </cell>
          <cell r="O772" t="str">
            <v>Active</v>
          </cell>
          <cell r="P772" t="str">
            <v>ORG_C07</v>
          </cell>
        </row>
        <row r="773">
          <cell r="A773" t="str">
            <v>BI_BRG24</v>
          </cell>
          <cell r="B773" t="str">
            <v>BRG24</v>
          </cell>
          <cell r="C773" t="str">
            <v>BI_BRG24 - Industrial Gas Customers-Minor Blanket</v>
          </cell>
          <cell r="D773" t="str">
            <v>ER_1052</v>
          </cell>
          <cell r="E773" t="str">
            <v>1052</v>
          </cell>
          <cell r="F773" t="str">
            <v>ER_1052 - Industrial Gas Customer Minor Blanket</v>
          </cell>
          <cell r="G773" t="str">
            <v>New Revenue - Growth</v>
          </cell>
          <cell r="H773" t="str">
            <v>Growth Subfunction</v>
          </cell>
          <cell r="I773" t="str">
            <v>Growth</v>
          </cell>
          <cell r="J773" t="str">
            <v>Customer Requested</v>
          </cell>
          <cell r="K773" t="str">
            <v>SRV_GD</v>
          </cell>
          <cell r="L773" t="str">
            <v>JUR_AA</v>
          </cell>
          <cell r="M773" t="str">
            <v>Gas Distribution 374-387</v>
          </cell>
          <cell r="N773" t="str">
            <v>False</v>
          </cell>
          <cell r="O773" t="str">
            <v>Inactive</v>
          </cell>
          <cell r="P773" t="str">
            <v>ORG_P50</v>
          </cell>
        </row>
        <row r="774">
          <cell r="A774" t="str">
            <v>BI_BS201</v>
          </cell>
          <cell r="B774" t="str">
            <v>BS201</v>
          </cell>
          <cell r="C774" t="str">
            <v>BI_BS201 - Stratford 115kV - Upgrade Bus</v>
          </cell>
          <cell r="D774" t="str">
            <v>ER_2563</v>
          </cell>
          <cell r="E774" t="str">
            <v>2563</v>
          </cell>
          <cell r="F774" t="str">
            <v>ER_2563 - Stratford 115kV - Upgrade Bus</v>
          </cell>
          <cell r="G774" t="str">
            <v>Substation - Station Rebuilds Program</v>
          </cell>
          <cell r="H774" t="str">
            <v>T&amp;D Engineering</v>
          </cell>
          <cell r="I774" t="str">
            <v>T&amp;D</v>
          </cell>
          <cell r="J774" t="str">
            <v>Asset Condition</v>
          </cell>
          <cell r="K774" t="str">
            <v>SRV_ED</v>
          </cell>
          <cell r="L774" t="str">
            <v>JUR_AN</v>
          </cell>
          <cell r="M774" t="str">
            <v>Elec Distribution 360-373</v>
          </cell>
          <cell r="N774" t="str">
            <v>True</v>
          </cell>
          <cell r="O774" t="str">
            <v>Inactive</v>
          </cell>
          <cell r="P774" t="str">
            <v>ORG_M08</v>
          </cell>
        </row>
        <row r="775">
          <cell r="A775" t="str">
            <v>BI_BS202</v>
          </cell>
          <cell r="B775" t="str">
            <v>BS202</v>
          </cell>
          <cell r="C775" t="str">
            <v>BI_BS202 - Ford 115 kV - Rebuild Substation</v>
          </cell>
          <cell r="D775" t="str">
            <v>ER_2204</v>
          </cell>
          <cell r="E775" t="str">
            <v>2204</v>
          </cell>
          <cell r="F775" t="str">
            <v>ER_2204 - Substation Rebuilds</v>
          </cell>
          <cell r="G775" t="str">
            <v>Substation - Station Rebuilds Program</v>
          </cell>
          <cell r="H775" t="str">
            <v>T&amp;D Engineering</v>
          </cell>
          <cell r="I775" t="str">
            <v>T&amp;D</v>
          </cell>
          <cell r="J775" t="str">
            <v>Asset Condition</v>
          </cell>
          <cell r="K775" t="str">
            <v>SRV_ED</v>
          </cell>
          <cell r="L775" t="str">
            <v>JUR_WA</v>
          </cell>
          <cell r="M775" t="str">
            <v>Elec Distribution 360-373</v>
          </cell>
          <cell r="N775" t="str">
            <v>True</v>
          </cell>
          <cell r="O775" t="str">
            <v>Active</v>
          </cell>
          <cell r="P775" t="str">
            <v>ORG_M08</v>
          </cell>
        </row>
        <row r="776">
          <cell r="A776" t="str">
            <v>BI_BS301</v>
          </cell>
          <cell r="B776" t="str">
            <v>BS301</v>
          </cell>
          <cell r="C776" t="str">
            <v>BI_BS301 - Odessa 13/4 Sub - Convert to 13 Kv</v>
          </cell>
          <cell r="D776" t="str">
            <v>ER_2295</v>
          </cell>
          <cell r="E776" t="str">
            <v>2295</v>
          </cell>
          <cell r="F776" t="str">
            <v>ER_2295 - Odessa Conversion to 13kV</v>
          </cell>
          <cell r="G776" t="str">
            <v>Regular Capital - Pre Business Case</v>
          </cell>
          <cell r="H776" t="str">
            <v>No Subfunction</v>
          </cell>
          <cell r="I776" t="str">
            <v>No Function</v>
          </cell>
          <cell r="J776" t="str">
            <v>No Driver</v>
          </cell>
          <cell r="K776" t="str">
            <v>SRV_ED</v>
          </cell>
          <cell r="L776" t="str">
            <v>JUR_WA</v>
          </cell>
          <cell r="M776" t="str">
            <v>Elec Distribution 360-373</v>
          </cell>
          <cell r="N776" t="str">
            <v>True</v>
          </cell>
          <cell r="O776" t="str">
            <v>Inactive</v>
          </cell>
          <cell r="P776" t="str">
            <v>ORG_F08</v>
          </cell>
        </row>
        <row r="777">
          <cell r="A777" t="str">
            <v>BI_BS302</v>
          </cell>
          <cell r="B777" t="str">
            <v>BS302</v>
          </cell>
          <cell r="C777" t="str">
            <v>BI_BS302 - Stratford Sub - 115kV Transm Integration</v>
          </cell>
          <cell r="D777" t="str">
            <v>ER_2563</v>
          </cell>
          <cell r="E777" t="str">
            <v>2563</v>
          </cell>
          <cell r="F777" t="str">
            <v>ER_2563 - Stratford 115kV - Upgrade Bus</v>
          </cell>
          <cell r="G777" t="str">
            <v>Substation - Station Rebuilds Program</v>
          </cell>
          <cell r="H777" t="str">
            <v>T&amp;D Engineering</v>
          </cell>
          <cell r="I777" t="str">
            <v>T&amp;D</v>
          </cell>
          <cell r="J777" t="str">
            <v>Asset Condition</v>
          </cell>
          <cell r="K777" t="str">
            <v>SRV_ED</v>
          </cell>
          <cell r="L777" t="str">
            <v>JUR_WA</v>
          </cell>
          <cell r="M777" t="str">
            <v>Elec Distribution 360-373</v>
          </cell>
          <cell r="N777" t="str">
            <v>True</v>
          </cell>
          <cell r="O777" t="str">
            <v>Inactive</v>
          </cell>
          <cell r="P777" t="str">
            <v>ORG_L08</v>
          </cell>
        </row>
        <row r="778">
          <cell r="A778" t="str">
            <v>BI_BS303</v>
          </cell>
          <cell r="B778" t="str">
            <v>BS303</v>
          </cell>
          <cell r="C778" t="str">
            <v>BI_BS303 - Harrington 115 kV Substation Rebuild/Conversion</v>
          </cell>
          <cell r="D778" t="str">
            <v>ER_2289</v>
          </cell>
          <cell r="E778" t="str">
            <v>2289</v>
          </cell>
          <cell r="F778" t="str">
            <v>ER_2289 - Harrington Conversion to 13 kV</v>
          </cell>
          <cell r="G778" t="str">
            <v>Harrington Upgrades</v>
          </cell>
          <cell r="H778" t="str">
            <v>T&amp;D Engineering</v>
          </cell>
          <cell r="I778" t="str">
            <v>T&amp;D</v>
          </cell>
          <cell r="J778" t="str">
            <v>Performance &amp; Capacity</v>
          </cell>
          <cell r="K778" t="str">
            <v>SRV_ED</v>
          </cell>
          <cell r="L778" t="str">
            <v>JUR_WA</v>
          </cell>
          <cell r="M778" t="str">
            <v>Elec Distribution 360-373</v>
          </cell>
          <cell r="N778" t="str">
            <v>True</v>
          </cell>
          <cell r="O778" t="str">
            <v>Inactive</v>
          </cell>
          <cell r="P778" t="str">
            <v>ORG_M08</v>
          </cell>
        </row>
        <row r="779">
          <cell r="A779" t="str">
            <v>BI_BS304</v>
          </cell>
          <cell r="B779" t="str">
            <v>BS304</v>
          </cell>
          <cell r="C779" t="str">
            <v>BI_BS304 - Little Falls 115 kV Sub - Rebuild</v>
          </cell>
          <cell r="D779" t="str">
            <v>ER_2204</v>
          </cell>
          <cell r="E779" t="str">
            <v>2204</v>
          </cell>
          <cell r="F779" t="str">
            <v>ER_2204 - Substation Rebuilds</v>
          </cell>
          <cell r="G779" t="str">
            <v>Substation - Station Rebuilds Program</v>
          </cell>
          <cell r="H779" t="str">
            <v>T&amp;D Engineering</v>
          </cell>
          <cell r="I779" t="str">
            <v>T&amp;D</v>
          </cell>
          <cell r="J779" t="str">
            <v>Asset Condition</v>
          </cell>
          <cell r="K779" t="str">
            <v>SRV_ED</v>
          </cell>
          <cell r="L779" t="str">
            <v>JUR_AN</v>
          </cell>
          <cell r="M779" t="str">
            <v>Elec Distribution 360-373</v>
          </cell>
          <cell r="N779" t="str">
            <v>True</v>
          </cell>
          <cell r="O779" t="str">
            <v>Active</v>
          </cell>
          <cell r="P779" t="str">
            <v>ORG_M08</v>
          </cell>
        </row>
        <row r="780">
          <cell r="A780" t="str">
            <v>BI_BS305</v>
          </cell>
          <cell r="B780" t="str">
            <v>BS305</v>
          </cell>
          <cell r="C780" t="str">
            <v>BI_BS305 - LL Plant Upgrade - Sub</v>
          </cell>
          <cell r="D780" t="str">
            <v>ER_2204</v>
          </cell>
          <cell r="E780" t="str">
            <v>2204</v>
          </cell>
          <cell r="F780" t="str">
            <v>ER_2204 - Substation Rebuilds</v>
          </cell>
          <cell r="G780" t="str">
            <v>Substation - Station Rebuilds Program</v>
          </cell>
          <cell r="H780" t="str">
            <v>T&amp;D Engineering</v>
          </cell>
          <cell r="I780" t="str">
            <v>T&amp;D</v>
          </cell>
          <cell r="J780" t="str">
            <v>Asset Condition</v>
          </cell>
          <cell r="K780" t="str">
            <v>SRV_ED</v>
          </cell>
          <cell r="L780" t="str">
            <v>JUR_WA</v>
          </cell>
          <cell r="M780" t="str">
            <v>Elec Distribution 360-373</v>
          </cell>
          <cell r="N780" t="str">
            <v>True</v>
          </cell>
          <cell r="O780" t="str">
            <v>Active</v>
          </cell>
          <cell r="P780" t="str">
            <v>ORG_M08</v>
          </cell>
        </row>
        <row r="781">
          <cell r="A781" t="str">
            <v>BI_BS400</v>
          </cell>
          <cell r="B781" t="str">
            <v>BS400</v>
          </cell>
          <cell r="C781" t="str">
            <v>BI_BS400 - Davenport 115 kV Substation - Minor Rebuild</v>
          </cell>
          <cell r="D781" t="str">
            <v>ER_2204</v>
          </cell>
          <cell r="E781" t="str">
            <v>2204</v>
          </cell>
          <cell r="F781" t="str">
            <v>ER_2204 - Substation Rebuilds</v>
          </cell>
          <cell r="G781" t="str">
            <v>Substation - Station Rebuilds Program</v>
          </cell>
          <cell r="H781" t="str">
            <v>T&amp;D Engineering</v>
          </cell>
          <cell r="I781" t="str">
            <v>T&amp;D</v>
          </cell>
          <cell r="J781" t="str">
            <v>Asset Condition</v>
          </cell>
          <cell r="K781" t="str">
            <v>SRV_ED</v>
          </cell>
          <cell r="L781" t="str">
            <v>JUR_WA</v>
          </cell>
          <cell r="M781" t="str">
            <v>Elec Distribution 360-373</v>
          </cell>
          <cell r="N781" t="str">
            <v>True</v>
          </cell>
          <cell r="O781" t="str">
            <v>Active</v>
          </cell>
          <cell r="P781" t="str">
            <v>ORG_M08</v>
          </cell>
        </row>
        <row r="782">
          <cell r="A782" t="str">
            <v>BI_BS500</v>
          </cell>
          <cell r="B782" t="str">
            <v>BS500</v>
          </cell>
          <cell r="C782" t="str">
            <v>BI_BS500 - Wilbur 12F2 - Replace Breaker - Grid Mod</v>
          </cell>
          <cell r="D782" t="str">
            <v>ER_2215</v>
          </cell>
          <cell r="E782" t="str">
            <v>2215</v>
          </cell>
          <cell r="F782" t="str">
            <v>ER_2215 - Substation Asset Mgmt Capital Maintenance</v>
          </cell>
          <cell r="G782" t="str">
            <v>Substation - Station Rebuilds Program</v>
          </cell>
          <cell r="H782" t="str">
            <v>T&amp;D Engineering</v>
          </cell>
          <cell r="I782" t="str">
            <v>T&amp;D</v>
          </cell>
          <cell r="J782" t="str">
            <v>Asset Condition</v>
          </cell>
          <cell r="K782" t="str">
            <v>SRV_ED</v>
          </cell>
          <cell r="L782" t="str">
            <v>JUR_WA</v>
          </cell>
          <cell r="M782" t="str">
            <v>Elec Transmission 350-359</v>
          </cell>
          <cell r="N782" t="str">
            <v>True</v>
          </cell>
          <cell r="O782" t="str">
            <v>Inactive</v>
          </cell>
          <cell r="P782" t="str">
            <v>ORG_M08</v>
          </cell>
        </row>
        <row r="783">
          <cell r="A783" t="str">
            <v>BI_BS621</v>
          </cell>
          <cell r="B783" t="str">
            <v>BS621</v>
          </cell>
          <cell r="C783" t="str">
            <v>BI_BS621 - Larson-Stratford 115kV line</v>
          </cell>
          <cell r="D783" t="str">
            <v>ER_2426</v>
          </cell>
          <cell r="E783" t="str">
            <v>2426</v>
          </cell>
          <cell r="F783" t="str">
            <v>ER_2426 - Stratford-Inst Intrchng Meter Larson Ln</v>
          </cell>
          <cell r="G783" t="str">
            <v>Regular Capital - Pre Business Case</v>
          </cell>
          <cell r="H783" t="str">
            <v>No Subfunction</v>
          </cell>
          <cell r="I783" t="str">
            <v>No Function</v>
          </cell>
          <cell r="J783" t="str">
            <v>No Driver</v>
          </cell>
          <cell r="K783" t="str">
            <v>SRV_ED</v>
          </cell>
          <cell r="L783" t="str">
            <v>JUR_WA</v>
          </cell>
          <cell r="M783" t="str">
            <v>Elec Transmission 350-359</v>
          </cell>
          <cell r="N783" t="str">
            <v>True</v>
          </cell>
          <cell r="O783" t="str">
            <v>Inactive</v>
          </cell>
          <cell r="P783" t="str">
            <v>ORG_M08</v>
          </cell>
        </row>
        <row r="784">
          <cell r="A784" t="str">
            <v>BI_BT101</v>
          </cell>
          <cell r="B784" t="str">
            <v>BT101</v>
          </cell>
          <cell r="C784" t="str">
            <v>BI_BT101 - Davenport Office Microwave Site Improvement</v>
          </cell>
          <cell r="D784" t="str">
            <v>ER_5102</v>
          </cell>
          <cell r="E784" t="str">
            <v>5102</v>
          </cell>
          <cell r="F784" t="str">
            <v>ER_5102 - Private Transport</v>
          </cell>
          <cell r="G784" t="str">
            <v>Regular Capital - Pre Business Case</v>
          </cell>
          <cell r="H784" t="str">
            <v>No Subfunction</v>
          </cell>
          <cell r="I784" t="str">
            <v>No Function</v>
          </cell>
          <cell r="J784" t="str">
            <v>No Driver</v>
          </cell>
          <cell r="K784" t="str">
            <v>SRV_CD</v>
          </cell>
          <cell r="L784" t="str">
            <v>JUR_AA</v>
          </cell>
          <cell r="M784" t="str">
            <v>General 5yr 389 / 393-395 / 397-398</v>
          </cell>
          <cell r="N784" t="str">
            <v>True</v>
          </cell>
          <cell r="O784" t="str">
            <v>Inactive</v>
          </cell>
          <cell r="P784" t="str">
            <v>ORG_B09</v>
          </cell>
        </row>
        <row r="785">
          <cell r="A785" t="str">
            <v>BI_BT111</v>
          </cell>
          <cell r="B785" t="str">
            <v>BT111</v>
          </cell>
          <cell r="C785" t="str">
            <v>BI_BT111 - Devils Gap - Stratford 115Kv Minor Rebuild</v>
          </cell>
          <cell r="D785" t="str">
            <v>ER_2057</v>
          </cell>
          <cell r="E785" t="str">
            <v>2057</v>
          </cell>
          <cell r="F785" t="str">
            <v>ER_2057 - Transmission Minor Rebuild</v>
          </cell>
          <cell r="G785" t="str">
            <v>Transmission - Minor Rebuild</v>
          </cell>
          <cell r="H785" t="str">
            <v>T&amp;D Engineering</v>
          </cell>
          <cell r="I785" t="str">
            <v>T&amp;D</v>
          </cell>
          <cell r="J785" t="str">
            <v>Asset Condition</v>
          </cell>
          <cell r="K785" t="str">
            <v>SRV_ED</v>
          </cell>
          <cell r="L785" t="str">
            <v>JUR_AN</v>
          </cell>
          <cell r="M785" t="str">
            <v>Elec Transmission 350-359</v>
          </cell>
          <cell r="N785" t="str">
            <v>False</v>
          </cell>
          <cell r="O785" t="str">
            <v>Inactive</v>
          </cell>
          <cell r="P785" t="str">
            <v>ORG_P50</v>
          </cell>
        </row>
        <row r="786">
          <cell r="A786" t="str">
            <v>BI_BT302</v>
          </cell>
          <cell r="B786" t="str">
            <v>BT302</v>
          </cell>
          <cell r="C786" t="str">
            <v>BI_BT302 - Stratford Sub - 115kV Transm Integration</v>
          </cell>
          <cell r="D786" t="str">
            <v>ER_2563</v>
          </cell>
          <cell r="E786" t="str">
            <v>2563</v>
          </cell>
          <cell r="F786" t="str">
            <v>ER_2563 - Stratford 115kV - Upgrade Bus</v>
          </cell>
          <cell r="G786" t="str">
            <v>Substation - Station Rebuilds Program</v>
          </cell>
          <cell r="H786" t="str">
            <v>T&amp;D Engineering</v>
          </cell>
          <cell r="I786" t="str">
            <v>T&amp;D</v>
          </cell>
          <cell r="J786" t="str">
            <v>Asset Condition</v>
          </cell>
          <cell r="K786" t="str">
            <v>SRV_ED</v>
          </cell>
          <cell r="L786" t="str">
            <v>JUR_AN</v>
          </cell>
          <cell r="M786" t="str">
            <v>Elec Distribution 360-373</v>
          </cell>
          <cell r="N786" t="str">
            <v>True</v>
          </cell>
          <cell r="O786" t="str">
            <v>Inactive</v>
          </cell>
          <cell r="P786" t="str">
            <v>ORG_L08</v>
          </cell>
        </row>
        <row r="787">
          <cell r="A787" t="str">
            <v>BI_BT303</v>
          </cell>
          <cell r="B787" t="str">
            <v>BT303</v>
          </cell>
          <cell r="C787" t="str">
            <v>BI_BT303 - Customer Requested Engineering Services</v>
          </cell>
          <cell r="D787" t="str">
            <v>ER_2070</v>
          </cell>
          <cell r="E787" t="str">
            <v>2070</v>
          </cell>
          <cell r="F787" t="str">
            <v>ER_2070 - Trans/Dist/Sub Reimbursable Projects</v>
          </cell>
          <cell r="G787" t="str">
            <v>T&amp;D Reimbursable</v>
          </cell>
          <cell r="H787" t="str">
            <v>T&amp;D Engineering</v>
          </cell>
          <cell r="I787" t="str">
            <v>T&amp;D</v>
          </cell>
          <cell r="J787" t="str">
            <v>Customer Requested</v>
          </cell>
          <cell r="K787" t="str">
            <v>SRV_ED</v>
          </cell>
          <cell r="L787" t="str">
            <v>JUR_AN</v>
          </cell>
          <cell r="M787" t="str">
            <v>Elec Transmission 350-359</v>
          </cell>
          <cell r="N787" t="str">
            <v>True</v>
          </cell>
          <cell r="O787" t="str">
            <v>Inactive</v>
          </cell>
          <cell r="P787" t="str">
            <v>ORG_L08</v>
          </cell>
        </row>
        <row r="788">
          <cell r="A788" t="str">
            <v>BI_BT304</v>
          </cell>
          <cell r="B788" t="str">
            <v>BT304</v>
          </cell>
          <cell r="C788" t="str">
            <v>BI_BT304 - Chelan-Stratford 115kV - Rbld Columbia River Xing</v>
          </cell>
          <cell r="D788" t="str">
            <v>ER_2574</v>
          </cell>
          <cell r="E788" t="str">
            <v>2574</v>
          </cell>
          <cell r="F788" t="str">
            <v>ER_2574 - Chelan-Stratford 115kV - Rbld Columbia River Xing</v>
          </cell>
          <cell r="G788" t="str">
            <v>Transmission - Reconductors and Rebuilds</v>
          </cell>
          <cell r="H788" t="str">
            <v>T&amp;D Engineering</v>
          </cell>
          <cell r="I788" t="str">
            <v>T&amp;D</v>
          </cell>
          <cell r="J788" t="str">
            <v>No Driver</v>
          </cell>
          <cell r="K788" t="str">
            <v>SRV_ED</v>
          </cell>
          <cell r="L788" t="str">
            <v>JUR_AN</v>
          </cell>
          <cell r="M788" t="str">
            <v>Elec Transmission 350-359</v>
          </cell>
          <cell r="N788" t="str">
            <v>True</v>
          </cell>
          <cell r="O788" t="str">
            <v>Inactive</v>
          </cell>
          <cell r="P788" t="str">
            <v>ORG_L08</v>
          </cell>
        </row>
        <row r="789">
          <cell r="A789" t="str">
            <v>BI_BT305</v>
          </cell>
          <cell r="B789" t="str">
            <v>BT305</v>
          </cell>
          <cell r="C789" t="str">
            <v>BI_BT305 - Harrington Sub 115-4kV Rebuild - Tx Integration</v>
          </cell>
          <cell r="D789" t="str">
            <v>ER_2289</v>
          </cell>
          <cell r="E789" t="str">
            <v>2289</v>
          </cell>
          <cell r="F789" t="str">
            <v>ER_2289 - Harrington Conversion to 13 kV</v>
          </cell>
          <cell r="G789" t="str">
            <v>Harrington Upgrades</v>
          </cell>
          <cell r="H789" t="str">
            <v>T&amp;D Engineering</v>
          </cell>
          <cell r="I789" t="str">
            <v>T&amp;D</v>
          </cell>
          <cell r="J789" t="str">
            <v>Performance &amp; Capacity</v>
          </cell>
          <cell r="K789" t="str">
            <v>SRV_ED</v>
          </cell>
          <cell r="L789" t="str">
            <v>JUR_WA</v>
          </cell>
          <cell r="M789" t="str">
            <v>Elec Distribution 360-373</v>
          </cell>
          <cell r="N789" t="str">
            <v>True</v>
          </cell>
          <cell r="O789" t="str">
            <v>Inactive</v>
          </cell>
          <cell r="P789" t="str">
            <v>ORG_L08</v>
          </cell>
        </row>
        <row r="790">
          <cell r="A790" t="str">
            <v>BI_BT306</v>
          </cell>
          <cell r="B790" t="str">
            <v>BT306</v>
          </cell>
          <cell r="C790" t="str">
            <v>BI_BT306 - Ford Substation 115-13kV Rebuild - Tx Integration</v>
          </cell>
          <cell r="D790" t="str">
            <v>ER_2204</v>
          </cell>
          <cell r="E790" t="str">
            <v>2204</v>
          </cell>
          <cell r="F790" t="str">
            <v>ER_2204 - Substation Rebuilds</v>
          </cell>
          <cell r="G790" t="str">
            <v>Substation - Station Rebuilds Program</v>
          </cell>
          <cell r="H790" t="str">
            <v>T&amp;D Engineering</v>
          </cell>
          <cell r="I790" t="str">
            <v>T&amp;D</v>
          </cell>
          <cell r="J790" t="str">
            <v>Asset Condition</v>
          </cell>
          <cell r="K790" t="str">
            <v>SRV_ED</v>
          </cell>
          <cell r="L790" t="str">
            <v>JUR_AN</v>
          </cell>
          <cell r="M790" t="str">
            <v>Elec Distribution 360-373</v>
          </cell>
          <cell r="N790" t="str">
            <v>True</v>
          </cell>
          <cell r="O790" t="str">
            <v>Active</v>
          </cell>
          <cell r="P790" t="str">
            <v>ORG_L08</v>
          </cell>
        </row>
        <row r="791">
          <cell r="A791" t="str">
            <v>BI_BT307</v>
          </cell>
          <cell r="B791" t="str">
            <v>BT307</v>
          </cell>
          <cell r="C791" t="str">
            <v>BI_BT307 - Little Falls Sub 115kV Rebuild - Tx Integration</v>
          </cell>
          <cell r="D791" t="str">
            <v>ER_2204</v>
          </cell>
          <cell r="E791" t="str">
            <v>2204</v>
          </cell>
          <cell r="F791" t="str">
            <v>ER_2204 - Substation Rebuilds</v>
          </cell>
          <cell r="G791" t="str">
            <v>Substation - Station Rebuilds Program</v>
          </cell>
          <cell r="H791" t="str">
            <v>T&amp;D Engineering</v>
          </cell>
          <cell r="I791" t="str">
            <v>T&amp;D</v>
          </cell>
          <cell r="J791" t="str">
            <v>Asset Condition</v>
          </cell>
          <cell r="K791" t="str">
            <v>SRV_ED</v>
          </cell>
          <cell r="L791" t="str">
            <v>JUR_AN</v>
          </cell>
          <cell r="M791" t="str">
            <v>Elec Distribution 360-373</v>
          </cell>
          <cell r="N791" t="str">
            <v>True</v>
          </cell>
          <cell r="O791" t="str">
            <v>Active</v>
          </cell>
          <cell r="P791" t="str">
            <v>ORG_L08</v>
          </cell>
        </row>
        <row r="792">
          <cell r="A792" t="str">
            <v>BI_BT308</v>
          </cell>
          <cell r="B792" t="str">
            <v>BT308</v>
          </cell>
          <cell r="C792" t="str">
            <v>BI_BT308 - Devils Gap-Stratford 115kV - Med Priority Rtgs Mit</v>
          </cell>
          <cell r="D792" t="str">
            <v>ER_2581</v>
          </cell>
          <cell r="E792" t="str">
            <v>2581</v>
          </cell>
          <cell r="F792" t="str">
            <v>ER_2581 - Medium Priority Ratings Mitigation</v>
          </cell>
          <cell r="G792" t="str">
            <v>Transmission NERC Medium-Risk Priority Lines Mitigation</v>
          </cell>
          <cell r="H792" t="str">
            <v>T&amp;D Engineering</v>
          </cell>
          <cell r="I792" t="str">
            <v>T&amp;D</v>
          </cell>
          <cell r="J792" t="str">
            <v>Mandatory &amp; Compliance</v>
          </cell>
          <cell r="K792" t="str">
            <v>SRV_ED</v>
          </cell>
          <cell r="L792" t="str">
            <v>JUR_AN</v>
          </cell>
          <cell r="M792" t="str">
            <v>Elec Transmission 350-359</v>
          </cell>
          <cell r="N792" t="str">
            <v>True</v>
          </cell>
          <cell r="O792" t="str">
            <v>Active</v>
          </cell>
          <cell r="P792" t="str">
            <v>ORG_L08</v>
          </cell>
        </row>
        <row r="793">
          <cell r="A793" t="str">
            <v>BI_BT309</v>
          </cell>
          <cell r="B793" t="str">
            <v>BT309</v>
          </cell>
          <cell r="C793" t="str">
            <v>BI_BT309 - LL Plant Upgrade - Tran</v>
          </cell>
          <cell r="D793" t="str">
            <v>ER_2204</v>
          </cell>
          <cell r="E793" t="str">
            <v>2204</v>
          </cell>
          <cell r="F793" t="str">
            <v>ER_2204 - Substation Rebuilds</v>
          </cell>
          <cell r="G793" t="str">
            <v>Substation - Station Rebuilds Program</v>
          </cell>
          <cell r="H793" t="str">
            <v>T&amp;D Engineering</v>
          </cell>
          <cell r="I793" t="str">
            <v>T&amp;D</v>
          </cell>
          <cell r="J793" t="str">
            <v>Asset Condition</v>
          </cell>
          <cell r="K793" t="str">
            <v>SRV_ED</v>
          </cell>
          <cell r="L793" t="str">
            <v>JUR_AN</v>
          </cell>
          <cell r="M793" t="str">
            <v>Elec Transmission 350-359</v>
          </cell>
          <cell r="N793" t="str">
            <v>True</v>
          </cell>
          <cell r="O793" t="str">
            <v>Active</v>
          </cell>
          <cell r="P793" t="str">
            <v>ORG_L08</v>
          </cell>
        </row>
        <row r="794">
          <cell r="A794" t="str">
            <v>BI_BT400</v>
          </cell>
          <cell r="B794" t="str">
            <v>BT400</v>
          </cell>
          <cell r="C794" t="str">
            <v>BI_BT400 - Stratford-Summer Falls 115kV: 2014 LiDAR Mitigation</v>
          </cell>
          <cell r="D794" t="str">
            <v>ER_2070</v>
          </cell>
          <cell r="E794" t="str">
            <v>2070</v>
          </cell>
          <cell r="F794" t="str">
            <v>ER_2070 - Trans/Dist/Sub Reimbursable Projects</v>
          </cell>
          <cell r="G794" t="str">
            <v>T&amp;D Reimbursable</v>
          </cell>
          <cell r="H794" t="str">
            <v>T&amp;D Engineering</v>
          </cell>
          <cell r="I794" t="str">
            <v>T&amp;D</v>
          </cell>
          <cell r="J794" t="str">
            <v>Customer Requested</v>
          </cell>
          <cell r="K794" t="str">
            <v>SRV_ED</v>
          </cell>
          <cell r="L794" t="str">
            <v>JUR_AN</v>
          </cell>
          <cell r="M794" t="str">
            <v>Elec Transmission 350-359</v>
          </cell>
          <cell r="N794" t="str">
            <v>False</v>
          </cell>
          <cell r="O794" t="str">
            <v>Inactive</v>
          </cell>
          <cell r="P794" t="str">
            <v>ORG_L08</v>
          </cell>
        </row>
        <row r="795">
          <cell r="A795" t="str">
            <v>BI_BT500</v>
          </cell>
          <cell r="B795" t="str">
            <v>BT500</v>
          </cell>
          <cell r="C795" t="str">
            <v>BI_BT500 - Wilbur 115 tap minor rbld</v>
          </cell>
          <cell r="D795" t="str">
            <v>ER_2057</v>
          </cell>
          <cell r="E795" t="str">
            <v>2057</v>
          </cell>
          <cell r="F795" t="str">
            <v>ER_2057 - Transmission Minor Rebuild</v>
          </cell>
          <cell r="G795" t="str">
            <v>Transmission - Minor Rebuild</v>
          </cell>
          <cell r="H795" t="str">
            <v>T&amp;D Engineering</v>
          </cell>
          <cell r="I795" t="str">
            <v>T&amp;D</v>
          </cell>
          <cell r="J795" t="str">
            <v>Asset Condition</v>
          </cell>
          <cell r="K795" t="str">
            <v>SRV_ED</v>
          </cell>
          <cell r="L795" t="str">
            <v>JUR_AN</v>
          </cell>
          <cell r="M795" t="str">
            <v>Elec Transmission 350-359</v>
          </cell>
          <cell r="N795" t="str">
            <v>False</v>
          </cell>
          <cell r="O795" t="str">
            <v>Inactive</v>
          </cell>
          <cell r="P795" t="str">
            <v>ORG_P50</v>
          </cell>
        </row>
        <row r="796">
          <cell r="A796" t="str">
            <v>BI_BT501</v>
          </cell>
          <cell r="B796" t="str">
            <v>BT501</v>
          </cell>
          <cell r="C796" t="str">
            <v>BI_BT501 - Addy-Devils Gap 115 minor rbld</v>
          </cell>
          <cell r="D796" t="str">
            <v>ER_2057</v>
          </cell>
          <cell r="E796" t="str">
            <v>2057</v>
          </cell>
          <cell r="F796" t="str">
            <v>ER_2057 - Transmission Minor Rebuild</v>
          </cell>
          <cell r="G796" t="str">
            <v>Transmission - Minor Rebuild</v>
          </cell>
          <cell r="H796" t="str">
            <v>T&amp;D Engineering</v>
          </cell>
          <cell r="I796" t="str">
            <v>T&amp;D</v>
          </cell>
          <cell r="J796" t="str">
            <v>Asset Condition</v>
          </cell>
          <cell r="K796" t="str">
            <v>SRV_ED</v>
          </cell>
          <cell r="L796" t="str">
            <v>JUR_AN</v>
          </cell>
          <cell r="M796" t="str">
            <v>Elec Transmission 350-359</v>
          </cell>
          <cell r="N796" t="str">
            <v>False</v>
          </cell>
          <cell r="O796" t="str">
            <v>Inactive</v>
          </cell>
          <cell r="P796" t="str">
            <v>ORG_P50</v>
          </cell>
        </row>
        <row r="797">
          <cell r="A797" t="str">
            <v>BI_BT700</v>
          </cell>
          <cell r="B797" t="str">
            <v>BT700</v>
          </cell>
          <cell r="C797" t="str">
            <v>BI_BT700 - Stratford-Summer Falls 115kV Rebuild</v>
          </cell>
          <cell r="D797" t="str">
            <v>ER_2070</v>
          </cell>
          <cell r="E797" t="str">
            <v>2070</v>
          </cell>
          <cell r="F797" t="str">
            <v>ER_2070 - Trans/Dist/Sub Reimbursable Projects</v>
          </cell>
          <cell r="G797" t="str">
            <v>T&amp;D Reimbursable</v>
          </cell>
          <cell r="H797" t="str">
            <v>T&amp;D Engineering</v>
          </cell>
          <cell r="I797" t="str">
            <v>T&amp;D</v>
          </cell>
          <cell r="J797" t="str">
            <v>Customer Requested</v>
          </cell>
          <cell r="K797" t="str">
            <v>SRV_ED</v>
          </cell>
          <cell r="L797" t="str">
            <v>JUR_WA</v>
          </cell>
          <cell r="M797" t="str">
            <v>Elec Transmission 350-359</v>
          </cell>
          <cell r="N797" t="str">
            <v>True</v>
          </cell>
          <cell r="O797" t="str">
            <v>Active</v>
          </cell>
          <cell r="P797" t="str">
            <v>ORG_L08</v>
          </cell>
        </row>
        <row r="798">
          <cell r="A798" t="str">
            <v>BI_BT701</v>
          </cell>
          <cell r="B798" t="str">
            <v>BT701</v>
          </cell>
          <cell r="C798" t="str">
            <v>BI_BT701 - Chelan-Stratford 115kV Transmission Line Rebuild</v>
          </cell>
          <cell r="D798" t="str">
            <v>ER_2611</v>
          </cell>
          <cell r="E798" t="str">
            <v>2611</v>
          </cell>
          <cell r="F798" t="str">
            <v>ER_2611 - Chelan-Stratford 115kV Transmission Line Rebuild</v>
          </cell>
          <cell r="G798" t="str">
            <v>Transmission Construction - Compliance</v>
          </cell>
          <cell r="H798" t="str">
            <v>T&amp;D Engineering</v>
          </cell>
          <cell r="I798" t="str">
            <v>T&amp;D</v>
          </cell>
          <cell r="J798" t="str">
            <v>Mandatory &amp; Compliance</v>
          </cell>
          <cell r="K798" t="str">
            <v>SRV_ED</v>
          </cell>
          <cell r="L798" t="str">
            <v>JUR_AN</v>
          </cell>
          <cell r="M798" t="str">
            <v>Elec Transmission 350-359</v>
          </cell>
          <cell r="N798" t="str">
            <v>True</v>
          </cell>
          <cell r="O798" t="str">
            <v>Active</v>
          </cell>
          <cell r="P798" t="str">
            <v>ORG_L08</v>
          </cell>
        </row>
        <row r="799">
          <cell r="A799" t="str">
            <v>BI_BT800</v>
          </cell>
          <cell r="B799" t="str">
            <v>BT800</v>
          </cell>
          <cell r="C799" t="str">
            <v>BI_BT800 - Davenport 115/13V Sub Rebuild (Tx Integration)</v>
          </cell>
          <cell r="D799" t="str">
            <v>ER_2204</v>
          </cell>
          <cell r="E799" t="str">
            <v>2204</v>
          </cell>
          <cell r="F799" t="str">
            <v>ER_2204 - Substation Rebuilds</v>
          </cell>
          <cell r="G799" t="str">
            <v>Substation - Station Rebuilds Program</v>
          </cell>
          <cell r="H799" t="str">
            <v>T&amp;D Engineering</v>
          </cell>
          <cell r="I799" t="str">
            <v>T&amp;D</v>
          </cell>
          <cell r="J799" t="str">
            <v>Asset Condition</v>
          </cell>
          <cell r="K799" t="str">
            <v>SRV_ED</v>
          </cell>
          <cell r="L799" t="str">
            <v>JUR_AN</v>
          </cell>
          <cell r="M799" t="str">
            <v>Elec Distribution 360-373</v>
          </cell>
          <cell r="N799" t="str">
            <v>True</v>
          </cell>
          <cell r="O799" t="str">
            <v>Active</v>
          </cell>
          <cell r="P799" t="str">
            <v>ORG_L08</v>
          </cell>
        </row>
        <row r="800">
          <cell r="A800" t="str">
            <v>BI_C3X54</v>
          </cell>
          <cell r="B800" t="str">
            <v>C3X54</v>
          </cell>
          <cell r="C800" t="str">
            <v>BI_C3X54 - Colstrip 3 ARO</v>
          </cell>
          <cell r="D800" t="str">
            <v>ER_7500</v>
          </cell>
          <cell r="E800" t="str">
            <v>7500</v>
          </cell>
          <cell r="F800" t="str">
            <v>ER_7500 - FAS 143 ARO</v>
          </cell>
          <cell r="G800" t="str">
            <v>FAS 143 ARO</v>
          </cell>
          <cell r="H800" t="str">
            <v>Outside Regular Capital</v>
          </cell>
          <cell r="I800" t="str">
            <v>Outside Regular Capital Subfunction</v>
          </cell>
          <cell r="J800" t="str">
            <v>No Driver</v>
          </cell>
          <cell r="K800" t="str">
            <v>SRV_ED</v>
          </cell>
          <cell r="L800" t="str">
            <v>JUR_AN</v>
          </cell>
          <cell r="M800" t="str">
            <v>Other Elec Production / Turbines 340-346</v>
          </cell>
          <cell r="N800" t="str">
            <v>False</v>
          </cell>
          <cell r="O800" t="str">
            <v>Active</v>
          </cell>
          <cell r="P800" t="str">
            <v>ORG_X54</v>
          </cell>
        </row>
        <row r="801">
          <cell r="A801" t="str">
            <v>BI_C4X54</v>
          </cell>
          <cell r="B801" t="str">
            <v>C4X54</v>
          </cell>
          <cell r="C801" t="str">
            <v>BI_C4X54 - Colstrip 4 ARO</v>
          </cell>
          <cell r="D801" t="str">
            <v>ER_7500</v>
          </cell>
          <cell r="E801" t="str">
            <v>7500</v>
          </cell>
          <cell r="F801" t="str">
            <v>ER_7500 - FAS 143 ARO</v>
          </cell>
          <cell r="G801" t="str">
            <v>FAS 143 ARO</v>
          </cell>
          <cell r="H801" t="str">
            <v>Outside Regular Capital</v>
          </cell>
          <cell r="I801" t="str">
            <v>Outside Regular Capital Subfunction</v>
          </cell>
          <cell r="J801" t="str">
            <v>No Driver</v>
          </cell>
          <cell r="K801" t="str">
            <v>SRV_ED</v>
          </cell>
          <cell r="L801" t="str">
            <v>JUR_AN</v>
          </cell>
          <cell r="M801" t="str">
            <v>Other Elec Production / Turbines 340-346</v>
          </cell>
          <cell r="N801" t="str">
            <v>False</v>
          </cell>
          <cell r="O801" t="str">
            <v>Active</v>
          </cell>
          <cell r="P801" t="str">
            <v>ORG_X54</v>
          </cell>
        </row>
        <row r="802">
          <cell r="A802" t="str">
            <v>BI_CC000</v>
          </cell>
          <cell r="B802" t="str">
            <v>CC000</v>
          </cell>
          <cell r="C802" t="str">
            <v>BI_CC000 - RAT Protection System Upgrades for PRC-002 (Net Comms)</v>
          </cell>
          <cell r="D802" t="str">
            <v>ER_2608</v>
          </cell>
          <cell r="E802" t="str">
            <v>2608</v>
          </cell>
          <cell r="F802" t="str">
            <v>ER_2608 - Protection System Upgrades for PRC-002</v>
          </cell>
          <cell r="G802" t="str">
            <v>Protection System Upgrade for PRC-002</v>
          </cell>
          <cell r="H802" t="str">
            <v>T&amp;D Engineering</v>
          </cell>
          <cell r="I802" t="str">
            <v>T&amp;D</v>
          </cell>
          <cell r="J802" t="str">
            <v>Mandatory &amp; Compliance</v>
          </cell>
          <cell r="K802" t="str">
            <v>SRV_CD</v>
          </cell>
          <cell r="L802" t="str">
            <v>JUR_AA</v>
          </cell>
          <cell r="M802" t="str">
            <v>General 12yr 389 / 393-395 / 397-398</v>
          </cell>
          <cell r="N802" t="str">
            <v>True</v>
          </cell>
          <cell r="O802" t="str">
            <v>Active</v>
          </cell>
          <cell r="P802" t="str">
            <v>ORG_J09</v>
          </cell>
        </row>
        <row r="803">
          <cell r="A803" t="str">
            <v>BI_CC001</v>
          </cell>
          <cell r="B803" t="str">
            <v>CC001</v>
          </cell>
          <cell r="C803" t="str">
            <v>BI_CC001 - KEC Rim Rock Substation Integration (Net Comms)</v>
          </cell>
          <cell r="D803" t="str">
            <v>ER_2626</v>
          </cell>
          <cell r="E803" t="str">
            <v>2626</v>
          </cell>
          <cell r="F803" t="str">
            <v>ER_2626 - KEC Rim Rock Substation Integration</v>
          </cell>
          <cell r="G803" t="str">
            <v>Transmission Construction - Compliance</v>
          </cell>
          <cell r="H803" t="str">
            <v>T&amp;D Engineering</v>
          </cell>
          <cell r="I803" t="str">
            <v>T&amp;D</v>
          </cell>
          <cell r="J803" t="str">
            <v>Mandatory &amp; Compliance</v>
          </cell>
          <cell r="K803" t="str">
            <v>SRV_CD</v>
          </cell>
          <cell r="L803" t="str">
            <v>JUR_AA</v>
          </cell>
          <cell r="M803" t="str">
            <v>General 12yr 389 / 393-395 / 397-398</v>
          </cell>
          <cell r="N803" t="str">
            <v>True</v>
          </cell>
          <cell r="O803" t="str">
            <v>Active</v>
          </cell>
          <cell r="P803" t="str">
            <v>ORG_J09</v>
          </cell>
        </row>
        <row r="804">
          <cell r="A804" t="str">
            <v>BI_CC002</v>
          </cell>
          <cell r="B804" t="str">
            <v>CC002</v>
          </cell>
          <cell r="C804" t="str">
            <v>BI_CC002 - Poleline Access Control &amp; Integ</v>
          </cell>
          <cell r="D804" t="str">
            <v>ER_2204</v>
          </cell>
          <cell r="E804" t="str">
            <v>2204</v>
          </cell>
          <cell r="F804" t="str">
            <v>ER_2204 - Substation Rebuilds</v>
          </cell>
          <cell r="G804" t="str">
            <v>Substation - Station Rebuilds Program</v>
          </cell>
          <cell r="H804" t="str">
            <v>T&amp;D Engineering</v>
          </cell>
          <cell r="I804" t="str">
            <v>T&amp;D</v>
          </cell>
          <cell r="J804" t="str">
            <v>Asset Condition</v>
          </cell>
          <cell r="K804" t="str">
            <v>SRV_ED</v>
          </cell>
          <cell r="L804" t="str">
            <v>JUR_AN</v>
          </cell>
          <cell r="M804" t="str">
            <v>General 12yr 389 / 393-395 / 397-398</v>
          </cell>
          <cell r="N804" t="str">
            <v>True</v>
          </cell>
          <cell r="O804" t="str">
            <v>Active</v>
          </cell>
          <cell r="P804" t="str">
            <v>ORG_C09</v>
          </cell>
        </row>
        <row r="805">
          <cell r="A805" t="str">
            <v>BI_CC003</v>
          </cell>
          <cell r="B805" t="str">
            <v>CC003</v>
          </cell>
          <cell r="C805" t="str">
            <v>BI_CC003 - Poleline Network Comm &amp; Camera Integ</v>
          </cell>
          <cell r="D805" t="str">
            <v>ER_2204</v>
          </cell>
          <cell r="E805" t="str">
            <v>2204</v>
          </cell>
          <cell r="F805" t="str">
            <v>ER_2204 - Substation Rebuilds</v>
          </cell>
          <cell r="G805" t="str">
            <v>Substation - Station Rebuilds Program</v>
          </cell>
          <cell r="H805" t="str">
            <v>T&amp;D Engineering</v>
          </cell>
          <cell r="I805" t="str">
            <v>T&amp;D</v>
          </cell>
          <cell r="J805" t="str">
            <v>Asset Condition</v>
          </cell>
          <cell r="K805" t="str">
            <v>SRV_CD</v>
          </cell>
          <cell r="L805" t="str">
            <v>JUR_AA</v>
          </cell>
          <cell r="M805" t="str">
            <v>General 12yr 389 / 393-395 / 397-398</v>
          </cell>
          <cell r="N805" t="str">
            <v>True</v>
          </cell>
          <cell r="O805" t="str">
            <v>Active</v>
          </cell>
          <cell r="P805" t="str">
            <v>ORG_J09</v>
          </cell>
        </row>
        <row r="806">
          <cell r="A806" t="str">
            <v>BI_CC200</v>
          </cell>
          <cell r="B806" t="str">
            <v>CC200</v>
          </cell>
          <cell r="C806" t="str">
            <v>BI_CC200 - Carlin Bay Sub - Access Control &amp; Sub Integ</v>
          </cell>
          <cell r="D806" t="str">
            <v>ER_2274</v>
          </cell>
          <cell r="E806" t="str">
            <v>2274</v>
          </cell>
          <cell r="F806" t="str">
            <v>ER_2274 - New Substations</v>
          </cell>
          <cell r="G806" t="str">
            <v>Substation - New Distribution Station Capacity Program</v>
          </cell>
          <cell r="H806" t="str">
            <v>T&amp;D Engineering</v>
          </cell>
          <cell r="I806" t="str">
            <v>T&amp;D</v>
          </cell>
          <cell r="J806" t="str">
            <v>Performance &amp; Capacity</v>
          </cell>
          <cell r="K806" t="str">
            <v>SRV_ED</v>
          </cell>
          <cell r="L806" t="str">
            <v>JUR_AN</v>
          </cell>
          <cell r="M806" t="str">
            <v>General 12yr 389 / 393-395 / 397-398</v>
          </cell>
          <cell r="N806" t="str">
            <v>True</v>
          </cell>
          <cell r="O806" t="str">
            <v>Active</v>
          </cell>
          <cell r="P806" t="str">
            <v>ORG_C09</v>
          </cell>
        </row>
        <row r="807">
          <cell r="A807" t="str">
            <v>BI_CC201</v>
          </cell>
          <cell r="B807" t="str">
            <v>CC201</v>
          </cell>
          <cell r="C807" t="str">
            <v>BI_CC201 - Carlin Bay Sub - Network Comm &amp; Camera Integ</v>
          </cell>
          <cell r="D807" t="str">
            <v>ER_2274</v>
          </cell>
          <cell r="E807" t="str">
            <v>2274</v>
          </cell>
          <cell r="F807" t="str">
            <v>ER_2274 - New Substations</v>
          </cell>
          <cell r="G807" t="str">
            <v>Substation - New Distribution Station Capacity Program</v>
          </cell>
          <cell r="H807" t="str">
            <v>T&amp;D Engineering</v>
          </cell>
          <cell r="I807" t="str">
            <v>T&amp;D</v>
          </cell>
          <cell r="J807" t="str">
            <v>Performance &amp; Capacity</v>
          </cell>
          <cell r="K807" t="str">
            <v>SRV_CD</v>
          </cell>
          <cell r="L807" t="str">
            <v>JUR_AA</v>
          </cell>
          <cell r="M807" t="str">
            <v>General 12yr 389 / 393-395 / 397-398</v>
          </cell>
          <cell r="N807" t="str">
            <v>True</v>
          </cell>
          <cell r="O807" t="str">
            <v>Active</v>
          </cell>
          <cell r="P807" t="str">
            <v>ORG_J09</v>
          </cell>
        </row>
        <row r="808">
          <cell r="A808" t="str">
            <v>BI_CC202</v>
          </cell>
          <cell r="B808" t="str">
            <v>CC202</v>
          </cell>
          <cell r="C808" t="str">
            <v>BI_CC202 - O'Gara Sub - Access Control &amp; Sub Integ</v>
          </cell>
          <cell r="D808" t="str">
            <v>ER_2204</v>
          </cell>
          <cell r="E808" t="str">
            <v>2204</v>
          </cell>
          <cell r="F808" t="str">
            <v>ER_2204 - Substation Rebuilds</v>
          </cell>
          <cell r="G808" t="str">
            <v>Substation - Station Rebuilds Program</v>
          </cell>
          <cell r="H808" t="str">
            <v>T&amp;D Engineering</v>
          </cell>
          <cell r="I808" t="str">
            <v>T&amp;D</v>
          </cell>
          <cell r="J808" t="str">
            <v>Asset Condition</v>
          </cell>
          <cell r="K808" t="str">
            <v>SRV_ED</v>
          </cell>
          <cell r="L808" t="str">
            <v>JUR_AN</v>
          </cell>
          <cell r="M808" t="str">
            <v>General 12yr 389 / 393-395 / 397-398</v>
          </cell>
          <cell r="N808" t="str">
            <v>True</v>
          </cell>
          <cell r="O808" t="str">
            <v>Active</v>
          </cell>
          <cell r="P808" t="str">
            <v>ORG_C09</v>
          </cell>
        </row>
        <row r="809">
          <cell r="A809" t="str">
            <v>BI_CC203</v>
          </cell>
          <cell r="B809" t="str">
            <v>CC203</v>
          </cell>
          <cell r="C809" t="str">
            <v>BI_CC203 - O'Gara Sub - Network Comm &amp; Camera Integ</v>
          </cell>
          <cell r="D809" t="str">
            <v>ER_2204</v>
          </cell>
          <cell r="E809" t="str">
            <v>2204</v>
          </cell>
          <cell r="F809" t="str">
            <v>ER_2204 - Substation Rebuilds</v>
          </cell>
          <cell r="G809" t="str">
            <v>Substation - Station Rebuilds Program</v>
          </cell>
          <cell r="H809" t="str">
            <v>T&amp;D Engineering</v>
          </cell>
          <cell r="I809" t="str">
            <v>T&amp;D</v>
          </cell>
          <cell r="J809" t="str">
            <v>Asset Condition</v>
          </cell>
          <cell r="K809" t="str">
            <v>SRV_CD</v>
          </cell>
          <cell r="L809" t="str">
            <v>JUR_AA</v>
          </cell>
          <cell r="M809" t="str">
            <v>General 12yr 389 / 393-395 / 397-398</v>
          </cell>
          <cell r="N809" t="str">
            <v>True</v>
          </cell>
          <cell r="O809" t="str">
            <v>Active</v>
          </cell>
          <cell r="P809" t="str">
            <v>ORG_J09</v>
          </cell>
        </row>
        <row r="810">
          <cell r="A810" t="str">
            <v>BI_CC204</v>
          </cell>
          <cell r="B810" t="str">
            <v>CC204</v>
          </cell>
          <cell r="C810" t="str">
            <v>BI_CC204 - Huetter Sub - Network Comm &amp; Camera Integ</v>
          </cell>
          <cell r="D810" t="str">
            <v>ER_2204</v>
          </cell>
          <cell r="E810" t="str">
            <v>2204</v>
          </cell>
          <cell r="F810" t="str">
            <v>ER_2204 - Substation Rebuilds</v>
          </cell>
          <cell r="G810" t="str">
            <v>Substation - Station Rebuilds Program</v>
          </cell>
          <cell r="H810" t="str">
            <v>T&amp;D Engineering</v>
          </cell>
          <cell r="I810" t="str">
            <v>T&amp;D</v>
          </cell>
          <cell r="J810" t="str">
            <v>Asset Condition</v>
          </cell>
          <cell r="K810" t="str">
            <v>SRV_ED</v>
          </cell>
          <cell r="L810" t="str">
            <v>JUR_AA</v>
          </cell>
          <cell r="M810" t="str">
            <v>General 12yr 389 / 393-395 / 397-398</v>
          </cell>
          <cell r="N810" t="str">
            <v>True</v>
          </cell>
          <cell r="O810" t="str">
            <v>Active</v>
          </cell>
          <cell r="P810" t="str">
            <v>ORG_J09</v>
          </cell>
        </row>
        <row r="811">
          <cell r="A811" t="str">
            <v>BI_CC205</v>
          </cell>
          <cell r="B811" t="str">
            <v>CC205</v>
          </cell>
          <cell r="C811" t="str">
            <v>BI_CC205 - Huetter Sub - Access Control &amp; Sub Integ</v>
          </cell>
          <cell r="D811" t="str">
            <v>ER_2204</v>
          </cell>
          <cell r="E811" t="str">
            <v>2204</v>
          </cell>
          <cell r="F811" t="str">
            <v>ER_2204 - Substation Rebuilds</v>
          </cell>
          <cell r="G811" t="str">
            <v>Substation - Station Rebuilds Program</v>
          </cell>
          <cell r="H811" t="str">
            <v>T&amp;D Engineering</v>
          </cell>
          <cell r="I811" t="str">
            <v>T&amp;D</v>
          </cell>
          <cell r="J811" t="str">
            <v>Asset Condition</v>
          </cell>
          <cell r="K811" t="str">
            <v>SRV_ED</v>
          </cell>
          <cell r="L811" t="str">
            <v>JUR_AN</v>
          </cell>
          <cell r="M811" t="str">
            <v>Elec Distribution 360-373</v>
          </cell>
          <cell r="N811" t="str">
            <v>True</v>
          </cell>
          <cell r="O811" t="str">
            <v>Active</v>
          </cell>
          <cell r="P811" t="str">
            <v>ORG_C09</v>
          </cell>
        </row>
        <row r="812">
          <cell r="A812" t="str">
            <v>BI_CC206</v>
          </cell>
          <cell r="B812" t="str">
            <v>CC206</v>
          </cell>
          <cell r="C812" t="str">
            <v>BI_CC206 - O'Gara Sub - Access Control &amp; Sub Integ</v>
          </cell>
          <cell r="D812" t="str">
            <v>ER_2274</v>
          </cell>
          <cell r="E812" t="str">
            <v>2274</v>
          </cell>
          <cell r="F812" t="str">
            <v>ER_2274 - New Substations</v>
          </cell>
          <cell r="G812" t="str">
            <v>Substation - New Distribution Station Capacity Program</v>
          </cell>
          <cell r="H812" t="str">
            <v>T&amp;D Engineering</v>
          </cell>
          <cell r="I812" t="str">
            <v>T&amp;D</v>
          </cell>
          <cell r="J812" t="str">
            <v>Performance &amp; Capacity</v>
          </cell>
          <cell r="K812" t="str">
            <v>SRV_ED</v>
          </cell>
          <cell r="L812" t="str">
            <v>JUR_AN</v>
          </cell>
          <cell r="M812" t="str">
            <v>Elec Distribution 360-373</v>
          </cell>
          <cell r="N812" t="str">
            <v>True</v>
          </cell>
          <cell r="O812" t="str">
            <v>Active</v>
          </cell>
          <cell r="P812" t="str">
            <v>ORG_C09</v>
          </cell>
        </row>
        <row r="813">
          <cell r="A813" t="str">
            <v>BI_CC207</v>
          </cell>
          <cell r="B813" t="str">
            <v>CC207</v>
          </cell>
          <cell r="C813" t="str">
            <v>BI_CC207 - O'Gara Sub - Network Comm &amp; Security Integration</v>
          </cell>
          <cell r="D813" t="str">
            <v>ER_2274</v>
          </cell>
          <cell r="E813" t="str">
            <v>2274</v>
          </cell>
          <cell r="F813" t="str">
            <v>ER_2274 - New Substations</v>
          </cell>
          <cell r="G813" t="str">
            <v>Substation - New Distribution Station Capacity Program</v>
          </cell>
          <cell r="H813" t="str">
            <v>T&amp;D Engineering</v>
          </cell>
          <cell r="I813" t="str">
            <v>T&amp;D</v>
          </cell>
          <cell r="J813" t="str">
            <v>Performance &amp; Capacity</v>
          </cell>
          <cell r="K813" t="str">
            <v>SRV_CD</v>
          </cell>
          <cell r="L813" t="str">
            <v>JUR_AA</v>
          </cell>
          <cell r="M813" t="str">
            <v>Elec Distribution 360-373</v>
          </cell>
          <cell r="N813" t="str">
            <v>True</v>
          </cell>
          <cell r="O813" t="str">
            <v>Active</v>
          </cell>
          <cell r="P813" t="str">
            <v>ORG_J09</v>
          </cell>
        </row>
        <row r="814">
          <cell r="A814" t="str">
            <v>BI_CC208</v>
          </cell>
          <cell r="B814" t="str">
            <v>CC208</v>
          </cell>
          <cell r="C814" t="str">
            <v>BI_CC208 - Post Falls Sub - Network Comm &amp; Security Cam</v>
          </cell>
          <cell r="D814" t="str">
            <v>ER_2204</v>
          </cell>
          <cell r="E814" t="str">
            <v>2204</v>
          </cell>
          <cell r="F814" t="str">
            <v>ER_2204 - Substation Rebuilds</v>
          </cell>
          <cell r="G814" t="str">
            <v>Substation - Station Rebuilds Program</v>
          </cell>
          <cell r="H814" t="str">
            <v>T&amp;D Engineering</v>
          </cell>
          <cell r="I814" t="str">
            <v>T&amp;D</v>
          </cell>
          <cell r="J814" t="str">
            <v>Asset Condition</v>
          </cell>
          <cell r="K814" t="str">
            <v>SRV_ED</v>
          </cell>
          <cell r="L814" t="str">
            <v>JUR_AA</v>
          </cell>
          <cell r="M814" t="str">
            <v>Elec Distribution 360-373</v>
          </cell>
          <cell r="N814" t="str">
            <v>True</v>
          </cell>
          <cell r="O814" t="str">
            <v>Active</v>
          </cell>
          <cell r="P814" t="str">
            <v>ORG_J09</v>
          </cell>
        </row>
        <row r="815">
          <cell r="A815" t="str">
            <v>BI_CC209</v>
          </cell>
          <cell r="B815" t="str">
            <v>CC209</v>
          </cell>
          <cell r="C815" t="str">
            <v>BI_CC209 - Post Falls Sub - Access Control &amp; Comm</v>
          </cell>
          <cell r="D815" t="str">
            <v>ER_2204</v>
          </cell>
          <cell r="E815" t="str">
            <v>2204</v>
          </cell>
          <cell r="F815" t="str">
            <v>ER_2204 - Substation Rebuilds</v>
          </cell>
          <cell r="G815" t="str">
            <v>Substation - Station Rebuilds Program</v>
          </cell>
          <cell r="H815" t="str">
            <v>T&amp;D Engineering</v>
          </cell>
          <cell r="I815" t="str">
            <v>T&amp;D</v>
          </cell>
          <cell r="J815" t="str">
            <v>Asset Condition</v>
          </cell>
          <cell r="K815" t="str">
            <v>SRV_ED</v>
          </cell>
          <cell r="L815" t="str">
            <v>JUR_AN</v>
          </cell>
          <cell r="M815" t="str">
            <v>Elec Distribution 360-373</v>
          </cell>
          <cell r="N815" t="str">
            <v>True</v>
          </cell>
          <cell r="O815" t="str">
            <v>Active</v>
          </cell>
          <cell r="P815" t="str">
            <v>ORG_C09</v>
          </cell>
        </row>
        <row r="816">
          <cell r="A816" t="str">
            <v>BI_CC900</v>
          </cell>
          <cell r="B816" t="str">
            <v>CC900</v>
          </cell>
          <cell r="C816" t="str">
            <v>BI_CC900 - Dalton 115-13kv Sub - Add 30 MVA XFM Comm</v>
          </cell>
          <cell r="D816" t="str">
            <v>ER_2274</v>
          </cell>
          <cell r="E816" t="str">
            <v>2274</v>
          </cell>
          <cell r="F816" t="str">
            <v>ER_2274 - New Substations</v>
          </cell>
          <cell r="G816" t="str">
            <v>Substation - New Distribution Station Capacity Program</v>
          </cell>
          <cell r="H816" t="str">
            <v>T&amp;D Engineering</v>
          </cell>
          <cell r="I816" t="str">
            <v>T&amp;D</v>
          </cell>
          <cell r="J816" t="str">
            <v>Performance &amp; Capacity</v>
          </cell>
          <cell r="K816" t="str">
            <v>SRV_CD</v>
          </cell>
          <cell r="L816" t="str">
            <v>JUR_AA</v>
          </cell>
          <cell r="M816" t="str">
            <v>General 12yr 389 / 393-395 / 397-398</v>
          </cell>
          <cell r="N816" t="str">
            <v>True</v>
          </cell>
          <cell r="O816" t="str">
            <v>Active</v>
          </cell>
          <cell r="P816" t="str">
            <v>ORG_J09</v>
          </cell>
        </row>
        <row r="817">
          <cell r="A817" t="str">
            <v>BI_CC901</v>
          </cell>
          <cell r="B817" t="str">
            <v>CC901</v>
          </cell>
          <cell r="C817" t="str">
            <v>BI_CC901 - Poleline 115kV Substation (Comm)</v>
          </cell>
          <cell r="D817" t="str">
            <v>ER_2204</v>
          </cell>
          <cell r="E817" t="str">
            <v>2204</v>
          </cell>
          <cell r="F817" t="str">
            <v>ER_2204 - Substation Rebuilds</v>
          </cell>
          <cell r="G817" t="str">
            <v>Substation - Station Rebuilds Program</v>
          </cell>
          <cell r="H817" t="str">
            <v>T&amp;D Engineering</v>
          </cell>
          <cell r="I817" t="str">
            <v>T&amp;D</v>
          </cell>
          <cell r="J817" t="str">
            <v>Asset Condition</v>
          </cell>
          <cell r="K817" t="str">
            <v>SRV_CD</v>
          </cell>
          <cell r="L817" t="str">
            <v>JUR_AA</v>
          </cell>
          <cell r="M817" t="str">
            <v>General 12yr 389 / 393-395 / 397-398</v>
          </cell>
          <cell r="N817" t="str">
            <v>True</v>
          </cell>
          <cell r="O817" t="str">
            <v>Active</v>
          </cell>
          <cell r="P817" t="str">
            <v>ORG_J09</v>
          </cell>
        </row>
        <row r="818">
          <cell r="A818" t="str">
            <v>BI_CD001</v>
          </cell>
          <cell r="B818" t="str">
            <v>CD001</v>
          </cell>
          <cell r="C818" t="str">
            <v>BI_CD001 - Dalton 131 Reconductor 1.5 Miles (Strayhorn)</v>
          </cell>
          <cell r="D818" t="str">
            <v>ER_2515</v>
          </cell>
          <cell r="E818" t="str">
            <v>2515</v>
          </cell>
          <cell r="F818" t="str">
            <v>ER_2515 - Distribution - CdA East &amp; North</v>
          </cell>
          <cell r="G818" t="str">
            <v>Distribution System Enhancements</v>
          </cell>
          <cell r="H818" t="str">
            <v>T&amp;D Engineering</v>
          </cell>
          <cell r="I818" t="str">
            <v>T&amp;D</v>
          </cell>
          <cell r="J818" t="str">
            <v>Performance &amp; Capacity</v>
          </cell>
          <cell r="K818" t="str">
            <v>SRV_ED</v>
          </cell>
          <cell r="L818" t="str">
            <v>JUR_ID</v>
          </cell>
          <cell r="M818" t="str">
            <v>Elec Distribution 360-373</v>
          </cell>
          <cell r="N818" t="str">
            <v>True</v>
          </cell>
          <cell r="O818" t="str">
            <v>Inactive</v>
          </cell>
          <cell r="P818" t="str">
            <v>ORG_L53</v>
          </cell>
        </row>
        <row r="819">
          <cell r="A819" t="str">
            <v>BI_CD002</v>
          </cell>
          <cell r="B819" t="str">
            <v>CD002</v>
          </cell>
          <cell r="C819" t="str">
            <v>BI_CD002 - DAL131 Recond and Extend 1.4 Miles (on Rimroc)</v>
          </cell>
          <cell r="D819" t="str">
            <v>ER_2515</v>
          </cell>
          <cell r="E819" t="str">
            <v>2515</v>
          </cell>
          <cell r="F819" t="str">
            <v>ER_2515 - Distribution - CdA East &amp; North</v>
          </cell>
          <cell r="G819" t="str">
            <v>Distribution System Enhancements</v>
          </cell>
          <cell r="H819" t="str">
            <v>T&amp;D Engineering</v>
          </cell>
          <cell r="I819" t="str">
            <v>T&amp;D</v>
          </cell>
          <cell r="J819" t="str">
            <v>Performance &amp; Capacity</v>
          </cell>
          <cell r="K819" t="str">
            <v>SRV_ED</v>
          </cell>
          <cell r="L819" t="str">
            <v>JUR_ID</v>
          </cell>
          <cell r="M819" t="str">
            <v>Elec Distribution 360-373</v>
          </cell>
          <cell r="N819" t="str">
            <v>True</v>
          </cell>
          <cell r="O819" t="str">
            <v>Inactive</v>
          </cell>
          <cell r="P819" t="str">
            <v>ORG_L53</v>
          </cell>
        </row>
        <row r="820">
          <cell r="A820" t="str">
            <v>BI_CD003</v>
          </cell>
          <cell r="B820" t="str">
            <v>CD003</v>
          </cell>
          <cell r="C820" t="str">
            <v>BI_CD003 - Idaho Rd 115kV:13kV Overbuild on Wyoming Rd</v>
          </cell>
          <cell r="D820" t="str">
            <v>ER_2307</v>
          </cell>
          <cell r="E820" t="str">
            <v>2307</v>
          </cell>
          <cell r="F820" t="str">
            <v>ER_2307 - Idaho Road Sub</v>
          </cell>
          <cell r="G820" t="str">
            <v>Regular Capital - Pre Business Case</v>
          </cell>
          <cell r="H820" t="str">
            <v>No Subfunction</v>
          </cell>
          <cell r="I820" t="str">
            <v>No Function</v>
          </cell>
          <cell r="J820" t="str">
            <v>No Driver</v>
          </cell>
          <cell r="K820" t="str">
            <v>SRV_ED</v>
          </cell>
          <cell r="L820" t="str">
            <v>JUR_ID</v>
          </cell>
          <cell r="M820" t="str">
            <v>Elec Distribution 360-373</v>
          </cell>
          <cell r="N820" t="str">
            <v>True</v>
          </cell>
          <cell r="O820" t="str">
            <v>Inactive</v>
          </cell>
          <cell r="P820" t="str">
            <v>ORG_L08</v>
          </cell>
        </row>
        <row r="821">
          <cell r="A821" t="str">
            <v>BI_CD004</v>
          </cell>
          <cell r="B821" t="str">
            <v>CD004</v>
          </cell>
          <cell r="C821" t="str">
            <v>BI_CD004 - CDA 123:  Fernan Lake Reinforcements</v>
          </cell>
          <cell r="D821" t="str">
            <v>ER_2515</v>
          </cell>
          <cell r="E821" t="str">
            <v>2515</v>
          </cell>
          <cell r="F821" t="str">
            <v>ER_2515 - Distribution - CdA East &amp; North</v>
          </cell>
          <cell r="G821" t="str">
            <v>Distribution System Enhancements</v>
          </cell>
          <cell r="H821" t="str">
            <v>T&amp;D Engineering</v>
          </cell>
          <cell r="I821" t="str">
            <v>T&amp;D</v>
          </cell>
          <cell r="J821" t="str">
            <v>Performance &amp; Capacity</v>
          </cell>
          <cell r="K821" t="str">
            <v>SRV_ED</v>
          </cell>
          <cell r="L821" t="str">
            <v>JUR_ID</v>
          </cell>
          <cell r="M821" t="str">
            <v>Elec Distribution 360-373</v>
          </cell>
          <cell r="N821" t="str">
            <v>True</v>
          </cell>
          <cell r="O821" t="str">
            <v>Active</v>
          </cell>
          <cell r="P821" t="str">
            <v>ORG_C51</v>
          </cell>
        </row>
        <row r="822">
          <cell r="A822" t="str">
            <v>BI_CD005</v>
          </cell>
          <cell r="B822" t="str">
            <v>CD005</v>
          </cell>
          <cell r="C822" t="str">
            <v>BI_CD005 - RAT Protection System Upgrades for PRC-002 (Dist)</v>
          </cell>
          <cell r="D822" t="str">
            <v>ER_2608</v>
          </cell>
          <cell r="E822" t="str">
            <v>2608</v>
          </cell>
          <cell r="F822" t="str">
            <v>ER_2608 - Protection System Upgrades for PRC-002</v>
          </cell>
          <cell r="G822" t="str">
            <v>Protection System Upgrade for PRC-002</v>
          </cell>
          <cell r="H822" t="str">
            <v>T&amp;D Engineering</v>
          </cell>
          <cell r="I822" t="str">
            <v>T&amp;D</v>
          </cell>
          <cell r="J822" t="str">
            <v>Mandatory &amp; Compliance</v>
          </cell>
          <cell r="K822" t="str">
            <v>SRV_ED</v>
          </cell>
          <cell r="L822" t="str">
            <v>JUR_ID</v>
          </cell>
          <cell r="M822" t="str">
            <v>Elec Distribution 360-373</v>
          </cell>
          <cell r="N822" t="str">
            <v>True</v>
          </cell>
          <cell r="O822" t="str">
            <v>Active</v>
          </cell>
          <cell r="P822" t="str">
            <v>ORG_C51</v>
          </cell>
        </row>
        <row r="823">
          <cell r="A823" t="str">
            <v>BI_CD101</v>
          </cell>
          <cell r="B823" t="str">
            <v>CD101</v>
          </cell>
          <cell r="C823" t="str">
            <v>BI_CD101 - Avondale 151 Recond 1.5 mi</v>
          </cell>
          <cell r="D823" t="str">
            <v>ER_2515</v>
          </cell>
          <cell r="E823" t="str">
            <v>2515</v>
          </cell>
          <cell r="F823" t="str">
            <v>ER_2515 - Distribution - CdA East &amp; North</v>
          </cell>
          <cell r="G823" t="str">
            <v>Distribution System Enhancements</v>
          </cell>
          <cell r="H823" t="str">
            <v>T&amp;D Engineering</v>
          </cell>
          <cell r="I823" t="str">
            <v>T&amp;D</v>
          </cell>
          <cell r="J823" t="str">
            <v>Performance &amp; Capacity</v>
          </cell>
          <cell r="K823" t="str">
            <v>SRV_ED</v>
          </cell>
          <cell r="L823" t="str">
            <v>JUR_ID</v>
          </cell>
          <cell r="M823" t="str">
            <v>Elec Distribution 360-373</v>
          </cell>
          <cell r="N823" t="str">
            <v>True</v>
          </cell>
          <cell r="O823" t="str">
            <v>Inactive</v>
          </cell>
          <cell r="P823" t="str">
            <v>ORG_L53</v>
          </cell>
        </row>
        <row r="824">
          <cell r="A824" t="str">
            <v>BI_CD102</v>
          </cell>
          <cell r="B824" t="str">
            <v>CD102</v>
          </cell>
          <cell r="C824" t="str">
            <v>BI_CD102 - Plummer Cx FDR to Worley</v>
          </cell>
          <cell r="D824" t="str">
            <v>ER_2527</v>
          </cell>
          <cell r="E824" t="str">
            <v>2527</v>
          </cell>
          <cell r="F824" t="str">
            <v>ER_2527 - Plummer Cx FDR to Worley</v>
          </cell>
          <cell r="G824" t="str">
            <v>Regular Capital - Pre Business Case</v>
          </cell>
          <cell r="H824" t="str">
            <v>No Subfunction</v>
          </cell>
          <cell r="I824" t="str">
            <v>No Function</v>
          </cell>
          <cell r="J824" t="str">
            <v>No Driver</v>
          </cell>
          <cell r="K824" t="str">
            <v>SRV_ED</v>
          </cell>
          <cell r="L824" t="str">
            <v>JUR_ID</v>
          </cell>
          <cell r="M824" t="str">
            <v>Elec Distribution 360-373</v>
          </cell>
          <cell r="N824" t="str">
            <v>True</v>
          </cell>
          <cell r="O824" t="str">
            <v>Inactive</v>
          </cell>
          <cell r="P824" t="str">
            <v>ORG_L53</v>
          </cell>
        </row>
        <row r="825">
          <cell r="A825" t="str">
            <v>BI_CD103</v>
          </cell>
          <cell r="B825" t="str">
            <v>CD103</v>
          </cell>
          <cell r="C825" t="str">
            <v>BI_CD103 - PVW 241 Tie</v>
          </cell>
          <cell r="D825" t="str">
            <v>ER_2517</v>
          </cell>
          <cell r="E825" t="str">
            <v>2517</v>
          </cell>
          <cell r="F825" t="str">
            <v>ER_2517 - EFM 12F2 &amp; PVW 241 Feeder Tie</v>
          </cell>
          <cell r="G825" t="str">
            <v>Regular Capital - Pre Business Case</v>
          </cell>
          <cell r="H825" t="str">
            <v>No Subfunction</v>
          </cell>
          <cell r="I825" t="str">
            <v>No Function</v>
          </cell>
          <cell r="J825" t="str">
            <v>No Driver</v>
          </cell>
          <cell r="K825" t="str">
            <v>SRV_ED</v>
          </cell>
          <cell r="L825" t="str">
            <v>JUR_AN</v>
          </cell>
          <cell r="M825" t="str">
            <v>Elec Transmission 350-359</v>
          </cell>
          <cell r="N825" t="str">
            <v>True</v>
          </cell>
          <cell r="O825" t="str">
            <v>Inactive</v>
          </cell>
          <cell r="P825" t="str">
            <v>ORG_L53</v>
          </cell>
        </row>
        <row r="826">
          <cell r="A826" t="str">
            <v>BI_CD104</v>
          </cell>
          <cell r="B826" t="str">
            <v>CD104</v>
          </cell>
          <cell r="C826" t="str">
            <v>BI_CD104 - Dalton 131 - Recond 0.8 mi (Lakeshore)</v>
          </cell>
          <cell r="D826" t="str">
            <v>ER_2515</v>
          </cell>
          <cell r="E826" t="str">
            <v>2515</v>
          </cell>
          <cell r="F826" t="str">
            <v>ER_2515 - Distribution - CdA East &amp; North</v>
          </cell>
          <cell r="G826" t="str">
            <v>Distribution System Enhancements</v>
          </cell>
          <cell r="H826" t="str">
            <v>T&amp;D Engineering</v>
          </cell>
          <cell r="I826" t="str">
            <v>T&amp;D</v>
          </cell>
          <cell r="J826" t="str">
            <v>Performance &amp; Capacity</v>
          </cell>
          <cell r="K826" t="str">
            <v>SRV_ED</v>
          </cell>
          <cell r="L826" t="str">
            <v>JUR_ID</v>
          </cell>
          <cell r="M826" t="str">
            <v>Elec Distribution 360-373</v>
          </cell>
          <cell r="N826" t="str">
            <v>True</v>
          </cell>
          <cell r="O826" t="str">
            <v>Inactive</v>
          </cell>
          <cell r="P826" t="str">
            <v>ORG_L53</v>
          </cell>
        </row>
        <row r="827">
          <cell r="A827" t="str">
            <v>BI_CD105</v>
          </cell>
          <cell r="B827" t="str">
            <v>CD105</v>
          </cell>
          <cell r="C827" t="str">
            <v>BI_CD105 - Dalton 133 - Add 1-Phase 3.1 miles</v>
          </cell>
          <cell r="D827" t="str">
            <v>ER_2515</v>
          </cell>
          <cell r="E827" t="str">
            <v>2515</v>
          </cell>
          <cell r="F827" t="str">
            <v>ER_2515 - Distribution - CdA East &amp; North</v>
          </cell>
          <cell r="G827" t="str">
            <v>Distribution System Enhancements</v>
          </cell>
          <cell r="H827" t="str">
            <v>T&amp;D Engineering</v>
          </cell>
          <cell r="I827" t="str">
            <v>T&amp;D</v>
          </cell>
          <cell r="J827" t="str">
            <v>Performance &amp; Capacity</v>
          </cell>
          <cell r="K827" t="str">
            <v>SRV_ED</v>
          </cell>
          <cell r="L827" t="str">
            <v>JUR_ID</v>
          </cell>
          <cell r="M827" t="str">
            <v>Elec Distribution 360-373</v>
          </cell>
          <cell r="N827" t="str">
            <v>True</v>
          </cell>
          <cell r="O827" t="str">
            <v>Inactive</v>
          </cell>
          <cell r="P827" t="str">
            <v>ORG_L53</v>
          </cell>
        </row>
        <row r="828">
          <cell r="A828" t="str">
            <v>BI_CD107</v>
          </cell>
          <cell r="B828" t="str">
            <v>CD107</v>
          </cell>
          <cell r="C828" t="str">
            <v>BI_CD107 - PF 213 - Recond 1.2 mi Riverbend Pk</v>
          </cell>
          <cell r="D828" t="str">
            <v>ER_2515</v>
          </cell>
          <cell r="E828" t="str">
            <v>2515</v>
          </cell>
          <cell r="F828" t="str">
            <v>ER_2515 - Distribution - CdA East &amp; North</v>
          </cell>
          <cell r="G828" t="str">
            <v>Distribution System Enhancements</v>
          </cell>
          <cell r="H828" t="str">
            <v>T&amp;D Engineering</v>
          </cell>
          <cell r="I828" t="str">
            <v>T&amp;D</v>
          </cell>
          <cell r="J828" t="str">
            <v>Performance &amp; Capacity</v>
          </cell>
          <cell r="K828" t="str">
            <v>SRV_ED</v>
          </cell>
          <cell r="L828" t="str">
            <v>JUR_ID</v>
          </cell>
          <cell r="M828" t="str">
            <v>Elec Distribution 360-373</v>
          </cell>
          <cell r="N828" t="str">
            <v>True</v>
          </cell>
          <cell r="O828" t="str">
            <v>Inactive</v>
          </cell>
          <cell r="P828" t="str">
            <v>ORG_L53</v>
          </cell>
        </row>
        <row r="829">
          <cell r="A829" t="str">
            <v>BI_CD108</v>
          </cell>
          <cell r="B829" t="str">
            <v>CD108</v>
          </cell>
          <cell r="C829" t="str">
            <v>BI_CD108 - Rathdrum 231 - Replace UG FDR Exit</v>
          </cell>
          <cell r="D829" t="str">
            <v>ER_2515</v>
          </cell>
          <cell r="E829" t="str">
            <v>2515</v>
          </cell>
          <cell r="F829" t="str">
            <v>ER_2515 - Distribution - CdA East &amp; North</v>
          </cell>
          <cell r="G829" t="str">
            <v>Distribution System Enhancements</v>
          </cell>
          <cell r="H829" t="str">
            <v>T&amp;D Engineering</v>
          </cell>
          <cell r="I829" t="str">
            <v>T&amp;D</v>
          </cell>
          <cell r="J829" t="str">
            <v>Performance &amp; Capacity</v>
          </cell>
          <cell r="K829" t="str">
            <v>SRV_ED</v>
          </cell>
          <cell r="L829" t="str">
            <v>JUR_ID</v>
          </cell>
          <cell r="M829" t="str">
            <v>Elec Distribution 360-373</v>
          </cell>
          <cell r="N829" t="str">
            <v>True</v>
          </cell>
          <cell r="O829" t="str">
            <v>Inactive</v>
          </cell>
          <cell r="P829" t="str">
            <v>ORG_C51</v>
          </cell>
        </row>
        <row r="830">
          <cell r="A830" t="str">
            <v>BI_CD200</v>
          </cell>
          <cell r="B830" t="str">
            <v>CD200</v>
          </cell>
          <cell r="C830" t="str">
            <v>BI_CD200 - Rathdrum 231 (D)</v>
          </cell>
          <cell r="D830" t="str">
            <v>ER_2414</v>
          </cell>
          <cell r="E830" t="str">
            <v>2414</v>
          </cell>
          <cell r="F830" t="str">
            <v>ER_2414 - Sys-Dist Reliability-Improve Worst Fdrs</v>
          </cell>
          <cell r="G830" t="str">
            <v>Distribution System Enhancements</v>
          </cell>
          <cell r="H830" t="str">
            <v>T&amp;D Engineering</v>
          </cell>
          <cell r="I830" t="str">
            <v>T&amp;D</v>
          </cell>
          <cell r="J830" t="str">
            <v>Performance &amp; Capacity</v>
          </cell>
          <cell r="K830" t="str">
            <v>SRV_ED</v>
          </cell>
          <cell r="L830" t="str">
            <v>JUR_ID</v>
          </cell>
          <cell r="M830" t="str">
            <v>Elec Distribution 360-373</v>
          </cell>
          <cell r="N830" t="str">
            <v>True</v>
          </cell>
          <cell r="O830" t="str">
            <v>Inactive</v>
          </cell>
          <cell r="P830" t="str">
            <v>ORG_L53</v>
          </cell>
        </row>
        <row r="831">
          <cell r="A831" t="str">
            <v>BI_CD201</v>
          </cell>
          <cell r="B831" t="str">
            <v>CD201</v>
          </cell>
          <cell r="C831" t="str">
            <v>BI_CD201 - Rathdrum 233 - UG 1 mi (Sylte Ranch)</v>
          </cell>
          <cell r="D831" t="str">
            <v>ER_2515</v>
          </cell>
          <cell r="E831" t="str">
            <v>2515</v>
          </cell>
          <cell r="F831" t="str">
            <v>ER_2515 - Distribution - CdA East &amp; North</v>
          </cell>
          <cell r="G831" t="str">
            <v>Distribution System Enhancements</v>
          </cell>
          <cell r="H831" t="str">
            <v>T&amp;D Engineering</v>
          </cell>
          <cell r="I831" t="str">
            <v>T&amp;D</v>
          </cell>
          <cell r="J831" t="str">
            <v>Performance &amp; Capacity</v>
          </cell>
          <cell r="K831" t="str">
            <v>SRV_ED</v>
          </cell>
          <cell r="L831" t="str">
            <v>JUR_ID</v>
          </cell>
          <cell r="M831" t="str">
            <v>Elec Distribution 360-373</v>
          </cell>
          <cell r="N831" t="str">
            <v>True</v>
          </cell>
          <cell r="O831" t="str">
            <v>Inactive</v>
          </cell>
          <cell r="P831" t="str">
            <v>ORG_L53</v>
          </cell>
        </row>
        <row r="832">
          <cell r="A832" t="str">
            <v>BI_CD202</v>
          </cell>
          <cell r="B832" t="str">
            <v>CD202</v>
          </cell>
          <cell r="C832" t="str">
            <v>BI_CD202 - CDA - Osprey Mitigation</v>
          </cell>
          <cell r="D832" t="str">
            <v>ER_2515</v>
          </cell>
          <cell r="E832" t="str">
            <v>2515</v>
          </cell>
          <cell r="F832" t="str">
            <v>ER_2515 - Distribution - CdA East &amp; North</v>
          </cell>
          <cell r="G832" t="str">
            <v>Distribution System Enhancements</v>
          </cell>
          <cell r="H832" t="str">
            <v>T&amp;D Engineering</v>
          </cell>
          <cell r="I832" t="str">
            <v>T&amp;D</v>
          </cell>
          <cell r="J832" t="str">
            <v>Performance &amp; Capacity</v>
          </cell>
          <cell r="K832" t="str">
            <v>SRV_ED</v>
          </cell>
          <cell r="L832" t="str">
            <v>JUR_ID</v>
          </cell>
          <cell r="M832" t="str">
            <v>Elec Distribution 360-373</v>
          </cell>
          <cell r="N832" t="str">
            <v>True</v>
          </cell>
          <cell r="O832" t="str">
            <v>Inactive</v>
          </cell>
          <cell r="P832" t="str">
            <v>ORG_L53</v>
          </cell>
        </row>
        <row r="833">
          <cell r="A833" t="str">
            <v>BI_CD203</v>
          </cell>
          <cell r="B833" t="str">
            <v>CD203</v>
          </cell>
          <cell r="C833" t="str">
            <v>BI_CD203 - Huetter 142 - Extend 3PH 0.5 mi</v>
          </cell>
          <cell r="D833" t="str">
            <v>ER_2515</v>
          </cell>
          <cell r="E833" t="str">
            <v>2515</v>
          </cell>
          <cell r="F833" t="str">
            <v>ER_2515 - Distribution - CdA East &amp; North</v>
          </cell>
          <cell r="G833" t="str">
            <v>Distribution System Enhancements</v>
          </cell>
          <cell r="H833" t="str">
            <v>T&amp;D Engineering</v>
          </cell>
          <cell r="I833" t="str">
            <v>T&amp;D</v>
          </cell>
          <cell r="J833" t="str">
            <v>Performance &amp; Capacity</v>
          </cell>
          <cell r="K833" t="str">
            <v>SRV_ED</v>
          </cell>
          <cell r="L833" t="str">
            <v>JUR_ID</v>
          </cell>
          <cell r="M833" t="str">
            <v>Elec Distribution 360-373</v>
          </cell>
          <cell r="N833" t="str">
            <v>True</v>
          </cell>
          <cell r="O833" t="str">
            <v>Inactive</v>
          </cell>
          <cell r="P833" t="str">
            <v>ORG_L53</v>
          </cell>
        </row>
        <row r="834">
          <cell r="A834" t="str">
            <v>BI_CD204</v>
          </cell>
          <cell r="B834" t="str">
            <v>CD204</v>
          </cell>
          <cell r="C834" t="str">
            <v>BI_CD204 - Blue Creek Sub - Distribution Line Integration</v>
          </cell>
          <cell r="D834" t="str">
            <v>ER_2546</v>
          </cell>
          <cell r="E834" t="str">
            <v>2546</v>
          </cell>
          <cell r="F834" t="str">
            <v>ER_2546 - Blue Creek 115 kV - Rebuild</v>
          </cell>
          <cell r="G834" t="str">
            <v>Substation - Station Rebuilds Program</v>
          </cell>
          <cell r="H834" t="str">
            <v>T&amp;D Engineering</v>
          </cell>
          <cell r="I834" t="str">
            <v>T&amp;D</v>
          </cell>
          <cell r="J834" t="str">
            <v>Asset Condition</v>
          </cell>
          <cell r="K834" t="str">
            <v>SRV_ED</v>
          </cell>
          <cell r="L834" t="str">
            <v>JUR_ID</v>
          </cell>
          <cell r="M834" t="str">
            <v>Elec Distribution 360-373</v>
          </cell>
          <cell r="N834" t="str">
            <v>True</v>
          </cell>
          <cell r="O834" t="str">
            <v>Inactive</v>
          </cell>
          <cell r="P834" t="str">
            <v>ORG_L53</v>
          </cell>
        </row>
        <row r="835">
          <cell r="A835" t="str">
            <v>BI_CD206</v>
          </cell>
          <cell r="B835" t="str">
            <v>CD206</v>
          </cell>
          <cell r="C835" t="str">
            <v>BI_CD206 - Huetter Sub: Distribution Integration</v>
          </cell>
          <cell r="D835" t="str">
            <v>ER_2204</v>
          </cell>
          <cell r="E835" t="str">
            <v>2204</v>
          </cell>
          <cell r="F835" t="str">
            <v>ER_2204 - Substation Rebuilds</v>
          </cell>
          <cell r="G835" t="str">
            <v>Substation - Station Rebuilds Program</v>
          </cell>
          <cell r="H835" t="str">
            <v>T&amp;D Engineering</v>
          </cell>
          <cell r="I835" t="str">
            <v>T&amp;D</v>
          </cell>
          <cell r="J835" t="str">
            <v>Asset Condition</v>
          </cell>
          <cell r="K835" t="str">
            <v>SRV_ED</v>
          </cell>
          <cell r="L835" t="str">
            <v>JUR_WA</v>
          </cell>
          <cell r="M835" t="str">
            <v>Elec Distribution 360-373</v>
          </cell>
          <cell r="N835" t="str">
            <v>True</v>
          </cell>
          <cell r="O835" t="str">
            <v>Active</v>
          </cell>
          <cell r="P835" t="str">
            <v>ORG_C51</v>
          </cell>
        </row>
        <row r="836">
          <cell r="A836" t="str">
            <v>BI_CD300</v>
          </cell>
          <cell r="B836" t="str">
            <v>CD300</v>
          </cell>
          <cell r="C836" t="str">
            <v>BI_CD300 - CDA124 - Recond NIC Loop</v>
          </cell>
          <cell r="D836" t="str">
            <v>ER_2515</v>
          </cell>
          <cell r="E836" t="str">
            <v>2515</v>
          </cell>
          <cell r="F836" t="str">
            <v>ER_2515 - Distribution - CdA East &amp; North</v>
          </cell>
          <cell r="G836" t="str">
            <v>Distribution System Enhancements</v>
          </cell>
          <cell r="H836" t="str">
            <v>T&amp;D Engineering</v>
          </cell>
          <cell r="I836" t="str">
            <v>T&amp;D</v>
          </cell>
          <cell r="J836" t="str">
            <v>Performance &amp; Capacity</v>
          </cell>
          <cell r="K836" t="str">
            <v>SRV_ED</v>
          </cell>
          <cell r="L836" t="str">
            <v>JUR_ID</v>
          </cell>
          <cell r="M836" t="str">
            <v>Elec Distribution 360-373</v>
          </cell>
          <cell r="N836" t="str">
            <v>True</v>
          </cell>
          <cell r="O836" t="str">
            <v>Inactive</v>
          </cell>
          <cell r="P836" t="str">
            <v>ORG_C51</v>
          </cell>
        </row>
        <row r="837">
          <cell r="A837" t="str">
            <v>BI_CD301</v>
          </cell>
          <cell r="B837" t="str">
            <v>CD301</v>
          </cell>
          <cell r="C837" t="str">
            <v>BI_CD301 - CdA 121 Feeder Upgrade</v>
          </cell>
          <cell r="D837" t="str">
            <v>ER_2470</v>
          </cell>
          <cell r="E837" t="str">
            <v>2470</v>
          </cell>
          <cell r="F837" t="str">
            <v>ER_2470 - Dist Grid Modernization</v>
          </cell>
          <cell r="G837" t="str">
            <v>Distribution Grid Modernization</v>
          </cell>
          <cell r="H837" t="str">
            <v>T&amp;D Operations</v>
          </cell>
          <cell r="I837" t="str">
            <v>T&amp;D</v>
          </cell>
          <cell r="J837" t="str">
            <v>Asset Condition</v>
          </cell>
          <cell r="K837" t="str">
            <v>SRV_ED</v>
          </cell>
          <cell r="L837" t="str">
            <v>JUR_ID</v>
          </cell>
          <cell r="M837" t="str">
            <v>Elec Distribution 360-373</v>
          </cell>
          <cell r="N837" t="str">
            <v>True</v>
          </cell>
          <cell r="O837" t="str">
            <v>Inactive</v>
          </cell>
          <cell r="P837" t="str">
            <v>ORG_E51</v>
          </cell>
        </row>
        <row r="838">
          <cell r="A838" t="str">
            <v>BI_CD302</v>
          </cell>
          <cell r="B838" t="str">
            <v>CD302</v>
          </cell>
          <cell r="C838" t="str">
            <v>BI_CD302 - Customer Driven Dx Intercxns: KEC Beck Rd Sub</v>
          </cell>
          <cell r="D838" t="str">
            <v>ER_2070</v>
          </cell>
          <cell r="E838" t="str">
            <v>2070</v>
          </cell>
          <cell r="F838" t="str">
            <v>ER_2070 - Trans/Dist/Sub Reimbursable Projects</v>
          </cell>
          <cell r="G838" t="str">
            <v>T&amp;D Reimbursable</v>
          </cell>
          <cell r="H838" t="str">
            <v>T&amp;D Engineering</v>
          </cell>
          <cell r="I838" t="str">
            <v>T&amp;D</v>
          </cell>
          <cell r="J838" t="str">
            <v>Customer Requested</v>
          </cell>
          <cell r="K838" t="str">
            <v>SRV_ED</v>
          </cell>
          <cell r="L838" t="str">
            <v>JUR_AN</v>
          </cell>
          <cell r="M838" t="str">
            <v>Elec Transmission 350-359</v>
          </cell>
          <cell r="N838" t="str">
            <v>True</v>
          </cell>
          <cell r="O838" t="str">
            <v>Inactive</v>
          </cell>
          <cell r="P838" t="str">
            <v>ORG_L53</v>
          </cell>
        </row>
        <row r="839">
          <cell r="A839" t="str">
            <v>BI_CD303</v>
          </cell>
          <cell r="B839" t="str">
            <v>CD303</v>
          </cell>
          <cell r="C839" t="str">
            <v>BI_CD303 - Canfield Substation - New (Distribution)</v>
          </cell>
          <cell r="D839" t="str">
            <v>ER_2274</v>
          </cell>
          <cell r="E839" t="str">
            <v>2274</v>
          </cell>
          <cell r="F839" t="str">
            <v>ER_2274 - New Substations</v>
          </cell>
          <cell r="G839" t="str">
            <v>Substation - New Distribution Station Capacity Program</v>
          </cell>
          <cell r="H839" t="str">
            <v>T&amp;D Engineering</v>
          </cell>
          <cell r="I839" t="str">
            <v>T&amp;D</v>
          </cell>
          <cell r="J839" t="str">
            <v>Performance &amp; Capacity</v>
          </cell>
          <cell r="K839" t="str">
            <v>SRV_ED</v>
          </cell>
          <cell r="L839" t="str">
            <v>JUR_ID</v>
          </cell>
          <cell r="M839" t="str">
            <v>Elec Transmission 350-359</v>
          </cell>
          <cell r="N839" t="str">
            <v>True</v>
          </cell>
          <cell r="O839" t="str">
            <v>Active</v>
          </cell>
          <cell r="P839" t="str">
            <v>ORG_C51</v>
          </cell>
        </row>
        <row r="840">
          <cell r="A840" t="str">
            <v>BI_CD387</v>
          </cell>
          <cell r="B840" t="str">
            <v>CD387</v>
          </cell>
          <cell r="C840" t="str">
            <v>BI_CD387 - Appleway 115 - construct new feeder</v>
          </cell>
          <cell r="D840" t="str">
            <v>ER_2306</v>
          </cell>
          <cell r="E840" t="str">
            <v>2306</v>
          </cell>
          <cell r="F840" t="str">
            <v>ER_2306 - Appleway Sub - Rebuild</v>
          </cell>
          <cell r="G840" t="str">
            <v>Substation - Station Rebuilds Program</v>
          </cell>
          <cell r="H840" t="str">
            <v>T&amp;D Engineering</v>
          </cell>
          <cell r="I840" t="str">
            <v>T&amp;D</v>
          </cell>
          <cell r="J840" t="str">
            <v>Asset Condition</v>
          </cell>
          <cell r="K840" t="str">
            <v>SRV_ED</v>
          </cell>
          <cell r="L840" t="str">
            <v>JUR_ID</v>
          </cell>
          <cell r="M840" t="str">
            <v>Elec Distribution 360-373</v>
          </cell>
          <cell r="N840" t="str">
            <v>True</v>
          </cell>
          <cell r="O840" t="str">
            <v>Inactive</v>
          </cell>
          <cell r="P840" t="str">
            <v>ORG_L53</v>
          </cell>
        </row>
        <row r="841">
          <cell r="A841" t="str">
            <v>BI_CD396</v>
          </cell>
          <cell r="B841" t="str">
            <v>CD396</v>
          </cell>
          <cell r="C841" t="str">
            <v>BI_CD396 - Appleway 111 - Relocate</v>
          </cell>
          <cell r="D841" t="str">
            <v>ER_2262</v>
          </cell>
          <cell r="E841" t="str">
            <v>2262</v>
          </cell>
          <cell r="F841" t="str">
            <v>ER_2262 - Gov't Way Relocation</v>
          </cell>
          <cell r="G841" t="str">
            <v>Regular Capital - Pre Business Case</v>
          </cell>
          <cell r="H841" t="str">
            <v>No Subfunction</v>
          </cell>
          <cell r="I841" t="str">
            <v>No Function</v>
          </cell>
          <cell r="J841" t="str">
            <v>No Driver</v>
          </cell>
          <cell r="K841" t="str">
            <v>SRV_ED</v>
          </cell>
          <cell r="L841" t="str">
            <v>JUR_ID</v>
          </cell>
          <cell r="M841" t="str">
            <v>Elec Transmission 350-359</v>
          </cell>
          <cell r="N841" t="str">
            <v>False</v>
          </cell>
          <cell r="O841" t="str">
            <v>Inactive</v>
          </cell>
          <cell r="P841" t="str">
            <v>ORG_L53</v>
          </cell>
        </row>
        <row r="842">
          <cell r="A842" t="str">
            <v>BI_CD397</v>
          </cell>
          <cell r="B842" t="str">
            <v>CD397</v>
          </cell>
          <cell r="C842" t="str">
            <v>BI_CD397 - Dalton 134 - Relocate</v>
          </cell>
          <cell r="D842" t="str">
            <v>ER_2262</v>
          </cell>
          <cell r="E842" t="str">
            <v>2262</v>
          </cell>
          <cell r="F842" t="str">
            <v>ER_2262 - Gov't Way Relocation</v>
          </cell>
          <cell r="G842" t="str">
            <v>Regular Capital - Pre Business Case</v>
          </cell>
          <cell r="H842" t="str">
            <v>No Subfunction</v>
          </cell>
          <cell r="I842" t="str">
            <v>No Function</v>
          </cell>
          <cell r="J842" t="str">
            <v>No Driver</v>
          </cell>
          <cell r="K842" t="str">
            <v>SRV_ED</v>
          </cell>
          <cell r="L842" t="str">
            <v>JUR_ID</v>
          </cell>
          <cell r="M842" t="str">
            <v>Elec Transmission 350-359</v>
          </cell>
          <cell r="N842" t="str">
            <v>False</v>
          </cell>
          <cell r="O842" t="str">
            <v>Inactive</v>
          </cell>
          <cell r="P842" t="str">
            <v>ORG_L53</v>
          </cell>
        </row>
        <row r="843">
          <cell r="A843" t="str">
            <v>BI_CD401</v>
          </cell>
          <cell r="B843" t="str">
            <v>CD401</v>
          </cell>
          <cell r="C843" t="str">
            <v>BI_CD401 - Dalton 134 - Coldwater Creek Area Loop</v>
          </cell>
          <cell r="D843" t="str">
            <v>ER_2515</v>
          </cell>
          <cell r="E843" t="str">
            <v>2515</v>
          </cell>
          <cell r="F843" t="str">
            <v>ER_2515 - Distribution - CdA East &amp; North</v>
          </cell>
          <cell r="G843" t="str">
            <v>Distribution System Enhancements</v>
          </cell>
          <cell r="H843" t="str">
            <v>T&amp;D Engineering</v>
          </cell>
          <cell r="I843" t="str">
            <v>T&amp;D</v>
          </cell>
          <cell r="J843" t="str">
            <v>Performance &amp; Capacity</v>
          </cell>
          <cell r="K843" t="str">
            <v>SRV_ED</v>
          </cell>
          <cell r="L843" t="str">
            <v>JUR_ID</v>
          </cell>
          <cell r="M843" t="str">
            <v>Elec Distribution 360-373</v>
          </cell>
          <cell r="N843" t="str">
            <v>False</v>
          </cell>
          <cell r="O843" t="str">
            <v>Inactive</v>
          </cell>
          <cell r="P843" t="str">
            <v>ORG_L53</v>
          </cell>
        </row>
        <row r="844">
          <cell r="A844" t="str">
            <v>BI_CD402</v>
          </cell>
          <cell r="B844" t="str">
            <v>CD402</v>
          </cell>
          <cell r="C844" t="str">
            <v>BI_CD402 - Huetter 142 - Extend Feeder 0.6 Miles</v>
          </cell>
          <cell r="D844" t="str">
            <v>ER_2250</v>
          </cell>
          <cell r="E844" t="str">
            <v>2250</v>
          </cell>
          <cell r="F844" t="str">
            <v>ER_2250 - Huetter 142 Extend Fdr</v>
          </cell>
          <cell r="G844" t="str">
            <v>Regular Capital - Pre Business Case</v>
          </cell>
          <cell r="H844" t="str">
            <v>No Subfunction</v>
          </cell>
          <cell r="I844" t="str">
            <v>No Function</v>
          </cell>
          <cell r="J844" t="str">
            <v>No Driver</v>
          </cell>
          <cell r="K844" t="str">
            <v>SRV_ED</v>
          </cell>
          <cell r="L844" t="str">
            <v>JUR_ID</v>
          </cell>
          <cell r="M844" t="str">
            <v>Elec Distribution 360-373</v>
          </cell>
          <cell r="N844" t="str">
            <v>False</v>
          </cell>
          <cell r="O844" t="str">
            <v>Inactive</v>
          </cell>
          <cell r="P844" t="str">
            <v>ORG_L53</v>
          </cell>
        </row>
        <row r="845">
          <cell r="A845" t="str">
            <v>BI_CD403</v>
          </cell>
          <cell r="B845" t="str">
            <v>CD403</v>
          </cell>
          <cell r="C845" t="str">
            <v>BI_CD403 - Blue Ck-321 Recond 3 mi</v>
          </cell>
          <cell r="D845" t="str">
            <v>ER_2515</v>
          </cell>
          <cell r="E845" t="str">
            <v>2515</v>
          </cell>
          <cell r="F845" t="str">
            <v>ER_2515 - Distribution - CdA East &amp; North</v>
          </cell>
          <cell r="G845" t="str">
            <v>Distribution System Enhancements</v>
          </cell>
          <cell r="H845" t="str">
            <v>T&amp;D Engineering</v>
          </cell>
          <cell r="I845" t="str">
            <v>T&amp;D</v>
          </cell>
          <cell r="J845" t="str">
            <v>Performance &amp; Capacity</v>
          </cell>
          <cell r="K845" t="str">
            <v>SRV_ED</v>
          </cell>
          <cell r="L845" t="str">
            <v>JUR_ID</v>
          </cell>
          <cell r="M845" t="str">
            <v>Elec Distribution 360-373</v>
          </cell>
          <cell r="N845" t="str">
            <v>True</v>
          </cell>
          <cell r="O845" t="str">
            <v>Active</v>
          </cell>
          <cell r="P845" t="str">
            <v>ORG_C51</v>
          </cell>
        </row>
        <row r="846">
          <cell r="A846" t="str">
            <v>BI_CD404</v>
          </cell>
          <cell r="B846" t="str">
            <v>CD404</v>
          </cell>
          <cell r="C846" t="str">
            <v>BI_CD404 - Lakeview 343-Conv 6 mi to UG</v>
          </cell>
          <cell r="D846" t="str">
            <v>ER_2515</v>
          </cell>
          <cell r="E846" t="str">
            <v>2515</v>
          </cell>
          <cell r="F846" t="str">
            <v>ER_2515 - Distribution - CdA East &amp; North</v>
          </cell>
          <cell r="G846" t="str">
            <v>Distribution System Enhancements</v>
          </cell>
          <cell r="H846" t="str">
            <v>T&amp;D Engineering</v>
          </cell>
          <cell r="I846" t="str">
            <v>T&amp;D</v>
          </cell>
          <cell r="J846" t="str">
            <v>Performance &amp; Capacity</v>
          </cell>
          <cell r="K846" t="str">
            <v>SRV_ED</v>
          </cell>
          <cell r="L846" t="str">
            <v>JUR_ID</v>
          </cell>
          <cell r="M846" t="str">
            <v>Elec Distribution 360-373</v>
          </cell>
          <cell r="N846" t="str">
            <v>True</v>
          </cell>
          <cell r="O846" t="str">
            <v>Inactive</v>
          </cell>
          <cell r="P846" t="str">
            <v>ORG_C51</v>
          </cell>
        </row>
        <row r="847">
          <cell r="A847" t="str">
            <v>BI_CD405</v>
          </cell>
          <cell r="B847" t="str">
            <v>CD405</v>
          </cell>
          <cell r="C847" t="str">
            <v>BI_CD405 - BLU 321- Rbld &amp; UG conv near Tony's Restaurant</v>
          </cell>
          <cell r="D847" t="str">
            <v>ER_2515</v>
          </cell>
          <cell r="E847" t="str">
            <v>2515</v>
          </cell>
          <cell r="F847" t="str">
            <v>ER_2515 - Distribution - CdA East &amp; North</v>
          </cell>
          <cell r="G847" t="str">
            <v>Distribution System Enhancements</v>
          </cell>
          <cell r="H847" t="str">
            <v>T&amp;D Engineering</v>
          </cell>
          <cell r="I847" t="str">
            <v>T&amp;D</v>
          </cell>
          <cell r="J847" t="str">
            <v>Performance &amp; Capacity</v>
          </cell>
          <cell r="K847" t="str">
            <v>SRV_ED</v>
          </cell>
          <cell r="L847" t="str">
            <v>JUR_ID</v>
          </cell>
          <cell r="M847" t="str">
            <v>Elec Distribution 360-373</v>
          </cell>
          <cell r="N847" t="str">
            <v>True</v>
          </cell>
          <cell r="O847" t="str">
            <v>Inactive</v>
          </cell>
          <cell r="P847" t="str">
            <v>ORG_C51</v>
          </cell>
        </row>
        <row r="848">
          <cell r="A848" t="str">
            <v>BI_CD406</v>
          </cell>
          <cell r="B848" t="str">
            <v>CD406</v>
          </cell>
          <cell r="C848" t="str">
            <v>BI_CD406 - CDA 125- Recond #6 Crapo Dalton &amp; 17th St</v>
          </cell>
          <cell r="D848" t="str">
            <v>ER_2515</v>
          </cell>
          <cell r="E848" t="str">
            <v>2515</v>
          </cell>
          <cell r="F848" t="str">
            <v>ER_2515 - Distribution - CdA East &amp; North</v>
          </cell>
          <cell r="G848" t="str">
            <v>Distribution System Enhancements</v>
          </cell>
          <cell r="H848" t="str">
            <v>T&amp;D Engineering</v>
          </cell>
          <cell r="I848" t="str">
            <v>T&amp;D</v>
          </cell>
          <cell r="J848" t="str">
            <v>Performance &amp; Capacity</v>
          </cell>
          <cell r="K848" t="str">
            <v>SRV_ED</v>
          </cell>
          <cell r="L848" t="str">
            <v>JUR_ID</v>
          </cell>
          <cell r="M848" t="str">
            <v>Elec Distribution 360-373</v>
          </cell>
          <cell r="N848" t="str">
            <v>True</v>
          </cell>
          <cell r="O848" t="str">
            <v>Inactive</v>
          </cell>
          <cell r="P848" t="str">
            <v>ORG_C51</v>
          </cell>
        </row>
        <row r="849">
          <cell r="A849" t="str">
            <v>BI_CD407</v>
          </cell>
          <cell r="B849" t="str">
            <v>CD407</v>
          </cell>
          <cell r="C849" t="str">
            <v>BI_CD407 - Pleasant View 241 - Reconductor &amp; Extend Feeder</v>
          </cell>
          <cell r="D849" t="str">
            <v>ER_2265</v>
          </cell>
          <cell r="E849" t="str">
            <v>2265</v>
          </cell>
          <cell r="F849" t="str">
            <v>ER_2265 - Pleasant View 241-Reconductor &amp; Extend</v>
          </cell>
          <cell r="G849" t="str">
            <v>Regular Capital - Pre Business Case</v>
          </cell>
          <cell r="H849" t="str">
            <v>No Subfunction</v>
          </cell>
          <cell r="I849" t="str">
            <v>No Function</v>
          </cell>
          <cell r="J849" t="str">
            <v>No Driver</v>
          </cell>
          <cell r="K849" t="str">
            <v>SRV_ED</v>
          </cell>
          <cell r="L849" t="str">
            <v>JUR_ID</v>
          </cell>
          <cell r="M849" t="str">
            <v>Elec Distribution 360-373</v>
          </cell>
          <cell r="N849" t="str">
            <v>True</v>
          </cell>
          <cell r="O849" t="str">
            <v>Inactive</v>
          </cell>
          <cell r="P849" t="str">
            <v>ORG_L53</v>
          </cell>
        </row>
        <row r="850">
          <cell r="A850" t="str">
            <v>BI_CD408</v>
          </cell>
          <cell r="B850" t="str">
            <v>CD408</v>
          </cell>
          <cell r="C850" t="str">
            <v>BI_CD408 - Pleasant View 243-Extend 750 Mcm UG Trunk 0.7Mi</v>
          </cell>
          <cell r="D850" t="str">
            <v>ER_2266</v>
          </cell>
          <cell r="E850" t="str">
            <v>2266</v>
          </cell>
          <cell r="F850" t="str">
            <v>ER_2266 - Pleasant View 243-Ext Underground .7Mi</v>
          </cell>
          <cell r="G850" t="str">
            <v>Regular Capital - Pre Business Case</v>
          </cell>
          <cell r="H850" t="str">
            <v>No Subfunction</v>
          </cell>
          <cell r="I850" t="str">
            <v>No Function</v>
          </cell>
          <cell r="J850" t="str">
            <v>No Driver</v>
          </cell>
          <cell r="K850" t="str">
            <v>SRV_ED</v>
          </cell>
          <cell r="L850" t="str">
            <v>JUR_ID</v>
          </cell>
          <cell r="M850" t="str">
            <v>Elec Distribution 360-373</v>
          </cell>
          <cell r="N850" t="str">
            <v>False</v>
          </cell>
          <cell r="O850" t="str">
            <v>Inactive</v>
          </cell>
          <cell r="P850" t="str">
            <v>ORG_L53</v>
          </cell>
        </row>
        <row r="851">
          <cell r="A851" t="str">
            <v>BI_CD409</v>
          </cell>
          <cell r="B851" t="str">
            <v>CD409</v>
          </cell>
          <cell r="C851" t="str">
            <v>BI_CD409 - PF 213 - Recond McGuire Rd</v>
          </cell>
          <cell r="D851" t="str">
            <v>ER_2515</v>
          </cell>
          <cell r="E851" t="str">
            <v>2515</v>
          </cell>
          <cell r="F851" t="str">
            <v>ER_2515 - Distribution - CdA East &amp; North</v>
          </cell>
          <cell r="G851" t="str">
            <v>Distribution System Enhancements</v>
          </cell>
          <cell r="H851" t="str">
            <v>T&amp;D Engineering</v>
          </cell>
          <cell r="I851" t="str">
            <v>T&amp;D</v>
          </cell>
          <cell r="J851" t="str">
            <v>Performance &amp; Capacity</v>
          </cell>
          <cell r="K851" t="str">
            <v>SRV_ED</v>
          </cell>
          <cell r="L851" t="str">
            <v>JUR_ID</v>
          </cell>
          <cell r="M851" t="str">
            <v>Elec Distribution 360-373</v>
          </cell>
          <cell r="N851" t="str">
            <v>True</v>
          </cell>
          <cell r="O851" t="str">
            <v>Active</v>
          </cell>
          <cell r="P851" t="str">
            <v>ORG_C51</v>
          </cell>
        </row>
        <row r="852">
          <cell r="A852" t="str">
            <v>BI_CD410</v>
          </cell>
          <cell r="B852" t="str">
            <v>CD410</v>
          </cell>
          <cell r="C852" t="str">
            <v>BI_CD410 - PVW 243 - Cap Bank Riverbend</v>
          </cell>
          <cell r="D852" t="str">
            <v>ER_2515</v>
          </cell>
          <cell r="E852" t="str">
            <v>2515</v>
          </cell>
          <cell r="F852" t="str">
            <v>ER_2515 - Distribution - CdA East &amp; North</v>
          </cell>
          <cell r="G852" t="str">
            <v>Distribution System Enhancements</v>
          </cell>
          <cell r="H852" t="str">
            <v>T&amp;D Engineering</v>
          </cell>
          <cell r="I852" t="str">
            <v>T&amp;D</v>
          </cell>
          <cell r="J852" t="str">
            <v>Performance &amp; Capacity</v>
          </cell>
          <cell r="K852" t="str">
            <v>SRV_ED</v>
          </cell>
          <cell r="L852" t="str">
            <v>JUR_ID</v>
          </cell>
          <cell r="M852" t="str">
            <v>Elec Distribution 360-373</v>
          </cell>
          <cell r="N852" t="str">
            <v>True</v>
          </cell>
          <cell r="O852" t="str">
            <v>Inactive</v>
          </cell>
          <cell r="P852" t="str">
            <v>ORG_C51</v>
          </cell>
        </row>
        <row r="853">
          <cell r="A853" t="str">
            <v>BI_CD411</v>
          </cell>
          <cell r="B853" t="str">
            <v>CD411</v>
          </cell>
          <cell r="C853" t="str">
            <v>BI_CD411 - RAT 233 - Recond Hwy 41 to 2/0 ACSR</v>
          </cell>
          <cell r="D853" t="str">
            <v>ER_2515</v>
          </cell>
          <cell r="E853" t="str">
            <v>2515</v>
          </cell>
          <cell r="F853" t="str">
            <v>ER_2515 - Distribution - CdA East &amp; North</v>
          </cell>
          <cell r="G853" t="str">
            <v>Distribution System Enhancements</v>
          </cell>
          <cell r="H853" t="str">
            <v>T&amp;D Engineering</v>
          </cell>
          <cell r="I853" t="str">
            <v>T&amp;D</v>
          </cell>
          <cell r="J853" t="str">
            <v>Performance &amp; Capacity</v>
          </cell>
          <cell r="K853" t="str">
            <v>SRV_ED</v>
          </cell>
          <cell r="L853" t="str">
            <v>JUR_ID</v>
          </cell>
          <cell r="M853" t="str">
            <v>Elec Distribution 360-373</v>
          </cell>
          <cell r="N853" t="str">
            <v>True</v>
          </cell>
          <cell r="O853" t="str">
            <v>Inactive</v>
          </cell>
          <cell r="P853" t="str">
            <v>ORG_C51</v>
          </cell>
        </row>
        <row r="854">
          <cell r="A854" t="str">
            <v>BI_CD412</v>
          </cell>
          <cell r="B854" t="str">
            <v>CD412</v>
          </cell>
          <cell r="C854" t="str">
            <v>BI_CD412 - RAT231 Feeder Upgrade</v>
          </cell>
          <cell r="D854" t="str">
            <v>ER_2470</v>
          </cell>
          <cell r="E854" t="str">
            <v>2470</v>
          </cell>
          <cell r="F854" t="str">
            <v>ER_2470 - Dist Grid Modernization</v>
          </cell>
          <cell r="G854" t="str">
            <v>Distribution Grid Modernization</v>
          </cell>
          <cell r="H854" t="str">
            <v>T&amp;D Operations</v>
          </cell>
          <cell r="I854" t="str">
            <v>T&amp;D</v>
          </cell>
          <cell r="J854" t="str">
            <v>Asset Condition</v>
          </cell>
          <cell r="K854" t="str">
            <v>SRV_ED</v>
          </cell>
          <cell r="L854" t="str">
            <v>JUR_ID</v>
          </cell>
          <cell r="M854" t="str">
            <v>Elec Distribution 360-373</v>
          </cell>
          <cell r="N854" t="str">
            <v>False</v>
          </cell>
          <cell r="O854" t="str">
            <v>Active</v>
          </cell>
          <cell r="P854" t="str">
            <v>ORG_T08</v>
          </cell>
        </row>
        <row r="855">
          <cell r="A855" t="str">
            <v>BI_CD500</v>
          </cell>
          <cell r="B855" t="str">
            <v>CD500</v>
          </cell>
          <cell r="C855" t="str">
            <v>BI_CD500 - Huetter 141 - Extend feeder 1.1 mi</v>
          </cell>
          <cell r="D855" t="str">
            <v>ER_2329</v>
          </cell>
          <cell r="E855" t="str">
            <v>2329</v>
          </cell>
          <cell r="F855" t="str">
            <v>ER_2329 - Huetter 141 - Extend feeder 1.1 miles on Mullan</v>
          </cell>
          <cell r="G855" t="str">
            <v>Regular Capital - Pre Business Case</v>
          </cell>
          <cell r="H855" t="str">
            <v>No Subfunction</v>
          </cell>
          <cell r="I855" t="str">
            <v>No Function</v>
          </cell>
          <cell r="J855" t="str">
            <v>No Driver</v>
          </cell>
          <cell r="K855" t="str">
            <v>SRV_ED</v>
          </cell>
          <cell r="L855" t="str">
            <v>JUR_ID</v>
          </cell>
          <cell r="M855" t="str">
            <v>Elec Distribution 360-373</v>
          </cell>
          <cell r="N855" t="str">
            <v>True</v>
          </cell>
          <cell r="O855" t="str">
            <v>Inactive</v>
          </cell>
          <cell r="P855" t="str">
            <v>ORG_L53</v>
          </cell>
        </row>
        <row r="856">
          <cell r="A856" t="str">
            <v>BI_CD501</v>
          </cell>
          <cell r="B856" t="str">
            <v>CD501</v>
          </cell>
          <cell r="C856" t="str">
            <v>BI_CD501 - Rathdrum 231 - Extend 1 mile on Lancaster</v>
          </cell>
          <cell r="D856" t="str">
            <v>ER_2515</v>
          </cell>
          <cell r="E856" t="str">
            <v>2515</v>
          </cell>
          <cell r="F856" t="str">
            <v>ER_2515 - Distribution - CdA East &amp; North</v>
          </cell>
          <cell r="G856" t="str">
            <v>Distribution System Enhancements</v>
          </cell>
          <cell r="H856" t="str">
            <v>T&amp;D Engineering</v>
          </cell>
          <cell r="I856" t="str">
            <v>T&amp;D</v>
          </cell>
          <cell r="J856" t="str">
            <v>Performance &amp; Capacity</v>
          </cell>
          <cell r="K856" t="str">
            <v>SRV_ED</v>
          </cell>
          <cell r="L856" t="str">
            <v>JUR_ID</v>
          </cell>
          <cell r="M856" t="str">
            <v>Elec Distribution 360-373</v>
          </cell>
          <cell r="N856" t="str">
            <v>True</v>
          </cell>
          <cell r="O856" t="str">
            <v>Inactive</v>
          </cell>
          <cell r="P856" t="str">
            <v>ORG_L53</v>
          </cell>
        </row>
        <row r="857">
          <cell r="A857" t="str">
            <v>BI_CD502</v>
          </cell>
          <cell r="B857" t="str">
            <v>CD502</v>
          </cell>
          <cell r="C857" t="str">
            <v>BI_CD502 - Pleasant View 241 - Extend feeder 1 mi</v>
          </cell>
          <cell r="D857" t="str">
            <v>ER_2515</v>
          </cell>
          <cell r="E857" t="str">
            <v>2515</v>
          </cell>
          <cell r="F857" t="str">
            <v>ER_2515 - Distribution - CdA East &amp; North</v>
          </cell>
          <cell r="G857" t="str">
            <v>Distribution System Enhancements</v>
          </cell>
          <cell r="H857" t="str">
            <v>T&amp;D Engineering</v>
          </cell>
          <cell r="I857" t="str">
            <v>T&amp;D</v>
          </cell>
          <cell r="J857" t="str">
            <v>Performance &amp; Capacity</v>
          </cell>
          <cell r="K857" t="str">
            <v>SRV_ED</v>
          </cell>
          <cell r="L857" t="str">
            <v>JUR_ID</v>
          </cell>
          <cell r="M857" t="str">
            <v>Elec Distribution 360-373</v>
          </cell>
          <cell r="N857" t="str">
            <v>True</v>
          </cell>
          <cell r="O857" t="str">
            <v>Inactive</v>
          </cell>
          <cell r="P857" t="str">
            <v>ORG_L53</v>
          </cell>
        </row>
        <row r="858">
          <cell r="A858" t="str">
            <v>BI_CD503</v>
          </cell>
          <cell r="B858" t="str">
            <v>CD503</v>
          </cell>
          <cell r="C858" t="str">
            <v>BI_CD503 - HUE142-Recd 1 mile on Atlas to 2/0 ACSR</v>
          </cell>
          <cell r="D858" t="str">
            <v>ER_2515</v>
          </cell>
          <cell r="E858" t="str">
            <v>2515</v>
          </cell>
          <cell r="F858" t="str">
            <v>ER_2515 - Distribution - CdA East &amp; North</v>
          </cell>
          <cell r="G858" t="str">
            <v>Distribution System Enhancements</v>
          </cell>
          <cell r="H858" t="str">
            <v>T&amp;D Engineering</v>
          </cell>
          <cell r="I858" t="str">
            <v>T&amp;D</v>
          </cell>
          <cell r="J858" t="str">
            <v>Performance &amp; Capacity</v>
          </cell>
          <cell r="K858" t="str">
            <v>SRV_ED</v>
          </cell>
          <cell r="L858" t="str">
            <v>JUR_ID</v>
          </cell>
          <cell r="M858" t="str">
            <v>Elec Distribution 360-373</v>
          </cell>
          <cell r="N858" t="str">
            <v>True</v>
          </cell>
          <cell r="O858" t="str">
            <v>Inactive</v>
          </cell>
          <cell r="P858" t="str">
            <v>ORG_C51</v>
          </cell>
        </row>
        <row r="859">
          <cell r="A859" t="str">
            <v>BI_CD504</v>
          </cell>
          <cell r="B859" t="str">
            <v>CD504</v>
          </cell>
          <cell r="C859" t="str">
            <v>BI_CD504 - Boulder-Rathdrum and PF-Ramsey 115kV Reconfig</v>
          </cell>
          <cell r="D859" t="str">
            <v>ER_2057</v>
          </cell>
          <cell r="E859" t="str">
            <v>2057</v>
          </cell>
          <cell r="F859" t="str">
            <v>ER_2057 - Transmission Minor Rebuild</v>
          </cell>
          <cell r="G859" t="str">
            <v>Transmission - Minor Rebuild</v>
          </cell>
          <cell r="H859" t="str">
            <v>T&amp;D Engineering</v>
          </cell>
          <cell r="I859" t="str">
            <v>T&amp;D</v>
          </cell>
          <cell r="J859" t="str">
            <v>Asset Condition</v>
          </cell>
          <cell r="K859" t="str">
            <v>SRV_ED</v>
          </cell>
          <cell r="L859" t="str">
            <v>JUR_AN</v>
          </cell>
          <cell r="M859" t="str">
            <v>Elec Transmission 350-359</v>
          </cell>
          <cell r="N859" t="str">
            <v>False</v>
          </cell>
          <cell r="O859" t="str">
            <v>Inactive</v>
          </cell>
          <cell r="P859" t="str">
            <v>ORG_L08</v>
          </cell>
        </row>
        <row r="860">
          <cell r="A860" t="str">
            <v>BI_CD505</v>
          </cell>
          <cell r="B860" t="str">
            <v>CD505</v>
          </cell>
          <cell r="C860" t="str">
            <v>BI_CD505 - PRA 222:  Reconductor 1/2 mile at Ponderosa</v>
          </cell>
          <cell r="D860" t="str">
            <v>ER_2515</v>
          </cell>
          <cell r="E860" t="str">
            <v>2515</v>
          </cell>
          <cell r="F860" t="str">
            <v>ER_2515 - Distribution - CdA East &amp; North</v>
          </cell>
          <cell r="G860" t="str">
            <v>Distribution System Enhancements</v>
          </cell>
          <cell r="H860" t="str">
            <v>T&amp;D Engineering</v>
          </cell>
          <cell r="I860" t="str">
            <v>T&amp;D</v>
          </cell>
          <cell r="J860" t="str">
            <v>Performance &amp; Capacity</v>
          </cell>
          <cell r="K860" t="str">
            <v>SRV_ED</v>
          </cell>
          <cell r="L860" t="str">
            <v>JUR_ID</v>
          </cell>
          <cell r="M860" t="str">
            <v>Elec Distribution 360-373</v>
          </cell>
          <cell r="N860" t="str">
            <v>True</v>
          </cell>
          <cell r="O860" t="str">
            <v>Inactive</v>
          </cell>
          <cell r="P860" t="str">
            <v>ORG_C51</v>
          </cell>
        </row>
        <row r="861">
          <cell r="A861" t="str">
            <v>BI_CD506</v>
          </cell>
          <cell r="B861" t="str">
            <v>CD506</v>
          </cell>
          <cell r="C861" t="str">
            <v>BI_CD506 - HUE 141: Add (1) Viper Recloser</v>
          </cell>
          <cell r="D861" t="str">
            <v>ER_2515</v>
          </cell>
          <cell r="E861" t="str">
            <v>2515</v>
          </cell>
          <cell r="F861" t="str">
            <v>ER_2515 - Distribution - CdA East &amp; North</v>
          </cell>
          <cell r="G861" t="str">
            <v>Distribution System Enhancements</v>
          </cell>
          <cell r="H861" t="str">
            <v>T&amp;D Engineering</v>
          </cell>
          <cell r="I861" t="str">
            <v>T&amp;D</v>
          </cell>
          <cell r="J861" t="str">
            <v>Performance &amp; Capacity</v>
          </cell>
          <cell r="K861" t="str">
            <v>SRV_ED</v>
          </cell>
          <cell r="L861" t="str">
            <v>JUR_ID</v>
          </cell>
          <cell r="M861" t="str">
            <v>Elec Distribution 360-373</v>
          </cell>
          <cell r="N861" t="str">
            <v>True</v>
          </cell>
          <cell r="O861" t="str">
            <v>Inactive</v>
          </cell>
          <cell r="P861" t="str">
            <v>ORG_C51</v>
          </cell>
        </row>
        <row r="862">
          <cell r="A862" t="str">
            <v>BI_CD507</v>
          </cell>
          <cell r="B862" t="str">
            <v>CD507</v>
          </cell>
          <cell r="C862" t="str">
            <v>BI_CD507 - BLU 321:   Add (2) Viper Reclosers</v>
          </cell>
          <cell r="D862" t="str">
            <v>ER_2515</v>
          </cell>
          <cell r="E862" t="str">
            <v>2515</v>
          </cell>
          <cell r="F862" t="str">
            <v>ER_2515 - Distribution - CdA East &amp; North</v>
          </cell>
          <cell r="G862" t="str">
            <v>Distribution System Enhancements</v>
          </cell>
          <cell r="H862" t="str">
            <v>T&amp;D Engineering</v>
          </cell>
          <cell r="I862" t="str">
            <v>T&amp;D</v>
          </cell>
          <cell r="J862" t="str">
            <v>Performance &amp; Capacity</v>
          </cell>
          <cell r="K862" t="str">
            <v>SRV_ED</v>
          </cell>
          <cell r="L862" t="str">
            <v>JUR_ID</v>
          </cell>
          <cell r="M862" t="str">
            <v>Elec Distribution 360-373</v>
          </cell>
          <cell r="N862" t="str">
            <v>True</v>
          </cell>
          <cell r="O862" t="str">
            <v>Inactive</v>
          </cell>
          <cell r="P862" t="str">
            <v>ORG_C51</v>
          </cell>
        </row>
        <row r="863">
          <cell r="A863" t="str">
            <v>BI_CD585</v>
          </cell>
          <cell r="B863" t="str">
            <v>CD585</v>
          </cell>
          <cell r="C863" t="str">
            <v>BI_CD585 - Construct Feeders 151 &amp; 152</v>
          </cell>
          <cell r="D863" t="str">
            <v>ER_2270</v>
          </cell>
          <cell r="E863" t="str">
            <v>2270</v>
          </cell>
          <cell r="F863" t="str">
            <v>ER_2270 - Avondale 115 Sub</v>
          </cell>
          <cell r="G863" t="str">
            <v>Regular Capital - Pre Business Case</v>
          </cell>
          <cell r="H863" t="str">
            <v>No Subfunction</v>
          </cell>
          <cell r="I863" t="str">
            <v>No Function</v>
          </cell>
          <cell r="J863" t="str">
            <v>No Driver</v>
          </cell>
          <cell r="K863" t="str">
            <v>SRV_ED</v>
          </cell>
          <cell r="L863" t="str">
            <v>JUR_ID</v>
          </cell>
          <cell r="M863" t="str">
            <v>Elec Distribution 360-373</v>
          </cell>
          <cell r="N863" t="str">
            <v>True</v>
          </cell>
          <cell r="O863" t="str">
            <v>Inactive</v>
          </cell>
          <cell r="P863" t="str">
            <v>ORG_L53</v>
          </cell>
        </row>
        <row r="864">
          <cell r="A864" t="str">
            <v>BI_CD600</v>
          </cell>
          <cell r="B864" t="str">
            <v>CD600</v>
          </cell>
          <cell r="C864" t="str">
            <v>BI_CD600 - IDR253-Church RD UG conv. Reliability</v>
          </cell>
          <cell r="D864" t="str">
            <v>ER_2515</v>
          </cell>
          <cell r="E864" t="str">
            <v>2515</v>
          </cell>
          <cell r="F864" t="str">
            <v>ER_2515 - Distribution - CdA East &amp; North</v>
          </cell>
          <cell r="G864" t="str">
            <v>Distribution System Enhancements</v>
          </cell>
          <cell r="H864" t="str">
            <v>T&amp;D Engineering</v>
          </cell>
          <cell r="I864" t="str">
            <v>T&amp;D</v>
          </cell>
          <cell r="J864" t="str">
            <v>Performance &amp; Capacity</v>
          </cell>
          <cell r="K864" t="str">
            <v>SRV_ED</v>
          </cell>
          <cell r="L864" t="str">
            <v>JUR_ID</v>
          </cell>
          <cell r="M864" t="str">
            <v>Elec Distribution 360-373</v>
          </cell>
          <cell r="N864" t="str">
            <v>True</v>
          </cell>
          <cell r="O864" t="str">
            <v>Inactive</v>
          </cell>
          <cell r="P864" t="str">
            <v>ORG_C51</v>
          </cell>
        </row>
        <row r="865">
          <cell r="A865" t="str">
            <v>BI_CD601</v>
          </cell>
          <cell r="B865" t="str">
            <v>CD601</v>
          </cell>
          <cell r="C865" t="str">
            <v>BI_CD601 - Dalton 30MVA XFM: Distribution Line Integration</v>
          </cell>
          <cell r="D865" t="str">
            <v>ER_2274</v>
          </cell>
          <cell r="E865" t="str">
            <v>2274</v>
          </cell>
          <cell r="F865" t="str">
            <v>ER_2274 - New Substations</v>
          </cell>
          <cell r="G865" t="str">
            <v>Substation - New Distribution Station Capacity Program</v>
          </cell>
          <cell r="H865" t="str">
            <v>T&amp;D Engineering</v>
          </cell>
          <cell r="I865" t="str">
            <v>T&amp;D</v>
          </cell>
          <cell r="J865" t="str">
            <v>Performance &amp; Capacity</v>
          </cell>
          <cell r="K865" t="str">
            <v>SRV_ED</v>
          </cell>
          <cell r="L865" t="str">
            <v>JUR_ID</v>
          </cell>
          <cell r="M865" t="str">
            <v>Elec Distribution 360-373</v>
          </cell>
          <cell r="N865" t="str">
            <v>True</v>
          </cell>
          <cell r="O865" t="str">
            <v>Active</v>
          </cell>
          <cell r="P865" t="str">
            <v>ORG_C51</v>
          </cell>
        </row>
        <row r="866">
          <cell r="A866" t="str">
            <v>BI_CD602</v>
          </cell>
          <cell r="B866" t="str">
            <v>CD602</v>
          </cell>
          <cell r="C866" t="str">
            <v>BI_CD602 - RAT233 Grid Mod Automation</v>
          </cell>
          <cell r="D866" t="str">
            <v>ER_2599</v>
          </cell>
          <cell r="E866" t="str">
            <v>2599</v>
          </cell>
          <cell r="F866" t="str">
            <v>ER_2599 - Grid Mod Automation</v>
          </cell>
          <cell r="G866" t="str">
            <v>Distribution Grid Modernization</v>
          </cell>
          <cell r="H866" t="str">
            <v>T&amp;D Operations</v>
          </cell>
          <cell r="I866" t="str">
            <v>T&amp;D</v>
          </cell>
          <cell r="J866" t="str">
            <v>Asset Condition</v>
          </cell>
          <cell r="K866" t="str">
            <v>SRV_ED</v>
          </cell>
          <cell r="L866" t="str">
            <v>JUR_AN</v>
          </cell>
          <cell r="M866" t="str">
            <v>Elec Distribution 360-373</v>
          </cell>
          <cell r="N866" t="str">
            <v>False</v>
          </cell>
          <cell r="O866" t="str">
            <v>Inactive</v>
          </cell>
          <cell r="P866" t="str">
            <v>ORG_T51</v>
          </cell>
        </row>
        <row r="867">
          <cell r="A867" t="str">
            <v>BI_CD700</v>
          </cell>
          <cell r="B867" t="str">
            <v>CD700</v>
          </cell>
          <cell r="C867" t="str">
            <v>BI_CD700 - CDA-Pine Creek Rebuild Distribution Ph 1</v>
          </cell>
          <cell r="D867" t="str">
            <v>ER_2556</v>
          </cell>
          <cell r="E867" t="str">
            <v>2556</v>
          </cell>
          <cell r="F867" t="str">
            <v>ER_2556 - CDA-Pine Creek 115kV Transmission Line: Rebuild</v>
          </cell>
          <cell r="G867" t="str">
            <v>Transmission Construction - Compliance</v>
          </cell>
          <cell r="H867" t="str">
            <v>T&amp;D Engineering</v>
          </cell>
          <cell r="I867" t="str">
            <v>T&amp;D</v>
          </cell>
          <cell r="J867" t="str">
            <v>Mandatory &amp; Compliance</v>
          </cell>
          <cell r="K867" t="str">
            <v>SRV_ED</v>
          </cell>
          <cell r="L867" t="str">
            <v>JUR_AN</v>
          </cell>
          <cell r="M867" t="str">
            <v>Elec Transmission 350-359</v>
          </cell>
          <cell r="N867" t="str">
            <v>True</v>
          </cell>
          <cell r="O867" t="str">
            <v>Inactive</v>
          </cell>
          <cell r="P867" t="str">
            <v>ORG_C51</v>
          </cell>
        </row>
        <row r="868">
          <cell r="A868" t="str">
            <v>BI_CD704</v>
          </cell>
          <cell r="B868" t="str">
            <v>CD704</v>
          </cell>
          <cell r="C868" t="str">
            <v>BI_CD704 - Blue Creek 321 Recond 1.2 Miles</v>
          </cell>
          <cell r="D868" t="str">
            <v>ER_2515</v>
          </cell>
          <cell r="E868" t="str">
            <v>2515</v>
          </cell>
          <cell r="F868" t="str">
            <v>ER_2515 - Distribution - CdA East &amp; North</v>
          </cell>
          <cell r="G868" t="str">
            <v>Distribution System Enhancements</v>
          </cell>
          <cell r="H868" t="str">
            <v>T&amp;D Engineering</v>
          </cell>
          <cell r="I868" t="str">
            <v>T&amp;D</v>
          </cell>
          <cell r="J868" t="str">
            <v>Performance &amp; Capacity</v>
          </cell>
          <cell r="K868" t="str">
            <v>SRV_ED</v>
          </cell>
          <cell r="L868" t="str">
            <v>JUR_ID</v>
          </cell>
          <cell r="M868" t="str">
            <v>Elec Distribution 360-373</v>
          </cell>
          <cell r="N868" t="str">
            <v>True</v>
          </cell>
          <cell r="O868" t="str">
            <v>Inactive</v>
          </cell>
          <cell r="P868" t="str">
            <v>ORG_L53</v>
          </cell>
        </row>
        <row r="869">
          <cell r="A869" t="str">
            <v>BI_CD705</v>
          </cell>
          <cell r="B869" t="str">
            <v>CD705</v>
          </cell>
          <cell r="C869" t="str">
            <v>BI_CD705 - BLU321-Add 3rd ph Wolflodge lat</v>
          </cell>
          <cell r="D869" t="str">
            <v>ER_2515</v>
          </cell>
          <cell r="E869" t="str">
            <v>2515</v>
          </cell>
          <cell r="F869" t="str">
            <v>ER_2515 - Distribution - CdA East &amp; North</v>
          </cell>
          <cell r="G869" t="str">
            <v>Distribution System Enhancements</v>
          </cell>
          <cell r="H869" t="str">
            <v>T&amp;D Engineering</v>
          </cell>
          <cell r="I869" t="str">
            <v>T&amp;D</v>
          </cell>
          <cell r="J869" t="str">
            <v>Performance &amp; Capacity</v>
          </cell>
          <cell r="K869" t="str">
            <v>SRV_ED</v>
          </cell>
          <cell r="L869" t="str">
            <v>JUR_ID</v>
          </cell>
          <cell r="M869" t="str">
            <v>Elec Distribution 360-373</v>
          </cell>
          <cell r="N869" t="str">
            <v>True</v>
          </cell>
          <cell r="O869" t="str">
            <v>Active</v>
          </cell>
          <cell r="P869" t="str">
            <v>ORG_C51</v>
          </cell>
        </row>
        <row r="870">
          <cell r="A870" t="str">
            <v>BI_CD800</v>
          </cell>
          <cell r="B870" t="str">
            <v>CD800</v>
          </cell>
          <cell r="C870" t="str">
            <v>BI_CD800 - Dalton 131 Extend .5mile on Lancaster Rd</v>
          </cell>
          <cell r="D870" t="str">
            <v>ER_2515</v>
          </cell>
          <cell r="E870" t="str">
            <v>2515</v>
          </cell>
          <cell r="F870" t="str">
            <v>ER_2515 - Distribution - CdA East &amp; North</v>
          </cell>
          <cell r="G870" t="str">
            <v>Distribution System Enhancements</v>
          </cell>
          <cell r="H870" t="str">
            <v>T&amp;D Engineering</v>
          </cell>
          <cell r="I870" t="str">
            <v>T&amp;D</v>
          </cell>
          <cell r="J870" t="str">
            <v>Performance &amp; Capacity</v>
          </cell>
          <cell r="K870" t="str">
            <v>SRV_ED</v>
          </cell>
          <cell r="L870" t="str">
            <v>JUR_ID</v>
          </cell>
          <cell r="M870" t="str">
            <v>Elec Distribution 360-373</v>
          </cell>
          <cell r="N870" t="str">
            <v>True</v>
          </cell>
          <cell r="O870" t="str">
            <v>Inactive</v>
          </cell>
          <cell r="P870" t="str">
            <v>ORG_L53</v>
          </cell>
        </row>
        <row r="871">
          <cell r="A871" t="str">
            <v>BI_CD801</v>
          </cell>
          <cell r="B871" t="str">
            <v>CD801</v>
          </cell>
          <cell r="C871" t="str">
            <v>BI_CD801 - Dalton 134:  UG Loop on Wilbur</v>
          </cell>
          <cell r="D871" t="str">
            <v>ER_2515</v>
          </cell>
          <cell r="E871" t="str">
            <v>2515</v>
          </cell>
          <cell r="F871" t="str">
            <v>ER_2515 - Distribution - CdA East &amp; North</v>
          </cell>
          <cell r="G871" t="str">
            <v>Distribution System Enhancements</v>
          </cell>
          <cell r="H871" t="str">
            <v>T&amp;D Engineering</v>
          </cell>
          <cell r="I871" t="str">
            <v>T&amp;D</v>
          </cell>
          <cell r="J871" t="str">
            <v>Performance &amp; Capacity</v>
          </cell>
          <cell r="K871" t="str">
            <v>SRV_ED</v>
          </cell>
          <cell r="L871" t="str">
            <v>JUR_ID</v>
          </cell>
          <cell r="M871" t="str">
            <v>Elec Distribution 360-373</v>
          </cell>
          <cell r="N871" t="str">
            <v>True</v>
          </cell>
          <cell r="O871" t="str">
            <v>Active</v>
          </cell>
          <cell r="P871" t="str">
            <v>ORG_C51</v>
          </cell>
        </row>
        <row r="872">
          <cell r="A872" t="str">
            <v>BI_CD841</v>
          </cell>
          <cell r="B872" t="str">
            <v>CD841</v>
          </cell>
          <cell r="C872" t="str">
            <v>BI_CD841 - PF 211 &amp; 213 Rebld&amp;Relocate Montrose Dev</v>
          </cell>
          <cell r="D872" t="str">
            <v>ER_1200</v>
          </cell>
          <cell r="E872" t="str">
            <v>1200</v>
          </cell>
          <cell r="F872" t="str">
            <v>ER_1200 - PF 211&amp;213 Rebld &amp; Relocate for Montrose Dev</v>
          </cell>
          <cell r="G872" t="str">
            <v>Regular Capital - Pre Business Case</v>
          </cell>
          <cell r="H872" t="str">
            <v>No Subfunction</v>
          </cell>
          <cell r="I872" t="str">
            <v>No Function</v>
          </cell>
          <cell r="J872" t="str">
            <v>No Driver</v>
          </cell>
          <cell r="K872" t="str">
            <v>SRV_ED</v>
          </cell>
          <cell r="L872" t="str">
            <v>JUR_ID</v>
          </cell>
          <cell r="M872" t="str">
            <v>Elec Distribution 360-373</v>
          </cell>
          <cell r="N872" t="str">
            <v>False</v>
          </cell>
          <cell r="O872" t="str">
            <v>Inactive</v>
          </cell>
          <cell r="P872" t="str">
            <v>ORG_L53</v>
          </cell>
        </row>
        <row r="873">
          <cell r="A873" t="str">
            <v>BI_CD900</v>
          </cell>
          <cell r="B873" t="str">
            <v>CD900</v>
          </cell>
          <cell r="C873" t="str">
            <v>BI_CD900 - Idaho Road 115-13kV Sub-Construct Three Feeders</v>
          </cell>
          <cell r="D873" t="str">
            <v>ER_2307</v>
          </cell>
          <cell r="E873" t="str">
            <v>2307</v>
          </cell>
          <cell r="F873" t="str">
            <v>ER_2307 - Idaho Road Sub</v>
          </cell>
          <cell r="G873" t="str">
            <v>Regular Capital - Pre Business Case</v>
          </cell>
          <cell r="H873" t="str">
            <v>No Subfunction</v>
          </cell>
          <cell r="I873" t="str">
            <v>No Function</v>
          </cell>
          <cell r="J873" t="str">
            <v>No Driver</v>
          </cell>
          <cell r="K873" t="str">
            <v>SRV_ED</v>
          </cell>
          <cell r="L873" t="str">
            <v>JUR_ID</v>
          </cell>
          <cell r="M873" t="str">
            <v>Elec Distribution 360-373</v>
          </cell>
          <cell r="N873" t="str">
            <v>True</v>
          </cell>
          <cell r="O873" t="str">
            <v>Inactive</v>
          </cell>
          <cell r="P873" t="str">
            <v>ORG_L53</v>
          </cell>
        </row>
        <row r="874">
          <cell r="A874" t="str">
            <v>BI_CD901</v>
          </cell>
          <cell r="B874" t="str">
            <v>CD901</v>
          </cell>
          <cell r="C874" t="str">
            <v>BI_CD901 - Rathdrum - 233 Construct Feeder</v>
          </cell>
          <cell r="D874" t="str">
            <v>ER_2362</v>
          </cell>
          <cell r="E874" t="str">
            <v>2362</v>
          </cell>
          <cell r="F874" t="str">
            <v>ER_2362 - Rathdrum 233 - Construct Feeder</v>
          </cell>
          <cell r="G874" t="str">
            <v>Regular Capital - Pre Business Case</v>
          </cell>
          <cell r="H874" t="str">
            <v>No Subfunction</v>
          </cell>
          <cell r="I874" t="str">
            <v>No Function</v>
          </cell>
          <cell r="J874" t="str">
            <v>No Driver</v>
          </cell>
          <cell r="K874" t="str">
            <v>SRV_ED</v>
          </cell>
          <cell r="L874" t="str">
            <v>JUR_ID</v>
          </cell>
          <cell r="M874" t="str">
            <v>Elec Distribution 360-373</v>
          </cell>
          <cell r="N874" t="str">
            <v>True</v>
          </cell>
          <cell r="O874" t="str">
            <v>Inactive</v>
          </cell>
          <cell r="P874" t="str">
            <v>ORG_L53</v>
          </cell>
        </row>
        <row r="875">
          <cell r="A875" t="str">
            <v>BI_CD902</v>
          </cell>
          <cell r="B875" t="str">
            <v>CD902</v>
          </cell>
          <cell r="C875" t="str">
            <v>BI_CD902 - Saint Maries 633</v>
          </cell>
          <cell r="D875" t="str">
            <v>ER_2414</v>
          </cell>
          <cell r="E875" t="str">
            <v>2414</v>
          </cell>
          <cell r="F875" t="str">
            <v>ER_2414 - Sys-Dist Reliability-Improve Worst Fdrs</v>
          </cell>
          <cell r="G875" t="str">
            <v>Distribution System Enhancements</v>
          </cell>
          <cell r="H875" t="str">
            <v>T&amp;D Engineering</v>
          </cell>
          <cell r="I875" t="str">
            <v>T&amp;D</v>
          </cell>
          <cell r="J875" t="str">
            <v>Performance &amp; Capacity</v>
          </cell>
          <cell r="K875" t="str">
            <v>SRV_ED</v>
          </cell>
          <cell r="L875" t="str">
            <v>JUR_ID</v>
          </cell>
          <cell r="M875" t="str">
            <v>Elec Distribution 360-373</v>
          </cell>
          <cell r="N875" t="str">
            <v>True</v>
          </cell>
          <cell r="O875" t="str">
            <v>Inactive</v>
          </cell>
          <cell r="P875" t="str">
            <v>ORG_L53</v>
          </cell>
        </row>
        <row r="876">
          <cell r="A876" t="str">
            <v>BI_CD903</v>
          </cell>
          <cell r="B876" t="str">
            <v>CD903</v>
          </cell>
          <cell r="C876" t="str">
            <v>BI_CD903 - Coeur d'Alene Distribution</v>
          </cell>
          <cell r="D876" t="str">
            <v>ER_2301</v>
          </cell>
          <cell r="E876" t="str">
            <v>2301</v>
          </cell>
          <cell r="F876" t="str">
            <v>ER_2301 - Tribal Permits and Settlements</v>
          </cell>
          <cell r="G876" t="str">
            <v>Tribal Permits &amp; Settlements</v>
          </cell>
          <cell r="H876" t="str">
            <v>Other Subfunction</v>
          </cell>
          <cell r="I876" t="str">
            <v>Other Function</v>
          </cell>
          <cell r="J876" t="str">
            <v>Mandatory &amp; Compliance</v>
          </cell>
          <cell r="K876" t="str">
            <v>SRV_ED</v>
          </cell>
          <cell r="L876" t="str">
            <v>JUR_AN</v>
          </cell>
          <cell r="M876" t="str">
            <v>Elec Transmission 350-359</v>
          </cell>
          <cell r="N876" t="str">
            <v>False</v>
          </cell>
          <cell r="O876" t="str">
            <v>Inactive</v>
          </cell>
          <cell r="P876" t="str">
            <v>ORG_A01</v>
          </cell>
        </row>
        <row r="877">
          <cell r="A877" t="str">
            <v>BI_CD904</v>
          </cell>
          <cell r="B877" t="str">
            <v>CD904</v>
          </cell>
          <cell r="C877" t="str">
            <v>BI_CD904 - Carlin Bay Sub:  Integrate Distribution Circuits</v>
          </cell>
          <cell r="D877" t="str">
            <v>ER_2274</v>
          </cell>
          <cell r="E877" t="str">
            <v>2274</v>
          </cell>
          <cell r="F877" t="str">
            <v>ER_2274 - New Substations</v>
          </cell>
          <cell r="G877" t="str">
            <v>Substation - New Distribution Station Capacity Program</v>
          </cell>
          <cell r="H877" t="str">
            <v>T&amp;D Engineering</v>
          </cell>
          <cell r="I877" t="str">
            <v>T&amp;D</v>
          </cell>
          <cell r="J877" t="str">
            <v>Performance &amp; Capacity</v>
          </cell>
          <cell r="K877" t="str">
            <v>SRV_ED</v>
          </cell>
          <cell r="L877" t="str">
            <v>JUR_ID</v>
          </cell>
          <cell r="M877" t="str">
            <v>Elec Transmission 350-359</v>
          </cell>
          <cell r="N877" t="str">
            <v>True</v>
          </cell>
          <cell r="O877" t="str">
            <v>Active</v>
          </cell>
          <cell r="P877" t="str">
            <v>ORG_C51</v>
          </cell>
        </row>
        <row r="878">
          <cell r="A878" t="str">
            <v>BI_CD905</v>
          </cell>
          <cell r="B878" t="str">
            <v>CD905</v>
          </cell>
          <cell r="C878" t="str">
            <v>BI_CD905 - Post Falls 211:  Recond 1 mi 2/0 to 556</v>
          </cell>
          <cell r="D878" t="str">
            <v>ER_2515</v>
          </cell>
          <cell r="E878" t="str">
            <v>2515</v>
          </cell>
          <cell r="F878" t="str">
            <v>ER_2515 - Distribution - CdA East &amp; North</v>
          </cell>
          <cell r="G878" t="str">
            <v>Distribution System Enhancements</v>
          </cell>
          <cell r="H878" t="str">
            <v>T&amp;D Engineering</v>
          </cell>
          <cell r="I878" t="str">
            <v>T&amp;D</v>
          </cell>
          <cell r="J878" t="str">
            <v>Performance &amp; Capacity</v>
          </cell>
          <cell r="K878" t="str">
            <v>SRV_ED</v>
          </cell>
          <cell r="L878" t="str">
            <v>JUR_ID</v>
          </cell>
          <cell r="M878" t="str">
            <v>Elec Distribution 360-373</v>
          </cell>
          <cell r="N878" t="str">
            <v>True</v>
          </cell>
          <cell r="O878" t="str">
            <v>Active</v>
          </cell>
          <cell r="P878" t="str">
            <v>ORG_C51</v>
          </cell>
        </row>
        <row r="879">
          <cell r="A879" t="str">
            <v>BI_CD906</v>
          </cell>
          <cell r="B879" t="str">
            <v>CD906</v>
          </cell>
          <cell r="C879" t="str">
            <v>BI_CD906 - SPL 361 - Recond to 556AAC (0.5m)</v>
          </cell>
          <cell r="D879" t="str">
            <v>ER_2515</v>
          </cell>
          <cell r="E879" t="str">
            <v>2515</v>
          </cell>
          <cell r="F879" t="str">
            <v>ER_2515 - Distribution - CdA East &amp; North</v>
          </cell>
          <cell r="G879" t="str">
            <v>Distribution System Enhancements</v>
          </cell>
          <cell r="H879" t="str">
            <v>T&amp;D Engineering</v>
          </cell>
          <cell r="I879" t="str">
            <v>T&amp;D</v>
          </cell>
          <cell r="J879" t="str">
            <v>Performance &amp; Capacity</v>
          </cell>
          <cell r="K879" t="str">
            <v>SRV_ED</v>
          </cell>
          <cell r="L879" t="str">
            <v>JUR_ID</v>
          </cell>
          <cell r="M879" t="str">
            <v>Elec Distribution 360-373</v>
          </cell>
          <cell r="N879" t="str">
            <v>True</v>
          </cell>
          <cell r="O879" t="str">
            <v>Active</v>
          </cell>
          <cell r="P879" t="str">
            <v>ORG_C51</v>
          </cell>
        </row>
        <row r="880">
          <cell r="A880" t="str">
            <v>BI_CD907</v>
          </cell>
          <cell r="B880" t="str">
            <v>CD907</v>
          </cell>
          <cell r="C880" t="str">
            <v>BI_CD907 - HUE 141 - Smart Regs on Seltice</v>
          </cell>
          <cell r="D880" t="str">
            <v>ER_2515</v>
          </cell>
          <cell r="E880" t="str">
            <v>2515</v>
          </cell>
          <cell r="F880" t="str">
            <v>ER_2515 - Distribution - CdA East &amp; North</v>
          </cell>
          <cell r="G880" t="str">
            <v>Distribution System Enhancements</v>
          </cell>
          <cell r="H880" t="str">
            <v>T&amp;D Engineering</v>
          </cell>
          <cell r="I880" t="str">
            <v>T&amp;D</v>
          </cell>
          <cell r="J880" t="str">
            <v>Performance &amp; Capacity</v>
          </cell>
          <cell r="K880" t="str">
            <v>SRV_ED</v>
          </cell>
          <cell r="L880" t="str">
            <v>JUR_ID</v>
          </cell>
          <cell r="M880" t="str">
            <v>Elec Distribution 360-373</v>
          </cell>
          <cell r="N880" t="str">
            <v>True</v>
          </cell>
          <cell r="O880" t="str">
            <v>Active</v>
          </cell>
          <cell r="P880" t="str">
            <v>ORG_C51</v>
          </cell>
        </row>
        <row r="881">
          <cell r="A881" t="str">
            <v>BI_CD908</v>
          </cell>
          <cell r="B881" t="str">
            <v>CD908</v>
          </cell>
          <cell r="C881" t="str">
            <v>BI_CD908 - Poleline 115kV Substation (Dist)</v>
          </cell>
          <cell r="D881" t="str">
            <v>ER_2204</v>
          </cell>
          <cell r="E881" t="str">
            <v>2204</v>
          </cell>
          <cell r="F881" t="str">
            <v>ER_2204 - Substation Rebuilds</v>
          </cell>
          <cell r="G881" t="str">
            <v>Substation - Station Rebuilds Program</v>
          </cell>
          <cell r="H881" t="str">
            <v>T&amp;D Engineering</v>
          </cell>
          <cell r="I881" t="str">
            <v>T&amp;D</v>
          </cell>
          <cell r="J881" t="str">
            <v>Asset Condition</v>
          </cell>
          <cell r="K881" t="str">
            <v>SRV_ED</v>
          </cell>
          <cell r="L881" t="str">
            <v>JUR_ID</v>
          </cell>
          <cell r="M881" t="str">
            <v>Elec Distribution 360-373</v>
          </cell>
          <cell r="N881" t="str">
            <v>True</v>
          </cell>
          <cell r="O881" t="str">
            <v>Active</v>
          </cell>
          <cell r="P881" t="str">
            <v>ORG_C51</v>
          </cell>
        </row>
        <row r="882">
          <cell r="A882" t="str">
            <v>BI_CD990</v>
          </cell>
          <cell r="B882" t="str">
            <v>CD990</v>
          </cell>
          <cell r="C882" t="str">
            <v>BI_CD990 - CDA Area - Dx Performance and Capacity</v>
          </cell>
          <cell r="D882" t="str">
            <v>ER_2515</v>
          </cell>
          <cell r="E882" t="str">
            <v>2515</v>
          </cell>
          <cell r="F882" t="str">
            <v>ER_2515 - Distribution - CdA East &amp; North</v>
          </cell>
          <cell r="G882" t="str">
            <v>Distribution System Enhancements</v>
          </cell>
          <cell r="H882" t="str">
            <v>T&amp;D Engineering</v>
          </cell>
          <cell r="I882" t="str">
            <v>T&amp;D</v>
          </cell>
          <cell r="J882" t="str">
            <v>Performance &amp; Capacity</v>
          </cell>
          <cell r="K882" t="str">
            <v>SRV_ED</v>
          </cell>
          <cell r="L882" t="str">
            <v>JUR_ID</v>
          </cell>
          <cell r="M882" t="str">
            <v>Elec Distribution 360-373</v>
          </cell>
          <cell r="N882" t="str">
            <v>False</v>
          </cell>
          <cell r="O882" t="str">
            <v>Active</v>
          </cell>
          <cell r="P882" t="str">
            <v>ORG_C51</v>
          </cell>
        </row>
        <row r="883">
          <cell r="A883" t="str">
            <v>BI_CG001</v>
          </cell>
          <cell r="B883" t="str">
            <v>CG001</v>
          </cell>
          <cell r="C883" t="str">
            <v>BI_CG001 - Post Falls Landing and Crane Pad Development</v>
          </cell>
          <cell r="D883" t="str">
            <v>ER_4210</v>
          </cell>
          <cell r="E883" t="str">
            <v>4210</v>
          </cell>
          <cell r="F883" t="str">
            <v>ER_4210 - Post Falls Landing and Crane Pad Development</v>
          </cell>
          <cell r="G883" t="str">
            <v>Post Falls Landing and Crane Pad Development</v>
          </cell>
          <cell r="H883" t="str">
            <v>Generation Subfunction</v>
          </cell>
          <cell r="I883" t="str">
            <v>Generation Function</v>
          </cell>
          <cell r="J883" t="str">
            <v>Asset Condition</v>
          </cell>
          <cell r="K883" t="str">
            <v>SRV_ED</v>
          </cell>
          <cell r="L883" t="str">
            <v>JUR_AN</v>
          </cell>
          <cell r="M883" t="str">
            <v>Hydro 331-336</v>
          </cell>
          <cell r="N883" t="str">
            <v>True</v>
          </cell>
          <cell r="O883" t="str">
            <v>Active</v>
          </cell>
          <cell r="P883" t="str">
            <v>ORG_C07</v>
          </cell>
        </row>
        <row r="884">
          <cell r="A884" t="str">
            <v>BI_CG002</v>
          </cell>
          <cell r="B884" t="str">
            <v>CG002</v>
          </cell>
          <cell r="C884" t="str">
            <v>BI_CG002 - PF North Channel Spillway Repl</v>
          </cell>
          <cell r="D884" t="str">
            <v>ER_4212</v>
          </cell>
          <cell r="E884" t="str">
            <v>4212</v>
          </cell>
          <cell r="F884" t="str">
            <v>ER_4212 - PF North Channel Spillway Repl</v>
          </cell>
          <cell r="G884" t="str">
            <v>Post Falls North Channel Spillway Rehabilitation</v>
          </cell>
          <cell r="H884" t="str">
            <v>Generation Subfunction</v>
          </cell>
          <cell r="I884" t="str">
            <v>Generation Function</v>
          </cell>
          <cell r="J884" t="str">
            <v>Asset Condition</v>
          </cell>
          <cell r="K884" t="str">
            <v>SRV_ED</v>
          </cell>
          <cell r="L884" t="str">
            <v>JUR_AN</v>
          </cell>
          <cell r="M884" t="str">
            <v>Hydro 331-336</v>
          </cell>
          <cell r="N884" t="str">
            <v>True</v>
          </cell>
          <cell r="O884" t="str">
            <v>Active</v>
          </cell>
          <cell r="P884" t="str">
            <v>ORG_J07</v>
          </cell>
        </row>
        <row r="885">
          <cell r="A885" t="str">
            <v>BI_CG100</v>
          </cell>
          <cell r="B885" t="str">
            <v>CG100</v>
          </cell>
          <cell r="C885" t="str">
            <v>BI_CG100 - Replace PF Intake Gate</v>
          </cell>
          <cell r="D885" t="str">
            <v>ER_4153</v>
          </cell>
          <cell r="E885" t="str">
            <v>4153</v>
          </cell>
          <cell r="F885" t="str">
            <v>ER_4153 - Post Falls Intake Gate Replacement</v>
          </cell>
          <cell r="G885" t="str">
            <v>Regular Capital - Pre Business Case</v>
          </cell>
          <cell r="H885" t="str">
            <v>No Subfunction</v>
          </cell>
          <cell r="I885" t="str">
            <v>No Function</v>
          </cell>
          <cell r="J885" t="str">
            <v>No Driver</v>
          </cell>
          <cell r="K885" t="str">
            <v>SRV_ED</v>
          </cell>
          <cell r="L885" t="str">
            <v>JUR_AN</v>
          </cell>
          <cell r="M885" t="str">
            <v>Hydro 331-336</v>
          </cell>
          <cell r="N885" t="str">
            <v>True</v>
          </cell>
          <cell r="O885" t="str">
            <v>Inactive</v>
          </cell>
          <cell r="P885" t="str">
            <v>ORG_E07</v>
          </cell>
        </row>
        <row r="886">
          <cell r="A886" t="str">
            <v>BI_CG201</v>
          </cell>
          <cell r="B886" t="str">
            <v>CG201</v>
          </cell>
          <cell r="C886" t="str">
            <v>BI_CG201 - PF S Channel Gate Replacement</v>
          </cell>
          <cell r="D886" t="str">
            <v>ER_4162</v>
          </cell>
          <cell r="E886" t="str">
            <v>4162</v>
          </cell>
          <cell r="F886" t="str">
            <v>ER_4162 - PF S Channel Gate Replacement</v>
          </cell>
          <cell r="G886" t="str">
            <v>Post Falls South Channel Replacement</v>
          </cell>
          <cell r="H886" t="str">
            <v>Generation Subfunction</v>
          </cell>
          <cell r="I886" t="str">
            <v>Generation Function</v>
          </cell>
          <cell r="J886" t="str">
            <v>No Driver</v>
          </cell>
          <cell r="K886" t="str">
            <v>SRV_ED</v>
          </cell>
          <cell r="L886" t="str">
            <v>JUR_AN</v>
          </cell>
          <cell r="M886" t="str">
            <v>Hydro 331-336</v>
          </cell>
          <cell r="N886" t="str">
            <v>True</v>
          </cell>
          <cell r="O886" t="str">
            <v>Inactive</v>
          </cell>
          <cell r="P886" t="str">
            <v>ORG_E07</v>
          </cell>
        </row>
        <row r="887">
          <cell r="A887" t="str">
            <v>BI_CG500</v>
          </cell>
          <cell r="B887" t="str">
            <v>CG500</v>
          </cell>
          <cell r="C887" t="str">
            <v>BI_CG500 - Post Falls Redevelopment</v>
          </cell>
          <cell r="D887" t="str">
            <v>ER_4176</v>
          </cell>
          <cell r="E887" t="str">
            <v>4176</v>
          </cell>
          <cell r="F887" t="str">
            <v>ER_4176 - Post Falls Redevelopment</v>
          </cell>
          <cell r="G887" t="str">
            <v>Post Falls HED Redevelopment Program</v>
          </cell>
          <cell r="H887" t="str">
            <v>Generation Subfunction</v>
          </cell>
          <cell r="I887" t="str">
            <v>Generation Function</v>
          </cell>
          <cell r="J887" t="str">
            <v>Asset Condition</v>
          </cell>
          <cell r="K887" t="str">
            <v>SRV_ED</v>
          </cell>
          <cell r="L887" t="str">
            <v>JUR_AN</v>
          </cell>
          <cell r="M887" t="str">
            <v>Hydro 331-336</v>
          </cell>
          <cell r="N887" t="str">
            <v>True</v>
          </cell>
          <cell r="O887" t="str">
            <v>Active</v>
          </cell>
          <cell r="P887" t="str">
            <v>ORG_E07</v>
          </cell>
        </row>
        <row r="888">
          <cell r="A888" t="str">
            <v>BI_CG700</v>
          </cell>
          <cell r="B888" t="str">
            <v>CG700</v>
          </cell>
          <cell r="C888" t="str">
            <v>BI_CG700 - Post St Substation Transformer Cooling</v>
          </cell>
          <cell r="D888" t="str">
            <v>ER_4185</v>
          </cell>
          <cell r="E888" t="str">
            <v>4185</v>
          </cell>
          <cell r="F888" t="str">
            <v>ER_4185 - Post St Substation Transformer Cooling</v>
          </cell>
          <cell r="G888" t="str">
            <v>Post St Transformer Cooling</v>
          </cell>
          <cell r="H888" t="str">
            <v>Generation Subfunction</v>
          </cell>
          <cell r="I888" t="str">
            <v>Generation Function</v>
          </cell>
          <cell r="J888" t="str">
            <v>Mandatory &amp; Compliance</v>
          </cell>
          <cell r="K888" t="str">
            <v>SRV_ED</v>
          </cell>
          <cell r="L888" t="str">
            <v>JUR_AN</v>
          </cell>
          <cell r="M888" t="str">
            <v>Elec Distribution 360-373</v>
          </cell>
          <cell r="N888" t="str">
            <v>True</v>
          </cell>
          <cell r="O888" t="str">
            <v>Active</v>
          </cell>
          <cell r="P888" t="str">
            <v>ORG_C07</v>
          </cell>
        </row>
        <row r="889">
          <cell r="A889" t="str">
            <v>BI_CS000</v>
          </cell>
          <cell r="B889" t="str">
            <v>CS000</v>
          </cell>
          <cell r="C889" t="str">
            <v>BI_CS000 - KEC Rim Rock Substation Integration (Substation)</v>
          </cell>
          <cell r="D889" t="str">
            <v>ER_2626</v>
          </cell>
          <cell r="E889" t="str">
            <v>2626</v>
          </cell>
          <cell r="F889" t="str">
            <v>ER_2626 - KEC Rim Rock Substation Integration</v>
          </cell>
          <cell r="G889" t="str">
            <v>Transmission Construction - Compliance</v>
          </cell>
          <cell r="H889" t="str">
            <v>T&amp;D Engineering</v>
          </cell>
          <cell r="I889" t="str">
            <v>T&amp;D</v>
          </cell>
          <cell r="J889" t="str">
            <v>Mandatory &amp; Compliance</v>
          </cell>
          <cell r="K889" t="str">
            <v>SRV_ED</v>
          </cell>
          <cell r="L889" t="str">
            <v>JUR_AN</v>
          </cell>
          <cell r="M889" t="str">
            <v>Elec Transmission 350-359</v>
          </cell>
          <cell r="N889" t="str">
            <v>True</v>
          </cell>
          <cell r="O889" t="str">
            <v>Active</v>
          </cell>
          <cell r="P889" t="str">
            <v>ORG_M08</v>
          </cell>
        </row>
        <row r="890">
          <cell r="A890" t="str">
            <v>BI_CS001</v>
          </cell>
          <cell r="B890" t="str">
            <v>CS001</v>
          </cell>
          <cell r="C890" t="str">
            <v>BI_CS001 - Avondale 115 Sub - Inst Road Approach</v>
          </cell>
          <cell r="D890" t="str">
            <v>ER_2270</v>
          </cell>
          <cell r="E890" t="str">
            <v>2270</v>
          </cell>
          <cell r="F890" t="str">
            <v>ER_2270 - Avondale 115 Sub</v>
          </cell>
          <cell r="G890" t="str">
            <v>Regular Capital - Pre Business Case</v>
          </cell>
          <cell r="H890" t="str">
            <v>No Subfunction</v>
          </cell>
          <cell r="I890" t="str">
            <v>No Function</v>
          </cell>
          <cell r="J890" t="str">
            <v>No Driver</v>
          </cell>
          <cell r="K890" t="str">
            <v>SRV_ED</v>
          </cell>
          <cell r="L890" t="str">
            <v>JUR_ID</v>
          </cell>
          <cell r="M890" t="str">
            <v>Elec Distribution 360-373</v>
          </cell>
          <cell r="N890" t="str">
            <v>True</v>
          </cell>
          <cell r="O890" t="str">
            <v>Inactive</v>
          </cell>
          <cell r="P890" t="str">
            <v>ORG_M08</v>
          </cell>
        </row>
        <row r="891">
          <cell r="A891" t="str">
            <v>BI_CS002</v>
          </cell>
          <cell r="B891" t="str">
            <v>CS002</v>
          </cell>
          <cell r="C891" t="str">
            <v>BI_CS002 - Carlin Bay Substation - New (Substation)</v>
          </cell>
          <cell r="D891" t="str">
            <v>ER_2274</v>
          </cell>
          <cell r="E891" t="str">
            <v>2274</v>
          </cell>
          <cell r="F891" t="str">
            <v>ER_2274 - New Substations</v>
          </cell>
          <cell r="G891" t="str">
            <v>Substation - New Distribution Station Capacity Program</v>
          </cell>
          <cell r="H891" t="str">
            <v>T&amp;D Engineering</v>
          </cell>
          <cell r="I891" t="str">
            <v>T&amp;D</v>
          </cell>
          <cell r="J891" t="str">
            <v>Performance &amp; Capacity</v>
          </cell>
          <cell r="K891" t="str">
            <v>SRV_ED</v>
          </cell>
          <cell r="L891" t="str">
            <v>JUR_AN</v>
          </cell>
          <cell r="M891" t="str">
            <v>Elec Transmission 350-359</v>
          </cell>
          <cell r="N891" t="str">
            <v>True</v>
          </cell>
          <cell r="O891" t="str">
            <v>Active</v>
          </cell>
          <cell r="P891" t="str">
            <v>ORG_M08</v>
          </cell>
        </row>
        <row r="892">
          <cell r="A892" t="str">
            <v>BI_CS003</v>
          </cell>
          <cell r="B892" t="str">
            <v>CS003</v>
          </cell>
          <cell r="C892" t="str">
            <v>BI_CS003 - RAT Protection System Upgrades for PRC-002 (Sub)</v>
          </cell>
          <cell r="D892" t="str">
            <v>ER_2608</v>
          </cell>
          <cell r="E892" t="str">
            <v>2608</v>
          </cell>
          <cell r="F892" t="str">
            <v>ER_2608 - Protection System Upgrades for PRC-002</v>
          </cell>
          <cell r="G892" t="str">
            <v>Protection System Upgrade for PRC-002</v>
          </cell>
          <cell r="H892" t="str">
            <v>T&amp;D Engineering</v>
          </cell>
          <cell r="I892" t="str">
            <v>T&amp;D</v>
          </cell>
          <cell r="J892" t="str">
            <v>Mandatory &amp; Compliance</v>
          </cell>
          <cell r="K892" t="str">
            <v>SRV_ED</v>
          </cell>
          <cell r="L892" t="str">
            <v>JUR_AN</v>
          </cell>
          <cell r="M892" t="str">
            <v>Elec Transmission 350-359</v>
          </cell>
          <cell r="N892" t="str">
            <v>True</v>
          </cell>
          <cell r="O892" t="str">
            <v>Active</v>
          </cell>
          <cell r="P892" t="str">
            <v>ORG_M08</v>
          </cell>
        </row>
        <row r="893">
          <cell r="A893" t="str">
            <v>BI_CS100</v>
          </cell>
          <cell r="B893" t="str">
            <v>CS100</v>
          </cell>
          <cell r="C893" t="str">
            <v>BI_CS100 - Blue Creek 115 kV - Rebuild</v>
          </cell>
          <cell r="D893" t="str">
            <v>ER_2546</v>
          </cell>
          <cell r="E893" t="str">
            <v>2546</v>
          </cell>
          <cell r="F893" t="str">
            <v>ER_2546 - Blue Creek 115 kV - Rebuild</v>
          </cell>
          <cell r="G893" t="str">
            <v>Substation - Station Rebuilds Program</v>
          </cell>
          <cell r="H893" t="str">
            <v>T&amp;D Engineering</v>
          </cell>
          <cell r="I893" t="str">
            <v>T&amp;D</v>
          </cell>
          <cell r="J893" t="str">
            <v>Asset Condition</v>
          </cell>
          <cell r="K893" t="str">
            <v>SRV_ED</v>
          </cell>
          <cell r="L893" t="str">
            <v>JUR_ID</v>
          </cell>
          <cell r="M893" t="str">
            <v>Elec Distribution 360-373</v>
          </cell>
          <cell r="N893" t="str">
            <v>True</v>
          </cell>
          <cell r="O893" t="str">
            <v>Inactive</v>
          </cell>
          <cell r="P893" t="str">
            <v>ORG_M08</v>
          </cell>
        </row>
        <row r="894">
          <cell r="A894" t="str">
            <v>BI_CS101</v>
          </cell>
          <cell r="B894" t="str">
            <v>CS101</v>
          </cell>
          <cell r="C894" t="str">
            <v>BI_CS101 - Rathdrum Sub - Reconfigure 115kV to DBDB (Sub)</v>
          </cell>
          <cell r="D894" t="str">
            <v>ER_2204</v>
          </cell>
          <cell r="E894" t="str">
            <v>2204</v>
          </cell>
          <cell r="F894" t="str">
            <v>ER_2204 - Substation Rebuilds</v>
          </cell>
          <cell r="G894" t="str">
            <v>Substation - Station Rebuilds Program</v>
          </cell>
          <cell r="H894" t="str">
            <v>T&amp;D Engineering</v>
          </cell>
          <cell r="I894" t="str">
            <v>T&amp;D</v>
          </cell>
          <cell r="J894" t="str">
            <v>Asset Condition</v>
          </cell>
          <cell r="K894" t="str">
            <v>SRV_ED</v>
          </cell>
          <cell r="L894" t="str">
            <v>JUR_AN</v>
          </cell>
          <cell r="M894" t="str">
            <v>Elec Distribution 360-373</v>
          </cell>
          <cell r="N894" t="str">
            <v>True</v>
          </cell>
          <cell r="O894" t="str">
            <v>Active</v>
          </cell>
          <cell r="P894" t="str">
            <v>ORG_M08</v>
          </cell>
        </row>
        <row r="895">
          <cell r="A895" t="str">
            <v>BI_CS102</v>
          </cell>
          <cell r="B895" t="str">
            <v>CS102</v>
          </cell>
          <cell r="C895" t="str">
            <v>BI_CS102 - RAT 115kV BKR, SW, RLT REPLC</v>
          </cell>
          <cell r="D895" t="str">
            <v>ER_2204</v>
          </cell>
          <cell r="E895" t="str">
            <v>2204</v>
          </cell>
          <cell r="F895" t="str">
            <v>ER_2204 - Substation Rebuilds</v>
          </cell>
          <cell r="G895" t="str">
            <v>Substation - Station Rebuilds Program</v>
          </cell>
          <cell r="H895" t="str">
            <v>T&amp;D Engineering</v>
          </cell>
          <cell r="I895" t="str">
            <v>T&amp;D</v>
          </cell>
          <cell r="J895" t="str">
            <v>Asset Condition</v>
          </cell>
          <cell r="K895" t="str">
            <v>SRV_ED</v>
          </cell>
          <cell r="L895" t="str">
            <v>JUR_ID</v>
          </cell>
          <cell r="M895" t="str">
            <v>Elec Distribution 360-373</v>
          </cell>
          <cell r="N895" t="str">
            <v>True</v>
          </cell>
          <cell r="O895" t="str">
            <v>Active</v>
          </cell>
          <cell r="P895" t="str">
            <v>ORG_M08</v>
          </cell>
        </row>
        <row r="896">
          <cell r="A896" t="str">
            <v>BI_CS204</v>
          </cell>
          <cell r="B896" t="str">
            <v>CS204</v>
          </cell>
          <cell r="C896" t="str">
            <v>BI_CS204 - Lancaster Interconnection - BPA portion of the project</v>
          </cell>
          <cell r="D896" t="str">
            <v>ER_7050</v>
          </cell>
          <cell r="E896" t="str">
            <v>7050</v>
          </cell>
          <cell r="F896" t="str">
            <v>ER_7050 - Productivity Initiative</v>
          </cell>
          <cell r="G896" t="str">
            <v>Productivity</v>
          </cell>
          <cell r="H896" t="str">
            <v>Productivity Subfunction</v>
          </cell>
          <cell r="I896" t="str">
            <v>Other Capital Function</v>
          </cell>
          <cell r="J896" t="str">
            <v>No Driver</v>
          </cell>
          <cell r="K896" t="str">
            <v>SRV_CD</v>
          </cell>
          <cell r="L896" t="str">
            <v>JUR_AA</v>
          </cell>
          <cell r="M896" t="str">
            <v>General 12yr 389 / 393-395 / 397-398</v>
          </cell>
          <cell r="N896" t="str">
            <v>True</v>
          </cell>
          <cell r="O896" t="str">
            <v>Inactive</v>
          </cell>
          <cell r="P896" t="str">
            <v>ORG_L08</v>
          </cell>
        </row>
        <row r="897">
          <cell r="A897" t="str">
            <v>BI_CS205</v>
          </cell>
          <cell r="B897" t="str">
            <v>CS205</v>
          </cell>
          <cell r="C897" t="str">
            <v>BI_CS205 - Rathdrum 230 Sub-Convert 230 to 2X2 Bus &amp; Bkrs</v>
          </cell>
          <cell r="D897" t="str">
            <v>ER_2100</v>
          </cell>
          <cell r="E897" t="str">
            <v>2100</v>
          </cell>
          <cell r="F897" t="str">
            <v>ER_2100 - Beacon-Rathdrum-Double Circuit 230kV</v>
          </cell>
          <cell r="G897" t="str">
            <v>Regular Capital - Pre Business Case</v>
          </cell>
          <cell r="H897" t="str">
            <v>No Subfunction</v>
          </cell>
          <cell r="I897" t="str">
            <v>No Function</v>
          </cell>
          <cell r="J897" t="str">
            <v>No Driver</v>
          </cell>
          <cell r="K897" t="str">
            <v>SRV_ED</v>
          </cell>
          <cell r="L897" t="str">
            <v>JUR_AN</v>
          </cell>
          <cell r="M897" t="str">
            <v>Elec Transmission 350-359</v>
          </cell>
          <cell r="N897" t="str">
            <v>True</v>
          </cell>
          <cell r="O897" t="str">
            <v>Inactive</v>
          </cell>
          <cell r="P897" t="str">
            <v>ORG_F08</v>
          </cell>
        </row>
        <row r="898">
          <cell r="A898" t="str">
            <v>BI_CS206</v>
          </cell>
          <cell r="B898" t="str">
            <v>CS206</v>
          </cell>
          <cell r="C898" t="str">
            <v>BI_CS206 - Rathdrum 230 Sub: Generatoin Dropping Ras</v>
          </cell>
          <cell r="D898" t="str">
            <v>ER_2101</v>
          </cell>
          <cell r="E898" t="str">
            <v>2101</v>
          </cell>
          <cell r="F898" t="str">
            <v>ER_2101 - Noxon/Cabinet-Generation RAS</v>
          </cell>
          <cell r="G898" t="str">
            <v>Regular Capital - Pre Business Case</v>
          </cell>
          <cell r="H898" t="str">
            <v>No Subfunction</v>
          </cell>
          <cell r="I898" t="str">
            <v>No Function</v>
          </cell>
          <cell r="J898" t="str">
            <v>No Driver</v>
          </cell>
          <cell r="K898" t="str">
            <v>SRV_ED</v>
          </cell>
          <cell r="L898" t="str">
            <v>JUR_AN</v>
          </cell>
          <cell r="M898" t="str">
            <v>Elec Transmission 350-359</v>
          </cell>
          <cell r="N898" t="str">
            <v>True</v>
          </cell>
          <cell r="O898" t="str">
            <v>Inactive</v>
          </cell>
          <cell r="P898" t="str">
            <v>ORG_F08</v>
          </cell>
        </row>
        <row r="899">
          <cell r="A899" t="str">
            <v>BI_CS207</v>
          </cell>
          <cell r="B899" t="str">
            <v>CS207</v>
          </cell>
          <cell r="C899" t="str">
            <v>BI_CS207 - Pleasant View Sub - Add Capacity</v>
          </cell>
          <cell r="D899" t="str">
            <v>ER_2274</v>
          </cell>
          <cell r="E899" t="str">
            <v>2274</v>
          </cell>
          <cell r="F899" t="str">
            <v>ER_2274 - New Substations</v>
          </cell>
          <cell r="G899" t="str">
            <v>Substation - New Distribution Station Capacity Program</v>
          </cell>
          <cell r="H899" t="str">
            <v>T&amp;D Engineering</v>
          </cell>
          <cell r="I899" t="str">
            <v>T&amp;D</v>
          </cell>
          <cell r="J899" t="str">
            <v>Performance &amp; Capacity</v>
          </cell>
          <cell r="K899" t="str">
            <v>SRV_ED</v>
          </cell>
          <cell r="L899" t="str">
            <v>JUR_WA</v>
          </cell>
          <cell r="M899" t="str">
            <v>Elec Distribution 360-373</v>
          </cell>
          <cell r="N899" t="str">
            <v>True</v>
          </cell>
          <cell r="O899" t="str">
            <v>Active</v>
          </cell>
          <cell r="P899" t="str">
            <v>ORG_M08</v>
          </cell>
        </row>
        <row r="900">
          <cell r="A900" t="str">
            <v>BI_CS208</v>
          </cell>
          <cell r="B900" t="str">
            <v>CS208</v>
          </cell>
          <cell r="C900" t="str">
            <v>BI_CS208 - Post Falls Sub - Station Rebuild</v>
          </cell>
          <cell r="D900" t="str">
            <v>ER_2204</v>
          </cell>
          <cell r="E900" t="str">
            <v>2204</v>
          </cell>
          <cell r="F900" t="str">
            <v>ER_2204 - Substation Rebuilds</v>
          </cell>
          <cell r="G900" t="str">
            <v>Substation - Station Rebuilds Program</v>
          </cell>
          <cell r="H900" t="str">
            <v>T&amp;D Engineering</v>
          </cell>
          <cell r="I900" t="str">
            <v>T&amp;D</v>
          </cell>
          <cell r="J900" t="str">
            <v>Asset Condition</v>
          </cell>
          <cell r="K900" t="str">
            <v>SRV_ED</v>
          </cell>
          <cell r="L900" t="str">
            <v>JUR_ID</v>
          </cell>
          <cell r="M900" t="str">
            <v>Elec Distribution 360-373</v>
          </cell>
          <cell r="N900" t="str">
            <v>True</v>
          </cell>
          <cell r="O900" t="str">
            <v>Active</v>
          </cell>
          <cell r="P900" t="str">
            <v>ORG_M08</v>
          </cell>
        </row>
        <row r="901">
          <cell r="A901" t="str">
            <v>BI_CS387</v>
          </cell>
          <cell r="B901" t="str">
            <v>CS387</v>
          </cell>
          <cell r="C901" t="str">
            <v>BI_CS387 - Appleway115-13 - inc capxfmr 2 to 30 &amp; add fdr 6</v>
          </cell>
          <cell r="D901" t="str">
            <v>ER_2306</v>
          </cell>
          <cell r="E901" t="str">
            <v>2306</v>
          </cell>
          <cell r="F901" t="str">
            <v>ER_2306 - Appleway Sub - Rebuild</v>
          </cell>
          <cell r="G901" t="str">
            <v>Substation - Station Rebuilds Program</v>
          </cell>
          <cell r="H901" t="str">
            <v>T&amp;D Engineering</v>
          </cell>
          <cell r="I901" t="str">
            <v>T&amp;D</v>
          </cell>
          <cell r="J901" t="str">
            <v>Asset Condition</v>
          </cell>
          <cell r="K901" t="str">
            <v>SRV_ED</v>
          </cell>
          <cell r="L901" t="str">
            <v>JUR_ID</v>
          </cell>
          <cell r="M901" t="str">
            <v>Elec Distribution 360-373</v>
          </cell>
          <cell r="N901" t="str">
            <v>True</v>
          </cell>
          <cell r="O901" t="str">
            <v>Inactive</v>
          </cell>
          <cell r="P901" t="str">
            <v>ORG_M08</v>
          </cell>
        </row>
        <row r="902">
          <cell r="A902" t="str">
            <v>BI_CS390</v>
          </cell>
          <cell r="B902" t="str">
            <v>CS390</v>
          </cell>
          <cell r="C902" t="str">
            <v>BI_CS390 - Prairie 115Sub-Instl Load Brk 13Kv B Tie Sw Upgd</v>
          </cell>
          <cell r="D902" t="str">
            <v>ER_2259</v>
          </cell>
          <cell r="E902" t="str">
            <v>2259</v>
          </cell>
          <cell r="F902" t="str">
            <v>ER_2259 - Prairie-B Tie &amp; Meter</v>
          </cell>
          <cell r="G902" t="str">
            <v>Regular Capital - Pre Business Case</v>
          </cell>
          <cell r="H902" t="str">
            <v>No Subfunction</v>
          </cell>
          <cell r="I902" t="str">
            <v>No Function</v>
          </cell>
          <cell r="J902" t="str">
            <v>No Driver</v>
          </cell>
          <cell r="K902" t="str">
            <v>SRV_ED</v>
          </cell>
          <cell r="L902" t="str">
            <v>JUR_ID</v>
          </cell>
          <cell r="M902" t="str">
            <v>Elec Distribution 360-373</v>
          </cell>
          <cell r="N902" t="str">
            <v>True</v>
          </cell>
          <cell r="O902" t="str">
            <v>Inactive</v>
          </cell>
          <cell r="P902" t="str">
            <v>ORG_F08</v>
          </cell>
        </row>
        <row r="903">
          <cell r="A903" t="str">
            <v>BI_CS401</v>
          </cell>
          <cell r="B903" t="str">
            <v>CS401</v>
          </cell>
          <cell r="C903" t="str">
            <v>BI_CS401 - Avondale 115 Kv Sub Construct New</v>
          </cell>
          <cell r="D903" t="str">
            <v>ER_2270</v>
          </cell>
          <cell r="E903" t="str">
            <v>2270</v>
          </cell>
          <cell r="F903" t="str">
            <v>ER_2270 - Avondale 115 Sub</v>
          </cell>
          <cell r="G903" t="str">
            <v>Regular Capital - Pre Business Case</v>
          </cell>
          <cell r="H903" t="str">
            <v>No Subfunction</v>
          </cell>
          <cell r="I903" t="str">
            <v>No Function</v>
          </cell>
          <cell r="J903" t="str">
            <v>No Driver</v>
          </cell>
          <cell r="K903" t="str">
            <v>SRV_ED</v>
          </cell>
          <cell r="L903" t="str">
            <v>JUR_ID</v>
          </cell>
          <cell r="M903" t="str">
            <v>Elec Distribution 360-373</v>
          </cell>
          <cell r="N903" t="str">
            <v>True</v>
          </cell>
          <cell r="O903" t="str">
            <v>Inactive</v>
          </cell>
          <cell r="P903" t="str">
            <v>ORG_F08</v>
          </cell>
        </row>
        <row r="904">
          <cell r="A904" t="str">
            <v>BI_CS402</v>
          </cell>
          <cell r="B904" t="str">
            <v>CS402</v>
          </cell>
          <cell r="C904" t="str">
            <v>BI_CS402 - Ramsey 115 Sw Stat - Inst 45 Mvar Cap</v>
          </cell>
          <cell r="D904" t="str">
            <v>ER_2240</v>
          </cell>
          <cell r="E904" t="str">
            <v>2240</v>
          </cell>
          <cell r="F904" t="str">
            <v>ER_2240 - Ramsey 115 Switching Station</v>
          </cell>
          <cell r="G904" t="str">
            <v>Regular Capital - Pre Business Case</v>
          </cell>
          <cell r="H904" t="str">
            <v>No Subfunction</v>
          </cell>
          <cell r="I904" t="str">
            <v>No Function</v>
          </cell>
          <cell r="J904" t="str">
            <v>No Driver</v>
          </cell>
          <cell r="K904" t="str">
            <v>SRV_ED</v>
          </cell>
          <cell r="L904" t="str">
            <v>JUR_ID</v>
          </cell>
          <cell r="M904" t="str">
            <v>Elec Transmission 350-359</v>
          </cell>
          <cell r="N904" t="str">
            <v>True</v>
          </cell>
          <cell r="O904" t="str">
            <v>Inactive</v>
          </cell>
          <cell r="P904" t="str">
            <v>ORG_F08</v>
          </cell>
        </row>
        <row r="905">
          <cell r="A905" t="str">
            <v>BI_CS500</v>
          </cell>
          <cell r="B905" t="str">
            <v>CS500</v>
          </cell>
          <cell r="C905" t="str">
            <v>BI_CS500 - Idaho Rd 115-13kV Sub-New Const</v>
          </cell>
          <cell r="D905" t="str">
            <v>ER_2307</v>
          </cell>
          <cell r="E905" t="str">
            <v>2307</v>
          </cell>
          <cell r="F905" t="str">
            <v>ER_2307 - Idaho Road Sub</v>
          </cell>
          <cell r="G905" t="str">
            <v>Regular Capital - Pre Business Case</v>
          </cell>
          <cell r="H905" t="str">
            <v>No Subfunction</v>
          </cell>
          <cell r="I905" t="str">
            <v>No Function</v>
          </cell>
          <cell r="J905" t="str">
            <v>No Driver</v>
          </cell>
          <cell r="K905" t="str">
            <v>SRV_ED</v>
          </cell>
          <cell r="L905" t="str">
            <v>JUR_ID</v>
          </cell>
          <cell r="M905" t="str">
            <v>Elec Distribution 360-373</v>
          </cell>
          <cell r="N905" t="str">
            <v>True</v>
          </cell>
          <cell r="O905" t="str">
            <v>Inactive</v>
          </cell>
          <cell r="P905" t="str">
            <v>ORG_M08</v>
          </cell>
        </row>
        <row r="906">
          <cell r="A906" t="str">
            <v>BI_CS501</v>
          </cell>
          <cell r="B906" t="str">
            <v>CS501</v>
          </cell>
          <cell r="C906" t="str">
            <v>BI_CS501 - Pine Cr 230 Sub-Upgr Relays Benewah Ln Pos</v>
          </cell>
          <cell r="D906" t="str">
            <v>ER_2105</v>
          </cell>
          <cell r="E906" t="str">
            <v>2105</v>
          </cell>
          <cell r="F906" t="str">
            <v>ER_2105 - Benewah-Shawnee 230 kV Construction</v>
          </cell>
          <cell r="G906" t="str">
            <v>Regular Capital - Pre Business Case</v>
          </cell>
          <cell r="H906" t="str">
            <v>No Subfunction</v>
          </cell>
          <cell r="I906" t="str">
            <v>No Function</v>
          </cell>
          <cell r="J906" t="str">
            <v>No Driver</v>
          </cell>
          <cell r="K906" t="str">
            <v>SRV_ED</v>
          </cell>
          <cell r="L906" t="str">
            <v>JUR_AN</v>
          </cell>
          <cell r="M906" t="str">
            <v>Elec Transmission 350-359</v>
          </cell>
          <cell r="N906" t="str">
            <v>True</v>
          </cell>
          <cell r="O906" t="str">
            <v>Inactive</v>
          </cell>
          <cell r="P906" t="str">
            <v>ORG_F08</v>
          </cell>
        </row>
        <row r="907">
          <cell r="A907" t="str">
            <v>BI_CS502</v>
          </cell>
          <cell r="B907" t="str">
            <v>CS502</v>
          </cell>
          <cell r="C907" t="str">
            <v>BI_CS502 - Rathdrum 231 - Replace Breaker - Grid Mod</v>
          </cell>
          <cell r="D907" t="str">
            <v>ER_2599</v>
          </cell>
          <cell r="E907" t="str">
            <v>2599</v>
          </cell>
          <cell r="F907" t="str">
            <v>ER_2599 - Grid Mod Automation</v>
          </cell>
          <cell r="G907" t="str">
            <v>Distribution Grid Modernization</v>
          </cell>
          <cell r="H907" t="str">
            <v>T&amp;D Operations</v>
          </cell>
          <cell r="I907" t="str">
            <v>T&amp;D</v>
          </cell>
          <cell r="J907" t="str">
            <v>Asset Condition</v>
          </cell>
          <cell r="K907" t="str">
            <v>SRV_ED</v>
          </cell>
          <cell r="L907" t="str">
            <v>JUR_WA</v>
          </cell>
          <cell r="M907" t="str">
            <v>Elec Distribution 360-373</v>
          </cell>
          <cell r="N907" t="str">
            <v>True</v>
          </cell>
          <cell r="O907" t="str">
            <v>Inactive</v>
          </cell>
          <cell r="P907" t="str">
            <v>ORG_M08</v>
          </cell>
        </row>
        <row r="908">
          <cell r="A908" t="str">
            <v>BI_CS503</v>
          </cell>
          <cell r="B908" t="str">
            <v>CS503</v>
          </cell>
          <cell r="C908" t="str">
            <v>BI_CS503 - Huetter - Expand Sub - Add Capacity</v>
          </cell>
          <cell r="D908" t="str">
            <v>ER_2204</v>
          </cell>
          <cell r="E908" t="str">
            <v>2204</v>
          </cell>
          <cell r="F908" t="str">
            <v>ER_2204 - Substation Rebuilds</v>
          </cell>
          <cell r="G908" t="str">
            <v>Substation - Station Rebuilds Program</v>
          </cell>
          <cell r="H908" t="str">
            <v>T&amp;D Engineering</v>
          </cell>
          <cell r="I908" t="str">
            <v>T&amp;D</v>
          </cell>
          <cell r="J908" t="str">
            <v>Asset Condition</v>
          </cell>
          <cell r="K908" t="str">
            <v>SRV_ED</v>
          </cell>
          <cell r="L908" t="str">
            <v>JUR_AN</v>
          </cell>
          <cell r="M908" t="str">
            <v>Elec Distribution 360-373</v>
          </cell>
          <cell r="N908" t="str">
            <v>True</v>
          </cell>
          <cell r="O908" t="str">
            <v>Active</v>
          </cell>
          <cell r="P908" t="str">
            <v>ORG_M08</v>
          </cell>
        </row>
        <row r="909">
          <cell r="A909" t="str">
            <v>BI_CS600</v>
          </cell>
          <cell r="B909" t="str">
            <v>CS600</v>
          </cell>
          <cell r="C909" t="str">
            <v>BI_CS600 - Dalton - Rebuild Sub - Add Capacity</v>
          </cell>
          <cell r="D909" t="str">
            <v>ER_2274</v>
          </cell>
          <cell r="E909" t="str">
            <v>2274</v>
          </cell>
          <cell r="F909" t="str">
            <v>ER_2274 - New Substations</v>
          </cell>
          <cell r="G909" t="str">
            <v>Substation - New Distribution Station Capacity Program</v>
          </cell>
          <cell r="H909" t="str">
            <v>T&amp;D Engineering</v>
          </cell>
          <cell r="I909" t="str">
            <v>T&amp;D</v>
          </cell>
          <cell r="J909" t="str">
            <v>Performance &amp; Capacity</v>
          </cell>
          <cell r="K909" t="str">
            <v>SRV_ED</v>
          </cell>
          <cell r="L909" t="str">
            <v>JUR_ID</v>
          </cell>
          <cell r="M909" t="str">
            <v>Elec Transmission 350-359</v>
          </cell>
          <cell r="N909" t="str">
            <v>True</v>
          </cell>
          <cell r="O909" t="str">
            <v>Active</v>
          </cell>
          <cell r="P909" t="str">
            <v>ORG_M08</v>
          </cell>
        </row>
        <row r="910">
          <cell r="A910" t="str">
            <v>BI_CS602</v>
          </cell>
          <cell r="B910" t="str">
            <v>CS602</v>
          </cell>
          <cell r="C910" t="str">
            <v>BI_CS602 - Spirit Lk 115-13kV Sub-Inc Xfmr Capacity</v>
          </cell>
          <cell r="D910" t="str">
            <v>ER_2338</v>
          </cell>
          <cell r="E910" t="str">
            <v>2338</v>
          </cell>
          <cell r="F910" t="str">
            <v>ER_2338 - Spirit Lake 115 Sub - Increase Xfmr Capacity</v>
          </cell>
          <cell r="G910" t="str">
            <v>Regular Capital - Pre Business Case</v>
          </cell>
          <cell r="H910" t="str">
            <v>No Subfunction</v>
          </cell>
          <cell r="I910" t="str">
            <v>No Function</v>
          </cell>
          <cell r="J910" t="str">
            <v>No Driver</v>
          </cell>
          <cell r="K910" t="str">
            <v>SRV_ED</v>
          </cell>
          <cell r="L910" t="str">
            <v>JUR_ID</v>
          </cell>
          <cell r="M910" t="str">
            <v>Elec Distribution 360-373</v>
          </cell>
          <cell r="N910" t="str">
            <v>True</v>
          </cell>
          <cell r="O910" t="str">
            <v>Inactive</v>
          </cell>
          <cell r="P910" t="str">
            <v>ORG_F08</v>
          </cell>
        </row>
        <row r="911">
          <cell r="A911" t="str">
            <v>BI_CS645</v>
          </cell>
          <cell r="B911" t="str">
            <v>CS645</v>
          </cell>
          <cell r="C911" t="str">
            <v>BI_CS645 - Allpeway 115 Sub - Purchase Contigious Property</v>
          </cell>
          <cell r="D911" t="str">
            <v>ER_2271</v>
          </cell>
          <cell r="E911" t="str">
            <v>2271</v>
          </cell>
          <cell r="F911" t="str">
            <v>ER_2271 - Appleway-Purchase Property</v>
          </cell>
          <cell r="G911" t="str">
            <v>Regular Capital - Pre Business Case</v>
          </cell>
          <cell r="H911" t="str">
            <v>No Subfunction</v>
          </cell>
          <cell r="I911" t="str">
            <v>No Function</v>
          </cell>
          <cell r="J911" t="str">
            <v>No Driver</v>
          </cell>
          <cell r="K911" t="str">
            <v>SRV_ED</v>
          </cell>
          <cell r="L911" t="str">
            <v>JUR_ID</v>
          </cell>
          <cell r="M911" t="str">
            <v>Elec Distribution 360-373</v>
          </cell>
          <cell r="N911" t="str">
            <v>False</v>
          </cell>
          <cell r="O911" t="str">
            <v>Inactive</v>
          </cell>
          <cell r="P911" t="str">
            <v>ORG_F08</v>
          </cell>
        </row>
        <row r="912">
          <cell r="A912" t="str">
            <v>BI_CS695</v>
          </cell>
          <cell r="B912" t="str">
            <v>CS695</v>
          </cell>
          <cell r="C912" t="str">
            <v>BI_CS695 - Sunshine 13kV Substation:Incr Capacity</v>
          </cell>
          <cell r="D912" t="str">
            <v>ER_2434</v>
          </cell>
          <cell r="E912" t="str">
            <v>2434</v>
          </cell>
          <cell r="F912" t="str">
            <v>ER_2434 - Sunshine 113kV Substation-Incr Capacity</v>
          </cell>
          <cell r="G912" t="str">
            <v>Regular Capital - Pre Business Case</v>
          </cell>
          <cell r="H912" t="str">
            <v>No Subfunction</v>
          </cell>
          <cell r="I912" t="str">
            <v>No Function</v>
          </cell>
          <cell r="J912" t="str">
            <v>No Driver</v>
          </cell>
          <cell r="K912" t="str">
            <v>SRV_ED</v>
          </cell>
          <cell r="L912" t="str">
            <v>JUR_ID</v>
          </cell>
          <cell r="M912" t="str">
            <v>Elec Distribution 360-373</v>
          </cell>
          <cell r="N912" t="str">
            <v>True</v>
          </cell>
          <cell r="O912" t="str">
            <v>Inactive</v>
          </cell>
          <cell r="P912" t="str">
            <v>ORG_M08</v>
          </cell>
        </row>
        <row r="913">
          <cell r="A913" t="str">
            <v>BI_CS801</v>
          </cell>
          <cell r="B913" t="str">
            <v>CS801</v>
          </cell>
          <cell r="C913" t="str">
            <v>BI_CS801 - Ogara Switching Station - Rebuild (Substation)</v>
          </cell>
          <cell r="D913" t="str">
            <v>ER_2204</v>
          </cell>
          <cell r="E913" t="str">
            <v>2204</v>
          </cell>
          <cell r="F913" t="str">
            <v>ER_2204 - Substation Rebuilds</v>
          </cell>
          <cell r="G913" t="str">
            <v>Substation - Station Rebuilds Program</v>
          </cell>
          <cell r="H913" t="str">
            <v>T&amp;D Engineering</v>
          </cell>
          <cell r="I913" t="str">
            <v>T&amp;D</v>
          </cell>
          <cell r="J913" t="str">
            <v>Asset Condition</v>
          </cell>
          <cell r="K913" t="str">
            <v>SRV_ED</v>
          </cell>
          <cell r="L913" t="str">
            <v>JUR_AN</v>
          </cell>
          <cell r="M913" t="str">
            <v>Elec Distribution 360-373</v>
          </cell>
          <cell r="N913" t="str">
            <v>True</v>
          </cell>
          <cell r="O913" t="str">
            <v>Active</v>
          </cell>
          <cell r="P913" t="str">
            <v>ORG_M08</v>
          </cell>
        </row>
        <row r="914">
          <cell r="A914" t="str">
            <v>BI_CS802</v>
          </cell>
          <cell r="B914" t="str">
            <v>CS802</v>
          </cell>
          <cell r="C914" t="str">
            <v>BI_CS802 - Spokane-CDA 115 kV Line Relay Upgrades</v>
          </cell>
          <cell r="D914" t="str">
            <v>ER_2217</v>
          </cell>
          <cell r="E914" t="str">
            <v>2217</v>
          </cell>
          <cell r="F914" t="str">
            <v>ER_2217 - Spokane-CDA 115 kV Line Relay Upgrades</v>
          </cell>
          <cell r="G914" t="str">
            <v>Distribution System Enhancements</v>
          </cell>
          <cell r="H914" t="str">
            <v>T&amp;D Engineering</v>
          </cell>
          <cell r="I914" t="str">
            <v>T&amp;D</v>
          </cell>
          <cell r="J914" t="str">
            <v>Performance &amp; Capacity</v>
          </cell>
          <cell r="K914" t="str">
            <v>SRV_ED</v>
          </cell>
          <cell r="L914" t="str">
            <v>JUR_AN</v>
          </cell>
          <cell r="M914" t="str">
            <v>Elec Transmission 350-359</v>
          </cell>
          <cell r="N914" t="str">
            <v>True</v>
          </cell>
          <cell r="O914" t="str">
            <v>Active</v>
          </cell>
          <cell r="P914" t="str">
            <v>ORG_M08</v>
          </cell>
        </row>
        <row r="915">
          <cell r="A915" t="str">
            <v>BI_CS803</v>
          </cell>
          <cell r="B915" t="str">
            <v>CS803</v>
          </cell>
          <cell r="C915" t="str">
            <v>BI_CS803 - Mission New 115kV Tap &amp; Arrester</v>
          </cell>
          <cell r="D915" t="str">
            <v>ER_2556</v>
          </cell>
          <cell r="E915" t="str">
            <v>2556</v>
          </cell>
          <cell r="F915" t="str">
            <v>ER_2556 - CDA-Pine Creek 115kV Transmission Line: Rebuild</v>
          </cell>
          <cell r="G915" t="str">
            <v>Transmission Construction - Compliance</v>
          </cell>
          <cell r="H915" t="str">
            <v>T&amp;D Engineering</v>
          </cell>
          <cell r="I915" t="str">
            <v>T&amp;D</v>
          </cell>
          <cell r="J915" t="str">
            <v>Mandatory &amp; Compliance</v>
          </cell>
          <cell r="K915" t="str">
            <v>SRV_ED</v>
          </cell>
          <cell r="L915" t="str">
            <v>JUR_AN</v>
          </cell>
          <cell r="M915" t="str">
            <v>Elec Transmission 350-359</v>
          </cell>
          <cell r="N915" t="str">
            <v>True</v>
          </cell>
          <cell r="O915" t="str">
            <v>Active</v>
          </cell>
          <cell r="P915" t="str">
            <v>ORG_M08</v>
          </cell>
        </row>
        <row r="916">
          <cell r="A916" t="str">
            <v>BI_CS804</v>
          </cell>
          <cell r="B916" t="str">
            <v>CS804</v>
          </cell>
          <cell r="C916" t="str">
            <v>BI_CS804 - Hern Sub - Retire &amp; Salvage</v>
          </cell>
          <cell r="D916" t="str">
            <v>ER_2204</v>
          </cell>
          <cell r="E916" t="str">
            <v>2204</v>
          </cell>
          <cell r="F916" t="str">
            <v>ER_2204 - Substation Rebuilds</v>
          </cell>
          <cell r="G916" t="str">
            <v>Substation - Station Rebuilds Program</v>
          </cell>
          <cell r="H916" t="str">
            <v>T&amp;D Engineering</v>
          </cell>
          <cell r="I916" t="str">
            <v>T&amp;D</v>
          </cell>
          <cell r="J916" t="str">
            <v>Asset Condition</v>
          </cell>
          <cell r="K916" t="str">
            <v>SRV_ED</v>
          </cell>
          <cell r="L916" t="str">
            <v>JUR_ID</v>
          </cell>
          <cell r="M916" t="str">
            <v>Elec Distribution 360-373</v>
          </cell>
          <cell r="N916" t="str">
            <v>True</v>
          </cell>
          <cell r="O916" t="str">
            <v>Active</v>
          </cell>
          <cell r="P916" t="str">
            <v>ORG_M08</v>
          </cell>
        </row>
        <row r="917">
          <cell r="A917" t="str">
            <v>BI_CS882</v>
          </cell>
          <cell r="B917" t="str">
            <v>CS882</v>
          </cell>
          <cell r="C917" t="str">
            <v>BI_CS882 - Rathdrum 115 Sub-Add 2nd Xfmr &amp; New Feeder</v>
          </cell>
          <cell r="D917" t="str">
            <v>ER_2362</v>
          </cell>
          <cell r="E917" t="str">
            <v>2362</v>
          </cell>
          <cell r="F917" t="str">
            <v>ER_2362 - Rathdrum 233 - Construct Feeder</v>
          </cell>
          <cell r="G917" t="str">
            <v>Regular Capital - Pre Business Case</v>
          </cell>
          <cell r="H917" t="str">
            <v>No Subfunction</v>
          </cell>
          <cell r="I917" t="str">
            <v>No Function</v>
          </cell>
          <cell r="J917" t="str">
            <v>No Driver</v>
          </cell>
          <cell r="K917" t="str">
            <v>SRV_ED</v>
          </cell>
          <cell r="L917" t="str">
            <v>JUR_ID</v>
          </cell>
          <cell r="M917" t="str">
            <v>Elec Distribution 360-373</v>
          </cell>
          <cell r="N917" t="str">
            <v>True</v>
          </cell>
          <cell r="O917" t="str">
            <v>Inactive</v>
          </cell>
          <cell r="P917" t="str">
            <v>ORG_M08</v>
          </cell>
        </row>
        <row r="918">
          <cell r="A918" t="str">
            <v>BI_CS883</v>
          </cell>
          <cell r="B918" t="str">
            <v>CS883</v>
          </cell>
          <cell r="C918" t="str">
            <v>BI_CS883 - Prarie Sub - New Drain and Swale</v>
          </cell>
          <cell r="D918" t="str">
            <v>ER_2275</v>
          </cell>
          <cell r="E918" t="str">
            <v>2275</v>
          </cell>
          <cell r="F918" t="str">
            <v>ER_2275 - System - Rock/Fence Restore</v>
          </cell>
          <cell r="G918" t="str">
            <v>Substation - New Distribution Station Capacity Program</v>
          </cell>
          <cell r="H918" t="str">
            <v>T&amp;D Engineering</v>
          </cell>
          <cell r="I918" t="str">
            <v>T&amp;D</v>
          </cell>
          <cell r="J918" t="str">
            <v>Performance &amp; Capacity</v>
          </cell>
          <cell r="K918" t="str">
            <v>SRV_ED</v>
          </cell>
          <cell r="L918" t="str">
            <v>JUR_AN</v>
          </cell>
          <cell r="M918" t="str">
            <v>Elec Distribution 360-373</v>
          </cell>
          <cell r="N918" t="str">
            <v>False</v>
          </cell>
          <cell r="O918" t="str">
            <v>Inactive</v>
          </cell>
          <cell r="P918" t="str">
            <v>ORG_M08</v>
          </cell>
        </row>
        <row r="919">
          <cell r="A919" t="str">
            <v>BI_CS900</v>
          </cell>
          <cell r="B919" t="str">
            <v>CS900</v>
          </cell>
          <cell r="C919" t="str">
            <v>BI_CS900 - Carlin Bay Sub - Property</v>
          </cell>
          <cell r="D919" t="str">
            <v>ER_2480</v>
          </cell>
          <cell r="E919" t="str">
            <v>2480</v>
          </cell>
          <cell r="F919" t="str">
            <v>ER_2480 - Carlin Bay Substation</v>
          </cell>
          <cell r="G919" t="str">
            <v>Transmission - Performance &amp; Capacity</v>
          </cell>
          <cell r="H919" t="str">
            <v>T&amp;D Engineering</v>
          </cell>
          <cell r="I919" t="str">
            <v>T&amp;D</v>
          </cell>
          <cell r="J919" t="str">
            <v>Performance &amp; Capacity</v>
          </cell>
          <cell r="K919" t="str">
            <v>SRV_ED</v>
          </cell>
          <cell r="L919" t="str">
            <v>JUR_ID</v>
          </cell>
          <cell r="M919" t="str">
            <v>Elec Distribution 360-373</v>
          </cell>
          <cell r="N919" t="str">
            <v>False</v>
          </cell>
          <cell r="O919" t="str">
            <v>Inactive</v>
          </cell>
          <cell r="P919" t="str">
            <v>ORG_M08</v>
          </cell>
        </row>
        <row r="920">
          <cell r="A920" t="str">
            <v>BI_CS901</v>
          </cell>
          <cell r="B920" t="str">
            <v>CS901</v>
          </cell>
          <cell r="C920" t="str">
            <v>BI_CS901 - Canfield Substation - New (Substation)</v>
          </cell>
          <cell r="D920" t="str">
            <v>ER_2274</v>
          </cell>
          <cell r="E920" t="str">
            <v>2274</v>
          </cell>
          <cell r="F920" t="str">
            <v>ER_2274 - New Substations</v>
          </cell>
          <cell r="G920" t="str">
            <v>Substation - New Distribution Station Capacity Program</v>
          </cell>
          <cell r="H920" t="str">
            <v>T&amp;D Engineering</v>
          </cell>
          <cell r="I920" t="str">
            <v>T&amp;D</v>
          </cell>
          <cell r="J920" t="str">
            <v>Performance &amp; Capacity</v>
          </cell>
          <cell r="K920" t="str">
            <v>SRV_ED</v>
          </cell>
          <cell r="L920" t="str">
            <v>JUR_AN</v>
          </cell>
          <cell r="M920" t="str">
            <v>Elec Transmission 350-359</v>
          </cell>
          <cell r="N920" t="str">
            <v>True</v>
          </cell>
          <cell r="O920" t="str">
            <v>Active</v>
          </cell>
          <cell r="P920" t="str">
            <v>ORG_M08</v>
          </cell>
        </row>
        <row r="921">
          <cell r="A921" t="str">
            <v>BI_CS902</v>
          </cell>
          <cell r="B921" t="str">
            <v>CS902</v>
          </cell>
          <cell r="C921" t="str">
            <v>BI_CS902 - Poleline 115kV Substation (Sub)</v>
          </cell>
          <cell r="D921" t="str">
            <v>ER_2204</v>
          </cell>
          <cell r="E921" t="str">
            <v>2204</v>
          </cell>
          <cell r="F921" t="str">
            <v>ER_2204 - Substation Rebuilds</v>
          </cell>
          <cell r="G921" t="str">
            <v>Substation - Station Rebuilds Program</v>
          </cell>
          <cell r="H921" t="str">
            <v>T&amp;D Engineering</v>
          </cell>
          <cell r="I921" t="str">
            <v>T&amp;D</v>
          </cell>
          <cell r="J921" t="str">
            <v>Asset Condition</v>
          </cell>
          <cell r="K921" t="str">
            <v>SRV_ED</v>
          </cell>
          <cell r="L921" t="str">
            <v>JUR_ID</v>
          </cell>
          <cell r="M921" t="str">
            <v>Elec Distribution 360-373</v>
          </cell>
          <cell r="N921" t="str">
            <v>True</v>
          </cell>
          <cell r="O921" t="str">
            <v>Active</v>
          </cell>
          <cell r="P921" t="str">
            <v>ORG_M08</v>
          </cell>
        </row>
        <row r="922">
          <cell r="A922" t="str">
            <v>BI_CSG16</v>
          </cell>
          <cell r="B922" t="str">
            <v>CSG16</v>
          </cell>
          <cell r="C922" t="str">
            <v>BI_CSG16 - Replace Deteriorated Gas System - Sandpoint</v>
          </cell>
          <cell r="D922" t="str">
            <v>ER_3001</v>
          </cell>
          <cell r="E922" t="str">
            <v>3001</v>
          </cell>
          <cell r="F922" t="str">
            <v>ER_3001 - Replace Deteriorating Gas System</v>
          </cell>
          <cell r="G922" t="str">
            <v>Gas Deteriorated Steel Pipe Replacement Program</v>
          </cell>
          <cell r="H922" t="str">
            <v>Gas Subfunction</v>
          </cell>
          <cell r="I922" t="str">
            <v>Gas</v>
          </cell>
          <cell r="J922" t="str">
            <v>Asset Condition</v>
          </cell>
          <cell r="K922" t="str">
            <v>SRV_GD</v>
          </cell>
          <cell r="L922" t="str">
            <v>JUR_ID</v>
          </cell>
          <cell r="M922" t="str">
            <v>Gas Distribution 374-387</v>
          </cell>
          <cell r="N922" t="str">
            <v>False</v>
          </cell>
          <cell r="O922" t="str">
            <v>Active</v>
          </cell>
          <cell r="P922" t="str">
            <v>ORG_J53</v>
          </cell>
        </row>
        <row r="923">
          <cell r="A923" t="str">
            <v>BI_CSG24</v>
          </cell>
          <cell r="B923" t="str">
            <v>CSG24</v>
          </cell>
          <cell r="C923" t="str">
            <v>BI_CSG24 - Industrial Gas Customers-Minor Blanket</v>
          </cell>
          <cell r="D923" t="str">
            <v>ER_1052</v>
          </cell>
          <cell r="E923" t="str">
            <v>1052</v>
          </cell>
          <cell r="F923" t="str">
            <v>ER_1052 - Industrial Gas Customer Minor Blanket</v>
          </cell>
          <cell r="G923" t="str">
            <v>New Revenue - Growth</v>
          </cell>
          <cell r="H923" t="str">
            <v>Growth Subfunction</v>
          </cell>
          <cell r="I923" t="str">
            <v>Growth</v>
          </cell>
          <cell r="J923" t="str">
            <v>Customer Requested</v>
          </cell>
          <cell r="K923" t="str">
            <v>SRV_GD</v>
          </cell>
          <cell r="L923" t="str">
            <v>JUR_AA</v>
          </cell>
          <cell r="M923" t="str">
            <v>Gas Distribution 374-387</v>
          </cell>
          <cell r="N923" t="str">
            <v>False</v>
          </cell>
          <cell r="O923" t="str">
            <v>Inactive</v>
          </cell>
          <cell r="P923" t="str">
            <v>ORG_J53</v>
          </cell>
        </row>
        <row r="924">
          <cell r="A924" t="str">
            <v>BI_CSX54</v>
          </cell>
          <cell r="B924" t="str">
            <v>CSX54</v>
          </cell>
          <cell r="C924" t="str">
            <v>BI_CSX54 - CS2 ARO</v>
          </cell>
          <cell r="D924" t="str">
            <v>ER_7500</v>
          </cell>
          <cell r="E924" t="str">
            <v>7500</v>
          </cell>
          <cell r="F924" t="str">
            <v>ER_7500 - FAS 143 ARO</v>
          </cell>
          <cell r="G924" t="str">
            <v>FAS 143 ARO</v>
          </cell>
          <cell r="H924" t="str">
            <v>Outside Regular Capital</v>
          </cell>
          <cell r="I924" t="str">
            <v>Outside Regular Capital Subfunction</v>
          </cell>
          <cell r="J924" t="str">
            <v>No Driver</v>
          </cell>
          <cell r="K924" t="str">
            <v>SRV_ZZ</v>
          </cell>
          <cell r="L924" t="str">
            <v>JUR_AA</v>
          </cell>
          <cell r="M924" t="str">
            <v>Other Elec Production / Turbines 340-346</v>
          </cell>
          <cell r="N924" t="str">
            <v>False</v>
          </cell>
          <cell r="O924" t="str">
            <v>Inactive</v>
          </cell>
          <cell r="P924" t="str">
            <v>ORG_X54</v>
          </cell>
        </row>
        <row r="925">
          <cell r="A925" t="str">
            <v>BI_CT000</v>
          </cell>
          <cell r="B925" t="str">
            <v>CT000</v>
          </cell>
          <cell r="C925" t="str">
            <v>BI_CT000 - Carlin Bay Substation - New (Transmission)</v>
          </cell>
          <cell r="D925" t="str">
            <v>ER_2480</v>
          </cell>
          <cell r="E925" t="str">
            <v>2480</v>
          </cell>
          <cell r="F925" t="str">
            <v>ER_2480 - Carlin Bay Substation</v>
          </cell>
          <cell r="G925" t="str">
            <v>Transmission - Performance &amp; Capacity</v>
          </cell>
          <cell r="H925" t="str">
            <v>T&amp;D Engineering</v>
          </cell>
          <cell r="I925" t="str">
            <v>T&amp;D</v>
          </cell>
          <cell r="J925" t="str">
            <v>Performance &amp; Capacity</v>
          </cell>
          <cell r="K925" t="str">
            <v>SRV_ED</v>
          </cell>
          <cell r="L925" t="str">
            <v>JUR_AN</v>
          </cell>
          <cell r="M925" t="str">
            <v>Elec Transmission 350-359</v>
          </cell>
          <cell r="N925" t="str">
            <v>True</v>
          </cell>
          <cell r="O925" t="str">
            <v>Active</v>
          </cell>
          <cell r="P925" t="str">
            <v>ORG_L08</v>
          </cell>
        </row>
        <row r="926">
          <cell r="A926" t="str">
            <v>BI_CT001</v>
          </cell>
          <cell r="B926" t="str">
            <v>CT001</v>
          </cell>
          <cell r="C926" t="str">
            <v>BI_CT001 - RAT Protection System Upgrades for PRC-002 (Trans)</v>
          </cell>
          <cell r="D926" t="str">
            <v>ER_2608</v>
          </cell>
          <cell r="E926" t="str">
            <v>2608</v>
          </cell>
          <cell r="F926" t="str">
            <v>ER_2608 - Protection System Upgrades for PRC-002</v>
          </cell>
          <cell r="G926" t="str">
            <v>Protection System Upgrade for PRC-002</v>
          </cell>
          <cell r="H926" t="str">
            <v>T&amp;D Engineering</v>
          </cell>
          <cell r="I926" t="str">
            <v>T&amp;D</v>
          </cell>
          <cell r="J926" t="str">
            <v>Mandatory &amp; Compliance</v>
          </cell>
          <cell r="K926" t="str">
            <v>SRV_ED</v>
          </cell>
          <cell r="L926" t="str">
            <v>JUR_AN</v>
          </cell>
          <cell r="M926" t="str">
            <v>Elec Transmission 350-359</v>
          </cell>
          <cell r="N926" t="str">
            <v>True</v>
          </cell>
          <cell r="O926" t="str">
            <v>Active</v>
          </cell>
          <cell r="P926" t="str">
            <v>ORG_L08</v>
          </cell>
        </row>
        <row r="927">
          <cell r="A927" t="str">
            <v>BI_CT002</v>
          </cell>
          <cell r="B927" t="str">
            <v>CT002</v>
          </cell>
          <cell r="C927" t="str">
            <v>BI_CT002 - KEC Rim Rock Substation Integration (Transmission)</v>
          </cell>
          <cell r="D927" t="str">
            <v>ER_2626</v>
          </cell>
          <cell r="E927" t="str">
            <v>2626</v>
          </cell>
          <cell r="F927" t="str">
            <v>ER_2626 - KEC Rim Rock Substation Integration</v>
          </cell>
          <cell r="G927" t="str">
            <v>Transmission Construction - Compliance</v>
          </cell>
          <cell r="H927" t="str">
            <v>T&amp;D Engineering</v>
          </cell>
          <cell r="I927" t="str">
            <v>T&amp;D</v>
          </cell>
          <cell r="J927" t="str">
            <v>Mandatory &amp; Compliance</v>
          </cell>
          <cell r="K927" t="str">
            <v>SRV_ED</v>
          </cell>
          <cell r="L927" t="str">
            <v>JUR_AN</v>
          </cell>
          <cell r="M927" t="str">
            <v>Elec Transmission 350-359</v>
          </cell>
          <cell r="N927" t="str">
            <v>True</v>
          </cell>
          <cell r="O927" t="str">
            <v>Active</v>
          </cell>
          <cell r="P927" t="str">
            <v>ORG_L08</v>
          </cell>
        </row>
        <row r="928">
          <cell r="A928" t="str">
            <v>BI_CT101</v>
          </cell>
          <cell r="B928" t="str">
            <v>CT101</v>
          </cell>
          <cell r="C928" t="str">
            <v>BI_CT101 - Burke-Thompson A&amp;B 115kV Transmission Rebuld Proj</v>
          </cell>
          <cell r="D928" t="str">
            <v>ER_2550</v>
          </cell>
          <cell r="E928" t="str">
            <v>2550</v>
          </cell>
          <cell r="F928" t="str">
            <v>ER_2550 - Burke-Thompson A&amp;B 115kV Transmission Rebuld Proj</v>
          </cell>
          <cell r="G928" t="str">
            <v>Transmission Major Rebuild - Asset Condition</v>
          </cell>
          <cell r="H928" t="str">
            <v>T&amp;D Engineering</v>
          </cell>
          <cell r="I928" t="str">
            <v>T&amp;D</v>
          </cell>
          <cell r="J928" t="str">
            <v>Asset Condition</v>
          </cell>
          <cell r="K928" t="str">
            <v>SRV_ED</v>
          </cell>
          <cell r="L928" t="str">
            <v>JUR_AN</v>
          </cell>
          <cell r="M928" t="str">
            <v>Elec Transmission 350-359</v>
          </cell>
          <cell r="N928" t="str">
            <v>True</v>
          </cell>
          <cell r="O928" t="str">
            <v>Active</v>
          </cell>
          <cell r="P928" t="str">
            <v>ORG_L08</v>
          </cell>
        </row>
        <row r="929">
          <cell r="A929" t="str">
            <v>BI_CT102</v>
          </cell>
          <cell r="B929" t="str">
            <v>CT102</v>
          </cell>
          <cell r="C929" t="str">
            <v>BI_CT102 - Lancaster Sub: 230kV Transm Interconnection Proj</v>
          </cell>
          <cell r="D929" t="str">
            <v>ER_7050</v>
          </cell>
          <cell r="E929" t="str">
            <v>7050</v>
          </cell>
          <cell r="F929" t="str">
            <v>ER_7050 - Productivity Initiative</v>
          </cell>
          <cell r="G929" t="str">
            <v>Productivity</v>
          </cell>
          <cell r="H929" t="str">
            <v>Productivity Subfunction</v>
          </cell>
          <cell r="I929" t="str">
            <v>Other Capital Function</v>
          </cell>
          <cell r="J929" t="str">
            <v>No Driver</v>
          </cell>
          <cell r="K929" t="str">
            <v>SRV_ED</v>
          </cell>
          <cell r="L929" t="str">
            <v>JUR_WA</v>
          </cell>
          <cell r="M929" t="str">
            <v>General 12yr 389 / 393-395 / 397-398</v>
          </cell>
          <cell r="N929" t="str">
            <v>True</v>
          </cell>
          <cell r="O929" t="str">
            <v>Inactive</v>
          </cell>
          <cell r="P929" t="str">
            <v>ORG_L08</v>
          </cell>
        </row>
        <row r="930">
          <cell r="A930" t="str">
            <v>BI_CT103</v>
          </cell>
          <cell r="B930" t="str">
            <v>CT103</v>
          </cell>
          <cell r="C930" t="str">
            <v>BI_CT103 - Rathdrum Sub - Reconfigure 115kV to DBDB (Trans)</v>
          </cell>
          <cell r="D930" t="str">
            <v>ER_2204</v>
          </cell>
          <cell r="E930" t="str">
            <v>2204</v>
          </cell>
          <cell r="F930" t="str">
            <v>ER_2204 - Substation Rebuilds</v>
          </cell>
          <cell r="G930" t="str">
            <v>Substation - Station Rebuilds Program</v>
          </cell>
          <cell r="H930" t="str">
            <v>T&amp;D Engineering</v>
          </cell>
          <cell r="I930" t="str">
            <v>T&amp;D</v>
          </cell>
          <cell r="J930" t="str">
            <v>Asset Condition</v>
          </cell>
          <cell r="K930" t="str">
            <v>SRV_ED</v>
          </cell>
          <cell r="L930" t="str">
            <v>JUR_AN</v>
          </cell>
          <cell r="M930" t="str">
            <v>Elec Distribution 360-373</v>
          </cell>
          <cell r="N930" t="str">
            <v>True</v>
          </cell>
          <cell r="O930" t="str">
            <v>Active</v>
          </cell>
          <cell r="P930" t="str">
            <v>ORG_L08</v>
          </cell>
        </row>
        <row r="931">
          <cell r="A931" t="str">
            <v>BI_CT104</v>
          </cell>
          <cell r="B931" t="str">
            <v>CT104</v>
          </cell>
          <cell r="C931" t="str">
            <v>BI_CT104 - Poleline Substation: 115kV Transmission Integration</v>
          </cell>
          <cell r="D931" t="str">
            <v>ER_2204</v>
          </cell>
          <cell r="E931" t="str">
            <v>2204</v>
          </cell>
          <cell r="F931" t="str">
            <v>ER_2204 - Substation Rebuilds</v>
          </cell>
          <cell r="G931" t="str">
            <v>Substation - Station Rebuilds Program</v>
          </cell>
          <cell r="H931" t="str">
            <v>T&amp;D Engineering</v>
          </cell>
          <cell r="I931" t="str">
            <v>T&amp;D</v>
          </cell>
          <cell r="J931" t="str">
            <v>Asset Condition</v>
          </cell>
          <cell r="K931" t="str">
            <v>SRV_ED</v>
          </cell>
          <cell r="L931" t="str">
            <v>JUR_AN</v>
          </cell>
          <cell r="M931" t="str">
            <v>Elec Transmission 350-359</v>
          </cell>
          <cell r="N931" t="str">
            <v>True</v>
          </cell>
          <cell r="O931" t="str">
            <v>Active</v>
          </cell>
          <cell r="P931" t="str">
            <v>ORG_L08</v>
          </cell>
        </row>
        <row r="932">
          <cell r="A932" t="str">
            <v>BI_CT108</v>
          </cell>
          <cell r="B932" t="str">
            <v>CT108</v>
          </cell>
          <cell r="C932" t="str">
            <v>BI_CT108 - Cust Driven Transm Interconnects:KEC Julia St. Sub</v>
          </cell>
          <cell r="D932" t="str">
            <v>ER_2070</v>
          </cell>
          <cell r="E932" t="str">
            <v>2070</v>
          </cell>
          <cell r="F932" t="str">
            <v>ER_2070 - Trans/Dist/Sub Reimbursable Projects</v>
          </cell>
          <cell r="G932" t="str">
            <v>T&amp;D Reimbursable</v>
          </cell>
          <cell r="H932" t="str">
            <v>T&amp;D Engineering</v>
          </cell>
          <cell r="I932" t="str">
            <v>T&amp;D</v>
          </cell>
          <cell r="J932" t="str">
            <v>Customer Requested</v>
          </cell>
          <cell r="K932" t="str">
            <v>SRV_ED</v>
          </cell>
          <cell r="L932" t="str">
            <v>JUR_AN</v>
          </cell>
          <cell r="M932" t="str">
            <v>Elec Transmission 350-359</v>
          </cell>
          <cell r="N932" t="str">
            <v>True</v>
          </cell>
          <cell r="O932" t="str">
            <v>Inactive</v>
          </cell>
          <cell r="P932" t="str">
            <v>ORG_L08</v>
          </cell>
        </row>
        <row r="933">
          <cell r="A933" t="str">
            <v>BI_CT109</v>
          </cell>
          <cell r="B933" t="str">
            <v>CT109</v>
          </cell>
          <cell r="C933" t="str">
            <v>BI_CT109 - APL-RAT Lancaster Roundabout Relocation</v>
          </cell>
          <cell r="D933" t="str">
            <v>ER_2070</v>
          </cell>
          <cell r="E933" t="str">
            <v>2070</v>
          </cell>
          <cell r="F933" t="str">
            <v>ER_2070 - Trans/Dist/Sub Reimbursable Projects</v>
          </cell>
          <cell r="G933" t="str">
            <v>T&amp;D Reimbursable</v>
          </cell>
          <cell r="H933" t="str">
            <v>T&amp;D Engineering</v>
          </cell>
          <cell r="I933" t="str">
            <v>T&amp;D</v>
          </cell>
          <cell r="J933" t="str">
            <v>Customer Requested</v>
          </cell>
          <cell r="K933" t="str">
            <v>SRV_ED</v>
          </cell>
          <cell r="L933" t="str">
            <v>JUR_AN</v>
          </cell>
          <cell r="M933" t="str">
            <v>Elec Transmission 350-359</v>
          </cell>
          <cell r="N933" t="str">
            <v>True</v>
          </cell>
          <cell r="O933" t="str">
            <v>Active</v>
          </cell>
          <cell r="P933" t="str">
            <v>ORG_L08</v>
          </cell>
        </row>
        <row r="934">
          <cell r="A934" t="str">
            <v>BI_CT200</v>
          </cell>
          <cell r="B934" t="str">
            <v>CT200</v>
          </cell>
          <cell r="C934" t="str">
            <v>BI_CT200 - Blue Creek 115kV Sub Rebuild - Transmiss Integrate</v>
          </cell>
          <cell r="D934" t="str">
            <v>ER_2546</v>
          </cell>
          <cell r="E934" t="str">
            <v>2546</v>
          </cell>
          <cell r="F934" t="str">
            <v>ER_2546 - Blue Creek 115 kV - Rebuild</v>
          </cell>
          <cell r="G934" t="str">
            <v>Substation - Station Rebuilds Program</v>
          </cell>
          <cell r="H934" t="str">
            <v>T&amp;D Engineering</v>
          </cell>
          <cell r="I934" t="str">
            <v>T&amp;D</v>
          </cell>
          <cell r="J934" t="str">
            <v>Asset Condition</v>
          </cell>
          <cell r="K934" t="str">
            <v>SRV_ED</v>
          </cell>
          <cell r="L934" t="str">
            <v>JUR_AN</v>
          </cell>
          <cell r="M934" t="str">
            <v>Elec Distribution 360-373</v>
          </cell>
          <cell r="N934" t="str">
            <v>True</v>
          </cell>
          <cell r="O934" t="str">
            <v>Inactive</v>
          </cell>
          <cell r="P934" t="str">
            <v>ORG_L08</v>
          </cell>
        </row>
        <row r="935">
          <cell r="A935" t="str">
            <v>BI_CT201</v>
          </cell>
          <cell r="B935" t="str">
            <v>CT201</v>
          </cell>
          <cell r="C935" t="str">
            <v>BI_CT201 - Benewah-Pine Creek 230 Kv:Minor Rebuild</v>
          </cell>
          <cell r="D935" t="str">
            <v>ER_2057</v>
          </cell>
          <cell r="E935" t="str">
            <v>2057</v>
          </cell>
          <cell r="F935" t="str">
            <v>ER_2057 - Transmission Minor Rebuild</v>
          </cell>
          <cell r="G935" t="str">
            <v>Transmission - Minor Rebuild</v>
          </cell>
          <cell r="H935" t="str">
            <v>T&amp;D Engineering</v>
          </cell>
          <cell r="I935" t="str">
            <v>T&amp;D</v>
          </cell>
          <cell r="J935" t="str">
            <v>Asset Condition</v>
          </cell>
          <cell r="K935" t="str">
            <v>SRV_ED</v>
          </cell>
          <cell r="L935" t="str">
            <v>JUR_AN</v>
          </cell>
          <cell r="M935" t="str">
            <v>Elec Transmission 350-359</v>
          </cell>
          <cell r="N935" t="str">
            <v>False</v>
          </cell>
          <cell r="O935" t="str">
            <v>Inactive</v>
          </cell>
          <cell r="P935" t="str">
            <v>ORG_L53</v>
          </cell>
        </row>
        <row r="936">
          <cell r="A936" t="str">
            <v>BI_CT202</v>
          </cell>
          <cell r="B936" t="str">
            <v>CT202</v>
          </cell>
          <cell r="C936" t="str">
            <v>BI_CT202 - Cabinet-Rathdrum 230kV Transmission Line: LiDAR</v>
          </cell>
          <cell r="D936" t="str">
            <v>ER_2560</v>
          </cell>
          <cell r="E936" t="str">
            <v>2560</v>
          </cell>
          <cell r="F936" t="str">
            <v>ER_2560 - Line Ratings Mitigation Project</v>
          </cell>
          <cell r="G936" t="str">
            <v>Transmission - NERC High Priority Mitigation</v>
          </cell>
          <cell r="H936" t="str">
            <v>T&amp;D Engineering</v>
          </cell>
          <cell r="I936" t="str">
            <v>T&amp;D</v>
          </cell>
          <cell r="J936" t="str">
            <v>Mandatory &amp; Compliance</v>
          </cell>
          <cell r="K936" t="str">
            <v>SRV_ED</v>
          </cell>
          <cell r="L936" t="str">
            <v>JUR_AN</v>
          </cell>
          <cell r="M936" t="str">
            <v>Elec Transmission 350-359</v>
          </cell>
          <cell r="N936" t="str">
            <v>True</v>
          </cell>
          <cell r="O936" t="str">
            <v>Inactive</v>
          </cell>
          <cell r="P936" t="str">
            <v>ORG_L08</v>
          </cell>
        </row>
        <row r="937">
          <cell r="A937" t="str">
            <v>BI_CT203</v>
          </cell>
          <cell r="B937" t="str">
            <v>CT203</v>
          </cell>
          <cell r="C937" t="str">
            <v>BI_CT203 - Benewah-Pine Creek 230kV Transmission Line: LiDAR</v>
          </cell>
          <cell r="D937" t="str">
            <v>ER_2560</v>
          </cell>
          <cell r="E937" t="str">
            <v>2560</v>
          </cell>
          <cell r="F937" t="str">
            <v>ER_2560 - Line Ratings Mitigation Project</v>
          </cell>
          <cell r="G937" t="str">
            <v>Transmission - NERC High Priority Mitigation</v>
          </cell>
          <cell r="H937" t="str">
            <v>T&amp;D Engineering</v>
          </cell>
          <cell r="I937" t="str">
            <v>T&amp;D</v>
          </cell>
          <cell r="J937" t="str">
            <v>Mandatory &amp; Compliance</v>
          </cell>
          <cell r="K937" t="str">
            <v>SRV_ED</v>
          </cell>
          <cell r="L937" t="str">
            <v>JUR_AN</v>
          </cell>
          <cell r="M937" t="str">
            <v>Elec Transmission 350-359</v>
          </cell>
          <cell r="N937" t="str">
            <v>True</v>
          </cell>
          <cell r="O937" t="str">
            <v>Inactive</v>
          </cell>
          <cell r="P937" t="str">
            <v>ORG_L08</v>
          </cell>
        </row>
        <row r="938">
          <cell r="A938" t="str">
            <v>BI_CT204</v>
          </cell>
          <cell r="B938" t="str">
            <v>CT204</v>
          </cell>
          <cell r="C938" t="str">
            <v>BI_CT204 - Carlin Bay Sub - Trans Integ</v>
          </cell>
          <cell r="D938" t="str">
            <v>ER_2274</v>
          </cell>
          <cell r="E938" t="str">
            <v>2274</v>
          </cell>
          <cell r="F938" t="str">
            <v>ER_2274 - New Substations</v>
          </cell>
          <cell r="G938" t="str">
            <v>Substation - New Distribution Station Capacity Program</v>
          </cell>
          <cell r="H938" t="str">
            <v>T&amp;D Engineering</v>
          </cell>
          <cell r="I938" t="str">
            <v>T&amp;D</v>
          </cell>
          <cell r="J938" t="str">
            <v>Performance &amp; Capacity</v>
          </cell>
          <cell r="K938" t="str">
            <v>SRV_ED</v>
          </cell>
          <cell r="L938" t="str">
            <v>JUR_AN</v>
          </cell>
          <cell r="M938" t="str">
            <v>Elec Transmission 350-359</v>
          </cell>
          <cell r="N938" t="str">
            <v>True</v>
          </cell>
          <cell r="O938" t="str">
            <v>Active</v>
          </cell>
          <cell r="P938" t="str">
            <v>ORG_L08</v>
          </cell>
        </row>
        <row r="939">
          <cell r="A939" t="str">
            <v>BI_CT205</v>
          </cell>
          <cell r="B939" t="str">
            <v>CT205</v>
          </cell>
          <cell r="C939" t="str">
            <v>BI_CT205 - Post Falls Sub - Station Rebuild</v>
          </cell>
          <cell r="D939" t="str">
            <v>ER_2204</v>
          </cell>
          <cell r="E939" t="str">
            <v>2204</v>
          </cell>
          <cell r="F939" t="str">
            <v>ER_2204 - Substation Rebuilds</v>
          </cell>
          <cell r="G939" t="str">
            <v>Substation - Station Rebuilds Program</v>
          </cell>
          <cell r="H939" t="str">
            <v>T&amp;D Engineering</v>
          </cell>
          <cell r="I939" t="str">
            <v>T&amp;D</v>
          </cell>
          <cell r="J939" t="str">
            <v>Asset Condition</v>
          </cell>
          <cell r="K939" t="str">
            <v>SRV_ED</v>
          </cell>
          <cell r="L939" t="str">
            <v>JUR_AN</v>
          </cell>
          <cell r="M939" t="str">
            <v>Elec Transmission 350-359</v>
          </cell>
          <cell r="N939" t="str">
            <v>True</v>
          </cell>
          <cell r="O939" t="str">
            <v>Active</v>
          </cell>
          <cell r="P939" t="str">
            <v>ORG_L08</v>
          </cell>
        </row>
        <row r="940">
          <cell r="A940" t="str">
            <v>BI_CT206</v>
          </cell>
          <cell r="B940" t="str">
            <v>CT206</v>
          </cell>
          <cell r="C940" t="str">
            <v>BI_CT206 - PF-RAM Relocation at Poleline Rd Extension</v>
          </cell>
          <cell r="D940" t="str">
            <v>ER_2070</v>
          </cell>
          <cell r="E940" t="str">
            <v>2070</v>
          </cell>
          <cell r="F940" t="str">
            <v>ER_2070 - Trans/Dist/Sub Reimbursable Projects</v>
          </cell>
          <cell r="G940" t="str">
            <v>T&amp;D Reimbursable</v>
          </cell>
          <cell r="H940" t="str">
            <v>T&amp;D Engineering</v>
          </cell>
          <cell r="I940" t="str">
            <v>T&amp;D</v>
          </cell>
          <cell r="J940" t="str">
            <v>Customer Requested</v>
          </cell>
          <cell r="K940" t="str">
            <v>SRV_ED</v>
          </cell>
          <cell r="L940" t="str">
            <v>JUR_AN</v>
          </cell>
          <cell r="M940" t="str">
            <v>Elec Transmission 350-359</v>
          </cell>
          <cell r="N940" t="str">
            <v>True</v>
          </cell>
          <cell r="O940" t="str">
            <v>Active</v>
          </cell>
          <cell r="P940" t="str">
            <v>ORG_L08</v>
          </cell>
        </row>
        <row r="941">
          <cell r="A941" t="str">
            <v>BI_CT300</v>
          </cell>
          <cell r="B941" t="str">
            <v>CT300</v>
          </cell>
          <cell r="C941" t="str">
            <v>BI_CT300 - CDA-Pine Creek 115kV Transmission Line: Rebuild</v>
          </cell>
          <cell r="D941" t="str">
            <v>ER_2556</v>
          </cell>
          <cell r="E941" t="str">
            <v>2556</v>
          </cell>
          <cell r="F941" t="str">
            <v>ER_2556 - CDA-Pine Creek 115kV Transmission Line: Rebuild</v>
          </cell>
          <cell r="G941" t="str">
            <v>Transmission Construction - Compliance</v>
          </cell>
          <cell r="H941" t="str">
            <v>T&amp;D Engineering</v>
          </cell>
          <cell r="I941" t="str">
            <v>T&amp;D</v>
          </cell>
          <cell r="J941" t="str">
            <v>Mandatory &amp; Compliance</v>
          </cell>
          <cell r="K941" t="str">
            <v>SRV_ED</v>
          </cell>
          <cell r="L941" t="str">
            <v>JUR_AN</v>
          </cell>
          <cell r="M941" t="str">
            <v>Elec Transmission 350-359</v>
          </cell>
          <cell r="N941" t="str">
            <v>True</v>
          </cell>
          <cell r="O941" t="str">
            <v>Active</v>
          </cell>
          <cell r="P941" t="str">
            <v>ORG_L08</v>
          </cell>
        </row>
        <row r="942">
          <cell r="A942" t="str">
            <v>BI_CT301</v>
          </cell>
          <cell r="B942" t="str">
            <v>CT301</v>
          </cell>
          <cell r="C942" t="str">
            <v>BI_CT301 - Oti-Pf 115 -- Replace Str 5/3</v>
          </cell>
          <cell r="D942" t="str">
            <v>ER_2266</v>
          </cell>
          <cell r="E942" t="str">
            <v>2266</v>
          </cell>
          <cell r="F942" t="str">
            <v>ER_2266 - Pleasant View 243-Ext Underground .7Mi</v>
          </cell>
          <cell r="G942" t="str">
            <v>Regular Capital - Pre Business Case</v>
          </cell>
          <cell r="H942" t="str">
            <v>No Subfunction</v>
          </cell>
          <cell r="I942" t="str">
            <v>No Function</v>
          </cell>
          <cell r="J942" t="str">
            <v>No Driver</v>
          </cell>
          <cell r="K942" t="str">
            <v>SRV_ED</v>
          </cell>
          <cell r="L942" t="str">
            <v>JUR_ID</v>
          </cell>
          <cell r="M942" t="str">
            <v>Elec Distribution 360-373</v>
          </cell>
          <cell r="N942" t="str">
            <v>False</v>
          </cell>
          <cell r="O942" t="str">
            <v>Inactive</v>
          </cell>
          <cell r="P942" t="str">
            <v>ORG_L08</v>
          </cell>
        </row>
        <row r="943">
          <cell r="A943" t="str">
            <v>BI_CT302</v>
          </cell>
          <cell r="B943" t="str">
            <v>CT302</v>
          </cell>
          <cell r="C943" t="str">
            <v>BI_CT302 - Ramsey-Rathdrum 115kV Reloc Project at Prairie Ave</v>
          </cell>
          <cell r="D943" t="str">
            <v>ER_2070</v>
          </cell>
          <cell r="E943" t="str">
            <v>2070</v>
          </cell>
          <cell r="F943" t="str">
            <v>ER_2070 - Trans/Dist/Sub Reimbursable Projects</v>
          </cell>
          <cell r="G943" t="str">
            <v>T&amp;D Reimbursable</v>
          </cell>
          <cell r="H943" t="str">
            <v>T&amp;D Engineering</v>
          </cell>
          <cell r="I943" t="str">
            <v>T&amp;D</v>
          </cell>
          <cell r="J943" t="str">
            <v>Customer Requested</v>
          </cell>
          <cell r="K943" t="str">
            <v>SRV_ED</v>
          </cell>
          <cell r="L943" t="str">
            <v>JUR_AN</v>
          </cell>
          <cell r="M943" t="str">
            <v>Elec Transmission 350-359</v>
          </cell>
          <cell r="N943" t="str">
            <v>True</v>
          </cell>
          <cell r="O943" t="str">
            <v>Inactive</v>
          </cell>
          <cell r="P943" t="str">
            <v>ORG_L08</v>
          </cell>
        </row>
        <row r="944">
          <cell r="A944" t="str">
            <v>BI_CT303</v>
          </cell>
          <cell r="B944" t="str">
            <v>CT303</v>
          </cell>
          <cell r="C944" t="str">
            <v>BI_CT303 - Customer Driven Tx Intercxns: KEC Beck Rd Sub</v>
          </cell>
          <cell r="D944" t="str">
            <v>ER_2070</v>
          </cell>
          <cell r="E944" t="str">
            <v>2070</v>
          </cell>
          <cell r="F944" t="str">
            <v>ER_2070 - Trans/Dist/Sub Reimbursable Projects</v>
          </cell>
          <cell r="G944" t="str">
            <v>T&amp;D Reimbursable</v>
          </cell>
          <cell r="H944" t="str">
            <v>T&amp;D Engineering</v>
          </cell>
          <cell r="I944" t="str">
            <v>T&amp;D</v>
          </cell>
          <cell r="J944" t="str">
            <v>Customer Requested</v>
          </cell>
          <cell r="K944" t="str">
            <v>SRV_ED</v>
          </cell>
          <cell r="L944" t="str">
            <v>JUR_AN</v>
          </cell>
          <cell r="M944" t="str">
            <v>Elec Transmission 350-359</v>
          </cell>
          <cell r="N944" t="str">
            <v>True</v>
          </cell>
          <cell r="O944" t="str">
            <v>Inactive</v>
          </cell>
          <cell r="P944" t="str">
            <v>ORG_L08</v>
          </cell>
        </row>
        <row r="945">
          <cell r="A945" t="str">
            <v>BI_CT304</v>
          </cell>
          <cell r="B945" t="str">
            <v>CT304</v>
          </cell>
          <cell r="C945" t="str">
            <v>BI_CT304 - Benewah-Pine Creek 115kV - Low Priority Rtgs Mit</v>
          </cell>
          <cell r="D945" t="str">
            <v>ER_2579</v>
          </cell>
          <cell r="E945" t="str">
            <v>2579</v>
          </cell>
          <cell r="F945" t="str">
            <v>ER_2579 - Low Priority Ratings Mitigation</v>
          </cell>
          <cell r="G945" t="str">
            <v>Transmission NERC Low-Risk Priority Lines Mitigation</v>
          </cell>
          <cell r="H945" t="str">
            <v>T&amp;D Engineering</v>
          </cell>
          <cell r="I945" t="str">
            <v>T&amp;D</v>
          </cell>
          <cell r="J945" t="str">
            <v>Mandatory &amp; Compliance</v>
          </cell>
          <cell r="K945" t="str">
            <v>SRV_ED</v>
          </cell>
          <cell r="L945" t="str">
            <v>JUR_AN</v>
          </cell>
          <cell r="M945" t="str">
            <v>Elec Transmission 350-359</v>
          </cell>
          <cell r="N945" t="str">
            <v>True</v>
          </cell>
          <cell r="O945" t="str">
            <v>Active</v>
          </cell>
          <cell r="P945" t="str">
            <v>ORG_L08</v>
          </cell>
        </row>
        <row r="946">
          <cell r="A946" t="str">
            <v>BI_CT305</v>
          </cell>
          <cell r="B946" t="str">
            <v>CT305</v>
          </cell>
          <cell r="C946" t="str">
            <v>BI_CT305 - Canfield Substation - New (Transmission)</v>
          </cell>
          <cell r="D946" t="str">
            <v>ER_2274</v>
          </cell>
          <cell r="E946" t="str">
            <v>2274</v>
          </cell>
          <cell r="F946" t="str">
            <v>ER_2274 - New Substations</v>
          </cell>
          <cell r="G946" t="str">
            <v>Substation - New Distribution Station Capacity Program</v>
          </cell>
          <cell r="H946" t="str">
            <v>T&amp;D Engineering</v>
          </cell>
          <cell r="I946" t="str">
            <v>T&amp;D</v>
          </cell>
          <cell r="J946" t="str">
            <v>Performance &amp; Capacity</v>
          </cell>
          <cell r="K946" t="str">
            <v>SRV_ED</v>
          </cell>
          <cell r="L946" t="str">
            <v>JUR_AN</v>
          </cell>
          <cell r="M946" t="str">
            <v>Elec Transmission 350-359</v>
          </cell>
          <cell r="N946" t="str">
            <v>True</v>
          </cell>
          <cell r="O946" t="str">
            <v>Active</v>
          </cell>
          <cell r="P946" t="str">
            <v>ORG_L08</v>
          </cell>
        </row>
        <row r="947">
          <cell r="A947" t="str">
            <v>BI_CT306</v>
          </cell>
          <cell r="B947" t="str">
            <v>CT306</v>
          </cell>
          <cell r="C947" t="str">
            <v>BI_CT306 - Huetter Substation: 115kV Transmission Integration</v>
          </cell>
          <cell r="D947" t="str">
            <v>ER_2204</v>
          </cell>
          <cell r="E947" t="str">
            <v>2204</v>
          </cell>
          <cell r="F947" t="str">
            <v>ER_2204 - Substation Rebuilds</v>
          </cell>
          <cell r="G947" t="str">
            <v>Substation - Station Rebuilds Program</v>
          </cell>
          <cell r="H947" t="str">
            <v>T&amp;D Engineering</v>
          </cell>
          <cell r="I947" t="str">
            <v>T&amp;D</v>
          </cell>
          <cell r="J947" t="str">
            <v>Asset Condition</v>
          </cell>
          <cell r="K947" t="str">
            <v>SRV_ED</v>
          </cell>
          <cell r="L947" t="str">
            <v>JUR_AN</v>
          </cell>
          <cell r="M947" t="str">
            <v>Elec Transmission 350-359</v>
          </cell>
          <cell r="N947" t="str">
            <v>True</v>
          </cell>
          <cell r="O947" t="str">
            <v>Active</v>
          </cell>
          <cell r="P947" t="str">
            <v>ORG_L08</v>
          </cell>
        </row>
        <row r="948">
          <cell r="A948" t="str">
            <v>BI_CT387</v>
          </cell>
          <cell r="B948" t="str">
            <v>CT387</v>
          </cell>
          <cell r="C948" t="str">
            <v>BI_CT387 - Appleway Substation 115kV Integration</v>
          </cell>
          <cell r="D948" t="str">
            <v>ER_2306</v>
          </cell>
          <cell r="E948" t="str">
            <v>2306</v>
          </cell>
          <cell r="F948" t="str">
            <v>ER_2306 - Appleway Sub - Rebuild</v>
          </cell>
          <cell r="G948" t="str">
            <v>Substation - Station Rebuilds Program</v>
          </cell>
          <cell r="H948" t="str">
            <v>T&amp;D Engineering</v>
          </cell>
          <cell r="I948" t="str">
            <v>T&amp;D</v>
          </cell>
          <cell r="J948" t="str">
            <v>Asset Condition</v>
          </cell>
          <cell r="K948" t="str">
            <v>SRV_ED</v>
          </cell>
          <cell r="L948" t="str">
            <v>JUR_ID</v>
          </cell>
          <cell r="M948" t="str">
            <v>Elec Distribution 360-373</v>
          </cell>
          <cell r="N948" t="str">
            <v>True</v>
          </cell>
          <cell r="O948" t="str">
            <v>Inactive</v>
          </cell>
          <cell r="P948" t="str">
            <v>ORG_L08</v>
          </cell>
        </row>
        <row r="949">
          <cell r="A949" t="str">
            <v>BI_CT396</v>
          </cell>
          <cell r="B949" t="str">
            <v>CT396</v>
          </cell>
          <cell r="C949" t="str">
            <v>BI_CT396 - Ramsey-Rathdrum #2 115 Kv: Reloc @ Govt Rd</v>
          </cell>
          <cell r="D949" t="str">
            <v>ER_2262</v>
          </cell>
          <cell r="E949" t="str">
            <v>2262</v>
          </cell>
          <cell r="F949" t="str">
            <v>ER_2262 - Gov't Way Relocation</v>
          </cell>
          <cell r="G949" t="str">
            <v>Regular Capital - Pre Business Case</v>
          </cell>
          <cell r="H949" t="str">
            <v>No Subfunction</v>
          </cell>
          <cell r="I949" t="str">
            <v>No Function</v>
          </cell>
          <cell r="J949" t="str">
            <v>No Driver</v>
          </cell>
          <cell r="K949" t="str">
            <v>SRV_ED</v>
          </cell>
          <cell r="L949" t="str">
            <v>JUR_ID</v>
          </cell>
          <cell r="M949" t="str">
            <v>Elec Transmission 350-359</v>
          </cell>
          <cell r="N949" t="str">
            <v>False</v>
          </cell>
          <cell r="O949" t="str">
            <v>Inactive</v>
          </cell>
          <cell r="P949" t="str">
            <v>ORG_L53</v>
          </cell>
        </row>
        <row r="950">
          <cell r="A950" t="str">
            <v>BI_CT401</v>
          </cell>
          <cell r="B950" t="str">
            <v>CT401</v>
          </cell>
          <cell r="C950" t="str">
            <v>BI_CT401 - Cda-Rathdrum 115Kv:Install Tap KEC Hayden Sub</v>
          </cell>
          <cell r="D950" t="str">
            <v>ER_1007</v>
          </cell>
          <cell r="E950" t="str">
            <v>1007</v>
          </cell>
          <cell r="F950" t="str">
            <v>ER_1007 - CdA-Rathdrum 115 Hayden Tap</v>
          </cell>
          <cell r="G950" t="str">
            <v>Regular Capital - Pre Business Case</v>
          </cell>
          <cell r="H950" t="str">
            <v>No Subfunction</v>
          </cell>
          <cell r="I950" t="str">
            <v>No Function</v>
          </cell>
          <cell r="J950" t="str">
            <v>No Driver</v>
          </cell>
          <cell r="K950" t="str">
            <v>SRV_ED</v>
          </cell>
          <cell r="L950" t="str">
            <v>JUR_ID</v>
          </cell>
          <cell r="M950" t="str">
            <v>Elec Transmission 350-359</v>
          </cell>
          <cell r="N950" t="str">
            <v>False</v>
          </cell>
          <cell r="O950" t="str">
            <v>Inactive</v>
          </cell>
          <cell r="P950" t="str">
            <v>ORG_L53</v>
          </cell>
        </row>
        <row r="951">
          <cell r="A951" t="str">
            <v>BI_CT410</v>
          </cell>
          <cell r="B951" t="str">
            <v>CT410</v>
          </cell>
          <cell r="C951" t="str">
            <v>BI_CT410 - Avondale 115-13 Kv Sub-Integrate Transmission</v>
          </cell>
          <cell r="D951" t="str">
            <v>ER_2270</v>
          </cell>
          <cell r="E951" t="str">
            <v>2270</v>
          </cell>
          <cell r="F951" t="str">
            <v>ER_2270 - Avondale 115 Sub</v>
          </cell>
          <cell r="G951" t="str">
            <v>Regular Capital - Pre Business Case</v>
          </cell>
          <cell r="H951" t="str">
            <v>No Subfunction</v>
          </cell>
          <cell r="I951" t="str">
            <v>No Function</v>
          </cell>
          <cell r="J951" t="str">
            <v>No Driver</v>
          </cell>
          <cell r="K951" t="str">
            <v>SRV_ED</v>
          </cell>
          <cell r="L951" t="str">
            <v>JUR_ID</v>
          </cell>
          <cell r="M951" t="str">
            <v>Elec Distribution 360-373</v>
          </cell>
          <cell r="N951" t="str">
            <v>True</v>
          </cell>
          <cell r="O951" t="str">
            <v>Inactive</v>
          </cell>
          <cell r="P951" t="str">
            <v>ORG_L53</v>
          </cell>
        </row>
        <row r="952">
          <cell r="A952" t="str">
            <v>BI_CT411</v>
          </cell>
          <cell r="B952" t="str">
            <v>CT411</v>
          </cell>
          <cell r="C952" t="str">
            <v>BI_CT411 - Burke-Pine Creek #3 115kV Relo at Lower Repository</v>
          </cell>
          <cell r="D952" t="str">
            <v>ER_2070</v>
          </cell>
          <cell r="E952" t="str">
            <v>2070</v>
          </cell>
          <cell r="F952" t="str">
            <v>ER_2070 - Trans/Dist/Sub Reimbursable Projects</v>
          </cell>
          <cell r="G952" t="str">
            <v>T&amp;D Reimbursable</v>
          </cell>
          <cell r="H952" t="str">
            <v>T&amp;D Engineering</v>
          </cell>
          <cell r="I952" t="str">
            <v>T&amp;D</v>
          </cell>
          <cell r="J952" t="str">
            <v>Customer Requested</v>
          </cell>
          <cell r="K952" t="str">
            <v>SRV_ED</v>
          </cell>
          <cell r="L952" t="str">
            <v>JUR_AN</v>
          </cell>
          <cell r="M952" t="str">
            <v>Elec Transmission 350-359</v>
          </cell>
          <cell r="N952" t="str">
            <v>False</v>
          </cell>
          <cell r="O952" t="str">
            <v>Inactive</v>
          </cell>
          <cell r="P952" t="str">
            <v>ORG_L08</v>
          </cell>
        </row>
        <row r="953">
          <cell r="A953" t="str">
            <v>BI_CT500</v>
          </cell>
          <cell r="B953" t="str">
            <v>CT500</v>
          </cell>
          <cell r="C953" t="str">
            <v>BI_CT500 - Ben-Pine Creek 230kV:Construct Double Circuit</v>
          </cell>
          <cell r="D953" t="str">
            <v>ER_2110</v>
          </cell>
          <cell r="E953" t="str">
            <v>2110</v>
          </cell>
          <cell r="F953" t="str">
            <v>ER_2110 - Benewah-Pinecreek Double Circuit 230kV</v>
          </cell>
          <cell r="G953" t="str">
            <v>Regular Capital - Pre Business Case</v>
          </cell>
          <cell r="H953" t="str">
            <v>No Subfunction</v>
          </cell>
          <cell r="I953" t="str">
            <v>No Function</v>
          </cell>
          <cell r="J953" t="str">
            <v>No Driver</v>
          </cell>
          <cell r="K953" t="str">
            <v>SRV_ED</v>
          </cell>
          <cell r="L953" t="str">
            <v>JUR_ID</v>
          </cell>
          <cell r="M953" t="str">
            <v>Elec Transmission 350-359</v>
          </cell>
          <cell r="N953" t="str">
            <v>True</v>
          </cell>
          <cell r="O953" t="str">
            <v>Inactive</v>
          </cell>
          <cell r="P953" t="str">
            <v>ORG_L08</v>
          </cell>
        </row>
        <row r="954">
          <cell r="A954" t="str">
            <v>BI_CT501</v>
          </cell>
          <cell r="B954" t="str">
            <v>CT501</v>
          </cell>
          <cell r="C954" t="str">
            <v>BI_CT501 - BEN-PCR (StMariesTap) 115kV-Low Prior RatngMitigat</v>
          </cell>
          <cell r="D954" t="str">
            <v>ER_2579</v>
          </cell>
          <cell r="E954" t="str">
            <v>2579</v>
          </cell>
          <cell r="F954" t="str">
            <v>ER_2579 - Low Priority Ratings Mitigation</v>
          </cell>
          <cell r="G954" t="str">
            <v>Transmission NERC Low-Risk Priority Lines Mitigation</v>
          </cell>
          <cell r="H954" t="str">
            <v>T&amp;D Engineering</v>
          </cell>
          <cell r="I954" t="str">
            <v>T&amp;D</v>
          </cell>
          <cell r="J954" t="str">
            <v>Mandatory &amp; Compliance</v>
          </cell>
          <cell r="K954" t="str">
            <v>SRV_ED</v>
          </cell>
          <cell r="L954" t="str">
            <v>JUR_AN</v>
          </cell>
          <cell r="M954" t="str">
            <v>Elec Transmission 350-359</v>
          </cell>
          <cell r="N954" t="str">
            <v>True</v>
          </cell>
          <cell r="O954" t="str">
            <v>Active</v>
          </cell>
          <cell r="P954" t="str">
            <v>ORG_L08</v>
          </cell>
        </row>
        <row r="955">
          <cell r="A955" t="str">
            <v>BI_CT622</v>
          </cell>
          <cell r="B955" t="str">
            <v>CT622</v>
          </cell>
          <cell r="C955" t="str">
            <v>BI_CT622 - CDA-Pine Creek 115kV:Minor Transmission Rebuild</v>
          </cell>
          <cell r="D955" t="str">
            <v>ER_2057</v>
          </cell>
          <cell r="E955" t="str">
            <v>2057</v>
          </cell>
          <cell r="F955" t="str">
            <v>ER_2057 - Transmission Minor Rebuild</v>
          </cell>
          <cell r="G955" t="str">
            <v>Transmission - Minor Rebuild</v>
          </cell>
          <cell r="H955" t="str">
            <v>T&amp;D Engineering</v>
          </cell>
          <cell r="I955" t="str">
            <v>T&amp;D</v>
          </cell>
          <cell r="J955" t="str">
            <v>Asset Condition</v>
          </cell>
          <cell r="K955" t="str">
            <v>SRV_ED</v>
          </cell>
          <cell r="L955" t="str">
            <v>JUR_AN</v>
          </cell>
          <cell r="M955" t="str">
            <v>Elec Transmission 350-359</v>
          </cell>
          <cell r="N955" t="str">
            <v>True</v>
          </cell>
          <cell r="O955" t="str">
            <v>Inactive</v>
          </cell>
          <cell r="P955" t="str">
            <v>ORG_L53</v>
          </cell>
        </row>
        <row r="956">
          <cell r="A956" t="str">
            <v>BI_CT646</v>
          </cell>
          <cell r="B956" t="str">
            <v>CT646</v>
          </cell>
          <cell r="C956" t="str">
            <v>BI_CT646 - Noxon-Pinecreek 230kV:Ready Fiber Optic</v>
          </cell>
          <cell r="D956" t="str">
            <v>ER_2113</v>
          </cell>
          <cell r="E956" t="str">
            <v>2113</v>
          </cell>
          <cell r="F956" t="str">
            <v>ER_2113 - Noxon-Pinecreek 230kV:Ready Fiber Optic</v>
          </cell>
          <cell r="G956" t="str">
            <v>Regular Capital - Pre Business Case</v>
          </cell>
          <cell r="H956" t="str">
            <v>No Subfunction</v>
          </cell>
          <cell r="I956" t="str">
            <v>No Function</v>
          </cell>
          <cell r="J956" t="str">
            <v>No Driver</v>
          </cell>
          <cell r="K956" t="str">
            <v>SRV_ED</v>
          </cell>
          <cell r="L956" t="str">
            <v>JUR_MT</v>
          </cell>
          <cell r="M956" t="str">
            <v>Elec Transmission 350-359</v>
          </cell>
          <cell r="N956" t="str">
            <v>True</v>
          </cell>
          <cell r="O956" t="str">
            <v>Inactive</v>
          </cell>
          <cell r="P956" t="str">
            <v>ORG_L08</v>
          </cell>
        </row>
        <row r="957">
          <cell r="A957" t="str">
            <v>BI_CT651</v>
          </cell>
          <cell r="B957" t="str">
            <v>CT651</v>
          </cell>
          <cell r="C957" t="str">
            <v>BI_CT651 - CdA-Rath 115kV:Install Vibration Dampers</v>
          </cell>
          <cell r="D957" t="str">
            <v>ER_2057</v>
          </cell>
          <cell r="E957" t="str">
            <v>2057</v>
          </cell>
          <cell r="F957" t="str">
            <v>ER_2057 - Transmission Minor Rebuild</v>
          </cell>
          <cell r="G957" t="str">
            <v>Transmission - Minor Rebuild</v>
          </cell>
          <cell r="H957" t="str">
            <v>T&amp;D Engineering</v>
          </cell>
          <cell r="I957" t="str">
            <v>T&amp;D</v>
          </cell>
          <cell r="J957" t="str">
            <v>Asset Condition</v>
          </cell>
          <cell r="K957" t="str">
            <v>SRV_ED</v>
          </cell>
          <cell r="L957" t="str">
            <v>JUR_AN</v>
          </cell>
          <cell r="M957" t="str">
            <v>Elec Transmission 350-359</v>
          </cell>
          <cell r="N957" t="str">
            <v>False</v>
          </cell>
          <cell r="O957" t="str">
            <v>Inactive</v>
          </cell>
          <cell r="P957" t="str">
            <v>ORG_L53</v>
          </cell>
        </row>
        <row r="958">
          <cell r="A958" t="str">
            <v>BI_CT700</v>
          </cell>
          <cell r="B958" t="str">
            <v>CT700</v>
          </cell>
          <cell r="C958" t="str">
            <v>BI_CT700 - CDA Transmission</v>
          </cell>
          <cell r="D958" t="str">
            <v>ER_2301</v>
          </cell>
          <cell r="E958" t="str">
            <v>2301</v>
          </cell>
          <cell r="F958" t="str">
            <v>ER_2301 - Tribal Permits and Settlements</v>
          </cell>
          <cell r="G958" t="str">
            <v>Tribal Permits &amp; Settlements</v>
          </cell>
          <cell r="H958" t="str">
            <v>Other Subfunction</v>
          </cell>
          <cell r="I958" t="str">
            <v>Other Function</v>
          </cell>
          <cell r="J958" t="str">
            <v>Mandatory &amp; Compliance</v>
          </cell>
          <cell r="K958" t="str">
            <v>SRV_ED</v>
          </cell>
          <cell r="L958" t="str">
            <v>JUR_AN</v>
          </cell>
          <cell r="M958" t="str">
            <v>Elec Transmission 350-359</v>
          </cell>
          <cell r="N958" t="str">
            <v>False</v>
          </cell>
          <cell r="O958" t="str">
            <v>Inactive</v>
          </cell>
          <cell r="P958" t="str">
            <v>ORG_A01</v>
          </cell>
        </row>
        <row r="959">
          <cell r="A959" t="str">
            <v>BI_CT77R</v>
          </cell>
          <cell r="B959" t="str">
            <v>CT77R</v>
          </cell>
          <cell r="C959" t="str">
            <v>BI_CT77R - Noxon-PC 230: Relocate at Zanetti Quarry</v>
          </cell>
          <cell r="D959" t="str">
            <v>ER_2070</v>
          </cell>
          <cell r="E959" t="str">
            <v>2070</v>
          </cell>
          <cell r="F959" t="str">
            <v>ER_2070 - Trans/Dist/Sub Reimbursable Projects</v>
          </cell>
          <cell r="G959" t="str">
            <v>T&amp;D Reimbursable</v>
          </cell>
          <cell r="H959" t="str">
            <v>T&amp;D Engineering</v>
          </cell>
          <cell r="I959" t="str">
            <v>T&amp;D</v>
          </cell>
          <cell r="J959" t="str">
            <v>Customer Requested</v>
          </cell>
          <cell r="K959" t="str">
            <v>SRV_ED</v>
          </cell>
          <cell r="L959" t="str">
            <v>JUR_AN</v>
          </cell>
          <cell r="M959" t="str">
            <v>Elec Transmission 350-359</v>
          </cell>
          <cell r="N959" t="str">
            <v>False</v>
          </cell>
          <cell r="O959" t="str">
            <v>Inactive</v>
          </cell>
          <cell r="P959" t="str">
            <v>ORG_L08</v>
          </cell>
        </row>
        <row r="960">
          <cell r="A960" t="str">
            <v>BI_CT800</v>
          </cell>
          <cell r="B960" t="str">
            <v>CT800</v>
          </cell>
          <cell r="C960" t="str">
            <v>BI_CT800 - Dalton Substation - Rebuild (Transmission)</v>
          </cell>
          <cell r="D960" t="str">
            <v>ER_2274</v>
          </cell>
          <cell r="E960" t="str">
            <v>2274</v>
          </cell>
          <cell r="F960" t="str">
            <v>ER_2274 - New Substations</v>
          </cell>
          <cell r="G960" t="str">
            <v>Substation - New Distribution Station Capacity Program</v>
          </cell>
          <cell r="H960" t="str">
            <v>T&amp;D Engineering</v>
          </cell>
          <cell r="I960" t="str">
            <v>T&amp;D</v>
          </cell>
          <cell r="J960" t="str">
            <v>Performance &amp; Capacity</v>
          </cell>
          <cell r="K960" t="str">
            <v>SRV_ED</v>
          </cell>
          <cell r="L960" t="str">
            <v>JUR_AN</v>
          </cell>
          <cell r="M960" t="str">
            <v>Elec Transmission 350-359</v>
          </cell>
          <cell r="N960" t="str">
            <v>True</v>
          </cell>
          <cell r="O960" t="str">
            <v>Active</v>
          </cell>
          <cell r="P960" t="str">
            <v>ORG_L08</v>
          </cell>
        </row>
        <row r="961">
          <cell r="A961" t="str">
            <v>BI_CT802</v>
          </cell>
          <cell r="B961" t="str">
            <v>CT802</v>
          </cell>
          <cell r="C961" t="str">
            <v>BI_CT802 - Meyer Road Wood to Steel</v>
          </cell>
          <cell r="D961" t="str">
            <v>ER_2452</v>
          </cell>
          <cell r="E961" t="str">
            <v>2452</v>
          </cell>
          <cell r="F961" t="str">
            <v>ER_2452 - Meyer Road Wood to Steel</v>
          </cell>
          <cell r="G961" t="str">
            <v>Regular Capital - Pre Business Case</v>
          </cell>
          <cell r="H961" t="str">
            <v>No Subfunction</v>
          </cell>
          <cell r="I961" t="str">
            <v>No Function</v>
          </cell>
          <cell r="J961" t="str">
            <v>No Driver</v>
          </cell>
          <cell r="K961" t="str">
            <v>SRV_ED</v>
          </cell>
          <cell r="L961" t="str">
            <v>JUR_ID</v>
          </cell>
          <cell r="M961" t="str">
            <v>Elec Transmission 350-359</v>
          </cell>
          <cell r="N961" t="str">
            <v>True</v>
          </cell>
          <cell r="O961" t="str">
            <v>Inactive</v>
          </cell>
          <cell r="P961" t="str">
            <v>ORG_L08</v>
          </cell>
        </row>
        <row r="962">
          <cell r="A962" t="str">
            <v>BI_CT803</v>
          </cell>
          <cell r="B962" t="str">
            <v>CT803</v>
          </cell>
          <cell r="C962" t="str">
            <v>BI_CT803 - Dower(KEC)-Post Falls 115:Air Switch Tie to PF-Ramsey</v>
          </cell>
          <cell r="D962" t="str">
            <v>ER_2070</v>
          </cell>
          <cell r="E962" t="str">
            <v>2070</v>
          </cell>
          <cell r="F962" t="str">
            <v>ER_2070 - Trans/Dist/Sub Reimbursable Projects</v>
          </cell>
          <cell r="G962" t="str">
            <v>T&amp;D Reimbursable</v>
          </cell>
          <cell r="H962" t="str">
            <v>T&amp;D Engineering</v>
          </cell>
          <cell r="I962" t="str">
            <v>T&amp;D</v>
          </cell>
          <cell r="J962" t="str">
            <v>Customer Requested</v>
          </cell>
          <cell r="K962" t="str">
            <v>SRV_ED</v>
          </cell>
          <cell r="L962" t="str">
            <v>JUR_AN</v>
          </cell>
          <cell r="M962" t="str">
            <v>Elec Transmission 350-359</v>
          </cell>
          <cell r="N962" t="str">
            <v>False</v>
          </cell>
          <cell r="O962" t="str">
            <v>Inactive</v>
          </cell>
          <cell r="P962" t="str">
            <v>ORG_L08</v>
          </cell>
        </row>
        <row r="963">
          <cell r="A963" t="str">
            <v>BI_CT804</v>
          </cell>
          <cell r="B963" t="str">
            <v>CT804</v>
          </cell>
          <cell r="C963" t="str">
            <v>BI_CT804 - Relo of Rathdrum Lines at Meyer and Boekel</v>
          </cell>
          <cell r="D963" t="str">
            <v>ER_2070</v>
          </cell>
          <cell r="E963" t="str">
            <v>2070</v>
          </cell>
          <cell r="F963" t="str">
            <v>ER_2070 - Trans/Dist/Sub Reimbursable Projects</v>
          </cell>
          <cell r="G963" t="str">
            <v>T&amp;D Reimbursable</v>
          </cell>
          <cell r="H963" t="str">
            <v>T&amp;D Engineering</v>
          </cell>
          <cell r="I963" t="str">
            <v>T&amp;D</v>
          </cell>
          <cell r="J963" t="str">
            <v>Customer Requested</v>
          </cell>
          <cell r="K963" t="str">
            <v>SRV_ED</v>
          </cell>
          <cell r="L963" t="str">
            <v>JUR_AN</v>
          </cell>
          <cell r="M963" t="str">
            <v>Elec Transmission 350-359</v>
          </cell>
          <cell r="N963" t="str">
            <v>False</v>
          </cell>
          <cell r="O963" t="str">
            <v>Active</v>
          </cell>
          <cell r="P963" t="str">
            <v>ORG_L08</v>
          </cell>
        </row>
        <row r="964">
          <cell r="A964" t="str">
            <v>BI_CT805</v>
          </cell>
          <cell r="B964" t="str">
            <v>CT805</v>
          </cell>
          <cell r="C964" t="str">
            <v>BI_CT805 - Relo of RAM-RAT #3 Line at Poleline and Hwy 41</v>
          </cell>
          <cell r="D964" t="str">
            <v>ER_2070</v>
          </cell>
          <cell r="E964" t="str">
            <v>2070</v>
          </cell>
          <cell r="F964" t="str">
            <v>ER_2070 - Trans/Dist/Sub Reimbursable Projects</v>
          </cell>
          <cell r="G964" t="str">
            <v>T&amp;D Reimbursable</v>
          </cell>
          <cell r="H964" t="str">
            <v>T&amp;D Engineering</v>
          </cell>
          <cell r="I964" t="str">
            <v>T&amp;D</v>
          </cell>
          <cell r="J964" t="str">
            <v>Customer Requested</v>
          </cell>
          <cell r="K964" t="str">
            <v>SRV_ED</v>
          </cell>
          <cell r="L964" t="str">
            <v>JUR_AN</v>
          </cell>
          <cell r="M964" t="str">
            <v>Elec Transmission 350-359</v>
          </cell>
          <cell r="N964" t="str">
            <v>False</v>
          </cell>
          <cell r="O964" t="str">
            <v>Active</v>
          </cell>
          <cell r="P964" t="str">
            <v>ORG_L08</v>
          </cell>
        </row>
        <row r="965">
          <cell r="A965" t="str">
            <v>BI_CT806</v>
          </cell>
          <cell r="B965" t="str">
            <v>CT806</v>
          </cell>
          <cell r="C965" t="str">
            <v>BI_CT806 - Relo of RAM-RAT #3 Line at Wyoming and Hwy 41</v>
          </cell>
          <cell r="D965" t="str">
            <v>ER_2070</v>
          </cell>
          <cell r="E965" t="str">
            <v>2070</v>
          </cell>
          <cell r="F965" t="str">
            <v>ER_2070 - Trans/Dist/Sub Reimbursable Projects</v>
          </cell>
          <cell r="G965" t="str">
            <v>T&amp;D Reimbursable</v>
          </cell>
          <cell r="H965" t="str">
            <v>T&amp;D Engineering</v>
          </cell>
          <cell r="I965" t="str">
            <v>T&amp;D</v>
          </cell>
          <cell r="J965" t="str">
            <v>Customer Requested</v>
          </cell>
          <cell r="K965" t="str">
            <v>SRV_ED</v>
          </cell>
          <cell r="L965" t="str">
            <v>JUR_AN</v>
          </cell>
          <cell r="M965" t="str">
            <v>Elec Transmission 350-359</v>
          </cell>
          <cell r="N965" t="str">
            <v>True</v>
          </cell>
          <cell r="O965" t="str">
            <v>Active</v>
          </cell>
          <cell r="P965" t="str">
            <v>ORG_L08</v>
          </cell>
        </row>
        <row r="966">
          <cell r="A966" t="str">
            <v>BI_CT901</v>
          </cell>
          <cell r="B966" t="str">
            <v>CT901</v>
          </cell>
          <cell r="C966" t="str">
            <v>BI_CT901 - Ramsey-Rathdrum #2 115kV:  US 95 Widening</v>
          </cell>
          <cell r="D966" t="str">
            <v>ER_2070</v>
          </cell>
          <cell r="E966" t="str">
            <v>2070</v>
          </cell>
          <cell r="F966" t="str">
            <v>ER_2070 - Trans/Dist/Sub Reimbursable Projects</v>
          </cell>
          <cell r="G966" t="str">
            <v>T&amp;D Reimbursable</v>
          </cell>
          <cell r="H966" t="str">
            <v>T&amp;D Engineering</v>
          </cell>
          <cell r="I966" t="str">
            <v>T&amp;D</v>
          </cell>
          <cell r="J966" t="str">
            <v>Customer Requested</v>
          </cell>
          <cell r="K966" t="str">
            <v>SRV_ED</v>
          </cell>
          <cell r="L966" t="str">
            <v>JUR_AN</v>
          </cell>
          <cell r="M966" t="str">
            <v>Elec Transmission 350-359</v>
          </cell>
          <cell r="N966" t="str">
            <v>False</v>
          </cell>
          <cell r="O966" t="str">
            <v>Inactive</v>
          </cell>
          <cell r="P966" t="str">
            <v>ORG_L08</v>
          </cell>
        </row>
        <row r="967">
          <cell r="A967" t="str">
            <v>BI_CT902</v>
          </cell>
          <cell r="B967" t="str">
            <v>CT902</v>
          </cell>
          <cell r="C967" t="str">
            <v>BI_CT902 - Coeur d'Alene Benewah-Pine Creek 230kV Trans</v>
          </cell>
          <cell r="D967" t="str">
            <v>ER_2301</v>
          </cell>
          <cell r="E967" t="str">
            <v>2301</v>
          </cell>
          <cell r="F967" t="str">
            <v>ER_2301 - Tribal Permits and Settlements</v>
          </cell>
          <cell r="G967" t="str">
            <v>Tribal Permits &amp; Settlements</v>
          </cell>
          <cell r="H967" t="str">
            <v>Other Subfunction</v>
          </cell>
          <cell r="I967" t="str">
            <v>Other Function</v>
          </cell>
          <cell r="J967" t="str">
            <v>Mandatory &amp; Compliance</v>
          </cell>
          <cell r="K967" t="str">
            <v>SRV_ED</v>
          </cell>
          <cell r="L967" t="str">
            <v>JUR_ID</v>
          </cell>
          <cell r="M967" t="str">
            <v>Elec Transmission 350-359</v>
          </cell>
          <cell r="N967" t="str">
            <v>False</v>
          </cell>
          <cell r="O967" t="str">
            <v>Active</v>
          </cell>
          <cell r="P967" t="str">
            <v>ORG_A01</v>
          </cell>
        </row>
        <row r="968">
          <cell r="A968" t="str">
            <v>BI_CT903</v>
          </cell>
          <cell r="B968" t="str">
            <v>CT903</v>
          </cell>
          <cell r="C968" t="str">
            <v>BI_CT903 - Ogara Switching Station - Rebuild (Transmission)</v>
          </cell>
          <cell r="D968" t="str">
            <v>ER_2204</v>
          </cell>
          <cell r="E968" t="str">
            <v>2204</v>
          </cell>
          <cell r="F968" t="str">
            <v>ER_2204 - Substation Rebuilds</v>
          </cell>
          <cell r="G968" t="str">
            <v>Substation - Station Rebuilds Program</v>
          </cell>
          <cell r="H968" t="str">
            <v>T&amp;D Engineering</v>
          </cell>
          <cell r="I968" t="str">
            <v>T&amp;D</v>
          </cell>
          <cell r="J968" t="str">
            <v>Asset Condition</v>
          </cell>
          <cell r="K968" t="str">
            <v>SRV_ED</v>
          </cell>
          <cell r="L968" t="str">
            <v>JUR_AN</v>
          </cell>
          <cell r="M968" t="str">
            <v>Elec Distribution 360-373</v>
          </cell>
          <cell r="N968" t="str">
            <v>True</v>
          </cell>
          <cell r="O968" t="str">
            <v>Active</v>
          </cell>
          <cell r="P968" t="str">
            <v>ORG_L08</v>
          </cell>
        </row>
        <row r="969">
          <cell r="A969" t="str">
            <v>BI_CT906</v>
          </cell>
          <cell r="B969" t="str">
            <v>CT906</v>
          </cell>
          <cell r="C969" t="str">
            <v>BI_CT906 - Idaho Rd 115 Tap</v>
          </cell>
          <cell r="D969" t="str">
            <v>ER_2307</v>
          </cell>
          <cell r="E969" t="str">
            <v>2307</v>
          </cell>
          <cell r="F969" t="str">
            <v>ER_2307 - Idaho Road Sub</v>
          </cell>
          <cell r="G969" t="str">
            <v>Regular Capital - Pre Business Case</v>
          </cell>
          <cell r="H969" t="str">
            <v>No Subfunction</v>
          </cell>
          <cell r="I969" t="str">
            <v>No Function</v>
          </cell>
          <cell r="J969" t="str">
            <v>No Driver</v>
          </cell>
          <cell r="K969" t="str">
            <v>SRV_ED</v>
          </cell>
          <cell r="L969" t="str">
            <v>JUR_ID</v>
          </cell>
          <cell r="M969" t="str">
            <v>Elec Distribution 360-373</v>
          </cell>
          <cell r="N969" t="str">
            <v>True</v>
          </cell>
          <cell r="O969" t="str">
            <v>Inactive</v>
          </cell>
          <cell r="P969" t="str">
            <v>ORG_L08</v>
          </cell>
        </row>
        <row r="970">
          <cell r="A970" t="str">
            <v>BI_CT907</v>
          </cell>
          <cell r="B970" t="str">
            <v>CT907</v>
          </cell>
          <cell r="C970" t="str">
            <v>BI_CT907 - BLD-RAT 115kV Rebuild for Rock Crusher Distr Extn</v>
          </cell>
          <cell r="D970" t="str">
            <v>ER_2515</v>
          </cell>
          <cell r="E970" t="str">
            <v>2515</v>
          </cell>
          <cell r="F970" t="str">
            <v>ER_2515 - Distribution - CdA East &amp; North</v>
          </cell>
          <cell r="G970" t="str">
            <v>Distribution System Enhancements</v>
          </cell>
          <cell r="H970" t="str">
            <v>T&amp;D Engineering</v>
          </cell>
          <cell r="I970" t="str">
            <v>T&amp;D</v>
          </cell>
          <cell r="J970" t="str">
            <v>Performance &amp; Capacity</v>
          </cell>
          <cell r="K970" t="str">
            <v>SRV_ED</v>
          </cell>
          <cell r="L970" t="str">
            <v>JUR_ID</v>
          </cell>
          <cell r="M970" t="str">
            <v>Elec Distribution 360-373</v>
          </cell>
          <cell r="N970" t="str">
            <v>True</v>
          </cell>
          <cell r="O970" t="str">
            <v>Inactive</v>
          </cell>
          <cell r="P970" t="str">
            <v>ORG_L08</v>
          </cell>
        </row>
        <row r="971">
          <cell r="A971" t="str">
            <v>BI_CT908</v>
          </cell>
          <cell r="B971" t="str">
            <v>CT908</v>
          </cell>
          <cell r="C971" t="str">
            <v>BI_CT908 - Benewah-Pine Creek 230kV Trans Rebuild Project</v>
          </cell>
          <cell r="D971" t="str">
            <v>ER_2594</v>
          </cell>
          <cell r="E971" t="str">
            <v>2594</v>
          </cell>
          <cell r="F971" t="str">
            <v>ER_2594 - Benewah-Pine Creek 230kV Trans Rebuild Project</v>
          </cell>
          <cell r="G971" t="str">
            <v>Transmission Major Rebuild - Asset Condition</v>
          </cell>
          <cell r="H971" t="str">
            <v>T&amp;D Engineering</v>
          </cell>
          <cell r="I971" t="str">
            <v>T&amp;D</v>
          </cell>
          <cell r="J971" t="str">
            <v>Asset Condition</v>
          </cell>
          <cell r="K971" t="str">
            <v>SRV_ED</v>
          </cell>
          <cell r="L971" t="str">
            <v>JUR_AN</v>
          </cell>
          <cell r="M971" t="str">
            <v>Elec Transmission 350-359</v>
          </cell>
          <cell r="N971" t="str">
            <v>True</v>
          </cell>
          <cell r="O971" t="str">
            <v>Active</v>
          </cell>
          <cell r="P971" t="str">
            <v>ORG_L08</v>
          </cell>
        </row>
        <row r="972">
          <cell r="A972" t="str">
            <v>BI_CT909</v>
          </cell>
          <cell r="B972" t="str">
            <v>CT909</v>
          </cell>
          <cell r="C972" t="str">
            <v>BI_CT909 - Poleline 115kV Substation (Trans)</v>
          </cell>
          <cell r="D972" t="str">
            <v>ER_2204</v>
          </cell>
          <cell r="E972" t="str">
            <v>2204</v>
          </cell>
          <cell r="F972" t="str">
            <v>ER_2204 - Substation Rebuilds</v>
          </cell>
          <cell r="G972" t="str">
            <v>Substation - Station Rebuilds Program</v>
          </cell>
          <cell r="H972" t="str">
            <v>T&amp;D Engineering</v>
          </cell>
          <cell r="I972" t="str">
            <v>T&amp;D</v>
          </cell>
          <cell r="J972" t="str">
            <v>Asset Condition</v>
          </cell>
          <cell r="K972" t="str">
            <v>SRV_ED</v>
          </cell>
          <cell r="L972" t="str">
            <v>JUR_AN</v>
          </cell>
          <cell r="M972" t="str">
            <v>Elec Distribution 360-373</v>
          </cell>
          <cell r="N972" t="str">
            <v>True</v>
          </cell>
          <cell r="O972" t="str">
            <v>Active</v>
          </cell>
          <cell r="P972" t="str">
            <v>ORG_L08</v>
          </cell>
        </row>
        <row r="973">
          <cell r="A973" t="str">
            <v>BI_CT910</v>
          </cell>
          <cell r="B973" t="str">
            <v>CT910</v>
          </cell>
          <cell r="C973" t="str">
            <v>BI_CT910 - Ogara to Carlin Bay: New 115kV Transmission Line</v>
          </cell>
          <cell r="D973" t="str">
            <v>ER_2480</v>
          </cell>
          <cell r="E973" t="str">
            <v>2480</v>
          </cell>
          <cell r="F973" t="str">
            <v>ER_2480 - Carlin Bay Substation</v>
          </cell>
          <cell r="G973" t="str">
            <v>Transmission - Performance &amp; Capacity</v>
          </cell>
          <cell r="H973" t="str">
            <v>T&amp;D Engineering</v>
          </cell>
          <cell r="I973" t="str">
            <v>T&amp;D</v>
          </cell>
          <cell r="J973" t="str">
            <v>Performance &amp; Capacity</v>
          </cell>
          <cell r="K973" t="str">
            <v>SRV_ED</v>
          </cell>
          <cell r="L973" t="str">
            <v>JUR_AN</v>
          </cell>
          <cell r="M973" t="str">
            <v>Elec Distribution 360-373</v>
          </cell>
          <cell r="N973" t="str">
            <v>True</v>
          </cell>
          <cell r="O973" t="str">
            <v>Active</v>
          </cell>
          <cell r="P973" t="str">
            <v>ORG_L08</v>
          </cell>
        </row>
        <row r="974">
          <cell r="A974" t="str">
            <v>BI_CY605</v>
          </cell>
          <cell r="B974" t="str">
            <v>CY605</v>
          </cell>
          <cell r="C974" t="str">
            <v>BI_CY605 - CDA/RAT Fiber Connectivity</v>
          </cell>
          <cell r="D974" t="str">
            <v>ER_5102</v>
          </cell>
          <cell r="E974" t="str">
            <v>5102</v>
          </cell>
          <cell r="F974" t="str">
            <v>ER_5102 - Private Transport</v>
          </cell>
          <cell r="G974" t="str">
            <v>Regular Capital - Pre Business Case</v>
          </cell>
          <cell r="H974" t="str">
            <v>No Subfunction</v>
          </cell>
          <cell r="I974" t="str">
            <v>No Function</v>
          </cell>
          <cell r="J974" t="str">
            <v>No Driver</v>
          </cell>
          <cell r="K974" t="str">
            <v>SRV_CD</v>
          </cell>
          <cell r="L974" t="str">
            <v>JUR_AA</v>
          </cell>
          <cell r="M974" t="str">
            <v>General 5yr 389 / 393-395 / 397-398</v>
          </cell>
          <cell r="N974" t="str">
            <v>True</v>
          </cell>
          <cell r="O974" t="str">
            <v>Inactive</v>
          </cell>
          <cell r="P974" t="str">
            <v>ORG_B09</v>
          </cell>
        </row>
        <row r="975">
          <cell r="A975" t="str">
            <v>BI_DC200</v>
          </cell>
          <cell r="B975" t="str">
            <v>DC200</v>
          </cell>
          <cell r="C975" t="str">
            <v>BI_DC200 - Valley Sub - Access Control &amp; Sub Integ</v>
          </cell>
          <cell r="D975" t="str">
            <v>ER_2204</v>
          </cell>
          <cell r="E975" t="str">
            <v>2204</v>
          </cell>
          <cell r="F975" t="str">
            <v>ER_2204 - Substation Rebuilds</v>
          </cell>
          <cell r="G975" t="str">
            <v>Substation - Station Rebuilds Program</v>
          </cell>
          <cell r="H975" t="str">
            <v>T&amp;D Engineering</v>
          </cell>
          <cell r="I975" t="str">
            <v>T&amp;D</v>
          </cell>
          <cell r="J975" t="str">
            <v>Asset Condition</v>
          </cell>
          <cell r="K975" t="str">
            <v>SRV_ED</v>
          </cell>
          <cell r="L975" t="str">
            <v>JUR_AN</v>
          </cell>
          <cell r="M975" t="str">
            <v>Elec Distribution 360-373</v>
          </cell>
          <cell r="N975" t="str">
            <v>True</v>
          </cell>
          <cell r="O975" t="str">
            <v>Active</v>
          </cell>
          <cell r="P975" t="str">
            <v>ORG_C09</v>
          </cell>
        </row>
        <row r="976">
          <cell r="A976" t="str">
            <v>BI_DC202</v>
          </cell>
          <cell r="B976" t="str">
            <v>DC202</v>
          </cell>
          <cell r="C976" t="str">
            <v>BI_DC202 - Valley Sub - Network Comm &amp; Security Integ</v>
          </cell>
          <cell r="D976" t="str">
            <v>ER_2204</v>
          </cell>
          <cell r="E976" t="str">
            <v>2204</v>
          </cell>
          <cell r="F976" t="str">
            <v>ER_2204 - Substation Rebuilds</v>
          </cell>
          <cell r="G976" t="str">
            <v>Substation - Station Rebuilds Program</v>
          </cell>
          <cell r="H976" t="str">
            <v>T&amp;D Engineering</v>
          </cell>
          <cell r="I976" t="str">
            <v>T&amp;D</v>
          </cell>
          <cell r="J976" t="str">
            <v>Asset Condition</v>
          </cell>
          <cell r="K976" t="str">
            <v>SRV_CD</v>
          </cell>
          <cell r="L976" t="str">
            <v>JUR_AA</v>
          </cell>
          <cell r="M976" t="str">
            <v>Elec Distribution 360-373</v>
          </cell>
          <cell r="N976" t="str">
            <v>True</v>
          </cell>
          <cell r="O976" t="str">
            <v>Active</v>
          </cell>
          <cell r="P976" t="str">
            <v>ORG_J09</v>
          </cell>
        </row>
        <row r="977">
          <cell r="A977" t="str">
            <v>BI_DD201</v>
          </cell>
          <cell r="B977" t="str">
            <v>DD201</v>
          </cell>
          <cell r="C977" t="str">
            <v>BI_DD201 - Valley Sub - Dist Integration</v>
          </cell>
          <cell r="D977" t="str">
            <v>ER_2204</v>
          </cell>
          <cell r="E977" t="str">
            <v>2204</v>
          </cell>
          <cell r="F977" t="str">
            <v>ER_2204 - Substation Rebuilds</v>
          </cell>
          <cell r="G977" t="str">
            <v>Substation - Station Rebuilds Program</v>
          </cell>
          <cell r="H977" t="str">
            <v>T&amp;D Engineering</v>
          </cell>
          <cell r="I977" t="str">
            <v>T&amp;D</v>
          </cell>
          <cell r="J977" t="str">
            <v>Asset Condition</v>
          </cell>
          <cell r="K977" t="str">
            <v>SRV_ED</v>
          </cell>
          <cell r="L977" t="str">
            <v>JUR_ID</v>
          </cell>
          <cell r="M977" t="str">
            <v>Elec Distribution 360-373</v>
          </cell>
          <cell r="N977" t="str">
            <v>True</v>
          </cell>
          <cell r="O977" t="str">
            <v>Active</v>
          </cell>
          <cell r="P977" t="str">
            <v>ORG_C51</v>
          </cell>
        </row>
        <row r="978">
          <cell r="A978" t="str">
            <v>BI_DD300</v>
          </cell>
          <cell r="B978" t="str">
            <v>DD300</v>
          </cell>
          <cell r="C978" t="str">
            <v>BI_DD300 - Deer Park 12F1 Tie on Wildrose</v>
          </cell>
          <cell r="D978" t="str">
            <v>ER_2514</v>
          </cell>
          <cell r="E978" t="str">
            <v>2514</v>
          </cell>
          <cell r="F978" t="str">
            <v>ER_2514 - Distribution - Spokane North &amp; West</v>
          </cell>
          <cell r="G978" t="str">
            <v>Distribution System Enhancements</v>
          </cell>
          <cell r="H978" t="str">
            <v>T&amp;D Engineering</v>
          </cell>
          <cell r="I978" t="str">
            <v>T&amp;D</v>
          </cell>
          <cell r="J978" t="str">
            <v>Performance &amp; Capacity</v>
          </cell>
          <cell r="K978" t="str">
            <v>SRV_ED</v>
          </cell>
          <cell r="L978" t="str">
            <v>JUR_WA</v>
          </cell>
          <cell r="M978" t="str">
            <v>Elec Distribution 360-373</v>
          </cell>
          <cell r="N978" t="str">
            <v>True</v>
          </cell>
          <cell r="O978" t="str">
            <v>Inactive</v>
          </cell>
          <cell r="P978" t="str">
            <v>ORG_C51</v>
          </cell>
        </row>
        <row r="979">
          <cell r="A979" t="str">
            <v>BI_DD301</v>
          </cell>
          <cell r="B979" t="str">
            <v>DD301</v>
          </cell>
          <cell r="C979" t="str">
            <v>BI_DD301 - DEE12F1 Midline (protection req)</v>
          </cell>
          <cell r="D979" t="str">
            <v>ER_2514</v>
          </cell>
          <cell r="E979" t="str">
            <v>2514</v>
          </cell>
          <cell r="F979" t="str">
            <v>ER_2514 - Distribution - Spokane North &amp; West</v>
          </cell>
          <cell r="G979" t="str">
            <v>Distribution System Enhancements</v>
          </cell>
          <cell r="H979" t="str">
            <v>T&amp;D Engineering</v>
          </cell>
          <cell r="I979" t="str">
            <v>T&amp;D</v>
          </cell>
          <cell r="J979" t="str">
            <v>Performance &amp; Capacity</v>
          </cell>
          <cell r="K979" t="str">
            <v>SRV_ED</v>
          </cell>
          <cell r="L979" t="str">
            <v>JUR_WA</v>
          </cell>
          <cell r="M979" t="str">
            <v>Elec Distribution 360-373</v>
          </cell>
          <cell r="N979" t="str">
            <v>True</v>
          </cell>
          <cell r="O979" t="str">
            <v>Inactive</v>
          </cell>
          <cell r="P979" t="str">
            <v>ORG_C51</v>
          </cell>
        </row>
        <row r="980">
          <cell r="A980" t="str">
            <v>BI_DD400</v>
          </cell>
          <cell r="B980" t="str">
            <v>DD400</v>
          </cell>
          <cell r="C980" t="str">
            <v>BI_DD400 - Colbert 12F2 Green Bluff Tie</v>
          </cell>
          <cell r="D980" t="str">
            <v>ER_2514</v>
          </cell>
          <cell r="E980" t="str">
            <v>2514</v>
          </cell>
          <cell r="F980" t="str">
            <v>ER_2514 - Distribution - Spokane North &amp; West</v>
          </cell>
          <cell r="G980" t="str">
            <v>Distribution System Enhancements</v>
          </cell>
          <cell r="H980" t="str">
            <v>T&amp;D Engineering</v>
          </cell>
          <cell r="I980" t="str">
            <v>T&amp;D</v>
          </cell>
          <cell r="J980" t="str">
            <v>Performance &amp; Capacity</v>
          </cell>
          <cell r="K980" t="str">
            <v>SRV_ED</v>
          </cell>
          <cell r="L980" t="str">
            <v>JUR_WA</v>
          </cell>
          <cell r="M980" t="str">
            <v>Elec Distribution 360-373</v>
          </cell>
          <cell r="N980" t="str">
            <v>True</v>
          </cell>
          <cell r="O980" t="str">
            <v>Active</v>
          </cell>
          <cell r="P980" t="str">
            <v>ORG_C51</v>
          </cell>
        </row>
        <row r="981">
          <cell r="A981" t="str">
            <v>BI_DD401</v>
          </cell>
          <cell r="B981" t="str">
            <v>DD401</v>
          </cell>
          <cell r="C981" t="str">
            <v>BI_DD401 - Loon Lk 12F2 Deer Lk Narrows xing</v>
          </cell>
          <cell r="D981" t="str">
            <v>ER_2514</v>
          </cell>
          <cell r="E981" t="str">
            <v>2514</v>
          </cell>
          <cell r="F981" t="str">
            <v>ER_2514 - Distribution - Spokane North &amp; West</v>
          </cell>
          <cell r="G981" t="str">
            <v>Distribution System Enhancements</v>
          </cell>
          <cell r="H981" t="str">
            <v>T&amp;D Engineering</v>
          </cell>
          <cell r="I981" t="str">
            <v>T&amp;D</v>
          </cell>
          <cell r="J981" t="str">
            <v>Performance &amp; Capacity</v>
          </cell>
          <cell r="K981" t="str">
            <v>SRV_ED</v>
          </cell>
          <cell r="L981" t="str">
            <v>JUR_WA</v>
          </cell>
          <cell r="M981" t="str">
            <v>Elec Distribution 360-373</v>
          </cell>
          <cell r="N981" t="str">
            <v>True</v>
          </cell>
          <cell r="O981" t="str">
            <v>Inactive</v>
          </cell>
          <cell r="P981" t="str">
            <v>ORG_C51</v>
          </cell>
        </row>
        <row r="982">
          <cell r="A982" t="str">
            <v>BI_DD402</v>
          </cell>
          <cell r="B982" t="str">
            <v>DD402</v>
          </cell>
          <cell r="C982" t="str">
            <v>BI_DD402 - Colbert 12F1 Recond Midway 1 mi</v>
          </cell>
          <cell r="D982" t="str">
            <v>ER_2514</v>
          </cell>
          <cell r="E982" t="str">
            <v>2514</v>
          </cell>
          <cell r="F982" t="str">
            <v>ER_2514 - Distribution - Spokane North &amp; West</v>
          </cell>
          <cell r="G982" t="str">
            <v>Distribution System Enhancements</v>
          </cell>
          <cell r="H982" t="str">
            <v>T&amp;D Engineering</v>
          </cell>
          <cell r="I982" t="str">
            <v>T&amp;D</v>
          </cell>
          <cell r="J982" t="str">
            <v>Performance &amp; Capacity</v>
          </cell>
          <cell r="K982" t="str">
            <v>SRV_ED</v>
          </cell>
          <cell r="L982" t="str">
            <v>JUR_WA</v>
          </cell>
          <cell r="M982" t="str">
            <v>Elec Distribution 360-373</v>
          </cell>
          <cell r="N982" t="str">
            <v>True</v>
          </cell>
          <cell r="O982" t="str">
            <v>Inactive</v>
          </cell>
          <cell r="P982" t="str">
            <v>ORG_C51</v>
          </cell>
        </row>
        <row r="983">
          <cell r="A983" t="str">
            <v>BI_DD403</v>
          </cell>
          <cell r="B983" t="str">
            <v>DD403</v>
          </cell>
          <cell r="C983" t="str">
            <v>BI_DD403 - Deer Park 12F2 bear Lk-Antler tie</v>
          </cell>
          <cell r="D983" t="str">
            <v>ER_2514</v>
          </cell>
          <cell r="E983" t="str">
            <v>2514</v>
          </cell>
          <cell r="F983" t="str">
            <v>ER_2514 - Distribution - Spokane North &amp; West</v>
          </cell>
          <cell r="G983" t="str">
            <v>Distribution System Enhancements</v>
          </cell>
          <cell r="H983" t="str">
            <v>T&amp;D Engineering</v>
          </cell>
          <cell r="I983" t="str">
            <v>T&amp;D</v>
          </cell>
          <cell r="J983" t="str">
            <v>Performance &amp; Capacity</v>
          </cell>
          <cell r="K983" t="str">
            <v>SRV_ED</v>
          </cell>
          <cell r="L983" t="str">
            <v>JUR_WA</v>
          </cell>
          <cell r="M983" t="str">
            <v>Elec Distribution 360-373</v>
          </cell>
          <cell r="N983" t="str">
            <v>True</v>
          </cell>
          <cell r="O983" t="str">
            <v>Inactive</v>
          </cell>
          <cell r="P983" t="str">
            <v>ORG_C51</v>
          </cell>
        </row>
        <row r="984">
          <cell r="A984" t="str">
            <v>BI_DD500</v>
          </cell>
          <cell r="B984" t="str">
            <v>DD500</v>
          </cell>
          <cell r="C984" t="str">
            <v>BI_DD500 - Deer Park 12F2 Recond to LOO 12F1</v>
          </cell>
          <cell r="D984" t="str">
            <v>ER_2514</v>
          </cell>
          <cell r="E984" t="str">
            <v>2514</v>
          </cell>
          <cell r="F984" t="str">
            <v>ER_2514 - Distribution - Spokane North &amp; West</v>
          </cell>
          <cell r="G984" t="str">
            <v>Distribution System Enhancements</v>
          </cell>
          <cell r="H984" t="str">
            <v>T&amp;D Engineering</v>
          </cell>
          <cell r="I984" t="str">
            <v>T&amp;D</v>
          </cell>
          <cell r="J984" t="str">
            <v>Performance &amp; Capacity</v>
          </cell>
          <cell r="K984" t="str">
            <v>SRV_ED</v>
          </cell>
          <cell r="L984" t="str">
            <v>JUR_WA</v>
          </cell>
          <cell r="M984" t="str">
            <v>Elec Distribution 360-373</v>
          </cell>
          <cell r="N984" t="str">
            <v>True</v>
          </cell>
          <cell r="O984" t="str">
            <v>Inactive</v>
          </cell>
          <cell r="P984" t="str">
            <v>ORG_C51</v>
          </cell>
        </row>
        <row r="985">
          <cell r="A985" t="str">
            <v>BI_DD800</v>
          </cell>
          <cell r="B985" t="str">
            <v>DD800</v>
          </cell>
          <cell r="C985" t="str">
            <v>BI_DD800 - PDL 1201 Tie to PDL 1208</v>
          </cell>
          <cell r="D985" t="str">
            <v>ER_2516</v>
          </cell>
          <cell r="E985" t="str">
            <v>2516</v>
          </cell>
          <cell r="F985" t="str">
            <v>ER_2516 - Distribution - Pullman &amp; Lewis Clark</v>
          </cell>
          <cell r="G985" t="str">
            <v>Distribution System Enhancements</v>
          </cell>
          <cell r="H985" t="str">
            <v>T&amp;D Engineering</v>
          </cell>
          <cell r="I985" t="str">
            <v>T&amp;D</v>
          </cell>
          <cell r="J985" t="str">
            <v>Performance &amp; Capacity</v>
          </cell>
          <cell r="K985" t="str">
            <v>SRV_ED</v>
          </cell>
          <cell r="L985" t="str">
            <v>JUR_WA</v>
          </cell>
          <cell r="M985" t="str">
            <v>Elec Distribution 360-373</v>
          </cell>
          <cell r="N985" t="str">
            <v>True</v>
          </cell>
          <cell r="O985" t="str">
            <v>Active</v>
          </cell>
          <cell r="P985" t="str">
            <v>ORG_C51</v>
          </cell>
        </row>
        <row r="986">
          <cell r="A986" t="str">
            <v>BI_DD801</v>
          </cell>
          <cell r="B986" t="str">
            <v>DD801</v>
          </cell>
          <cell r="C986" t="str">
            <v>BI_DD801 - DRY1208 to PDL1202 - Fair &amp; 13th St</v>
          </cell>
          <cell r="D986" t="str">
            <v>ER_2516</v>
          </cell>
          <cell r="E986" t="str">
            <v>2516</v>
          </cell>
          <cell r="F986" t="str">
            <v>ER_2516 - Distribution - Pullman &amp; Lewis Clark</v>
          </cell>
          <cell r="G986" t="str">
            <v>Distribution System Enhancements</v>
          </cell>
          <cell r="H986" t="str">
            <v>T&amp;D Engineering</v>
          </cell>
          <cell r="I986" t="str">
            <v>T&amp;D</v>
          </cell>
          <cell r="J986" t="str">
            <v>Performance &amp; Capacity</v>
          </cell>
          <cell r="K986" t="str">
            <v>SRV_ED</v>
          </cell>
          <cell r="L986" t="str">
            <v>JUR_WA</v>
          </cell>
          <cell r="M986" t="str">
            <v>Elec Distribution 360-373</v>
          </cell>
          <cell r="N986" t="str">
            <v>True</v>
          </cell>
          <cell r="O986" t="str">
            <v>Active</v>
          </cell>
          <cell r="P986" t="str">
            <v>ORG_C51</v>
          </cell>
        </row>
        <row r="987">
          <cell r="A987" t="str">
            <v>BI_DD802</v>
          </cell>
          <cell r="B987" t="str">
            <v>DD802</v>
          </cell>
          <cell r="C987" t="str">
            <v>BI_DD802 - MLN12F1  Grid Modernization</v>
          </cell>
          <cell r="D987" t="str">
            <v>ER_2470</v>
          </cell>
          <cell r="E987" t="str">
            <v>2470</v>
          </cell>
          <cell r="F987" t="str">
            <v>ER_2470 - Dist Grid Modernization</v>
          </cell>
          <cell r="G987" t="str">
            <v>Distribution Grid Modernization</v>
          </cell>
          <cell r="H987" t="str">
            <v>T&amp;D Operations</v>
          </cell>
          <cell r="I987" t="str">
            <v>T&amp;D</v>
          </cell>
          <cell r="J987" t="str">
            <v>Asset Condition</v>
          </cell>
          <cell r="K987" t="str">
            <v>SRV_ED</v>
          </cell>
          <cell r="L987" t="str">
            <v>JUR_WA</v>
          </cell>
          <cell r="M987" t="str">
            <v>Elec Distribution 360-373</v>
          </cell>
          <cell r="N987" t="str">
            <v>True</v>
          </cell>
          <cell r="O987" t="str">
            <v>Active</v>
          </cell>
          <cell r="P987" t="str">
            <v>ORG_T51</v>
          </cell>
        </row>
        <row r="988">
          <cell r="A988" t="str">
            <v>BI_DD900</v>
          </cell>
          <cell r="B988" t="str">
            <v>DD900</v>
          </cell>
          <cell r="C988" t="str">
            <v>BI_DD900 - LOO12F2 Grid Modernization</v>
          </cell>
          <cell r="D988" t="str">
            <v>ER_2470</v>
          </cell>
          <cell r="E988" t="str">
            <v>2470</v>
          </cell>
          <cell r="F988" t="str">
            <v>ER_2470 - Dist Grid Modernization</v>
          </cell>
          <cell r="G988" t="str">
            <v>Distribution Grid Modernization</v>
          </cell>
          <cell r="H988" t="str">
            <v>T&amp;D Operations</v>
          </cell>
          <cell r="I988" t="str">
            <v>T&amp;D</v>
          </cell>
          <cell r="J988" t="str">
            <v>Asset Condition</v>
          </cell>
          <cell r="K988" t="str">
            <v>SRV_ED</v>
          </cell>
          <cell r="L988" t="str">
            <v>JUR_WA</v>
          </cell>
          <cell r="M988" t="str">
            <v>Elec Distribution 360-373</v>
          </cell>
          <cell r="N988" t="str">
            <v>True</v>
          </cell>
          <cell r="O988" t="str">
            <v>Active</v>
          </cell>
          <cell r="P988" t="str">
            <v>ORG_T51</v>
          </cell>
        </row>
        <row r="989">
          <cell r="A989" t="str">
            <v>BI_DD901</v>
          </cell>
          <cell r="B989" t="str">
            <v>DD901</v>
          </cell>
          <cell r="C989" t="str">
            <v>BI_DD901 - LOO12F2 Grid Modernization Automation</v>
          </cell>
          <cell r="D989" t="str">
            <v>ER_2599</v>
          </cell>
          <cell r="E989" t="str">
            <v>2599</v>
          </cell>
          <cell r="F989" t="str">
            <v>ER_2599 - Grid Mod Automation</v>
          </cell>
          <cell r="G989" t="str">
            <v>Distribution Grid Modernization</v>
          </cell>
          <cell r="H989" t="str">
            <v>T&amp;D Operations</v>
          </cell>
          <cell r="I989" t="str">
            <v>T&amp;D</v>
          </cell>
          <cell r="J989" t="str">
            <v>Asset Condition</v>
          </cell>
          <cell r="K989" t="str">
            <v>SRV_ED</v>
          </cell>
          <cell r="L989" t="str">
            <v>JUR_WA</v>
          </cell>
          <cell r="M989" t="str">
            <v>Elec Distribution 360-373</v>
          </cell>
          <cell r="N989" t="str">
            <v>True</v>
          </cell>
          <cell r="O989" t="str">
            <v>Active</v>
          </cell>
          <cell r="P989" t="str">
            <v>ORG_T51</v>
          </cell>
        </row>
        <row r="990">
          <cell r="A990" t="str">
            <v>BI_DD902</v>
          </cell>
          <cell r="B990" t="str">
            <v>DD902</v>
          </cell>
          <cell r="C990" t="str">
            <v>BI_DD902 - DEP 12F2 Grote Rd Recond (1m)</v>
          </cell>
          <cell r="D990" t="str">
            <v>ER_2514</v>
          </cell>
          <cell r="E990" t="str">
            <v>2514</v>
          </cell>
          <cell r="F990" t="str">
            <v>ER_2514 - Distribution - Spokane North &amp; West</v>
          </cell>
          <cell r="G990" t="str">
            <v>Distribution System Enhancements</v>
          </cell>
          <cell r="H990" t="str">
            <v>T&amp;D Engineering</v>
          </cell>
          <cell r="I990" t="str">
            <v>T&amp;D</v>
          </cell>
          <cell r="J990" t="str">
            <v>Performance &amp; Capacity</v>
          </cell>
          <cell r="K990" t="str">
            <v>SRV_ED</v>
          </cell>
          <cell r="L990" t="str">
            <v>JUR_WA</v>
          </cell>
          <cell r="M990" t="str">
            <v>Elec Distribution 360-373</v>
          </cell>
          <cell r="N990" t="str">
            <v>True</v>
          </cell>
          <cell r="O990" t="str">
            <v>Active</v>
          </cell>
          <cell r="P990" t="str">
            <v>ORG_C51</v>
          </cell>
        </row>
        <row r="991">
          <cell r="A991" t="str">
            <v>BI_DD990</v>
          </cell>
          <cell r="B991" t="str">
            <v>DD990</v>
          </cell>
          <cell r="C991" t="str">
            <v>BI_DD990 - Deer Park Area - Dx Performance and Capacity</v>
          </cell>
          <cell r="D991" t="str">
            <v>ER_2514</v>
          </cell>
          <cell r="E991" t="str">
            <v>2514</v>
          </cell>
          <cell r="F991" t="str">
            <v>ER_2514 - Distribution - Spokane North &amp; West</v>
          </cell>
          <cell r="G991" t="str">
            <v>Distribution System Enhancements</v>
          </cell>
          <cell r="H991" t="str">
            <v>T&amp;D Engineering</v>
          </cell>
          <cell r="I991" t="str">
            <v>T&amp;D</v>
          </cell>
          <cell r="J991" t="str">
            <v>Performance &amp; Capacity</v>
          </cell>
          <cell r="K991" t="str">
            <v>SRV_ED</v>
          </cell>
          <cell r="L991" t="str">
            <v>JUR_WA</v>
          </cell>
          <cell r="M991" t="str">
            <v>Elec Distribution 360-373</v>
          </cell>
          <cell r="N991" t="str">
            <v>False</v>
          </cell>
          <cell r="O991" t="str">
            <v>Active</v>
          </cell>
          <cell r="P991" t="str">
            <v>ORG_C51</v>
          </cell>
        </row>
        <row r="992">
          <cell r="A992" t="str">
            <v>BI_DG000</v>
          </cell>
          <cell r="B992" t="str">
            <v>DG000</v>
          </cell>
          <cell r="C992" t="str">
            <v>BI_DG000 - Little Falls Intake Gate Replacement</v>
          </cell>
          <cell r="D992" t="str">
            <v>ER_4204</v>
          </cell>
          <cell r="E992" t="str">
            <v>4204</v>
          </cell>
          <cell r="F992" t="str">
            <v>ER_4204 - Little Falls Intake Gate Replacement</v>
          </cell>
          <cell r="G992" t="str">
            <v>Little Falls Intake Gate Replacement</v>
          </cell>
          <cell r="H992" t="str">
            <v>Generation Subfunction</v>
          </cell>
          <cell r="I992" t="str">
            <v>Generation Function</v>
          </cell>
          <cell r="J992" t="str">
            <v>Asset Condition</v>
          </cell>
          <cell r="K992" t="str">
            <v>SRV_ED</v>
          </cell>
          <cell r="L992" t="str">
            <v>JUR_AN</v>
          </cell>
          <cell r="M992" t="str">
            <v>Hydro 331-336</v>
          </cell>
          <cell r="N992" t="str">
            <v>True</v>
          </cell>
          <cell r="O992" t="str">
            <v>Active</v>
          </cell>
          <cell r="P992" t="str">
            <v>ORG_P07</v>
          </cell>
        </row>
        <row r="993">
          <cell r="A993" t="str">
            <v>BI_DG100</v>
          </cell>
          <cell r="B993" t="str">
            <v>DG100</v>
          </cell>
          <cell r="C993" t="str">
            <v>BI_DG100 - LF Powerhouse Redevelopment</v>
          </cell>
          <cell r="D993" t="str">
            <v>ER_4152</v>
          </cell>
          <cell r="E993" t="str">
            <v>4152</v>
          </cell>
          <cell r="F993" t="str">
            <v>ER_4152 - Little Falls Powerhouse Redevelopment</v>
          </cell>
          <cell r="G993" t="str">
            <v>Little Falls Plant Upgrade</v>
          </cell>
          <cell r="H993" t="str">
            <v>Generation Subfunction</v>
          </cell>
          <cell r="I993" t="str">
            <v>Generation Function</v>
          </cell>
          <cell r="J993" t="str">
            <v>Asset Condition</v>
          </cell>
          <cell r="K993" t="str">
            <v>SRV_ED</v>
          </cell>
          <cell r="L993" t="str">
            <v>JUR_AN</v>
          </cell>
          <cell r="M993" t="str">
            <v>Hydro 331-336</v>
          </cell>
          <cell r="N993" t="str">
            <v>True</v>
          </cell>
          <cell r="O993" t="str">
            <v>Active</v>
          </cell>
          <cell r="P993" t="str">
            <v>ORG_L07</v>
          </cell>
        </row>
        <row r="994">
          <cell r="A994" t="str">
            <v>BI_DG200</v>
          </cell>
          <cell r="B994" t="str">
            <v>DG200</v>
          </cell>
          <cell r="C994" t="str">
            <v>BI_DG200 - Little Falls Crane Pad &amp; Barge Landing</v>
          </cell>
          <cell r="D994" t="str">
            <v>ER_4240</v>
          </cell>
          <cell r="E994" t="str">
            <v>4240</v>
          </cell>
          <cell r="F994" t="str">
            <v>ER_4240 - Little Falls Crane Pad &amp; Barge Landing</v>
          </cell>
          <cell r="G994" t="str">
            <v>Little Falls Crane Pad &amp; Barge Landing</v>
          </cell>
          <cell r="H994" t="str">
            <v>Generation Subfunction</v>
          </cell>
          <cell r="I994" t="str">
            <v>Generation Function</v>
          </cell>
          <cell r="J994" t="str">
            <v>Asset Condition</v>
          </cell>
          <cell r="K994" t="str">
            <v>SRV_ED</v>
          </cell>
          <cell r="L994" t="str">
            <v>JUR_AN</v>
          </cell>
          <cell r="M994" t="str">
            <v>Hydro 331-336</v>
          </cell>
          <cell r="N994" t="str">
            <v>True</v>
          </cell>
          <cell r="O994" t="str">
            <v>Active</v>
          </cell>
          <cell r="P994" t="str">
            <v>ORG_I07</v>
          </cell>
        </row>
        <row r="995">
          <cell r="A995" t="str">
            <v>BI_DG401</v>
          </cell>
          <cell r="B995" t="str">
            <v>DG401</v>
          </cell>
          <cell r="C995" t="str">
            <v>BI_DG401 - Little Falls Stability Project</v>
          </cell>
          <cell r="D995" t="str">
            <v>ER_6001</v>
          </cell>
          <cell r="E995" t="str">
            <v>6001</v>
          </cell>
          <cell r="F995" t="str">
            <v>ER_6001 - Hydro Generation Minor Blanket</v>
          </cell>
          <cell r="G995" t="str">
            <v>Hydro Safety Minor Blanket</v>
          </cell>
          <cell r="H995" t="str">
            <v>Environmental Subfunction</v>
          </cell>
          <cell r="I995" t="str">
            <v>Environmental</v>
          </cell>
          <cell r="J995" t="str">
            <v>Mandatory &amp; Compliance</v>
          </cell>
          <cell r="K995" t="str">
            <v>SRV_ED</v>
          </cell>
          <cell r="L995" t="str">
            <v>JUR_AN</v>
          </cell>
          <cell r="M995" t="str">
            <v>Hydro 331-336</v>
          </cell>
          <cell r="N995" t="str">
            <v>False</v>
          </cell>
          <cell r="O995" t="str">
            <v>Inactive</v>
          </cell>
          <cell r="P995" t="str">
            <v>ORG_H04</v>
          </cell>
        </row>
        <row r="996">
          <cell r="A996" t="str">
            <v>BI_DG500</v>
          </cell>
          <cell r="B996" t="str">
            <v>DG500</v>
          </cell>
          <cell r="C996" t="str">
            <v>BI_DG500 - LF HED - Install Obermeyer Gate</v>
          </cell>
          <cell r="D996" t="str">
            <v>ER_4179</v>
          </cell>
          <cell r="E996" t="str">
            <v>4179</v>
          </cell>
          <cell r="F996" t="str">
            <v>ER_4179 - LF Spillway Flashboard Replacement</v>
          </cell>
          <cell r="G996" t="str">
            <v>Little Falls Spillway Flashboard Replacement</v>
          </cell>
          <cell r="H996" t="str">
            <v>Generation Subfunction</v>
          </cell>
          <cell r="I996" t="str">
            <v>Generation Function</v>
          </cell>
          <cell r="J996" t="str">
            <v>Asset Condition</v>
          </cell>
          <cell r="K996" t="str">
            <v>SRV_ED</v>
          </cell>
          <cell r="L996" t="str">
            <v>JUR_AN</v>
          </cell>
          <cell r="M996" t="str">
            <v>Hydro 331-336</v>
          </cell>
          <cell r="N996" t="str">
            <v>True</v>
          </cell>
          <cell r="O996" t="str">
            <v>Active</v>
          </cell>
          <cell r="P996" t="str">
            <v>ORG_E07</v>
          </cell>
        </row>
        <row r="997">
          <cell r="A997" t="str">
            <v>BI_DG501</v>
          </cell>
          <cell r="B997" t="str">
            <v>DG501</v>
          </cell>
          <cell r="C997" t="str">
            <v>BI_DG501 - Upper Falls Unit 1 Rehab</v>
          </cell>
          <cell r="D997" t="str">
            <v>ER_4249</v>
          </cell>
          <cell r="E997" t="str">
            <v>4249</v>
          </cell>
          <cell r="F997" t="str">
            <v>ER_4249 - Upper Falls Unit 1 Rehab</v>
          </cell>
          <cell r="G997" t="str">
            <v>Upper Falls Unit 1 Rehab</v>
          </cell>
          <cell r="H997" t="str">
            <v>Generation Subfunction</v>
          </cell>
          <cell r="I997" t="str">
            <v>Generation Function</v>
          </cell>
          <cell r="J997" t="str">
            <v>Performance &amp; Capacity</v>
          </cell>
          <cell r="K997" t="str">
            <v>SRV_ED</v>
          </cell>
          <cell r="L997" t="str">
            <v>JUR_AN</v>
          </cell>
          <cell r="M997" t="str">
            <v>Hydro 331-336</v>
          </cell>
          <cell r="N997" t="str">
            <v>True</v>
          </cell>
          <cell r="O997" t="str">
            <v>Active</v>
          </cell>
          <cell r="P997" t="str">
            <v>ORG_C07</v>
          </cell>
        </row>
        <row r="998">
          <cell r="A998" t="str">
            <v>BI_DG600</v>
          </cell>
          <cell r="B998" t="str">
            <v>DG600</v>
          </cell>
          <cell r="C998" t="str">
            <v>BI_DG600 - LF Trash Rake Replacement</v>
          </cell>
          <cell r="D998" t="str">
            <v>ER_4243</v>
          </cell>
          <cell r="E998" t="str">
            <v>4243</v>
          </cell>
          <cell r="F998" t="str">
            <v>ER_4243 - Little Falls Trash Rake Replacement</v>
          </cell>
          <cell r="G998" t="str">
            <v>Little Falls Trash Rake Replacement</v>
          </cell>
          <cell r="H998" t="str">
            <v>Generation Subfunction</v>
          </cell>
          <cell r="I998" t="str">
            <v>Generation Function</v>
          </cell>
          <cell r="J998" t="str">
            <v>Asset Condition</v>
          </cell>
          <cell r="K998" t="str">
            <v>SRV_ED</v>
          </cell>
          <cell r="L998" t="str">
            <v>JUR_AN</v>
          </cell>
          <cell r="M998" t="str">
            <v>Hydro 331-336</v>
          </cell>
          <cell r="N998" t="str">
            <v>True</v>
          </cell>
          <cell r="O998" t="str">
            <v>Active</v>
          </cell>
          <cell r="P998" t="str">
            <v>ORG_G07</v>
          </cell>
        </row>
        <row r="999">
          <cell r="A999" t="str">
            <v>BI_DN001</v>
          </cell>
          <cell r="B999" t="str">
            <v>DN001</v>
          </cell>
          <cell r="C999" t="str">
            <v>BI_DN001 - Cathodic Protection - Clarkston</v>
          </cell>
          <cell r="D999" t="str">
            <v>ER_3004</v>
          </cell>
          <cell r="E999" t="str">
            <v>3004</v>
          </cell>
          <cell r="F999" t="str">
            <v>ER_3004 - Cathodic Protection-Minor Blanket</v>
          </cell>
          <cell r="G999" t="str">
            <v>Gas Cathodic Protection Program</v>
          </cell>
          <cell r="H999" t="str">
            <v>Gas Subfunction</v>
          </cell>
          <cell r="I999" t="str">
            <v>Gas</v>
          </cell>
          <cell r="J999" t="str">
            <v>Mandatory &amp; Compliance</v>
          </cell>
          <cell r="K999" t="str">
            <v>SRV_GD</v>
          </cell>
          <cell r="L999" t="str">
            <v>JUR_AN</v>
          </cell>
          <cell r="M999" t="str">
            <v>Gas Distribution 374-387</v>
          </cell>
          <cell r="N999" t="str">
            <v>False</v>
          </cell>
          <cell r="O999" t="str">
            <v>Active</v>
          </cell>
          <cell r="P999" t="str">
            <v>ORG_D53</v>
          </cell>
        </row>
        <row r="1000">
          <cell r="A1000" t="str">
            <v>BI_DS305</v>
          </cell>
          <cell r="B1000" t="str">
            <v>DS305</v>
          </cell>
          <cell r="C1000" t="str">
            <v>BI_DS305 - Clearwater 115Sub-Upgrade Metering New Contract</v>
          </cell>
          <cell r="D1000" t="str">
            <v>ER_2229</v>
          </cell>
          <cell r="E1000" t="str">
            <v>2229</v>
          </cell>
          <cell r="F1000" t="str">
            <v>ER_2229 - Clearwater 115Sub Upgrade</v>
          </cell>
          <cell r="G1000" t="str">
            <v>Regular Capital - Pre Business Case</v>
          </cell>
          <cell r="H1000" t="str">
            <v>No Subfunction</v>
          </cell>
          <cell r="I1000" t="str">
            <v>No Function</v>
          </cell>
          <cell r="J1000" t="str">
            <v>No Driver</v>
          </cell>
          <cell r="K1000" t="str">
            <v>SRV_ED</v>
          </cell>
          <cell r="L1000" t="str">
            <v>JUR_ID</v>
          </cell>
          <cell r="M1000" t="str">
            <v>Elec Distribution 360-373</v>
          </cell>
          <cell r="N1000" t="str">
            <v>True</v>
          </cell>
          <cell r="O1000" t="str">
            <v>Inactive</v>
          </cell>
          <cell r="P1000" t="str">
            <v>ORG_F08</v>
          </cell>
        </row>
        <row r="1001">
          <cell r="A1001" t="str">
            <v>BI_EG000</v>
          </cell>
          <cell r="B1001" t="str">
            <v>EG000</v>
          </cell>
          <cell r="C1001" t="str">
            <v>BI_EG000 - LL HED Emergency Generator Plant</v>
          </cell>
          <cell r="D1001" t="str">
            <v>ER_4183</v>
          </cell>
          <cell r="E1001" t="str">
            <v>4183</v>
          </cell>
          <cell r="F1001" t="str">
            <v>ER_4183 - LL HED Emergency Generator Plant</v>
          </cell>
          <cell r="G1001" t="str">
            <v>Long Lake Replace Plant Emergency Generator</v>
          </cell>
          <cell r="H1001" t="str">
            <v>Generation Subfunction</v>
          </cell>
          <cell r="I1001" t="str">
            <v>Generation Function</v>
          </cell>
          <cell r="J1001" t="str">
            <v>Asset Condition</v>
          </cell>
          <cell r="K1001" t="str">
            <v>SRV_ED</v>
          </cell>
          <cell r="L1001" t="str">
            <v>JUR_AN</v>
          </cell>
          <cell r="M1001" t="str">
            <v>Hydro 331-336</v>
          </cell>
          <cell r="N1001" t="str">
            <v>True</v>
          </cell>
          <cell r="O1001" t="str">
            <v>Active</v>
          </cell>
          <cell r="P1001" t="str">
            <v>ORG_E07</v>
          </cell>
        </row>
        <row r="1002">
          <cell r="A1002" t="str">
            <v>BI_EG201</v>
          </cell>
          <cell r="B1002" t="str">
            <v>EG201</v>
          </cell>
          <cell r="C1002" t="str">
            <v>BI_EG201 - Long Lake Plant Upgrades</v>
          </cell>
          <cell r="D1002" t="str">
            <v>ER_4164</v>
          </cell>
          <cell r="E1002" t="str">
            <v>4164</v>
          </cell>
          <cell r="F1002" t="str">
            <v>ER_4164 - Long Lake Plant Upgrades</v>
          </cell>
          <cell r="G1002" t="str">
            <v>Long Lake Plant Upgrade</v>
          </cell>
          <cell r="H1002" t="str">
            <v>Generation Subfunction</v>
          </cell>
          <cell r="I1002" t="str">
            <v>Generation Function</v>
          </cell>
          <cell r="J1002" t="str">
            <v>Asset Condition</v>
          </cell>
          <cell r="K1002" t="str">
            <v>SRV_ED</v>
          </cell>
          <cell r="L1002" t="str">
            <v>JUR_AN</v>
          </cell>
          <cell r="M1002" t="str">
            <v>General 12yr 389 / 393-395 / 397-398</v>
          </cell>
          <cell r="N1002" t="str">
            <v>True</v>
          </cell>
          <cell r="O1002" t="str">
            <v>Active</v>
          </cell>
          <cell r="P1002" t="str">
            <v>ORG_E07</v>
          </cell>
        </row>
        <row r="1003">
          <cell r="A1003" t="str">
            <v>BI_EG202</v>
          </cell>
          <cell r="B1003" t="str">
            <v>EG202</v>
          </cell>
          <cell r="C1003" t="str">
            <v>BI_EG202 - Long Lake Modernization ET Support</v>
          </cell>
          <cell r="D1003" t="str">
            <v>ER_4164</v>
          </cell>
          <cell r="E1003" t="str">
            <v>4164</v>
          </cell>
          <cell r="F1003" t="str">
            <v>ER_4164 - Long Lake Plant Upgrades</v>
          </cell>
          <cell r="G1003" t="str">
            <v>Long Lake Plant Upgrade</v>
          </cell>
          <cell r="H1003" t="str">
            <v>Generation Subfunction</v>
          </cell>
          <cell r="I1003" t="str">
            <v>Generation Function</v>
          </cell>
          <cell r="J1003" t="str">
            <v>Asset Condition</v>
          </cell>
          <cell r="K1003" t="str">
            <v>SRV_ED</v>
          </cell>
          <cell r="L1003" t="str">
            <v>JUR_AN</v>
          </cell>
          <cell r="M1003" t="str">
            <v>General 12yr 389 / 393-395 / 397-398</v>
          </cell>
          <cell r="N1003" t="str">
            <v>True</v>
          </cell>
          <cell r="O1003" t="str">
            <v>Active</v>
          </cell>
          <cell r="P1003" t="str">
            <v>ORG_E07</v>
          </cell>
        </row>
        <row r="1004">
          <cell r="A1004" t="str">
            <v>BI_EG203</v>
          </cell>
          <cell r="B1004" t="str">
            <v>EG203</v>
          </cell>
          <cell r="C1004" t="str">
            <v>BI_EG203 - Long Lake Facility Upgrades - Phase 1</v>
          </cell>
          <cell r="D1004" t="str">
            <v>ER_4164</v>
          </cell>
          <cell r="E1004" t="str">
            <v>4164</v>
          </cell>
          <cell r="F1004" t="str">
            <v>ER_4164 - Long Lake Plant Upgrades</v>
          </cell>
          <cell r="G1004" t="str">
            <v>Long Lake Plant Upgrade</v>
          </cell>
          <cell r="H1004" t="str">
            <v>Generation Subfunction</v>
          </cell>
          <cell r="I1004" t="str">
            <v>Generation Function</v>
          </cell>
          <cell r="J1004" t="str">
            <v>Asset Condition</v>
          </cell>
          <cell r="K1004" t="str">
            <v>SRV_ED</v>
          </cell>
          <cell r="L1004" t="str">
            <v>JUR_AN</v>
          </cell>
          <cell r="M1004" t="str">
            <v>Hydro 331-336</v>
          </cell>
          <cell r="N1004" t="str">
            <v>True</v>
          </cell>
          <cell r="O1004" t="str">
            <v>Active</v>
          </cell>
          <cell r="P1004" t="str">
            <v>ORG_E07</v>
          </cell>
        </row>
        <row r="1005">
          <cell r="A1005" t="str">
            <v>BI_EG300</v>
          </cell>
          <cell r="B1005" t="str">
            <v>EG300</v>
          </cell>
          <cell r="C1005" t="str">
            <v>BI_EG300 - Long Lake HED Replace Field Windings</v>
          </cell>
          <cell r="D1005" t="str">
            <v>ER_4169</v>
          </cell>
          <cell r="E1005" t="str">
            <v>4169</v>
          </cell>
          <cell r="F1005" t="str">
            <v>ER_4169 - Long Lake HED Replace Field Windings</v>
          </cell>
          <cell r="G1005" t="str">
            <v>Long Lake Replace Field Windings</v>
          </cell>
          <cell r="H1005" t="str">
            <v>Generation Subfunction</v>
          </cell>
          <cell r="I1005" t="str">
            <v>Generation Function</v>
          </cell>
          <cell r="J1005" t="str">
            <v>No Driver</v>
          </cell>
          <cell r="K1005" t="str">
            <v>SRV_ED</v>
          </cell>
          <cell r="L1005" t="str">
            <v>JUR_AN</v>
          </cell>
          <cell r="M1005" t="str">
            <v>Hydro 331-336</v>
          </cell>
          <cell r="N1005" t="str">
            <v>True</v>
          </cell>
          <cell r="O1005" t="str">
            <v>Inactive</v>
          </cell>
          <cell r="P1005" t="str">
            <v>ORG_E07</v>
          </cell>
        </row>
        <row r="1006">
          <cell r="A1006" t="str">
            <v>BI_EG500</v>
          </cell>
          <cell r="B1006" t="str">
            <v>EG500</v>
          </cell>
          <cell r="C1006" t="str">
            <v>BI_EG500 - Long Lake Incline Elevator Replacement Project</v>
          </cell>
          <cell r="D1006" t="str">
            <v>ER_4218</v>
          </cell>
          <cell r="E1006" t="str">
            <v>4218</v>
          </cell>
          <cell r="F1006" t="str">
            <v>ER_4218 - Long Lake Incline Elevator Replacement Project</v>
          </cell>
          <cell r="G1006" t="str">
            <v>Long Lake Incline Elevator Replacement Project</v>
          </cell>
          <cell r="H1006" t="str">
            <v>Generation Subfunction</v>
          </cell>
          <cell r="I1006" t="str">
            <v>Generation Function</v>
          </cell>
          <cell r="J1006" t="str">
            <v>Asset Condition</v>
          </cell>
          <cell r="K1006" t="str">
            <v>SRV_ED</v>
          </cell>
          <cell r="L1006" t="str">
            <v>JUR_AN</v>
          </cell>
          <cell r="M1006" t="str">
            <v>Hydro 331-336</v>
          </cell>
          <cell r="N1006" t="str">
            <v>True</v>
          </cell>
          <cell r="O1006" t="str">
            <v>Active</v>
          </cell>
          <cell r="P1006" t="str">
            <v>ORG_E07</v>
          </cell>
        </row>
        <row r="1007">
          <cell r="A1007" t="str">
            <v>BI_EG700</v>
          </cell>
          <cell r="B1007" t="str">
            <v>EG700</v>
          </cell>
          <cell r="C1007" t="str">
            <v>BI_EG700 - LL HED Stability Enhancement</v>
          </cell>
          <cell r="D1007" t="str">
            <v>ER_4188</v>
          </cell>
          <cell r="E1007" t="str">
            <v>4188</v>
          </cell>
          <cell r="F1007" t="str">
            <v>ER_4188 - LL HED Stability Enhancement</v>
          </cell>
          <cell r="G1007" t="str">
            <v>Long Lake Stability Enhancement</v>
          </cell>
          <cell r="H1007" t="str">
            <v>Generation Subfunction</v>
          </cell>
          <cell r="I1007" t="str">
            <v>Generation Function</v>
          </cell>
          <cell r="J1007" t="str">
            <v>Mandatory &amp; Compliance</v>
          </cell>
          <cell r="K1007" t="str">
            <v>SRV_ED</v>
          </cell>
          <cell r="L1007" t="str">
            <v>JUR_AN</v>
          </cell>
          <cell r="M1007" t="str">
            <v>Hydro 331-336</v>
          </cell>
          <cell r="N1007" t="str">
            <v>True</v>
          </cell>
          <cell r="O1007" t="str">
            <v>Active</v>
          </cell>
          <cell r="P1007" t="str">
            <v>ORG_J07</v>
          </cell>
        </row>
        <row r="1008">
          <cell r="A1008" t="str">
            <v>BI_FC000</v>
          </cell>
          <cell r="B1008" t="str">
            <v>FC000</v>
          </cell>
          <cell r="C1008" t="str">
            <v>BI_FC000 - Saddle Mountain Phase 2 Integration (Comm)</v>
          </cell>
          <cell r="D1008" t="str">
            <v>ER_2616</v>
          </cell>
          <cell r="E1008" t="str">
            <v>2616</v>
          </cell>
          <cell r="F1008" t="str">
            <v>ER_2616 - Saddle Mountain Integration Phase 2</v>
          </cell>
          <cell r="G1008" t="str">
            <v>Saddle Mountain 230/115kV Station (New) Integration Project Phase 2</v>
          </cell>
          <cell r="H1008" t="str">
            <v>T&amp;D Engineering</v>
          </cell>
          <cell r="I1008" t="str">
            <v>T&amp;D</v>
          </cell>
          <cell r="J1008" t="str">
            <v>Mandatory &amp; Compliance</v>
          </cell>
          <cell r="K1008" t="str">
            <v>SRV_CD</v>
          </cell>
          <cell r="L1008" t="str">
            <v>JUR_AA</v>
          </cell>
          <cell r="M1008" t="str">
            <v>General 12yr 389 / 393-395 / 397-398</v>
          </cell>
          <cell r="N1008" t="str">
            <v>True</v>
          </cell>
          <cell r="O1008" t="str">
            <v>Active</v>
          </cell>
          <cell r="P1008" t="str">
            <v>ORG_J09</v>
          </cell>
        </row>
        <row r="1009">
          <cell r="A1009" t="str">
            <v>BI_FC001</v>
          </cell>
          <cell r="B1009" t="str">
            <v>FC001</v>
          </cell>
          <cell r="C1009" t="str">
            <v>BI_FC001 - Metro 115kV Substation Rebuild - ET_Security</v>
          </cell>
          <cell r="D1009" t="str">
            <v>ER_2616</v>
          </cell>
          <cell r="E1009" t="str">
            <v>2616</v>
          </cell>
          <cell r="F1009" t="str">
            <v>ER_2616 - Saddle Mountain Integration Phase 2</v>
          </cell>
          <cell r="G1009" t="str">
            <v>Saddle Mountain 230/115kV Station (New) Integration Project Phase 2</v>
          </cell>
          <cell r="H1009" t="str">
            <v>T&amp;D Engineering</v>
          </cell>
          <cell r="I1009" t="str">
            <v>T&amp;D</v>
          </cell>
          <cell r="J1009" t="str">
            <v>Mandatory &amp; Compliance</v>
          </cell>
          <cell r="K1009" t="str">
            <v>SRV_ED</v>
          </cell>
          <cell r="L1009" t="str">
            <v>JUR_AN</v>
          </cell>
          <cell r="M1009" t="str">
            <v>General 12yr 389 / 393-395 / 397-398</v>
          </cell>
          <cell r="N1009" t="str">
            <v>True</v>
          </cell>
          <cell r="O1009" t="str">
            <v>Active</v>
          </cell>
          <cell r="P1009" t="str">
            <v>ORG_C09</v>
          </cell>
        </row>
        <row r="1010">
          <cell r="A1010" t="str">
            <v>BI_FC002</v>
          </cell>
          <cell r="B1010" t="str">
            <v>FC002</v>
          </cell>
          <cell r="C1010" t="str">
            <v>BI_FC002 - Saddle Mountain Phase 2 - Security Monitoring</v>
          </cell>
          <cell r="D1010" t="str">
            <v>ER_2616</v>
          </cell>
          <cell r="E1010" t="str">
            <v>2616</v>
          </cell>
          <cell r="F1010" t="str">
            <v>ER_2616 - Saddle Mountain Integration Phase 2</v>
          </cell>
          <cell r="G1010" t="str">
            <v>Saddle Mountain 230/115kV Station (New) Integration Project Phase 2</v>
          </cell>
          <cell r="H1010" t="str">
            <v>T&amp;D Engineering</v>
          </cell>
          <cell r="I1010" t="str">
            <v>T&amp;D</v>
          </cell>
          <cell r="J1010" t="str">
            <v>Mandatory &amp; Compliance</v>
          </cell>
          <cell r="K1010" t="str">
            <v>SRV_CD</v>
          </cell>
          <cell r="L1010" t="str">
            <v>JUR_AA</v>
          </cell>
          <cell r="M1010" t="str">
            <v>Facilities 390-391</v>
          </cell>
          <cell r="N1010" t="str">
            <v>True</v>
          </cell>
          <cell r="O1010" t="str">
            <v>Active</v>
          </cell>
          <cell r="P1010" t="str">
            <v>ORG_C09</v>
          </cell>
        </row>
        <row r="1011">
          <cell r="A1011" t="str">
            <v>BI_FC003</v>
          </cell>
          <cell r="B1011" t="str">
            <v>FC003</v>
          </cell>
          <cell r="C1011" t="str">
            <v>BI_FC003 - Saddle Mountain Phase 2 - Backhaul Comm</v>
          </cell>
          <cell r="D1011" t="str">
            <v>ER_2616</v>
          </cell>
          <cell r="E1011" t="str">
            <v>2616</v>
          </cell>
          <cell r="F1011" t="str">
            <v>ER_2616 - Saddle Mountain Integration Phase 2</v>
          </cell>
          <cell r="G1011" t="str">
            <v>Saddle Mountain 230/115kV Station (New) Integration Project Phase 2</v>
          </cell>
          <cell r="H1011" t="str">
            <v>T&amp;D Engineering</v>
          </cell>
          <cell r="I1011" t="str">
            <v>T&amp;D</v>
          </cell>
          <cell r="J1011" t="str">
            <v>Mandatory &amp; Compliance</v>
          </cell>
          <cell r="K1011" t="str">
            <v>SRV_CD</v>
          </cell>
          <cell r="L1011" t="str">
            <v>JUR_AA</v>
          </cell>
          <cell r="M1011" t="str">
            <v>General 12yr 389 / 393-395 / 397-398</v>
          </cell>
          <cell r="N1011" t="str">
            <v>True</v>
          </cell>
          <cell r="O1011" t="str">
            <v>Active</v>
          </cell>
          <cell r="P1011" t="str">
            <v>ORG_J09</v>
          </cell>
        </row>
        <row r="1012">
          <cell r="A1012" t="str">
            <v>BI_FC100</v>
          </cell>
          <cell r="B1012" t="str">
            <v>FC100</v>
          </cell>
          <cell r="C1012" t="str">
            <v>BI_FC100 - Othello Area OPGW</v>
          </cell>
          <cell r="D1012" t="str">
            <v>ER_2616</v>
          </cell>
          <cell r="E1012" t="str">
            <v>2616</v>
          </cell>
          <cell r="F1012" t="str">
            <v>ER_2616 - Saddle Mountain Integration Phase 2</v>
          </cell>
          <cell r="G1012" t="str">
            <v>Saddle Mountain 230/115kV Station (New) Integration Project Phase 2</v>
          </cell>
          <cell r="H1012" t="str">
            <v>T&amp;D Engineering</v>
          </cell>
          <cell r="I1012" t="str">
            <v>T&amp;D</v>
          </cell>
          <cell r="J1012" t="str">
            <v>Mandatory &amp; Compliance</v>
          </cell>
          <cell r="K1012" t="str">
            <v>SRV_ED</v>
          </cell>
          <cell r="L1012" t="str">
            <v>JUR_AN</v>
          </cell>
          <cell r="M1012" t="str">
            <v>General 12yr 389 / 393-395 / 397-398</v>
          </cell>
          <cell r="N1012" t="str">
            <v>True</v>
          </cell>
          <cell r="O1012" t="str">
            <v>Active</v>
          </cell>
          <cell r="P1012" t="str">
            <v>ORG_J09</v>
          </cell>
        </row>
        <row r="1013">
          <cell r="A1013" t="str">
            <v>BI_FC800</v>
          </cell>
          <cell r="B1013" t="str">
            <v>FC800</v>
          </cell>
          <cell r="C1013" t="str">
            <v>BI_FC800 - Roxboro 115kV Sub: Comms Integration</v>
          </cell>
          <cell r="D1013" t="str">
            <v>ER_2618</v>
          </cell>
          <cell r="E1013" t="str">
            <v>2618</v>
          </cell>
          <cell r="F1013" t="str">
            <v>ER_2618 - Rattlesnake Flat 115kV Wind Farm Project</v>
          </cell>
          <cell r="G1013" t="str">
            <v>Rattlesnake Flat Wind Farm Project 115kV Integration Project</v>
          </cell>
          <cell r="H1013" t="str">
            <v>T&amp;D Engineering</v>
          </cell>
          <cell r="I1013" t="str">
            <v>T&amp;D</v>
          </cell>
          <cell r="J1013" t="str">
            <v>Customer Requested</v>
          </cell>
          <cell r="K1013" t="str">
            <v>SRV_ED</v>
          </cell>
          <cell r="L1013" t="str">
            <v>JUR_WA</v>
          </cell>
          <cell r="M1013" t="str">
            <v>Elec Transmission 350-359</v>
          </cell>
          <cell r="N1013" t="str">
            <v>True</v>
          </cell>
          <cell r="O1013" t="str">
            <v>Active</v>
          </cell>
          <cell r="P1013" t="str">
            <v>ORG_J29</v>
          </cell>
        </row>
        <row r="1014">
          <cell r="A1014" t="str">
            <v>BI_FC801</v>
          </cell>
          <cell r="B1014" t="str">
            <v>FC801</v>
          </cell>
          <cell r="C1014" t="str">
            <v>BI_FC801 - Warden 115kV Sub: Comms Integration</v>
          </cell>
          <cell r="D1014" t="str">
            <v>ER_2618</v>
          </cell>
          <cell r="E1014" t="str">
            <v>2618</v>
          </cell>
          <cell r="F1014" t="str">
            <v>ER_2618 - Rattlesnake Flat 115kV Wind Farm Project</v>
          </cell>
          <cell r="G1014" t="str">
            <v>Rattlesnake Flat Wind Farm Project 115kV Integration Project</v>
          </cell>
          <cell r="H1014" t="str">
            <v>T&amp;D Engineering</v>
          </cell>
          <cell r="I1014" t="str">
            <v>T&amp;D</v>
          </cell>
          <cell r="J1014" t="str">
            <v>Customer Requested</v>
          </cell>
          <cell r="K1014" t="str">
            <v>SRV_ED</v>
          </cell>
          <cell r="L1014" t="str">
            <v>JUR_WA</v>
          </cell>
          <cell r="M1014" t="str">
            <v>Elec Transmission 350-359</v>
          </cell>
          <cell r="N1014" t="str">
            <v>True</v>
          </cell>
          <cell r="O1014" t="str">
            <v>Active</v>
          </cell>
          <cell r="P1014" t="str">
            <v>ORG_J29</v>
          </cell>
        </row>
        <row r="1015">
          <cell r="A1015" t="str">
            <v>BI_FC802</v>
          </cell>
          <cell r="B1015" t="str">
            <v>FC802</v>
          </cell>
          <cell r="C1015" t="str">
            <v>BI_FC802 - Lind 115kV Sub: Comms Integration</v>
          </cell>
          <cell r="D1015" t="str">
            <v>ER_2618</v>
          </cell>
          <cell r="E1015" t="str">
            <v>2618</v>
          </cell>
          <cell r="F1015" t="str">
            <v>ER_2618 - Rattlesnake Flat 115kV Wind Farm Project</v>
          </cell>
          <cell r="G1015" t="str">
            <v>Rattlesnake Flat Wind Farm Project 115kV Integration Project</v>
          </cell>
          <cell r="H1015" t="str">
            <v>T&amp;D Engineering</v>
          </cell>
          <cell r="I1015" t="str">
            <v>T&amp;D</v>
          </cell>
          <cell r="J1015" t="str">
            <v>Customer Requested</v>
          </cell>
          <cell r="K1015" t="str">
            <v>SRV_ED</v>
          </cell>
          <cell r="L1015" t="str">
            <v>JUR_WA</v>
          </cell>
          <cell r="M1015" t="str">
            <v>Elec Transmission 350-359</v>
          </cell>
          <cell r="N1015" t="str">
            <v>True</v>
          </cell>
          <cell r="O1015" t="str">
            <v>Active</v>
          </cell>
          <cell r="P1015" t="str">
            <v>ORG_J29</v>
          </cell>
        </row>
        <row r="1016">
          <cell r="A1016" t="str">
            <v>BI_FD000</v>
          </cell>
          <cell r="B1016" t="str">
            <v>FD000</v>
          </cell>
          <cell r="C1016" t="str">
            <v>BI_FD000 - Othello-Warde #2 115kV Tx Line Rbld: Dist Underbld</v>
          </cell>
          <cell r="D1016" t="str">
            <v>ER_2616</v>
          </cell>
          <cell r="E1016" t="str">
            <v>2616</v>
          </cell>
          <cell r="F1016" t="str">
            <v>ER_2616 - Saddle Mountain Integration Phase 2</v>
          </cell>
          <cell r="G1016" t="str">
            <v>Saddle Mountain 230/115kV Station (New) Integration Project Phase 2</v>
          </cell>
          <cell r="H1016" t="str">
            <v>T&amp;D Engineering</v>
          </cell>
          <cell r="I1016" t="str">
            <v>T&amp;D</v>
          </cell>
          <cell r="J1016" t="str">
            <v>Mandatory &amp; Compliance</v>
          </cell>
          <cell r="K1016" t="str">
            <v>SRV_ED</v>
          </cell>
          <cell r="L1016" t="str">
            <v>JUR_WA</v>
          </cell>
          <cell r="M1016" t="str">
            <v>Elec Distribution 360-373</v>
          </cell>
          <cell r="N1016" t="str">
            <v>True</v>
          </cell>
          <cell r="O1016" t="str">
            <v>Active</v>
          </cell>
          <cell r="P1016" t="str">
            <v>ORG_L08</v>
          </cell>
        </row>
        <row r="1017">
          <cell r="A1017" t="str">
            <v>BI_FD101</v>
          </cell>
          <cell r="B1017" t="str">
            <v>FD101</v>
          </cell>
          <cell r="C1017" t="str">
            <v>BI_FD101 - SOT 522/523-Recond 6A</v>
          </cell>
          <cell r="D1017" t="str">
            <v>ER_2514</v>
          </cell>
          <cell r="E1017" t="str">
            <v>2514</v>
          </cell>
          <cell r="F1017" t="str">
            <v>ER_2514 - Distribution - Spokane North &amp; West</v>
          </cell>
          <cell r="G1017" t="str">
            <v>Distribution System Enhancements</v>
          </cell>
          <cell r="H1017" t="str">
            <v>T&amp;D Engineering</v>
          </cell>
          <cell r="I1017" t="str">
            <v>T&amp;D</v>
          </cell>
          <cell r="J1017" t="str">
            <v>Performance &amp; Capacity</v>
          </cell>
          <cell r="K1017" t="str">
            <v>SRV_ED</v>
          </cell>
          <cell r="L1017" t="str">
            <v>JUR_WA</v>
          </cell>
          <cell r="M1017" t="str">
            <v>Elec Distribution 360-373</v>
          </cell>
          <cell r="N1017" t="str">
            <v>True</v>
          </cell>
          <cell r="O1017" t="str">
            <v>Inactive</v>
          </cell>
          <cell r="P1017" t="str">
            <v>ORG_C51</v>
          </cell>
        </row>
        <row r="1018">
          <cell r="A1018" t="str">
            <v>BI_FD102</v>
          </cell>
          <cell r="B1018" t="str">
            <v>FD102</v>
          </cell>
          <cell r="C1018" t="str">
            <v>BI_FD102 - Washtucna 12F1 - WAS781</v>
          </cell>
          <cell r="D1018" t="str">
            <v>ER_2514</v>
          </cell>
          <cell r="E1018" t="str">
            <v>2514</v>
          </cell>
          <cell r="F1018" t="str">
            <v>ER_2514 - Distribution - Spokane North &amp; West</v>
          </cell>
          <cell r="G1018" t="str">
            <v>Distribution System Enhancements</v>
          </cell>
          <cell r="H1018" t="str">
            <v>T&amp;D Engineering</v>
          </cell>
          <cell r="I1018" t="str">
            <v>T&amp;D</v>
          </cell>
          <cell r="J1018" t="str">
            <v>Performance &amp; Capacity</v>
          </cell>
          <cell r="K1018" t="str">
            <v>SRV_ED</v>
          </cell>
          <cell r="L1018" t="str">
            <v>JUR_WA</v>
          </cell>
          <cell r="M1018" t="str">
            <v>Elec Distribution 360-373</v>
          </cell>
          <cell r="N1018" t="str">
            <v>True</v>
          </cell>
          <cell r="O1018" t="str">
            <v>Inactive</v>
          </cell>
          <cell r="P1018" t="str">
            <v>ORG_C51</v>
          </cell>
        </row>
        <row r="1019">
          <cell r="A1019" t="str">
            <v>BI_FD200</v>
          </cell>
          <cell r="B1019" t="str">
            <v>FD200</v>
          </cell>
          <cell r="C1019" t="str">
            <v>BI_FD200 - Long Lake - Cnv OH to UG (USFWS)</v>
          </cell>
          <cell r="D1019" t="str">
            <v>ER_2514</v>
          </cell>
          <cell r="E1019" t="str">
            <v>2514</v>
          </cell>
          <cell r="F1019" t="str">
            <v>ER_2514 - Distribution - Spokane North &amp; West</v>
          </cell>
          <cell r="G1019" t="str">
            <v>Distribution System Enhancements</v>
          </cell>
          <cell r="H1019" t="str">
            <v>T&amp;D Engineering</v>
          </cell>
          <cell r="I1019" t="str">
            <v>T&amp;D</v>
          </cell>
          <cell r="J1019" t="str">
            <v>Performance &amp; Capacity</v>
          </cell>
          <cell r="K1019" t="str">
            <v>SRV_ED</v>
          </cell>
          <cell r="L1019" t="str">
            <v>JUR_WA</v>
          </cell>
          <cell r="M1019" t="str">
            <v>Elec Distribution 360-373</v>
          </cell>
          <cell r="N1019" t="str">
            <v>True</v>
          </cell>
          <cell r="O1019" t="str">
            <v>Inactive</v>
          </cell>
          <cell r="P1019" t="str">
            <v>ORG_H50</v>
          </cell>
        </row>
        <row r="1020">
          <cell r="A1020" t="str">
            <v>BI_FD300</v>
          </cell>
          <cell r="B1020" t="str">
            <v>FD300</v>
          </cell>
          <cell r="C1020" t="str">
            <v>BI_FD300 - ROX751 Recond(9)</v>
          </cell>
          <cell r="D1020" t="str">
            <v>ER_2414</v>
          </cell>
          <cell r="E1020" t="str">
            <v>2414</v>
          </cell>
          <cell r="F1020" t="str">
            <v>ER_2414 - Sys-Dist Reliability-Improve Worst Fdrs</v>
          </cell>
          <cell r="G1020" t="str">
            <v>Distribution System Enhancements</v>
          </cell>
          <cell r="H1020" t="str">
            <v>T&amp;D Engineering</v>
          </cell>
          <cell r="I1020" t="str">
            <v>T&amp;D</v>
          </cell>
          <cell r="J1020" t="str">
            <v>Performance &amp; Capacity</v>
          </cell>
          <cell r="K1020" t="str">
            <v>SRV_ED</v>
          </cell>
          <cell r="L1020" t="str">
            <v>JUR_WA</v>
          </cell>
          <cell r="M1020" t="str">
            <v>Elec Distribution 360-373</v>
          </cell>
          <cell r="N1020" t="str">
            <v>True</v>
          </cell>
          <cell r="O1020" t="str">
            <v>Inactive</v>
          </cell>
          <cell r="P1020" t="str">
            <v>ORG_C51</v>
          </cell>
        </row>
        <row r="1021">
          <cell r="A1021" t="str">
            <v>BI_FD301</v>
          </cell>
          <cell r="B1021" t="str">
            <v>FD301</v>
          </cell>
          <cell r="C1021" t="str">
            <v>BI_FD301 - SPG761 - Recond Small CU</v>
          </cell>
          <cell r="D1021" t="str">
            <v>ER_2514</v>
          </cell>
          <cell r="E1021" t="str">
            <v>2514</v>
          </cell>
          <cell r="F1021" t="str">
            <v>ER_2514 - Distribution - Spokane North &amp; West</v>
          </cell>
          <cell r="G1021" t="str">
            <v>Distribution System Enhancements</v>
          </cell>
          <cell r="H1021" t="str">
            <v>T&amp;D Engineering</v>
          </cell>
          <cell r="I1021" t="str">
            <v>T&amp;D</v>
          </cell>
          <cell r="J1021" t="str">
            <v>Performance &amp; Capacity</v>
          </cell>
          <cell r="K1021" t="str">
            <v>SRV_ED</v>
          </cell>
          <cell r="L1021" t="str">
            <v>JUR_WA</v>
          </cell>
          <cell r="M1021" t="str">
            <v>Elec Distribution 360-373</v>
          </cell>
          <cell r="N1021" t="str">
            <v>True</v>
          </cell>
          <cell r="O1021" t="str">
            <v>Inactive</v>
          </cell>
          <cell r="P1021" t="str">
            <v>ORG_C51</v>
          </cell>
        </row>
        <row r="1022">
          <cell r="A1022" t="str">
            <v>BI_FD302</v>
          </cell>
          <cell r="B1022" t="str">
            <v>FD302</v>
          </cell>
          <cell r="C1022" t="str">
            <v>BI_FD302 - LIN711 - Convert to 25kV - tie Rox751</v>
          </cell>
          <cell r="D1022" t="str">
            <v>ER_2514</v>
          </cell>
          <cell r="E1022" t="str">
            <v>2514</v>
          </cell>
          <cell r="F1022" t="str">
            <v>ER_2514 - Distribution - Spokane North &amp; West</v>
          </cell>
          <cell r="G1022" t="str">
            <v>Distribution System Enhancements</v>
          </cell>
          <cell r="H1022" t="str">
            <v>T&amp;D Engineering</v>
          </cell>
          <cell r="I1022" t="str">
            <v>T&amp;D</v>
          </cell>
          <cell r="J1022" t="str">
            <v>Performance &amp; Capacity</v>
          </cell>
          <cell r="K1022" t="str">
            <v>SRV_ED</v>
          </cell>
          <cell r="L1022" t="str">
            <v>JUR_WA</v>
          </cell>
          <cell r="M1022" t="str">
            <v>Elec Distribution 360-373</v>
          </cell>
          <cell r="N1022" t="str">
            <v>True</v>
          </cell>
          <cell r="O1022" t="str">
            <v>Inactive</v>
          </cell>
          <cell r="P1022" t="str">
            <v>ORG_C51</v>
          </cell>
        </row>
        <row r="1023">
          <cell r="A1023" t="str">
            <v>BI_FD400</v>
          </cell>
          <cell r="B1023" t="str">
            <v>FD400</v>
          </cell>
          <cell r="C1023" t="str">
            <v>BI_FD400 - OTH502 Feeder Upgrade</v>
          </cell>
          <cell r="D1023" t="str">
            <v>ER_2470</v>
          </cell>
          <cell r="E1023" t="str">
            <v>2470</v>
          </cell>
          <cell r="F1023" t="str">
            <v>ER_2470 - Dist Grid Modernization</v>
          </cell>
          <cell r="G1023" t="str">
            <v>Distribution Grid Modernization</v>
          </cell>
          <cell r="H1023" t="str">
            <v>T&amp;D Operations</v>
          </cell>
          <cell r="I1023" t="str">
            <v>T&amp;D</v>
          </cell>
          <cell r="J1023" t="str">
            <v>Asset Condition</v>
          </cell>
          <cell r="K1023" t="str">
            <v>SRV_ED</v>
          </cell>
          <cell r="L1023" t="str">
            <v>JUR_WA</v>
          </cell>
          <cell r="M1023" t="str">
            <v>Elec Distribution 360-373</v>
          </cell>
          <cell r="N1023" t="str">
            <v>False</v>
          </cell>
          <cell r="O1023" t="str">
            <v>Inactive</v>
          </cell>
          <cell r="P1023" t="str">
            <v>ORG_T08</v>
          </cell>
        </row>
        <row r="1024">
          <cell r="A1024" t="str">
            <v>BI_FD500</v>
          </cell>
          <cell r="B1024" t="str">
            <v>FD500</v>
          </cell>
          <cell r="C1024" t="str">
            <v>BI_FD500 - Bruce Siding 531 - Construct Feeder</v>
          </cell>
          <cell r="D1024" t="str">
            <v>ER_2325</v>
          </cell>
          <cell r="E1024" t="str">
            <v>2325</v>
          </cell>
          <cell r="F1024" t="str">
            <v>ER_2325 - Bruce Siding Sub - Construct New 115 kV Sub</v>
          </cell>
          <cell r="G1024" t="str">
            <v>Regular Capital - Pre Business Case</v>
          </cell>
          <cell r="H1024" t="str">
            <v>No Subfunction</v>
          </cell>
          <cell r="I1024" t="str">
            <v>No Function</v>
          </cell>
          <cell r="J1024" t="str">
            <v>No Driver</v>
          </cell>
          <cell r="K1024" t="str">
            <v>SRV_ED</v>
          </cell>
          <cell r="L1024" t="str">
            <v>JUR_WA</v>
          </cell>
          <cell r="M1024" t="str">
            <v>Elec Distribution 360-373</v>
          </cell>
          <cell r="N1024" t="str">
            <v>True</v>
          </cell>
          <cell r="O1024" t="str">
            <v>Inactive</v>
          </cell>
          <cell r="P1024" t="str">
            <v>ORG_H50</v>
          </cell>
        </row>
        <row r="1025">
          <cell r="A1025" t="str">
            <v>BI_FD501</v>
          </cell>
          <cell r="B1025" t="str">
            <v>FD501</v>
          </cell>
          <cell r="C1025" t="str">
            <v>BI_FD501 - Othello 502 - Convert McCain to UG</v>
          </cell>
          <cell r="D1025" t="str">
            <v>ER_2350</v>
          </cell>
          <cell r="E1025" t="str">
            <v>2350</v>
          </cell>
          <cell r="F1025" t="str">
            <v>ER_2350 - Othello 502-Convert McCain Underground</v>
          </cell>
          <cell r="G1025" t="str">
            <v>Regular Capital - Pre Business Case</v>
          </cell>
          <cell r="H1025" t="str">
            <v>No Subfunction</v>
          </cell>
          <cell r="I1025" t="str">
            <v>No Function</v>
          </cell>
          <cell r="J1025" t="str">
            <v>No Driver</v>
          </cell>
          <cell r="K1025" t="str">
            <v>SRV_ED</v>
          </cell>
          <cell r="L1025" t="str">
            <v>JUR_WA</v>
          </cell>
          <cell r="M1025" t="str">
            <v>Elec Distribution 360-373</v>
          </cell>
          <cell r="N1025" t="str">
            <v>True</v>
          </cell>
          <cell r="O1025" t="str">
            <v>Inactive</v>
          </cell>
          <cell r="P1025" t="str">
            <v>ORG_H50</v>
          </cell>
        </row>
        <row r="1026">
          <cell r="A1026" t="str">
            <v>BI_FD502</v>
          </cell>
          <cell r="B1026" t="str">
            <v>FD502</v>
          </cell>
          <cell r="C1026" t="str">
            <v>BI_FD502 - SPR761 Feeder Upgrade</v>
          </cell>
          <cell r="D1026" t="str">
            <v>ER_2470</v>
          </cell>
          <cell r="E1026" t="str">
            <v>2470</v>
          </cell>
          <cell r="F1026" t="str">
            <v>ER_2470 - Dist Grid Modernization</v>
          </cell>
          <cell r="G1026" t="str">
            <v>Distribution Grid Modernization</v>
          </cell>
          <cell r="H1026" t="str">
            <v>T&amp;D Operations</v>
          </cell>
          <cell r="I1026" t="str">
            <v>T&amp;D</v>
          </cell>
          <cell r="J1026" t="str">
            <v>Asset Condition</v>
          </cell>
          <cell r="K1026" t="str">
            <v>SRV_ED</v>
          </cell>
          <cell r="L1026" t="str">
            <v>JUR_WA</v>
          </cell>
          <cell r="M1026" t="str">
            <v>Elec Distribution 360-373</v>
          </cell>
          <cell r="N1026" t="str">
            <v>False</v>
          </cell>
          <cell r="O1026" t="str">
            <v>Active</v>
          </cell>
          <cell r="P1026" t="str">
            <v>ORG_T08</v>
          </cell>
        </row>
        <row r="1027">
          <cell r="A1027" t="str">
            <v>BI_FD700</v>
          </cell>
          <cell r="B1027" t="str">
            <v>FD700</v>
          </cell>
          <cell r="C1027" t="str">
            <v>BI_FD700 - Lee&amp;Reynolds 2nd Xfm:  Integrate Distribution Circuits</v>
          </cell>
          <cell r="D1027" t="str">
            <v>ER_2204</v>
          </cell>
          <cell r="E1027" t="str">
            <v>2204</v>
          </cell>
          <cell r="F1027" t="str">
            <v>ER_2204 - Substation Rebuilds</v>
          </cell>
          <cell r="G1027" t="str">
            <v>Substation - Station Rebuilds Program</v>
          </cell>
          <cell r="H1027" t="str">
            <v>T&amp;D Engineering</v>
          </cell>
          <cell r="I1027" t="str">
            <v>T&amp;D</v>
          </cell>
          <cell r="J1027" t="str">
            <v>Asset Condition</v>
          </cell>
          <cell r="K1027" t="str">
            <v>SRV_ED</v>
          </cell>
          <cell r="L1027" t="str">
            <v>JUR_WA</v>
          </cell>
          <cell r="M1027" t="str">
            <v>Elec Distribution 360-373</v>
          </cell>
          <cell r="N1027" t="str">
            <v>True</v>
          </cell>
          <cell r="O1027" t="str">
            <v>Active</v>
          </cell>
          <cell r="P1027" t="str">
            <v>ORG_C51</v>
          </cell>
        </row>
        <row r="1028">
          <cell r="A1028" t="str">
            <v>BI_FD701</v>
          </cell>
          <cell r="B1028" t="str">
            <v>FD701</v>
          </cell>
          <cell r="C1028" t="str">
            <v>BI_FD701 - Othello City 115/13V Sub Rebuild Dist Integration</v>
          </cell>
          <cell r="D1028" t="str">
            <v>ER_2204</v>
          </cell>
          <cell r="E1028" t="str">
            <v>2204</v>
          </cell>
          <cell r="F1028" t="str">
            <v>ER_2204 - Substation Rebuilds</v>
          </cell>
          <cell r="G1028" t="str">
            <v>Substation - Station Rebuilds Program</v>
          </cell>
          <cell r="H1028" t="str">
            <v>T&amp;D Engineering</v>
          </cell>
          <cell r="I1028" t="str">
            <v>T&amp;D</v>
          </cell>
          <cell r="J1028" t="str">
            <v>Asset Condition</v>
          </cell>
          <cell r="K1028" t="str">
            <v>SRV_ED</v>
          </cell>
          <cell r="L1028" t="str">
            <v>JUR_WA</v>
          </cell>
          <cell r="M1028" t="str">
            <v>Elec Distribution 360-373</v>
          </cell>
          <cell r="N1028" t="str">
            <v>True</v>
          </cell>
          <cell r="O1028" t="str">
            <v>Active</v>
          </cell>
          <cell r="P1028" t="str">
            <v>ORG_C51</v>
          </cell>
        </row>
        <row r="1029">
          <cell r="A1029" t="str">
            <v>BI_FD705</v>
          </cell>
          <cell r="B1029" t="str">
            <v>FD705</v>
          </cell>
          <cell r="C1029" t="str">
            <v>BI_FD705 - Lind Sub - Solar Farm Interconnection (Dx)</v>
          </cell>
          <cell r="D1029" t="str">
            <v>ER_2609</v>
          </cell>
          <cell r="E1029" t="str">
            <v>2609</v>
          </cell>
          <cell r="F1029" t="str">
            <v>ER_2609 - Lind Solar Project #53 Interconnection</v>
          </cell>
          <cell r="G1029" t="str">
            <v>Lind Solar Project #53 Interconnection</v>
          </cell>
          <cell r="H1029" t="str">
            <v>T&amp;D Engineering</v>
          </cell>
          <cell r="I1029" t="str">
            <v>T&amp;D</v>
          </cell>
          <cell r="J1029" t="str">
            <v>Customer Requested</v>
          </cell>
          <cell r="K1029" t="str">
            <v>SRV_ED</v>
          </cell>
          <cell r="L1029" t="str">
            <v>JUR_AN</v>
          </cell>
          <cell r="M1029" t="str">
            <v>Elec Transmission 350-359</v>
          </cell>
          <cell r="N1029" t="str">
            <v>True</v>
          </cell>
          <cell r="O1029" t="str">
            <v>Active</v>
          </cell>
          <cell r="P1029" t="str">
            <v>ORG_C51</v>
          </cell>
        </row>
        <row r="1030">
          <cell r="A1030" t="str">
            <v>BI_FD800</v>
          </cell>
          <cell r="B1030" t="str">
            <v>FD800</v>
          </cell>
          <cell r="C1030" t="str">
            <v>BI_FD800 - Othello Area Automated Distribution Switching</v>
          </cell>
          <cell r="D1030" t="str">
            <v>ER_2514</v>
          </cell>
          <cell r="E1030" t="str">
            <v>2514</v>
          </cell>
          <cell r="F1030" t="str">
            <v>ER_2514 - Distribution - Spokane North &amp; West</v>
          </cell>
          <cell r="G1030" t="str">
            <v>Distribution System Enhancements</v>
          </cell>
          <cell r="H1030" t="str">
            <v>T&amp;D Engineering</v>
          </cell>
          <cell r="I1030" t="str">
            <v>T&amp;D</v>
          </cell>
          <cell r="J1030" t="str">
            <v>Performance &amp; Capacity</v>
          </cell>
          <cell r="K1030" t="str">
            <v>SRV_ED</v>
          </cell>
          <cell r="L1030" t="str">
            <v>JUR_WA</v>
          </cell>
          <cell r="M1030" t="str">
            <v>Elec Distribution 360-373</v>
          </cell>
          <cell r="N1030" t="str">
            <v>True</v>
          </cell>
          <cell r="O1030" t="str">
            <v>Active</v>
          </cell>
          <cell r="P1030" t="str">
            <v>ORG_C51</v>
          </cell>
        </row>
        <row r="1031">
          <cell r="A1031" t="str">
            <v>BI_FD801</v>
          </cell>
          <cell r="B1031" t="str">
            <v>FD801</v>
          </cell>
          <cell r="C1031" t="str">
            <v>BI_FD801 - Saddle Mountain Phase 2 Integration (Dist)</v>
          </cell>
          <cell r="D1031" t="str">
            <v>ER_2616</v>
          </cell>
          <cell r="E1031" t="str">
            <v>2616</v>
          </cell>
          <cell r="F1031" t="str">
            <v>ER_2616 - Saddle Mountain Integration Phase 2</v>
          </cell>
          <cell r="G1031" t="str">
            <v>Saddle Mountain 230/115kV Station (New) Integration Project Phase 2</v>
          </cell>
          <cell r="H1031" t="str">
            <v>T&amp;D Engineering</v>
          </cell>
          <cell r="I1031" t="str">
            <v>T&amp;D</v>
          </cell>
          <cell r="J1031" t="str">
            <v>Mandatory &amp; Compliance</v>
          </cell>
          <cell r="K1031" t="str">
            <v>SRV_ED</v>
          </cell>
          <cell r="L1031" t="str">
            <v>JUR_AN</v>
          </cell>
          <cell r="M1031" t="str">
            <v>Elec Transmission 350-359</v>
          </cell>
          <cell r="N1031" t="str">
            <v>True</v>
          </cell>
          <cell r="O1031" t="str">
            <v>Active</v>
          </cell>
          <cell r="P1031" t="str">
            <v>ORG_C51</v>
          </cell>
        </row>
        <row r="1032">
          <cell r="A1032" t="str">
            <v>BI_FD802</v>
          </cell>
          <cell r="B1032" t="str">
            <v>FD802</v>
          </cell>
          <cell r="C1032" t="str">
            <v>BI_FD802 - Lind-Washtucna 115kV Tx: Lind-Neilson Dst Underbld</v>
          </cell>
          <cell r="D1032" t="str">
            <v>ER_2618</v>
          </cell>
          <cell r="E1032" t="str">
            <v>2618</v>
          </cell>
          <cell r="F1032" t="str">
            <v>ER_2618 - Rattlesnake Flat 115kV Wind Farm Project</v>
          </cell>
          <cell r="G1032" t="str">
            <v>Rattlesnake Flat Wind Farm Project 115kV Integration Project</v>
          </cell>
          <cell r="H1032" t="str">
            <v>T&amp;D Engineering</v>
          </cell>
          <cell r="I1032" t="str">
            <v>T&amp;D</v>
          </cell>
          <cell r="J1032" t="str">
            <v>Customer Requested</v>
          </cell>
          <cell r="K1032" t="str">
            <v>SRV_ED</v>
          </cell>
          <cell r="L1032" t="str">
            <v>JUR_WA</v>
          </cell>
          <cell r="M1032" t="str">
            <v>Elec Transmission 350-359</v>
          </cell>
          <cell r="N1032" t="str">
            <v>True</v>
          </cell>
          <cell r="O1032" t="str">
            <v>Active</v>
          </cell>
          <cell r="P1032" t="str">
            <v>ORG_C51</v>
          </cell>
        </row>
        <row r="1033">
          <cell r="A1033" t="str">
            <v>BI_FD805</v>
          </cell>
          <cell r="B1033" t="str">
            <v>FD805</v>
          </cell>
          <cell r="C1033" t="str">
            <v>BI_FD805 - Neilson 115kV Substation: Distribution Support</v>
          </cell>
          <cell r="D1033" t="str">
            <v>ER_2618</v>
          </cell>
          <cell r="E1033" t="str">
            <v>2618</v>
          </cell>
          <cell r="F1033" t="str">
            <v>ER_2618 - Rattlesnake Flat 115kV Wind Farm Project</v>
          </cell>
          <cell r="G1033" t="str">
            <v>Rattlesnake Flat Wind Farm Project 115kV Integration Project</v>
          </cell>
          <cell r="H1033" t="str">
            <v>T&amp;D Engineering</v>
          </cell>
          <cell r="I1033" t="str">
            <v>T&amp;D</v>
          </cell>
          <cell r="J1033" t="str">
            <v>Customer Requested</v>
          </cell>
          <cell r="K1033" t="str">
            <v>SRV_ED</v>
          </cell>
          <cell r="L1033" t="str">
            <v>JUR_WA</v>
          </cell>
          <cell r="M1033" t="str">
            <v>Elec Transmission 350-359</v>
          </cell>
          <cell r="N1033" t="str">
            <v>True</v>
          </cell>
          <cell r="O1033" t="str">
            <v>Active</v>
          </cell>
          <cell r="P1033" t="str">
            <v>ORG_C51</v>
          </cell>
        </row>
        <row r="1034">
          <cell r="A1034" t="str">
            <v>BI_FD900</v>
          </cell>
          <cell r="B1034" t="str">
            <v>FD900</v>
          </cell>
          <cell r="C1034" t="str">
            <v>BI_FD900 - L&amp;R 515 Recond to backup Bruce Crossing</v>
          </cell>
          <cell r="D1034" t="str">
            <v>ER_2514</v>
          </cell>
          <cell r="E1034" t="str">
            <v>2514</v>
          </cell>
          <cell r="F1034" t="str">
            <v>ER_2514 - Distribution - Spokane North &amp; West</v>
          </cell>
          <cell r="G1034" t="str">
            <v>Distribution System Enhancements</v>
          </cell>
          <cell r="H1034" t="str">
            <v>T&amp;D Engineering</v>
          </cell>
          <cell r="I1034" t="str">
            <v>T&amp;D</v>
          </cell>
          <cell r="J1034" t="str">
            <v>Performance &amp; Capacity</v>
          </cell>
          <cell r="K1034" t="str">
            <v>SRV_ED</v>
          </cell>
          <cell r="L1034" t="str">
            <v>JUR_WA</v>
          </cell>
          <cell r="M1034" t="str">
            <v>Elec Distribution 360-373</v>
          </cell>
          <cell r="N1034" t="str">
            <v>True</v>
          </cell>
          <cell r="O1034" t="str">
            <v>Active</v>
          </cell>
          <cell r="P1034" t="str">
            <v>ORG_C51</v>
          </cell>
        </row>
        <row r="1035">
          <cell r="A1035" t="str">
            <v>BI_FD901</v>
          </cell>
          <cell r="B1035" t="str">
            <v>FD901</v>
          </cell>
          <cell r="C1035" t="str">
            <v>BI_FD901 - SOT 522 Recond along HWY 26</v>
          </cell>
          <cell r="D1035" t="str">
            <v>ER_2514</v>
          </cell>
          <cell r="E1035" t="str">
            <v>2514</v>
          </cell>
          <cell r="F1035" t="str">
            <v>ER_2514 - Distribution - Spokane North &amp; West</v>
          </cell>
          <cell r="G1035" t="str">
            <v>Distribution System Enhancements</v>
          </cell>
          <cell r="H1035" t="str">
            <v>T&amp;D Engineering</v>
          </cell>
          <cell r="I1035" t="str">
            <v>T&amp;D</v>
          </cell>
          <cell r="J1035" t="str">
            <v>Performance &amp; Capacity</v>
          </cell>
          <cell r="K1035" t="str">
            <v>SRV_ED</v>
          </cell>
          <cell r="L1035" t="str">
            <v>JUR_WA</v>
          </cell>
          <cell r="M1035" t="str">
            <v>Elec Distribution 360-373</v>
          </cell>
          <cell r="N1035" t="str">
            <v>True</v>
          </cell>
          <cell r="O1035" t="str">
            <v>Active</v>
          </cell>
          <cell r="P1035" t="str">
            <v>ORG_C51</v>
          </cell>
        </row>
        <row r="1036">
          <cell r="A1036" t="str">
            <v>BI_FD990</v>
          </cell>
          <cell r="B1036" t="str">
            <v>FD990</v>
          </cell>
          <cell r="C1036" t="str">
            <v>BI_FD990 - Othello Area - Dx Performance and Capacity</v>
          </cell>
          <cell r="D1036" t="str">
            <v>ER_2623</v>
          </cell>
          <cell r="E1036" t="str">
            <v>2623</v>
          </cell>
          <cell r="F1036" t="str">
            <v>ER_2623 - Distribution - Big Bend, North &amp; West</v>
          </cell>
          <cell r="G1036" t="str">
            <v>Distribution System Enhancements</v>
          </cell>
          <cell r="H1036" t="str">
            <v>T&amp;D Engineering</v>
          </cell>
          <cell r="I1036" t="str">
            <v>T&amp;D</v>
          </cell>
          <cell r="J1036" t="str">
            <v>Performance &amp; Capacity</v>
          </cell>
          <cell r="K1036" t="str">
            <v>SRV_ED</v>
          </cell>
          <cell r="L1036" t="str">
            <v>JUR_WA</v>
          </cell>
          <cell r="M1036" t="str">
            <v>Elec Distribution 360-373</v>
          </cell>
          <cell r="N1036" t="str">
            <v>False</v>
          </cell>
          <cell r="O1036" t="str">
            <v>Active</v>
          </cell>
          <cell r="P1036" t="str">
            <v>ORG_C51</v>
          </cell>
        </row>
        <row r="1037">
          <cell r="A1037" t="str">
            <v>BI_FG100</v>
          </cell>
          <cell r="B1037" t="str">
            <v>FG100</v>
          </cell>
          <cell r="C1037" t="str">
            <v>BI_FG100 - Upper Falls HED Unit Upgrade</v>
          </cell>
          <cell r="D1037" t="str">
            <v>ER_4189</v>
          </cell>
          <cell r="E1037" t="str">
            <v>4189</v>
          </cell>
          <cell r="F1037" t="str">
            <v>ER_4189 - Upper Falls HED Unit Upgrade</v>
          </cell>
          <cell r="G1037" t="str">
            <v>Upper Falls Unit Upgrade</v>
          </cell>
          <cell r="H1037" t="str">
            <v>Generation Subfunction</v>
          </cell>
          <cell r="I1037" t="str">
            <v>Generation Function</v>
          </cell>
          <cell r="J1037" t="str">
            <v>Performance &amp; Capacity</v>
          </cell>
          <cell r="K1037" t="str">
            <v>SRV_ED</v>
          </cell>
          <cell r="L1037" t="str">
            <v>JUR_AN</v>
          </cell>
          <cell r="M1037" t="str">
            <v>Hydro 331-336</v>
          </cell>
          <cell r="N1037" t="str">
            <v>True</v>
          </cell>
          <cell r="O1037" t="str">
            <v>Active</v>
          </cell>
          <cell r="P1037" t="str">
            <v>ORG_C07</v>
          </cell>
        </row>
        <row r="1038">
          <cell r="A1038" t="str">
            <v>BI_FG101</v>
          </cell>
          <cell r="B1038" t="str">
            <v>FG101</v>
          </cell>
          <cell r="C1038" t="str">
            <v>BI_FG101 - UF &amp; MS Permanent Backup Generator</v>
          </cell>
          <cell r="D1038" t="str">
            <v>ER_4190</v>
          </cell>
          <cell r="E1038" t="str">
            <v>4190</v>
          </cell>
          <cell r="F1038" t="str">
            <v>ER_4190 - UF &amp; MS Permanent Backup Generator</v>
          </cell>
          <cell r="G1038" t="str">
            <v>Upper Falls and Monroe Street Permanent Backup Generator</v>
          </cell>
          <cell r="H1038" t="str">
            <v>Generation Subfunction</v>
          </cell>
          <cell r="I1038" t="str">
            <v>Generation Function</v>
          </cell>
          <cell r="J1038" t="str">
            <v>Performance &amp; Capacity</v>
          </cell>
          <cell r="K1038" t="str">
            <v>SRV_ED</v>
          </cell>
          <cell r="L1038" t="str">
            <v>JUR_AN</v>
          </cell>
          <cell r="M1038" t="str">
            <v>Hydro 331-336</v>
          </cell>
          <cell r="N1038" t="str">
            <v>True</v>
          </cell>
          <cell r="O1038" t="str">
            <v>Active</v>
          </cell>
          <cell r="P1038" t="str">
            <v>ORG_C07</v>
          </cell>
        </row>
        <row r="1039">
          <cell r="A1039" t="str">
            <v>BI_FG400</v>
          </cell>
          <cell r="B1039" t="str">
            <v>FG400</v>
          </cell>
          <cell r="C1039" t="str">
            <v>BI_FG400 - Upper Falls Trash Rake Replacement</v>
          </cell>
          <cell r="D1039" t="str">
            <v>ER_4211</v>
          </cell>
          <cell r="E1039" t="str">
            <v>4211</v>
          </cell>
          <cell r="F1039" t="str">
            <v>ER_4211 - Upper Falls Trash Rake Replacement</v>
          </cell>
          <cell r="G1039" t="str">
            <v>Upper Falls Trash Rake Replacement</v>
          </cell>
          <cell r="H1039" t="str">
            <v>Generation Subfunction</v>
          </cell>
          <cell r="I1039" t="str">
            <v>Generation Function</v>
          </cell>
          <cell r="J1039" t="str">
            <v>Asset Condition</v>
          </cell>
          <cell r="K1039" t="str">
            <v>SRV_ED</v>
          </cell>
          <cell r="L1039" t="str">
            <v>JUR_AN</v>
          </cell>
          <cell r="M1039" t="str">
            <v>Hydro 331-336</v>
          </cell>
          <cell r="N1039" t="str">
            <v>True</v>
          </cell>
          <cell r="O1039" t="str">
            <v>Active</v>
          </cell>
          <cell r="P1039" t="str">
            <v>ORG_J07</v>
          </cell>
        </row>
        <row r="1040">
          <cell r="A1040" t="str">
            <v>BI_FG500</v>
          </cell>
          <cell r="B1040" t="str">
            <v>FG500</v>
          </cell>
          <cell r="C1040" t="str">
            <v>BI_FG500 - Upper Falls Control Works Spillway Modernization</v>
          </cell>
          <cell r="D1040" t="str">
            <v>ER_4219</v>
          </cell>
          <cell r="E1040" t="str">
            <v>4219</v>
          </cell>
          <cell r="F1040" t="str">
            <v>ER_4219 - Upper Falls Control Works Spillway Modernization</v>
          </cell>
          <cell r="G1040" t="str">
            <v>Upper Falls Control Works Spillway Modernization</v>
          </cell>
          <cell r="H1040" t="str">
            <v>Generation Subfunction</v>
          </cell>
          <cell r="I1040" t="str">
            <v>Generation Function</v>
          </cell>
          <cell r="J1040" t="str">
            <v>Asset Condition</v>
          </cell>
          <cell r="K1040" t="str">
            <v>SRV_ED</v>
          </cell>
          <cell r="L1040" t="str">
            <v>JUR_AN</v>
          </cell>
          <cell r="M1040" t="str">
            <v>Hydro 331-336</v>
          </cell>
          <cell r="N1040" t="str">
            <v>True</v>
          </cell>
          <cell r="O1040" t="str">
            <v>Active</v>
          </cell>
          <cell r="P1040" t="str">
            <v>ORG_J07</v>
          </cell>
        </row>
        <row r="1041">
          <cell r="A1041" t="str">
            <v>BI_FIN10</v>
          </cell>
          <cell r="B1041" t="str">
            <v>FIN10</v>
          </cell>
          <cell r="C1041" t="str">
            <v>BI_FIN10 - Physical Inventory Adjustments-Elec</v>
          </cell>
          <cell r="D1041" t="str">
            <v>ER_1000</v>
          </cell>
          <cell r="E1041" t="str">
            <v>1000</v>
          </cell>
          <cell r="F1041" t="str">
            <v>ER_1000 - Electric Revenue Blanket</v>
          </cell>
          <cell r="G1041" t="str">
            <v>New Revenue - Growth</v>
          </cell>
          <cell r="H1041" t="str">
            <v>Growth Subfunction</v>
          </cell>
          <cell r="I1041" t="str">
            <v>Growth</v>
          </cell>
          <cell r="J1041" t="str">
            <v>Customer Requested</v>
          </cell>
          <cell r="K1041" t="str">
            <v>SRV_ED</v>
          </cell>
          <cell r="L1041" t="str">
            <v>JUR_AN</v>
          </cell>
          <cell r="M1041" t="str">
            <v>Elec Distribution 360-373</v>
          </cell>
          <cell r="N1041" t="str">
            <v>False</v>
          </cell>
          <cell r="O1041" t="str">
            <v>Active</v>
          </cell>
          <cell r="P1041" t="str">
            <v>ORG_J51</v>
          </cell>
        </row>
        <row r="1042">
          <cell r="A1042" t="str">
            <v>BI_FIN11</v>
          </cell>
          <cell r="B1042" t="str">
            <v>FIN11</v>
          </cell>
          <cell r="C1042" t="str">
            <v>BI_FIN11 - Physical Inventory Adjustments-Gas</v>
          </cell>
          <cell r="D1042" t="str">
            <v>ER_1001</v>
          </cell>
          <cell r="E1042" t="str">
            <v>1001</v>
          </cell>
          <cell r="F1042" t="str">
            <v>ER_1001 - Gas Revenue Blanket</v>
          </cell>
          <cell r="G1042" t="str">
            <v>New Revenue - Growth</v>
          </cell>
          <cell r="H1042" t="str">
            <v>Growth Subfunction</v>
          </cell>
          <cell r="I1042" t="str">
            <v>Growth</v>
          </cell>
          <cell r="J1042" t="str">
            <v>Customer Requested</v>
          </cell>
          <cell r="K1042" t="str">
            <v>SRV_GD</v>
          </cell>
          <cell r="L1042" t="str">
            <v>JUR_AA</v>
          </cell>
          <cell r="M1042" t="str">
            <v>Gas Distribution 374-387</v>
          </cell>
          <cell r="N1042" t="str">
            <v>False</v>
          </cell>
          <cell r="O1042" t="str">
            <v>Inactive</v>
          </cell>
          <cell r="P1042" t="str">
            <v>ORG_J51</v>
          </cell>
        </row>
        <row r="1043">
          <cell r="A1043" t="str">
            <v>BI_FIN13</v>
          </cell>
          <cell r="B1043" t="str">
            <v>FIN13</v>
          </cell>
          <cell r="C1043" t="str">
            <v>BI_FIN13 - Physical Inventory Adjustments-ORCA</v>
          </cell>
          <cell r="D1043" t="str">
            <v>ER_1001</v>
          </cell>
          <cell r="E1043" t="str">
            <v>1001</v>
          </cell>
          <cell r="F1043" t="str">
            <v>ER_1001 - Gas Revenue Blanket</v>
          </cell>
          <cell r="G1043" t="str">
            <v>New Revenue - Growth</v>
          </cell>
          <cell r="H1043" t="str">
            <v>Growth Subfunction</v>
          </cell>
          <cell r="I1043" t="str">
            <v>Growth</v>
          </cell>
          <cell r="J1043" t="str">
            <v>Customer Requested</v>
          </cell>
          <cell r="K1043" t="str">
            <v>SRV_GD</v>
          </cell>
          <cell r="L1043" t="str">
            <v>JUR_AA</v>
          </cell>
          <cell r="M1043" t="str">
            <v>Gas Distribution 374-387</v>
          </cell>
          <cell r="N1043" t="str">
            <v>False</v>
          </cell>
          <cell r="O1043" t="str">
            <v>Inactive</v>
          </cell>
          <cell r="P1043" t="str">
            <v>ORG_J51</v>
          </cell>
        </row>
        <row r="1044">
          <cell r="A1044" t="str">
            <v>BI_FS401</v>
          </cell>
          <cell r="B1044" t="str">
            <v>FS401</v>
          </cell>
          <cell r="C1044" t="str">
            <v>BI_FS401 - Othello 115 Sub - Crash Barrier Design</v>
          </cell>
          <cell r="D1044" t="str">
            <v>ER_2241</v>
          </cell>
          <cell r="E1044" t="str">
            <v>2241</v>
          </cell>
          <cell r="F1044" t="str">
            <v>ER_2241 - Othello 115 Sub</v>
          </cell>
          <cell r="G1044" t="str">
            <v>Regular Capital - Pre Business Case</v>
          </cell>
          <cell r="H1044" t="str">
            <v>No Subfunction</v>
          </cell>
          <cell r="I1044" t="str">
            <v>No Function</v>
          </cell>
          <cell r="J1044" t="str">
            <v>No Driver</v>
          </cell>
          <cell r="K1044" t="str">
            <v>SRV_ED</v>
          </cell>
          <cell r="L1044" t="str">
            <v>JUR_WA</v>
          </cell>
          <cell r="M1044" t="str">
            <v>Elec Distribution 360-373</v>
          </cell>
          <cell r="N1044" t="str">
            <v>True</v>
          </cell>
          <cell r="O1044" t="str">
            <v>Inactive</v>
          </cell>
          <cell r="P1044" t="str">
            <v>ORG_M08</v>
          </cell>
        </row>
        <row r="1045">
          <cell r="A1045" t="str">
            <v>BI_FS402</v>
          </cell>
          <cell r="B1045" t="str">
            <v>FS402</v>
          </cell>
          <cell r="C1045" t="str">
            <v>BI_FS402 - Sprague 115 kV Substation - Minor Rebuild</v>
          </cell>
          <cell r="D1045" t="str">
            <v>ER_2204</v>
          </cell>
          <cell r="E1045" t="str">
            <v>2204</v>
          </cell>
          <cell r="F1045" t="str">
            <v>ER_2204 - Substation Rebuilds</v>
          </cell>
          <cell r="G1045" t="str">
            <v>Substation - Station Rebuilds Program</v>
          </cell>
          <cell r="H1045" t="str">
            <v>T&amp;D Engineering</v>
          </cell>
          <cell r="I1045" t="str">
            <v>T&amp;D</v>
          </cell>
          <cell r="J1045" t="str">
            <v>Asset Condition</v>
          </cell>
          <cell r="K1045" t="str">
            <v>SRV_ED</v>
          </cell>
          <cell r="L1045" t="str">
            <v>JUR_ID</v>
          </cell>
          <cell r="M1045" t="str">
            <v>Elec Distribution 360-373</v>
          </cell>
          <cell r="N1045" t="str">
            <v>True</v>
          </cell>
          <cell r="O1045" t="str">
            <v>Active</v>
          </cell>
          <cell r="P1045" t="str">
            <v>ORG_M08</v>
          </cell>
        </row>
        <row r="1046">
          <cell r="A1046" t="str">
            <v>BI_FS500</v>
          </cell>
          <cell r="B1046" t="str">
            <v>FS500</v>
          </cell>
          <cell r="C1046" t="str">
            <v>BI_FS500 - Bruce Siding Sub - Construct New 115 kV Sub</v>
          </cell>
          <cell r="D1046" t="str">
            <v>ER_2325</v>
          </cell>
          <cell r="E1046" t="str">
            <v>2325</v>
          </cell>
          <cell r="F1046" t="str">
            <v>ER_2325 - Bruce Siding Sub - Construct New 115 kV Sub</v>
          </cell>
          <cell r="G1046" t="str">
            <v>Regular Capital - Pre Business Case</v>
          </cell>
          <cell r="H1046" t="str">
            <v>No Subfunction</v>
          </cell>
          <cell r="I1046" t="str">
            <v>No Function</v>
          </cell>
          <cell r="J1046" t="str">
            <v>No Driver</v>
          </cell>
          <cell r="K1046" t="str">
            <v>SRV_ED</v>
          </cell>
          <cell r="L1046" t="str">
            <v>JUR_WA</v>
          </cell>
          <cell r="M1046" t="str">
            <v>Elec Distribution 360-373</v>
          </cell>
          <cell r="N1046" t="str">
            <v>True</v>
          </cell>
          <cell r="O1046" t="str">
            <v>Inactive</v>
          </cell>
          <cell r="P1046" t="str">
            <v>ORG_F08</v>
          </cell>
        </row>
        <row r="1047">
          <cell r="A1047" t="str">
            <v>BI_FS501</v>
          </cell>
          <cell r="B1047" t="str">
            <v>FS501</v>
          </cell>
          <cell r="C1047" t="str">
            <v>BI_FS501 - Bruce Rd. Substation - Property</v>
          </cell>
          <cell r="D1047" t="str">
            <v>ER_2274</v>
          </cell>
          <cell r="E1047" t="str">
            <v>2274</v>
          </cell>
          <cell r="F1047" t="str">
            <v>ER_2274 - New Substations</v>
          </cell>
          <cell r="G1047" t="str">
            <v>Substation - New Distribution Station Capacity Program</v>
          </cell>
          <cell r="H1047" t="str">
            <v>T&amp;D Engineering</v>
          </cell>
          <cell r="I1047" t="str">
            <v>T&amp;D</v>
          </cell>
          <cell r="J1047" t="str">
            <v>Performance &amp; Capacity</v>
          </cell>
          <cell r="K1047" t="str">
            <v>SRV_ED</v>
          </cell>
          <cell r="L1047" t="str">
            <v>JUR_WA</v>
          </cell>
          <cell r="M1047" t="str">
            <v>Elec Transmission 350-359</v>
          </cell>
          <cell r="N1047" t="str">
            <v>False</v>
          </cell>
          <cell r="O1047" t="str">
            <v>Active</v>
          </cell>
          <cell r="P1047" t="str">
            <v>ORG_M08</v>
          </cell>
        </row>
        <row r="1048">
          <cell r="A1048" t="str">
            <v>BI_FS700</v>
          </cell>
          <cell r="B1048" t="str">
            <v>FS700</v>
          </cell>
          <cell r="C1048" t="str">
            <v>BI_FS700 - Lee &amp; Reynolds Sub 115/13V Capacity Increase</v>
          </cell>
          <cell r="D1048" t="str">
            <v>ER_2204</v>
          </cell>
          <cell r="E1048" t="str">
            <v>2204</v>
          </cell>
          <cell r="F1048" t="str">
            <v>ER_2204 - Substation Rebuilds</v>
          </cell>
          <cell r="G1048" t="str">
            <v>Substation - Station Rebuilds Program</v>
          </cell>
          <cell r="H1048" t="str">
            <v>T&amp;D Engineering</v>
          </cell>
          <cell r="I1048" t="str">
            <v>T&amp;D</v>
          </cell>
          <cell r="J1048" t="str">
            <v>Asset Condition</v>
          </cell>
          <cell r="K1048" t="str">
            <v>SRV_ED</v>
          </cell>
          <cell r="L1048" t="str">
            <v>JUR_AN</v>
          </cell>
          <cell r="M1048" t="str">
            <v>Elec Distribution 360-373</v>
          </cell>
          <cell r="N1048" t="str">
            <v>True</v>
          </cell>
          <cell r="O1048" t="str">
            <v>Active</v>
          </cell>
          <cell r="P1048" t="str">
            <v>ORG_M08</v>
          </cell>
        </row>
        <row r="1049">
          <cell r="A1049" t="str">
            <v>BI_FS701</v>
          </cell>
          <cell r="B1049" t="str">
            <v>FS701</v>
          </cell>
          <cell r="C1049" t="str">
            <v>BI_FS701 - Othello City 115/13V Substation Rebuild</v>
          </cell>
          <cell r="D1049" t="str">
            <v>ER_2204</v>
          </cell>
          <cell r="E1049" t="str">
            <v>2204</v>
          </cell>
          <cell r="F1049" t="str">
            <v>ER_2204 - Substation Rebuilds</v>
          </cell>
          <cell r="G1049" t="str">
            <v>Substation - Station Rebuilds Program</v>
          </cell>
          <cell r="H1049" t="str">
            <v>T&amp;D Engineering</v>
          </cell>
          <cell r="I1049" t="str">
            <v>T&amp;D</v>
          </cell>
          <cell r="J1049" t="str">
            <v>Asset Condition</v>
          </cell>
          <cell r="K1049" t="str">
            <v>SRV_ED</v>
          </cell>
          <cell r="L1049" t="str">
            <v>JUR_AN</v>
          </cell>
          <cell r="M1049" t="str">
            <v>Elec Distribution 360-373</v>
          </cell>
          <cell r="N1049" t="str">
            <v>True</v>
          </cell>
          <cell r="O1049" t="str">
            <v>Active</v>
          </cell>
          <cell r="P1049" t="str">
            <v>ORG_M08</v>
          </cell>
        </row>
        <row r="1050">
          <cell r="A1050" t="str">
            <v>BI_FS702</v>
          </cell>
          <cell r="B1050" t="str">
            <v>FS702</v>
          </cell>
          <cell r="C1050" t="str">
            <v>BI_FS702 - Saddle Mountain Integration (Substation Work)</v>
          </cell>
          <cell r="D1050" t="str">
            <v>ER_2605</v>
          </cell>
          <cell r="E1050" t="str">
            <v>2605</v>
          </cell>
          <cell r="F1050" t="str">
            <v>ER_2605 - Saddle Mountain Integration</v>
          </cell>
          <cell r="G1050" t="str">
            <v>Saddle Mountain 230/115kV Station (New) Integration Project Phase 1</v>
          </cell>
          <cell r="H1050" t="str">
            <v>T&amp;D Engineering</v>
          </cell>
          <cell r="I1050" t="str">
            <v>T&amp;D</v>
          </cell>
          <cell r="J1050" t="str">
            <v>Mandatory &amp; Compliance</v>
          </cell>
          <cell r="K1050" t="str">
            <v>SRV_ED</v>
          </cell>
          <cell r="L1050" t="str">
            <v>JUR_AN</v>
          </cell>
          <cell r="M1050" t="str">
            <v>Elec Transmission 350-359</v>
          </cell>
          <cell r="N1050" t="str">
            <v>True</v>
          </cell>
          <cell r="O1050" t="str">
            <v>Active</v>
          </cell>
          <cell r="P1050" t="str">
            <v>ORG_M08</v>
          </cell>
        </row>
        <row r="1051">
          <cell r="A1051" t="str">
            <v>BI_FS705</v>
          </cell>
          <cell r="B1051" t="str">
            <v>FS705</v>
          </cell>
          <cell r="C1051" t="str">
            <v>BI_FS705 - Lind Sub - Solar Farm Interconnection (Sub)</v>
          </cell>
          <cell r="D1051" t="str">
            <v>ER_2609</v>
          </cell>
          <cell r="E1051" t="str">
            <v>2609</v>
          </cell>
          <cell r="F1051" t="str">
            <v>ER_2609 - Lind Solar Project #53 Interconnection</v>
          </cell>
          <cell r="G1051" t="str">
            <v>Lind Solar Project #53 Interconnection</v>
          </cell>
          <cell r="H1051" t="str">
            <v>T&amp;D Engineering</v>
          </cell>
          <cell r="I1051" t="str">
            <v>T&amp;D</v>
          </cell>
          <cell r="J1051" t="str">
            <v>Customer Requested</v>
          </cell>
          <cell r="K1051" t="str">
            <v>SRV_ED</v>
          </cell>
          <cell r="L1051" t="str">
            <v>JUR_AN</v>
          </cell>
          <cell r="M1051" t="str">
            <v>Elec Transmission 350-359</v>
          </cell>
          <cell r="N1051" t="str">
            <v>True</v>
          </cell>
          <cell r="O1051" t="str">
            <v>Active</v>
          </cell>
          <cell r="P1051" t="str">
            <v>ORG_M08</v>
          </cell>
        </row>
        <row r="1052">
          <cell r="A1052" t="str">
            <v>BI_FS800</v>
          </cell>
          <cell r="B1052" t="str">
            <v>FS800</v>
          </cell>
          <cell r="C1052" t="str">
            <v>BI_FS800 - Saddle Mountain Phase 2 Integration (Sub)</v>
          </cell>
          <cell r="D1052" t="str">
            <v>ER_2616</v>
          </cell>
          <cell r="E1052" t="str">
            <v>2616</v>
          </cell>
          <cell r="F1052" t="str">
            <v>ER_2616 - Saddle Mountain Integration Phase 2</v>
          </cell>
          <cell r="G1052" t="str">
            <v>Saddle Mountain 230/115kV Station (New) Integration Project Phase 2</v>
          </cell>
          <cell r="H1052" t="str">
            <v>T&amp;D Engineering</v>
          </cell>
          <cell r="I1052" t="str">
            <v>T&amp;D</v>
          </cell>
          <cell r="J1052" t="str">
            <v>Mandatory &amp; Compliance</v>
          </cell>
          <cell r="K1052" t="str">
            <v>SRV_ED</v>
          </cell>
          <cell r="L1052" t="str">
            <v>JUR_AN</v>
          </cell>
          <cell r="M1052" t="str">
            <v>Elec Transmission 350-359</v>
          </cell>
          <cell r="N1052" t="str">
            <v>True</v>
          </cell>
          <cell r="O1052" t="str">
            <v>Active</v>
          </cell>
          <cell r="P1052" t="str">
            <v>ORG_M08</v>
          </cell>
        </row>
        <row r="1053">
          <cell r="A1053" t="str">
            <v>BI_FS801</v>
          </cell>
          <cell r="B1053" t="str">
            <v>FS801</v>
          </cell>
          <cell r="C1053" t="str">
            <v>BI_FS801 - Othello 115kV Switching Station: Capacity Upgrades</v>
          </cell>
          <cell r="D1053" t="str">
            <v>ER_2618</v>
          </cell>
          <cell r="E1053" t="str">
            <v>2618</v>
          </cell>
          <cell r="F1053" t="str">
            <v>ER_2618 - Rattlesnake Flat 115kV Wind Farm Project</v>
          </cell>
          <cell r="G1053" t="str">
            <v>Rattlesnake Flat Wind Farm Project 115kV Integration Project</v>
          </cell>
          <cell r="H1053" t="str">
            <v>T&amp;D Engineering</v>
          </cell>
          <cell r="I1053" t="str">
            <v>T&amp;D</v>
          </cell>
          <cell r="J1053" t="str">
            <v>Customer Requested</v>
          </cell>
          <cell r="K1053" t="str">
            <v>SRV_ED</v>
          </cell>
          <cell r="L1053" t="str">
            <v>JUR_AN</v>
          </cell>
          <cell r="M1053" t="str">
            <v>Elec Transmission 350-359</v>
          </cell>
          <cell r="N1053" t="str">
            <v>True</v>
          </cell>
          <cell r="O1053" t="str">
            <v>Active</v>
          </cell>
          <cell r="P1053" t="str">
            <v>ORG_M08</v>
          </cell>
        </row>
        <row r="1054">
          <cell r="A1054" t="str">
            <v>BI_FS802</v>
          </cell>
          <cell r="B1054" t="str">
            <v>FS802</v>
          </cell>
          <cell r="C1054" t="str">
            <v>BI_FS802 - Warden 115kV Substation: Capacity Upgrades</v>
          </cell>
          <cell r="D1054" t="str">
            <v>ER_2618</v>
          </cell>
          <cell r="E1054" t="str">
            <v>2618</v>
          </cell>
          <cell r="F1054" t="str">
            <v>ER_2618 - Rattlesnake Flat 115kV Wind Farm Project</v>
          </cell>
          <cell r="G1054" t="str">
            <v>Rattlesnake Flat Wind Farm Project 115kV Integration Project</v>
          </cell>
          <cell r="H1054" t="str">
            <v>T&amp;D Engineering</v>
          </cell>
          <cell r="I1054" t="str">
            <v>T&amp;D</v>
          </cell>
          <cell r="J1054" t="str">
            <v>Customer Requested</v>
          </cell>
          <cell r="K1054" t="str">
            <v>SRV_ED</v>
          </cell>
          <cell r="L1054" t="str">
            <v>JUR_AN</v>
          </cell>
          <cell r="M1054" t="str">
            <v>Elec Transmission 350-359</v>
          </cell>
          <cell r="N1054" t="str">
            <v>True</v>
          </cell>
          <cell r="O1054" t="str">
            <v>Active</v>
          </cell>
          <cell r="P1054" t="str">
            <v>ORG_M08</v>
          </cell>
        </row>
        <row r="1055">
          <cell r="A1055" t="str">
            <v>BI_FS803</v>
          </cell>
          <cell r="B1055" t="str">
            <v>FS803</v>
          </cell>
          <cell r="C1055" t="str">
            <v>BI_FS803 - Roxboro 115kV Substation: Capacity Upgrades</v>
          </cell>
          <cell r="D1055" t="str">
            <v>ER_2618</v>
          </cell>
          <cell r="E1055" t="str">
            <v>2618</v>
          </cell>
          <cell r="F1055" t="str">
            <v>ER_2618 - Rattlesnake Flat 115kV Wind Farm Project</v>
          </cell>
          <cell r="G1055" t="str">
            <v>Rattlesnake Flat Wind Farm Project 115kV Integration Project</v>
          </cell>
          <cell r="H1055" t="str">
            <v>T&amp;D Engineering</v>
          </cell>
          <cell r="I1055" t="str">
            <v>T&amp;D</v>
          </cell>
          <cell r="J1055" t="str">
            <v>Customer Requested</v>
          </cell>
          <cell r="K1055" t="str">
            <v>SRV_ED</v>
          </cell>
          <cell r="L1055" t="str">
            <v>JUR_AN</v>
          </cell>
          <cell r="M1055" t="str">
            <v>Elec Transmission 350-359</v>
          </cell>
          <cell r="N1055" t="str">
            <v>True</v>
          </cell>
          <cell r="O1055" t="str">
            <v>Active</v>
          </cell>
          <cell r="P1055" t="str">
            <v>ORG_M08</v>
          </cell>
        </row>
        <row r="1056">
          <cell r="A1056" t="str">
            <v>BI_FS804</v>
          </cell>
          <cell r="B1056" t="str">
            <v>FS804</v>
          </cell>
          <cell r="C1056" t="str">
            <v>BI_FS804 - Lind 115kV Substation: Capacity Upgrades</v>
          </cell>
          <cell r="D1056" t="str">
            <v>ER_2618</v>
          </cell>
          <cell r="E1056" t="str">
            <v>2618</v>
          </cell>
          <cell r="F1056" t="str">
            <v>ER_2618 - Rattlesnake Flat 115kV Wind Farm Project</v>
          </cell>
          <cell r="G1056" t="str">
            <v>Rattlesnake Flat Wind Farm Project 115kV Integration Project</v>
          </cell>
          <cell r="H1056" t="str">
            <v>T&amp;D Engineering</v>
          </cell>
          <cell r="I1056" t="str">
            <v>T&amp;D</v>
          </cell>
          <cell r="J1056" t="str">
            <v>Customer Requested</v>
          </cell>
          <cell r="K1056" t="str">
            <v>SRV_ED</v>
          </cell>
          <cell r="L1056" t="str">
            <v>JUR_AN</v>
          </cell>
          <cell r="M1056" t="str">
            <v>Elec Transmission 350-359</v>
          </cell>
          <cell r="N1056" t="str">
            <v>True</v>
          </cell>
          <cell r="O1056" t="str">
            <v>Active</v>
          </cell>
          <cell r="P1056" t="str">
            <v>ORG_M08</v>
          </cell>
        </row>
        <row r="1057">
          <cell r="A1057" t="str">
            <v>BI_FS805</v>
          </cell>
          <cell r="B1057" t="str">
            <v>FS805</v>
          </cell>
          <cell r="C1057" t="str">
            <v>BI_FS805 - Neilson 115kV Substation: New Sub Construction</v>
          </cell>
          <cell r="D1057" t="str">
            <v>ER_2618</v>
          </cell>
          <cell r="E1057" t="str">
            <v>2618</v>
          </cell>
          <cell r="F1057" t="str">
            <v>ER_2618 - Rattlesnake Flat 115kV Wind Farm Project</v>
          </cell>
          <cell r="G1057" t="str">
            <v>Rattlesnake Flat Wind Farm Project 115kV Integration Project</v>
          </cell>
          <cell r="H1057" t="str">
            <v>T&amp;D Engineering</v>
          </cell>
          <cell r="I1057" t="str">
            <v>T&amp;D</v>
          </cell>
          <cell r="J1057" t="str">
            <v>Customer Requested</v>
          </cell>
          <cell r="K1057" t="str">
            <v>SRV_ED</v>
          </cell>
          <cell r="L1057" t="str">
            <v>JUR_AN</v>
          </cell>
          <cell r="M1057" t="str">
            <v>Elec Transmission 350-359</v>
          </cell>
          <cell r="N1057" t="str">
            <v>True</v>
          </cell>
          <cell r="O1057" t="str">
            <v>Active</v>
          </cell>
          <cell r="P1057" t="str">
            <v>ORG_M08</v>
          </cell>
        </row>
        <row r="1058">
          <cell r="A1058" t="str">
            <v>BI_FT000</v>
          </cell>
          <cell r="B1058" t="str">
            <v>FT000</v>
          </cell>
          <cell r="C1058" t="str">
            <v>BI_FT000 - Walla Walla-Wanapum Str. 52-10 Replacement for BPA</v>
          </cell>
          <cell r="D1058" t="str">
            <v>ER_2070</v>
          </cell>
          <cell r="E1058" t="str">
            <v>2070</v>
          </cell>
          <cell r="F1058" t="str">
            <v>ER_2070 - Trans/Dist/Sub Reimbursable Projects</v>
          </cell>
          <cell r="G1058" t="str">
            <v>T&amp;D Reimbursable</v>
          </cell>
          <cell r="H1058" t="str">
            <v>T&amp;D Engineering</v>
          </cell>
          <cell r="I1058" t="str">
            <v>T&amp;D</v>
          </cell>
          <cell r="J1058" t="str">
            <v>Customer Requested</v>
          </cell>
          <cell r="K1058" t="str">
            <v>SRV_ED</v>
          </cell>
          <cell r="L1058" t="str">
            <v>JUR_AN</v>
          </cell>
          <cell r="M1058" t="str">
            <v>Elec Transmission 350-359</v>
          </cell>
          <cell r="N1058" t="str">
            <v>True</v>
          </cell>
          <cell r="O1058" t="str">
            <v>Active</v>
          </cell>
          <cell r="P1058" t="str">
            <v>ORG_L08</v>
          </cell>
        </row>
        <row r="1059">
          <cell r="A1059" t="str">
            <v>BI_FT101</v>
          </cell>
          <cell r="B1059" t="str">
            <v>FT101</v>
          </cell>
          <cell r="C1059" t="str">
            <v>BI_FT101 - Othello Office Microwave Site Improvement</v>
          </cell>
          <cell r="D1059" t="str">
            <v>ER_5102</v>
          </cell>
          <cell r="E1059" t="str">
            <v>5102</v>
          </cell>
          <cell r="F1059" t="str">
            <v>ER_5102 - Private Transport</v>
          </cell>
          <cell r="G1059" t="str">
            <v>Regular Capital - Pre Business Case</v>
          </cell>
          <cell r="H1059" t="str">
            <v>No Subfunction</v>
          </cell>
          <cell r="I1059" t="str">
            <v>No Function</v>
          </cell>
          <cell r="J1059" t="str">
            <v>No Driver</v>
          </cell>
          <cell r="K1059" t="str">
            <v>SRV_CD</v>
          </cell>
          <cell r="L1059" t="str">
            <v>JUR_AA</v>
          </cell>
          <cell r="M1059" t="str">
            <v>General 5yr 389 / 393-395 / 397-398</v>
          </cell>
          <cell r="N1059" t="str">
            <v>True</v>
          </cell>
          <cell r="O1059" t="str">
            <v>Inactive</v>
          </cell>
          <cell r="P1059" t="str">
            <v>ORG_B09</v>
          </cell>
        </row>
        <row r="1060">
          <cell r="A1060" t="str">
            <v>BI_FT106</v>
          </cell>
          <cell r="B1060" t="str">
            <v>FT106</v>
          </cell>
          <cell r="C1060" t="str">
            <v>BI_FT106 - Bruce Siding 115 Tap</v>
          </cell>
          <cell r="D1060" t="str">
            <v>ER_2325</v>
          </cell>
          <cell r="E1060" t="str">
            <v>2325</v>
          </cell>
          <cell r="F1060" t="str">
            <v>ER_2325 - Bruce Siding Sub - Construct New 115 kV Sub</v>
          </cell>
          <cell r="G1060" t="str">
            <v>Regular Capital - Pre Business Case</v>
          </cell>
          <cell r="H1060" t="str">
            <v>No Subfunction</v>
          </cell>
          <cell r="I1060" t="str">
            <v>No Function</v>
          </cell>
          <cell r="J1060" t="str">
            <v>No Driver</v>
          </cell>
          <cell r="K1060" t="str">
            <v>SRV_ED</v>
          </cell>
          <cell r="L1060" t="str">
            <v>JUR_WA</v>
          </cell>
          <cell r="M1060" t="str">
            <v>Elec Distribution 360-373</v>
          </cell>
          <cell r="N1060" t="str">
            <v>True</v>
          </cell>
          <cell r="O1060" t="str">
            <v>Inactive</v>
          </cell>
          <cell r="P1060" t="str">
            <v>ORG_L08</v>
          </cell>
        </row>
        <row r="1061">
          <cell r="A1061" t="str">
            <v>BI_FT130</v>
          </cell>
          <cell r="B1061" t="str">
            <v>FT130</v>
          </cell>
          <cell r="C1061" t="str">
            <v>BI_FT130 - Benton-Othello 115 Recond</v>
          </cell>
          <cell r="D1061" t="str">
            <v>ER_2457</v>
          </cell>
          <cell r="E1061" t="str">
            <v>2457</v>
          </cell>
          <cell r="F1061" t="str">
            <v>ER_2457 - Benton-Othello 115 Recond</v>
          </cell>
          <cell r="G1061" t="str">
            <v>Transmission Construction - Compliance</v>
          </cell>
          <cell r="H1061" t="str">
            <v>T&amp;D Engineering</v>
          </cell>
          <cell r="I1061" t="str">
            <v>T&amp;D</v>
          </cell>
          <cell r="J1061" t="str">
            <v>Mandatory &amp; Compliance</v>
          </cell>
          <cell r="K1061" t="str">
            <v>SRV_ED</v>
          </cell>
          <cell r="L1061" t="str">
            <v>JUR_AN</v>
          </cell>
          <cell r="M1061" t="str">
            <v>Elec Transmission 350-359</v>
          </cell>
          <cell r="N1061" t="str">
            <v>True</v>
          </cell>
          <cell r="O1061" t="str">
            <v>Active</v>
          </cell>
          <cell r="P1061" t="str">
            <v>ORG_L08</v>
          </cell>
        </row>
        <row r="1062">
          <cell r="A1062" t="str">
            <v>BI_FT201</v>
          </cell>
          <cell r="B1062" t="str">
            <v>FT201</v>
          </cell>
          <cell r="C1062" t="str">
            <v>BI_FT201 - Lind-Warden 115 Kv: Minor Rebuild</v>
          </cell>
          <cell r="D1062" t="str">
            <v>ER_2057</v>
          </cell>
          <cell r="E1062" t="str">
            <v>2057</v>
          </cell>
          <cell r="F1062" t="str">
            <v>ER_2057 - Transmission Minor Rebuild</v>
          </cell>
          <cell r="G1062" t="str">
            <v>Transmission - Minor Rebuild</v>
          </cell>
          <cell r="H1062" t="str">
            <v>T&amp;D Engineering</v>
          </cell>
          <cell r="I1062" t="str">
            <v>T&amp;D</v>
          </cell>
          <cell r="J1062" t="str">
            <v>Asset Condition</v>
          </cell>
          <cell r="K1062" t="str">
            <v>SRV_ED</v>
          </cell>
          <cell r="L1062" t="str">
            <v>JUR_AN</v>
          </cell>
          <cell r="M1062" t="str">
            <v>Elec Transmission 350-359</v>
          </cell>
          <cell r="N1062" t="str">
            <v>False</v>
          </cell>
          <cell r="O1062" t="str">
            <v>Inactive</v>
          </cell>
          <cell r="P1062" t="str">
            <v>ORG_H50</v>
          </cell>
        </row>
        <row r="1063">
          <cell r="A1063" t="str">
            <v>BI_FT207</v>
          </cell>
          <cell r="B1063" t="str">
            <v>FT207</v>
          </cell>
          <cell r="C1063" t="str">
            <v>BI_FT207 - Microwave Tower Installation @ L&amp;R Substation</v>
          </cell>
          <cell r="D1063" t="str">
            <v>ER_5102</v>
          </cell>
          <cell r="E1063" t="str">
            <v>5102</v>
          </cell>
          <cell r="F1063" t="str">
            <v>ER_5102 - Private Transport</v>
          </cell>
          <cell r="G1063" t="str">
            <v>Regular Capital - Pre Business Case</v>
          </cell>
          <cell r="H1063" t="str">
            <v>No Subfunction</v>
          </cell>
          <cell r="I1063" t="str">
            <v>No Function</v>
          </cell>
          <cell r="J1063" t="str">
            <v>No Driver</v>
          </cell>
          <cell r="K1063" t="str">
            <v>SRV_CD</v>
          </cell>
          <cell r="L1063" t="str">
            <v>JUR_AA</v>
          </cell>
          <cell r="M1063" t="str">
            <v>General 5yr 389 / 393-395 / 397-398</v>
          </cell>
          <cell r="N1063" t="str">
            <v>True</v>
          </cell>
          <cell r="O1063" t="str">
            <v>Inactive</v>
          </cell>
          <cell r="P1063" t="str">
            <v>ORG_F08</v>
          </cell>
        </row>
        <row r="1064">
          <cell r="A1064" t="str">
            <v>BI_FT401</v>
          </cell>
          <cell r="B1064" t="str">
            <v>FT401</v>
          </cell>
          <cell r="C1064" t="str">
            <v>BI_FT401 - Chelan-Stratford 115 Kv - Repair Fire Damage</v>
          </cell>
          <cell r="D1064" t="str">
            <v>ER_2255</v>
          </cell>
          <cell r="E1064" t="str">
            <v>2255</v>
          </cell>
          <cell r="F1064" t="str">
            <v>ER_2255 - Chelan-Stratford Fire Damage</v>
          </cell>
          <cell r="G1064" t="str">
            <v>Regular Capital - Pre Business Case</v>
          </cell>
          <cell r="H1064" t="str">
            <v>No Subfunction</v>
          </cell>
          <cell r="I1064" t="str">
            <v>No Function</v>
          </cell>
          <cell r="J1064" t="str">
            <v>No Driver</v>
          </cell>
          <cell r="K1064" t="str">
            <v>SRV_ED</v>
          </cell>
          <cell r="L1064" t="str">
            <v>JUR_WA</v>
          </cell>
          <cell r="M1064" t="str">
            <v>Elec Transmission 350-359</v>
          </cell>
          <cell r="N1064" t="str">
            <v>True</v>
          </cell>
          <cell r="O1064" t="str">
            <v>Inactive</v>
          </cell>
          <cell r="P1064" t="str">
            <v>ORG_H50</v>
          </cell>
        </row>
        <row r="1065">
          <cell r="A1065" t="str">
            <v>BI_FT500</v>
          </cell>
          <cell r="B1065" t="str">
            <v>FT500</v>
          </cell>
          <cell r="C1065" t="str">
            <v>BI_FT500 - Walla Walla-Wanapum 230 MR</v>
          </cell>
          <cell r="D1065" t="str">
            <v>ER_2057</v>
          </cell>
          <cell r="E1065" t="str">
            <v>2057</v>
          </cell>
          <cell r="F1065" t="str">
            <v>ER_2057 - Transmission Minor Rebuild</v>
          </cell>
          <cell r="G1065" t="str">
            <v>Transmission - Minor Rebuild</v>
          </cell>
          <cell r="H1065" t="str">
            <v>T&amp;D Engineering</v>
          </cell>
          <cell r="I1065" t="str">
            <v>T&amp;D</v>
          </cell>
          <cell r="J1065" t="str">
            <v>Asset Condition</v>
          </cell>
          <cell r="K1065" t="str">
            <v>SRV_ED</v>
          </cell>
          <cell r="L1065" t="str">
            <v>JUR_AN</v>
          </cell>
          <cell r="M1065" t="str">
            <v>Elec Transmission 350-359</v>
          </cell>
          <cell r="N1065" t="str">
            <v>False</v>
          </cell>
          <cell r="O1065" t="str">
            <v>Inactive</v>
          </cell>
          <cell r="P1065" t="str">
            <v>ORG_H50</v>
          </cell>
        </row>
        <row r="1066">
          <cell r="A1066" t="str">
            <v>BI_FT501</v>
          </cell>
          <cell r="B1066" t="str">
            <v>FT501</v>
          </cell>
          <cell r="C1066" t="str">
            <v>BI_FT501 - Bruce Siding 115-13 kV Sub: Tap Transmission</v>
          </cell>
          <cell r="D1066" t="str">
            <v>ER_2325</v>
          </cell>
          <cell r="E1066" t="str">
            <v>2325</v>
          </cell>
          <cell r="F1066" t="str">
            <v>ER_2325 - Bruce Siding Sub - Construct New 115 kV Sub</v>
          </cell>
          <cell r="G1066" t="str">
            <v>Regular Capital - Pre Business Case</v>
          </cell>
          <cell r="H1066" t="str">
            <v>No Subfunction</v>
          </cell>
          <cell r="I1066" t="str">
            <v>No Function</v>
          </cell>
          <cell r="J1066" t="str">
            <v>No Driver</v>
          </cell>
          <cell r="K1066" t="str">
            <v>SRV_ED</v>
          </cell>
          <cell r="L1066" t="str">
            <v>JUR_WA</v>
          </cell>
          <cell r="M1066" t="str">
            <v>Elec Distribution 360-373</v>
          </cell>
          <cell r="N1066" t="str">
            <v>True</v>
          </cell>
          <cell r="O1066" t="str">
            <v>Inactive</v>
          </cell>
          <cell r="P1066" t="str">
            <v>ORG_H50</v>
          </cell>
        </row>
        <row r="1067">
          <cell r="A1067" t="str">
            <v>BI_FT502</v>
          </cell>
          <cell r="B1067" t="str">
            <v>FT502</v>
          </cell>
          <cell r="C1067" t="str">
            <v>BI_FT502 - Othello Transmission Fire Rebuild</v>
          </cell>
          <cell r="D1067" t="str">
            <v>ER_2369</v>
          </cell>
          <cell r="E1067" t="str">
            <v>2369</v>
          </cell>
          <cell r="F1067" t="str">
            <v>ER_2369 - Othello Transmission Fire Rebuild</v>
          </cell>
          <cell r="G1067" t="str">
            <v>Regular Capital - Pre Business Case</v>
          </cell>
          <cell r="H1067" t="str">
            <v>No Subfunction</v>
          </cell>
          <cell r="I1067" t="str">
            <v>No Function</v>
          </cell>
          <cell r="J1067" t="str">
            <v>No Driver</v>
          </cell>
          <cell r="K1067" t="str">
            <v>SRV_ED</v>
          </cell>
          <cell r="L1067" t="str">
            <v>JUR_AN</v>
          </cell>
          <cell r="M1067" t="str">
            <v>Elec Transmission 350-359</v>
          </cell>
          <cell r="N1067" t="str">
            <v>True</v>
          </cell>
          <cell r="O1067" t="str">
            <v>Inactive</v>
          </cell>
          <cell r="P1067" t="str">
            <v>ORG_H50</v>
          </cell>
        </row>
        <row r="1068">
          <cell r="A1068" t="str">
            <v>BI_FT631</v>
          </cell>
          <cell r="B1068" t="str">
            <v>FT631</v>
          </cell>
          <cell r="C1068" t="str">
            <v>BI_FT631 - Wanapum Switchyard-Repl Breaker W-5482</v>
          </cell>
          <cell r="D1068" t="str">
            <v>ER_2432</v>
          </cell>
          <cell r="E1068" t="str">
            <v>2432</v>
          </cell>
          <cell r="F1068" t="str">
            <v>ER_2432 - Wanapum Switchyard-Repl Breaker W-5482</v>
          </cell>
          <cell r="G1068" t="str">
            <v>Regular Capital - Pre Business Case</v>
          </cell>
          <cell r="H1068" t="str">
            <v>No Subfunction</v>
          </cell>
          <cell r="I1068" t="str">
            <v>No Function</v>
          </cell>
          <cell r="J1068" t="str">
            <v>No Driver</v>
          </cell>
          <cell r="K1068" t="str">
            <v>SRV_ED</v>
          </cell>
          <cell r="L1068" t="str">
            <v>JUR_WA</v>
          </cell>
          <cell r="M1068" t="str">
            <v>Elec Transmission 350-359</v>
          </cell>
          <cell r="N1068" t="str">
            <v>False</v>
          </cell>
          <cell r="O1068" t="str">
            <v>Inactive</v>
          </cell>
          <cell r="P1068" t="str">
            <v>ORG_M08</v>
          </cell>
        </row>
        <row r="1069">
          <cell r="A1069" t="str">
            <v>BI_FT652</v>
          </cell>
          <cell r="B1069" t="str">
            <v>FT652</v>
          </cell>
          <cell r="C1069" t="str">
            <v>BI_FT652 - Chelan-Stratford 115kV:Minor Rebuild</v>
          </cell>
          <cell r="D1069" t="str">
            <v>ER_2057</v>
          </cell>
          <cell r="E1069" t="str">
            <v>2057</v>
          </cell>
          <cell r="F1069" t="str">
            <v>ER_2057 - Transmission Minor Rebuild</v>
          </cell>
          <cell r="G1069" t="str">
            <v>Transmission - Minor Rebuild</v>
          </cell>
          <cell r="H1069" t="str">
            <v>T&amp;D Engineering</v>
          </cell>
          <cell r="I1069" t="str">
            <v>T&amp;D</v>
          </cell>
          <cell r="J1069" t="str">
            <v>Asset Condition</v>
          </cell>
          <cell r="K1069" t="str">
            <v>SRV_ED</v>
          </cell>
          <cell r="L1069" t="str">
            <v>JUR_AN</v>
          </cell>
          <cell r="M1069" t="str">
            <v>Elec Transmission 350-359</v>
          </cell>
          <cell r="N1069" t="str">
            <v>False</v>
          </cell>
          <cell r="O1069" t="str">
            <v>Inactive</v>
          </cell>
          <cell r="P1069" t="str">
            <v>ORG_L08</v>
          </cell>
        </row>
        <row r="1070">
          <cell r="A1070" t="str">
            <v>BI_FT700</v>
          </cell>
          <cell r="B1070" t="str">
            <v>FT700</v>
          </cell>
          <cell r="C1070" t="str">
            <v>BI_FT700 - Lee &amp; Reynolds Sub 115/13V Capacity Incr Tx Integ</v>
          </cell>
          <cell r="D1070" t="str">
            <v>ER_2204</v>
          </cell>
          <cell r="E1070" t="str">
            <v>2204</v>
          </cell>
          <cell r="F1070" t="str">
            <v>ER_2204 - Substation Rebuilds</v>
          </cell>
          <cell r="G1070" t="str">
            <v>Substation - Station Rebuilds Program</v>
          </cell>
          <cell r="H1070" t="str">
            <v>T&amp;D Engineering</v>
          </cell>
          <cell r="I1070" t="str">
            <v>T&amp;D</v>
          </cell>
          <cell r="J1070" t="str">
            <v>Asset Condition</v>
          </cell>
          <cell r="K1070" t="str">
            <v>SRV_ED</v>
          </cell>
          <cell r="L1070" t="str">
            <v>JUR_AN</v>
          </cell>
          <cell r="M1070" t="str">
            <v>Elec Distribution 360-373</v>
          </cell>
          <cell r="N1070" t="str">
            <v>True</v>
          </cell>
          <cell r="O1070" t="str">
            <v>Active</v>
          </cell>
          <cell r="P1070" t="str">
            <v>ORG_L08</v>
          </cell>
        </row>
        <row r="1071">
          <cell r="A1071" t="str">
            <v>BI_FT701</v>
          </cell>
          <cell r="B1071" t="str">
            <v>FT701</v>
          </cell>
          <cell r="C1071" t="str">
            <v>BI_FT701 - Othello City 115/13V Sub Rebuild Tx Integration</v>
          </cell>
          <cell r="D1071" t="str">
            <v>ER_2204</v>
          </cell>
          <cell r="E1071" t="str">
            <v>2204</v>
          </cell>
          <cell r="F1071" t="str">
            <v>ER_2204 - Substation Rebuilds</v>
          </cell>
          <cell r="G1071" t="str">
            <v>Substation - Station Rebuilds Program</v>
          </cell>
          <cell r="H1071" t="str">
            <v>T&amp;D Engineering</v>
          </cell>
          <cell r="I1071" t="str">
            <v>T&amp;D</v>
          </cell>
          <cell r="J1071" t="str">
            <v>Asset Condition</v>
          </cell>
          <cell r="K1071" t="str">
            <v>SRV_ED</v>
          </cell>
          <cell r="L1071" t="str">
            <v>JUR_AN</v>
          </cell>
          <cell r="M1071" t="str">
            <v>Elec Distribution 360-373</v>
          </cell>
          <cell r="N1071" t="str">
            <v>True</v>
          </cell>
          <cell r="O1071" t="str">
            <v>Active</v>
          </cell>
          <cell r="P1071" t="str">
            <v>ORG_L08</v>
          </cell>
        </row>
        <row r="1072">
          <cell r="A1072" t="str">
            <v>BI_FT702</v>
          </cell>
          <cell r="B1072" t="str">
            <v>FT702</v>
          </cell>
          <cell r="C1072" t="str">
            <v>BI_FT702 - Saddle Mountain Integration (Transmission Work)</v>
          </cell>
          <cell r="D1072" t="str">
            <v>ER_2605</v>
          </cell>
          <cell r="E1072" t="str">
            <v>2605</v>
          </cell>
          <cell r="F1072" t="str">
            <v>ER_2605 - Saddle Mountain Integration</v>
          </cell>
          <cell r="G1072" t="str">
            <v>Saddle Mountain 230/115kV Station (New) Integration Project Phase 1</v>
          </cell>
          <cell r="H1072" t="str">
            <v>T&amp;D Engineering</v>
          </cell>
          <cell r="I1072" t="str">
            <v>T&amp;D</v>
          </cell>
          <cell r="J1072" t="str">
            <v>Mandatory &amp; Compliance</v>
          </cell>
          <cell r="K1072" t="str">
            <v>SRV_ED</v>
          </cell>
          <cell r="L1072" t="str">
            <v>JUR_AN</v>
          </cell>
          <cell r="M1072" t="str">
            <v>Elec Transmission 350-359</v>
          </cell>
          <cell r="N1072" t="str">
            <v>True</v>
          </cell>
          <cell r="O1072" t="str">
            <v>Active</v>
          </cell>
          <cell r="P1072" t="str">
            <v>ORG_L08</v>
          </cell>
        </row>
        <row r="1073">
          <cell r="A1073" t="str">
            <v>BI_FT703</v>
          </cell>
          <cell r="B1073" t="str">
            <v>FT703</v>
          </cell>
          <cell r="C1073" t="str">
            <v>BI_FT703 - Saddle Mountain Integration (Communications Work)</v>
          </cell>
          <cell r="D1073" t="str">
            <v>ER_2605</v>
          </cell>
          <cell r="E1073" t="str">
            <v>2605</v>
          </cell>
          <cell r="F1073" t="str">
            <v>ER_2605 - Saddle Mountain Integration</v>
          </cell>
          <cell r="G1073" t="str">
            <v>Saddle Mountain 230/115kV Station (New) Integration Project Phase 1</v>
          </cell>
          <cell r="H1073" t="str">
            <v>T&amp;D Engineering</v>
          </cell>
          <cell r="I1073" t="str">
            <v>T&amp;D</v>
          </cell>
          <cell r="J1073" t="str">
            <v>Mandatory &amp; Compliance</v>
          </cell>
          <cell r="K1073" t="str">
            <v>SRV_ED</v>
          </cell>
          <cell r="L1073" t="str">
            <v>JUR_AN</v>
          </cell>
          <cell r="M1073" t="str">
            <v>Elec Transmission 350-359</v>
          </cell>
          <cell r="N1073" t="str">
            <v>True</v>
          </cell>
          <cell r="O1073" t="str">
            <v>Active</v>
          </cell>
          <cell r="P1073" t="str">
            <v>ORG_P99</v>
          </cell>
        </row>
        <row r="1074">
          <cell r="A1074" t="str">
            <v>BI_FT705</v>
          </cell>
          <cell r="B1074" t="str">
            <v>FT705</v>
          </cell>
          <cell r="C1074" t="str">
            <v>BI_FT705 - Lind Sub - Solar Farm Interconnection (Tx)</v>
          </cell>
          <cell r="D1074" t="str">
            <v>ER_2609</v>
          </cell>
          <cell r="E1074" t="str">
            <v>2609</v>
          </cell>
          <cell r="F1074" t="str">
            <v>ER_2609 - Lind Solar Project #53 Interconnection</v>
          </cell>
          <cell r="G1074" t="str">
            <v>Lind Solar Project #53 Interconnection</v>
          </cell>
          <cell r="H1074" t="str">
            <v>T&amp;D Engineering</v>
          </cell>
          <cell r="I1074" t="str">
            <v>T&amp;D</v>
          </cell>
          <cell r="J1074" t="str">
            <v>Customer Requested</v>
          </cell>
          <cell r="K1074" t="str">
            <v>SRV_ED</v>
          </cell>
          <cell r="L1074" t="str">
            <v>JUR_AN</v>
          </cell>
          <cell r="M1074" t="str">
            <v>Elec Transmission 350-359</v>
          </cell>
          <cell r="N1074" t="str">
            <v>True</v>
          </cell>
          <cell r="O1074" t="str">
            <v>Active</v>
          </cell>
          <cell r="P1074" t="str">
            <v>ORG_L08</v>
          </cell>
        </row>
        <row r="1075">
          <cell r="A1075" t="str">
            <v>BI_FT724</v>
          </cell>
          <cell r="B1075" t="str">
            <v>FT724</v>
          </cell>
          <cell r="C1075" t="str">
            <v>BI_FT724 - Wanapum 230 Sub-Walla WallaLine Terminal Upgrade</v>
          </cell>
          <cell r="D1075" t="str">
            <v>ER_2447</v>
          </cell>
          <cell r="E1075" t="str">
            <v>2447</v>
          </cell>
          <cell r="F1075" t="str">
            <v>ER_2447 - Wanapum 230 Sub-Walla Walla Line Terminal Upgrade</v>
          </cell>
          <cell r="G1075" t="str">
            <v>Regular Capital - Pre Business Case</v>
          </cell>
          <cell r="H1075" t="str">
            <v>No Subfunction</v>
          </cell>
          <cell r="I1075" t="str">
            <v>No Function</v>
          </cell>
          <cell r="J1075" t="str">
            <v>No Driver</v>
          </cell>
          <cell r="K1075" t="str">
            <v>SRV_ED</v>
          </cell>
          <cell r="L1075" t="str">
            <v>JUR_AN</v>
          </cell>
          <cell r="M1075" t="str">
            <v>Elec Transmission 350-359</v>
          </cell>
          <cell r="N1075" t="str">
            <v>False</v>
          </cell>
          <cell r="O1075" t="str">
            <v>Inactive</v>
          </cell>
          <cell r="P1075" t="str">
            <v>ORG_M08</v>
          </cell>
        </row>
        <row r="1076">
          <cell r="A1076" t="str">
            <v>BI_FT800</v>
          </cell>
          <cell r="B1076" t="str">
            <v>FT800</v>
          </cell>
          <cell r="C1076" t="str">
            <v>BI_FT800 - Saddle Mountain Phase 2 Integration (Trans)</v>
          </cell>
          <cell r="D1076" t="str">
            <v>ER_2616</v>
          </cell>
          <cell r="E1076" t="str">
            <v>2616</v>
          </cell>
          <cell r="F1076" t="str">
            <v>ER_2616 - Saddle Mountain Integration Phase 2</v>
          </cell>
          <cell r="G1076" t="str">
            <v>Saddle Mountain 230/115kV Station (New) Integration Project Phase 2</v>
          </cell>
          <cell r="H1076" t="str">
            <v>T&amp;D Engineering</v>
          </cell>
          <cell r="I1076" t="str">
            <v>T&amp;D</v>
          </cell>
          <cell r="J1076" t="str">
            <v>Mandatory &amp; Compliance</v>
          </cell>
          <cell r="K1076" t="str">
            <v>SRV_ED</v>
          </cell>
          <cell r="L1076" t="str">
            <v>JUR_AN</v>
          </cell>
          <cell r="M1076" t="str">
            <v>Elec Transmission 350-359</v>
          </cell>
          <cell r="N1076" t="str">
            <v>True</v>
          </cell>
          <cell r="O1076" t="str">
            <v>Active</v>
          </cell>
          <cell r="P1076" t="str">
            <v>ORG_L08</v>
          </cell>
        </row>
        <row r="1077">
          <cell r="A1077" t="str">
            <v>BI_FT801</v>
          </cell>
          <cell r="B1077" t="str">
            <v>FT801</v>
          </cell>
          <cell r="C1077" t="str">
            <v>BI_FT801 - Neilson 115kV Substation: Comms Integration</v>
          </cell>
          <cell r="D1077" t="str">
            <v>ER_2618</v>
          </cell>
          <cell r="E1077" t="str">
            <v>2618</v>
          </cell>
          <cell r="F1077" t="str">
            <v>ER_2618 - Rattlesnake Flat 115kV Wind Farm Project</v>
          </cell>
          <cell r="G1077" t="str">
            <v>Rattlesnake Flat Wind Farm Project 115kV Integration Project</v>
          </cell>
          <cell r="H1077" t="str">
            <v>T&amp;D Engineering</v>
          </cell>
          <cell r="I1077" t="str">
            <v>T&amp;D</v>
          </cell>
          <cell r="J1077" t="str">
            <v>Customer Requested</v>
          </cell>
          <cell r="K1077" t="str">
            <v>SRV_ED</v>
          </cell>
          <cell r="L1077" t="str">
            <v>JUR_AN</v>
          </cell>
          <cell r="M1077" t="str">
            <v>Elec Transmission 350-359</v>
          </cell>
          <cell r="N1077" t="str">
            <v>True</v>
          </cell>
          <cell r="O1077" t="str">
            <v>Active</v>
          </cell>
          <cell r="P1077" t="str">
            <v>ORG_J29</v>
          </cell>
        </row>
        <row r="1078">
          <cell r="A1078" t="str">
            <v>BI_FT802</v>
          </cell>
          <cell r="B1078" t="str">
            <v>FT802</v>
          </cell>
          <cell r="C1078" t="str">
            <v>BI_FT802 - Lind-Washtucna 115kV Tx: Lind-Neilson Rebuild</v>
          </cell>
          <cell r="D1078" t="str">
            <v>ER_2618</v>
          </cell>
          <cell r="E1078" t="str">
            <v>2618</v>
          </cell>
          <cell r="F1078" t="str">
            <v>ER_2618 - Rattlesnake Flat 115kV Wind Farm Project</v>
          </cell>
          <cell r="G1078" t="str">
            <v>Rattlesnake Flat Wind Farm Project 115kV Integration Project</v>
          </cell>
          <cell r="H1078" t="str">
            <v>T&amp;D Engineering</v>
          </cell>
          <cell r="I1078" t="str">
            <v>T&amp;D</v>
          </cell>
          <cell r="J1078" t="str">
            <v>Customer Requested</v>
          </cell>
          <cell r="K1078" t="str">
            <v>SRV_ED</v>
          </cell>
          <cell r="L1078" t="str">
            <v>JUR_AN</v>
          </cell>
          <cell r="M1078" t="str">
            <v>Elec Transmission 350-359</v>
          </cell>
          <cell r="N1078" t="str">
            <v>True</v>
          </cell>
          <cell r="O1078" t="str">
            <v>Active</v>
          </cell>
          <cell r="P1078" t="str">
            <v>ORG_L08</v>
          </cell>
        </row>
        <row r="1079">
          <cell r="A1079" t="str">
            <v>BI_FT805</v>
          </cell>
          <cell r="B1079" t="str">
            <v>FT805</v>
          </cell>
          <cell r="C1079" t="str">
            <v>BI_FT805 - Neilson 115kV Substation: Transmission Integration</v>
          </cell>
          <cell r="D1079" t="str">
            <v>ER_2618</v>
          </cell>
          <cell r="E1079" t="str">
            <v>2618</v>
          </cell>
          <cell r="F1079" t="str">
            <v>ER_2618 - Rattlesnake Flat 115kV Wind Farm Project</v>
          </cell>
          <cell r="G1079" t="str">
            <v>Rattlesnake Flat Wind Farm Project 115kV Integration Project</v>
          </cell>
          <cell r="H1079" t="str">
            <v>T&amp;D Engineering</v>
          </cell>
          <cell r="I1079" t="str">
            <v>T&amp;D</v>
          </cell>
          <cell r="J1079" t="str">
            <v>Customer Requested</v>
          </cell>
          <cell r="K1079" t="str">
            <v>SRV_ED</v>
          </cell>
          <cell r="L1079" t="str">
            <v>JUR_AN</v>
          </cell>
          <cell r="M1079" t="str">
            <v>Elec Transmission 350-359</v>
          </cell>
          <cell r="N1079" t="str">
            <v>True</v>
          </cell>
          <cell r="O1079" t="str">
            <v>Active</v>
          </cell>
          <cell r="P1079" t="str">
            <v>ORG_L08</v>
          </cell>
        </row>
        <row r="1080">
          <cell r="A1080" t="str">
            <v>BI_GG000</v>
          </cell>
          <cell r="B1080" t="str">
            <v>GG000</v>
          </cell>
          <cell r="C1080" t="str">
            <v>BI_GG000 - Nine Mile Units 3 &amp; 4 Control Upgrade</v>
          </cell>
          <cell r="D1080" t="str">
            <v>ER_4207</v>
          </cell>
          <cell r="E1080" t="str">
            <v>4207</v>
          </cell>
          <cell r="F1080" t="str">
            <v>ER_4207 - Nine Mile Units 3 &amp; 4 Control Upgrade</v>
          </cell>
          <cell r="G1080" t="str">
            <v>Nine Mile Units 3 &amp; 4 Control Upgrade</v>
          </cell>
          <cell r="H1080" t="str">
            <v>Generation Subfunction</v>
          </cell>
          <cell r="I1080" t="str">
            <v>Generation Function</v>
          </cell>
          <cell r="J1080" t="str">
            <v>Asset Condition</v>
          </cell>
          <cell r="K1080" t="str">
            <v>SRV_ED</v>
          </cell>
          <cell r="L1080" t="str">
            <v>JUR_AN</v>
          </cell>
          <cell r="M1080" t="str">
            <v>Hydro 331-336</v>
          </cell>
          <cell r="N1080" t="str">
            <v>True</v>
          </cell>
          <cell r="O1080" t="str">
            <v>Active</v>
          </cell>
          <cell r="P1080" t="str">
            <v>ORG_R07</v>
          </cell>
        </row>
        <row r="1081">
          <cell r="A1081" t="str">
            <v>BI_GG200</v>
          </cell>
          <cell r="B1081" t="str">
            <v>GG200</v>
          </cell>
          <cell r="C1081" t="str">
            <v>BI_GG200 - Nine Mile HED Battery Building</v>
          </cell>
          <cell r="D1081" t="str">
            <v>ER_4231</v>
          </cell>
          <cell r="E1081" t="str">
            <v>4231</v>
          </cell>
          <cell r="F1081" t="str">
            <v>ER_4231 - Nine Mile HED Battery Building</v>
          </cell>
          <cell r="G1081" t="str">
            <v>Nine Mile HED Battery Building</v>
          </cell>
          <cell r="H1081" t="str">
            <v>Generation Subfunction</v>
          </cell>
          <cell r="I1081" t="str">
            <v>Generation Function</v>
          </cell>
          <cell r="J1081" t="str">
            <v>Asset Condition</v>
          </cell>
          <cell r="K1081" t="str">
            <v>SRV_ED</v>
          </cell>
          <cell r="L1081" t="str">
            <v>JUR_AN</v>
          </cell>
          <cell r="M1081" t="str">
            <v>Hydro 331-336</v>
          </cell>
          <cell r="N1081" t="str">
            <v>True</v>
          </cell>
          <cell r="O1081" t="str">
            <v>Active</v>
          </cell>
          <cell r="P1081" t="str">
            <v>ORG_R07</v>
          </cell>
        </row>
        <row r="1082">
          <cell r="A1082" t="str">
            <v>BI_GG201</v>
          </cell>
          <cell r="B1082" t="str">
            <v>GG201</v>
          </cell>
          <cell r="C1082" t="str">
            <v>BI_GG201 - NM Powerhouse Roof Replacement</v>
          </cell>
          <cell r="D1082" t="str">
            <v>ER_4236</v>
          </cell>
          <cell r="E1082" t="str">
            <v>4236</v>
          </cell>
          <cell r="F1082" t="str">
            <v>ER_4236 - Nine Mile Powerhouse Roof Replacement</v>
          </cell>
          <cell r="G1082" t="str">
            <v>Nine Mile Powerhouse Roof Replacement</v>
          </cell>
          <cell r="H1082" t="str">
            <v>Generation Subfunction</v>
          </cell>
          <cell r="I1082" t="str">
            <v>Generation Function</v>
          </cell>
          <cell r="J1082" t="str">
            <v>Asset Condition</v>
          </cell>
          <cell r="K1082" t="str">
            <v>SRV_ED</v>
          </cell>
          <cell r="L1082" t="str">
            <v>JUR_AN</v>
          </cell>
          <cell r="M1082" t="str">
            <v>Hydro 331-336</v>
          </cell>
          <cell r="N1082" t="str">
            <v>True</v>
          </cell>
          <cell r="O1082" t="str">
            <v>Active</v>
          </cell>
          <cell r="P1082" t="str">
            <v>ORG_C07</v>
          </cell>
        </row>
        <row r="1083">
          <cell r="A1083" t="str">
            <v>BI_GG300</v>
          </cell>
          <cell r="B1083" t="str">
            <v>GG300</v>
          </cell>
          <cell r="C1083" t="str">
            <v>BI_GG300 - Nine Mile Unit 3 Mechanical Overhaul</v>
          </cell>
          <cell r="D1083" t="str">
            <v>ER_4214</v>
          </cell>
          <cell r="E1083" t="str">
            <v>4214</v>
          </cell>
          <cell r="F1083" t="str">
            <v>ER_4214 - Nine Mile Unit 3 Mechanical Overhaul</v>
          </cell>
          <cell r="G1083" t="str">
            <v>Nine Mile Unit 3 Mechanical Overhaul</v>
          </cell>
          <cell r="H1083" t="str">
            <v>Generation Subfunction</v>
          </cell>
          <cell r="I1083" t="str">
            <v>Generation Function</v>
          </cell>
          <cell r="J1083" t="str">
            <v>Asset Condition</v>
          </cell>
          <cell r="K1083" t="str">
            <v>SRV_ED</v>
          </cell>
          <cell r="L1083" t="str">
            <v>JUR_AN</v>
          </cell>
          <cell r="M1083" t="str">
            <v>Hydro 331-336</v>
          </cell>
          <cell r="N1083" t="str">
            <v>True</v>
          </cell>
          <cell r="O1083" t="str">
            <v>Active</v>
          </cell>
          <cell r="P1083" t="str">
            <v>ORG_C07</v>
          </cell>
        </row>
        <row r="1084">
          <cell r="A1084" t="str">
            <v>BI_GG301</v>
          </cell>
          <cell r="B1084" t="str">
            <v>GG301</v>
          </cell>
          <cell r="C1084" t="str">
            <v>BI_GG301 - Nine Mile Powerhouse Crane Rehab</v>
          </cell>
          <cell r="D1084" t="str">
            <v>ER_4215</v>
          </cell>
          <cell r="E1084" t="str">
            <v>4215</v>
          </cell>
          <cell r="F1084" t="str">
            <v>ER_4215 - Nine Mile Powerhouse Crane Rehab</v>
          </cell>
          <cell r="G1084" t="str">
            <v>Nine Mile Powerhouse Crane Rehab</v>
          </cell>
          <cell r="H1084" t="str">
            <v>Generation Subfunction</v>
          </cell>
          <cell r="I1084" t="str">
            <v>Generation Function</v>
          </cell>
          <cell r="J1084" t="str">
            <v>Asset Condition</v>
          </cell>
          <cell r="K1084" t="str">
            <v>SRV_ED</v>
          </cell>
          <cell r="L1084" t="str">
            <v>JUR_AN</v>
          </cell>
          <cell r="M1084" t="str">
            <v>Hydro 331-336</v>
          </cell>
          <cell r="N1084" t="str">
            <v>True</v>
          </cell>
          <cell r="O1084" t="str">
            <v>Active</v>
          </cell>
          <cell r="P1084" t="str">
            <v>ORG_C07</v>
          </cell>
        </row>
        <row r="1085">
          <cell r="A1085" t="str">
            <v>BI_GG810</v>
          </cell>
          <cell r="B1085" t="str">
            <v>GG810</v>
          </cell>
          <cell r="C1085" t="str">
            <v>BI_GG810 - Qualchan Reinforcement</v>
          </cell>
          <cell r="D1085" t="str">
            <v>ER_3249</v>
          </cell>
          <cell r="E1085" t="str">
            <v>3249</v>
          </cell>
          <cell r="F1085" t="str">
            <v>ER_3249 - Qualchan Reinforcement</v>
          </cell>
          <cell r="G1085" t="str">
            <v>Regular Capital - Pre Business Case</v>
          </cell>
          <cell r="H1085" t="str">
            <v>No Subfunction</v>
          </cell>
          <cell r="I1085" t="str">
            <v>No Function</v>
          </cell>
          <cell r="J1085" t="str">
            <v>No Driver</v>
          </cell>
          <cell r="K1085" t="str">
            <v>SRV_GD</v>
          </cell>
          <cell r="L1085" t="str">
            <v>JUR_WA</v>
          </cell>
          <cell r="M1085" t="str">
            <v>Gas Distribution 374-387</v>
          </cell>
          <cell r="N1085" t="str">
            <v>False</v>
          </cell>
          <cell r="O1085" t="str">
            <v>Inactive</v>
          </cell>
          <cell r="P1085" t="str">
            <v>ORG_B51</v>
          </cell>
        </row>
        <row r="1086">
          <cell r="A1086" t="str">
            <v>BI_GG811</v>
          </cell>
          <cell r="B1086" t="str">
            <v>GG811</v>
          </cell>
          <cell r="C1086" t="str">
            <v>BI_GG811 - Nine Mile Redevelopment</v>
          </cell>
          <cell r="D1086" t="str">
            <v>ER_4140</v>
          </cell>
          <cell r="E1086" t="str">
            <v>4140</v>
          </cell>
          <cell r="F1086" t="str">
            <v>ER_4140 - Nine Mile Redevelopment</v>
          </cell>
          <cell r="G1086" t="str">
            <v>Nine Mile Rehabilitation</v>
          </cell>
          <cell r="H1086" t="str">
            <v>Generation Subfunction</v>
          </cell>
          <cell r="I1086" t="str">
            <v>Generation Function</v>
          </cell>
          <cell r="J1086" t="str">
            <v>Failed Plant &amp; Operations</v>
          </cell>
          <cell r="K1086" t="str">
            <v>SRV_ED</v>
          </cell>
          <cell r="L1086" t="str">
            <v>JUR_AN</v>
          </cell>
          <cell r="M1086" t="str">
            <v>Hydro 331-336</v>
          </cell>
          <cell r="N1086" t="str">
            <v>True</v>
          </cell>
          <cell r="O1086" t="str">
            <v>Active</v>
          </cell>
          <cell r="P1086" t="str">
            <v>ORG_E07</v>
          </cell>
        </row>
        <row r="1087">
          <cell r="A1087" t="str">
            <v>BI_GH212</v>
          </cell>
          <cell r="B1087" t="str">
            <v>GH212</v>
          </cell>
          <cell r="C1087" t="str">
            <v>BI_GH212 - Grants Pass Granite Hill 6 Hp Gas Reinforcement</v>
          </cell>
          <cell r="D1087" t="str">
            <v>ER_3201</v>
          </cell>
          <cell r="E1087" t="str">
            <v>3201</v>
          </cell>
          <cell r="F1087" t="str">
            <v>ER_3201 - Grants Pass Granit</v>
          </cell>
          <cell r="G1087" t="str">
            <v>Regular Capital - Pre Business Case</v>
          </cell>
          <cell r="H1087" t="str">
            <v>No Subfunction</v>
          </cell>
          <cell r="I1087" t="str">
            <v>No Function</v>
          </cell>
          <cell r="J1087" t="str">
            <v>No Driver</v>
          </cell>
          <cell r="K1087" t="str">
            <v>SRV_GD</v>
          </cell>
          <cell r="L1087" t="str">
            <v>JUR_OR</v>
          </cell>
          <cell r="M1087" t="str">
            <v>Gas Distribution 374-387</v>
          </cell>
          <cell r="N1087" t="str">
            <v>False</v>
          </cell>
          <cell r="O1087" t="str">
            <v>Inactive</v>
          </cell>
          <cell r="P1087" t="str">
            <v>ORG_A81</v>
          </cell>
        </row>
        <row r="1088">
          <cell r="A1088" t="str">
            <v>BI_GL024</v>
          </cell>
          <cell r="B1088" t="str">
            <v>GL024</v>
          </cell>
          <cell r="C1088" t="str">
            <v>BI_GL024 - Industrial Gas Customer-Minor Blanket</v>
          </cell>
          <cell r="D1088" t="str">
            <v>ER_1052</v>
          </cell>
          <cell r="E1088" t="str">
            <v>1052</v>
          </cell>
          <cell r="F1088" t="str">
            <v>ER_1052 - Industrial Gas Customer Minor Blanket</v>
          </cell>
          <cell r="G1088" t="str">
            <v>New Revenue - Growth</v>
          </cell>
          <cell r="H1088" t="str">
            <v>Growth Subfunction</v>
          </cell>
          <cell r="I1088" t="str">
            <v>Growth</v>
          </cell>
          <cell r="J1088" t="str">
            <v>Customer Requested</v>
          </cell>
          <cell r="K1088" t="str">
            <v>SRV_GD</v>
          </cell>
          <cell r="L1088" t="str">
            <v>JUR_AA</v>
          </cell>
          <cell r="M1088" t="str">
            <v>Gas Distribution 374-387</v>
          </cell>
          <cell r="N1088" t="str">
            <v>False</v>
          </cell>
          <cell r="O1088" t="str">
            <v>Inactive</v>
          </cell>
          <cell r="P1088" t="str">
            <v>ORG_D53</v>
          </cell>
        </row>
        <row r="1089">
          <cell r="A1089" t="str">
            <v>BI_GN001</v>
          </cell>
          <cell r="B1089" t="str">
            <v>GN001</v>
          </cell>
          <cell r="C1089" t="str">
            <v>BI_GN001 - Install Gas AMI for Pullman Smart Grid</v>
          </cell>
          <cell r="D1089" t="str">
            <v>ER_3291</v>
          </cell>
          <cell r="E1089" t="str">
            <v>3291</v>
          </cell>
          <cell r="F1089" t="str">
            <v>ER_3291 - Install Gas AMI for Pullman Smart Grid</v>
          </cell>
          <cell r="G1089" t="str">
            <v>Smart Grid Demonstration Project</v>
          </cell>
          <cell r="H1089" t="str">
            <v>T&amp;D Engineering</v>
          </cell>
          <cell r="I1089" t="str">
            <v>T&amp;D</v>
          </cell>
          <cell r="J1089" t="str">
            <v>No Driver</v>
          </cell>
          <cell r="K1089" t="str">
            <v>SRV_GD</v>
          </cell>
          <cell r="L1089" t="str">
            <v>JUR_WA</v>
          </cell>
          <cell r="M1089" t="str">
            <v>Gas Distribution 374-387</v>
          </cell>
          <cell r="N1089" t="str">
            <v>False</v>
          </cell>
          <cell r="O1089" t="str">
            <v>Inactive</v>
          </cell>
          <cell r="P1089" t="str">
            <v>ORG_H08</v>
          </cell>
        </row>
        <row r="1090">
          <cell r="A1090" t="str">
            <v>BI_GN002</v>
          </cell>
          <cell r="B1090" t="str">
            <v>GN002</v>
          </cell>
          <cell r="C1090" t="str">
            <v>BI_GN002 - Rebuild - Keno Gate Station, Klamath Falls OR</v>
          </cell>
          <cell r="D1090" t="str">
            <v>ER_3294</v>
          </cell>
          <cell r="E1090" t="str">
            <v>3294</v>
          </cell>
          <cell r="F1090" t="str">
            <v>ER_3294 - Rebuild - Keno Gate Station, Klamath Falls OR</v>
          </cell>
          <cell r="G1090" t="str">
            <v>Regular Capital - Pre Business Case</v>
          </cell>
          <cell r="H1090" t="str">
            <v>No Subfunction</v>
          </cell>
          <cell r="I1090" t="str">
            <v>No Function</v>
          </cell>
          <cell r="J1090" t="str">
            <v>No Driver</v>
          </cell>
          <cell r="K1090" t="str">
            <v>SRV_GD</v>
          </cell>
          <cell r="L1090" t="str">
            <v>JUR_OR</v>
          </cell>
          <cell r="M1090" t="str">
            <v>Gas Distribution 374-387</v>
          </cell>
          <cell r="N1090" t="str">
            <v>True</v>
          </cell>
          <cell r="O1090" t="str">
            <v>Inactive</v>
          </cell>
          <cell r="P1090" t="str">
            <v>ORG_B51</v>
          </cell>
        </row>
        <row r="1091">
          <cell r="A1091" t="str">
            <v>BI_GN003</v>
          </cell>
          <cell r="B1091" t="str">
            <v>GN003</v>
          </cell>
          <cell r="C1091" t="str">
            <v>BI_GN003 - Gas Pullman HP Reinforcement</v>
          </cell>
          <cell r="D1091" t="str">
            <v>ER_3309</v>
          </cell>
          <cell r="E1091" t="str">
            <v>3309</v>
          </cell>
          <cell r="F1091" t="str">
            <v>ER_3309 - Gas Pullman HP Reinforcement</v>
          </cell>
          <cell r="G1091" t="str">
            <v>Gas Pullman HP Reinforcement Project</v>
          </cell>
          <cell r="H1091" t="str">
            <v>Gas Subfunction</v>
          </cell>
          <cell r="I1091" t="str">
            <v>Gas</v>
          </cell>
          <cell r="J1091" t="str">
            <v>Performance &amp; Capacity</v>
          </cell>
          <cell r="K1091" t="str">
            <v>SRV_GD</v>
          </cell>
          <cell r="L1091" t="str">
            <v>JUR_WA</v>
          </cell>
          <cell r="M1091" t="str">
            <v>Gas Distribution 374-387</v>
          </cell>
          <cell r="N1091" t="str">
            <v>True</v>
          </cell>
          <cell r="O1091" t="str">
            <v>Active</v>
          </cell>
          <cell r="P1091" t="str">
            <v>ORG_B51</v>
          </cell>
        </row>
        <row r="1092">
          <cell r="A1092" t="str">
            <v>BI_GN100</v>
          </cell>
          <cell r="B1092" t="str">
            <v>GN100</v>
          </cell>
          <cell r="C1092" t="str">
            <v>BI_GN100 - Reinforcement-Tolo to Hwy 62 Looping, Medford OR</v>
          </cell>
          <cell r="D1092" t="str">
            <v>ER_3274</v>
          </cell>
          <cell r="E1092" t="str">
            <v>3274</v>
          </cell>
          <cell r="F1092" t="str">
            <v>ER_3274 - Reinforcement-Tolo to Hwy 62 Looping, Medford OR</v>
          </cell>
          <cell r="G1092" t="str">
            <v>Regular Capital - Pre Business Case</v>
          </cell>
          <cell r="H1092" t="str">
            <v>No Subfunction</v>
          </cell>
          <cell r="I1092" t="str">
            <v>No Function</v>
          </cell>
          <cell r="J1092" t="str">
            <v>No Driver</v>
          </cell>
          <cell r="K1092" t="str">
            <v>SRV_GD</v>
          </cell>
          <cell r="L1092" t="str">
            <v>JUR_OR</v>
          </cell>
          <cell r="M1092" t="str">
            <v>Gas Distribution 374-387</v>
          </cell>
          <cell r="N1092" t="str">
            <v>True</v>
          </cell>
          <cell r="O1092" t="str">
            <v>Inactive</v>
          </cell>
          <cell r="P1092" t="str">
            <v>ORG_B51</v>
          </cell>
        </row>
        <row r="1093">
          <cell r="A1093" t="str">
            <v>BI_GN101</v>
          </cell>
          <cell r="B1093" t="str">
            <v>GN101</v>
          </cell>
          <cell r="C1093" t="str">
            <v>BI_GN101 - IMP Pipe Replace, 2012 Commitment, Medford OR</v>
          </cell>
          <cell r="D1093" t="str">
            <v>ER_3277</v>
          </cell>
          <cell r="E1093" t="str">
            <v>3277</v>
          </cell>
          <cell r="F1093" t="str">
            <v>ER_3277 - IMP Pipe Replace, 2012 Commitment, Medford OR</v>
          </cell>
          <cell r="G1093" t="str">
            <v>Regular Capital - Pre Business Case</v>
          </cell>
          <cell r="H1093" t="str">
            <v>No Subfunction</v>
          </cell>
          <cell r="I1093" t="str">
            <v>No Function</v>
          </cell>
          <cell r="J1093" t="str">
            <v>No Driver</v>
          </cell>
          <cell r="K1093" t="str">
            <v>SRV_GD</v>
          </cell>
          <cell r="L1093" t="str">
            <v>JUR_OR</v>
          </cell>
          <cell r="M1093" t="str">
            <v>Gas Distribution 374-387</v>
          </cell>
          <cell r="N1093" t="str">
            <v>True</v>
          </cell>
          <cell r="O1093" t="str">
            <v>Inactive</v>
          </cell>
          <cell r="P1093" t="str">
            <v>ORG_B51</v>
          </cell>
        </row>
        <row r="1094">
          <cell r="A1094" t="str">
            <v>BI_GN102</v>
          </cell>
          <cell r="B1094" t="str">
            <v>GN102</v>
          </cell>
          <cell r="C1094" t="str">
            <v>BI_GN102 - Replace - Moscow/Bovill HP, (Deary, Helmer, Troy)</v>
          </cell>
          <cell r="D1094" t="str">
            <v>ER_3295</v>
          </cell>
          <cell r="E1094" t="str">
            <v>3295</v>
          </cell>
          <cell r="F1094" t="str">
            <v>ER_3295 - Replace - Moscow/Bovill HP, (Deary, Helmer, Troy)</v>
          </cell>
          <cell r="G1094" t="str">
            <v>Regular Capital - Pre Business Case</v>
          </cell>
          <cell r="H1094" t="str">
            <v>No Subfunction</v>
          </cell>
          <cell r="I1094" t="str">
            <v>No Function</v>
          </cell>
          <cell r="J1094" t="str">
            <v>No Driver</v>
          </cell>
          <cell r="K1094" t="str">
            <v>SRV_GD</v>
          </cell>
          <cell r="L1094" t="str">
            <v>JUR_ID</v>
          </cell>
          <cell r="M1094" t="str">
            <v>Gas Distribution 374-387</v>
          </cell>
          <cell r="N1094" t="str">
            <v>True</v>
          </cell>
          <cell r="O1094" t="str">
            <v>Inactive</v>
          </cell>
          <cell r="P1094" t="str">
            <v>ORG_B51</v>
          </cell>
        </row>
        <row r="1095">
          <cell r="A1095" t="str">
            <v>BI_GN103</v>
          </cell>
          <cell r="B1095" t="str">
            <v>GN103</v>
          </cell>
          <cell r="C1095" t="str">
            <v>BI_GN103 - Upgrade, YZ Odorizers, WA &amp; ID</v>
          </cell>
          <cell r="D1095" t="str">
            <v>ER_3296</v>
          </cell>
          <cell r="E1095" t="str">
            <v>3296</v>
          </cell>
          <cell r="F1095" t="str">
            <v>ER_3296 - Upgrade, YZ Odorizers, WA &amp; ID</v>
          </cell>
          <cell r="G1095" t="str">
            <v>Regular Capital - Pre Business Case</v>
          </cell>
          <cell r="H1095" t="str">
            <v>No Subfunction</v>
          </cell>
          <cell r="I1095" t="str">
            <v>No Function</v>
          </cell>
          <cell r="J1095" t="str">
            <v>No Driver</v>
          </cell>
          <cell r="K1095" t="str">
            <v>SRV_GD</v>
          </cell>
          <cell r="L1095" t="str">
            <v>JUR_AN</v>
          </cell>
          <cell r="M1095" t="str">
            <v>Gas Distribution 374-387</v>
          </cell>
          <cell r="N1095" t="str">
            <v>True</v>
          </cell>
          <cell r="O1095" t="str">
            <v>Inactive</v>
          </cell>
          <cell r="P1095" t="str">
            <v>ORG_B51</v>
          </cell>
        </row>
        <row r="1096">
          <cell r="A1096" t="str">
            <v>BI_GN104</v>
          </cell>
          <cell r="B1096" t="str">
            <v>GN104</v>
          </cell>
          <cell r="C1096" t="str">
            <v>BI_GN104 - Replacement - 6 PE Pipe, Tokia WA</v>
          </cell>
          <cell r="D1096" t="str">
            <v>ER_3001</v>
          </cell>
          <cell r="E1096" t="str">
            <v>3001</v>
          </cell>
          <cell r="F1096" t="str">
            <v>ER_3001 - Replace Deteriorating Gas System</v>
          </cell>
          <cell r="G1096" t="str">
            <v>Gas Deteriorated Steel Pipe Replacement Program</v>
          </cell>
          <cell r="H1096" t="str">
            <v>Gas Subfunction</v>
          </cell>
          <cell r="I1096" t="str">
            <v>Gas</v>
          </cell>
          <cell r="J1096" t="str">
            <v>Asset Condition</v>
          </cell>
          <cell r="K1096" t="str">
            <v>SRV_GD</v>
          </cell>
          <cell r="L1096" t="str">
            <v>JUR_AA</v>
          </cell>
          <cell r="M1096" t="str">
            <v>Gas Distribution 374-387</v>
          </cell>
          <cell r="N1096" t="str">
            <v>True</v>
          </cell>
          <cell r="O1096" t="str">
            <v>Inactive</v>
          </cell>
          <cell r="P1096" t="str">
            <v>ORG_B51</v>
          </cell>
        </row>
        <row r="1097">
          <cell r="A1097" t="str">
            <v>BI_GN106</v>
          </cell>
          <cell r="B1097" t="str">
            <v>GN106</v>
          </cell>
          <cell r="C1097" t="str">
            <v>BI_GN106 - Aldyl -A Pipe Replacement</v>
          </cell>
          <cell r="D1097" t="str">
            <v>ER_3008</v>
          </cell>
          <cell r="E1097" t="str">
            <v>3008</v>
          </cell>
          <cell r="F1097" t="str">
            <v>ER_3008 - Aldyl -A Pipe Replacement</v>
          </cell>
          <cell r="G1097" t="str">
            <v>Gas Facility Replacement Program (GFRP) Aldyl A Pipe Replacement</v>
          </cell>
          <cell r="H1097" t="str">
            <v>Gas Subfunction</v>
          </cell>
          <cell r="I1097" t="str">
            <v>Gas</v>
          </cell>
          <cell r="J1097" t="str">
            <v>Mandatory &amp; Compliance</v>
          </cell>
          <cell r="K1097" t="str">
            <v>SRV_GD</v>
          </cell>
          <cell r="L1097" t="str">
            <v>JUR_AA</v>
          </cell>
          <cell r="M1097" t="str">
            <v>Gas Distribution 374-387</v>
          </cell>
          <cell r="N1097" t="str">
            <v>False</v>
          </cell>
          <cell r="O1097" t="str">
            <v>Active</v>
          </cell>
          <cell r="P1097" t="str">
            <v>ORG_G08</v>
          </cell>
        </row>
        <row r="1098">
          <cell r="A1098" t="str">
            <v>BI_GN107</v>
          </cell>
          <cell r="B1098" t="str">
            <v>GN107</v>
          </cell>
          <cell r="C1098" t="str">
            <v>BI_GN107 - Hwy 95 Relocation and Replacement w/ 6 PE</v>
          </cell>
          <cell r="D1098" t="str">
            <v>ER_3297</v>
          </cell>
          <cell r="E1098" t="str">
            <v>3297</v>
          </cell>
          <cell r="F1098" t="str">
            <v>ER_3297 - Hwy 95 Relocation and Replacement w/ 6 PE</v>
          </cell>
          <cell r="G1098" t="str">
            <v>Regular Capital - Pre Business Case</v>
          </cell>
          <cell r="H1098" t="str">
            <v>No Subfunction</v>
          </cell>
          <cell r="I1098" t="str">
            <v>No Function</v>
          </cell>
          <cell r="J1098" t="str">
            <v>No Driver</v>
          </cell>
          <cell r="K1098" t="str">
            <v>SRV_GD</v>
          </cell>
          <cell r="L1098" t="str">
            <v>JUR_ID</v>
          </cell>
          <cell r="M1098" t="str">
            <v>Gas Distribution 374-387</v>
          </cell>
          <cell r="N1098" t="str">
            <v>True</v>
          </cell>
          <cell r="O1098" t="str">
            <v>Inactive</v>
          </cell>
          <cell r="P1098" t="str">
            <v>ORG_B51</v>
          </cell>
        </row>
        <row r="1099">
          <cell r="A1099" t="str">
            <v>BI_GN108</v>
          </cell>
          <cell r="B1099" t="str">
            <v>GN108</v>
          </cell>
          <cell r="C1099" t="str">
            <v>BI_GN108 - Old Hwy 95 Relocation</v>
          </cell>
          <cell r="D1099" t="str">
            <v>ER_3298</v>
          </cell>
          <cell r="E1099" t="str">
            <v>3298</v>
          </cell>
          <cell r="F1099" t="str">
            <v>ER_3298 - Old Hwy 95 Relocation</v>
          </cell>
          <cell r="G1099" t="str">
            <v>Old Hwy 95 Relocation</v>
          </cell>
          <cell r="H1099" t="str">
            <v>Gas Subfunction</v>
          </cell>
          <cell r="I1099" t="str">
            <v>Gas</v>
          </cell>
          <cell r="J1099" t="str">
            <v>No Driver</v>
          </cell>
          <cell r="K1099" t="str">
            <v>SRV_GD</v>
          </cell>
          <cell r="L1099" t="str">
            <v>JUR_ID</v>
          </cell>
          <cell r="M1099" t="str">
            <v>Gas Distribution 374-387</v>
          </cell>
          <cell r="N1099" t="str">
            <v>True</v>
          </cell>
          <cell r="O1099" t="str">
            <v>Inactive</v>
          </cell>
          <cell r="P1099" t="str">
            <v>ORG_B51</v>
          </cell>
        </row>
        <row r="1100">
          <cell r="A1100" t="str">
            <v>BI_GN202</v>
          </cell>
          <cell r="B1100" t="str">
            <v>GN202</v>
          </cell>
          <cell r="C1100" t="str">
            <v>BI_GN202 - Roseburg Hp Gas Main Extension for Dcfp</v>
          </cell>
          <cell r="D1100" t="str">
            <v>ER_1100</v>
          </cell>
          <cell r="E1100" t="str">
            <v>1100</v>
          </cell>
          <cell r="F1100" t="str">
            <v>ER_1100 - Roseburg-Douglas Co Forest Products Gas</v>
          </cell>
          <cell r="G1100" t="str">
            <v>Regular Capital - Pre Business Case</v>
          </cell>
          <cell r="H1100" t="str">
            <v>No Subfunction</v>
          </cell>
          <cell r="I1100" t="str">
            <v>No Function</v>
          </cell>
          <cell r="J1100" t="str">
            <v>No Driver</v>
          </cell>
          <cell r="K1100" t="str">
            <v>SRV_GD</v>
          </cell>
          <cell r="L1100" t="str">
            <v>JUR_OR</v>
          </cell>
          <cell r="M1100" t="str">
            <v>Gas Distribution 374-387</v>
          </cell>
          <cell r="N1100" t="str">
            <v>True</v>
          </cell>
          <cell r="O1100" t="str">
            <v>Inactive</v>
          </cell>
          <cell r="P1100" t="str">
            <v>ORG_A82</v>
          </cell>
        </row>
        <row r="1101">
          <cell r="A1101" t="str">
            <v>BI_GN203</v>
          </cell>
          <cell r="B1101" t="str">
            <v>GN203</v>
          </cell>
          <cell r="C1101" t="str">
            <v>BI_GN203 - Reinf - Wolf Lodge Tap, CDA ID</v>
          </cell>
          <cell r="D1101" t="str">
            <v>ER_3276</v>
          </cell>
          <cell r="E1101" t="str">
            <v>3276</v>
          </cell>
          <cell r="F1101" t="str">
            <v>ER_3276 - Reinf - Wolf Lodge Tap, CDA, ID</v>
          </cell>
          <cell r="G1101" t="str">
            <v>Regular Capital - Pre Business Case</v>
          </cell>
          <cell r="H1101" t="str">
            <v>No Subfunction</v>
          </cell>
          <cell r="I1101" t="str">
            <v>No Function</v>
          </cell>
          <cell r="J1101" t="str">
            <v>No Driver</v>
          </cell>
          <cell r="K1101" t="str">
            <v>SRV_GD</v>
          </cell>
          <cell r="L1101" t="str">
            <v>JUR_ID</v>
          </cell>
          <cell r="M1101" t="str">
            <v>Gas Distribution 374-387</v>
          </cell>
          <cell r="N1101" t="str">
            <v>True</v>
          </cell>
          <cell r="O1101" t="str">
            <v>Inactive</v>
          </cell>
          <cell r="P1101" t="str">
            <v>ORG_B51</v>
          </cell>
        </row>
        <row r="1102">
          <cell r="A1102" t="str">
            <v>BI_GN204</v>
          </cell>
          <cell r="B1102" t="str">
            <v>GN204</v>
          </cell>
          <cell r="C1102" t="str">
            <v>BI_GN204 - Reinforce-HP Main Ext south from CDA East Gate, ID</v>
          </cell>
          <cell r="D1102" t="str">
            <v>ER_3279</v>
          </cell>
          <cell r="E1102" t="str">
            <v>3279</v>
          </cell>
          <cell r="F1102" t="str">
            <v>ER_3279 - Reinforce-HP Main Ext south from CDA East Gate, ID</v>
          </cell>
          <cell r="G1102" t="str">
            <v>Regular Capital - Pre Business Case</v>
          </cell>
          <cell r="H1102" t="str">
            <v>No Subfunction</v>
          </cell>
          <cell r="I1102" t="str">
            <v>No Function</v>
          </cell>
          <cell r="J1102" t="str">
            <v>No Driver</v>
          </cell>
          <cell r="K1102" t="str">
            <v>SRV_GD</v>
          </cell>
          <cell r="L1102" t="str">
            <v>JUR_ID</v>
          </cell>
          <cell r="M1102" t="str">
            <v>Gas Distribution 374-387</v>
          </cell>
          <cell r="N1102" t="str">
            <v>True</v>
          </cell>
          <cell r="O1102" t="str">
            <v>Inactive</v>
          </cell>
          <cell r="P1102" t="str">
            <v>ORG_B51</v>
          </cell>
        </row>
        <row r="1103">
          <cell r="A1103" t="str">
            <v>BI_GN205</v>
          </cell>
          <cell r="B1103" t="str">
            <v>GN205</v>
          </cell>
          <cell r="C1103" t="str">
            <v>BI_GN205 - Spirit Lake HP Main Reinforcement, Athol, ID</v>
          </cell>
          <cell r="D1103" t="str">
            <v>ER_3292</v>
          </cell>
          <cell r="E1103" t="str">
            <v>3292</v>
          </cell>
          <cell r="F1103" t="str">
            <v>ER_3292 - Spirit Lake HP Main Reinforcement Athol ID</v>
          </cell>
          <cell r="G1103" t="str">
            <v>Regular Capital - Pre Business Case</v>
          </cell>
          <cell r="H1103" t="str">
            <v>No Subfunction</v>
          </cell>
          <cell r="I1103" t="str">
            <v>No Function</v>
          </cell>
          <cell r="J1103" t="str">
            <v>No Driver</v>
          </cell>
          <cell r="K1103" t="str">
            <v>SRV_GD</v>
          </cell>
          <cell r="L1103" t="str">
            <v>JUR_ID</v>
          </cell>
          <cell r="M1103" t="str">
            <v>Gas Distribution 374-387</v>
          </cell>
          <cell r="N1103" t="str">
            <v>True</v>
          </cell>
          <cell r="O1103" t="str">
            <v>Inactive</v>
          </cell>
          <cell r="P1103" t="str">
            <v>ORG_B51</v>
          </cell>
        </row>
        <row r="1104">
          <cell r="A1104" t="str">
            <v>BI_GN206</v>
          </cell>
          <cell r="B1104" t="str">
            <v>GN206</v>
          </cell>
          <cell r="C1104" t="str">
            <v>BI_GN206 - Klamath Falls Lateral</v>
          </cell>
          <cell r="D1104" t="str">
            <v>ER_3293</v>
          </cell>
          <cell r="E1104" t="str">
            <v>3293</v>
          </cell>
          <cell r="F1104" t="str">
            <v>ER_3293 - Klamath Falls Lateral</v>
          </cell>
          <cell r="G1104" t="str">
            <v>Regular Capital - Pre Business Case</v>
          </cell>
          <cell r="H1104" t="str">
            <v>No Subfunction</v>
          </cell>
          <cell r="I1104" t="str">
            <v>No Function</v>
          </cell>
          <cell r="J1104" t="str">
            <v>No Driver</v>
          </cell>
          <cell r="K1104" t="str">
            <v>SRV_GD</v>
          </cell>
          <cell r="L1104" t="str">
            <v>JUR_OR</v>
          </cell>
          <cell r="M1104" t="str">
            <v>Gas Distribution 374-387</v>
          </cell>
          <cell r="N1104" t="str">
            <v>False</v>
          </cell>
          <cell r="O1104" t="str">
            <v>Inactive</v>
          </cell>
          <cell r="P1104" t="str">
            <v>ORG_B51</v>
          </cell>
        </row>
        <row r="1105">
          <cell r="A1105" t="str">
            <v>BI_GN207</v>
          </cell>
          <cell r="B1105" t="str">
            <v>GN207</v>
          </cell>
          <cell r="C1105" t="str">
            <v>BI_GN207 - Gas non designated</v>
          </cell>
          <cell r="D1105" t="str">
            <v>ER_3999</v>
          </cell>
          <cell r="E1105" t="str">
            <v>3999</v>
          </cell>
          <cell r="F1105" t="str">
            <v>ER_3999 - Gas non designated</v>
          </cell>
          <cell r="G1105" t="str">
            <v>Regular Capital - Pre Business Case</v>
          </cell>
          <cell r="H1105" t="str">
            <v>No Subfunction</v>
          </cell>
          <cell r="I1105" t="str">
            <v>No Function</v>
          </cell>
          <cell r="J1105" t="str">
            <v>No Driver</v>
          </cell>
          <cell r="K1105" t="str">
            <v>SRV_GD</v>
          </cell>
          <cell r="L1105" t="str">
            <v>JUR_AA</v>
          </cell>
          <cell r="M1105" t="str">
            <v>Gas Distribution 374-387</v>
          </cell>
          <cell r="N1105" t="str">
            <v>False</v>
          </cell>
          <cell r="O1105" t="str">
            <v>Inactive</v>
          </cell>
          <cell r="P1105" t="str">
            <v>ORG_B51</v>
          </cell>
        </row>
        <row r="1106">
          <cell r="A1106" t="str">
            <v>BI_GN208</v>
          </cell>
          <cell r="B1106" t="str">
            <v>GN208</v>
          </cell>
          <cell r="C1106" t="str">
            <v>BI_GN208 - Tri City, OR Easement &amp; 6 HP Relocation</v>
          </cell>
          <cell r="D1106" t="str">
            <v>ER_3299</v>
          </cell>
          <cell r="E1106" t="str">
            <v>3299</v>
          </cell>
          <cell r="F1106" t="str">
            <v>ER_3299 - Tri City, OR Easement &amp; 6 HP Relocation</v>
          </cell>
          <cell r="G1106" t="str">
            <v>Regular Capital - Pre Business Case</v>
          </cell>
          <cell r="H1106" t="str">
            <v>No Subfunction</v>
          </cell>
          <cell r="I1106" t="str">
            <v>No Function</v>
          </cell>
          <cell r="J1106" t="str">
            <v>No Driver</v>
          </cell>
          <cell r="K1106" t="str">
            <v>SRV_GD</v>
          </cell>
          <cell r="L1106" t="str">
            <v>JUR_OR</v>
          </cell>
          <cell r="M1106" t="str">
            <v>Gas Distribution 374-387</v>
          </cell>
          <cell r="N1106" t="str">
            <v>True</v>
          </cell>
          <cell r="O1106" t="str">
            <v>Inactive</v>
          </cell>
          <cell r="P1106" t="str">
            <v>ORG_B51</v>
          </cell>
        </row>
        <row r="1107">
          <cell r="A1107" t="str">
            <v>BI_GN209</v>
          </cell>
          <cell r="B1107" t="str">
            <v>GN209</v>
          </cell>
          <cell r="C1107" t="str">
            <v>BI_GN209 - Reinforce-Pierce Rd, La Grande</v>
          </cell>
          <cell r="D1107" t="str">
            <v>ER_3300</v>
          </cell>
          <cell r="E1107" t="str">
            <v>3300</v>
          </cell>
          <cell r="F1107" t="str">
            <v>ER_3300 - Reinforce-Pierce Rd, La Grande</v>
          </cell>
          <cell r="G1107" t="str">
            <v>Regular Capital - Pre Business Case</v>
          </cell>
          <cell r="H1107" t="str">
            <v>No Subfunction</v>
          </cell>
          <cell r="I1107" t="str">
            <v>No Function</v>
          </cell>
          <cell r="J1107" t="str">
            <v>No Driver</v>
          </cell>
          <cell r="K1107" t="str">
            <v>SRV_GD</v>
          </cell>
          <cell r="L1107" t="str">
            <v>JUR_OR</v>
          </cell>
          <cell r="M1107" t="str">
            <v>Gas Distribution 374-387</v>
          </cell>
          <cell r="N1107" t="str">
            <v>True</v>
          </cell>
          <cell r="O1107" t="str">
            <v>Inactive</v>
          </cell>
          <cell r="P1107" t="str">
            <v>ORG_B51</v>
          </cell>
        </row>
        <row r="1108">
          <cell r="A1108" t="str">
            <v>BI_GN210</v>
          </cell>
          <cell r="B1108" t="str">
            <v>GN210</v>
          </cell>
          <cell r="C1108" t="str">
            <v>BI_GN210 - Aldyl A WA - Main Pipe Major Project</v>
          </cell>
          <cell r="D1108" t="str">
            <v>ER_3008</v>
          </cell>
          <cell r="E1108" t="str">
            <v>3008</v>
          </cell>
          <cell r="F1108" t="str">
            <v>ER_3008 - Aldyl -A Pipe Replacement</v>
          </cell>
          <cell r="G1108" t="str">
            <v>Gas Facility Replacement Program (GFRP) Aldyl A Pipe Replacement</v>
          </cell>
          <cell r="H1108" t="str">
            <v>Gas Subfunction</v>
          </cell>
          <cell r="I1108" t="str">
            <v>Gas</v>
          </cell>
          <cell r="J1108" t="str">
            <v>Mandatory &amp; Compliance</v>
          </cell>
          <cell r="K1108" t="str">
            <v>SRV_GD</v>
          </cell>
          <cell r="L1108" t="str">
            <v>JUR_WA</v>
          </cell>
          <cell r="M1108" t="str">
            <v>Gas Distribution 374-387</v>
          </cell>
          <cell r="N1108" t="str">
            <v>False</v>
          </cell>
          <cell r="O1108" t="str">
            <v>Active</v>
          </cell>
          <cell r="P1108" t="str">
            <v>ORG_G08</v>
          </cell>
        </row>
        <row r="1109">
          <cell r="A1109" t="str">
            <v>BI_GN211</v>
          </cell>
          <cell r="B1109" t="str">
            <v>GN211</v>
          </cell>
          <cell r="C1109" t="str">
            <v>BI_GN211 - Aldyl A WA - Main Pipe Minor Project</v>
          </cell>
          <cell r="D1109" t="str">
            <v>ER_3008</v>
          </cell>
          <cell r="E1109" t="str">
            <v>3008</v>
          </cell>
          <cell r="F1109" t="str">
            <v>ER_3008 - Aldyl -A Pipe Replacement</v>
          </cell>
          <cell r="G1109" t="str">
            <v>Gas Facility Replacement Program (GFRP) Aldyl A Pipe Replacement</v>
          </cell>
          <cell r="H1109" t="str">
            <v>Gas Subfunction</v>
          </cell>
          <cell r="I1109" t="str">
            <v>Gas</v>
          </cell>
          <cell r="J1109" t="str">
            <v>Mandatory &amp; Compliance</v>
          </cell>
          <cell r="K1109" t="str">
            <v>SRV_GD</v>
          </cell>
          <cell r="L1109" t="str">
            <v>JUR_WA</v>
          </cell>
          <cell r="M1109" t="str">
            <v>Gas Distribution 374-387</v>
          </cell>
          <cell r="N1109" t="str">
            <v>False</v>
          </cell>
          <cell r="O1109" t="str">
            <v>Active</v>
          </cell>
          <cell r="P1109" t="str">
            <v>ORG_G08</v>
          </cell>
        </row>
        <row r="1110">
          <cell r="A1110" t="str">
            <v>BI_GN212</v>
          </cell>
          <cell r="B1110" t="str">
            <v>GN212</v>
          </cell>
          <cell r="C1110" t="str">
            <v>BI_GN212 - Aldyl A WA - STTR Major Project</v>
          </cell>
          <cell r="D1110" t="str">
            <v>ER_3008</v>
          </cell>
          <cell r="E1110" t="str">
            <v>3008</v>
          </cell>
          <cell r="F1110" t="str">
            <v>ER_3008 - Aldyl -A Pipe Replacement</v>
          </cell>
          <cell r="G1110" t="str">
            <v>Gas Facility Replacement Program (GFRP) Aldyl A Pipe Replacement</v>
          </cell>
          <cell r="H1110" t="str">
            <v>Gas Subfunction</v>
          </cell>
          <cell r="I1110" t="str">
            <v>Gas</v>
          </cell>
          <cell r="J1110" t="str">
            <v>Mandatory &amp; Compliance</v>
          </cell>
          <cell r="K1110" t="str">
            <v>SRV_GD</v>
          </cell>
          <cell r="L1110" t="str">
            <v>JUR_WA</v>
          </cell>
          <cell r="M1110" t="str">
            <v>Gas Distribution 374-387</v>
          </cell>
          <cell r="N1110" t="str">
            <v>False</v>
          </cell>
          <cell r="O1110" t="str">
            <v>Active</v>
          </cell>
          <cell r="P1110" t="str">
            <v>ORG_G08</v>
          </cell>
        </row>
        <row r="1111">
          <cell r="A1111" t="str">
            <v>BI_GN213</v>
          </cell>
          <cell r="B1111" t="str">
            <v>GN213</v>
          </cell>
          <cell r="C1111" t="str">
            <v>BI_GN213 - Aldyl A WA - STTR Minor Project</v>
          </cell>
          <cell r="D1111" t="str">
            <v>ER_3008</v>
          </cell>
          <cell r="E1111" t="str">
            <v>3008</v>
          </cell>
          <cell r="F1111" t="str">
            <v>ER_3008 - Aldyl -A Pipe Replacement</v>
          </cell>
          <cell r="G1111" t="str">
            <v>Gas Facility Replacement Program (GFRP) Aldyl A Pipe Replacement</v>
          </cell>
          <cell r="H1111" t="str">
            <v>Gas Subfunction</v>
          </cell>
          <cell r="I1111" t="str">
            <v>Gas</v>
          </cell>
          <cell r="J1111" t="str">
            <v>Mandatory &amp; Compliance</v>
          </cell>
          <cell r="K1111" t="str">
            <v>SRV_GD</v>
          </cell>
          <cell r="L1111" t="str">
            <v>JUR_WA</v>
          </cell>
          <cell r="M1111" t="str">
            <v>Gas Distribution 374-387</v>
          </cell>
          <cell r="N1111" t="str">
            <v>False</v>
          </cell>
          <cell r="O1111" t="str">
            <v>Active</v>
          </cell>
          <cell r="P1111" t="str">
            <v>ORG_G08</v>
          </cell>
        </row>
        <row r="1112">
          <cell r="A1112" t="str">
            <v>BI_GN214</v>
          </cell>
          <cell r="B1112" t="str">
            <v>GN214</v>
          </cell>
          <cell r="C1112" t="str">
            <v>BI_GN214 - Aldyl A OR - Main Pipe Major Project</v>
          </cell>
          <cell r="D1112" t="str">
            <v>ER_3008</v>
          </cell>
          <cell r="E1112" t="str">
            <v>3008</v>
          </cell>
          <cell r="F1112" t="str">
            <v>ER_3008 - Aldyl -A Pipe Replacement</v>
          </cell>
          <cell r="G1112" t="str">
            <v>Gas Facility Replacement Program (GFRP) Aldyl A Pipe Replacement</v>
          </cell>
          <cell r="H1112" t="str">
            <v>Gas Subfunction</v>
          </cell>
          <cell r="I1112" t="str">
            <v>Gas</v>
          </cell>
          <cell r="J1112" t="str">
            <v>Mandatory &amp; Compliance</v>
          </cell>
          <cell r="K1112" t="str">
            <v>SRV_GD</v>
          </cell>
          <cell r="L1112" t="str">
            <v>JUR_OR</v>
          </cell>
          <cell r="M1112" t="str">
            <v>Gas Distribution 374-387</v>
          </cell>
          <cell r="N1112" t="str">
            <v>False</v>
          </cell>
          <cell r="O1112" t="str">
            <v>Active</v>
          </cell>
          <cell r="P1112" t="str">
            <v>ORG_G08</v>
          </cell>
        </row>
        <row r="1113">
          <cell r="A1113" t="str">
            <v>BI_GN215</v>
          </cell>
          <cell r="B1113" t="str">
            <v>GN215</v>
          </cell>
          <cell r="C1113" t="str">
            <v>BI_GN215 - Aldyl A OR - STTR Major Project</v>
          </cell>
          <cell r="D1113" t="str">
            <v>ER_3008</v>
          </cell>
          <cell r="E1113" t="str">
            <v>3008</v>
          </cell>
          <cell r="F1113" t="str">
            <v>ER_3008 - Aldyl -A Pipe Replacement</v>
          </cell>
          <cell r="G1113" t="str">
            <v>Gas Facility Replacement Program (GFRP) Aldyl A Pipe Replacement</v>
          </cell>
          <cell r="H1113" t="str">
            <v>Gas Subfunction</v>
          </cell>
          <cell r="I1113" t="str">
            <v>Gas</v>
          </cell>
          <cell r="J1113" t="str">
            <v>Mandatory &amp; Compliance</v>
          </cell>
          <cell r="K1113" t="str">
            <v>SRV_GD</v>
          </cell>
          <cell r="L1113" t="str">
            <v>JUR_OR</v>
          </cell>
          <cell r="M1113" t="str">
            <v>Gas Distribution 374-387</v>
          </cell>
          <cell r="N1113" t="str">
            <v>False</v>
          </cell>
          <cell r="O1113" t="str">
            <v>Active</v>
          </cell>
          <cell r="P1113" t="str">
            <v>ORG_G08</v>
          </cell>
        </row>
        <row r="1114">
          <cell r="A1114" t="str">
            <v>BI_GN216</v>
          </cell>
          <cell r="B1114" t="str">
            <v>GN216</v>
          </cell>
          <cell r="C1114" t="str">
            <v>BI_GN216 - Aldyl A ID - Main Pipe Major Project</v>
          </cell>
          <cell r="D1114" t="str">
            <v>ER_3008</v>
          </cell>
          <cell r="E1114" t="str">
            <v>3008</v>
          </cell>
          <cell r="F1114" t="str">
            <v>ER_3008 - Aldyl -A Pipe Replacement</v>
          </cell>
          <cell r="G1114" t="str">
            <v>Gas Facility Replacement Program (GFRP) Aldyl A Pipe Replacement</v>
          </cell>
          <cell r="H1114" t="str">
            <v>Gas Subfunction</v>
          </cell>
          <cell r="I1114" t="str">
            <v>Gas</v>
          </cell>
          <cell r="J1114" t="str">
            <v>Mandatory &amp; Compliance</v>
          </cell>
          <cell r="K1114" t="str">
            <v>SRV_GD</v>
          </cell>
          <cell r="L1114" t="str">
            <v>JUR_ID</v>
          </cell>
          <cell r="M1114" t="str">
            <v>Gas Distribution 374-387</v>
          </cell>
          <cell r="N1114" t="str">
            <v>False</v>
          </cell>
          <cell r="O1114" t="str">
            <v>Active</v>
          </cell>
          <cell r="P1114" t="str">
            <v>ORG_G08</v>
          </cell>
        </row>
        <row r="1115">
          <cell r="A1115" t="str">
            <v>BI_GN217</v>
          </cell>
          <cell r="B1115" t="str">
            <v>GN217</v>
          </cell>
          <cell r="C1115" t="str">
            <v>BI_GN217 - Aldyl A ID - STTR Major Project</v>
          </cell>
          <cell r="D1115" t="str">
            <v>ER_3008</v>
          </cell>
          <cell r="E1115" t="str">
            <v>3008</v>
          </cell>
          <cell r="F1115" t="str">
            <v>ER_3008 - Aldyl -A Pipe Replacement</v>
          </cell>
          <cell r="G1115" t="str">
            <v>Gas Facility Replacement Program (GFRP) Aldyl A Pipe Replacement</v>
          </cell>
          <cell r="H1115" t="str">
            <v>Gas Subfunction</v>
          </cell>
          <cell r="I1115" t="str">
            <v>Gas</v>
          </cell>
          <cell r="J1115" t="str">
            <v>Mandatory &amp; Compliance</v>
          </cell>
          <cell r="K1115" t="str">
            <v>SRV_GD</v>
          </cell>
          <cell r="L1115" t="str">
            <v>JUR_ID</v>
          </cell>
          <cell r="M1115" t="str">
            <v>Gas Distribution 374-387</v>
          </cell>
          <cell r="N1115" t="str">
            <v>False</v>
          </cell>
          <cell r="O1115" t="str">
            <v>Active</v>
          </cell>
          <cell r="P1115" t="str">
            <v>ORG_G08</v>
          </cell>
        </row>
        <row r="1116">
          <cell r="A1116" t="str">
            <v>BI_GN218</v>
          </cell>
          <cell r="B1116" t="str">
            <v>GN218</v>
          </cell>
          <cell r="C1116" t="str">
            <v>BI_GN218 - Above Grade Pipe Remediation ID</v>
          </cell>
          <cell r="D1116" t="str">
            <v>ER_3009</v>
          </cell>
          <cell r="E1116" t="str">
            <v>3009</v>
          </cell>
          <cell r="F1116" t="str">
            <v>ER_3009 - Gas Above Grade Pipe Remediation</v>
          </cell>
          <cell r="G1116" t="str">
            <v>Gas Above Grade Pipe Remediation Program</v>
          </cell>
          <cell r="H1116" t="str">
            <v>Gas Subfunction</v>
          </cell>
          <cell r="I1116" t="str">
            <v>Gas</v>
          </cell>
          <cell r="J1116" t="str">
            <v>Mandatory &amp; Compliance</v>
          </cell>
          <cell r="K1116" t="str">
            <v>SRV_GD</v>
          </cell>
          <cell r="L1116" t="str">
            <v>JUR_ID</v>
          </cell>
          <cell r="M1116" t="str">
            <v>Gas Distribution 374-387</v>
          </cell>
          <cell r="N1116" t="str">
            <v>False</v>
          </cell>
          <cell r="O1116" t="str">
            <v>Active</v>
          </cell>
          <cell r="P1116" t="str">
            <v>ORG_B51</v>
          </cell>
        </row>
        <row r="1117">
          <cell r="A1117" t="str">
            <v>BI_GN219</v>
          </cell>
          <cell r="B1117" t="str">
            <v>GN219</v>
          </cell>
          <cell r="C1117" t="str">
            <v>BI_GN219 - Above Grade Pipe Remediation OR</v>
          </cell>
          <cell r="D1117" t="str">
            <v>ER_3009</v>
          </cell>
          <cell r="E1117" t="str">
            <v>3009</v>
          </cell>
          <cell r="F1117" t="str">
            <v>ER_3009 - Gas Above Grade Pipe Remediation</v>
          </cell>
          <cell r="G1117" t="str">
            <v>Gas Above Grade Pipe Remediation Program</v>
          </cell>
          <cell r="H1117" t="str">
            <v>Gas Subfunction</v>
          </cell>
          <cell r="I1117" t="str">
            <v>Gas</v>
          </cell>
          <cell r="J1117" t="str">
            <v>Mandatory &amp; Compliance</v>
          </cell>
          <cell r="K1117" t="str">
            <v>SRV_GD</v>
          </cell>
          <cell r="L1117" t="str">
            <v>JUR_OR</v>
          </cell>
          <cell r="M1117" t="str">
            <v>Gas Distribution 374-387</v>
          </cell>
          <cell r="N1117" t="str">
            <v>False</v>
          </cell>
          <cell r="O1117" t="str">
            <v>Active</v>
          </cell>
          <cell r="P1117" t="str">
            <v>ORG_B51</v>
          </cell>
        </row>
        <row r="1118">
          <cell r="A1118" t="str">
            <v>BI_GN220</v>
          </cell>
          <cell r="B1118" t="str">
            <v>GN220</v>
          </cell>
          <cell r="C1118" t="str">
            <v>BI_GN220 - Above Grade Pipe Remediation WA</v>
          </cell>
          <cell r="D1118" t="str">
            <v>ER_3009</v>
          </cell>
          <cell r="E1118" t="str">
            <v>3009</v>
          </cell>
          <cell r="F1118" t="str">
            <v>ER_3009 - Gas Above Grade Pipe Remediation</v>
          </cell>
          <cell r="G1118" t="str">
            <v>Gas Above Grade Pipe Remediation Program</v>
          </cell>
          <cell r="H1118" t="str">
            <v>Gas Subfunction</v>
          </cell>
          <cell r="I1118" t="str">
            <v>Gas</v>
          </cell>
          <cell r="J1118" t="str">
            <v>Mandatory &amp; Compliance</v>
          </cell>
          <cell r="K1118" t="str">
            <v>SRV_GD</v>
          </cell>
          <cell r="L1118" t="str">
            <v>JUR_WA</v>
          </cell>
          <cell r="M1118" t="str">
            <v>Gas Distribution 374-387</v>
          </cell>
          <cell r="N1118" t="str">
            <v>False</v>
          </cell>
          <cell r="O1118" t="str">
            <v>Active</v>
          </cell>
          <cell r="P1118" t="str">
            <v>ORG_B51</v>
          </cell>
        </row>
        <row r="1119">
          <cell r="A1119" t="str">
            <v>BI_GN221</v>
          </cell>
          <cell r="B1119" t="str">
            <v>GN221</v>
          </cell>
          <cell r="C1119" t="str">
            <v>BI_GN221 - Gas Transient Voltage Mitigation ID</v>
          </cell>
          <cell r="D1119" t="str">
            <v>ER_3010</v>
          </cell>
          <cell r="E1119" t="str">
            <v>3010</v>
          </cell>
          <cell r="F1119" t="str">
            <v>ER_3010 - Gas Transient Voltage Mitigation Program</v>
          </cell>
          <cell r="G1119" t="str">
            <v>Gas Transient Voltage Mitigation Program</v>
          </cell>
          <cell r="H1119" t="str">
            <v>Gas Subfunction</v>
          </cell>
          <cell r="I1119" t="str">
            <v>Gas</v>
          </cell>
          <cell r="J1119" t="str">
            <v>Mandatory &amp; Compliance</v>
          </cell>
          <cell r="K1119" t="str">
            <v>SRV_GD</v>
          </cell>
          <cell r="L1119" t="str">
            <v>JUR_ID</v>
          </cell>
          <cell r="M1119" t="str">
            <v>Gas Distribution 374-387</v>
          </cell>
          <cell r="N1119" t="str">
            <v>False</v>
          </cell>
          <cell r="O1119" t="str">
            <v>Active</v>
          </cell>
          <cell r="P1119" t="str">
            <v>ORG_B51</v>
          </cell>
        </row>
        <row r="1120">
          <cell r="A1120" t="str">
            <v>BI_GN222</v>
          </cell>
          <cell r="B1120" t="str">
            <v>GN222</v>
          </cell>
          <cell r="C1120" t="str">
            <v>BI_GN222 - Gas Transient Voltage Mitigation OR</v>
          </cell>
          <cell r="D1120" t="str">
            <v>ER_3010</v>
          </cell>
          <cell r="E1120" t="str">
            <v>3010</v>
          </cell>
          <cell r="F1120" t="str">
            <v>ER_3010 - Gas Transient Voltage Mitigation Program</v>
          </cell>
          <cell r="G1120" t="str">
            <v>Gas Transient Voltage Mitigation Program</v>
          </cell>
          <cell r="H1120" t="str">
            <v>Gas Subfunction</v>
          </cell>
          <cell r="I1120" t="str">
            <v>Gas</v>
          </cell>
          <cell r="J1120" t="str">
            <v>Mandatory &amp; Compliance</v>
          </cell>
          <cell r="K1120" t="str">
            <v>SRV_GD</v>
          </cell>
          <cell r="L1120" t="str">
            <v>JUR_OR</v>
          </cell>
          <cell r="M1120" t="str">
            <v>Gas Distribution 374-387</v>
          </cell>
          <cell r="N1120" t="str">
            <v>False</v>
          </cell>
          <cell r="O1120" t="str">
            <v>Active</v>
          </cell>
          <cell r="P1120" t="str">
            <v>ORG_B51</v>
          </cell>
        </row>
        <row r="1121">
          <cell r="A1121" t="str">
            <v>BI_GN223</v>
          </cell>
          <cell r="B1121" t="str">
            <v>GN223</v>
          </cell>
          <cell r="C1121" t="str">
            <v>BI_GN223 - Gas Transient Voltage Mitigation WA</v>
          </cell>
          <cell r="D1121" t="str">
            <v>ER_3010</v>
          </cell>
          <cell r="E1121" t="str">
            <v>3010</v>
          </cell>
          <cell r="F1121" t="str">
            <v>ER_3010 - Gas Transient Voltage Mitigation Program</v>
          </cell>
          <cell r="G1121" t="str">
            <v>Gas Transient Voltage Mitigation Program</v>
          </cell>
          <cell r="H1121" t="str">
            <v>Gas Subfunction</v>
          </cell>
          <cell r="I1121" t="str">
            <v>Gas</v>
          </cell>
          <cell r="J1121" t="str">
            <v>Mandatory &amp; Compliance</v>
          </cell>
          <cell r="K1121" t="str">
            <v>SRV_GD</v>
          </cell>
          <cell r="L1121" t="str">
            <v>JUR_WA</v>
          </cell>
          <cell r="M1121" t="str">
            <v>Gas Distribution 374-387</v>
          </cell>
          <cell r="N1121" t="str">
            <v>False</v>
          </cell>
          <cell r="O1121" t="str">
            <v>Active</v>
          </cell>
          <cell r="P1121" t="str">
            <v>ORG_B51</v>
          </cell>
        </row>
        <row r="1122">
          <cell r="A1122" t="str">
            <v>BI_GN246</v>
          </cell>
          <cell r="B1122" t="str">
            <v>GN246</v>
          </cell>
          <cell r="C1122" t="str">
            <v>BI_GN246 - Gas Extension to WSU Congeneration Project</v>
          </cell>
          <cell r="D1122" t="str">
            <v>ER_1101</v>
          </cell>
          <cell r="E1122" t="str">
            <v>1101</v>
          </cell>
          <cell r="F1122" t="str">
            <v>ER_1101 - WSU Gas Cogen. Extension</v>
          </cell>
          <cell r="G1122" t="str">
            <v>Regular Capital - Pre Business Case</v>
          </cell>
          <cell r="H1122" t="str">
            <v>No Subfunction</v>
          </cell>
          <cell r="I1122" t="str">
            <v>No Function</v>
          </cell>
          <cell r="J1122" t="str">
            <v>No Driver</v>
          </cell>
          <cell r="K1122" t="str">
            <v>SRV_GD</v>
          </cell>
          <cell r="L1122" t="str">
            <v>JUR_WA</v>
          </cell>
          <cell r="M1122" t="str">
            <v>Gas Distribution 374-387</v>
          </cell>
          <cell r="N1122" t="str">
            <v>False</v>
          </cell>
          <cell r="O1122" t="str">
            <v>Inactive</v>
          </cell>
          <cell r="P1122" t="str">
            <v>ORG_B51</v>
          </cell>
        </row>
        <row r="1123">
          <cell r="A1123" t="str">
            <v>BI_GN299</v>
          </cell>
          <cell r="B1123" t="str">
            <v>GN299</v>
          </cell>
          <cell r="C1123" t="str">
            <v>BI_GN299 - Genesee Hp Gas Feeder Move</v>
          </cell>
          <cell r="D1123" t="str">
            <v>ER_3100</v>
          </cell>
          <cell r="E1123" t="str">
            <v>3100</v>
          </cell>
          <cell r="F1123" t="str">
            <v>ER_3100 - Genesee HP Feeder</v>
          </cell>
          <cell r="G1123" t="str">
            <v>Regular Capital - Pre Business Case</v>
          </cell>
          <cell r="H1123" t="str">
            <v>No Subfunction</v>
          </cell>
          <cell r="I1123" t="str">
            <v>No Function</v>
          </cell>
          <cell r="J1123" t="str">
            <v>No Driver</v>
          </cell>
          <cell r="K1123" t="str">
            <v>SRV_GD</v>
          </cell>
          <cell r="L1123" t="str">
            <v>JUR_ID</v>
          </cell>
          <cell r="M1123" t="str">
            <v>Gas Distribution 374-387</v>
          </cell>
          <cell r="N1123" t="str">
            <v>False</v>
          </cell>
          <cell r="O1123" t="str">
            <v>Inactive</v>
          </cell>
          <cell r="P1123" t="str">
            <v>ORG_B51</v>
          </cell>
        </row>
        <row r="1124">
          <cell r="A1124" t="str">
            <v>BI_GN300</v>
          </cell>
          <cell r="B1124" t="str">
            <v>GN300</v>
          </cell>
          <cell r="C1124" t="str">
            <v>BI_GN300 - Extend Main to Serve Spokane Rock Products</v>
          </cell>
          <cell r="D1124" t="str">
            <v>ER_1103</v>
          </cell>
          <cell r="E1124" t="str">
            <v>1103</v>
          </cell>
          <cell r="F1124" t="str">
            <v>ER_1103 - Spokane Rock Products</v>
          </cell>
          <cell r="G1124" t="str">
            <v>Regular Capital - Pre Business Case</v>
          </cell>
          <cell r="H1124" t="str">
            <v>No Subfunction</v>
          </cell>
          <cell r="I1124" t="str">
            <v>No Function</v>
          </cell>
          <cell r="J1124" t="str">
            <v>No Driver</v>
          </cell>
          <cell r="K1124" t="str">
            <v>SRV_GD</v>
          </cell>
          <cell r="L1124" t="str">
            <v>JUR_AN</v>
          </cell>
          <cell r="M1124" t="str">
            <v>Gas Distribution 374-387</v>
          </cell>
          <cell r="N1124" t="str">
            <v>False</v>
          </cell>
          <cell r="O1124" t="str">
            <v>Inactive</v>
          </cell>
          <cell r="P1124" t="str">
            <v>ORG_B51</v>
          </cell>
        </row>
        <row r="1125">
          <cell r="A1125" t="str">
            <v>BI_GN301</v>
          </cell>
          <cell r="B1125" t="str">
            <v>GN301</v>
          </cell>
          <cell r="C1125" t="str">
            <v>BI_GN301 - Relocate 8 H.P. Main for Lincoln Middle School</v>
          </cell>
          <cell r="D1125" t="str">
            <v>ER_3104</v>
          </cell>
          <cell r="E1125" t="str">
            <v>3104</v>
          </cell>
          <cell r="F1125" t="str">
            <v>ER_3104 - Relocate HP Main Lincoln Middle School</v>
          </cell>
          <cell r="G1125" t="str">
            <v>Regular Capital - Pre Business Case</v>
          </cell>
          <cell r="H1125" t="str">
            <v>No Subfunction</v>
          </cell>
          <cell r="I1125" t="str">
            <v>No Function</v>
          </cell>
          <cell r="J1125" t="str">
            <v>No Driver</v>
          </cell>
          <cell r="K1125" t="str">
            <v>SRV_GD</v>
          </cell>
          <cell r="L1125" t="str">
            <v>JUR_AN</v>
          </cell>
          <cell r="M1125" t="str">
            <v>Gas Distribution 374-387</v>
          </cell>
          <cell r="N1125" t="str">
            <v>False</v>
          </cell>
          <cell r="O1125" t="str">
            <v>Inactive</v>
          </cell>
          <cell r="P1125" t="str">
            <v>ORG_B53</v>
          </cell>
        </row>
        <row r="1126">
          <cell r="A1126" t="str">
            <v>BI_GN303</v>
          </cell>
          <cell r="B1126" t="str">
            <v>GN303</v>
          </cell>
          <cell r="C1126" t="str">
            <v>BI_GN303 - Remove Whitworth From Master Meter System</v>
          </cell>
          <cell r="D1126" t="str">
            <v>ER_3105</v>
          </cell>
          <cell r="E1126" t="str">
            <v>3105</v>
          </cell>
          <cell r="F1126" t="str">
            <v>ER_3105 - Rebuild Whitworth</v>
          </cell>
          <cell r="G1126" t="str">
            <v>Regular Capital - Pre Business Case</v>
          </cell>
          <cell r="H1126" t="str">
            <v>No Subfunction</v>
          </cell>
          <cell r="I1126" t="str">
            <v>No Function</v>
          </cell>
          <cell r="J1126" t="str">
            <v>No Driver</v>
          </cell>
          <cell r="K1126" t="str">
            <v>SRV_GD</v>
          </cell>
          <cell r="L1126" t="str">
            <v>JUR_WA</v>
          </cell>
          <cell r="M1126" t="str">
            <v>Gas Distribution 374-387</v>
          </cell>
          <cell r="N1126" t="str">
            <v>False</v>
          </cell>
          <cell r="O1126" t="str">
            <v>Inactive</v>
          </cell>
          <cell r="P1126" t="str">
            <v>ORG_L50</v>
          </cell>
        </row>
        <row r="1127">
          <cell r="A1127" t="str">
            <v>BI_GN304</v>
          </cell>
          <cell r="B1127" t="str">
            <v>GN304</v>
          </cell>
          <cell r="C1127" t="str">
            <v>BI_GN304 - Replacement - Stevenson Bridge Bore, Stevenson WA</v>
          </cell>
          <cell r="D1127" t="str">
            <v>ER_3273</v>
          </cell>
          <cell r="E1127" t="str">
            <v>3273</v>
          </cell>
          <cell r="F1127" t="str">
            <v>ER_3273 - Replacement - Stevenson Bridge Bore, Stevenson WA</v>
          </cell>
          <cell r="G1127" t="str">
            <v>Regular Capital - Pre Business Case</v>
          </cell>
          <cell r="H1127" t="str">
            <v>No Subfunction</v>
          </cell>
          <cell r="I1127" t="str">
            <v>No Function</v>
          </cell>
          <cell r="J1127" t="str">
            <v>No Driver</v>
          </cell>
          <cell r="K1127" t="str">
            <v>SRV_GD</v>
          </cell>
          <cell r="L1127" t="str">
            <v>JUR_WA</v>
          </cell>
          <cell r="M1127" t="str">
            <v>Gas Distribution 374-387</v>
          </cell>
          <cell r="N1127" t="str">
            <v>True</v>
          </cell>
          <cell r="O1127" t="str">
            <v>Inactive</v>
          </cell>
          <cell r="P1127" t="str">
            <v>ORG_B51</v>
          </cell>
        </row>
        <row r="1128">
          <cell r="A1128" t="str">
            <v>BI_GN305</v>
          </cell>
          <cell r="B1128" t="str">
            <v>GN305</v>
          </cell>
          <cell r="C1128" t="str">
            <v>BI_GN305 - Upgrade-CDA East Tap Upgrade, CDA, ID</v>
          </cell>
          <cell r="D1128" t="str">
            <v>ER_3275</v>
          </cell>
          <cell r="E1128" t="str">
            <v>3275</v>
          </cell>
          <cell r="F1128" t="str">
            <v>ER_3275 - Upgrade-CDA East Tap Upgrade, CDA ID</v>
          </cell>
          <cell r="G1128" t="str">
            <v>Regular Capital - Pre Business Case</v>
          </cell>
          <cell r="H1128" t="str">
            <v>No Subfunction</v>
          </cell>
          <cell r="I1128" t="str">
            <v>No Function</v>
          </cell>
          <cell r="J1128" t="str">
            <v>No Driver</v>
          </cell>
          <cell r="K1128" t="str">
            <v>SRV_GD</v>
          </cell>
          <cell r="L1128" t="str">
            <v>JUR_ID</v>
          </cell>
          <cell r="M1128" t="str">
            <v>Gas Distribution 374-387</v>
          </cell>
          <cell r="N1128" t="str">
            <v>True</v>
          </cell>
          <cell r="O1128" t="str">
            <v>Inactive</v>
          </cell>
          <cell r="P1128" t="str">
            <v>ORG_B51</v>
          </cell>
        </row>
        <row r="1129">
          <cell r="A1129" t="str">
            <v>BI_GN306</v>
          </cell>
          <cell r="B1129" t="str">
            <v>GN306</v>
          </cell>
          <cell r="C1129" t="str">
            <v>BI_GN306 - Cheney 8 inch HP Feeder Project</v>
          </cell>
          <cell r="D1129" t="str">
            <v>ER_3245</v>
          </cell>
          <cell r="E1129" t="str">
            <v>3245</v>
          </cell>
          <cell r="F1129" t="str">
            <v>ER_3245 - Cheney 8 HP Feeder Project</v>
          </cell>
          <cell r="G1129" t="str">
            <v>Regular Capital - Pre Business Case</v>
          </cell>
          <cell r="H1129" t="str">
            <v>No Subfunction</v>
          </cell>
          <cell r="I1129" t="str">
            <v>No Function</v>
          </cell>
          <cell r="J1129" t="str">
            <v>No Driver</v>
          </cell>
          <cell r="K1129" t="str">
            <v>SRV_GD</v>
          </cell>
          <cell r="L1129" t="str">
            <v>JUR_WA</v>
          </cell>
          <cell r="M1129" t="str">
            <v>Gas Distribution 374-387</v>
          </cell>
          <cell r="N1129" t="str">
            <v>True</v>
          </cell>
          <cell r="O1129" t="str">
            <v>Inactive</v>
          </cell>
          <cell r="P1129" t="str">
            <v>ORG_B51</v>
          </cell>
        </row>
        <row r="1130">
          <cell r="A1130" t="str">
            <v>BI_GN307</v>
          </cell>
          <cell r="B1130" t="str">
            <v>GN307</v>
          </cell>
          <cell r="C1130" t="str">
            <v>BI_GN307 - Gas Pierce Rd La Grande HP Reinforcement</v>
          </cell>
          <cell r="D1130" t="str">
            <v>ER_3209</v>
          </cell>
          <cell r="E1130" t="str">
            <v>3209</v>
          </cell>
          <cell r="F1130" t="str">
            <v>ER_3209 - Gas Pierce Rd La Grande HP Reinforcement</v>
          </cell>
          <cell r="G1130" t="str">
            <v>Gas Pierce Rd La Grande HP Reinforcement</v>
          </cell>
          <cell r="H1130" t="str">
            <v>Gas Subfunction</v>
          </cell>
          <cell r="I1130" t="str">
            <v>Gas</v>
          </cell>
          <cell r="J1130" t="str">
            <v>Performance &amp; Capacity</v>
          </cell>
          <cell r="K1130" t="str">
            <v>SRV_GD</v>
          </cell>
          <cell r="L1130" t="str">
            <v>JUR_OR</v>
          </cell>
          <cell r="M1130" t="str">
            <v>Gas Distribution 374-387</v>
          </cell>
          <cell r="N1130" t="str">
            <v>True</v>
          </cell>
          <cell r="O1130" t="str">
            <v>Inactive</v>
          </cell>
          <cell r="P1130" t="str">
            <v>ORG_B51</v>
          </cell>
        </row>
        <row r="1131">
          <cell r="A1131" t="str">
            <v>BI_GN308</v>
          </cell>
          <cell r="B1131" t="str">
            <v>GN308</v>
          </cell>
          <cell r="C1131" t="str">
            <v>BI_GN308 - HWY 62 - HP &amp; IP Main Relocation &amp; SSFT #1316</v>
          </cell>
          <cell r="D1131" t="str">
            <v>ER_3302</v>
          </cell>
          <cell r="E1131" t="str">
            <v>3302</v>
          </cell>
          <cell r="F1131" t="str">
            <v>ER_3302 - HWY 62 - HP &amp; IP Main Relocation &amp; SSFT #1316</v>
          </cell>
          <cell r="G1131" t="str">
            <v>Gas Replacement Street and Highway Program</v>
          </cell>
          <cell r="H1131" t="str">
            <v>Gas Subfunction</v>
          </cell>
          <cell r="I1131" t="str">
            <v>Gas</v>
          </cell>
          <cell r="J1131" t="str">
            <v>Mandatory &amp; Compliance</v>
          </cell>
          <cell r="K1131" t="str">
            <v>SRV_GD</v>
          </cell>
          <cell r="L1131" t="str">
            <v>JUR_OR</v>
          </cell>
          <cell r="M1131" t="str">
            <v>Gas Distribution 374-387</v>
          </cell>
          <cell r="N1131" t="str">
            <v>True</v>
          </cell>
          <cell r="O1131" t="str">
            <v>Inactive</v>
          </cell>
          <cell r="P1131" t="str">
            <v>ORG_B51</v>
          </cell>
        </row>
        <row r="1132">
          <cell r="A1132" t="str">
            <v>BI_GN309</v>
          </cell>
          <cell r="B1132" t="str">
            <v>GN309</v>
          </cell>
          <cell r="C1132" t="str">
            <v>BI_GN309 - Gas Ladd Canyon Gate Stn Upgrade, La Grande</v>
          </cell>
          <cell r="D1132" t="str">
            <v>ER_3303</v>
          </cell>
          <cell r="E1132" t="str">
            <v>3303</v>
          </cell>
          <cell r="F1132" t="str">
            <v>ER_3303 - Gas Ladd Canyon Gate Stn Upgrade, La Grande</v>
          </cell>
          <cell r="G1132" t="str">
            <v>Gas Ladd Canyon Gate Station</v>
          </cell>
          <cell r="H1132" t="str">
            <v>Gas Subfunction</v>
          </cell>
          <cell r="I1132" t="str">
            <v>Gas</v>
          </cell>
          <cell r="J1132" t="str">
            <v>No Driver</v>
          </cell>
          <cell r="K1132" t="str">
            <v>SRV_GD</v>
          </cell>
          <cell r="L1132" t="str">
            <v>JUR_OR</v>
          </cell>
          <cell r="M1132" t="str">
            <v>Gas Distribution 374-387</v>
          </cell>
          <cell r="N1132" t="str">
            <v>True</v>
          </cell>
          <cell r="O1132" t="str">
            <v>Inactive</v>
          </cell>
          <cell r="P1132" t="str">
            <v>ORG_B51</v>
          </cell>
        </row>
        <row r="1133">
          <cell r="A1133" t="str">
            <v>BI_GN310</v>
          </cell>
          <cell r="B1133" t="str">
            <v>GN310</v>
          </cell>
          <cell r="C1133" t="str">
            <v>BI_GN310 - Aldyl A-OR-Main Pipe-Minor Project -Gas Districts</v>
          </cell>
          <cell r="D1133" t="str">
            <v>ER_3008</v>
          </cell>
          <cell r="E1133" t="str">
            <v>3008</v>
          </cell>
          <cell r="F1133" t="str">
            <v>ER_3008 - Aldyl -A Pipe Replacement</v>
          </cell>
          <cell r="G1133" t="str">
            <v>Gas Facility Replacement Program (GFRP) Aldyl A Pipe Replacement</v>
          </cell>
          <cell r="H1133" t="str">
            <v>Gas Subfunction</v>
          </cell>
          <cell r="I1133" t="str">
            <v>Gas</v>
          </cell>
          <cell r="J1133" t="str">
            <v>Mandatory &amp; Compliance</v>
          </cell>
          <cell r="K1133" t="str">
            <v>SRV_GD</v>
          </cell>
          <cell r="L1133" t="str">
            <v>JUR_OR</v>
          </cell>
          <cell r="M1133" t="str">
            <v>Gas Distribution 374-387</v>
          </cell>
          <cell r="N1133" t="str">
            <v>False</v>
          </cell>
          <cell r="O1133" t="str">
            <v>Active</v>
          </cell>
          <cell r="P1133" t="str">
            <v>ORG_G08</v>
          </cell>
        </row>
        <row r="1134">
          <cell r="A1134" t="str">
            <v>BI_GN311</v>
          </cell>
          <cell r="B1134" t="str">
            <v>GN311</v>
          </cell>
          <cell r="C1134" t="str">
            <v>BI_GN311 - Aldyl A-OR-STTR-Minor Project -Gas Districts</v>
          </cell>
          <cell r="D1134" t="str">
            <v>ER_3008</v>
          </cell>
          <cell r="E1134" t="str">
            <v>3008</v>
          </cell>
          <cell r="F1134" t="str">
            <v>ER_3008 - Aldyl -A Pipe Replacement</v>
          </cell>
          <cell r="G1134" t="str">
            <v>Gas Facility Replacement Program (GFRP) Aldyl A Pipe Replacement</v>
          </cell>
          <cell r="H1134" t="str">
            <v>Gas Subfunction</v>
          </cell>
          <cell r="I1134" t="str">
            <v>Gas</v>
          </cell>
          <cell r="J1134" t="str">
            <v>Mandatory &amp; Compliance</v>
          </cell>
          <cell r="K1134" t="str">
            <v>SRV_GD</v>
          </cell>
          <cell r="L1134" t="str">
            <v>JUR_OR</v>
          </cell>
          <cell r="M1134" t="str">
            <v>Gas Distribution 374-387</v>
          </cell>
          <cell r="N1134" t="str">
            <v>False</v>
          </cell>
          <cell r="O1134" t="str">
            <v>Active</v>
          </cell>
          <cell r="P1134" t="str">
            <v>ORG_G08</v>
          </cell>
        </row>
        <row r="1135">
          <cell r="A1135" t="str">
            <v>BI_GN312</v>
          </cell>
          <cell r="B1135" t="str">
            <v>GN312</v>
          </cell>
          <cell r="C1135" t="str">
            <v>BI_GN312 - Aldyl A-ID-Main Pipe-Minor Project -Gas Districts</v>
          </cell>
          <cell r="D1135" t="str">
            <v>ER_3008</v>
          </cell>
          <cell r="E1135" t="str">
            <v>3008</v>
          </cell>
          <cell r="F1135" t="str">
            <v>ER_3008 - Aldyl -A Pipe Replacement</v>
          </cell>
          <cell r="G1135" t="str">
            <v>Gas Facility Replacement Program (GFRP) Aldyl A Pipe Replacement</v>
          </cell>
          <cell r="H1135" t="str">
            <v>Gas Subfunction</v>
          </cell>
          <cell r="I1135" t="str">
            <v>Gas</v>
          </cell>
          <cell r="J1135" t="str">
            <v>Mandatory &amp; Compliance</v>
          </cell>
          <cell r="K1135" t="str">
            <v>SRV_GD</v>
          </cell>
          <cell r="L1135" t="str">
            <v>JUR_ID</v>
          </cell>
          <cell r="M1135" t="str">
            <v>Gas Distribution 374-387</v>
          </cell>
          <cell r="N1135" t="str">
            <v>False</v>
          </cell>
          <cell r="O1135" t="str">
            <v>Active</v>
          </cell>
          <cell r="P1135" t="str">
            <v>ORG_G08</v>
          </cell>
        </row>
        <row r="1136">
          <cell r="A1136" t="str">
            <v>BI_GN313</v>
          </cell>
          <cell r="B1136" t="str">
            <v>GN313</v>
          </cell>
          <cell r="C1136" t="str">
            <v>BI_GN313 - Aldyl A-ID-STTR-Minor Project -Gas Districts</v>
          </cell>
          <cell r="D1136" t="str">
            <v>ER_3008</v>
          </cell>
          <cell r="E1136" t="str">
            <v>3008</v>
          </cell>
          <cell r="F1136" t="str">
            <v>ER_3008 - Aldyl -A Pipe Replacement</v>
          </cell>
          <cell r="G1136" t="str">
            <v>Gas Facility Replacement Program (GFRP) Aldyl A Pipe Replacement</v>
          </cell>
          <cell r="H1136" t="str">
            <v>Gas Subfunction</v>
          </cell>
          <cell r="I1136" t="str">
            <v>Gas</v>
          </cell>
          <cell r="J1136" t="str">
            <v>Mandatory &amp; Compliance</v>
          </cell>
          <cell r="K1136" t="str">
            <v>SRV_GD</v>
          </cell>
          <cell r="L1136" t="str">
            <v>JUR_ID</v>
          </cell>
          <cell r="M1136" t="str">
            <v>Gas Distribution 374-387</v>
          </cell>
          <cell r="N1136" t="str">
            <v>False</v>
          </cell>
          <cell r="O1136" t="str">
            <v>Active</v>
          </cell>
          <cell r="P1136" t="str">
            <v>ORG_G08</v>
          </cell>
        </row>
        <row r="1137">
          <cell r="A1137" t="str">
            <v>BI_GN332</v>
          </cell>
          <cell r="B1137" t="str">
            <v>GN332</v>
          </cell>
          <cell r="C1137" t="str">
            <v>BI_GN332 - Shmc / Lower South Hill 6 PE Reinforce</v>
          </cell>
          <cell r="D1137" t="str">
            <v>ER_1102</v>
          </cell>
          <cell r="E1137" t="str">
            <v>1102</v>
          </cell>
          <cell r="F1137" t="str">
            <v>ER_1102 - SHMC Reinforce</v>
          </cell>
          <cell r="G1137" t="str">
            <v>Regular Capital - Pre Business Case</v>
          </cell>
          <cell r="H1137" t="str">
            <v>No Subfunction</v>
          </cell>
          <cell r="I1137" t="str">
            <v>No Function</v>
          </cell>
          <cell r="J1137" t="str">
            <v>No Driver</v>
          </cell>
          <cell r="K1137" t="str">
            <v>SRV_GD</v>
          </cell>
          <cell r="L1137" t="str">
            <v>JUR_WA</v>
          </cell>
          <cell r="M1137" t="str">
            <v>Gas Distribution 374-387</v>
          </cell>
          <cell r="N1137" t="str">
            <v>False</v>
          </cell>
          <cell r="O1137" t="str">
            <v>Inactive</v>
          </cell>
          <cell r="P1137" t="str">
            <v>ORG_B51</v>
          </cell>
        </row>
        <row r="1138">
          <cell r="A1138" t="str">
            <v>BI_GN333</v>
          </cell>
          <cell r="B1138" t="str">
            <v>GN333</v>
          </cell>
          <cell r="C1138" t="str">
            <v>BI_GN333 - Spokane St Bridge Gas Main</v>
          </cell>
          <cell r="D1138" t="str">
            <v>ER_3305</v>
          </cell>
          <cell r="E1138" t="str">
            <v>3305</v>
          </cell>
          <cell r="F1138" t="str">
            <v>ER_3305 - Spokane St Bridge Gas Main</v>
          </cell>
          <cell r="G1138" t="str">
            <v>Gas Spokane St Bridge IP Main Project</v>
          </cell>
          <cell r="H1138" t="str">
            <v>Gas Subfunction</v>
          </cell>
          <cell r="I1138" t="str">
            <v>Gas</v>
          </cell>
          <cell r="J1138" t="str">
            <v>No Driver</v>
          </cell>
          <cell r="K1138" t="str">
            <v>SRV_GD</v>
          </cell>
          <cell r="L1138" t="str">
            <v>JUR_ID</v>
          </cell>
          <cell r="M1138" t="str">
            <v>Gas Distribution 374-387</v>
          </cell>
          <cell r="N1138" t="str">
            <v>True</v>
          </cell>
          <cell r="O1138" t="str">
            <v>Inactive</v>
          </cell>
          <cell r="P1138" t="str">
            <v>ORG_B02</v>
          </cell>
        </row>
        <row r="1139">
          <cell r="A1139" t="str">
            <v>BI_GN401</v>
          </cell>
          <cell r="B1139" t="str">
            <v>GN401</v>
          </cell>
          <cell r="C1139" t="str">
            <v>BI_GN401 - Reinforce to Serve New Nez Pierce Casino Load</v>
          </cell>
          <cell r="D1139" t="str">
            <v>ER_1104</v>
          </cell>
          <cell r="E1139" t="str">
            <v>1104</v>
          </cell>
          <cell r="F1139" t="str">
            <v>ER_1104 - Reinforce Main to Nez Perce</v>
          </cell>
          <cell r="G1139" t="str">
            <v>Regular Capital - Pre Business Case</v>
          </cell>
          <cell r="H1139" t="str">
            <v>No Subfunction</v>
          </cell>
          <cell r="I1139" t="str">
            <v>No Function</v>
          </cell>
          <cell r="J1139" t="str">
            <v>No Driver</v>
          </cell>
          <cell r="K1139" t="str">
            <v>SRV_GD</v>
          </cell>
          <cell r="L1139" t="str">
            <v>JUR_WA</v>
          </cell>
          <cell r="M1139" t="str">
            <v>Gas Distribution 374-387</v>
          </cell>
          <cell r="N1139" t="str">
            <v>False</v>
          </cell>
          <cell r="O1139" t="str">
            <v>Inactive</v>
          </cell>
          <cell r="P1139" t="str">
            <v>ORG_B51</v>
          </cell>
        </row>
        <row r="1140">
          <cell r="A1140" t="str">
            <v>BI_GN402</v>
          </cell>
          <cell r="B1140" t="str">
            <v>GN402</v>
          </cell>
          <cell r="C1140" t="str">
            <v>BI_GN402 - Bridging the Valley Project - Gas</v>
          </cell>
          <cell r="D1140" t="str">
            <v>ER_3107</v>
          </cell>
          <cell r="E1140" t="str">
            <v>3107</v>
          </cell>
          <cell r="F1140" t="str">
            <v>ER_3107 - Bridging the Valley</v>
          </cell>
          <cell r="G1140" t="str">
            <v>Regular Capital - Pre Business Case</v>
          </cell>
          <cell r="H1140" t="str">
            <v>No Subfunction</v>
          </cell>
          <cell r="I1140" t="str">
            <v>No Function</v>
          </cell>
          <cell r="J1140" t="str">
            <v>No Driver</v>
          </cell>
          <cell r="K1140" t="str">
            <v>SRV_GD</v>
          </cell>
          <cell r="L1140" t="str">
            <v>JUR_WA</v>
          </cell>
          <cell r="M1140" t="str">
            <v>Gas Distribution 374-387</v>
          </cell>
          <cell r="N1140" t="str">
            <v>True</v>
          </cell>
          <cell r="O1140" t="str">
            <v>Inactive</v>
          </cell>
          <cell r="P1140" t="str">
            <v>ORG_B51</v>
          </cell>
        </row>
        <row r="1141">
          <cell r="A1141" t="str">
            <v>BI_GN403</v>
          </cell>
          <cell r="B1141" t="str">
            <v>GN403</v>
          </cell>
          <cell r="C1141" t="str">
            <v>BI_GN403 - Bruce Rd. Reinforcement Project</v>
          </cell>
          <cell r="D1141" t="str">
            <v>ER_3108</v>
          </cell>
          <cell r="E1141" t="str">
            <v>3108</v>
          </cell>
          <cell r="F1141" t="str">
            <v>ER_3108 - Bruce Rd Reinforcement</v>
          </cell>
          <cell r="G1141" t="str">
            <v>Regular Capital - Pre Business Case</v>
          </cell>
          <cell r="H1141" t="str">
            <v>No Subfunction</v>
          </cell>
          <cell r="I1141" t="str">
            <v>No Function</v>
          </cell>
          <cell r="J1141" t="str">
            <v>No Driver</v>
          </cell>
          <cell r="K1141" t="str">
            <v>SRV_GD</v>
          </cell>
          <cell r="L1141" t="str">
            <v>JUR_WA</v>
          </cell>
          <cell r="M1141" t="str">
            <v>Gas Distribution 374-387</v>
          </cell>
          <cell r="N1141" t="str">
            <v>True</v>
          </cell>
          <cell r="O1141" t="str">
            <v>Inactive</v>
          </cell>
          <cell r="P1141" t="str">
            <v>ORG_B51</v>
          </cell>
        </row>
        <row r="1142">
          <cell r="A1142" t="str">
            <v>BI_GN404</v>
          </cell>
          <cell r="B1142" t="str">
            <v>GN404</v>
          </cell>
          <cell r="C1142" t="str">
            <v>BI_GN404 - Re-Route 14000 Ft. Moscow Feeder</v>
          </cell>
          <cell r="D1142" t="str">
            <v>ER_3109</v>
          </cell>
          <cell r="E1142" t="str">
            <v>3109</v>
          </cell>
          <cell r="F1142" t="str">
            <v>ER_3109 - Re-Route Moscow Feeder</v>
          </cell>
          <cell r="G1142" t="str">
            <v>Regular Capital - Pre Business Case</v>
          </cell>
          <cell r="H1142" t="str">
            <v>No Subfunction</v>
          </cell>
          <cell r="I1142" t="str">
            <v>No Function</v>
          </cell>
          <cell r="J1142" t="str">
            <v>No Driver</v>
          </cell>
          <cell r="K1142" t="str">
            <v>SRV_GD</v>
          </cell>
          <cell r="L1142" t="str">
            <v>JUR_ID</v>
          </cell>
          <cell r="M1142" t="str">
            <v>Gas Distribution 374-387</v>
          </cell>
          <cell r="N1142" t="str">
            <v>False</v>
          </cell>
          <cell r="O1142" t="str">
            <v>Inactive</v>
          </cell>
          <cell r="P1142" t="str">
            <v>ORG_B51</v>
          </cell>
        </row>
        <row r="1143">
          <cell r="A1143" t="str">
            <v>BI_GN405</v>
          </cell>
          <cell r="B1143" t="str">
            <v>GN405</v>
          </cell>
          <cell r="C1143" t="str">
            <v>BI_GN405 - Reinforce Cheney - Med Lake H.P. Feeder</v>
          </cell>
          <cell r="D1143" t="str">
            <v>ER_3110</v>
          </cell>
          <cell r="E1143" t="str">
            <v>3110</v>
          </cell>
          <cell r="F1143" t="str">
            <v>ER_3110 - Reinforce Cheney Med Lk</v>
          </cell>
          <cell r="G1143" t="str">
            <v>Regular Capital - Pre Business Case</v>
          </cell>
          <cell r="H1143" t="str">
            <v>No Subfunction</v>
          </cell>
          <cell r="I1143" t="str">
            <v>No Function</v>
          </cell>
          <cell r="J1143" t="str">
            <v>No Driver</v>
          </cell>
          <cell r="K1143" t="str">
            <v>SRV_GD</v>
          </cell>
          <cell r="L1143" t="str">
            <v>JUR_WA</v>
          </cell>
          <cell r="M1143" t="str">
            <v>Gas Distribution 374-387</v>
          </cell>
          <cell r="N1143" t="str">
            <v>False</v>
          </cell>
          <cell r="O1143" t="str">
            <v>Inactive</v>
          </cell>
          <cell r="P1143" t="str">
            <v>ORG_B51</v>
          </cell>
        </row>
        <row r="1144">
          <cell r="A1144" t="str">
            <v>BI_GN406</v>
          </cell>
          <cell r="B1144" t="str">
            <v>GN406</v>
          </cell>
          <cell r="C1144" t="str">
            <v>BI_GN406 - Correct Snow Slide Issues At Meters Schweitzer</v>
          </cell>
          <cell r="D1144" t="str">
            <v>ER_3111</v>
          </cell>
          <cell r="E1144" t="str">
            <v>3111</v>
          </cell>
          <cell r="F1144" t="str">
            <v>ER_3111 - Correct Snow Issues at Meters</v>
          </cell>
          <cell r="G1144" t="str">
            <v>Regular Capital - Pre Business Case</v>
          </cell>
          <cell r="H1144" t="str">
            <v>No Subfunction</v>
          </cell>
          <cell r="I1144" t="str">
            <v>No Function</v>
          </cell>
          <cell r="J1144" t="str">
            <v>No Driver</v>
          </cell>
          <cell r="K1144" t="str">
            <v>SRV_GD</v>
          </cell>
          <cell r="L1144" t="str">
            <v>JUR_ID</v>
          </cell>
          <cell r="M1144" t="str">
            <v>Gas Distribution 374-387</v>
          </cell>
          <cell r="N1144" t="str">
            <v>False</v>
          </cell>
          <cell r="O1144" t="str">
            <v>Inactive</v>
          </cell>
          <cell r="P1144" t="str">
            <v>ORG_B51</v>
          </cell>
        </row>
        <row r="1145">
          <cell r="A1145" t="str">
            <v>BI_GN407</v>
          </cell>
          <cell r="B1145" t="str">
            <v>GN407</v>
          </cell>
          <cell r="C1145" t="str">
            <v>BI_GN407 - Re-Route K.F. H.P. Feeder and Gate Sta.</v>
          </cell>
          <cell r="D1145" t="str">
            <v>ER_3112</v>
          </cell>
          <cell r="E1145" t="str">
            <v>3112</v>
          </cell>
          <cell r="F1145" t="str">
            <v>ER_3112 - Re-Rte Kettle Falls Fdr &amp; Gate Station</v>
          </cell>
          <cell r="G1145" t="str">
            <v>Regular Capital - Pre Business Case</v>
          </cell>
          <cell r="H1145" t="str">
            <v>No Subfunction</v>
          </cell>
          <cell r="I1145" t="str">
            <v>No Function</v>
          </cell>
          <cell r="J1145" t="str">
            <v>No Driver</v>
          </cell>
          <cell r="K1145" t="str">
            <v>SRV_GD</v>
          </cell>
          <cell r="L1145" t="str">
            <v>JUR_WA</v>
          </cell>
          <cell r="M1145" t="str">
            <v>Gas Distribution 374-387</v>
          </cell>
          <cell r="N1145" t="str">
            <v>True</v>
          </cell>
          <cell r="O1145" t="str">
            <v>Inactive</v>
          </cell>
          <cell r="P1145" t="str">
            <v>ORG_B51</v>
          </cell>
        </row>
        <row r="1146">
          <cell r="A1146" t="str">
            <v>BI_GN408</v>
          </cell>
          <cell r="B1146" t="str">
            <v>GN408</v>
          </cell>
          <cell r="C1146" t="str">
            <v>BI_GN408 - Re-Route 12000 Ft. South Hill Feeder</v>
          </cell>
          <cell r="D1146" t="str">
            <v>ER_3113</v>
          </cell>
          <cell r="E1146" t="str">
            <v>3113</v>
          </cell>
          <cell r="F1146" t="str">
            <v>ER_3113 - Re-Rte 12K Ft of HP Fdr Palouse Hwy</v>
          </cell>
          <cell r="G1146" t="str">
            <v>Regular Capital - Pre Business Case</v>
          </cell>
          <cell r="H1146" t="str">
            <v>No Subfunction</v>
          </cell>
          <cell r="I1146" t="str">
            <v>No Function</v>
          </cell>
          <cell r="J1146" t="str">
            <v>No Driver</v>
          </cell>
          <cell r="K1146" t="str">
            <v>SRV_GD</v>
          </cell>
          <cell r="L1146" t="str">
            <v>JUR_AN</v>
          </cell>
          <cell r="M1146" t="str">
            <v>Gas Distribution 374-387</v>
          </cell>
          <cell r="N1146" t="str">
            <v>False</v>
          </cell>
          <cell r="O1146" t="str">
            <v>Inactive</v>
          </cell>
          <cell r="P1146" t="str">
            <v>ORG_B51</v>
          </cell>
        </row>
        <row r="1147">
          <cell r="A1147" t="str">
            <v>BI_GN409</v>
          </cell>
          <cell r="B1147" t="str">
            <v>GN409</v>
          </cell>
          <cell r="C1147" t="str">
            <v>BI_GN409 - Implement Dras Software/Pipeline Integrity Mgmt</v>
          </cell>
          <cell r="D1147" t="str">
            <v>ER_3114</v>
          </cell>
          <cell r="E1147" t="str">
            <v>3114</v>
          </cell>
          <cell r="F1147" t="str">
            <v>ER_3114 - Integrity Mgmt Plan</v>
          </cell>
          <cell r="G1147" t="str">
            <v>Regular Capital - Pre Business Case</v>
          </cell>
          <cell r="H1147" t="str">
            <v>No Subfunction</v>
          </cell>
          <cell r="I1147" t="str">
            <v>No Function</v>
          </cell>
          <cell r="J1147" t="str">
            <v>No Driver</v>
          </cell>
          <cell r="K1147" t="str">
            <v>SRV_GD</v>
          </cell>
          <cell r="L1147" t="str">
            <v>JUR_AN</v>
          </cell>
          <cell r="M1147" t="str">
            <v>Gas Distribution 374-387</v>
          </cell>
          <cell r="N1147" t="str">
            <v>False</v>
          </cell>
          <cell r="O1147" t="str">
            <v>Inactive</v>
          </cell>
          <cell r="P1147" t="str">
            <v>ORG_B51</v>
          </cell>
        </row>
        <row r="1148">
          <cell r="A1148" t="str">
            <v>BI_GN410</v>
          </cell>
          <cell r="B1148" t="str">
            <v>GN410</v>
          </cell>
          <cell r="C1148" t="str">
            <v>BI_GN410 - Bonanza Gate Stn Move</v>
          </cell>
          <cell r="D1148" t="str">
            <v>ER_3307</v>
          </cell>
          <cell r="E1148" t="str">
            <v>3307</v>
          </cell>
          <cell r="F1148" t="str">
            <v>ER_3307 - Bonanza Gate Stn Move</v>
          </cell>
          <cell r="G1148" t="str">
            <v>Gas Bonanza Gate Stn Project</v>
          </cell>
          <cell r="H1148" t="str">
            <v>Gas Subfunction</v>
          </cell>
          <cell r="I1148" t="str">
            <v>Gas</v>
          </cell>
          <cell r="J1148" t="str">
            <v>No Driver</v>
          </cell>
          <cell r="K1148" t="str">
            <v>SRV_GD</v>
          </cell>
          <cell r="L1148" t="str">
            <v>JUR_OR</v>
          </cell>
          <cell r="M1148" t="str">
            <v>Gas Distribution 374-387</v>
          </cell>
          <cell r="N1148" t="str">
            <v>True</v>
          </cell>
          <cell r="O1148" t="str">
            <v>Inactive</v>
          </cell>
          <cell r="P1148" t="str">
            <v>ORG_B51</v>
          </cell>
        </row>
        <row r="1149">
          <cell r="A1149" t="str">
            <v>BI_GN415</v>
          </cell>
          <cell r="B1149" t="str">
            <v>GN415</v>
          </cell>
          <cell r="C1149" t="str">
            <v>BI_GN415 - Implement Metretek Replacement</v>
          </cell>
          <cell r="D1149" t="str">
            <v>ER_3115</v>
          </cell>
          <cell r="E1149" t="str">
            <v>3115</v>
          </cell>
          <cell r="F1149" t="str">
            <v>ER_3115 - Metretek Replacement</v>
          </cell>
          <cell r="G1149" t="str">
            <v>Regular Capital - Pre Business Case</v>
          </cell>
          <cell r="H1149" t="str">
            <v>No Subfunction</v>
          </cell>
          <cell r="I1149" t="str">
            <v>No Function</v>
          </cell>
          <cell r="J1149" t="str">
            <v>No Driver</v>
          </cell>
          <cell r="K1149" t="str">
            <v>SRV_GD</v>
          </cell>
          <cell r="L1149" t="str">
            <v>JUR_AN</v>
          </cell>
          <cell r="M1149" t="str">
            <v>Gas Distribution 374-387</v>
          </cell>
          <cell r="N1149" t="str">
            <v>False</v>
          </cell>
          <cell r="O1149" t="str">
            <v>Inactive</v>
          </cell>
          <cell r="P1149" t="str">
            <v>ORG_B51</v>
          </cell>
        </row>
        <row r="1150">
          <cell r="A1150" t="str">
            <v>BI_GN420</v>
          </cell>
          <cell r="B1150" t="str">
            <v>GN420</v>
          </cell>
          <cell r="C1150" t="str">
            <v>BI_GN420 - Eagle Pt High Pressure Reinforcement</v>
          </cell>
          <cell r="D1150" t="str">
            <v>ER_3208</v>
          </cell>
          <cell r="E1150" t="str">
            <v>3208</v>
          </cell>
          <cell r="F1150" t="str">
            <v>ER_3208 - Eagle Pt High Pressure Reinforcement</v>
          </cell>
          <cell r="G1150" t="str">
            <v>Regular Capital - Pre Business Case</v>
          </cell>
          <cell r="H1150" t="str">
            <v>No Subfunction</v>
          </cell>
          <cell r="I1150" t="str">
            <v>No Function</v>
          </cell>
          <cell r="J1150" t="str">
            <v>No Driver</v>
          </cell>
          <cell r="K1150" t="str">
            <v>SRV_GD</v>
          </cell>
          <cell r="L1150" t="str">
            <v>JUR_OR</v>
          </cell>
          <cell r="M1150" t="str">
            <v>Gas Distribution 374-387</v>
          </cell>
          <cell r="N1150" t="str">
            <v>True</v>
          </cell>
          <cell r="O1150" t="str">
            <v>Inactive</v>
          </cell>
          <cell r="P1150" t="str">
            <v>ORG_B51</v>
          </cell>
        </row>
        <row r="1151">
          <cell r="A1151" t="str">
            <v>BI_GN450</v>
          </cell>
          <cell r="B1151" t="str">
            <v>GN450</v>
          </cell>
          <cell r="C1151" t="str">
            <v>BI_GN450 - Gas reinforcement to Hauser Lake</v>
          </cell>
          <cell r="D1151" t="str">
            <v>ER_3118</v>
          </cell>
          <cell r="E1151" t="str">
            <v>3118</v>
          </cell>
          <cell r="F1151" t="str">
            <v>ER_3118 - Hauser Lake Gate Sation</v>
          </cell>
          <cell r="G1151" t="str">
            <v>Regular Capital - Pre Business Case</v>
          </cell>
          <cell r="H1151" t="str">
            <v>No Subfunction</v>
          </cell>
          <cell r="I1151" t="str">
            <v>No Function</v>
          </cell>
          <cell r="J1151" t="str">
            <v>No Driver</v>
          </cell>
          <cell r="K1151" t="str">
            <v>SRV_GD</v>
          </cell>
          <cell r="L1151" t="str">
            <v>JUR_ID</v>
          </cell>
          <cell r="M1151" t="str">
            <v>Gas Distribution 374-387</v>
          </cell>
          <cell r="N1151" t="str">
            <v>False</v>
          </cell>
          <cell r="O1151" t="str">
            <v>Inactive</v>
          </cell>
          <cell r="P1151" t="str">
            <v>ORG_B51</v>
          </cell>
        </row>
        <row r="1152">
          <cell r="A1152" t="str">
            <v>BI_GN500</v>
          </cell>
          <cell r="B1152" t="str">
            <v>GN500</v>
          </cell>
          <cell r="C1152" t="str">
            <v>BI_GN500 - Cougar Gulch Gas Extension</v>
          </cell>
          <cell r="D1152" t="str">
            <v>ER_1001</v>
          </cell>
          <cell r="E1152" t="str">
            <v>1001</v>
          </cell>
          <cell r="F1152" t="str">
            <v>ER_1001 - Gas Revenue Blanket</v>
          </cell>
          <cell r="G1152" t="str">
            <v>New Revenue - Growth</v>
          </cell>
          <cell r="H1152" t="str">
            <v>Growth Subfunction</v>
          </cell>
          <cell r="I1152" t="str">
            <v>Growth</v>
          </cell>
          <cell r="J1152" t="str">
            <v>Customer Requested</v>
          </cell>
          <cell r="K1152" t="str">
            <v>SRV_GD</v>
          </cell>
          <cell r="L1152" t="str">
            <v>JUR_AA</v>
          </cell>
          <cell r="M1152" t="str">
            <v>Gas Distribution 374-387</v>
          </cell>
          <cell r="N1152" t="str">
            <v>False</v>
          </cell>
          <cell r="O1152" t="str">
            <v>Inactive</v>
          </cell>
          <cell r="P1152" t="str">
            <v>ORG_B51</v>
          </cell>
        </row>
        <row r="1153">
          <cell r="A1153" t="str">
            <v>BI_GN501</v>
          </cell>
          <cell r="B1153" t="str">
            <v>GN501</v>
          </cell>
          <cell r="C1153" t="str">
            <v>BI_GN501 - Rathdrum Tap Rebuild</v>
          </cell>
          <cell r="D1153" t="str">
            <v>ER_3119</v>
          </cell>
          <cell r="E1153" t="str">
            <v>3119</v>
          </cell>
          <cell r="F1153" t="str">
            <v>ER_3119 - Rathdrum Tap Rebuild</v>
          </cell>
          <cell r="G1153" t="str">
            <v>Regular Capital - Pre Business Case</v>
          </cell>
          <cell r="H1153" t="str">
            <v>No Subfunction</v>
          </cell>
          <cell r="I1153" t="str">
            <v>No Function</v>
          </cell>
          <cell r="J1153" t="str">
            <v>No Driver</v>
          </cell>
          <cell r="K1153" t="str">
            <v>SRV_GD</v>
          </cell>
          <cell r="L1153" t="str">
            <v>JUR_ID</v>
          </cell>
          <cell r="M1153" t="str">
            <v>Gas Distribution 374-387</v>
          </cell>
          <cell r="N1153" t="str">
            <v>False</v>
          </cell>
          <cell r="O1153" t="str">
            <v>Inactive</v>
          </cell>
          <cell r="P1153" t="str">
            <v>ORG_B51</v>
          </cell>
        </row>
        <row r="1154">
          <cell r="A1154" t="str">
            <v>BI_GN502</v>
          </cell>
          <cell r="B1154" t="str">
            <v>GN502</v>
          </cell>
          <cell r="C1154" t="str">
            <v>BI_GN502 - Fairchild Reconstruction Work</v>
          </cell>
          <cell r="D1154" t="str">
            <v>ER_3120</v>
          </cell>
          <cell r="E1154" t="str">
            <v>3120</v>
          </cell>
          <cell r="F1154" t="str">
            <v>ER_3120 - Fairchild Reconstruction Work</v>
          </cell>
          <cell r="G1154" t="str">
            <v>Regular Capital - Pre Business Case</v>
          </cell>
          <cell r="H1154" t="str">
            <v>No Subfunction</v>
          </cell>
          <cell r="I1154" t="str">
            <v>No Function</v>
          </cell>
          <cell r="J1154" t="str">
            <v>No Driver</v>
          </cell>
          <cell r="K1154" t="str">
            <v>SRV_GD</v>
          </cell>
          <cell r="L1154" t="str">
            <v>JUR_WA</v>
          </cell>
          <cell r="M1154" t="str">
            <v>Gas Distribution 374-387</v>
          </cell>
          <cell r="N1154" t="str">
            <v>True</v>
          </cell>
          <cell r="O1154" t="str">
            <v>Inactive</v>
          </cell>
          <cell r="P1154" t="str">
            <v>ORG_B51</v>
          </cell>
        </row>
        <row r="1155">
          <cell r="A1155" t="str">
            <v>BI_GN503</v>
          </cell>
          <cell r="B1155" t="str">
            <v>GN503</v>
          </cell>
          <cell r="C1155" t="str">
            <v>BI_GN503 - Rathdrum Prairie HP Gas Reinforcement</v>
          </cell>
          <cell r="D1155" t="str">
            <v>ER_3301</v>
          </cell>
          <cell r="E1155" t="str">
            <v>3301</v>
          </cell>
          <cell r="F1155" t="str">
            <v>ER_3301 - Rathdrum Prairie HP Gas Reinforcement</v>
          </cell>
          <cell r="G1155" t="str">
            <v>Gas Rathdrum Prairie HP Main Reinforcement</v>
          </cell>
          <cell r="H1155" t="str">
            <v>Gas Subfunction</v>
          </cell>
          <cell r="I1155" t="str">
            <v>Gas</v>
          </cell>
          <cell r="J1155" t="str">
            <v>Performance &amp; Capacity</v>
          </cell>
          <cell r="K1155" t="str">
            <v>SRV_GD</v>
          </cell>
          <cell r="L1155" t="str">
            <v>JUR_ID</v>
          </cell>
          <cell r="M1155" t="str">
            <v>Gas Distribution 374-387</v>
          </cell>
          <cell r="N1155" t="str">
            <v>True</v>
          </cell>
          <cell r="O1155" t="str">
            <v>Inactive</v>
          </cell>
          <cell r="P1155" t="str">
            <v>ORG_B51</v>
          </cell>
        </row>
        <row r="1156">
          <cell r="A1156" t="str">
            <v>BI_GN504</v>
          </cell>
          <cell r="B1156" t="str">
            <v>GN504</v>
          </cell>
          <cell r="C1156" t="str">
            <v>BI_GN504 - Goldendale HP</v>
          </cell>
          <cell r="D1156" t="str">
            <v>ER_3306</v>
          </cell>
          <cell r="E1156" t="str">
            <v>3306</v>
          </cell>
          <cell r="F1156" t="str">
            <v>ER_3306 - Goldendale HP</v>
          </cell>
          <cell r="G1156" t="str">
            <v>Gas Goldendale HP Main Reinforcement Project</v>
          </cell>
          <cell r="H1156" t="str">
            <v>Gas Subfunction</v>
          </cell>
          <cell r="I1156" t="str">
            <v>Gas</v>
          </cell>
          <cell r="J1156" t="str">
            <v>No Driver</v>
          </cell>
          <cell r="K1156" t="str">
            <v>SRV_GD</v>
          </cell>
          <cell r="L1156" t="str">
            <v>JUR_WA</v>
          </cell>
          <cell r="M1156" t="str">
            <v>Gas Distribution 374-387</v>
          </cell>
          <cell r="N1156" t="str">
            <v>True</v>
          </cell>
          <cell r="O1156" t="str">
            <v>Inactive</v>
          </cell>
          <cell r="P1156" t="str">
            <v>ORG_B51</v>
          </cell>
        </row>
        <row r="1157">
          <cell r="A1157" t="str">
            <v>BI_GN515</v>
          </cell>
          <cell r="B1157" t="str">
            <v>GN515</v>
          </cell>
          <cell r="C1157" t="str">
            <v>BI_GN515 - N Medford Boise Cascade HP Main&amp;Reg Stn</v>
          </cell>
          <cell r="D1157" t="str">
            <v>ER_3220</v>
          </cell>
          <cell r="E1157" t="str">
            <v>3220</v>
          </cell>
          <cell r="F1157" t="str">
            <v>ER_3220 - N Medford Boise Cascade HP Main&amp;Reg Stn</v>
          </cell>
          <cell r="G1157" t="str">
            <v>Regular Capital - Pre Business Case</v>
          </cell>
          <cell r="H1157" t="str">
            <v>No Subfunction</v>
          </cell>
          <cell r="I1157" t="str">
            <v>No Function</v>
          </cell>
          <cell r="J1157" t="str">
            <v>No Driver</v>
          </cell>
          <cell r="K1157" t="str">
            <v>SRV_GD</v>
          </cell>
          <cell r="L1157" t="str">
            <v>JUR_OR</v>
          </cell>
          <cell r="M1157" t="str">
            <v>Gas Distribution 374-387</v>
          </cell>
          <cell r="N1157" t="str">
            <v>True</v>
          </cell>
          <cell r="O1157" t="str">
            <v>Inactive</v>
          </cell>
          <cell r="P1157" t="str">
            <v>ORG_A81</v>
          </cell>
        </row>
        <row r="1158">
          <cell r="A1158" t="str">
            <v>BI_GN520</v>
          </cell>
          <cell r="B1158" t="str">
            <v>GN520</v>
          </cell>
          <cell r="C1158" t="str">
            <v>BI_GN520 - Ross Lane Pressure Support</v>
          </cell>
          <cell r="D1158" t="str">
            <v>ER_3221</v>
          </cell>
          <cell r="E1158" t="str">
            <v>3221</v>
          </cell>
          <cell r="F1158" t="str">
            <v>ER_3221 - Ross Lane Pressure Support</v>
          </cell>
          <cell r="G1158" t="str">
            <v>Regular Capital - Pre Business Case</v>
          </cell>
          <cell r="H1158" t="str">
            <v>No Subfunction</v>
          </cell>
          <cell r="I1158" t="str">
            <v>No Function</v>
          </cell>
          <cell r="J1158" t="str">
            <v>No Driver</v>
          </cell>
          <cell r="K1158" t="str">
            <v>SRV_GD</v>
          </cell>
          <cell r="L1158" t="str">
            <v>JUR_OR</v>
          </cell>
          <cell r="M1158" t="str">
            <v>Gas Distribution 374-387</v>
          </cell>
          <cell r="N1158" t="str">
            <v>True</v>
          </cell>
          <cell r="O1158" t="str">
            <v>Inactive</v>
          </cell>
          <cell r="P1158" t="str">
            <v>ORG_A81</v>
          </cell>
        </row>
        <row r="1159">
          <cell r="A1159" t="str">
            <v>BI_GN600</v>
          </cell>
          <cell r="B1159" t="str">
            <v>GN600</v>
          </cell>
          <cell r="C1159" t="str">
            <v>BI_GN600 - Cougar Gulch</v>
          </cell>
          <cell r="D1159" t="str">
            <v>ER_1105</v>
          </cell>
          <cell r="E1159" t="str">
            <v>1105</v>
          </cell>
          <cell r="F1159" t="str">
            <v>ER_1105 - Strategic Gas Growth</v>
          </cell>
          <cell r="G1159" t="str">
            <v>Regular Capital - Pre Business Case</v>
          </cell>
          <cell r="H1159" t="str">
            <v>No Subfunction</v>
          </cell>
          <cell r="I1159" t="str">
            <v>No Function</v>
          </cell>
          <cell r="J1159" t="str">
            <v>No Driver</v>
          </cell>
          <cell r="K1159" t="str">
            <v>SRV_GD</v>
          </cell>
          <cell r="L1159" t="str">
            <v>JUR_WA</v>
          </cell>
          <cell r="M1159" t="str">
            <v>Gas Distribution 374-387</v>
          </cell>
          <cell r="N1159" t="str">
            <v>True</v>
          </cell>
          <cell r="O1159" t="str">
            <v>Inactive</v>
          </cell>
          <cell r="P1159" t="str">
            <v>ORG_B51</v>
          </cell>
        </row>
        <row r="1160">
          <cell r="A1160" t="str">
            <v>BI_GN605</v>
          </cell>
          <cell r="B1160" t="str">
            <v>GN605</v>
          </cell>
          <cell r="C1160" t="str">
            <v>BI_GN605 - Grants Pass South Side Reinforcement</v>
          </cell>
          <cell r="D1160" t="str">
            <v>ER_3205</v>
          </cell>
          <cell r="E1160" t="str">
            <v>3205</v>
          </cell>
          <cell r="F1160" t="str">
            <v>ER_3205 - Grants Pass South Side Reinforcement</v>
          </cell>
          <cell r="G1160" t="str">
            <v>Regular Capital - Pre Business Case</v>
          </cell>
          <cell r="H1160" t="str">
            <v>No Subfunction</v>
          </cell>
          <cell r="I1160" t="str">
            <v>No Function</v>
          </cell>
          <cell r="J1160" t="str">
            <v>No Driver</v>
          </cell>
          <cell r="K1160" t="str">
            <v>SRV_GD</v>
          </cell>
          <cell r="L1160" t="str">
            <v>JUR_OR</v>
          </cell>
          <cell r="M1160" t="str">
            <v>Gas Distribution 374-387</v>
          </cell>
          <cell r="N1160" t="str">
            <v>True</v>
          </cell>
          <cell r="O1160" t="str">
            <v>Inactive</v>
          </cell>
          <cell r="P1160" t="str">
            <v>ORG_A81</v>
          </cell>
        </row>
        <row r="1161">
          <cell r="A1161" t="str">
            <v>BI_GN610</v>
          </cell>
          <cell r="B1161" t="str">
            <v>GN610</v>
          </cell>
          <cell r="C1161" t="str">
            <v>BI_GN610 - Sagle Gas Distribution</v>
          </cell>
          <cell r="D1161" t="str">
            <v>ER_3206</v>
          </cell>
          <cell r="E1161" t="str">
            <v>3206</v>
          </cell>
          <cell r="F1161" t="str">
            <v>ER_3206 - Sagle Gas Distribution</v>
          </cell>
          <cell r="G1161" t="str">
            <v>Regular Capital - Pre Business Case</v>
          </cell>
          <cell r="H1161" t="str">
            <v>No Subfunction</v>
          </cell>
          <cell r="I1161" t="str">
            <v>No Function</v>
          </cell>
          <cell r="J1161" t="str">
            <v>No Driver</v>
          </cell>
          <cell r="K1161" t="str">
            <v>SRV_GD</v>
          </cell>
          <cell r="L1161" t="str">
            <v>JUR_ID</v>
          </cell>
          <cell r="M1161" t="str">
            <v>Gas Distribution 374-387</v>
          </cell>
          <cell r="N1161" t="str">
            <v>True</v>
          </cell>
          <cell r="O1161" t="str">
            <v>Inactive</v>
          </cell>
          <cell r="P1161" t="str">
            <v>ORG_B51</v>
          </cell>
        </row>
        <row r="1162">
          <cell r="A1162" t="str">
            <v>BI_GN676</v>
          </cell>
          <cell r="B1162" t="str">
            <v>GN676</v>
          </cell>
          <cell r="C1162" t="str">
            <v>BI_GN676 - Upgrade Rathdrum Taps</v>
          </cell>
          <cell r="D1162" t="str">
            <v>ER_3231</v>
          </cell>
          <cell r="E1162" t="str">
            <v>3231</v>
          </cell>
          <cell r="F1162" t="str">
            <v>ER_3231 - Upgrade Rathdrum Taps</v>
          </cell>
          <cell r="G1162" t="str">
            <v>Regular Capital - Pre Business Case</v>
          </cell>
          <cell r="H1162" t="str">
            <v>No Subfunction</v>
          </cell>
          <cell r="I1162" t="str">
            <v>No Function</v>
          </cell>
          <cell r="J1162" t="str">
            <v>No Driver</v>
          </cell>
          <cell r="K1162" t="str">
            <v>SRV_GD</v>
          </cell>
          <cell r="L1162" t="str">
            <v>JUR_ID</v>
          </cell>
          <cell r="M1162" t="str">
            <v>Gas Distribution 374-387</v>
          </cell>
          <cell r="N1162" t="str">
            <v>True</v>
          </cell>
          <cell r="O1162" t="str">
            <v>Inactive</v>
          </cell>
          <cell r="P1162" t="str">
            <v>ORG_B51</v>
          </cell>
        </row>
        <row r="1163">
          <cell r="A1163" t="str">
            <v>BI_GN700</v>
          </cell>
          <cell r="B1163" t="str">
            <v>GN700</v>
          </cell>
          <cell r="C1163" t="str">
            <v>BI_GN700 - Cheney HP Reinforcement</v>
          </cell>
          <cell r="D1163" t="str">
            <v>ER_3311</v>
          </cell>
          <cell r="E1163" t="str">
            <v>3311</v>
          </cell>
          <cell r="F1163" t="str">
            <v>ER_3311 - Cheney HP Reinforcement</v>
          </cell>
          <cell r="G1163" t="str">
            <v>Gas Cheney HP Reinforcement</v>
          </cell>
          <cell r="H1163" t="str">
            <v>Gas Subfunction</v>
          </cell>
          <cell r="I1163" t="str">
            <v>Gas</v>
          </cell>
          <cell r="J1163" t="str">
            <v>Performance &amp; Capacity</v>
          </cell>
          <cell r="K1163" t="str">
            <v>SRV_GD</v>
          </cell>
          <cell r="L1163" t="str">
            <v>JUR_WA</v>
          </cell>
          <cell r="M1163" t="str">
            <v>Gas Distribution 374-387</v>
          </cell>
          <cell r="N1163" t="str">
            <v>True</v>
          </cell>
          <cell r="O1163" t="str">
            <v>Active</v>
          </cell>
          <cell r="P1163" t="str">
            <v>ORG_B51</v>
          </cell>
        </row>
        <row r="1164">
          <cell r="A1164" t="str">
            <v>BI_GN704</v>
          </cell>
          <cell r="B1164" t="str">
            <v>GN704</v>
          </cell>
          <cell r="C1164" t="str">
            <v>BI_GN704 - Sutherlin HP Reinforcement</v>
          </cell>
          <cell r="D1164" t="str">
            <v>ER_3251</v>
          </cell>
          <cell r="E1164" t="str">
            <v>3251</v>
          </cell>
          <cell r="F1164" t="str">
            <v>ER_3251 - Sutherlin HP Reinforcement</v>
          </cell>
          <cell r="G1164" t="str">
            <v>Regular Capital - Pre Business Case</v>
          </cell>
          <cell r="H1164" t="str">
            <v>No Subfunction</v>
          </cell>
          <cell r="I1164" t="str">
            <v>No Function</v>
          </cell>
          <cell r="J1164" t="str">
            <v>No Driver</v>
          </cell>
          <cell r="K1164" t="str">
            <v>SRV_GD</v>
          </cell>
          <cell r="L1164" t="str">
            <v>JUR_OR</v>
          </cell>
          <cell r="M1164" t="str">
            <v>Gas Distribution 374-387</v>
          </cell>
          <cell r="N1164" t="str">
            <v>True</v>
          </cell>
          <cell r="O1164" t="str">
            <v>Inactive</v>
          </cell>
          <cell r="P1164" t="str">
            <v>ORG_B51</v>
          </cell>
        </row>
        <row r="1165">
          <cell r="A1165" t="str">
            <v>BI_GN706</v>
          </cell>
          <cell r="B1165" t="str">
            <v>GN706</v>
          </cell>
          <cell r="C1165" t="str">
            <v>BI_GN706 - Bonners Ferry 4 PE Reinforcement</v>
          </cell>
          <cell r="D1165" t="str">
            <v>ER_3121</v>
          </cell>
          <cell r="E1165" t="str">
            <v>3121</v>
          </cell>
          <cell r="F1165" t="str">
            <v>ER_3121 - Bonners Ferry 4 PE Reinforcement</v>
          </cell>
          <cell r="G1165" t="str">
            <v>Regular Capital - Pre Business Case</v>
          </cell>
          <cell r="H1165" t="str">
            <v>No Subfunction</v>
          </cell>
          <cell r="I1165" t="str">
            <v>No Function</v>
          </cell>
          <cell r="J1165" t="str">
            <v>No Driver</v>
          </cell>
          <cell r="K1165" t="str">
            <v>SRV_GD</v>
          </cell>
          <cell r="L1165" t="str">
            <v>JUR_ID</v>
          </cell>
          <cell r="M1165" t="str">
            <v>Gas Distribution 374-387</v>
          </cell>
          <cell r="N1165" t="str">
            <v>True</v>
          </cell>
          <cell r="O1165" t="str">
            <v>Inactive</v>
          </cell>
          <cell r="P1165" t="str">
            <v>ORG_J53</v>
          </cell>
        </row>
        <row r="1166">
          <cell r="A1166" t="str">
            <v>BI_GN715</v>
          </cell>
          <cell r="B1166" t="str">
            <v>GN715</v>
          </cell>
          <cell r="C1166" t="str">
            <v>BI_GN715 - Jackson Rd Reinforcement</v>
          </cell>
          <cell r="D1166" t="str">
            <v>ER_3250</v>
          </cell>
          <cell r="E1166" t="str">
            <v>3250</v>
          </cell>
          <cell r="F1166" t="str">
            <v>ER_3250 - Jackson Rd Reinforcement</v>
          </cell>
          <cell r="G1166" t="str">
            <v>Regular Capital - Pre Business Case</v>
          </cell>
          <cell r="H1166" t="str">
            <v>No Subfunction</v>
          </cell>
          <cell r="I1166" t="str">
            <v>No Function</v>
          </cell>
          <cell r="J1166" t="str">
            <v>No Driver</v>
          </cell>
          <cell r="K1166" t="str">
            <v>SRV_GD</v>
          </cell>
          <cell r="L1166" t="str">
            <v>JUR_WA</v>
          </cell>
          <cell r="M1166" t="str">
            <v>Gas Distribution 374-387</v>
          </cell>
          <cell r="N1166" t="str">
            <v>True</v>
          </cell>
          <cell r="O1166" t="str">
            <v>Inactive</v>
          </cell>
          <cell r="P1166" t="str">
            <v>ORG_B51</v>
          </cell>
        </row>
        <row r="1167">
          <cell r="A1167" t="str">
            <v>BI_GN724</v>
          </cell>
          <cell r="B1167" t="str">
            <v>GN724</v>
          </cell>
          <cell r="C1167" t="str">
            <v>BI_GN724 - 6 PE Hayden Ave Idaho</v>
          </cell>
          <cell r="D1167" t="str">
            <v>ER_3247</v>
          </cell>
          <cell r="E1167" t="str">
            <v>3247</v>
          </cell>
          <cell r="F1167" t="str">
            <v>ER_3247 - 6 PE Hayden Ave Idaho</v>
          </cell>
          <cell r="G1167" t="str">
            <v>Regular Capital - Pre Business Case</v>
          </cell>
          <cell r="H1167" t="str">
            <v>No Subfunction</v>
          </cell>
          <cell r="I1167" t="str">
            <v>No Function</v>
          </cell>
          <cell r="J1167" t="str">
            <v>No Driver</v>
          </cell>
          <cell r="K1167" t="str">
            <v>SRV_GD</v>
          </cell>
          <cell r="L1167" t="str">
            <v>JUR_ID</v>
          </cell>
          <cell r="M1167" t="str">
            <v>Gas Distribution 374-387</v>
          </cell>
          <cell r="N1167" t="str">
            <v>False</v>
          </cell>
          <cell r="O1167" t="str">
            <v>Inactive</v>
          </cell>
          <cell r="P1167" t="str">
            <v>ORG_B51</v>
          </cell>
        </row>
        <row r="1168">
          <cell r="A1168" t="str">
            <v>BI_GN801</v>
          </cell>
          <cell r="B1168" t="str">
            <v>GN801</v>
          </cell>
          <cell r="C1168" t="str">
            <v>BI_GN801 - Qualchan Reinforcement, Spokane, WA</v>
          </cell>
          <cell r="D1168" t="str">
            <v>ER_3122</v>
          </cell>
          <cell r="E1168" t="str">
            <v>3122</v>
          </cell>
          <cell r="F1168" t="str">
            <v>ER_3122 - Qualchan Reinforcement, Spokane WA</v>
          </cell>
          <cell r="G1168" t="str">
            <v>Regular Capital - Pre Business Case</v>
          </cell>
          <cell r="H1168" t="str">
            <v>No Subfunction</v>
          </cell>
          <cell r="I1168" t="str">
            <v>No Function</v>
          </cell>
          <cell r="J1168" t="str">
            <v>No Driver</v>
          </cell>
          <cell r="K1168" t="str">
            <v>SRV_GD</v>
          </cell>
          <cell r="L1168" t="str">
            <v>JUR_WA</v>
          </cell>
          <cell r="M1168" t="str">
            <v>Gas Distribution 374-387</v>
          </cell>
          <cell r="N1168" t="str">
            <v>True</v>
          </cell>
          <cell r="O1168" t="str">
            <v>Inactive</v>
          </cell>
          <cell r="P1168" t="str">
            <v>ORG_B51</v>
          </cell>
        </row>
        <row r="1169">
          <cell r="A1169" t="str">
            <v>BI_GN802</v>
          </cell>
          <cell r="B1169" t="str">
            <v>GN802</v>
          </cell>
          <cell r="C1169" t="str">
            <v>BI_GN802 - Reinforcement,Woolard Rd. 4 PE from Little Spok</v>
          </cell>
          <cell r="D1169" t="str">
            <v>ER_3123</v>
          </cell>
          <cell r="E1169" t="str">
            <v>3123</v>
          </cell>
          <cell r="F1169" t="str">
            <v>ER_3123 - Reinforcement, Woolard Rd. 4 PE from Little Spok</v>
          </cell>
          <cell r="G1169" t="str">
            <v>Regular Capital - Pre Business Case</v>
          </cell>
          <cell r="H1169" t="str">
            <v>No Subfunction</v>
          </cell>
          <cell r="I1169" t="str">
            <v>No Function</v>
          </cell>
          <cell r="J1169" t="str">
            <v>No Driver</v>
          </cell>
          <cell r="K1169" t="str">
            <v>SRV_GD</v>
          </cell>
          <cell r="L1169" t="str">
            <v>JUR_WA</v>
          </cell>
          <cell r="M1169" t="str">
            <v>Gas Distribution 374-387</v>
          </cell>
          <cell r="N1169" t="str">
            <v>True</v>
          </cell>
          <cell r="O1169" t="str">
            <v>Inactive</v>
          </cell>
          <cell r="P1169" t="str">
            <v>ORG_B51</v>
          </cell>
        </row>
        <row r="1170">
          <cell r="A1170" t="str">
            <v>BI_GN803</v>
          </cell>
          <cell r="B1170" t="str">
            <v>GN803</v>
          </cell>
          <cell r="C1170" t="str">
            <v>BI_GN803 - US2 N Spokane Gas HP Reinforce (Kaiser Property)</v>
          </cell>
          <cell r="D1170" t="str">
            <v>ER_3237</v>
          </cell>
          <cell r="E1170" t="str">
            <v>3237</v>
          </cell>
          <cell r="F1170" t="str">
            <v>ER_3237 - US2 N Spo Gas HP Reinforce(Kaiser Prop)</v>
          </cell>
          <cell r="G1170" t="str">
            <v>Gas N Spokane Hwy 2 HP Main Reinforcement Project</v>
          </cell>
          <cell r="H1170" t="str">
            <v>Gas Subfunction</v>
          </cell>
          <cell r="I1170" t="str">
            <v>Gas</v>
          </cell>
          <cell r="J1170" t="str">
            <v>No Driver</v>
          </cell>
          <cell r="K1170" t="str">
            <v>SRV_GD</v>
          </cell>
          <cell r="L1170" t="str">
            <v>JUR_WA</v>
          </cell>
          <cell r="M1170" t="str">
            <v>Gas Distribution 374-387</v>
          </cell>
          <cell r="N1170" t="str">
            <v>True</v>
          </cell>
          <cell r="O1170" t="str">
            <v>Inactive</v>
          </cell>
          <cell r="P1170" t="str">
            <v>ORG_B51</v>
          </cell>
        </row>
        <row r="1171">
          <cell r="A1171" t="str">
            <v>BI_GN804</v>
          </cell>
          <cell r="B1171" t="str">
            <v>GN804</v>
          </cell>
          <cell r="C1171" t="str">
            <v>BI_GN804 - Reinforcement -Barker Rd Bridge Crossing, Spokane WA</v>
          </cell>
          <cell r="D1171" t="str">
            <v>ER_3238</v>
          </cell>
          <cell r="E1171" t="str">
            <v>3238</v>
          </cell>
          <cell r="F1171" t="str">
            <v>ER_3238 - Reinforce Barker Rd Bridge Crossing Spok</v>
          </cell>
          <cell r="G1171" t="str">
            <v>Regular Capital - Pre Business Case</v>
          </cell>
          <cell r="H1171" t="str">
            <v>No Subfunction</v>
          </cell>
          <cell r="I1171" t="str">
            <v>No Function</v>
          </cell>
          <cell r="J1171" t="str">
            <v>No Driver</v>
          </cell>
          <cell r="K1171" t="str">
            <v>SRV_GD</v>
          </cell>
          <cell r="L1171" t="str">
            <v>JUR_WA</v>
          </cell>
          <cell r="M1171" t="str">
            <v>Gas Distribution 374-387</v>
          </cell>
          <cell r="N1171" t="str">
            <v>True</v>
          </cell>
          <cell r="O1171" t="str">
            <v>Inactive</v>
          </cell>
          <cell r="P1171" t="str">
            <v>ORG_B51</v>
          </cell>
        </row>
        <row r="1172">
          <cell r="A1172" t="str">
            <v>BI_GN805</v>
          </cell>
          <cell r="B1172" t="str">
            <v>GN805</v>
          </cell>
          <cell r="C1172" t="str">
            <v>BI_GN805 - Rebuild J Street Reg Station, Roseburg OR</v>
          </cell>
          <cell r="D1172" t="str">
            <v>ER_3239</v>
          </cell>
          <cell r="E1172" t="str">
            <v>3239</v>
          </cell>
          <cell r="F1172" t="str">
            <v>ER_3239 - Rebuild-J St Reg Station Grants Pass</v>
          </cell>
          <cell r="G1172" t="str">
            <v>Regular Capital - Pre Business Case</v>
          </cell>
          <cell r="H1172" t="str">
            <v>No Subfunction</v>
          </cell>
          <cell r="I1172" t="str">
            <v>No Function</v>
          </cell>
          <cell r="J1172" t="str">
            <v>No Driver</v>
          </cell>
          <cell r="K1172" t="str">
            <v>SRV_GD</v>
          </cell>
          <cell r="L1172" t="str">
            <v>JUR_OR</v>
          </cell>
          <cell r="M1172" t="str">
            <v>Gas Distribution 374-387</v>
          </cell>
          <cell r="N1172" t="str">
            <v>True</v>
          </cell>
          <cell r="O1172" t="str">
            <v>Inactive</v>
          </cell>
          <cell r="P1172" t="str">
            <v>ORG_B51</v>
          </cell>
        </row>
        <row r="1173">
          <cell r="A1173" t="str">
            <v>BI_GN806</v>
          </cell>
          <cell r="B1173" t="str">
            <v>GN806</v>
          </cell>
          <cell r="C1173" t="str">
            <v>BI_GN806 - Construct Chase Rd Gate Stn Post Falls ID</v>
          </cell>
          <cell r="D1173" t="str">
            <v>ER_3246</v>
          </cell>
          <cell r="E1173" t="str">
            <v>3246</v>
          </cell>
          <cell r="F1173" t="str">
            <v>ER_3246 - Construct Chase Rd Gate Stn Post Falls ID</v>
          </cell>
          <cell r="G1173" t="str">
            <v>Gas Chase Rd Gate Stn and HP Main Project</v>
          </cell>
          <cell r="H1173" t="str">
            <v>Gas Subfunction</v>
          </cell>
          <cell r="I1173" t="str">
            <v>Gas</v>
          </cell>
          <cell r="J1173" t="str">
            <v>No Driver</v>
          </cell>
          <cell r="K1173" t="str">
            <v>SRV_GD</v>
          </cell>
          <cell r="L1173" t="str">
            <v>JUR_ID</v>
          </cell>
          <cell r="M1173" t="str">
            <v>Gas Distribution 374-387</v>
          </cell>
          <cell r="N1173" t="str">
            <v>True</v>
          </cell>
          <cell r="O1173" t="str">
            <v>Inactive</v>
          </cell>
          <cell r="P1173" t="str">
            <v>ORG_B51</v>
          </cell>
        </row>
        <row r="1174">
          <cell r="A1174" t="str">
            <v>BI_GN807</v>
          </cell>
          <cell r="B1174" t="str">
            <v>GN807</v>
          </cell>
          <cell r="C1174" t="str">
            <v>BI_GN807 - Relocation - Hwy 95, 4 HP, CdA ID</v>
          </cell>
          <cell r="D1174" t="str">
            <v>ER_3124</v>
          </cell>
          <cell r="E1174" t="str">
            <v>3124</v>
          </cell>
          <cell r="F1174" t="str">
            <v>ER_3124 - Relocation - Hwy 95, 4 HP, CdA ID</v>
          </cell>
          <cell r="G1174" t="str">
            <v>Regular Capital - Pre Business Case</v>
          </cell>
          <cell r="H1174" t="str">
            <v>No Subfunction</v>
          </cell>
          <cell r="I1174" t="str">
            <v>No Function</v>
          </cell>
          <cell r="J1174" t="str">
            <v>No Driver</v>
          </cell>
          <cell r="K1174" t="str">
            <v>SRV_GD</v>
          </cell>
          <cell r="L1174" t="str">
            <v>JUR_ID</v>
          </cell>
          <cell r="M1174" t="str">
            <v>Gas Distribution 374-387</v>
          </cell>
          <cell r="N1174" t="str">
            <v>True</v>
          </cell>
          <cell r="O1174" t="str">
            <v>Inactive</v>
          </cell>
          <cell r="P1174" t="str">
            <v>ORG_B51</v>
          </cell>
        </row>
        <row r="1175">
          <cell r="A1175" t="str">
            <v>BI_GN808</v>
          </cell>
          <cell r="B1175" t="str">
            <v>GN808</v>
          </cell>
          <cell r="C1175" t="str">
            <v>BI_GN808 - Relocation - Hwy 95, 4 HP, CdA ID</v>
          </cell>
          <cell r="D1175" t="str">
            <v>ER_3124</v>
          </cell>
          <cell r="E1175" t="str">
            <v>3124</v>
          </cell>
          <cell r="F1175" t="str">
            <v>ER_3124 - Relocation - Hwy 95, 4 HP, CdA ID</v>
          </cell>
          <cell r="G1175" t="str">
            <v>Regular Capital - Pre Business Case</v>
          </cell>
          <cell r="H1175" t="str">
            <v>No Subfunction</v>
          </cell>
          <cell r="I1175" t="str">
            <v>No Function</v>
          </cell>
          <cell r="J1175" t="str">
            <v>No Driver</v>
          </cell>
          <cell r="K1175" t="str">
            <v>SRV_GD</v>
          </cell>
          <cell r="L1175" t="str">
            <v>JUR_ID</v>
          </cell>
          <cell r="M1175" t="str">
            <v>Gas Distribution 374-387</v>
          </cell>
          <cell r="N1175" t="str">
            <v>True</v>
          </cell>
          <cell r="O1175" t="str">
            <v>Inactive</v>
          </cell>
          <cell r="P1175" t="str">
            <v>ORG_B51</v>
          </cell>
        </row>
        <row r="1176">
          <cell r="A1176" t="str">
            <v>BI_GN809</v>
          </cell>
          <cell r="B1176" t="str">
            <v>GN809</v>
          </cell>
          <cell r="C1176" t="str">
            <v>BI_GN809 - Reinforcement - Hwy 41 &amp; Praire Ave Looping, Post Falls ID</v>
          </cell>
          <cell r="D1176" t="str">
            <v>ER_3252</v>
          </cell>
          <cell r="E1176" t="str">
            <v>3252</v>
          </cell>
          <cell r="F1176" t="str">
            <v>ER_3252 - Reinforcement - Hwy 41 &amp; Praire Ave Looping, PF ID</v>
          </cell>
          <cell r="G1176" t="str">
            <v>Regular Capital - Pre Business Case</v>
          </cell>
          <cell r="H1176" t="str">
            <v>No Subfunction</v>
          </cell>
          <cell r="I1176" t="str">
            <v>No Function</v>
          </cell>
          <cell r="J1176" t="str">
            <v>No Driver</v>
          </cell>
          <cell r="K1176" t="str">
            <v>SRV_GD</v>
          </cell>
          <cell r="L1176" t="str">
            <v>JUR_ID</v>
          </cell>
          <cell r="M1176" t="str">
            <v>Gas Distribution 374-387</v>
          </cell>
          <cell r="N1176" t="str">
            <v>True</v>
          </cell>
          <cell r="O1176" t="str">
            <v>Inactive</v>
          </cell>
          <cell r="P1176" t="str">
            <v>ORG_B51</v>
          </cell>
        </row>
        <row r="1177">
          <cell r="A1177" t="str">
            <v>BI_GN810</v>
          </cell>
          <cell r="B1177" t="str">
            <v>GN810</v>
          </cell>
          <cell r="C1177" t="str">
            <v>BI_GN810 - Diesel-Exposed Pipe Replacement</v>
          </cell>
          <cell r="D1177" t="str">
            <v>ER_3253</v>
          </cell>
          <cell r="E1177" t="str">
            <v>3253</v>
          </cell>
          <cell r="F1177" t="str">
            <v>ER_3253 - Diesel-Exposed Pipe Replacement</v>
          </cell>
          <cell r="G1177" t="str">
            <v>Regular Capital - Pre Business Case</v>
          </cell>
          <cell r="H1177" t="str">
            <v>No Subfunction</v>
          </cell>
          <cell r="I1177" t="str">
            <v>No Function</v>
          </cell>
          <cell r="J1177" t="str">
            <v>No Driver</v>
          </cell>
          <cell r="K1177" t="str">
            <v>SRV_GD</v>
          </cell>
          <cell r="L1177" t="str">
            <v>JUR_ID</v>
          </cell>
          <cell r="M1177" t="str">
            <v>Gas Distribution 374-387</v>
          </cell>
          <cell r="N1177" t="str">
            <v>True</v>
          </cell>
          <cell r="O1177" t="str">
            <v>Inactive</v>
          </cell>
          <cell r="P1177" t="str">
            <v>ORG_B51</v>
          </cell>
        </row>
        <row r="1178">
          <cell r="A1178" t="str">
            <v>BI_GN811</v>
          </cell>
          <cell r="B1178" t="str">
            <v>GN811</v>
          </cell>
          <cell r="C1178" t="str">
            <v>BI_GN811 - Pipe Replacement, Elizabeth Park ID</v>
          </cell>
          <cell r="D1178" t="str">
            <v>ER_3254</v>
          </cell>
          <cell r="E1178" t="str">
            <v>3254</v>
          </cell>
          <cell r="F1178" t="str">
            <v>ER_3254 - Pipe Replacement, Elizabeth Park, ID</v>
          </cell>
          <cell r="G1178" t="str">
            <v>Regular Capital - Pre Business Case</v>
          </cell>
          <cell r="H1178" t="str">
            <v>No Subfunction</v>
          </cell>
          <cell r="I1178" t="str">
            <v>No Function</v>
          </cell>
          <cell r="J1178" t="str">
            <v>No Driver</v>
          </cell>
          <cell r="K1178" t="str">
            <v>SRV_GD</v>
          </cell>
          <cell r="L1178" t="str">
            <v>JUR_ID</v>
          </cell>
          <cell r="M1178" t="str">
            <v>Gas Distribution 374-387</v>
          </cell>
          <cell r="N1178" t="str">
            <v>True</v>
          </cell>
          <cell r="O1178" t="str">
            <v>Inactive</v>
          </cell>
          <cell r="P1178" t="str">
            <v>ORG_B51</v>
          </cell>
        </row>
        <row r="1179">
          <cell r="A1179" t="str">
            <v>BI_GN812</v>
          </cell>
          <cell r="B1179" t="str">
            <v>GN812</v>
          </cell>
          <cell r="C1179" t="str">
            <v>BI_GN812 - Reinforcement, Appleway, Spokane Valley WA</v>
          </cell>
          <cell r="D1179" t="str">
            <v>ER_3255</v>
          </cell>
          <cell r="E1179" t="str">
            <v>3255</v>
          </cell>
          <cell r="F1179" t="str">
            <v>ER_3255 - Reinforcement, Appleway, Spokane Valley WA</v>
          </cell>
          <cell r="G1179" t="str">
            <v>Regular Capital - Pre Business Case</v>
          </cell>
          <cell r="H1179" t="str">
            <v>No Subfunction</v>
          </cell>
          <cell r="I1179" t="str">
            <v>No Function</v>
          </cell>
          <cell r="J1179" t="str">
            <v>No Driver</v>
          </cell>
          <cell r="K1179" t="str">
            <v>SRV_GD</v>
          </cell>
          <cell r="L1179" t="str">
            <v>JUR_WA</v>
          </cell>
          <cell r="M1179" t="str">
            <v>Gas Distribution 374-387</v>
          </cell>
          <cell r="N1179" t="str">
            <v>True</v>
          </cell>
          <cell r="O1179" t="str">
            <v>Inactive</v>
          </cell>
          <cell r="P1179" t="str">
            <v>ORG_B51</v>
          </cell>
        </row>
        <row r="1180">
          <cell r="A1180" t="str">
            <v>BI_GN813</v>
          </cell>
          <cell r="B1180" t="str">
            <v>GN813</v>
          </cell>
          <cell r="C1180" t="str">
            <v>BI_GN813 - Grants Pass Lateral HP Reinforcenent</v>
          </cell>
          <cell r="D1180" t="str">
            <v>ER_3240</v>
          </cell>
          <cell r="E1180" t="str">
            <v>3240</v>
          </cell>
          <cell r="F1180" t="str">
            <v>ER_3240 - Grants Pass 8-In HP Reinforce Project</v>
          </cell>
          <cell r="G1180" t="str">
            <v>Regular Capital - Pre Business Case</v>
          </cell>
          <cell r="H1180" t="str">
            <v>No Subfunction</v>
          </cell>
          <cell r="I1180" t="str">
            <v>No Function</v>
          </cell>
          <cell r="J1180" t="str">
            <v>No Driver</v>
          </cell>
          <cell r="K1180" t="str">
            <v>SRV_GD</v>
          </cell>
          <cell r="L1180" t="str">
            <v>JUR_OR</v>
          </cell>
          <cell r="M1180" t="str">
            <v>Gas Distribution 374-387</v>
          </cell>
          <cell r="N1180" t="str">
            <v>True</v>
          </cell>
          <cell r="O1180" t="str">
            <v>Inactive</v>
          </cell>
          <cell r="P1180" t="str">
            <v>ORG_B51</v>
          </cell>
        </row>
        <row r="1181">
          <cell r="A1181" t="str">
            <v>BI_GN814</v>
          </cell>
          <cell r="B1181" t="str">
            <v>GN814</v>
          </cell>
          <cell r="C1181" t="str">
            <v>BI_GN814 - Oakland Bridge Bore &amp; Relocation, Oakland OR</v>
          </cell>
          <cell r="D1181" t="str">
            <v>ER_3257</v>
          </cell>
          <cell r="E1181" t="str">
            <v>3257</v>
          </cell>
          <cell r="F1181" t="str">
            <v>ER_3257 - Oakland Bridge Bore &amp; Relocation, Oakland OR</v>
          </cell>
          <cell r="G1181" t="str">
            <v>Gas Oakland Bridge HP Main Gas Project</v>
          </cell>
          <cell r="H1181" t="str">
            <v>Gas Subfunction</v>
          </cell>
          <cell r="I1181" t="str">
            <v>Gas</v>
          </cell>
          <cell r="J1181" t="str">
            <v>No Driver</v>
          </cell>
          <cell r="K1181" t="str">
            <v>SRV_GD</v>
          </cell>
          <cell r="L1181" t="str">
            <v>JUR_ID</v>
          </cell>
          <cell r="M1181" t="str">
            <v>Gas Distribution 374-387</v>
          </cell>
          <cell r="N1181" t="str">
            <v>True</v>
          </cell>
          <cell r="O1181" t="str">
            <v>Inactive</v>
          </cell>
          <cell r="P1181" t="str">
            <v>ORG_B51</v>
          </cell>
        </row>
        <row r="1182">
          <cell r="A1182" t="str">
            <v>BI_GN815</v>
          </cell>
          <cell r="B1182" t="str">
            <v>GN815</v>
          </cell>
          <cell r="C1182" t="str">
            <v>BI_GN815 - David Creek Relocation, Roseburg OR</v>
          </cell>
          <cell r="D1182" t="str">
            <v>ER_3258</v>
          </cell>
          <cell r="E1182" t="str">
            <v>3258</v>
          </cell>
          <cell r="F1182" t="str">
            <v>ER_3258 - Davis Creek Relocation, Roseburg OR</v>
          </cell>
          <cell r="G1182" t="str">
            <v>Regular Capital - Pre Business Case</v>
          </cell>
          <cell r="H1182" t="str">
            <v>No Subfunction</v>
          </cell>
          <cell r="I1182" t="str">
            <v>No Function</v>
          </cell>
          <cell r="J1182" t="str">
            <v>No Driver</v>
          </cell>
          <cell r="K1182" t="str">
            <v>SRV_GD</v>
          </cell>
          <cell r="L1182" t="str">
            <v>JUR_OR</v>
          </cell>
          <cell r="M1182" t="str">
            <v>Gas Distribution 374-387</v>
          </cell>
          <cell r="N1182" t="str">
            <v>True</v>
          </cell>
          <cell r="O1182" t="str">
            <v>Inactive</v>
          </cell>
          <cell r="P1182" t="str">
            <v>ORG_B51</v>
          </cell>
        </row>
        <row r="1183">
          <cell r="A1183" t="str">
            <v>BI_GN816</v>
          </cell>
          <cell r="B1183" t="str">
            <v>GN816</v>
          </cell>
          <cell r="C1183" t="str">
            <v>BI_GN816 - Reinforcement,Talent OR Gate Station &amp; Piping</v>
          </cell>
          <cell r="D1183" t="str">
            <v>ER_3242</v>
          </cell>
          <cell r="E1183" t="str">
            <v>3242</v>
          </cell>
          <cell r="F1183" t="str">
            <v>ER_3242 - Reinforce Talent OR Gate Station&amp;Piping</v>
          </cell>
          <cell r="G1183" t="str">
            <v>Regular Capital - Pre Business Case</v>
          </cell>
          <cell r="H1183" t="str">
            <v>No Subfunction</v>
          </cell>
          <cell r="I1183" t="str">
            <v>No Function</v>
          </cell>
          <cell r="J1183" t="str">
            <v>No Driver</v>
          </cell>
          <cell r="K1183" t="str">
            <v>SRV_GD</v>
          </cell>
          <cell r="L1183" t="str">
            <v>JUR_OR</v>
          </cell>
          <cell r="M1183" t="str">
            <v>Gas Distribution 374-387</v>
          </cell>
          <cell r="N1183" t="str">
            <v>True</v>
          </cell>
          <cell r="O1183" t="str">
            <v>Inactive</v>
          </cell>
          <cell r="P1183" t="str">
            <v>ORG_B51</v>
          </cell>
        </row>
        <row r="1184">
          <cell r="A1184" t="str">
            <v>BI_GN817</v>
          </cell>
          <cell r="B1184" t="str">
            <v>GN817</v>
          </cell>
          <cell r="C1184" t="str">
            <v>BI_GN817 - Rock Point Reg Station Gold Hill OR</v>
          </cell>
          <cell r="D1184" t="str">
            <v>ER_3259</v>
          </cell>
          <cell r="E1184" t="str">
            <v>3259</v>
          </cell>
          <cell r="F1184" t="str">
            <v>ER_3259 - Rock Point Reg Station Gold Hill OR</v>
          </cell>
          <cell r="G1184" t="str">
            <v>Regular Capital - Pre Business Case</v>
          </cell>
          <cell r="H1184" t="str">
            <v>No Subfunction</v>
          </cell>
          <cell r="I1184" t="str">
            <v>No Function</v>
          </cell>
          <cell r="J1184" t="str">
            <v>No Driver</v>
          </cell>
          <cell r="K1184" t="str">
            <v>SRV_GD</v>
          </cell>
          <cell r="L1184" t="str">
            <v>JUR_OR</v>
          </cell>
          <cell r="M1184" t="str">
            <v>Gas Distribution 374-387</v>
          </cell>
          <cell r="N1184" t="str">
            <v>True</v>
          </cell>
          <cell r="O1184" t="str">
            <v>Inactive</v>
          </cell>
          <cell r="P1184" t="str">
            <v>ORG_B51</v>
          </cell>
        </row>
        <row r="1185">
          <cell r="A1185" t="str">
            <v>BI_GN818</v>
          </cell>
          <cell r="B1185" t="str">
            <v>GN818</v>
          </cell>
          <cell r="C1185" t="str">
            <v>BI_GN818 - Reinforce, install pipe on Bridge #3602, Spok WA</v>
          </cell>
          <cell r="D1185" t="str">
            <v>ER_3260</v>
          </cell>
          <cell r="E1185" t="str">
            <v>3260</v>
          </cell>
          <cell r="F1185" t="str">
            <v>ER_3260 - Reinforce, install pipe on Bridge #3602, Spok WA</v>
          </cell>
          <cell r="G1185" t="str">
            <v>Regular Capital - Pre Business Case</v>
          </cell>
          <cell r="H1185" t="str">
            <v>No Subfunction</v>
          </cell>
          <cell r="I1185" t="str">
            <v>No Function</v>
          </cell>
          <cell r="J1185" t="str">
            <v>No Driver</v>
          </cell>
          <cell r="K1185" t="str">
            <v>SRV_GD</v>
          </cell>
          <cell r="L1185" t="str">
            <v>JUR_WA</v>
          </cell>
          <cell r="M1185" t="str">
            <v>Gas Distribution 374-387</v>
          </cell>
          <cell r="N1185" t="str">
            <v>True</v>
          </cell>
          <cell r="O1185" t="str">
            <v>Inactive</v>
          </cell>
          <cell r="P1185" t="str">
            <v>ORG_B51</v>
          </cell>
        </row>
        <row r="1186">
          <cell r="A1186" t="str">
            <v>BI_GN819</v>
          </cell>
          <cell r="B1186" t="str">
            <v>GN819</v>
          </cell>
          <cell r="C1186" t="str">
            <v>BI_GN819 - Brown Bridge Relocation Roseburg OR</v>
          </cell>
          <cell r="D1186" t="str">
            <v>ER_3261</v>
          </cell>
          <cell r="E1186" t="str">
            <v>3261</v>
          </cell>
          <cell r="F1186" t="str">
            <v>ER_3261 - Brown Bridge Relocation Roseburg OR</v>
          </cell>
          <cell r="G1186" t="str">
            <v>Regular Capital - Pre Business Case</v>
          </cell>
          <cell r="H1186" t="str">
            <v>No Subfunction</v>
          </cell>
          <cell r="I1186" t="str">
            <v>No Function</v>
          </cell>
          <cell r="J1186" t="str">
            <v>No Driver</v>
          </cell>
          <cell r="K1186" t="str">
            <v>SRV_GD</v>
          </cell>
          <cell r="L1186" t="str">
            <v>JUR_OR</v>
          </cell>
          <cell r="M1186" t="str">
            <v>Gas Distribution 374-387</v>
          </cell>
          <cell r="N1186" t="str">
            <v>True</v>
          </cell>
          <cell r="O1186" t="str">
            <v>Inactive</v>
          </cell>
          <cell r="P1186" t="str">
            <v>ORG_B51</v>
          </cell>
        </row>
        <row r="1187">
          <cell r="A1187" t="str">
            <v>BI_GN820</v>
          </cell>
          <cell r="B1187" t="str">
            <v>GN820</v>
          </cell>
          <cell r="C1187" t="str">
            <v>BI_GN820 - Reinforcement North Clarkston Distribution</v>
          </cell>
          <cell r="D1187" t="str">
            <v>ER_3262</v>
          </cell>
          <cell r="E1187" t="str">
            <v>3262</v>
          </cell>
          <cell r="F1187" t="str">
            <v>ER_3262 - Reinforcement North Clarkston Distribution</v>
          </cell>
          <cell r="G1187" t="str">
            <v>Regular Capital - Pre Business Case</v>
          </cell>
          <cell r="H1187" t="str">
            <v>No Subfunction</v>
          </cell>
          <cell r="I1187" t="str">
            <v>No Function</v>
          </cell>
          <cell r="J1187" t="str">
            <v>No Driver</v>
          </cell>
          <cell r="K1187" t="str">
            <v>SRV_GD</v>
          </cell>
          <cell r="L1187" t="str">
            <v>JUR_WA</v>
          </cell>
          <cell r="M1187" t="str">
            <v>Gas Distribution 374-387</v>
          </cell>
          <cell r="N1187" t="str">
            <v>True</v>
          </cell>
          <cell r="O1187" t="str">
            <v>Inactive</v>
          </cell>
          <cell r="P1187" t="str">
            <v>ORG_B51</v>
          </cell>
        </row>
        <row r="1188">
          <cell r="A1188" t="str">
            <v>BI_GN821</v>
          </cell>
          <cell r="B1188" t="str">
            <v>GN821</v>
          </cell>
          <cell r="C1188" t="str">
            <v>BI_GN821 - Reinforce, Upgd reg stn 15, separate HP, Spok, WA</v>
          </cell>
          <cell r="D1188" t="str">
            <v>ER_3263</v>
          </cell>
          <cell r="E1188" t="str">
            <v>3263</v>
          </cell>
          <cell r="F1188" t="str">
            <v>ER_3263 - Reinforce,Upgrd Reg Stn 15, Separate HP,SpokWA</v>
          </cell>
          <cell r="G1188" t="str">
            <v>Regular Capital - Pre Business Case</v>
          </cell>
          <cell r="H1188" t="str">
            <v>No Subfunction</v>
          </cell>
          <cell r="I1188" t="str">
            <v>No Function</v>
          </cell>
          <cell r="J1188" t="str">
            <v>No Driver</v>
          </cell>
          <cell r="K1188" t="str">
            <v>SRV_GD</v>
          </cell>
          <cell r="L1188" t="str">
            <v>JUR_WA</v>
          </cell>
          <cell r="M1188" t="str">
            <v>Gas Distribution 374-387</v>
          </cell>
          <cell r="N1188" t="str">
            <v>True</v>
          </cell>
          <cell r="O1188" t="str">
            <v>Inactive</v>
          </cell>
          <cell r="P1188" t="str">
            <v>ORG_B51</v>
          </cell>
        </row>
        <row r="1189">
          <cell r="A1189" t="str">
            <v>BI_GN822</v>
          </cell>
          <cell r="B1189" t="str">
            <v>GN822</v>
          </cell>
          <cell r="C1189" t="str">
            <v>BI_GN822 - Reinforcement,Appleway to Henry, Spok Vly,WA</v>
          </cell>
          <cell r="D1189" t="str">
            <v>ER_3264</v>
          </cell>
          <cell r="E1189" t="str">
            <v>3264</v>
          </cell>
          <cell r="F1189" t="str">
            <v>ER_3264 - Reinforcement,Appleway to Henry, SpokVly, WA</v>
          </cell>
          <cell r="G1189" t="str">
            <v>Regular Capital - Pre Business Case</v>
          </cell>
          <cell r="H1189" t="str">
            <v>No Subfunction</v>
          </cell>
          <cell r="I1189" t="str">
            <v>No Function</v>
          </cell>
          <cell r="J1189" t="str">
            <v>No Driver</v>
          </cell>
          <cell r="K1189" t="str">
            <v>SRV_GD</v>
          </cell>
          <cell r="L1189" t="str">
            <v>JUR_WA</v>
          </cell>
          <cell r="M1189" t="str">
            <v>Gas Distribution 374-387</v>
          </cell>
          <cell r="N1189" t="str">
            <v>True</v>
          </cell>
          <cell r="O1189" t="str">
            <v>Inactive</v>
          </cell>
          <cell r="P1189" t="str">
            <v>ORG_B51</v>
          </cell>
        </row>
        <row r="1190">
          <cell r="A1190" t="str">
            <v>BI_GN823</v>
          </cell>
          <cell r="B1190" t="str">
            <v>GN823</v>
          </cell>
          <cell r="C1190" t="str">
            <v>BI_GN823 - NSC Greene St HP Gas Main</v>
          </cell>
          <cell r="D1190" t="str">
            <v>ER_3304</v>
          </cell>
          <cell r="E1190" t="str">
            <v>3304</v>
          </cell>
          <cell r="F1190" t="str">
            <v>ER_3304 - NSC Greene St HP Gas Main</v>
          </cell>
          <cell r="G1190" t="str">
            <v>Gas N-S Corridor Greene St HP Main Project</v>
          </cell>
          <cell r="H1190" t="str">
            <v>Gas Subfunction</v>
          </cell>
          <cell r="I1190" t="str">
            <v>Gas</v>
          </cell>
          <cell r="J1190" t="str">
            <v>Mandatory &amp; Compliance</v>
          </cell>
          <cell r="K1190" t="str">
            <v>SRV_GD</v>
          </cell>
          <cell r="L1190" t="str">
            <v>JUR_WA</v>
          </cell>
          <cell r="M1190" t="str">
            <v>Gas Distribution 374-387</v>
          </cell>
          <cell r="N1190" t="str">
            <v>True</v>
          </cell>
          <cell r="O1190" t="str">
            <v>Active</v>
          </cell>
          <cell r="P1190" t="str">
            <v>ORG_B51</v>
          </cell>
        </row>
        <row r="1191">
          <cell r="A1191" t="str">
            <v>BI_GN824</v>
          </cell>
          <cell r="B1191" t="str">
            <v>GN824</v>
          </cell>
          <cell r="C1191" t="str">
            <v>BI_GN824 - Gas Warden HP Reinforcement</v>
          </cell>
          <cell r="D1191" t="str">
            <v>ER_3308</v>
          </cell>
          <cell r="E1191" t="str">
            <v>3308</v>
          </cell>
          <cell r="F1191" t="str">
            <v>ER_3308 - Gas Warden HP Reinforcement</v>
          </cell>
          <cell r="G1191" t="str">
            <v>Gas Warden HP Reinforcement</v>
          </cell>
          <cell r="H1191" t="str">
            <v>Gas Subfunction</v>
          </cell>
          <cell r="I1191" t="str">
            <v>Gas</v>
          </cell>
          <cell r="J1191" t="str">
            <v>Performance &amp; Capacity</v>
          </cell>
          <cell r="K1191" t="str">
            <v>SRV_GD</v>
          </cell>
          <cell r="L1191" t="str">
            <v>JUR_WA</v>
          </cell>
          <cell r="M1191" t="str">
            <v>Gas Distribution 374-387</v>
          </cell>
          <cell r="N1191" t="str">
            <v>True</v>
          </cell>
          <cell r="O1191" t="str">
            <v>Active</v>
          </cell>
          <cell r="P1191" t="str">
            <v>ORG_B51</v>
          </cell>
        </row>
        <row r="1192">
          <cell r="A1192" t="str">
            <v>BI_GN825</v>
          </cell>
          <cell r="B1192" t="str">
            <v>GN825</v>
          </cell>
          <cell r="C1192" t="str">
            <v>BI_GN825 - Gas Schweitzer Mtn Rd HP Reinforcement</v>
          </cell>
          <cell r="D1192" t="str">
            <v>ER_3310</v>
          </cell>
          <cell r="E1192" t="str">
            <v>3310</v>
          </cell>
          <cell r="F1192" t="str">
            <v>ER_3310 - Gas Schweitzer Mtn Rd HP Reinforcement</v>
          </cell>
          <cell r="G1192" t="str">
            <v>Gas Schweitzer Mtn Rd HP Reinforcement</v>
          </cell>
          <cell r="H1192" t="str">
            <v>Gas Subfunction</v>
          </cell>
          <cell r="I1192" t="str">
            <v>Gas</v>
          </cell>
          <cell r="J1192" t="str">
            <v>Performance &amp; Capacity</v>
          </cell>
          <cell r="K1192" t="str">
            <v>SRV_GD</v>
          </cell>
          <cell r="L1192" t="str">
            <v>JUR_ID</v>
          </cell>
          <cell r="M1192" t="str">
            <v>Gas Distribution 374-387</v>
          </cell>
          <cell r="N1192" t="str">
            <v>True</v>
          </cell>
          <cell r="O1192" t="str">
            <v>Active</v>
          </cell>
          <cell r="P1192" t="str">
            <v>ORG_B51</v>
          </cell>
        </row>
        <row r="1193">
          <cell r="A1193" t="str">
            <v>BI_GN900</v>
          </cell>
          <cell r="B1193" t="str">
            <v>GN900</v>
          </cell>
          <cell r="C1193" t="str">
            <v>BI_GN900 - Gas Airway Heights HP Reinforcement</v>
          </cell>
          <cell r="D1193" t="str">
            <v>ER_3312</v>
          </cell>
          <cell r="E1193" t="str">
            <v>3312</v>
          </cell>
          <cell r="F1193" t="str">
            <v>ER_3312 - Gas Airway Heights HP Reinforcement</v>
          </cell>
          <cell r="G1193" t="str">
            <v>Gas Airway Heights HP Reinforcement</v>
          </cell>
          <cell r="H1193" t="str">
            <v>Gas Subfunction</v>
          </cell>
          <cell r="I1193" t="str">
            <v>Gas</v>
          </cell>
          <cell r="J1193" t="str">
            <v>Performance &amp; Capacity</v>
          </cell>
          <cell r="K1193" t="str">
            <v>SRV_GD</v>
          </cell>
          <cell r="L1193" t="str">
            <v>JUR_WA</v>
          </cell>
          <cell r="M1193" t="str">
            <v>Gas Distribution 374-387</v>
          </cell>
          <cell r="N1193" t="str">
            <v>True</v>
          </cell>
          <cell r="O1193" t="str">
            <v>Active</v>
          </cell>
          <cell r="P1193" t="str">
            <v>ORG_B51</v>
          </cell>
        </row>
        <row r="1194">
          <cell r="A1194" t="str">
            <v>BI_GN901</v>
          </cell>
          <cell r="B1194" t="str">
            <v>GN901</v>
          </cell>
          <cell r="C1194" t="str">
            <v>BI_GN901 - Relocation-Rocky Point Bridge-Hwy234-Gold Hill OR</v>
          </cell>
          <cell r="D1194" t="str">
            <v>ER_3256</v>
          </cell>
          <cell r="E1194" t="str">
            <v>3256</v>
          </cell>
          <cell r="F1194" t="str">
            <v>ER_3256 - Relocation-Rocky Point Bridge-Hwy 234-Gold Hill OR</v>
          </cell>
          <cell r="G1194" t="str">
            <v>Regular Capital - Pre Business Case</v>
          </cell>
          <cell r="H1194" t="str">
            <v>No Subfunction</v>
          </cell>
          <cell r="I1194" t="str">
            <v>No Function</v>
          </cell>
          <cell r="J1194" t="str">
            <v>No Driver</v>
          </cell>
          <cell r="K1194" t="str">
            <v>SRV_GD</v>
          </cell>
          <cell r="L1194" t="str">
            <v>JUR_OR</v>
          </cell>
          <cell r="M1194" t="str">
            <v>Gas Distribution 374-387</v>
          </cell>
          <cell r="N1194" t="str">
            <v>True</v>
          </cell>
          <cell r="O1194" t="str">
            <v>Inactive</v>
          </cell>
          <cell r="P1194" t="str">
            <v>ORG_B51</v>
          </cell>
        </row>
        <row r="1195">
          <cell r="A1195" t="str">
            <v>BI_GN902</v>
          </cell>
          <cell r="B1195" t="str">
            <v>GN902</v>
          </cell>
          <cell r="C1195" t="str">
            <v>BI_GN902 - Replace Gas ERs w/ Batteries &gt; 10 yrs.</v>
          </cell>
          <cell r="D1195" t="str">
            <v>ER_3265</v>
          </cell>
          <cell r="E1195" t="str">
            <v>3265</v>
          </cell>
          <cell r="F1195" t="str">
            <v>ER_3265 - Replace Gas ERTs w/ Batteries &gt;10 yrs</v>
          </cell>
          <cell r="G1195" t="str">
            <v>Gas ERT Replacement Program</v>
          </cell>
          <cell r="H1195" t="str">
            <v>Gas Subfunction</v>
          </cell>
          <cell r="I1195" t="str">
            <v>Gas</v>
          </cell>
          <cell r="J1195" t="str">
            <v>Asset Condition</v>
          </cell>
          <cell r="K1195" t="str">
            <v>SRV_GD</v>
          </cell>
          <cell r="L1195" t="str">
            <v>JUR_OR</v>
          </cell>
          <cell r="M1195" t="str">
            <v>Gas Distribution 374-387</v>
          </cell>
          <cell r="N1195" t="str">
            <v>False</v>
          </cell>
          <cell r="O1195" t="str">
            <v>Inactive</v>
          </cell>
          <cell r="P1195" t="str">
            <v>ORG_B51</v>
          </cell>
        </row>
        <row r="1196">
          <cell r="A1196" t="str">
            <v>BI_GN903</v>
          </cell>
          <cell r="B1196" t="str">
            <v>GN903</v>
          </cell>
          <cell r="C1196" t="str">
            <v>BI_GN903 - Relocate, 5-Mile betwn Elgin &amp; Cascade Rd, Spok</v>
          </cell>
          <cell r="D1196" t="str">
            <v>ER_3266</v>
          </cell>
          <cell r="E1196" t="str">
            <v>3266</v>
          </cell>
          <cell r="F1196" t="str">
            <v>ER_3266 - Relocate, 5-Mile between Elgin &amp; Cascade, Spok</v>
          </cell>
          <cell r="G1196" t="str">
            <v>Regular Capital - Pre Business Case</v>
          </cell>
          <cell r="H1196" t="str">
            <v>No Subfunction</v>
          </cell>
          <cell r="I1196" t="str">
            <v>No Function</v>
          </cell>
          <cell r="J1196" t="str">
            <v>No Driver</v>
          </cell>
          <cell r="K1196" t="str">
            <v>SRV_GD</v>
          </cell>
          <cell r="L1196" t="str">
            <v>JUR_WA</v>
          </cell>
          <cell r="M1196" t="str">
            <v>Gas Distribution 374-387</v>
          </cell>
          <cell r="N1196" t="str">
            <v>True</v>
          </cell>
          <cell r="O1196" t="str">
            <v>Inactive</v>
          </cell>
          <cell r="P1196" t="str">
            <v>ORG_B51</v>
          </cell>
        </row>
        <row r="1197">
          <cell r="A1197" t="str">
            <v>BI_GN904</v>
          </cell>
          <cell r="B1197" t="str">
            <v>GN904</v>
          </cell>
          <cell r="C1197" t="str">
            <v>BI_GN904 - Rebuild Winston Gate Station, Roseburg OR</v>
          </cell>
          <cell r="D1197" t="str">
            <v>ER_3267</v>
          </cell>
          <cell r="E1197" t="str">
            <v>3267</v>
          </cell>
          <cell r="F1197" t="str">
            <v>ER_3267 - Rebuild Winston Gate Station, Roseburg OR</v>
          </cell>
          <cell r="G1197" t="str">
            <v>Regular Capital - Pre Business Case</v>
          </cell>
          <cell r="H1197" t="str">
            <v>No Subfunction</v>
          </cell>
          <cell r="I1197" t="str">
            <v>No Function</v>
          </cell>
          <cell r="J1197" t="str">
            <v>No Driver</v>
          </cell>
          <cell r="K1197" t="str">
            <v>SRV_GD</v>
          </cell>
          <cell r="L1197" t="str">
            <v>JUR_OR</v>
          </cell>
          <cell r="M1197" t="str">
            <v>Gas Distribution 374-387</v>
          </cell>
          <cell r="N1197" t="str">
            <v>True</v>
          </cell>
          <cell r="O1197" t="str">
            <v>Inactive</v>
          </cell>
          <cell r="P1197" t="str">
            <v>ORG_B51</v>
          </cell>
        </row>
        <row r="1198">
          <cell r="A1198" t="str">
            <v>BI_GN905</v>
          </cell>
          <cell r="B1198" t="str">
            <v>GN905</v>
          </cell>
          <cell r="C1198" t="str">
            <v>BI_GN905 - Reinforcement Appleway Bridge Crossing Lib Lk WA</v>
          </cell>
          <cell r="D1198" t="str">
            <v>ER_3268</v>
          </cell>
          <cell r="E1198" t="str">
            <v>3268</v>
          </cell>
          <cell r="F1198" t="str">
            <v>ER_3268 - Reinforcement Appleway Bridge Crossing, Lib Lk, WA</v>
          </cell>
          <cell r="G1198" t="str">
            <v>Gas Reinforcement Program</v>
          </cell>
          <cell r="H1198" t="str">
            <v>Gas Subfunction</v>
          </cell>
          <cell r="I1198" t="str">
            <v>Gas</v>
          </cell>
          <cell r="J1198" t="str">
            <v>Performance &amp; Capacity</v>
          </cell>
          <cell r="K1198" t="str">
            <v>SRV_GD</v>
          </cell>
          <cell r="L1198" t="str">
            <v>JUR_WA</v>
          </cell>
          <cell r="M1198" t="str">
            <v>Gas Distribution 374-387</v>
          </cell>
          <cell r="N1198" t="str">
            <v>True</v>
          </cell>
          <cell r="O1198" t="str">
            <v>Inactive</v>
          </cell>
          <cell r="P1198" t="str">
            <v>ORG_B51</v>
          </cell>
        </row>
        <row r="1199">
          <cell r="A1199" t="str">
            <v>BI_GN906</v>
          </cell>
          <cell r="B1199" t="str">
            <v>GN906</v>
          </cell>
          <cell r="C1199" t="str">
            <v>BI_GN906 - Reinforcement North Clarkston HP Main and Reg</v>
          </cell>
          <cell r="D1199" t="str">
            <v>ER_3269</v>
          </cell>
          <cell r="E1199" t="str">
            <v>3269</v>
          </cell>
          <cell r="F1199" t="str">
            <v>ER_3269 - Reinforcement North Clarkston HP Main &amp; Reg</v>
          </cell>
          <cell r="G1199" t="str">
            <v>Regular Capital - Pre Business Case</v>
          </cell>
          <cell r="H1199" t="str">
            <v>No Subfunction</v>
          </cell>
          <cell r="I1199" t="str">
            <v>No Function</v>
          </cell>
          <cell r="J1199" t="str">
            <v>No Driver</v>
          </cell>
          <cell r="K1199" t="str">
            <v>SRV_GD</v>
          </cell>
          <cell r="L1199" t="str">
            <v>JUR_WA</v>
          </cell>
          <cell r="M1199" t="str">
            <v>Gas Distribution 374-387</v>
          </cell>
          <cell r="N1199" t="str">
            <v>True</v>
          </cell>
          <cell r="O1199" t="str">
            <v>Inactive</v>
          </cell>
          <cell r="P1199" t="str">
            <v>ORG_B51</v>
          </cell>
        </row>
        <row r="1200">
          <cell r="A1200" t="str">
            <v>BI_GN907</v>
          </cell>
          <cell r="B1200" t="str">
            <v>GN907</v>
          </cell>
          <cell r="C1200" t="str">
            <v>BI_GN907 - Reinforcement-IP Main Southeast Coeur D'Alene, ID</v>
          </cell>
          <cell r="D1200" t="str">
            <v>ER_3270</v>
          </cell>
          <cell r="E1200" t="str">
            <v>3270</v>
          </cell>
          <cell r="F1200" t="str">
            <v>ER_3270 - Reinforcement -IP Main Southeast Coeur d'Alene ID</v>
          </cell>
          <cell r="G1200" t="str">
            <v>Regular Capital - Pre Business Case</v>
          </cell>
          <cell r="H1200" t="str">
            <v>No Subfunction</v>
          </cell>
          <cell r="I1200" t="str">
            <v>No Function</v>
          </cell>
          <cell r="J1200" t="str">
            <v>No Driver</v>
          </cell>
          <cell r="K1200" t="str">
            <v>SRV_GD</v>
          </cell>
          <cell r="L1200" t="str">
            <v>JUR_ID</v>
          </cell>
          <cell r="M1200" t="str">
            <v>Gas Distribution 374-387</v>
          </cell>
          <cell r="N1200" t="str">
            <v>False</v>
          </cell>
          <cell r="O1200" t="str">
            <v>Inactive</v>
          </cell>
          <cell r="P1200" t="str">
            <v>ORG_B51</v>
          </cell>
        </row>
        <row r="1201">
          <cell r="A1201" t="str">
            <v>BI_GN908</v>
          </cell>
          <cell r="B1201" t="str">
            <v>GN908</v>
          </cell>
          <cell r="C1201" t="str">
            <v>BI_GN908 - Rebuild - Reg Station #203 (Schweitzer), Sandpoint ID</v>
          </cell>
          <cell r="D1201" t="str">
            <v>ER_3271</v>
          </cell>
          <cell r="E1201" t="str">
            <v>3271</v>
          </cell>
          <cell r="F1201" t="str">
            <v>ER_3271 - Rebuild-Reg Station #203(Schweitzer),Sandpoint ID</v>
          </cell>
          <cell r="G1201" t="str">
            <v>Regular Capital - Pre Business Case</v>
          </cell>
          <cell r="H1201" t="str">
            <v>No Subfunction</v>
          </cell>
          <cell r="I1201" t="str">
            <v>No Function</v>
          </cell>
          <cell r="J1201" t="str">
            <v>No Driver</v>
          </cell>
          <cell r="K1201" t="str">
            <v>SRV_GD</v>
          </cell>
          <cell r="L1201" t="str">
            <v>JUR_ID</v>
          </cell>
          <cell r="M1201" t="str">
            <v>Gas Distribution 374-387</v>
          </cell>
          <cell r="N1201" t="str">
            <v>True</v>
          </cell>
          <cell r="O1201" t="str">
            <v>Inactive</v>
          </cell>
          <cell r="P1201" t="str">
            <v>ORG_B51</v>
          </cell>
        </row>
        <row r="1202">
          <cell r="A1202" t="str">
            <v>BI_GN910</v>
          </cell>
          <cell r="B1202" t="str">
            <v>GN910</v>
          </cell>
          <cell r="C1202" t="str">
            <v>BI_GN910 - Relocation - I-5 Bore @Barnet Rd., Medford OR</v>
          </cell>
          <cell r="D1202" t="str">
            <v>ER_3272</v>
          </cell>
          <cell r="E1202" t="str">
            <v>3272</v>
          </cell>
          <cell r="F1202" t="str">
            <v>ER_3272 - Relocation-I-5 Bore @ Barnet Rd., Medford OR</v>
          </cell>
          <cell r="G1202" t="str">
            <v>Regular Capital - Pre Business Case</v>
          </cell>
          <cell r="H1202" t="str">
            <v>No Subfunction</v>
          </cell>
          <cell r="I1202" t="str">
            <v>No Function</v>
          </cell>
          <cell r="J1202" t="str">
            <v>No Driver</v>
          </cell>
          <cell r="K1202" t="str">
            <v>SRV_GD</v>
          </cell>
          <cell r="L1202" t="str">
            <v>JUR_OR</v>
          </cell>
          <cell r="M1202" t="str">
            <v>Gas Distribution 374-387</v>
          </cell>
          <cell r="N1202" t="str">
            <v>True</v>
          </cell>
          <cell r="O1202" t="str">
            <v>Inactive</v>
          </cell>
          <cell r="P1202" t="str">
            <v>ORG_B51</v>
          </cell>
        </row>
        <row r="1203">
          <cell r="A1203" t="str">
            <v>BI_GN911</v>
          </cell>
          <cell r="B1203" t="str">
            <v>GN911</v>
          </cell>
          <cell r="C1203" t="str">
            <v>BI_GN911 - Relocate-Peak Plant Reg Stn &amp; HP Pipe, IMP,Medford</v>
          </cell>
          <cell r="D1203" t="str">
            <v>ER_3278</v>
          </cell>
          <cell r="E1203" t="str">
            <v>3278</v>
          </cell>
          <cell r="F1203" t="str">
            <v>ER_3278 - Relocate-Peak Plant Reg Stn &amp; HP Pipe, IMP,Medford</v>
          </cell>
          <cell r="G1203" t="str">
            <v>Regular Capital - Pre Business Case</v>
          </cell>
          <cell r="H1203" t="str">
            <v>No Subfunction</v>
          </cell>
          <cell r="I1203" t="str">
            <v>No Function</v>
          </cell>
          <cell r="J1203" t="str">
            <v>No Driver</v>
          </cell>
          <cell r="K1203" t="str">
            <v>SRV_GD</v>
          </cell>
          <cell r="L1203" t="str">
            <v>JUR_OR</v>
          </cell>
          <cell r="M1203" t="str">
            <v>Gas Distribution 374-387</v>
          </cell>
          <cell r="N1203" t="str">
            <v>True</v>
          </cell>
          <cell r="O1203" t="str">
            <v>Inactive</v>
          </cell>
          <cell r="P1203" t="str">
            <v>ORG_B51</v>
          </cell>
        </row>
        <row r="1204">
          <cell r="A1204" t="str">
            <v>BI_GN912</v>
          </cell>
          <cell r="B1204" t="str">
            <v>GN912</v>
          </cell>
          <cell r="C1204" t="str">
            <v>BI_GN912 - Relocation East Jones Creek HP Offset</v>
          </cell>
          <cell r="D1204" t="str">
            <v>ER_3280</v>
          </cell>
          <cell r="E1204" t="str">
            <v>3280</v>
          </cell>
          <cell r="F1204" t="str">
            <v>ER_3280 - Relocation - East Jones Creek HP Offset</v>
          </cell>
          <cell r="G1204" t="str">
            <v>Regular Capital - Pre Business Case</v>
          </cell>
          <cell r="H1204" t="str">
            <v>No Subfunction</v>
          </cell>
          <cell r="I1204" t="str">
            <v>No Function</v>
          </cell>
          <cell r="J1204" t="str">
            <v>No Driver</v>
          </cell>
          <cell r="K1204" t="str">
            <v>SRV_GD</v>
          </cell>
          <cell r="L1204" t="str">
            <v>JUR_OR</v>
          </cell>
          <cell r="M1204" t="str">
            <v>Gas Distribution 374-387</v>
          </cell>
          <cell r="N1204" t="str">
            <v>True</v>
          </cell>
          <cell r="O1204" t="str">
            <v>Inactive</v>
          </cell>
          <cell r="P1204" t="str">
            <v>ORG_B51</v>
          </cell>
        </row>
        <row r="1205">
          <cell r="A1205" t="str">
            <v>BI_GN913</v>
          </cell>
          <cell r="B1205" t="str">
            <v>GN913</v>
          </cell>
          <cell r="C1205" t="str">
            <v>BI_GN913 - Reinforcement -IP Main Southeast CDA</v>
          </cell>
          <cell r="D1205" t="str">
            <v>ER_3281</v>
          </cell>
          <cell r="E1205" t="str">
            <v>3281</v>
          </cell>
          <cell r="F1205" t="str">
            <v>ER_3281 - Reinforcement-15th to Hayden View, CDA</v>
          </cell>
          <cell r="G1205" t="str">
            <v>Regular Capital - Pre Business Case</v>
          </cell>
          <cell r="H1205" t="str">
            <v>No Subfunction</v>
          </cell>
          <cell r="I1205" t="str">
            <v>No Function</v>
          </cell>
          <cell r="J1205" t="str">
            <v>No Driver</v>
          </cell>
          <cell r="K1205" t="str">
            <v>SRV_GD</v>
          </cell>
          <cell r="L1205" t="str">
            <v>JUR_ID</v>
          </cell>
          <cell r="M1205" t="str">
            <v>Gas Distribution 374-387</v>
          </cell>
          <cell r="N1205" t="str">
            <v>True</v>
          </cell>
          <cell r="O1205" t="str">
            <v>Inactive</v>
          </cell>
          <cell r="P1205" t="str">
            <v>ORG_B51</v>
          </cell>
        </row>
        <row r="1206">
          <cell r="A1206" t="str">
            <v>BI_GN914</v>
          </cell>
          <cell r="B1206" t="str">
            <v>GN914</v>
          </cell>
          <cell r="C1206" t="str">
            <v>BI_GN914 - Relocation-I-5 &amp; Del Rio IP Main &amp; Reg Stn, Roseburg OR</v>
          </cell>
          <cell r="D1206" t="str">
            <v>ER_3282</v>
          </cell>
          <cell r="E1206" t="str">
            <v>3282</v>
          </cell>
          <cell r="F1206" t="str">
            <v>ER_3282 - Relocation-I-5 &amp; Del Rio IP Main &amp; Reg Stn,Roseberg, OR</v>
          </cell>
          <cell r="G1206" t="str">
            <v>Regular Capital - Pre Business Case</v>
          </cell>
          <cell r="H1206" t="str">
            <v>No Subfunction</v>
          </cell>
          <cell r="I1206" t="str">
            <v>No Function</v>
          </cell>
          <cell r="J1206" t="str">
            <v>No Driver</v>
          </cell>
          <cell r="K1206" t="str">
            <v>SRV_GD</v>
          </cell>
          <cell r="L1206" t="str">
            <v>JUR_OR</v>
          </cell>
          <cell r="M1206" t="str">
            <v>Gas Distribution 374-387</v>
          </cell>
          <cell r="N1206" t="str">
            <v>True</v>
          </cell>
          <cell r="O1206" t="str">
            <v>Inactive</v>
          </cell>
          <cell r="P1206" t="str">
            <v>ORG_B51</v>
          </cell>
        </row>
        <row r="1207">
          <cell r="A1207" t="str">
            <v>BI_GN915</v>
          </cell>
          <cell r="B1207" t="str">
            <v>GN915</v>
          </cell>
          <cell r="C1207" t="str">
            <v>BI_GN915 - Relocation-Spokane Valley Mall, Spokane, WA</v>
          </cell>
          <cell r="D1207" t="str">
            <v>ER_3283</v>
          </cell>
          <cell r="E1207" t="str">
            <v>3283</v>
          </cell>
          <cell r="F1207" t="str">
            <v>ER_3283 - Relocation - Spokane Valley Mall, Spokane WA</v>
          </cell>
          <cell r="G1207" t="str">
            <v>Regular Capital - Pre Business Case</v>
          </cell>
          <cell r="H1207" t="str">
            <v>No Subfunction</v>
          </cell>
          <cell r="I1207" t="str">
            <v>No Function</v>
          </cell>
          <cell r="J1207" t="str">
            <v>No Driver</v>
          </cell>
          <cell r="K1207" t="str">
            <v>SRV_GD</v>
          </cell>
          <cell r="L1207" t="str">
            <v>JUR_WA</v>
          </cell>
          <cell r="M1207" t="str">
            <v>Gas Distribution 374-387</v>
          </cell>
          <cell r="N1207" t="str">
            <v>True</v>
          </cell>
          <cell r="O1207" t="str">
            <v>Inactive</v>
          </cell>
          <cell r="P1207" t="str">
            <v>ORG_B51</v>
          </cell>
        </row>
        <row r="1208">
          <cell r="A1208" t="str">
            <v>BI_GN916</v>
          </cell>
          <cell r="B1208" t="str">
            <v>GN916</v>
          </cell>
          <cell r="C1208" t="str">
            <v>BI_GN916 - Reinforcement-Suncrest area along Swenson Rd., Spokane WA</v>
          </cell>
          <cell r="D1208" t="str">
            <v>ER_3284</v>
          </cell>
          <cell r="E1208" t="str">
            <v>3284</v>
          </cell>
          <cell r="F1208" t="str">
            <v>ER_3284 - Reinforcement- Suncrest area along Swenson Rd,Spok</v>
          </cell>
          <cell r="G1208" t="str">
            <v>Regular Capital - Pre Business Case</v>
          </cell>
          <cell r="H1208" t="str">
            <v>No Subfunction</v>
          </cell>
          <cell r="I1208" t="str">
            <v>No Function</v>
          </cell>
          <cell r="J1208" t="str">
            <v>No Driver</v>
          </cell>
          <cell r="K1208" t="str">
            <v>SRV_GD</v>
          </cell>
          <cell r="L1208" t="str">
            <v>JUR_WA</v>
          </cell>
          <cell r="M1208" t="str">
            <v>Gas Distribution 374-387</v>
          </cell>
          <cell r="N1208" t="str">
            <v>True</v>
          </cell>
          <cell r="O1208" t="str">
            <v>Inactive</v>
          </cell>
          <cell r="P1208" t="str">
            <v>ORG_B51</v>
          </cell>
        </row>
        <row r="1209">
          <cell r="A1209" t="str">
            <v>BI_GN917</v>
          </cell>
          <cell r="B1209" t="str">
            <v>GN917</v>
          </cell>
          <cell r="C1209" t="str">
            <v>BI_GN917 - Reinforcement-Barker Rd betwn 21st &amp; 32nd, Spk Val</v>
          </cell>
          <cell r="D1209" t="str">
            <v>ER_3285</v>
          </cell>
          <cell r="E1209" t="str">
            <v>3285</v>
          </cell>
          <cell r="F1209" t="str">
            <v>ER_3285 - Reinforcement-Barker Rd btwn 21st &amp; 32nd, Spk, WA</v>
          </cell>
          <cell r="G1209" t="str">
            <v>Regular Capital - Pre Business Case</v>
          </cell>
          <cell r="H1209" t="str">
            <v>No Subfunction</v>
          </cell>
          <cell r="I1209" t="str">
            <v>No Function</v>
          </cell>
          <cell r="J1209" t="str">
            <v>No Driver</v>
          </cell>
          <cell r="K1209" t="str">
            <v>SRV_GD</v>
          </cell>
          <cell r="L1209" t="str">
            <v>JUR_WA</v>
          </cell>
          <cell r="M1209" t="str">
            <v>Gas Distribution 374-387</v>
          </cell>
          <cell r="N1209" t="str">
            <v>True</v>
          </cell>
          <cell r="O1209" t="str">
            <v>Inactive</v>
          </cell>
          <cell r="P1209" t="str">
            <v>ORG_B51</v>
          </cell>
        </row>
        <row r="1210">
          <cell r="A1210" t="str">
            <v>BI_GN918</v>
          </cell>
          <cell r="B1210" t="str">
            <v>GN918</v>
          </cell>
          <cell r="C1210" t="str">
            <v>BI_GN918 - Reinforcement-4th&amp;Evergreen-Creech Greenhse,SpkVal</v>
          </cell>
          <cell r="D1210" t="str">
            <v>ER_3286</v>
          </cell>
          <cell r="E1210" t="str">
            <v>3286</v>
          </cell>
          <cell r="F1210" t="str">
            <v>ER_3286 - Reinforcement-4th&amp;Evergreen-Creech Greenhse,SpkVal</v>
          </cell>
          <cell r="G1210" t="str">
            <v>Regular Capital - Pre Business Case</v>
          </cell>
          <cell r="H1210" t="str">
            <v>No Subfunction</v>
          </cell>
          <cell r="I1210" t="str">
            <v>No Function</v>
          </cell>
          <cell r="J1210" t="str">
            <v>No Driver</v>
          </cell>
          <cell r="K1210" t="str">
            <v>SRV_GD</v>
          </cell>
          <cell r="L1210" t="str">
            <v>JUR_WA</v>
          </cell>
          <cell r="M1210" t="str">
            <v>Gas Distribution 374-387</v>
          </cell>
          <cell r="N1210" t="str">
            <v>True</v>
          </cell>
          <cell r="O1210" t="str">
            <v>Inactive</v>
          </cell>
          <cell r="P1210" t="str">
            <v>ORG_B51</v>
          </cell>
        </row>
        <row r="1211">
          <cell r="A1211" t="str">
            <v>BI_GN919</v>
          </cell>
          <cell r="B1211" t="str">
            <v>GN919</v>
          </cell>
          <cell r="C1211" t="str">
            <v>BI_GN919 - Relocation - N. Ross Ln., Medford OR</v>
          </cell>
          <cell r="D1211" t="str">
            <v>ER_3287</v>
          </cell>
          <cell r="E1211" t="str">
            <v>3287</v>
          </cell>
          <cell r="F1211" t="str">
            <v>ER_3287 - Relocation - N Ross Ln, Medford OR</v>
          </cell>
          <cell r="G1211" t="str">
            <v>Regular Capital - Pre Business Case</v>
          </cell>
          <cell r="H1211" t="str">
            <v>No Subfunction</v>
          </cell>
          <cell r="I1211" t="str">
            <v>No Function</v>
          </cell>
          <cell r="J1211" t="str">
            <v>No Driver</v>
          </cell>
          <cell r="K1211" t="str">
            <v>SRV_GD</v>
          </cell>
          <cell r="L1211" t="str">
            <v>JUR_OR</v>
          </cell>
          <cell r="M1211" t="str">
            <v>Gas Distribution 374-387</v>
          </cell>
          <cell r="N1211" t="str">
            <v>True</v>
          </cell>
          <cell r="O1211" t="str">
            <v>Inactive</v>
          </cell>
          <cell r="P1211" t="str">
            <v>ORG_B51</v>
          </cell>
        </row>
        <row r="1212">
          <cell r="A1212" t="str">
            <v>BI_GN920</v>
          </cell>
          <cell r="B1212" t="str">
            <v>GN920</v>
          </cell>
          <cell r="C1212" t="str">
            <v>BI_GN920 - Construct Corrector and Telemetry Test Bench</v>
          </cell>
          <cell r="D1212" t="str">
            <v>ER_3288</v>
          </cell>
          <cell r="E1212" t="str">
            <v>3288</v>
          </cell>
          <cell r="F1212" t="str">
            <v>ER_3288 - Construct Corrector and Telemetry Test Bench</v>
          </cell>
          <cell r="G1212" t="str">
            <v>Regular Capital - Pre Business Case</v>
          </cell>
          <cell r="H1212" t="str">
            <v>No Subfunction</v>
          </cell>
          <cell r="I1212" t="str">
            <v>No Function</v>
          </cell>
          <cell r="J1212" t="str">
            <v>No Driver</v>
          </cell>
          <cell r="K1212" t="str">
            <v>SRV_GD</v>
          </cell>
          <cell r="L1212" t="str">
            <v>JUR_AA</v>
          </cell>
          <cell r="M1212" t="str">
            <v>Gas Distribution 374-387</v>
          </cell>
          <cell r="N1212" t="str">
            <v>False</v>
          </cell>
          <cell r="O1212" t="str">
            <v>Inactive</v>
          </cell>
          <cell r="P1212" t="str">
            <v>ORG_B51</v>
          </cell>
        </row>
        <row r="1213">
          <cell r="A1213" t="str">
            <v>BI_GN921</v>
          </cell>
          <cell r="B1213" t="str">
            <v>GN921</v>
          </cell>
          <cell r="C1213" t="str">
            <v>BI_GN921 - S 12th ST IP Rebuild, LaGrande OR</v>
          </cell>
          <cell r="D1213" t="str">
            <v>ER_3289</v>
          </cell>
          <cell r="E1213" t="str">
            <v>3289</v>
          </cell>
          <cell r="F1213" t="str">
            <v>ER_3289 - S 12th ST IP Rebuild, LaGrande OR</v>
          </cell>
          <cell r="G1213" t="str">
            <v>Regular Capital - Pre Business Case</v>
          </cell>
          <cell r="H1213" t="str">
            <v>No Subfunction</v>
          </cell>
          <cell r="I1213" t="str">
            <v>No Function</v>
          </cell>
          <cell r="J1213" t="str">
            <v>No Driver</v>
          </cell>
          <cell r="K1213" t="str">
            <v>SRV_GD</v>
          </cell>
          <cell r="L1213" t="str">
            <v>JUR_OR</v>
          </cell>
          <cell r="M1213" t="str">
            <v>Gas Distribution 374-387</v>
          </cell>
          <cell r="N1213" t="str">
            <v>True</v>
          </cell>
          <cell r="O1213" t="str">
            <v>Inactive</v>
          </cell>
          <cell r="P1213" t="str">
            <v>ORG_C83</v>
          </cell>
        </row>
        <row r="1214">
          <cell r="A1214" t="str">
            <v>BI_GN922</v>
          </cell>
          <cell r="B1214" t="str">
            <v>GN922</v>
          </cell>
          <cell r="C1214" t="str">
            <v>BI_GN922 - Reinforcement - CDA East - S. of Bonnell &amp; Vista</v>
          </cell>
          <cell r="D1214" t="str">
            <v>ER_3290</v>
          </cell>
          <cell r="E1214" t="str">
            <v>3290</v>
          </cell>
          <cell r="F1214" t="str">
            <v>ER_3290 - Reinforcement-CDA East - S.of Bonnell &amp; Vista</v>
          </cell>
          <cell r="G1214" t="str">
            <v>Regular Capital - Pre Business Case</v>
          </cell>
          <cell r="H1214" t="str">
            <v>No Subfunction</v>
          </cell>
          <cell r="I1214" t="str">
            <v>No Function</v>
          </cell>
          <cell r="J1214" t="str">
            <v>No Driver</v>
          </cell>
          <cell r="K1214" t="str">
            <v>SRV_GD</v>
          </cell>
          <cell r="L1214" t="str">
            <v>JUR_ID</v>
          </cell>
          <cell r="M1214" t="str">
            <v>Gas Distribution 374-387</v>
          </cell>
          <cell r="N1214" t="str">
            <v>True</v>
          </cell>
          <cell r="O1214" t="str">
            <v>Inactive</v>
          </cell>
          <cell r="P1214" t="str">
            <v>ORG_B51</v>
          </cell>
        </row>
        <row r="1215">
          <cell r="A1215" t="str">
            <v>BI_GV400</v>
          </cell>
          <cell r="B1215" t="str">
            <v>GV400</v>
          </cell>
          <cell r="C1215" t="str">
            <v>BI_GV400 - 2019 Peaking Resource</v>
          </cell>
          <cell r="D1215" t="str">
            <v>ER_4170</v>
          </cell>
          <cell r="E1215" t="str">
            <v>4170</v>
          </cell>
          <cell r="F1215" t="str">
            <v>ER_4170 - 2019 Peaking Resource</v>
          </cell>
          <cell r="G1215" t="str">
            <v>IRP Natural Gas Fired Plant</v>
          </cell>
          <cell r="H1215" t="str">
            <v>Other Subfunction</v>
          </cell>
          <cell r="I1215" t="str">
            <v>Other Function</v>
          </cell>
          <cell r="J1215" t="str">
            <v>No Driver</v>
          </cell>
          <cell r="K1215" t="str">
            <v>SRV_ED</v>
          </cell>
          <cell r="L1215" t="str">
            <v>JUR_AN</v>
          </cell>
          <cell r="M1215" t="str">
            <v>Thermal 311-316</v>
          </cell>
          <cell r="N1215" t="str">
            <v>True</v>
          </cell>
          <cell r="O1215" t="str">
            <v>Active</v>
          </cell>
          <cell r="P1215" t="str">
            <v>ORG_E55</v>
          </cell>
        </row>
        <row r="1216">
          <cell r="A1216" t="str">
            <v>BI_HT101</v>
          </cell>
          <cell r="B1216" t="str">
            <v>HT101</v>
          </cell>
          <cell r="C1216" t="str">
            <v>BI_HT101 - Lewiston Ridge Microwave Site Improvement</v>
          </cell>
          <cell r="D1216" t="str">
            <v>ER_5102</v>
          </cell>
          <cell r="E1216" t="str">
            <v>5102</v>
          </cell>
          <cell r="F1216" t="str">
            <v>ER_5102 - Private Transport</v>
          </cell>
          <cell r="G1216" t="str">
            <v>Regular Capital - Pre Business Case</v>
          </cell>
          <cell r="H1216" t="str">
            <v>No Subfunction</v>
          </cell>
          <cell r="I1216" t="str">
            <v>No Function</v>
          </cell>
          <cell r="J1216" t="str">
            <v>No Driver</v>
          </cell>
          <cell r="K1216" t="str">
            <v>SRV_CD</v>
          </cell>
          <cell r="L1216" t="str">
            <v>JUR_AA</v>
          </cell>
          <cell r="M1216" t="str">
            <v>General 5yr 389 / 393-395 / 397-398</v>
          </cell>
          <cell r="N1216" t="str">
            <v>True</v>
          </cell>
          <cell r="O1216" t="str">
            <v>Inactive</v>
          </cell>
          <cell r="P1216" t="str">
            <v>ORG_B09</v>
          </cell>
        </row>
        <row r="1217">
          <cell r="A1217" t="str">
            <v>BI_IG001</v>
          </cell>
          <cell r="B1217" t="str">
            <v>IG001</v>
          </cell>
          <cell r="C1217" t="str">
            <v>BI_IG001 - Cabinet Gorge Hed-Rewind Gsu Bank #2</v>
          </cell>
          <cell r="D1217" t="str">
            <v>ER_6001</v>
          </cell>
          <cell r="E1217" t="str">
            <v>6001</v>
          </cell>
          <cell r="F1217" t="str">
            <v>ER_6001 - Hydro Generation Minor Blanket</v>
          </cell>
          <cell r="G1217" t="str">
            <v>Hydro Safety Minor Blanket</v>
          </cell>
          <cell r="H1217" t="str">
            <v>Environmental Subfunction</v>
          </cell>
          <cell r="I1217" t="str">
            <v>Environmental</v>
          </cell>
          <cell r="J1217" t="str">
            <v>Mandatory &amp; Compliance</v>
          </cell>
          <cell r="K1217" t="str">
            <v>SRV_ED</v>
          </cell>
          <cell r="L1217" t="str">
            <v>JUR_AN</v>
          </cell>
          <cell r="M1217" t="str">
            <v>Hydro 331-336</v>
          </cell>
          <cell r="N1217" t="str">
            <v>False</v>
          </cell>
          <cell r="O1217" t="str">
            <v>Inactive</v>
          </cell>
          <cell r="P1217" t="str">
            <v>ORG_E07</v>
          </cell>
        </row>
        <row r="1218">
          <cell r="A1218" t="str">
            <v>BI_IG002</v>
          </cell>
          <cell r="B1218" t="str">
            <v>IG002</v>
          </cell>
          <cell r="C1218" t="str">
            <v>BI_IG002 - CG Stop Log Replacement</v>
          </cell>
          <cell r="D1218" t="str">
            <v>ER_4208</v>
          </cell>
          <cell r="E1218" t="str">
            <v>4208</v>
          </cell>
          <cell r="F1218" t="str">
            <v>ER_4208 - CG Stop Log Replacement</v>
          </cell>
          <cell r="G1218" t="str">
            <v>Cabinet Gorge Stop Log Replacement</v>
          </cell>
          <cell r="H1218" t="str">
            <v>Generation Subfunction</v>
          </cell>
          <cell r="I1218" t="str">
            <v>Generation Function</v>
          </cell>
          <cell r="J1218" t="str">
            <v>Asset Condition</v>
          </cell>
          <cell r="K1218" t="str">
            <v>SRV_ED</v>
          </cell>
          <cell r="L1218" t="str">
            <v>JUR_AN</v>
          </cell>
          <cell r="M1218" t="str">
            <v>Hydro 331-336</v>
          </cell>
          <cell r="N1218" t="str">
            <v>True</v>
          </cell>
          <cell r="O1218" t="str">
            <v>Active</v>
          </cell>
          <cell r="P1218" t="str">
            <v>ORG_D07</v>
          </cell>
        </row>
        <row r="1219">
          <cell r="A1219" t="str">
            <v>BI_IG003</v>
          </cell>
          <cell r="B1219" t="str">
            <v>IG003</v>
          </cell>
          <cell r="C1219" t="str">
            <v>BI_IG003 - Cabinet Gorge HVAC Replacement</v>
          </cell>
          <cell r="D1219" t="str">
            <v>ER_4209</v>
          </cell>
          <cell r="E1219" t="str">
            <v>4209</v>
          </cell>
          <cell r="F1219" t="str">
            <v>ER_4209 - Cabinet Gorge HVAC Replacement</v>
          </cell>
          <cell r="G1219" t="str">
            <v>Cabinet Gorge HVAC Replacement</v>
          </cell>
          <cell r="H1219" t="str">
            <v>Generation Subfunction</v>
          </cell>
          <cell r="I1219" t="str">
            <v>Generation Function</v>
          </cell>
          <cell r="J1219" t="str">
            <v>Asset Condition</v>
          </cell>
          <cell r="K1219" t="str">
            <v>SRV_ED</v>
          </cell>
          <cell r="L1219" t="str">
            <v>JUR_AN</v>
          </cell>
          <cell r="M1219" t="str">
            <v>Hydro 331-336</v>
          </cell>
          <cell r="N1219" t="str">
            <v>True</v>
          </cell>
          <cell r="O1219" t="str">
            <v>Active</v>
          </cell>
          <cell r="P1219" t="str">
            <v>ORG_D07</v>
          </cell>
        </row>
        <row r="1220">
          <cell r="A1220" t="str">
            <v>BI_IG004</v>
          </cell>
          <cell r="B1220" t="str">
            <v>IG004</v>
          </cell>
          <cell r="C1220" t="str">
            <v>BI_IG004 - CG Gantry Crane Runway Modernization</v>
          </cell>
          <cell r="D1220" t="str">
            <v>ER_4217</v>
          </cell>
          <cell r="E1220" t="str">
            <v>4217</v>
          </cell>
          <cell r="F1220" t="str">
            <v>ER_4217 - CG Gantry Crane Runway Modernization</v>
          </cell>
          <cell r="G1220" t="str">
            <v>Cabinet Gorge Gantry Crane Runway Modernization</v>
          </cell>
          <cell r="H1220" t="str">
            <v>Generation Subfunction</v>
          </cell>
          <cell r="I1220" t="str">
            <v>Generation Function</v>
          </cell>
          <cell r="J1220" t="str">
            <v>Asset Condition</v>
          </cell>
          <cell r="K1220" t="str">
            <v>SRV_ED</v>
          </cell>
          <cell r="L1220" t="str">
            <v>JUR_AN</v>
          </cell>
          <cell r="M1220" t="str">
            <v>Hydro 331-336</v>
          </cell>
          <cell r="N1220" t="str">
            <v>True</v>
          </cell>
          <cell r="O1220" t="str">
            <v>Active</v>
          </cell>
          <cell r="P1220" t="str">
            <v>ORG_P07</v>
          </cell>
        </row>
        <row r="1221">
          <cell r="A1221" t="str">
            <v>BI_IG099</v>
          </cell>
          <cell r="B1221" t="str">
            <v>IG099</v>
          </cell>
          <cell r="C1221" t="str">
            <v>BI_IG099 - Combustion Turbine Acq Study</v>
          </cell>
          <cell r="D1221" t="str">
            <v>ER_1010</v>
          </cell>
          <cell r="E1221" t="str">
            <v>1010</v>
          </cell>
          <cell r="F1221" t="str">
            <v>ER_1010 - Combustion Turbine</v>
          </cell>
          <cell r="G1221" t="str">
            <v>Regular Capital - Pre Business Case</v>
          </cell>
          <cell r="H1221" t="str">
            <v>No Subfunction</v>
          </cell>
          <cell r="I1221" t="str">
            <v>No Function</v>
          </cell>
          <cell r="J1221" t="str">
            <v>No Driver</v>
          </cell>
          <cell r="K1221" t="str">
            <v>SRV_ED</v>
          </cell>
          <cell r="L1221" t="str">
            <v>JUR_AN</v>
          </cell>
          <cell r="M1221" t="str">
            <v>Preliminary Survey and Investigation 183</v>
          </cell>
          <cell r="N1221" t="str">
            <v>False</v>
          </cell>
          <cell r="O1221" t="str">
            <v>Inactive</v>
          </cell>
          <cell r="P1221" t="str">
            <v>ORG_E07</v>
          </cell>
        </row>
        <row r="1222">
          <cell r="A1222" t="str">
            <v>BI_IG101</v>
          </cell>
          <cell r="B1222" t="str">
            <v>IG101</v>
          </cell>
          <cell r="C1222" t="str">
            <v>BI_IG101 - Cabinet Gorge Unit 2 Turbine</v>
          </cell>
          <cell r="D1222" t="str">
            <v>ER_4110</v>
          </cell>
          <cell r="E1222" t="str">
            <v>4110</v>
          </cell>
          <cell r="F1222" t="str">
            <v>ER_4110 - Cab Gorge Unit 2 Turbine</v>
          </cell>
          <cell r="G1222" t="str">
            <v>Regular Capital - Pre Business Case</v>
          </cell>
          <cell r="H1222" t="str">
            <v>No Subfunction</v>
          </cell>
          <cell r="I1222" t="str">
            <v>No Function</v>
          </cell>
          <cell r="J1222" t="str">
            <v>No Driver</v>
          </cell>
          <cell r="K1222" t="str">
            <v>SRV_ED</v>
          </cell>
          <cell r="L1222" t="str">
            <v>JUR_ID</v>
          </cell>
          <cell r="M1222" t="str">
            <v>Hydro 331-336</v>
          </cell>
          <cell r="N1222" t="str">
            <v>True</v>
          </cell>
          <cell r="O1222" t="str">
            <v>Inactive</v>
          </cell>
          <cell r="P1222" t="str">
            <v>ORG_E07</v>
          </cell>
        </row>
        <row r="1223">
          <cell r="A1223" t="str">
            <v>BI_IG102</v>
          </cell>
          <cell r="B1223" t="str">
            <v>IG102</v>
          </cell>
          <cell r="C1223" t="str">
            <v>BI_IG102 - Cabinet Gorge Unit 4 Turbine</v>
          </cell>
          <cell r="D1223" t="str">
            <v>ER_4111</v>
          </cell>
          <cell r="E1223" t="str">
            <v>4111</v>
          </cell>
          <cell r="F1223" t="str">
            <v>ER_4111 - Cab Gorge Unit 4 Turbine</v>
          </cell>
          <cell r="G1223" t="str">
            <v>Regular Capital - Pre Business Case</v>
          </cell>
          <cell r="H1223" t="str">
            <v>No Subfunction</v>
          </cell>
          <cell r="I1223" t="str">
            <v>No Function</v>
          </cell>
          <cell r="J1223" t="str">
            <v>No Driver</v>
          </cell>
          <cell r="K1223" t="str">
            <v>SRV_ED</v>
          </cell>
          <cell r="L1223" t="str">
            <v>JUR_ID</v>
          </cell>
          <cell r="M1223" t="str">
            <v>Hydro 331-336</v>
          </cell>
          <cell r="N1223" t="str">
            <v>True</v>
          </cell>
          <cell r="O1223" t="str">
            <v>Inactive</v>
          </cell>
          <cell r="P1223" t="str">
            <v>ORG_E07</v>
          </cell>
        </row>
        <row r="1224">
          <cell r="A1224" t="str">
            <v>BI_IG114</v>
          </cell>
          <cell r="B1224" t="str">
            <v>IG114</v>
          </cell>
          <cell r="C1224" t="str">
            <v>BI_IG114 - Cabinet Gorge Capital Projects</v>
          </cell>
          <cell r="D1224" t="str">
            <v>ER_4100</v>
          </cell>
          <cell r="E1224" t="str">
            <v>4100</v>
          </cell>
          <cell r="F1224" t="str">
            <v>ER_4100 - Cabinet Gorge Capital Projects</v>
          </cell>
          <cell r="G1224" t="str">
            <v>Regular Capital - Pre Business Case</v>
          </cell>
          <cell r="H1224" t="str">
            <v>No Subfunction</v>
          </cell>
          <cell r="I1224" t="str">
            <v>No Function</v>
          </cell>
          <cell r="J1224" t="str">
            <v>No Driver</v>
          </cell>
          <cell r="K1224" t="str">
            <v>SRV_ED</v>
          </cell>
          <cell r="L1224" t="str">
            <v>JUR_ID</v>
          </cell>
          <cell r="M1224" t="str">
            <v>Hydro 331-336</v>
          </cell>
          <cell r="N1224" t="str">
            <v>True</v>
          </cell>
          <cell r="O1224" t="str">
            <v>Inactive</v>
          </cell>
          <cell r="P1224" t="str">
            <v>ORG_E07</v>
          </cell>
        </row>
        <row r="1225">
          <cell r="A1225" t="str">
            <v>BI_IG115</v>
          </cell>
          <cell r="B1225" t="str">
            <v>IG115</v>
          </cell>
          <cell r="C1225" t="str">
            <v>BI_IG115 - Kettle Falls Capital Projects</v>
          </cell>
          <cell r="D1225" t="str">
            <v>ER_4101</v>
          </cell>
          <cell r="E1225" t="str">
            <v>4101</v>
          </cell>
          <cell r="F1225" t="str">
            <v>ER_4101 - Kettle Falls Capital Projects</v>
          </cell>
          <cell r="G1225" t="str">
            <v>Regular Capital - Pre Business Case</v>
          </cell>
          <cell r="H1225" t="str">
            <v>No Subfunction</v>
          </cell>
          <cell r="I1225" t="str">
            <v>No Function</v>
          </cell>
          <cell r="J1225" t="str">
            <v>No Driver</v>
          </cell>
          <cell r="K1225" t="str">
            <v>SRV_ED</v>
          </cell>
          <cell r="L1225" t="str">
            <v>JUR_WA</v>
          </cell>
          <cell r="M1225" t="str">
            <v>Thermal 311-316</v>
          </cell>
          <cell r="N1225" t="str">
            <v>True</v>
          </cell>
          <cell r="O1225" t="str">
            <v>Inactive</v>
          </cell>
          <cell r="P1225" t="str">
            <v>ORG_E07</v>
          </cell>
        </row>
        <row r="1226">
          <cell r="A1226" t="str">
            <v>BI_IG116</v>
          </cell>
          <cell r="B1226" t="str">
            <v>IG116</v>
          </cell>
          <cell r="C1226" t="str">
            <v>BI_IG116 - Little Falls Capital Projects</v>
          </cell>
          <cell r="D1226" t="str">
            <v>ER_4102</v>
          </cell>
          <cell r="E1226" t="str">
            <v>4102</v>
          </cell>
          <cell r="F1226" t="str">
            <v>ER_4102 - Little Falls Capital Projects</v>
          </cell>
          <cell r="G1226" t="str">
            <v>Regular Capital - Pre Business Case</v>
          </cell>
          <cell r="H1226" t="str">
            <v>No Subfunction</v>
          </cell>
          <cell r="I1226" t="str">
            <v>No Function</v>
          </cell>
          <cell r="J1226" t="str">
            <v>No Driver</v>
          </cell>
          <cell r="K1226" t="str">
            <v>SRV_ED</v>
          </cell>
          <cell r="L1226" t="str">
            <v>JUR_WA</v>
          </cell>
          <cell r="M1226" t="str">
            <v>Hydro 331-336</v>
          </cell>
          <cell r="N1226" t="str">
            <v>True</v>
          </cell>
          <cell r="O1226" t="str">
            <v>Inactive</v>
          </cell>
          <cell r="P1226" t="str">
            <v>ORG_E07</v>
          </cell>
        </row>
        <row r="1227">
          <cell r="A1227" t="str">
            <v>BI_IG117</v>
          </cell>
          <cell r="B1227" t="str">
            <v>IG117</v>
          </cell>
          <cell r="C1227" t="str">
            <v>BI_IG117 - Long Lake Capital Projects</v>
          </cell>
          <cell r="D1227" t="str">
            <v>ER_4103</v>
          </cell>
          <cell r="E1227" t="str">
            <v>4103</v>
          </cell>
          <cell r="F1227" t="str">
            <v>ER_4103 - Long Lake Capital Projects</v>
          </cell>
          <cell r="G1227" t="str">
            <v>Regular Capital - Pre Business Case</v>
          </cell>
          <cell r="H1227" t="str">
            <v>No Subfunction</v>
          </cell>
          <cell r="I1227" t="str">
            <v>No Function</v>
          </cell>
          <cell r="J1227" t="str">
            <v>No Driver</v>
          </cell>
          <cell r="K1227" t="str">
            <v>SRV_ED</v>
          </cell>
          <cell r="L1227" t="str">
            <v>JUR_WA</v>
          </cell>
          <cell r="M1227" t="str">
            <v>Hydro 331-336</v>
          </cell>
          <cell r="N1227" t="str">
            <v>True</v>
          </cell>
          <cell r="O1227" t="str">
            <v>Inactive</v>
          </cell>
          <cell r="P1227" t="str">
            <v>ORG_E07</v>
          </cell>
        </row>
        <row r="1228">
          <cell r="A1228" t="str">
            <v>BI_IG118</v>
          </cell>
          <cell r="B1228" t="str">
            <v>IG118</v>
          </cell>
          <cell r="C1228" t="str">
            <v>BI_IG118 - Monroe Street capital projects</v>
          </cell>
          <cell r="D1228" t="str">
            <v>ER_4117</v>
          </cell>
          <cell r="E1228" t="str">
            <v>4117</v>
          </cell>
          <cell r="F1228" t="str">
            <v>ER_4117 - Monroe Street Capital Projects</v>
          </cell>
          <cell r="G1228" t="str">
            <v>Regular Capital - Pre Business Case</v>
          </cell>
          <cell r="H1228" t="str">
            <v>No Subfunction</v>
          </cell>
          <cell r="I1228" t="str">
            <v>No Function</v>
          </cell>
          <cell r="J1228" t="str">
            <v>No Driver</v>
          </cell>
          <cell r="K1228" t="str">
            <v>SRV_ED</v>
          </cell>
          <cell r="L1228" t="str">
            <v>JUR_WA</v>
          </cell>
          <cell r="M1228" t="str">
            <v>Hydro 331-336</v>
          </cell>
          <cell r="N1228" t="str">
            <v>True</v>
          </cell>
          <cell r="O1228" t="str">
            <v>Inactive</v>
          </cell>
          <cell r="P1228" t="str">
            <v>ORG_E07</v>
          </cell>
        </row>
        <row r="1229">
          <cell r="A1229" t="str">
            <v>BI_IG119</v>
          </cell>
          <cell r="B1229" t="str">
            <v>IG119</v>
          </cell>
          <cell r="C1229" t="str">
            <v>BI_IG119 - Nine Mile Capital Projects</v>
          </cell>
          <cell r="D1229" t="str">
            <v>ER_4104</v>
          </cell>
          <cell r="E1229" t="str">
            <v>4104</v>
          </cell>
          <cell r="F1229" t="str">
            <v>ER_4104 - Nine Mile Capital Projects</v>
          </cell>
          <cell r="G1229" t="str">
            <v>Regular Capital - Pre Business Case</v>
          </cell>
          <cell r="H1229" t="str">
            <v>No Subfunction</v>
          </cell>
          <cell r="I1229" t="str">
            <v>No Function</v>
          </cell>
          <cell r="J1229" t="str">
            <v>No Driver</v>
          </cell>
          <cell r="K1229" t="str">
            <v>SRV_ED</v>
          </cell>
          <cell r="L1229" t="str">
            <v>JUR_WA</v>
          </cell>
          <cell r="M1229" t="str">
            <v>Hydro 331-336</v>
          </cell>
          <cell r="N1229" t="str">
            <v>True</v>
          </cell>
          <cell r="O1229" t="str">
            <v>Inactive</v>
          </cell>
          <cell r="P1229" t="str">
            <v>ORG_E07</v>
          </cell>
        </row>
        <row r="1230">
          <cell r="A1230" t="str">
            <v>BI_IG120</v>
          </cell>
          <cell r="B1230" t="str">
            <v>IG120</v>
          </cell>
          <cell r="C1230" t="str">
            <v>BI_IG120 - Northeast combustion turbine capital projects</v>
          </cell>
          <cell r="D1230" t="str">
            <v>ER_4118</v>
          </cell>
          <cell r="E1230" t="str">
            <v>4118</v>
          </cell>
          <cell r="F1230" t="str">
            <v>ER_4118 - NE Combustion Turbine Capital Proj</v>
          </cell>
          <cell r="G1230" t="str">
            <v>Regular Capital - Pre Business Case</v>
          </cell>
          <cell r="H1230" t="str">
            <v>No Subfunction</v>
          </cell>
          <cell r="I1230" t="str">
            <v>No Function</v>
          </cell>
          <cell r="J1230" t="str">
            <v>No Driver</v>
          </cell>
          <cell r="K1230" t="str">
            <v>SRV_ED</v>
          </cell>
          <cell r="L1230" t="str">
            <v>JUR_WA</v>
          </cell>
          <cell r="M1230" t="str">
            <v>Other Elec Production / Turbines 340-346</v>
          </cell>
          <cell r="N1230" t="str">
            <v>True</v>
          </cell>
          <cell r="O1230" t="str">
            <v>Inactive</v>
          </cell>
          <cell r="P1230" t="str">
            <v>ORG_E07</v>
          </cell>
        </row>
        <row r="1231">
          <cell r="A1231" t="str">
            <v>BI_IG121</v>
          </cell>
          <cell r="B1231" t="str">
            <v>IG121</v>
          </cell>
          <cell r="C1231" t="str">
            <v>BI_IG121 - Noxon Rapids Capital Projects</v>
          </cell>
          <cell r="D1231" t="str">
            <v>ER_4105</v>
          </cell>
          <cell r="E1231" t="str">
            <v>4105</v>
          </cell>
          <cell r="F1231" t="str">
            <v>ER_4105 - Noxon Capital Projects</v>
          </cell>
          <cell r="G1231" t="str">
            <v>Regular Capital - Pre Business Case</v>
          </cell>
          <cell r="H1231" t="str">
            <v>No Subfunction</v>
          </cell>
          <cell r="I1231" t="str">
            <v>No Function</v>
          </cell>
          <cell r="J1231" t="str">
            <v>No Driver</v>
          </cell>
          <cell r="K1231" t="str">
            <v>SRV_ED</v>
          </cell>
          <cell r="L1231" t="str">
            <v>JUR_MT</v>
          </cell>
          <cell r="M1231" t="str">
            <v>Hydro 331-336</v>
          </cell>
          <cell r="N1231" t="str">
            <v>True</v>
          </cell>
          <cell r="O1231" t="str">
            <v>Inactive</v>
          </cell>
          <cell r="P1231" t="str">
            <v>ORG_E07</v>
          </cell>
        </row>
        <row r="1232">
          <cell r="A1232" t="str">
            <v>BI_IG122</v>
          </cell>
          <cell r="B1232" t="str">
            <v>IG122</v>
          </cell>
          <cell r="C1232" t="str">
            <v>BI_IG122 - Post Falls Capital Projects</v>
          </cell>
          <cell r="D1232" t="str">
            <v>ER_4106</v>
          </cell>
          <cell r="E1232" t="str">
            <v>4106</v>
          </cell>
          <cell r="F1232" t="str">
            <v>ER_4106 - Post Falls Capital Projects</v>
          </cell>
          <cell r="G1232" t="str">
            <v>Regular Capital - Pre Business Case</v>
          </cell>
          <cell r="H1232" t="str">
            <v>No Subfunction</v>
          </cell>
          <cell r="I1232" t="str">
            <v>No Function</v>
          </cell>
          <cell r="J1232" t="str">
            <v>No Driver</v>
          </cell>
          <cell r="K1232" t="str">
            <v>SRV_ED</v>
          </cell>
          <cell r="L1232" t="str">
            <v>JUR_ID</v>
          </cell>
          <cell r="M1232" t="str">
            <v>Hydro 331-336</v>
          </cell>
          <cell r="N1232" t="str">
            <v>True</v>
          </cell>
          <cell r="O1232" t="str">
            <v>Inactive</v>
          </cell>
          <cell r="P1232" t="str">
            <v>ORG_E07</v>
          </cell>
        </row>
        <row r="1233">
          <cell r="A1233" t="str">
            <v>BI_IG123</v>
          </cell>
          <cell r="B1233" t="str">
            <v>IG123</v>
          </cell>
          <cell r="C1233" t="str">
            <v>BI_IG123 - Rathdrum Combustion Turbine Capital Projects</v>
          </cell>
          <cell r="D1233" t="str">
            <v>ER_4107</v>
          </cell>
          <cell r="E1233" t="str">
            <v>4107</v>
          </cell>
          <cell r="F1233" t="str">
            <v>ER_4107 - Rathdrum CT Capital Projects</v>
          </cell>
          <cell r="G1233" t="str">
            <v>Regular Capital - Pre Business Case</v>
          </cell>
          <cell r="H1233" t="str">
            <v>No Subfunction</v>
          </cell>
          <cell r="I1233" t="str">
            <v>No Function</v>
          </cell>
          <cell r="J1233" t="str">
            <v>No Driver</v>
          </cell>
          <cell r="K1233" t="str">
            <v>SRV_ED</v>
          </cell>
          <cell r="L1233" t="str">
            <v>JUR_ID</v>
          </cell>
          <cell r="M1233" t="str">
            <v>Other Elec Production / Turbines 340-346</v>
          </cell>
          <cell r="N1233" t="str">
            <v>True</v>
          </cell>
          <cell r="O1233" t="str">
            <v>Inactive</v>
          </cell>
          <cell r="P1233" t="str">
            <v>ORG_E07</v>
          </cell>
        </row>
        <row r="1234">
          <cell r="A1234" t="str">
            <v>BI_IG128</v>
          </cell>
          <cell r="B1234" t="str">
            <v>IG128</v>
          </cell>
          <cell r="C1234" t="str">
            <v>BI_IG128 - System Battery Replacement</v>
          </cell>
          <cell r="D1234" t="str">
            <v>ER_4174</v>
          </cell>
          <cell r="E1234" t="str">
            <v>4174</v>
          </cell>
          <cell r="F1234" t="str">
            <v>ER_4174 - Gen DC Supplied System Upgrade</v>
          </cell>
          <cell r="G1234" t="str">
            <v>Generation DC Supplied System Update</v>
          </cell>
          <cell r="H1234" t="str">
            <v>Generation Subfunction</v>
          </cell>
          <cell r="I1234" t="str">
            <v>Generation Function</v>
          </cell>
          <cell r="J1234" t="str">
            <v>Asset Condition</v>
          </cell>
          <cell r="K1234" t="str">
            <v>SRV_ED</v>
          </cell>
          <cell r="L1234" t="str">
            <v>JUR_AN</v>
          </cell>
          <cell r="M1234" t="str">
            <v>Hydro 331-336</v>
          </cell>
          <cell r="N1234" t="str">
            <v>True</v>
          </cell>
          <cell r="O1234" t="str">
            <v>Inactive</v>
          </cell>
          <cell r="P1234" t="str">
            <v>ORG_G07</v>
          </cell>
        </row>
        <row r="1235">
          <cell r="A1235" t="str">
            <v>BI_IG129</v>
          </cell>
          <cell r="B1235" t="str">
            <v>IG129</v>
          </cell>
          <cell r="C1235" t="str">
            <v>BI_IG129 - Upper Falls Control Works</v>
          </cell>
          <cell r="D1235" t="str">
            <v>ER_4109</v>
          </cell>
          <cell r="E1235" t="str">
            <v>4109</v>
          </cell>
          <cell r="F1235" t="str">
            <v>ER_4109 - Upper Falls Capital Projects</v>
          </cell>
          <cell r="G1235" t="str">
            <v>Regular Capital - Pre Business Case</v>
          </cell>
          <cell r="H1235" t="str">
            <v>No Subfunction</v>
          </cell>
          <cell r="I1235" t="str">
            <v>No Function</v>
          </cell>
          <cell r="J1235" t="str">
            <v>No Driver</v>
          </cell>
          <cell r="K1235" t="str">
            <v>SRV_ED</v>
          </cell>
          <cell r="L1235" t="str">
            <v>JUR_WA</v>
          </cell>
          <cell r="M1235" t="str">
            <v>Hydro 331-336</v>
          </cell>
          <cell r="N1235" t="str">
            <v>True</v>
          </cell>
          <cell r="O1235" t="str">
            <v>Inactive</v>
          </cell>
          <cell r="P1235" t="str">
            <v>ORG_E07</v>
          </cell>
        </row>
        <row r="1236">
          <cell r="A1236" t="str">
            <v>BI_IG130</v>
          </cell>
          <cell r="B1236" t="str">
            <v>IG130</v>
          </cell>
          <cell r="C1236" t="str">
            <v>BI_IG130 - CG Warehouse Replacement</v>
          </cell>
          <cell r="D1236" t="str">
            <v>ER_4193</v>
          </cell>
          <cell r="E1236" t="str">
            <v>4193</v>
          </cell>
          <cell r="F1236" t="str">
            <v>ER_4193 - CG Warehouse Replacement</v>
          </cell>
          <cell r="G1236" t="str">
            <v>Cabinet Gorge Warehouse Replacement</v>
          </cell>
          <cell r="H1236" t="str">
            <v>Generation Subfunction</v>
          </cell>
          <cell r="I1236" t="str">
            <v>Generation Function</v>
          </cell>
          <cell r="J1236" t="str">
            <v>Asset Condition</v>
          </cell>
          <cell r="K1236" t="str">
            <v>SRV_ED</v>
          </cell>
          <cell r="L1236" t="str">
            <v>JUR_AN</v>
          </cell>
          <cell r="M1236" t="str">
            <v>Hydro 331-336</v>
          </cell>
          <cell r="N1236" t="str">
            <v>True</v>
          </cell>
          <cell r="O1236" t="str">
            <v>Active</v>
          </cell>
          <cell r="P1236" t="str">
            <v>ORG_L07</v>
          </cell>
        </row>
        <row r="1237">
          <cell r="A1237" t="str">
            <v>BI_IG131</v>
          </cell>
          <cell r="B1237" t="str">
            <v>IG131</v>
          </cell>
          <cell r="C1237" t="str">
            <v>BI_IG131 - Cabinet Gorge Unit 2 Field Pole Refurbishment</v>
          </cell>
          <cell r="D1237" t="str">
            <v>ER_4200</v>
          </cell>
          <cell r="E1237" t="str">
            <v>4200</v>
          </cell>
          <cell r="F1237" t="str">
            <v>ER_4200 - Cabinet Gorge Unit 2 Field Pole Refurbishment</v>
          </cell>
          <cell r="G1237" t="str">
            <v>Cabinet Gorge Unit 2 Field Pole Refurbishment</v>
          </cell>
          <cell r="H1237" t="str">
            <v>Generation Subfunction</v>
          </cell>
          <cell r="I1237" t="str">
            <v>Generation Function</v>
          </cell>
          <cell r="J1237" t="str">
            <v>Asset Condition</v>
          </cell>
          <cell r="K1237" t="str">
            <v>SRV_ED</v>
          </cell>
          <cell r="L1237" t="str">
            <v>JUR_AN</v>
          </cell>
          <cell r="M1237" t="str">
            <v>Hydro 331-336</v>
          </cell>
          <cell r="N1237" t="str">
            <v>True</v>
          </cell>
          <cell r="O1237" t="str">
            <v>Active</v>
          </cell>
          <cell r="P1237" t="str">
            <v>ORG_E07</v>
          </cell>
        </row>
        <row r="1238">
          <cell r="A1238" t="str">
            <v>BI_IG132</v>
          </cell>
          <cell r="B1238" t="str">
            <v>IG132</v>
          </cell>
          <cell r="C1238" t="str">
            <v>BI_IG132 - Cabinet Gorge Unit 1 Governor Update</v>
          </cell>
          <cell r="D1238" t="str">
            <v>ER_4203</v>
          </cell>
          <cell r="E1238" t="str">
            <v>4203</v>
          </cell>
          <cell r="F1238" t="str">
            <v>ER_4203 - Cabinet Gorge Unit 1 Governor Update</v>
          </cell>
          <cell r="G1238" t="str">
            <v>Cabinet Gorge Unit 1 Governor Upgrade</v>
          </cell>
          <cell r="H1238" t="str">
            <v>Generation Subfunction</v>
          </cell>
          <cell r="I1238" t="str">
            <v>Generation Function</v>
          </cell>
          <cell r="J1238" t="str">
            <v>Asset Condition</v>
          </cell>
          <cell r="K1238" t="str">
            <v>SRV_ED</v>
          </cell>
          <cell r="L1238" t="str">
            <v>JUR_AN</v>
          </cell>
          <cell r="M1238" t="str">
            <v>Hydro 331-336</v>
          </cell>
          <cell r="N1238" t="str">
            <v>True</v>
          </cell>
          <cell r="O1238" t="str">
            <v>Active</v>
          </cell>
          <cell r="P1238" t="str">
            <v>ORG_P07</v>
          </cell>
        </row>
        <row r="1239">
          <cell r="A1239" t="str">
            <v>BI_IG133</v>
          </cell>
          <cell r="B1239" t="str">
            <v>IG133</v>
          </cell>
          <cell r="C1239" t="str">
            <v>BI_IG133 - Regulating Hydro Cabinet Gorge</v>
          </cell>
          <cell r="D1239" t="str">
            <v>ER_4148</v>
          </cell>
          <cell r="E1239" t="str">
            <v>4148</v>
          </cell>
          <cell r="F1239" t="str">
            <v>ER_4148 - Regulating Hydro</v>
          </cell>
          <cell r="G1239" t="str">
            <v>Regulating Hydro</v>
          </cell>
          <cell r="H1239" t="str">
            <v>Generation Subfunction</v>
          </cell>
          <cell r="I1239" t="str">
            <v>Generation Function</v>
          </cell>
          <cell r="J1239" t="str">
            <v>Asset Condition</v>
          </cell>
          <cell r="K1239" t="str">
            <v>SRV_ED</v>
          </cell>
          <cell r="L1239" t="str">
            <v>JUR_AN</v>
          </cell>
          <cell r="M1239" t="str">
            <v>Hydro 331-336</v>
          </cell>
          <cell r="N1239" t="str">
            <v>True</v>
          </cell>
          <cell r="O1239" t="str">
            <v>Active</v>
          </cell>
          <cell r="P1239" t="str">
            <v>ORG_D07</v>
          </cell>
        </row>
        <row r="1240">
          <cell r="A1240" t="str">
            <v>BI_IG201</v>
          </cell>
          <cell r="B1240" t="str">
            <v>IG201</v>
          </cell>
          <cell r="C1240" t="str">
            <v>BI_IG201 - CG HED U#1 Refurbishment</v>
          </cell>
          <cell r="D1240" t="str">
            <v>ER_4161</v>
          </cell>
          <cell r="E1240" t="str">
            <v>4161</v>
          </cell>
          <cell r="F1240" t="str">
            <v>ER_4161 - CG HED U#1 Refurbishment</v>
          </cell>
          <cell r="G1240" t="str">
            <v>Cabinet Gorge Unit 1 Refurbishment</v>
          </cell>
          <cell r="H1240" t="str">
            <v>Generation Subfunction</v>
          </cell>
          <cell r="I1240" t="str">
            <v>Generation Function</v>
          </cell>
          <cell r="J1240" t="str">
            <v>No Driver</v>
          </cell>
          <cell r="K1240" t="str">
            <v>SRV_ED</v>
          </cell>
          <cell r="L1240" t="str">
            <v>JUR_AN</v>
          </cell>
          <cell r="M1240" t="str">
            <v>Hydro 331-336</v>
          </cell>
          <cell r="N1240" t="str">
            <v>True</v>
          </cell>
          <cell r="O1240" t="str">
            <v>Inactive</v>
          </cell>
          <cell r="P1240" t="str">
            <v>ORG_E07</v>
          </cell>
        </row>
        <row r="1241">
          <cell r="A1241" t="str">
            <v>BI_IG202</v>
          </cell>
          <cell r="B1241" t="str">
            <v>IG202</v>
          </cell>
          <cell r="C1241" t="str">
            <v>BI_IG202 - CG HED Automation Replacement</v>
          </cell>
          <cell r="D1241" t="str">
            <v>ER_4163</v>
          </cell>
          <cell r="E1241" t="str">
            <v>4163</v>
          </cell>
          <cell r="F1241" t="str">
            <v>ER_4163 - CG HED Automation Replacement</v>
          </cell>
          <cell r="G1241" t="str">
            <v>Cabinet Gorge Automation</v>
          </cell>
          <cell r="H1241" t="str">
            <v>Generation Subfunction</v>
          </cell>
          <cell r="I1241" t="str">
            <v>Generation Function</v>
          </cell>
          <cell r="J1241" t="str">
            <v>Asset Condition</v>
          </cell>
          <cell r="K1241" t="str">
            <v>SRV_ED</v>
          </cell>
          <cell r="L1241" t="str">
            <v>JUR_AN</v>
          </cell>
          <cell r="M1241" t="str">
            <v>Hydro 331-336</v>
          </cell>
          <cell r="N1241" t="str">
            <v>True</v>
          </cell>
          <cell r="O1241" t="str">
            <v>Active</v>
          </cell>
          <cell r="P1241" t="str">
            <v>ORG_E07</v>
          </cell>
        </row>
        <row r="1242">
          <cell r="A1242" t="str">
            <v>BI_IG203</v>
          </cell>
          <cell r="B1242" t="str">
            <v>IG203</v>
          </cell>
          <cell r="C1242" t="str">
            <v>BI_IG203 - CG Unwatering Pumps</v>
          </cell>
          <cell r="D1242" t="str">
            <v>ER_4227</v>
          </cell>
          <cell r="E1242" t="str">
            <v>4227</v>
          </cell>
          <cell r="F1242" t="str">
            <v>ER_4227 - Cabinet Gorge Unwatering Pumps</v>
          </cell>
          <cell r="G1242" t="str">
            <v>Cabinet Gorge Unwatering Pumps</v>
          </cell>
          <cell r="H1242" t="str">
            <v>Generation Subfunction</v>
          </cell>
          <cell r="I1242" t="str">
            <v>Generation Function</v>
          </cell>
          <cell r="J1242" t="str">
            <v>Asset Condition</v>
          </cell>
          <cell r="K1242" t="str">
            <v>SRV_ED</v>
          </cell>
          <cell r="L1242" t="str">
            <v>JUR_AN</v>
          </cell>
          <cell r="M1242" t="str">
            <v>Hydro 331-336</v>
          </cell>
          <cell r="N1242" t="str">
            <v>True</v>
          </cell>
          <cell r="O1242" t="str">
            <v>Active</v>
          </cell>
          <cell r="P1242" t="str">
            <v>ORG_D07</v>
          </cell>
        </row>
        <row r="1243">
          <cell r="A1243" t="str">
            <v>BI_IG400</v>
          </cell>
          <cell r="B1243" t="str">
            <v>IG400</v>
          </cell>
          <cell r="C1243" t="str">
            <v>BI_IG400 - Cabinet Gorge 15 kV Bus Replacement</v>
          </cell>
          <cell r="D1243" t="str">
            <v>ER_4213</v>
          </cell>
          <cell r="E1243" t="str">
            <v>4213</v>
          </cell>
          <cell r="F1243" t="str">
            <v>ER_4213 - Cabinet Gorge 15 kV Bus Replacement</v>
          </cell>
          <cell r="G1243" t="str">
            <v>Cabinet Gorge 15 kV Bus Replacement</v>
          </cell>
          <cell r="H1243" t="str">
            <v>Generation Subfunction</v>
          </cell>
          <cell r="I1243" t="str">
            <v>Generation Function</v>
          </cell>
          <cell r="J1243" t="str">
            <v>Asset Condition</v>
          </cell>
          <cell r="K1243" t="str">
            <v>SRV_ED</v>
          </cell>
          <cell r="L1243" t="str">
            <v>JUR_AN</v>
          </cell>
          <cell r="M1243" t="str">
            <v>Hydro 331-336</v>
          </cell>
          <cell r="N1243" t="str">
            <v>True</v>
          </cell>
          <cell r="O1243" t="str">
            <v>Active</v>
          </cell>
          <cell r="P1243" t="str">
            <v>ORG_G07</v>
          </cell>
        </row>
        <row r="1244">
          <cell r="A1244" t="str">
            <v>BI_IG500</v>
          </cell>
          <cell r="B1244" t="str">
            <v>IG500</v>
          </cell>
          <cell r="C1244" t="str">
            <v>BI_IG500 - Cabinet Gorge Unit#4 Runner Replacement</v>
          </cell>
          <cell r="D1244" t="str">
            <v>ER_4130</v>
          </cell>
          <cell r="E1244" t="str">
            <v>4130</v>
          </cell>
          <cell r="F1244" t="str">
            <v>ER_4130 - Cabinet Gorge Unit#4 Runner Replacement</v>
          </cell>
          <cell r="G1244" t="str">
            <v>Regular Capital - Pre Business Case</v>
          </cell>
          <cell r="H1244" t="str">
            <v>No Subfunction</v>
          </cell>
          <cell r="I1244" t="str">
            <v>No Function</v>
          </cell>
          <cell r="J1244" t="str">
            <v>No Driver</v>
          </cell>
          <cell r="K1244" t="str">
            <v>SRV_ED</v>
          </cell>
          <cell r="L1244" t="str">
            <v>JUR_MT</v>
          </cell>
          <cell r="M1244" t="str">
            <v>Hydro 331-336</v>
          </cell>
          <cell r="N1244" t="str">
            <v>True</v>
          </cell>
          <cell r="O1244" t="str">
            <v>Inactive</v>
          </cell>
          <cell r="P1244" t="str">
            <v>ORG_E07</v>
          </cell>
        </row>
        <row r="1245">
          <cell r="A1245" t="str">
            <v>BI_IG501</v>
          </cell>
          <cell r="B1245" t="str">
            <v>IG501</v>
          </cell>
          <cell r="C1245" t="str">
            <v>BI_IG501 - Cabinet Gorge Bypass Tunnel #1</v>
          </cell>
          <cell r="D1245" t="str">
            <v>ER_4131</v>
          </cell>
          <cell r="E1245" t="str">
            <v>4131</v>
          </cell>
          <cell r="F1245" t="str">
            <v>ER_4131 - Cabinet Gorge Bypass Tunnel Project</v>
          </cell>
          <cell r="G1245" t="str">
            <v>Regular Capital - Pre Business Case</v>
          </cell>
          <cell r="H1245" t="str">
            <v>No Subfunction</v>
          </cell>
          <cell r="I1245" t="str">
            <v>No Function</v>
          </cell>
          <cell r="J1245" t="str">
            <v>No Driver</v>
          </cell>
          <cell r="K1245" t="str">
            <v>SRV_ED</v>
          </cell>
          <cell r="L1245" t="str">
            <v>JUR_ID</v>
          </cell>
          <cell r="M1245" t="str">
            <v>Hydro 331-336</v>
          </cell>
          <cell r="N1245" t="str">
            <v>True</v>
          </cell>
          <cell r="O1245" t="str">
            <v>Inactive</v>
          </cell>
          <cell r="P1245" t="str">
            <v>ORG_E07</v>
          </cell>
        </row>
        <row r="1246">
          <cell r="A1246" t="str">
            <v>BI_IG502</v>
          </cell>
          <cell r="B1246" t="str">
            <v>IG502</v>
          </cell>
          <cell r="C1246" t="str">
            <v>BI_IG502 - CG HED - Gantry Crane Replacement</v>
          </cell>
          <cell r="D1246" t="str">
            <v>ER_4178</v>
          </cell>
          <cell r="E1246" t="str">
            <v>4178</v>
          </cell>
          <cell r="F1246" t="str">
            <v>ER_4178 - CG HED - Gantry Crane Replacement</v>
          </cell>
          <cell r="G1246" t="str">
            <v>Cabinet Gorge Gantry Crane Replacement</v>
          </cell>
          <cell r="H1246" t="str">
            <v>Generation Subfunction</v>
          </cell>
          <cell r="I1246" t="str">
            <v>Generation Function</v>
          </cell>
          <cell r="J1246" t="str">
            <v>Asset Condition</v>
          </cell>
          <cell r="K1246" t="str">
            <v>SRV_ED</v>
          </cell>
          <cell r="L1246" t="str">
            <v>JUR_AN</v>
          </cell>
          <cell r="M1246" t="str">
            <v>Hydro 331-336</v>
          </cell>
          <cell r="N1246" t="str">
            <v>True</v>
          </cell>
          <cell r="O1246" t="str">
            <v>Active</v>
          </cell>
          <cell r="P1246" t="str">
            <v>ORG_E07</v>
          </cell>
        </row>
        <row r="1247">
          <cell r="A1247" t="str">
            <v>BI_IG600</v>
          </cell>
          <cell r="B1247" t="str">
            <v>IG600</v>
          </cell>
          <cell r="C1247" t="str">
            <v>BI_IG600 - CG HED - Replace Headgates</v>
          </cell>
          <cell r="D1247" t="str">
            <v>ER_4184</v>
          </cell>
          <cell r="E1247" t="str">
            <v>4184</v>
          </cell>
          <cell r="F1247" t="str">
            <v>ER_4184 - CG HED - Replace Headgates</v>
          </cell>
          <cell r="G1247" t="str">
            <v>Cabinet Gorge - Replace Headgates</v>
          </cell>
          <cell r="H1247" t="str">
            <v>Generation Subfunction</v>
          </cell>
          <cell r="I1247" t="str">
            <v>Generation Function</v>
          </cell>
          <cell r="J1247" t="str">
            <v>Asset Condition</v>
          </cell>
          <cell r="K1247" t="str">
            <v>SRV_ED</v>
          </cell>
          <cell r="L1247" t="str">
            <v>JUR_AN</v>
          </cell>
          <cell r="M1247" t="str">
            <v>Hydro 331-336</v>
          </cell>
          <cell r="N1247" t="str">
            <v>True</v>
          </cell>
          <cell r="O1247" t="str">
            <v>Active</v>
          </cell>
          <cell r="P1247" t="str">
            <v>ORG_L07</v>
          </cell>
        </row>
        <row r="1248">
          <cell r="A1248" t="str">
            <v>BI_IG700</v>
          </cell>
          <cell r="B1248" t="str">
            <v>IG700</v>
          </cell>
          <cell r="C1248" t="str">
            <v>BI_IG700 - CG HED Station Service Replacement</v>
          </cell>
          <cell r="D1248" t="str">
            <v>ER_4181</v>
          </cell>
          <cell r="E1248" t="str">
            <v>4181</v>
          </cell>
          <cell r="F1248" t="str">
            <v>ER_4181 - CG HED Station Service Replacement</v>
          </cell>
          <cell r="G1248" t="str">
            <v>Cabinet Gorge Station Service</v>
          </cell>
          <cell r="H1248" t="str">
            <v>Generation Subfunction</v>
          </cell>
          <cell r="I1248" t="str">
            <v>Generation Function</v>
          </cell>
          <cell r="J1248" t="str">
            <v>Asset Condition</v>
          </cell>
          <cell r="K1248" t="str">
            <v>SRV_ED</v>
          </cell>
          <cell r="L1248" t="str">
            <v>JUR_AN</v>
          </cell>
          <cell r="M1248" t="str">
            <v>Hydro 331-336</v>
          </cell>
          <cell r="N1248" t="str">
            <v>True</v>
          </cell>
          <cell r="O1248" t="str">
            <v>Active</v>
          </cell>
          <cell r="P1248" t="str">
            <v>ORG_E07</v>
          </cell>
        </row>
        <row r="1249">
          <cell r="A1249" t="str">
            <v>BI_IG701</v>
          </cell>
          <cell r="B1249" t="str">
            <v>IG701</v>
          </cell>
          <cell r="C1249" t="str">
            <v>BI_IG701 - CG Unit 3 Field Pole Refurbishment</v>
          </cell>
          <cell r="D1249" t="str">
            <v>ER_4251</v>
          </cell>
          <cell r="E1249" t="str">
            <v>4251</v>
          </cell>
          <cell r="F1249" t="str">
            <v>ER_4251 - Cabinet Gorge Unit 3 Field Pole Refurbishment</v>
          </cell>
          <cell r="G1249" t="str">
            <v>Cabinet Gorge Unit 3 Field Pole Refurbishment</v>
          </cell>
          <cell r="H1249" t="str">
            <v>Generation Subfunction</v>
          </cell>
          <cell r="I1249" t="str">
            <v>Generation Function</v>
          </cell>
          <cell r="J1249" t="str">
            <v>Asset Condition</v>
          </cell>
          <cell r="K1249" t="str">
            <v>SRV_ED</v>
          </cell>
          <cell r="L1249" t="str">
            <v>JUR_AN</v>
          </cell>
          <cell r="M1249" t="str">
            <v>Hydro 331-336</v>
          </cell>
          <cell r="N1249" t="str">
            <v>True</v>
          </cell>
          <cell r="O1249" t="str">
            <v>Active</v>
          </cell>
          <cell r="P1249" t="str">
            <v>ORG_D07</v>
          </cell>
        </row>
        <row r="1250">
          <cell r="A1250" t="str">
            <v>BI_IG800</v>
          </cell>
          <cell r="B1250" t="str">
            <v>IG800</v>
          </cell>
          <cell r="C1250" t="str">
            <v>BI_IG800 - CG HED Spillgate Replacement</v>
          </cell>
          <cell r="D1250" t="str">
            <v>ER_4196</v>
          </cell>
          <cell r="E1250" t="str">
            <v>4196</v>
          </cell>
          <cell r="F1250" t="str">
            <v>ER_4196 - CG HED Spillgate Replacement</v>
          </cell>
          <cell r="G1250" t="str">
            <v>Cabinet Gorge Spillgate Replacement</v>
          </cell>
          <cell r="H1250" t="str">
            <v>Generation Subfunction</v>
          </cell>
          <cell r="I1250" t="str">
            <v>Generation Function</v>
          </cell>
          <cell r="J1250" t="str">
            <v>Asset Condition</v>
          </cell>
          <cell r="K1250" t="str">
            <v>SRV_ED</v>
          </cell>
          <cell r="L1250" t="str">
            <v>JUR_AN</v>
          </cell>
          <cell r="M1250" t="str">
            <v>Hydro 331-336</v>
          </cell>
          <cell r="N1250" t="str">
            <v>True</v>
          </cell>
          <cell r="O1250" t="str">
            <v>Active</v>
          </cell>
          <cell r="P1250" t="str">
            <v>ORG_L07</v>
          </cell>
        </row>
        <row r="1251">
          <cell r="A1251" t="str">
            <v>BI_IG801</v>
          </cell>
          <cell r="B1251" t="str">
            <v>IG801</v>
          </cell>
          <cell r="C1251" t="str">
            <v>BI_IG801 - CG Main Deck Water Mitigation</v>
          </cell>
          <cell r="D1251" t="str">
            <v>ER_4197</v>
          </cell>
          <cell r="E1251" t="str">
            <v>4197</v>
          </cell>
          <cell r="F1251" t="str">
            <v>ER_4197 - CG Main Deck Water Mitigation</v>
          </cell>
          <cell r="G1251" t="str">
            <v>Cabinet Gorge Water Mitigation</v>
          </cell>
          <cell r="H1251" t="str">
            <v>Generation Subfunction</v>
          </cell>
          <cell r="I1251" t="str">
            <v>Generation Function</v>
          </cell>
          <cell r="J1251" t="str">
            <v>Asset Condition</v>
          </cell>
          <cell r="K1251" t="str">
            <v>SRV_ED</v>
          </cell>
          <cell r="L1251" t="str">
            <v>JUR_AN</v>
          </cell>
          <cell r="M1251" t="str">
            <v>Elec Transmission 350-359</v>
          </cell>
          <cell r="N1251" t="str">
            <v>True</v>
          </cell>
          <cell r="O1251" t="str">
            <v>Active</v>
          </cell>
          <cell r="P1251" t="str">
            <v>ORG_L07</v>
          </cell>
        </row>
        <row r="1252">
          <cell r="A1252" t="str">
            <v>BI_IG900</v>
          </cell>
          <cell r="B1252" t="str">
            <v>IG900</v>
          </cell>
          <cell r="C1252" t="str">
            <v>BI_IG900 - CG Control Room Replacement</v>
          </cell>
          <cell r="D1252" t="str">
            <v>ER_4194</v>
          </cell>
          <cell r="E1252" t="str">
            <v>4194</v>
          </cell>
          <cell r="F1252" t="str">
            <v>ER_4194 - CG Control Room Replacement</v>
          </cell>
          <cell r="G1252" t="str">
            <v>Cabinet Gorge Control Room Replacement</v>
          </cell>
          <cell r="H1252" t="str">
            <v>Generation Subfunction</v>
          </cell>
          <cell r="I1252" t="str">
            <v>Generation Function</v>
          </cell>
          <cell r="J1252" t="str">
            <v>Asset Condition</v>
          </cell>
          <cell r="K1252" t="str">
            <v>SRV_ED</v>
          </cell>
          <cell r="L1252" t="str">
            <v>JUR_AN</v>
          </cell>
          <cell r="M1252" t="str">
            <v>Hydro 331-336</v>
          </cell>
          <cell r="N1252" t="str">
            <v>True</v>
          </cell>
          <cell r="O1252" t="str">
            <v>Active</v>
          </cell>
          <cell r="P1252" t="str">
            <v>ORG_L07</v>
          </cell>
        </row>
        <row r="1253">
          <cell r="A1253" t="str">
            <v>BI_IG901</v>
          </cell>
          <cell r="B1253" t="str">
            <v>IG901</v>
          </cell>
          <cell r="C1253" t="str">
            <v>BI_IG901 - Cabinet Gorge Unit 3 Protection &amp; Control Upgrade</v>
          </cell>
          <cell r="D1253" t="str">
            <v>ER_4201</v>
          </cell>
          <cell r="E1253" t="str">
            <v>4201</v>
          </cell>
          <cell r="F1253" t="str">
            <v>ER_4201 - Cabinet Gorge Unit 3 Protection &amp; Control Upgrade</v>
          </cell>
          <cell r="G1253" t="str">
            <v>Cabinet Gorge Unit 3 Protection &amp; Control Upgrade</v>
          </cell>
          <cell r="H1253" t="str">
            <v>Generation Subfunction</v>
          </cell>
          <cell r="I1253" t="str">
            <v>Generation Function</v>
          </cell>
          <cell r="J1253" t="str">
            <v>Asset Condition</v>
          </cell>
          <cell r="K1253" t="str">
            <v>SRV_ED</v>
          </cell>
          <cell r="L1253" t="str">
            <v>JUR_AN</v>
          </cell>
          <cell r="M1253" t="str">
            <v>Hydro 331-336</v>
          </cell>
          <cell r="N1253" t="str">
            <v>True</v>
          </cell>
          <cell r="O1253" t="str">
            <v>Active</v>
          </cell>
          <cell r="P1253" t="str">
            <v>ORG_E07</v>
          </cell>
        </row>
        <row r="1254">
          <cell r="A1254" t="str">
            <v>BI_IG902</v>
          </cell>
          <cell r="B1254" t="str">
            <v>IG902</v>
          </cell>
          <cell r="C1254" t="str">
            <v>BI_IG902 - Cabinet Gorge Unit 4 Protection &amp; Control Upgrade</v>
          </cell>
          <cell r="D1254" t="str">
            <v>ER_4202</v>
          </cell>
          <cell r="E1254" t="str">
            <v>4202</v>
          </cell>
          <cell r="F1254" t="str">
            <v>ER_4202 - Cabinet Gorge Unit 4 Protection &amp; Control Upgrade</v>
          </cell>
          <cell r="G1254" t="str">
            <v>Cabinet Gorge Unit 4 Protection &amp; Control Upgrade</v>
          </cell>
          <cell r="H1254" t="str">
            <v>Generation Subfunction</v>
          </cell>
          <cell r="I1254" t="str">
            <v>Generation Function</v>
          </cell>
          <cell r="J1254" t="str">
            <v>Asset Condition</v>
          </cell>
          <cell r="K1254" t="str">
            <v>SRV_ED</v>
          </cell>
          <cell r="L1254" t="str">
            <v>JUR_AN</v>
          </cell>
          <cell r="M1254" t="str">
            <v>Hydro 331-336</v>
          </cell>
          <cell r="N1254" t="str">
            <v>True</v>
          </cell>
          <cell r="O1254" t="str">
            <v>Active</v>
          </cell>
          <cell r="P1254" t="str">
            <v>ORG_E07</v>
          </cell>
        </row>
        <row r="1255">
          <cell r="A1255" t="str">
            <v>BI_IJ501</v>
          </cell>
          <cell r="B1255" t="str">
            <v>IJ501</v>
          </cell>
          <cell r="C1255" t="str">
            <v>BI_IJ501 - 2001 DSM Tariff</v>
          </cell>
          <cell r="D1255" t="str">
            <v>ER_7998</v>
          </cell>
          <cell r="E1255" t="str">
            <v>7998</v>
          </cell>
          <cell r="F1255" t="str">
            <v>ER_7998 - Demand Side Management Programs</v>
          </cell>
          <cell r="G1255" t="str">
            <v>Regular Capital - Pre Business Case</v>
          </cell>
          <cell r="H1255" t="str">
            <v>No Subfunction</v>
          </cell>
          <cell r="I1255" t="str">
            <v>No Function</v>
          </cell>
          <cell r="J1255" t="str">
            <v>No Driver</v>
          </cell>
          <cell r="K1255" t="str">
            <v>SRV_CD</v>
          </cell>
          <cell r="L1255" t="str">
            <v>JUR_AA</v>
          </cell>
          <cell r="M1255" t="str">
            <v>DSM 186</v>
          </cell>
          <cell r="N1255" t="str">
            <v>False</v>
          </cell>
          <cell r="O1255" t="str">
            <v>Inactive</v>
          </cell>
          <cell r="P1255" t="str">
            <v>ORG_T52</v>
          </cell>
        </row>
        <row r="1256">
          <cell r="A1256" t="str">
            <v>BI_JG300</v>
          </cell>
          <cell r="B1256" t="str">
            <v>JG300</v>
          </cell>
          <cell r="C1256" t="str">
            <v>BI_JG300 - Noxon Rapids HED Spare Coils</v>
          </cell>
          <cell r="D1256" t="str">
            <v>ER_4166</v>
          </cell>
          <cell r="E1256" t="str">
            <v>4166</v>
          </cell>
          <cell r="F1256" t="str">
            <v>ER_4166 - Noxon Rapids HED Spare Coils</v>
          </cell>
          <cell r="G1256" t="str">
            <v>Noxon Spare Coils</v>
          </cell>
          <cell r="H1256" t="str">
            <v>Generation Subfunction</v>
          </cell>
          <cell r="I1256" t="str">
            <v>Generation Function</v>
          </cell>
          <cell r="J1256" t="str">
            <v>No Driver</v>
          </cell>
          <cell r="K1256" t="str">
            <v>SRV_ED</v>
          </cell>
          <cell r="L1256" t="str">
            <v>JUR_AN</v>
          </cell>
          <cell r="M1256" t="str">
            <v>Hydro 331-336</v>
          </cell>
          <cell r="N1256" t="str">
            <v>True</v>
          </cell>
          <cell r="O1256" t="str">
            <v>Inactive</v>
          </cell>
          <cell r="P1256" t="str">
            <v>ORG_E07</v>
          </cell>
        </row>
        <row r="1257">
          <cell r="A1257" t="str">
            <v>BI_JG301</v>
          </cell>
          <cell r="B1257" t="str">
            <v>JG301</v>
          </cell>
          <cell r="C1257" t="str">
            <v>BI_JG301 - Asset Monitoring System - Noxon Rapids</v>
          </cell>
          <cell r="D1257" t="str">
            <v>ER_4238</v>
          </cell>
          <cell r="E1257" t="str">
            <v>4238</v>
          </cell>
          <cell r="F1257" t="str">
            <v>ER_4238 - Asset Monitoring Systems</v>
          </cell>
          <cell r="G1257" t="str">
            <v>Asset Monitoring System</v>
          </cell>
          <cell r="H1257" t="str">
            <v>Generation Subfunction</v>
          </cell>
          <cell r="I1257" t="str">
            <v>Generation Function</v>
          </cell>
          <cell r="J1257" t="str">
            <v>Asset Condition</v>
          </cell>
          <cell r="K1257" t="str">
            <v>SRV_ED</v>
          </cell>
          <cell r="L1257" t="str">
            <v>JUR_AN</v>
          </cell>
          <cell r="M1257" t="str">
            <v>Hydro 331-336</v>
          </cell>
          <cell r="N1257" t="str">
            <v>True</v>
          </cell>
          <cell r="O1257" t="str">
            <v>Active</v>
          </cell>
          <cell r="P1257" t="str">
            <v>ORG_G07</v>
          </cell>
        </row>
        <row r="1258">
          <cell r="A1258" t="str">
            <v>BI_JG302</v>
          </cell>
          <cell r="B1258" t="str">
            <v>JG302</v>
          </cell>
          <cell r="C1258" t="str">
            <v>BI_JG302 - Noxon Rapids Unit 2 Generator Rewind</v>
          </cell>
          <cell r="D1258" t="str">
            <v>ER_4239</v>
          </cell>
          <cell r="E1258" t="str">
            <v>4239</v>
          </cell>
          <cell r="F1258" t="str">
            <v>ER_4239 - Noxon Rapids Unit 2 Generator Rewind</v>
          </cell>
          <cell r="G1258" t="str">
            <v>Noxon Rapids Unit 2 Generator Rewind</v>
          </cell>
          <cell r="H1258" t="str">
            <v>Generation Subfunction</v>
          </cell>
          <cell r="I1258" t="str">
            <v>Generation Function</v>
          </cell>
          <cell r="J1258" t="str">
            <v>Asset Condition</v>
          </cell>
          <cell r="K1258" t="str">
            <v>SRV_ED</v>
          </cell>
          <cell r="L1258" t="str">
            <v>JUR_AN</v>
          </cell>
          <cell r="M1258" t="str">
            <v>Hydro 331-336</v>
          </cell>
          <cell r="N1258" t="str">
            <v>True</v>
          </cell>
          <cell r="O1258" t="str">
            <v>Active</v>
          </cell>
          <cell r="P1258" t="str">
            <v>ORG_R07</v>
          </cell>
        </row>
        <row r="1259">
          <cell r="A1259" t="str">
            <v>BI_JG400</v>
          </cell>
          <cell r="B1259" t="str">
            <v>JG400</v>
          </cell>
          <cell r="C1259" t="str">
            <v>BI_JG400 - NR HVAC</v>
          </cell>
          <cell r="D1259" t="str">
            <v>ER_4228</v>
          </cell>
          <cell r="E1259" t="str">
            <v>4228</v>
          </cell>
          <cell r="F1259" t="str">
            <v>ER_4228 - Noxon Rapids HVAC</v>
          </cell>
          <cell r="G1259" t="str">
            <v>Noxon Rapids HVAC</v>
          </cell>
          <cell r="H1259" t="str">
            <v>Generation Subfunction</v>
          </cell>
          <cell r="I1259" t="str">
            <v>Generation Function</v>
          </cell>
          <cell r="J1259" t="str">
            <v>Failed Plant &amp; Operations</v>
          </cell>
          <cell r="K1259" t="str">
            <v>SRV_ED</v>
          </cell>
          <cell r="L1259" t="str">
            <v>JUR_AN</v>
          </cell>
          <cell r="M1259" t="str">
            <v>Hydro 331-336</v>
          </cell>
          <cell r="N1259" t="str">
            <v>True</v>
          </cell>
          <cell r="O1259" t="str">
            <v>Active</v>
          </cell>
          <cell r="P1259" t="str">
            <v>ORG_L07</v>
          </cell>
        </row>
        <row r="1260">
          <cell r="A1260" t="str">
            <v>BI_JG500</v>
          </cell>
          <cell r="B1260" t="str">
            <v>JG500</v>
          </cell>
          <cell r="C1260" t="str">
            <v>BI_JG500 - Noxon Station Service</v>
          </cell>
          <cell r="D1260" t="str">
            <v>ER_4171</v>
          </cell>
          <cell r="E1260" t="str">
            <v>4171</v>
          </cell>
          <cell r="F1260" t="str">
            <v>ER_4171 - Noxon Station Service</v>
          </cell>
          <cell r="G1260" t="str">
            <v>Noxon Station Service</v>
          </cell>
          <cell r="H1260" t="str">
            <v>Generation Subfunction</v>
          </cell>
          <cell r="I1260" t="str">
            <v>Generation Function</v>
          </cell>
          <cell r="J1260" t="str">
            <v>Asset Condition</v>
          </cell>
          <cell r="K1260" t="str">
            <v>SRV_ED</v>
          </cell>
          <cell r="L1260" t="str">
            <v>JUR_AN</v>
          </cell>
          <cell r="M1260" t="str">
            <v>Hydro 331-336</v>
          </cell>
          <cell r="N1260" t="str">
            <v>True</v>
          </cell>
          <cell r="O1260" t="str">
            <v>Active</v>
          </cell>
          <cell r="P1260" t="str">
            <v>ORG_E07</v>
          </cell>
        </row>
        <row r="1261">
          <cell r="A1261" t="str">
            <v>BI_JG501</v>
          </cell>
          <cell r="B1261" t="str">
            <v>JG501</v>
          </cell>
          <cell r="C1261" t="str">
            <v>BI_JG501 - Noxon Rapids Gantry Crane Modernization</v>
          </cell>
          <cell r="D1261" t="str">
            <v>ER_4220</v>
          </cell>
          <cell r="E1261" t="str">
            <v>4220</v>
          </cell>
          <cell r="F1261" t="str">
            <v>ER_4220 - Noxon Rapids Gantry Crane Modernization</v>
          </cell>
          <cell r="G1261" t="str">
            <v>Noxon Rapids Gantry Crane Modernization</v>
          </cell>
          <cell r="H1261" t="str">
            <v>Generation Subfunction</v>
          </cell>
          <cell r="I1261" t="str">
            <v>Generation Function</v>
          </cell>
          <cell r="J1261" t="str">
            <v>Asset Condition</v>
          </cell>
          <cell r="K1261" t="str">
            <v>SRV_ED</v>
          </cell>
          <cell r="L1261" t="str">
            <v>JUR_AN</v>
          </cell>
          <cell r="M1261" t="str">
            <v>Hydro 331-336</v>
          </cell>
          <cell r="N1261" t="str">
            <v>True</v>
          </cell>
          <cell r="O1261" t="str">
            <v>Active</v>
          </cell>
          <cell r="P1261" t="str">
            <v>ORG_E07</v>
          </cell>
        </row>
        <row r="1262">
          <cell r="A1262" t="str">
            <v>BI_JG502</v>
          </cell>
          <cell r="B1262" t="str">
            <v>JG502</v>
          </cell>
          <cell r="C1262" t="str">
            <v>BI_JG502 - Noxon Rapids Excitation System Replacement Unit 1</v>
          </cell>
          <cell r="D1262" t="str">
            <v>ER_4232</v>
          </cell>
          <cell r="E1262" t="str">
            <v>4232</v>
          </cell>
          <cell r="F1262" t="str">
            <v>ER_4232 - Noxon Rapids Excitation System Replacement Unit 1</v>
          </cell>
          <cell r="G1262" t="str">
            <v>Noxon Rapids Excitation System Replacement Unit 1</v>
          </cell>
          <cell r="H1262" t="str">
            <v>Generation Subfunction</v>
          </cell>
          <cell r="I1262" t="str">
            <v>Generation Function</v>
          </cell>
          <cell r="J1262" t="str">
            <v>Performance &amp; Capacity</v>
          </cell>
          <cell r="K1262" t="str">
            <v>SRV_ED</v>
          </cell>
          <cell r="L1262" t="str">
            <v>JUR_AN</v>
          </cell>
          <cell r="M1262" t="str">
            <v>Hydro 331-336</v>
          </cell>
          <cell r="N1262" t="str">
            <v>True</v>
          </cell>
          <cell r="O1262" t="str">
            <v>Active</v>
          </cell>
          <cell r="P1262" t="str">
            <v>ORG_R07</v>
          </cell>
        </row>
        <row r="1263">
          <cell r="A1263" t="str">
            <v>BI_JG510</v>
          </cell>
          <cell r="B1263" t="str">
            <v>JG510</v>
          </cell>
          <cell r="C1263" t="str">
            <v>BI_JG510 - Noxon Unit 4 Runner Upgrade</v>
          </cell>
          <cell r="D1263" t="str">
            <v>ER_4135</v>
          </cell>
          <cell r="E1263" t="str">
            <v>4135</v>
          </cell>
          <cell r="F1263" t="str">
            <v>ER_4135 - Noxon Rapids Unit 4 Emergency Rewind</v>
          </cell>
          <cell r="G1263" t="str">
            <v>Regular Capital - Pre Business Case</v>
          </cell>
          <cell r="H1263" t="str">
            <v>No Subfunction</v>
          </cell>
          <cell r="I1263" t="str">
            <v>No Function</v>
          </cell>
          <cell r="J1263" t="str">
            <v>No Driver</v>
          </cell>
          <cell r="K1263" t="str">
            <v>SRV_ED</v>
          </cell>
          <cell r="L1263" t="str">
            <v>JUR_WA</v>
          </cell>
          <cell r="M1263" t="str">
            <v>Hydro 331-336</v>
          </cell>
          <cell r="N1263" t="str">
            <v>True</v>
          </cell>
          <cell r="O1263" t="str">
            <v>Inactive</v>
          </cell>
          <cell r="P1263" t="str">
            <v>ORG_E07</v>
          </cell>
        </row>
        <row r="1264">
          <cell r="A1264" t="str">
            <v>BI_JG600</v>
          </cell>
          <cell r="B1264" t="str">
            <v>JG600</v>
          </cell>
          <cell r="C1264" t="str">
            <v>BI_JG600 - Noxon Rapids Unit 4 Turbine</v>
          </cell>
          <cell r="D1264" t="str">
            <v>ER_4139</v>
          </cell>
          <cell r="E1264" t="str">
            <v>4139</v>
          </cell>
          <cell r="F1264" t="str">
            <v>ER_4139 - Noxon Rapids Unit 4 Runner Upgrade</v>
          </cell>
          <cell r="G1264" t="str">
            <v>Noxon Rapids Turbine Replacement</v>
          </cell>
          <cell r="H1264" t="str">
            <v>Generation Subfunction</v>
          </cell>
          <cell r="I1264" t="str">
            <v>Generation Function</v>
          </cell>
          <cell r="J1264" t="str">
            <v>No Driver</v>
          </cell>
          <cell r="K1264" t="str">
            <v>SRV_ED</v>
          </cell>
          <cell r="L1264" t="str">
            <v>JUR_MT</v>
          </cell>
          <cell r="M1264" t="str">
            <v>Hydro 331-336</v>
          </cell>
          <cell r="N1264" t="str">
            <v>True</v>
          </cell>
          <cell r="O1264" t="str">
            <v>Inactive</v>
          </cell>
          <cell r="P1264" t="str">
            <v>ORG_E07</v>
          </cell>
        </row>
        <row r="1265">
          <cell r="A1265" t="str">
            <v>BI_JG601</v>
          </cell>
          <cell r="B1265" t="str">
            <v>JG601</v>
          </cell>
          <cell r="C1265" t="str">
            <v>BI_JG601 - Noxon Rapids Excitation System Replacement Unit 2</v>
          </cell>
          <cell r="D1265" t="str">
            <v>ER_4233</v>
          </cell>
          <cell r="E1265" t="str">
            <v>4233</v>
          </cell>
          <cell r="F1265" t="str">
            <v>ER_4233 - Noxon Rapids Excitation System Replacement Unit 2</v>
          </cell>
          <cell r="G1265" t="str">
            <v>Noxon Rapids Excitation System Replacement Unit 2</v>
          </cell>
          <cell r="H1265" t="str">
            <v>Generation Subfunction</v>
          </cell>
          <cell r="I1265" t="str">
            <v>Generation Function</v>
          </cell>
          <cell r="J1265" t="str">
            <v>Performance &amp; Capacity</v>
          </cell>
          <cell r="K1265" t="str">
            <v>SRV_ED</v>
          </cell>
          <cell r="L1265" t="str">
            <v>JUR_AN</v>
          </cell>
          <cell r="M1265" t="str">
            <v>Hydro 331-336</v>
          </cell>
          <cell r="N1265" t="str">
            <v>True</v>
          </cell>
          <cell r="O1265" t="str">
            <v>Active</v>
          </cell>
          <cell r="P1265" t="str">
            <v>ORG_R07</v>
          </cell>
        </row>
        <row r="1266">
          <cell r="A1266" t="str">
            <v>BI_JG602</v>
          </cell>
          <cell r="B1266" t="str">
            <v>JG602</v>
          </cell>
          <cell r="C1266" t="str">
            <v>BI_JG602 - Noxon Rapids Excitation System Replacement Unit 3</v>
          </cell>
          <cell r="D1266" t="str">
            <v>ER_4247</v>
          </cell>
          <cell r="E1266" t="str">
            <v>4247</v>
          </cell>
          <cell r="F1266" t="str">
            <v>ER_4247 - Noxon Rapids Excitation System Replacement Unit 3</v>
          </cell>
          <cell r="G1266" t="str">
            <v>Noxon Rapids Excitation System Replacement Unit 3</v>
          </cell>
          <cell r="H1266" t="str">
            <v>Generation Subfunction</v>
          </cell>
          <cell r="I1266" t="str">
            <v>Generation Function</v>
          </cell>
          <cell r="J1266" t="str">
            <v>Performance &amp; Capacity</v>
          </cell>
          <cell r="K1266" t="str">
            <v>SRV_ED</v>
          </cell>
          <cell r="L1266" t="str">
            <v>JUR_AN</v>
          </cell>
          <cell r="M1266" t="str">
            <v>Hydro 331-336</v>
          </cell>
          <cell r="N1266" t="str">
            <v>True</v>
          </cell>
          <cell r="O1266" t="str">
            <v>Active</v>
          </cell>
          <cell r="P1266" t="str">
            <v>ORG_R07</v>
          </cell>
        </row>
        <row r="1267">
          <cell r="A1267" t="str">
            <v>BI_JG603</v>
          </cell>
          <cell r="B1267" t="str">
            <v>JG603</v>
          </cell>
          <cell r="C1267" t="str">
            <v>BI_JG602 - Noxon Rapids Excitation System Replacement Unit 4</v>
          </cell>
          <cell r="D1267" t="str">
            <v>ER_4248</v>
          </cell>
          <cell r="E1267" t="str">
            <v>4248</v>
          </cell>
          <cell r="F1267" t="str">
            <v>ER_4248 - Noxon Rapids Excitation System Replacement Unit 4</v>
          </cell>
          <cell r="G1267" t="str">
            <v>Noxon Rapids Excitation System Replacement Unit 4</v>
          </cell>
          <cell r="H1267" t="str">
            <v>Generation Subfunction</v>
          </cell>
          <cell r="I1267" t="str">
            <v>Generation Function</v>
          </cell>
          <cell r="J1267" t="str">
            <v>Performance &amp; Capacity</v>
          </cell>
          <cell r="K1267" t="str">
            <v>SRV_ED</v>
          </cell>
          <cell r="L1267" t="str">
            <v>JUR_AN</v>
          </cell>
          <cell r="M1267" t="str">
            <v>Hydro 331-336</v>
          </cell>
          <cell r="N1267" t="str">
            <v>True</v>
          </cell>
          <cell r="O1267" t="str">
            <v>Active</v>
          </cell>
          <cell r="P1267" t="str">
            <v>ORG_R07</v>
          </cell>
        </row>
        <row r="1268">
          <cell r="A1268" t="str">
            <v>BI_JG700</v>
          </cell>
          <cell r="B1268" t="str">
            <v>JG700</v>
          </cell>
          <cell r="C1268" t="str">
            <v>BI_JG700 - Noxon Rapids Unit 1 Turbine</v>
          </cell>
          <cell r="D1268" t="str">
            <v>ER_4136</v>
          </cell>
          <cell r="E1268" t="str">
            <v>4136</v>
          </cell>
          <cell r="F1268" t="str">
            <v>ER_4136 - Noxon Rapids Unit 1 Runner Upgrade</v>
          </cell>
          <cell r="G1268" t="str">
            <v>Regular Capital - Pre Business Case</v>
          </cell>
          <cell r="H1268" t="str">
            <v>No Subfunction</v>
          </cell>
          <cell r="I1268" t="str">
            <v>No Function</v>
          </cell>
          <cell r="J1268" t="str">
            <v>No Driver</v>
          </cell>
          <cell r="K1268" t="str">
            <v>SRV_ED</v>
          </cell>
          <cell r="L1268" t="str">
            <v>JUR_MT</v>
          </cell>
          <cell r="M1268" t="str">
            <v>Hydro 331-336</v>
          </cell>
          <cell r="N1268" t="str">
            <v>True</v>
          </cell>
          <cell r="O1268" t="str">
            <v>Inactive</v>
          </cell>
          <cell r="P1268" t="str">
            <v>ORG_E07</v>
          </cell>
        </row>
        <row r="1269">
          <cell r="A1269" t="str">
            <v>BI_JG701</v>
          </cell>
          <cell r="B1269" t="str">
            <v>JG701</v>
          </cell>
          <cell r="C1269" t="str">
            <v>BI_JG701 - Noxon Rapids Unit 3 Stator Windings &amp; Core Replacement</v>
          </cell>
          <cell r="D1269" t="str">
            <v>ER_4244</v>
          </cell>
          <cell r="E1269" t="str">
            <v>4244</v>
          </cell>
          <cell r="F1269" t="str">
            <v>ER_4244 - Noxon Rapids Unit 3 Stator Windings &amp; Core Replacement</v>
          </cell>
          <cell r="G1269" t="str">
            <v>Noxon Rapids Unit 3 Stator Windings &amp; Core Replacement</v>
          </cell>
          <cell r="H1269" t="str">
            <v>Generation Subfunction</v>
          </cell>
          <cell r="I1269" t="str">
            <v>Generation Function</v>
          </cell>
          <cell r="J1269" t="str">
            <v>Asset Condition</v>
          </cell>
          <cell r="K1269" t="str">
            <v>SRV_ED</v>
          </cell>
          <cell r="L1269" t="str">
            <v>JUR_AN</v>
          </cell>
          <cell r="M1269" t="str">
            <v>Hydro 331-336</v>
          </cell>
          <cell r="N1269" t="str">
            <v>True</v>
          </cell>
          <cell r="O1269" t="str">
            <v>Active</v>
          </cell>
          <cell r="P1269" t="str">
            <v>ORG_G07</v>
          </cell>
        </row>
        <row r="1270">
          <cell r="A1270" t="str">
            <v>BI_JG702</v>
          </cell>
          <cell r="B1270" t="str">
            <v>JG702</v>
          </cell>
          <cell r="C1270" t="str">
            <v>BI_JG702 - Noxon Rapids Unit 5 Turbine Runner Replacement</v>
          </cell>
          <cell r="D1270" t="str">
            <v>ER_4245</v>
          </cell>
          <cell r="E1270" t="str">
            <v>4245</v>
          </cell>
          <cell r="F1270" t="str">
            <v>ER_4245 - Noxon Rapids Unit 5 Turbine Runner Replacement</v>
          </cell>
          <cell r="G1270" t="str">
            <v>Noxon Rapids Unit 5 Turbine Runner Replacement</v>
          </cell>
          <cell r="H1270" t="str">
            <v>Generation Subfunction</v>
          </cell>
          <cell r="I1270" t="str">
            <v>Generation Function</v>
          </cell>
          <cell r="J1270" t="str">
            <v>Asset Condition</v>
          </cell>
          <cell r="K1270" t="str">
            <v>SRV_ED</v>
          </cell>
          <cell r="L1270" t="str">
            <v>JUR_AN</v>
          </cell>
          <cell r="M1270" t="str">
            <v>Hydro 331-336</v>
          </cell>
          <cell r="N1270" t="str">
            <v>True</v>
          </cell>
          <cell r="O1270" t="str">
            <v>Active</v>
          </cell>
          <cell r="P1270" t="str">
            <v>ORG_G07</v>
          </cell>
        </row>
        <row r="1271">
          <cell r="A1271" t="str">
            <v>BI_JG703</v>
          </cell>
          <cell r="B1271" t="str">
            <v>JG703</v>
          </cell>
          <cell r="C1271" t="str">
            <v>BI_JG703 - Noxon Rapids FCR Fueling Station</v>
          </cell>
          <cell r="D1271" t="str">
            <v>ER_4250</v>
          </cell>
          <cell r="E1271" t="str">
            <v>4250</v>
          </cell>
          <cell r="F1271" t="str">
            <v>ER_4250 - Noxon Rapids FCR Fueling Station</v>
          </cell>
          <cell r="G1271" t="str">
            <v>Noxon Rapids FCR Fueling Station</v>
          </cell>
          <cell r="H1271" t="str">
            <v>Generation Subfunction</v>
          </cell>
          <cell r="I1271" t="str">
            <v>Generation Function</v>
          </cell>
          <cell r="J1271" t="str">
            <v>Performance &amp; Capacity</v>
          </cell>
          <cell r="K1271" t="str">
            <v>SRV_ED</v>
          </cell>
          <cell r="L1271" t="str">
            <v>JUR_AN</v>
          </cell>
          <cell r="M1271" t="str">
            <v>Hydro 331-336</v>
          </cell>
          <cell r="N1271" t="str">
            <v>True</v>
          </cell>
          <cell r="O1271" t="str">
            <v>Active</v>
          </cell>
          <cell r="P1271" t="str">
            <v>ORG_L07</v>
          </cell>
        </row>
        <row r="1272">
          <cell r="A1272" t="str">
            <v>BI_JG704</v>
          </cell>
          <cell r="B1272" t="str">
            <v>JG704</v>
          </cell>
          <cell r="C1272" t="str">
            <v>BI_JG704 - Noxon Rapids Headgate Hoist System Refurbishment</v>
          </cell>
          <cell r="D1272" t="str">
            <v>ER_4253</v>
          </cell>
          <cell r="E1272" t="str">
            <v>4253</v>
          </cell>
          <cell r="F1272" t="str">
            <v>ER_4253 - Noxon Rapids Headgate Hoist System Refurbishment</v>
          </cell>
          <cell r="G1272" t="str">
            <v>Noxon Rapids Headgate Hoist System Refurbishment</v>
          </cell>
          <cell r="H1272" t="str">
            <v>Generation Subfunction</v>
          </cell>
          <cell r="I1272" t="str">
            <v>Generation Function</v>
          </cell>
          <cell r="J1272" t="str">
            <v>Asset Condition</v>
          </cell>
          <cell r="K1272" t="str">
            <v>SRV_ED</v>
          </cell>
          <cell r="L1272" t="str">
            <v>JUR_AN</v>
          </cell>
          <cell r="M1272" t="str">
            <v>Hydro 331-336</v>
          </cell>
          <cell r="N1272" t="str">
            <v>True</v>
          </cell>
          <cell r="O1272" t="str">
            <v>Active</v>
          </cell>
          <cell r="P1272" t="str">
            <v>ORG_L07</v>
          </cell>
        </row>
        <row r="1273">
          <cell r="A1273" t="str">
            <v>BI_JG800</v>
          </cell>
          <cell r="B1273" t="str">
            <v>JG800</v>
          </cell>
          <cell r="C1273" t="str">
            <v>BI_JG800 - Noxon Rapids Unit 2 Turbine</v>
          </cell>
          <cell r="D1273" t="str">
            <v>ER_4137</v>
          </cell>
          <cell r="E1273" t="str">
            <v>4137</v>
          </cell>
          <cell r="F1273" t="str">
            <v>ER_4137 - Noxon Rapids Unit 2 Runner Upgrade</v>
          </cell>
          <cell r="G1273" t="str">
            <v>Regular Capital - Pre Business Case</v>
          </cell>
          <cell r="H1273" t="str">
            <v>No Subfunction</v>
          </cell>
          <cell r="I1273" t="str">
            <v>No Function</v>
          </cell>
          <cell r="J1273" t="str">
            <v>No Driver</v>
          </cell>
          <cell r="K1273" t="str">
            <v>SRV_ED</v>
          </cell>
          <cell r="L1273" t="str">
            <v>JUR_MT</v>
          </cell>
          <cell r="M1273" t="str">
            <v>Hydro 331-336</v>
          </cell>
          <cell r="N1273" t="str">
            <v>True</v>
          </cell>
          <cell r="O1273" t="str">
            <v>Inactive</v>
          </cell>
          <cell r="P1273" t="str">
            <v>ORG_E07</v>
          </cell>
        </row>
        <row r="1274">
          <cell r="A1274" t="str">
            <v>BI_JG801</v>
          </cell>
          <cell r="B1274" t="str">
            <v>JG801</v>
          </cell>
          <cell r="C1274" t="str">
            <v>BI_JG801 - NR HED Spillgate Refurbishment</v>
          </cell>
          <cell r="D1274" t="str">
            <v>ER_4187</v>
          </cell>
          <cell r="E1274" t="str">
            <v>4187</v>
          </cell>
          <cell r="F1274" t="str">
            <v>ER_4187 - NR HED Spillgate Refurbishment</v>
          </cell>
          <cell r="G1274" t="str">
            <v>Noxon Rapids Spillgate Refurbishment</v>
          </cell>
          <cell r="H1274" t="str">
            <v>Generation Subfunction</v>
          </cell>
          <cell r="I1274" t="str">
            <v>Generation Function</v>
          </cell>
          <cell r="J1274" t="str">
            <v>Asset Condition</v>
          </cell>
          <cell r="K1274" t="str">
            <v>SRV_ED</v>
          </cell>
          <cell r="L1274" t="str">
            <v>JUR_AN</v>
          </cell>
          <cell r="M1274" t="str">
            <v>Hydro 331-336</v>
          </cell>
          <cell r="N1274" t="str">
            <v>True</v>
          </cell>
          <cell r="O1274" t="str">
            <v>Active</v>
          </cell>
          <cell r="P1274" t="str">
            <v>ORG_L07</v>
          </cell>
        </row>
        <row r="1275">
          <cell r="A1275" t="str">
            <v>BI_JG802</v>
          </cell>
          <cell r="B1275" t="str">
            <v>JG802</v>
          </cell>
          <cell r="C1275" t="str">
            <v>BI_JG802 - NR GSU Bank C Replacement</v>
          </cell>
          <cell r="D1275" t="str">
            <v>ER_4195</v>
          </cell>
          <cell r="E1275" t="str">
            <v>4195</v>
          </cell>
          <cell r="F1275" t="str">
            <v>ER_4195 - NR GSU Bank C Replacement</v>
          </cell>
          <cell r="G1275" t="str">
            <v>Noxon Rapids Generator Step-Up Bank C Replacement</v>
          </cell>
          <cell r="H1275" t="str">
            <v>Generation Subfunction</v>
          </cell>
          <cell r="I1275" t="str">
            <v>Generation Function</v>
          </cell>
          <cell r="J1275" t="str">
            <v>Asset Condition</v>
          </cell>
          <cell r="K1275" t="str">
            <v>SRV_ED</v>
          </cell>
          <cell r="L1275" t="str">
            <v>JUR_AN</v>
          </cell>
          <cell r="M1275" t="str">
            <v>Elec Transmission 350-359</v>
          </cell>
          <cell r="N1275" t="str">
            <v>True</v>
          </cell>
          <cell r="O1275" t="str">
            <v>Active</v>
          </cell>
          <cell r="P1275" t="str">
            <v>ORG_L07</v>
          </cell>
        </row>
        <row r="1276">
          <cell r="A1276" t="str">
            <v>BI_JG900</v>
          </cell>
          <cell r="B1276" t="str">
            <v>JG900</v>
          </cell>
          <cell r="C1276" t="str">
            <v>BI_JG900 - Noxon Rapids Unit 3 Turbine</v>
          </cell>
          <cell r="D1276" t="str">
            <v>ER_4138</v>
          </cell>
          <cell r="E1276" t="str">
            <v>4138</v>
          </cell>
          <cell r="F1276" t="str">
            <v>ER_4138 - Noxon Rapids Unit 3 Runner Upgrade</v>
          </cell>
          <cell r="G1276" t="str">
            <v>Regular Capital - Pre Business Case</v>
          </cell>
          <cell r="H1276" t="str">
            <v>No Subfunction</v>
          </cell>
          <cell r="I1276" t="str">
            <v>No Function</v>
          </cell>
          <cell r="J1276" t="str">
            <v>No Driver</v>
          </cell>
          <cell r="K1276" t="str">
            <v>SRV_ED</v>
          </cell>
          <cell r="L1276" t="str">
            <v>JUR_MT</v>
          </cell>
          <cell r="M1276" t="str">
            <v>Hydro 331-336</v>
          </cell>
          <cell r="N1276" t="str">
            <v>True</v>
          </cell>
          <cell r="O1276" t="str">
            <v>Inactive</v>
          </cell>
          <cell r="P1276" t="str">
            <v>ORG_E07</v>
          </cell>
        </row>
        <row r="1277">
          <cell r="A1277" t="str">
            <v>BI_JN001</v>
          </cell>
          <cell r="B1277" t="str">
            <v>JN001</v>
          </cell>
          <cell r="C1277" t="str">
            <v>BI_JN001 - Jackson Prairie Storage Oregon</v>
          </cell>
          <cell r="D1277" t="str">
            <v>ER_7201</v>
          </cell>
          <cell r="E1277" t="str">
            <v>7201</v>
          </cell>
          <cell r="F1277" t="str">
            <v>ER_7201 - Jackson Prairie Storage</v>
          </cell>
          <cell r="G1277" t="str">
            <v>Jackson Prairie Natural Gas Storage Facility</v>
          </cell>
          <cell r="H1277" t="str">
            <v>Other Subfunction</v>
          </cell>
          <cell r="I1277" t="str">
            <v>Other Function</v>
          </cell>
          <cell r="J1277" t="str">
            <v>Performance &amp; Capacity</v>
          </cell>
          <cell r="K1277" t="str">
            <v>SRV_GD</v>
          </cell>
          <cell r="L1277" t="str">
            <v>JUR_OR</v>
          </cell>
          <cell r="M1277" t="str">
            <v>Gas Underground Storage 350-357</v>
          </cell>
          <cell r="N1277" t="str">
            <v>False</v>
          </cell>
          <cell r="O1277" t="str">
            <v>Active</v>
          </cell>
          <cell r="P1277" t="str">
            <v>ORG_J06</v>
          </cell>
        </row>
        <row r="1278">
          <cell r="A1278" t="str">
            <v>BI_JN101</v>
          </cell>
          <cell r="B1278" t="str">
            <v>JN101</v>
          </cell>
          <cell r="C1278" t="str">
            <v>BI_JN101 - Non-Cash Transfer of Jackson Prairie Assets</v>
          </cell>
          <cell r="D1278" t="str">
            <v>ER_7201</v>
          </cell>
          <cell r="E1278" t="str">
            <v>7201</v>
          </cell>
          <cell r="F1278" t="str">
            <v>ER_7201 - Jackson Prairie Storage</v>
          </cell>
          <cell r="G1278" t="str">
            <v>Jackson Prairie Natural Gas Storage Facility</v>
          </cell>
          <cell r="H1278" t="str">
            <v>Other Subfunction</v>
          </cell>
          <cell r="I1278" t="str">
            <v>Other Function</v>
          </cell>
          <cell r="J1278" t="str">
            <v>Performance &amp; Capacity</v>
          </cell>
          <cell r="K1278" t="str">
            <v>SRV_GD</v>
          </cell>
          <cell r="L1278" t="str">
            <v>JUR_AA</v>
          </cell>
          <cell r="M1278" t="str">
            <v>Gas Underground Storage 350-357</v>
          </cell>
          <cell r="N1278" t="str">
            <v>False</v>
          </cell>
          <cell r="O1278" t="str">
            <v>Inactive</v>
          </cell>
          <cell r="P1278" t="str">
            <v>ORG_J06</v>
          </cell>
        </row>
        <row r="1279">
          <cell r="A1279" t="str">
            <v>BI_JN604</v>
          </cell>
          <cell r="B1279" t="str">
            <v>JN604</v>
          </cell>
          <cell r="C1279" t="str">
            <v>BI_JN604 - Jackson Prairie Storage</v>
          </cell>
          <cell r="D1279" t="str">
            <v>ER_7201</v>
          </cell>
          <cell r="E1279" t="str">
            <v>7201</v>
          </cell>
          <cell r="F1279" t="str">
            <v>ER_7201 - Jackson Prairie Storage</v>
          </cell>
          <cell r="G1279" t="str">
            <v>Jackson Prairie Natural Gas Storage Facility</v>
          </cell>
          <cell r="H1279" t="str">
            <v>Other Subfunction</v>
          </cell>
          <cell r="I1279" t="str">
            <v>Other Function</v>
          </cell>
          <cell r="J1279" t="str">
            <v>Performance &amp; Capacity</v>
          </cell>
          <cell r="K1279" t="str">
            <v>SRV_GD</v>
          </cell>
          <cell r="L1279" t="str">
            <v>JUR_AN</v>
          </cell>
          <cell r="M1279" t="str">
            <v>Gas Underground Storage 350-357</v>
          </cell>
          <cell r="N1279" t="str">
            <v>False</v>
          </cell>
          <cell r="O1279" t="str">
            <v>Active</v>
          </cell>
          <cell r="P1279" t="str">
            <v>ORG_J06</v>
          </cell>
        </row>
        <row r="1280">
          <cell r="A1280" t="str">
            <v>BI_JN701</v>
          </cell>
          <cell r="B1280" t="str">
            <v>JN701</v>
          </cell>
          <cell r="C1280" t="str">
            <v>BI_JN701 - JP Zone 2 Expansion for OR</v>
          </cell>
          <cell r="D1280" t="str">
            <v>ER_7201</v>
          </cell>
          <cell r="E1280" t="str">
            <v>7201</v>
          </cell>
          <cell r="F1280" t="str">
            <v>ER_7201 - Jackson Prairie Storage</v>
          </cell>
          <cell r="G1280" t="str">
            <v>Jackson Prairie Natural Gas Storage Facility</v>
          </cell>
          <cell r="H1280" t="str">
            <v>Other Subfunction</v>
          </cell>
          <cell r="I1280" t="str">
            <v>Other Function</v>
          </cell>
          <cell r="J1280" t="str">
            <v>Performance &amp; Capacity</v>
          </cell>
          <cell r="K1280" t="str">
            <v>SRV_GD</v>
          </cell>
          <cell r="L1280" t="str">
            <v>JUR_OR</v>
          </cell>
          <cell r="M1280" t="str">
            <v>Gas Underground Storage 350-357</v>
          </cell>
          <cell r="N1280" t="str">
            <v>False</v>
          </cell>
          <cell r="O1280" t="str">
            <v>Inactive</v>
          </cell>
          <cell r="P1280" t="str">
            <v>ORG_J06</v>
          </cell>
        </row>
        <row r="1281">
          <cell r="A1281" t="str">
            <v>BI_JS101</v>
          </cell>
          <cell r="B1281" t="str">
            <v>JS101</v>
          </cell>
          <cell r="C1281" t="str">
            <v>BI_JS101 - Available BI number</v>
          </cell>
          <cell r="D1281" t="str">
            <v>ER_2211</v>
          </cell>
          <cell r="E1281" t="str">
            <v>2211</v>
          </cell>
          <cell r="F1281" t="str">
            <v>ER_2211 - Noxon 230 kV Sub - Replace Breakers</v>
          </cell>
          <cell r="G1281" t="str">
            <v>Regular Capital - Pre Business Case</v>
          </cell>
          <cell r="H1281" t="str">
            <v>No Subfunction</v>
          </cell>
          <cell r="I1281" t="str">
            <v>No Function</v>
          </cell>
          <cell r="J1281" t="str">
            <v>No Driver</v>
          </cell>
          <cell r="K1281" t="str">
            <v>SRV_ED</v>
          </cell>
          <cell r="L1281" t="str">
            <v>JUR_MT</v>
          </cell>
          <cell r="M1281" t="str">
            <v>Elec Transmission 350-359</v>
          </cell>
          <cell r="N1281" t="str">
            <v>True</v>
          </cell>
          <cell r="O1281" t="str">
            <v>Inactive</v>
          </cell>
          <cell r="P1281" t="str">
            <v>ORG_F08</v>
          </cell>
        </row>
        <row r="1282">
          <cell r="A1282" t="str">
            <v>BI_JS203</v>
          </cell>
          <cell r="B1282" t="str">
            <v>JS203</v>
          </cell>
          <cell r="C1282" t="str">
            <v>BI_JS203 - Noxon/Cabinet Restraints-Gen Dropping RAS</v>
          </cell>
          <cell r="D1282" t="str">
            <v>ER_2101</v>
          </cell>
          <cell r="E1282" t="str">
            <v>2101</v>
          </cell>
          <cell r="F1282" t="str">
            <v>ER_2101 - Noxon/Cabinet-Generation RAS</v>
          </cell>
          <cell r="G1282" t="str">
            <v>Regular Capital - Pre Business Case</v>
          </cell>
          <cell r="H1282" t="str">
            <v>No Subfunction</v>
          </cell>
          <cell r="I1282" t="str">
            <v>No Function</v>
          </cell>
          <cell r="J1282" t="str">
            <v>No Driver</v>
          </cell>
          <cell r="K1282" t="str">
            <v>SRV_ED</v>
          </cell>
          <cell r="L1282" t="str">
            <v>JUR_AN</v>
          </cell>
          <cell r="M1282" t="str">
            <v>Elec Transmission 350-359</v>
          </cell>
          <cell r="N1282" t="str">
            <v>True</v>
          </cell>
          <cell r="O1282" t="str">
            <v>Inactive</v>
          </cell>
          <cell r="P1282" t="str">
            <v>ORG_F08</v>
          </cell>
        </row>
        <row r="1283">
          <cell r="A1283" t="str">
            <v>BI_JS207</v>
          </cell>
          <cell r="B1283" t="str">
            <v>JS207</v>
          </cell>
          <cell r="C1283" t="str">
            <v>BI_JS207 - Noxon 230 Swyd: Generation Dropping Ras</v>
          </cell>
          <cell r="D1283" t="str">
            <v>ER_2101</v>
          </cell>
          <cell r="E1283" t="str">
            <v>2101</v>
          </cell>
          <cell r="F1283" t="str">
            <v>ER_2101 - Noxon/Cabinet-Generation RAS</v>
          </cell>
          <cell r="G1283" t="str">
            <v>Regular Capital - Pre Business Case</v>
          </cell>
          <cell r="H1283" t="str">
            <v>No Subfunction</v>
          </cell>
          <cell r="I1283" t="str">
            <v>No Function</v>
          </cell>
          <cell r="J1283" t="str">
            <v>No Driver</v>
          </cell>
          <cell r="K1283" t="str">
            <v>SRV_ED</v>
          </cell>
          <cell r="L1283" t="str">
            <v>JUR_AN</v>
          </cell>
          <cell r="M1283" t="str">
            <v>Elec Transmission 350-359</v>
          </cell>
          <cell r="N1283" t="str">
            <v>True</v>
          </cell>
          <cell r="O1283" t="str">
            <v>Inactive</v>
          </cell>
          <cell r="P1283" t="str">
            <v>ORG_F08</v>
          </cell>
        </row>
        <row r="1284">
          <cell r="A1284" t="str">
            <v>BI_JS211</v>
          </cell>
          <cell r="B1284" t="str">
            <v>JS211</v>
          </cell>
          <cell r="C1284" t="str">
            <v>BI_JS211 - Cabinet 230 Swyd: Generation Dropping Ras</v>
          </cell>
          <cell r="D1284" t="str">
            <v>ER_2101</v>
          </cell>
          <cell r="E1284" t="str">
            <v>2101</v>
          </cell>
          <cell r="F1284" t="str">
            <v>ER_2101 - Noxon/Cabinet-Generation RAS</v>
          </cell>
          <cell r="G1284" t="str">
            <v>Regular Capital - Pre Business Case</v>
          </cell>
          <cell r="H1284" t="str">
            <v>No Subfunction</v>
          </cell>
          <cell r="I1284" t="str">
            <v>No Function</v>
          </cell>
          <cell r="J1284" t="str">
            <v>No Driver</v>
          </cell>
          <cell r="K1284" t="str">
            <v>SRV_ED</v>
          </cell>
          <cell r="L1284" t="str">
            <v>JUR_AN</v>
          </cell>
          <cell r="M1284" t="str">
            <v>Elec Transmission 350-359</v>
          </cell>
          <cell r="N1284" t="str">
            <v>True</v>
          </cell>
          <cell r="O1284" t="str">
            <v>Inactive</v>
          </cell>
          <cell r="P1284" t="str">
            <v>ORG_F08</v>
          </cell>
        </row>
        <row r="1285">
          <cell r="A1285" t="str">
            <v>BI_JS300</v>
          </cell>
          <cell r="B1285" t="str">
            <v>JS300</v>
          </cell>
          <cell r="C1285" t="str">
            <v>BI_JS300 - Noxon 230 kV Sub - Replace Breakers</v>
          </cell>
          <cell r="D1285" t="str">
            <v>ER_2211</v>
          </cell>
          <cell r="E1285" t="str">
            <v>2211</v>
          </cell>
          <cell r="F1285" t="str">
            <v>ER_2211 - Noxon 230 kV Sub - Replace Breakers</v>
          </cell>
          <cell r="G1285" t="str">
            <v>Regular Capital - Pre Business Case</v>
          </cell>
          <cell r="H1285" t="str">
            <v>No Subfunction</v>
          </cell>
          <cell r="I1285" t="str">
            <v>No Function</v>
          </cell>
          <cell r="J1285" t="str">
            <v>No Driver</v>
          </cell>
          <cell r="K1285" t="str">
            <v>SRV_ED</v>
          </cell>
          <cell r="L1285" t="str">
            <v>JUR_MT</v>
          </cell>
          <cell r="M1285" t="str">
            <v>Elec Transmission 350-359</v>
          </cell>
          <cell r="N1285" t="str">
            <v>True</v>
          </cell>
          <cell r="O1285" t="str">
            <v>Inactive</v>
          </cell>
          <cell r="P1285" t="str">
            <v>ORG_F08</v>
          </cell>
        </row>
        <row r="1286">
          <cell r="A1286" t="str">
            <v>BI_JS401</v>
          </cell>
          <cell r="B1286" t="str">
            <v>JS401</v>
          </cell>
          <cell r="C1286" t="str">
            <v>BI_JS401 - Noxon/Cab Gen Ras</v>
          </cell>
          <cell r="D1286" t="str">
            <v>ER_2101</v>
          </cell>
          <cell r="E1286" t="str">
            <v>2101</v>
          </cell>
          <cell r="F1286" t="str">
            <v>ER_2101 - Noxon/Cabinet-Generation RAS</v>
          </cell>
          <cell r="G1286" t="str">
            <v>Regular Capital - Pre Business Case</v>
          </cell>
          <cell r="H1286" t="str">
            <v>No Subfunction</v>
          </cell>
          <cell r="I1286" t="str">
            <v>No Function</v>
          </cell>
          <cell r="J1286" t="str">
            <v>No Driver</v>
          </cell>
          <cell r="K1286" t="str">
            <v>SRV_ED</v>
          </cell>
          <cell r="L1286" t="str">
            <v>JUR_AN</v>
          </cell>
          <cell r="M1286" t="str">
            <v>Elec Transmission 350-359</v>
          </cell>
          <cell r="N1286" t="str">
            <v>True</v>
          </cell>
          <cell r="O1286" t="str">
            <v>Inactive</v>
          </cell>
          <cell r="P1286" t="str">
            <v>ORG_B09</v>
          </cell>
        </row>
        <row r="1287">
          <cell r="A1287" t="str">
            <v>BI_JS500</v>
          </cell>
          <cell r="B1287" t="str">
            <v>JS500</v>
          </cell>
          <cell r="C1287" t="str">
            <v>BI_JS500 - Noxon 230 Sub - Add/and Upgrade 1 Ln Pos.</v>
          </cell>
          <cell r="D1287" t="str">
            <v>ER_2109</v>
          </cell>
          <cell r="E1287" t="str">
            <v>2109</v>
          </cell>
          <cell r="F1287" t="str">
            <v>ER_2109 - Noxon-Pine Creek Double Circuit 230kV</v>
          </cell>
          <cell r="G1287" t="str">
            <v>Regular Capital - Pre Business Case</v>
          </cell>
          <cell r="H1287" t="str">
            <v>No Subfunction</v>
          </cell>
          <cell r="I1287" t="str">
            <v>No Function</v>
          </cell>
          <cell r="J1287" t="str">
            <v>No Driver</v>
          </cell>
          <cell r="K1287" t="str">
            <v>SRV_ED</v>
          </cell>
          <cell r="L1287" t="str">
            <v>JUR_ID</v>
          </cell>
          <cell r="M1287" t="str">
            <v>Elec Transmission 350-359</v>
          </cell>
          <cell r="N1287" t="str">
            <v>True</v>
          </cell>
          <cell r="O1287" t="str">
            <v>Inactive</v>
          </cell>
          <cell r="P1287" t="str">
            <v>ORG_F08</v>
          </cell>
        </row>
        <row r="1288">
          <cell r="A1288" t="str">
            <v>BI_JS618</v>
          </cell>
          <cell r="B1288" t="str">
            <v>JS618</v>
          </cell>
          <cell r="C1288" t="str">
            <v>BI_JS618 - Noxon 230kV Sw yard-R333 RAS Modif</v>
          </cell>
          <cell r="D1288" t="str">
            <v>ER_2101</v>
          </cell>
          <cell r="E1288" t="str">
            <v>2101</v>
          </cell>
          <cell r="F1288" t="str">
            <v>ER_2101 - Noxon/Cabinet-Generation RAS</v>
          </cell>
          <cell r="G1288" t="str">
            <v>Regular Capital - Pre Business Case</v>
          </cell>
          <cell r="H1288" t="str">
            <v>No Subfunction</v>
          </cell>
          <cell r="I1288" t="str">
            <v>No Function</v>
          </cell>
          <cell r="J1288" t="str">
            <v>No Driver</v>
          </cell>
          <cell r="K1288" t="str">
            <v>SRV_ED</v>
          </cell>
          <cell r="L1288" t="str">
            <v>JUR_AN</v>
          </cell>
          <cell r="M1288" t="str">
            <v>Elec Transmission 350-359</v>
          </cell>
          <cell r="N1288" t="str">
            <v>True</v>
          </cell>
          <cell r="O1288" t="str">
            <v>Inactive</v>
          </cell>
          <cell r="P1288" t="str">
            <v>ORG_M08</v>
          </cell>
        </row>
        <row r="1289">
          <cell r="A1289" t="str">
            <v>BI_JY401</v>
          </cell>
          <cell r="B1289" t="str">
            <v>JY401</v>
          </cell>
          <cell r="C1289" t="str">
            <v>BI_JY401 - Noxon/Cabinet Trunked Radio System Expansion</v>
          </cell>
          <cell r="D1289" t="str">
            <v>ER_5104</v>
          </cell>
          <cell r="E1289" t="str">
            <v>5104</v>
          </cell>
          <cell r="F1289" t="str">
            <v>ER_5104 - Two-Way Radio System</v>
          </cell>
          <cell r="G1289" t="str">
            <v>Regular Capital - Pre Business Case</v>
          </cell>
          <cell r="H1289" t="str">
            <v>No Subfunction</v>
          </cell>
          <cell r="I1289" t="str">
            <v>No Function</v>
          </cell>
          <cell r="J1289" t="str">
            <v>No Driver</v>
          </cell>
          <cell r="K1289" t="str">
            <v>SRV_CD</v>
          </cell>
          <cell r="L1289" t="str">
            <v>JUR_AA</v>
          </cell>
          <cell r="M1289" t="str">
            <v>General 5yr 389 / 393-395 / 397-398</v>
          </cell>
          <cell r="N1289" t="str">
            <v>True</v>
          </cell>
          <cell r="O1289" t="str">
            <v>Inactive</v>
          </cell>
          <cell r="P1289" t="str">
            <v>ORG_B09</v>
          </cell>
        </row>
        <row r="1290">
          <cell r="A1290" t="str">
            <v>BI_KC900</v>
          </cell>
          <cell r="B1290" t="str">
            <v>KC900</v>
          </cell>
          <cell r="C1290" t="str">
            <v>BI_KC900 - St. Maries 115-24kV Substation - Comm</v>
          </cell>
          <cell r="D1290" t="str">
            <v>ER_2606</v>
          </cell>
          <cell r="E1290" t="str">
            <v>2606</v>
          </cell>
          <cell r="F1290" t="str">
            <v>ER_2606 - SCADA to all Substations</v>
          </cell>
          <cell r="G1290" t="str">
            <v>Substation - New Distribution Station Capacity Program</v>
          </cell>
          <cell r="H1290" t="str">
            <v>T&amp;D Engineering</v>
          </cell>
          <cell r="I1290" t="str">
            <v>T&amp;D</v>
          </cell>
          <cell r="J1290" t="str">
            <v>Performance &amp; Capacity</v>
          </cell>
          <cell r="K1290" t="str">
            <v>SRV_ED</v>
          </cell>
          <cell r="L1290" t="str">
            <v>JUR_AA</v>
          </cell>
          <cell r="M1290" t="str">
            <v>General 12yr 389 / 393-395 / 397-398</v>
          </cell>
          <cell r="N1290" t="str">
            <v>True</v>
          </cell>
          <cell r="O1290" t="str">
            <v>Active</v>
          </cell>
          <cell r="P1290" t="str">
            <v>ORG_J09</v>
          </cell>
        </row>
        <row r="1291">
          <cell r="A1291" t="str">
            <v>BI_KD001</v>
          </cell>
          <cell r="B1291" t="str">
            <v>KD001</v>
          </cell>
          <cell r="C1291" t="str">
            <v>BI_KD001 - Wallace 542</v>
          </cell>
          <cell r="D1291" t="str">
            <v>ER_2414</v>
          </cell>
          <cell r="E1291" t="str">
            <v>2414</v>
          </cell>
          <cell r="F1291" t="str">
            <v>ER_2414 - Sys-Dist Reliability-Improve Worst Fdrs</v>
          </cell>
          <cell r="G1291" t="str">
            <v>Distribution System Enhancements</v>
          </cell>
          <cell r="H1291" t="str">
            <v>T&amp;D Engineering</v>
          </cell>
          <cell r="I1291" t="str">
            <v>T&amp;D</v>
          </cell>
          <cell r="J1291" t="str">
            <v>Performance &amp; Capacity</v>
          </cell>
          <cell r="K1291" t="str">
            <v>SRV_ED</v>
          </cell>
          <cell r="L1291" t="str">
            <v>JUR_AN</v>
          </cell>
          <cell r="M1291" t="str">
            <v>Elec Distribution 360-373</v>
          </cell>
          <cell r="N1291" t="str">
            <v>True</v>
          </cell>
          <cell r="O1291" t="str">
            <v>Inactive</v>
          </cell>
          <cell r="P1291" t="str">
            <v>ORG_H53</v>
          </cell>
        </row>
        <row r="1292">
          <cell r="A1292" t="str">
            <v>BI_KD101</v>
          </cell>
          <cell r="B1292" t="str">
            <v>KD101</v>
          </cell>
          <cell r="C1292" t="str">
            <v>BI_KD101 - St Maries 633-Relocate 3Mi 24Kv Feeder Trunk</v>
          </cell>
          <cell r="D1292" t="str">
            <v>ER_2205</v>
          </cell>
          <cell r="E1292" t="str">
            <v>2205</v>
          </cell>
          <cell r="F1292" t="str">
            <v>ER_2205 - St. Maries 633-Relocate 3Mi</v>
          </cell>
          <cell r="G1292" t="str">
            <v>Regular Capital - Pre Business Case</v>
          </cell>
          <cell r="H1292" t="str">
            <v>No Subfunction</v>
          </cell>
          <cell r="I1292" t="str">
            <v>No Function</v>
          </cell>
          <cell r="J1292" t="str">
            <v>No Driver</v>
          </cell>
          <cell r="K1292" t="str">
            <v>SRV_ED</v>
          </cell>
          <cell r="L1292" t="str">
            <v>JUR_ID</v>
          </cell>
          <cell r="M1292" t="str">
            <v>Elec Distribution 360-373</v>
          </cell>
          <cell r="N1292" t="str">
            <v>True</v>
          </cell>
          <cell r="O1292" t="str">
            <v>Inactive</v>
          </cell>
          <cell r="P1292" t="str">
            <v>ORG_H53</v>
          </cell>
        </row>
        <row r="1293">
          <cell r="A1293" t="str">
            <v>BI_KD102</v>
          </cell>
          <cell r="B1293" t="str">
            <v>KD102</v>
          </cell>
          <cell r="C1293" t="str">
            <v>BI_KD102 - Pine Ck 424 Recond 1 mi</v>
          </cell>
          <cell r="D1293" t="str">
            <v>ER_2515</v>
          </cell>
          <cell r="E1293" t="str">
            <v>2515</v>
          </cell>
          <cell r="F1293" t="str">
            <v>ER_2515 - Distribution - CdA East &amp; North</v>
          </cell>
          <cell r="G1293" t="str">
            <v>Distribution System Enhancements</v>
          </cell>
          <cell r="H1293" t="str">
            <v>T&amp;D Engineering</v>
          </cell>
          <cell r="I1293" t="str">
            <v>T&amp;D</v>
          </cell>
          <cell r="J1293" t="str">
            <v>Performance &amp; Capacity</v>
          </cell>
          <cell r="K1293" t="str">
            <v>SRV_ED</v>
          </cell>
          <cell r="L1293" t="str">
            <v>JUR_ID</v>
          </cell>
          <cell r="M1293" t="str">
            <v>Elec Distribution 360-373</v>
          </cell>
          <cell r="N1293" t="str">
            <v>True</v>
          </cell>
          <cell r="O1293" t="str">
            <v>Active</v>
          </cell>
          <cell r="P1293" t="str">
            <v>ORG_C51</v>
          </cell>
        </row>
        <row r="1294">
          <cell r="A1294" t="str">
            <v>BI_KD103</v>
          </cell>
          <cell r="B1294" t="str">
            <v>KD103</v>
          </cell>
          <cell r="C1294" t="str">
            <v>BI_KD103 - Wallace 542 - Relocate 1.5 mi to Bike Tr</v>
          </cell>
          <cell r="D1294" t="str">
            <v>ER_2515</v>
          </cell>
          <cell r="E1294" t="str">
            <v>2515</v>
          </cell>
          <cell r="F1294" t="str">
            <v>ER_2515 - Distribution - CdA East &amp; North</v>
          </cell>
          <cell r="G1294" t="str">
            <v>Distribution System Enhancements</v>
          </cell>
          <cell r="H1294" t="str">
            <v>T&amp;D Engineering</v>
          </cell>
          <cell r="I1294" t="str">
            <v>T&amp;D</v>
          </cell>
          <cell r="J1294" t="str">
            <v>Performance &amp; Capacity</v>
          </cell>
          <cell r="K1294" t="str">
            <v>SRV_ED</v>
          </cell>
          <cell r="L1294" t="str">
            <v>JUR_ID</v>
          </cell>
          <cell r="M1294" t="str">
            <v>Elec Distribution 360-373</v>
          </cell>
          <cell r="N1294" t="str">
            <v>True</v>
          </cell>
          <cell r="O1294" t="str">
            <v>Inactive</v>
          </cell>
          <cell r="P1294" t="str">
            <v>ORG_H53</v>
          </cell>
        </row>
        <row r="1295">
          <cell r="A1295" t="str">
            <v>BI_KD104</v>
          </cell>
          <cell r="B1295" t="str">
            <v>KD104</v>
          </cell>
          <cell r="C1295" t="str">
            <v>BI_KD104 - St. Maries Potlatch</v>
          </cell>
          <cell r="D1295" t="str">
            <v>ER_2541</v>
          </cell>
          <cell r="E1295" t="str">
            <v>2541</v>
          </cell>
          <cell r="F1295" t="str">
            <v>ER_2541 - St. Maries Potlatch</v>
          </cell>
          <cell r="G1295" t="str">
            <v>Regular Capital - Pre Business Case</v>
          </cell>
          <cell r="H1295" t="str">
            <v>No Subfunction</v>
          </cell>
          <cell r="I1295" t="str">
            <v>No Function</v>
          </cell>
          <cell r="J1295" t="str">
            <v>No Driver</v>
          </cell>
          <cell r="K1295" t="str">
            <v>SRV_ED</v>
          </cell>
          <cell r="L1295" t="str">
            <v>JUR_ID</v>
          </cell>
          <cell r="M1295" t="str">
            <v>Elec Distribution 360-373</v>
          </cell>
          <cell r="N1295" t="str">
            <v>True</v>
          </cell>
          <cell r="O1295" t="str">
            <v>Inactive</v>
          </cell>
          <cell r="P1295" t="str">
            <v>ORG_H53</v>
          </cell>
        </row>
        <row r="1296">
          <cell r="A1296" t="str">
            <v>BI_KD111</v>
          </cell>
          <cell r="B1296" t="str">
            <v>KD111</v>
          </cell>
          <cell r="C1296" t="str">
            <v>BI_KD111 - Big Creek 411 - Rebuild 1 Mile of Feeder Trunk</v>
          </cell>
          <cell r="D1296" t="str">
            <v>ER_2202</v>
          </cell>
          <cell r="E1296" t="str">
            <v>2202</v>
          </cell>
          <cell r="F1296" t="str">
            <v>ER_2202 - Big Creek 411 feeder trunk-Rebuild 1Mi</v>
          </cell>
          <cell r="G1296" t="str">
            <v>Regular Capital - Pre Business Case</v>
          </cell>
          <cell r="H1296" t="str">
            <v>No Subfunction</v>
          </cell>
          <cell r="I1296" t="str">
            <v>No Function</v>
          </cell>
          <cell r="J1296" t="str">
            <v>No Driver</v>
          </cell>
          <cell r="K1296" t="str">
            <v>SRV_ED</v>
          </cell>
          <cell r="L1296" t="str">
            <v>JUR_ID</v>
          </cell>
          <cell r="M1296" t="str">
            <v>Elec Distribution 360-373</v>
          </cell>
          <cell r="N1296" t="str">
            <v>True</v>
          </cell>
          <cell r="O1296" t="str">
            <v>Inactive</v>
          </cell>
          <cell r="P1296" t="str">
            <v>ORG_H53</v>
          </cell>
        </row>
        <row r="1297">
          <cell r="A1297" t="str">
            <v>BI_KD200</v>
          </cell>
          <cell r="B1297" t="str">
            <v>KD200</v>
          </cell>
          <cell r="C1297" t="str">
            <v>BI_KD200 - Wood Sub Rbld-Big Creek</v>
          </cell>
          <cell r="D1297" t="str">
            <v>ER_2204</v>
          </cell>
          <cell r="E1297" t="str">
            <v>2204</v>
          </cell>
          <cell r="F1297" t="str">
            <v>ER_2204 - Substation Rebuilds</v>
          </cell>
          <cell r="G1297" t="str">
            <v>Substation - Station Rebuilds Program</v>
          </cell>
          <cell r="H1297" t="str">
            <v>T&amp;D Engineering</v>
          </cell>
          <cell r="I1297" t="str">
            <v>T&amp;D</v>
          </cell>
          <cell r="J1297" t="str">
            <v>Asset Condition</v>
          </cell>
          <cell r="K1297" t="str">
            <v>SRV_ED</v>
          </cell>
          <cell r="L1297" t="str">
            <v>JUR_ID</v>
          </cell>
          <cell r="M1297" t="str">
            <v>Elec Distribution 360-373</v>
          </cell>
          <cell r="N1297" t="str">
            <v>True</v>
          </cell>
          <cell r="O1297" t="str">
            <v>Active</v>
          </cell>
          <cell r="P1297" t="str">
            <v>ORG_H53</v>
          </cell>
        </row>
        <row r="1298">
          <cell r="A1298" t="str">
            <v>BI_KD201</v>
          </cell>
          <cell r="B1298" t="str">
            <v>KD201</v>
          </cell>
          <cell r="C1298" t="str">
            <v>BI_KD201 - Lucky Friday Dx Integration</v>
          </cell>
          <cell r="D1298" t="str">
            <v>ER_2547</v>
          </cell>
          <cell r="E1298" t="str">
            <v>2547</v>
          </cell>
          <cell r="F1298" t="str">
            <v>ER_2547 - Lucky Friday 115 kV - Rebuild</v>
          </cell>
          <cell r="G1298" t="str">
            <v>Substation - Station Rebuilds Program</v>
          </cell>
          <cell r="H1298" t="str">
            <v>T&amp;D Engineering</v>
          </cell>
          <cell r="I1298" t="str">
            <v>T&amp;D</v>
          </cell>
          <cell r="J1298" t="str">
            <v>Asset Condition</v>
          </cell>
          <cell r="K1298" t="str">
            <v>SRV_ED</v>
          </cell>
          <cell r="L1298" t="str">
            <v>JUR_ID</v>
          </cell>
          <cell r="M1298" t="str">
            <v>Elec Distribution 360-373</v>
          </cell>
          <cell r="N1298" t="str">
            <v>True</v>
          </cell>
          <cell r="O1298" t="str">
            <v>Inactive</v>
          </cell>
          <cell r="P1298" t="str">
            <v>ORG_H53</v>
          </cell>
        </row>
        <row r="1299">
          <cell r="A1299" t="str">
            <v>BI_KD300</v>
          </cell>
          <cell r="B1299" t="str">
            <v>KD300</v>
          </cell>
          <cell r="C1299" t="str">
            <v>BI_KD300 - Pinehurst 443 ID</v>
          </cell>
          <cell r="D1299" t="str">
            <v>ER_2414</v>
          </cell>
          <cell r="E1299" t="str">
            <v>2414</v>
          </cell>
          <cell r="F1299" t="str">
            <v>ER_2414 - Sys-Dist Reliability-Improve Worst Fdrs</v>
          </cell>
          <cell r="G1299" t="str">
            <v>Distribution System Enhancements</v>
          </cell>
          <cell r="H1299" t="str">
            <v>T&amp;D Engineering</v>
          </cell>
          <cell r="I1299" t="str">
            <v>T&amp;D</v>
          </cell>
          <cell r="J1299" t="str">
            <v>Performance &amp; Capacity</v>
          </cell>
          <cell r="K1299" t="str">
            <v>SRV_ED</v>
          </cell>
          <cell r="L1299" t="str">
            <v>JUR_AN</v>
          </cell>
          <cell r="M1299" t="str">
            <v>Elec Distribution 360-373</v>
          </cell>
          <cell r="N1299" t="str">
            <v>True</v>
          </cell>
          <cell r="O1299" t="str">
            <v>Inactive</v>
          </cell>
          <cell r="P1299" t="str">
            <v>ORG_H53</v>
          </cell>
        </row>
        <row r="1300">
          <cell r="A1300" t="str">
            <v>BI_KD301</v>
          </cell>
          <cell r="B1300" t="str">
            <v>KD301</v>
          </cell>
          <cell r="C1300" t="str">
            <v>BI_KD301 - Baseline CDA Segment Record</v>
          </cell>
          <cell r="D1300" t="str">
            <v>ER_2515</v>
          </cell>
          <cell r="E1300" t="str">
            <v>2515</v>
          </cell>
          <cell r="F1300" t="str">
            <v>ER_2515 - Distribution - CdA East &amp; North</v>
          </cell>
          <cell r="G1300" t="str">
            <v>Distribution System Enhancements</v>
          </cell>
          <cell r="H1300" t="str">
            <v>T&amp;D Engineering</v>
          </cell>
          <cell r="I1300" t="str">
            <v>T&amp;D</v>
          </cell>
          <cell r="J1300" t="str">
            <v>Performance &amp; Capacity</v>
          </cell>
          <cell r="K1300" t="str">
            <v>SRV_ED</v>
          </cell>
          <cell r="L1300" t="str">
            <v>JUR_ID</v>
          </cell>
          <cell r="M1300" t="str">
            <v>Elec Distribution 360-373</v>
          </cell>
          <cell r="N1300" t="str">
            <v>True</v>
          </cell>
          <cell r="O1300" t="str">
            <v>Active</v>
          </cell>
          <cell r="P1300" t="str">
            <v>ORG_C51</v>
          </cell>
        </row>
        <row r="1301">
          <cell r="A1301" t="str">
            <v>BI_KD302</v>
          </cell>
          <cell r="B1301" t="str">
            <v>KD302</v>
          </cell>
          <cell r="C1301" t="str">
            <v>BI_KD302 - OSB521 - Recond/Viper for Coeur Mine</v>
          </cell>
          <cell r="D1301" t="str">
            <v>ER_2515</v>
          </cell>
          <cell r="E1301" t="str">
            <v>2515</v>
          </cell>
          <cell r="F1301" t="str">
            <v>ER_2515 - Distribution - CdA East &amp; North</v>
          </cell>
          <cell r="G1301" t="str">
            <v>Distribution System Enhancements</v>
          </cell>
          <cell r="H1301" t="str">
            <v>T&amp;D Engineering</v>
          </cell>
          <cell r="I1301" t="str">
            <v>T&amp;D</v>
          </cell>
          <cell r="J1301" t="str">
            <v>Performance &amp; Capacity</v>
          </cell>
          <cell r="K1301" t="str">
            <v>SRV_ED</v>
          </cell>
          <cell r="L1301" t="str">
            <v>JUR_ID</v>
          </cell>
          <cell r="M1301" t="str">
            <v>Elec Distribution 360-373</v>
          </cell>
          <cell r="N1301" t="str">
            <v>True</v>
          </cell>
          <cell r="O1301" t="str">
            <v>Inactive</v>
          </cell>
          <cell r="P1301" t="str">
            <v>ORG_C51</v>
          </cell>
        </row>
        <row r="1302">
          <cell r="A1302" t="str">
            <v>BI_KD303</v>
          </cell>
          <cell r="B1302" t="str">
            <v>KD303</v>
          </cell>
          <cell r="C1302" t="str">
            <v>BI_KD303 - PIN441 - Reconductor FDR Tie</v>
          </cell>
          <cell r="D1302" t="str">
            <v>ER_2515</v>
          </cell>
          <cell r="E1302" t="str">
            <v>2515</v>
          </cell>
          <cell r="F1302" t="str">
            <v>ER_2515 - Distribution - CdA East &amp; North</v>
          </cell>
          <cell r="G1302" t="str">
            <v>Distribution System Enhancements</v>
          </cell>
          <cell r="H1302" t="str">
            <v>T&amp;D Engineering</v>
          </cell>
          <cell r="I1302" t="str">
            <v>T&amp;D</v>
          </cell>
          <cell r="J1302" t="str">
            <v>Performance &amp; Capacity</v>
          </cell>
          <cell r="K1302" t="str">
            <v>SRV_ED</v>
          </cell>
          <cell r="L1302" t="str">
            <v>JUR_ID</v>
          </cell>
          <cell r="M1302" t="str">
            <v>Elec Distribution 360-373</v>
          </cell>
          <cell r="N1302" t="str">
            <v>True</v>
          </cell>
          <cell r="O1302" t="str">
            <v>Inactive</v>
          </cell>
          <cell r="P1302" t="str">
            <v>ORG_C51</v>
          </cell>
        </row>
        <row r="1303">
          <cell r="A1303" t="str">
            <v>BI_KD304</v>
          </cell>
          <cell r="B1303" t="str">
            <v>KD304</v>
          </cell>
          <cell r="C1303" t="str">
            <v>BI_KD304 - BIG411 - Recond/Sw to Cobalt Mine</v>
          </cell>
          <cell r="D1303" t="str">
            <v>ER_2515</v>
          </cell>
          <cell r="E1303" t="str">
            <v>2515</v>
          </cell>
          <cell r="F1303" t="str">
            <v>ER_2515 - Distribution - CdA East &amp; North</v>
          </cell>
          <cell r="G1303" t="str">
            <v>Distribution System Enhancements</v>
          </cell>
          <cell r="H1303" t="str">
            <v>T&amp;D Engineering</v>
          </cell>
          <cell r="I1303" t="str">
            <v>T&amp;D</v>
          </cell>
          <cell r="J1303" t="str">
            <v>Performance &amp; Capacity</v>
          </cell>
          <cell r="K1303" t="str">
            <v>SRV_ED</v>
          </cell>
          <cell r="L1303" t="str">
            <v>JUR_ID</v>
          </cell>
          <cell r="M1303" t="str">
            <v>Elec Distribution 360-373</v>
          </cell>
          <cell r="N1303" t="str">
            <v>True</v>
          </cell>
          <cell r="O1303" t="str">
            <v>Inactive</v>
          </cell>
          <cell r="P1303" t="str">
            <v>ORG_C51</v>
          </cell>
        </row>
        <row r="1304">
          <cell r="A1304" t="str">
            <v>BI_KD400</v>
          </cell>
          <cell r="B1304" t="str">
            <v>KD400</v>
          </cell>
          <cell r="C1304" t="str">
            <v>BI_KD400 - Wallace 544-Recond for Star Mine</v>
          </cell>
          <cell r="D1304" t="str">
            <v>ER_2515</v>
          </cell>
          <cell r="E1304" t="str">
            <v>2515</v>
          </cell>
          <cell r="F1304" t="str">
            <v>ER_2515 - Distribution - CdA East &amp; North</v>
          </cell>
          <cell r="G1304" t="str">
            <v>Distribution System Enhancements</v>
          </cell>
          <cell r="H1304" t="str">
            <v>T&amp;D Engineering</v>
          </cell>
          <cell r="I1304" t="str">
            <v>T&amp;D</v>
          </cell>
          <cell r="J1304" t="str">
            <v>Performance &amp; Capacity</v>
          </cell>
          <cell r="K1304" t="str">
            <v>SRV_ED</v>
          </cell>
          <cell r="L1304" t="str">
            <v>JUR_ID</v>
          </cell>
          <cell r="M1304" t="str">
            <v>Elec Distribution 360-373</v>
          </cell>
          <cell r="N1304" t="str">
            <v>True</v>
          </cell>
          <cell r="O1304" t="str">
            <v>Inactive</v>
          </cell>
          <cell r="P1304" t="str">
            <v>ORG_C51</v>
          </cell>
        </row>
        <row r="1305">
          <cell r="A1305" t="str">
            <v>BI_KD401</v>
          </cell>
          <cell r="B1305" t="str">
            <v>KD401</v>
          </cell>
          <cell r="C1305" t="str">
            <v>BI_KD401 - PIN441-Finish 2013 proj.</v>
          </cell>
          <cell r="D1305" t="str">
            <v>ER_2515</v>
          </cell>
          <cell r="E1305" t="str">
            <v>2515</v>
          </cell>
          <cell r="F1305" t="str">
            <v>ER_2515 - Distribution - CdA East &amp; North</v>
          </cell>
          <cell r="G1305" t="str">
            <v>Distribution System Enhancements</v>
          </cell>
          <cell r="H1305" t="str">
            <v>T&amp;D Engineering</v>
          </cell>
          <cell r="I1305" t="str">
            <v>T&amp;D</v>
          </cell>
          <cell r="J1305" t="str">
            <v>Performance &amp; Capacity</v>
          </cell>
          <cell r="K1305" t="str">
            <v>SRV_ED</v>
          </cell>
          <cell r="L1305" t="str">
            <v>JUR_ID</v>
          </cell>
          <cell r="M1305" t="str">
            <v>Elec Distribution 360-373</v>
          </cell>
          <cell r="N1305" t="str">
            <v>True</v>
          </cell>
          <cell r="O1305" t="str">
            <v>Inactive</v>
          </cell>
          <cell r="P1305" t="str">
            <v>ORG_C51</v>
          </cell>
        </row>
        <row r="1306">
          <cell r="A1306" t="str">
            <v>BI_KD500</v>
          </cell>
          <cell r="B1306" t="str">
            <v>KD500</v>
          </cell>
          <cell r="C1306" t="str">
            <v>BI_KD500 - O'gara 611 - Reconductor 1.5 miles &amp; add capacitor</v>
          </cell>
          <cell r="D1306" t="str">
            <v>ER_2515</v>
          </cell>
          <cell r="E1306" t="str">
            <v>2515</v>
          </cell>
          <cell r="F1306" t="str">
            <v>ER_2515 - Distribution - CdA East &amp; North</v>
          </cell>
          <cell r="G1306" t="str">
            <v>Distribution System Enhancements</v>
          </cell>
          <cell r="H1306" t="str">
            <v>T&amp;D Engineering</v>
          </cell>
          <cell r="I1306" t="str">
            <v>T&amp;D</v>
          </cell>
          <cell r="J1306" t="str">
            <v>Performance &amp; Capacity</v>
          </cell>
          <cell r="K1306" t="str">
            <v>SRV_ED</v>
          </cell>
          <cell r="L1306" t="str">
            <v>JUR_ID</v>
          </cell>
          <cell r="M1306" t="str">
            <v>Elec Distribution 360-373</v>
          </cell>
          <cell r="N1306" t="str">
            <v>True</v>
          </cell>
          <cell r="O1306" t="str">
            <v>Inactive</v>
          </cell>
          <cell r="P1306" t="str">
            <v>ORG_H53</v>
          </cell>
        </row>
        <row r="1307">
          <cell r="A1307" t="str">
            <v>BI_KD501</v>
          </cell>
          <cell r="B1307" t="str">
            <v>KD501</v>
          </cell>
          <cell r="C1307" t="str">
            <v>BI_KD501 - STM 633-Convert 3 Laterals to UG</v>
          </cell>
          <cell r="D1307" t="str">
            <v>ER_2515</v>
          </cell>
          <cell r="E1307" t="str">
            <v>2515</v>
          </cell>
          <cell r="F1307" t="str">
            <v>ER_2515 - Distribution - CdA East &amp; North</v>
          </cell>
          <cell r="G1307" t="str">
            <v>Distribution System Enhancements</v>
          </cell>
          <cell r="H1307" t="str">
            <v>T&amp;D Engineering</v>
          </cell>
          <cell r="I1307" t="str">
            <v>T&amp;D</v>
          </cell>
          <cell r="J1307" t="str">
            <v>Performance &amp; Capacity</v>
          </cell>
          <cell r="K1307" t="str">
            <v>SRV_ED</v>
          </cell>
          <cell r="L1307" t="str">
            <v>JUR_ID</v>
          </cell>
          <cell r="M1307" t="str">
            <v>Elec Distribution 360-373</v>
          </cell>
          <cell r="N1307" t="str">
            <v>True</v>
          </cell>
          <cell r="O1307" t="str">
            <v>Inactive</v>
          </cell>
          <cell r="P1307" t="str">
            <v>ORG_C51</v>
          </cell>
        </row>
        <row r="1308">
          <cell r="A1308" t="str">
            <v>BI_KD502</v>
          </cell>
          <cell r="B1308" t="str">
            <v>KD502</v>
          </cell>
          <cell r="C1308" t="str">
            <v>BI_KD502 - STM:  Extend trunk to Hwy 0.4 mile UG</v>
          </cell>
          <cell r="D1308" t="str">
            <v>ER_2515</v>
          </cell>
          <cell r="E1308" t="str">
            <v>2515</v>
          </cell>
          <cell r="F1308" t="str">
            <v>ER_2515 - Distribution - CdA East &amp; North</v>
          </cell>
          <cell r="G1308" t="str">
            <v>Distribution System Enhancements</v>
          </cell>
          <cell r="H1308" t="str">
            <v>T&amp;D Engineering</v>
          </cell>
          <cell r="I1308" t="str">
            <v>T&amp;D</v>
          </cell>
          <cell r="J1308" t="str">
            <v>Performance &amp; Capacity</v>
          </cell>
          <cell r="K1308" t="str">
            <v>SRV_ED</v>
          </cell>
          <cell r="L1308" t="str">
            <v>JUR_ID</v>
          </cell>
          <cell r="M1308" t="str">
            <v>Elec Distribution 360-373</v>
          </cell>
          <cell r="N1308" t="str">
            <v>True</v>
          </cell>
          <cell r="O1308" t="str">
            <v>Active</v>
          </cell>
          <cell r="P1308" t="str">
            <v>ORG_C51</v>
          </cell>
        </row>
        <row r="1309">
          <cell r="A1309" t="str">
            <v>BI_KD503</v>
          </cell>
          <cell r="B1309" t="str">
            <v>KD503</v>
          </cell>
          <cell r="C1309" t="str">
            <v>BI_KD503 - PIN 443:  Reconductor 3 miles of #6 crapo</v>
          </cell>
          <cell r="D1309" t="str">
            <v>ER_2515</v>
          </cell>
          <cell r="E1309" t="str">
            <v>2515</v>
          </cell>
          <cell r="F1309" t="str">
            <v>ER_2515 - Distribution - CdA East &amp; North</v>
          </cell>
          <cell r="G1309" t="str">
            <v>Distribution System Enhancements</v>
          </cell>
          <cell r="H1309" t="str">
            <v>T&amp;D Engineering</v>
          </cell>
          <cell r="I1309" t="str">
            <v>T&amp;D</v>
          </cell>
          <cell r="J1309" t="str">
            <v>Performance &amp; Capacity</v>
          </cell>
          <cell r="K1309" t="str">
            <v>SRV_ED</v>
          </cell>
          <cell r="L1309" t="str">
            <v>JUR_ID</v>
          </cell>
          <cell r="M1309" t="str">
            <v>Elec Distribution 360-373</v>
          </cell>
          <cell r="N1309" t="str">
            <v>True</v>
          </cell>
          <cell r="O1309" t="str">
            <v>Active</v>
          </cell>
          <cell r="P1309" t="str">
            <v>ORG_C51</v>
          </cell>
        </row>
        <row r="1310">
          <cell r="A1310" t="str">
            <v>BI_KD504</v>
          </cell>
          <cell r="B1310" t="str">
            <v>KD504</v>
          </cell>
          <cell r="C1310" t="str">
            <v>BI_KD504 - Kellogg Area:  Extend neutral conductors</v>
          </cell>
          <cell r="D1310" t="str">
            <v>ER_2515</v>
          </cell>
          <cell r="E1310" t="str">
            <v>2515</v>
          </cell>
          <cell r="F1310" t="str">
            <v>ER_2515 - Distribution - CdA East &amp; North</v>
          </cell>
          <cell r="G1310" t="str">
            <v>Distribution System Enhancements</v>
          </cell>
          <cell r="H1310" t="str">
            <v>T&amp;D Engineering</v>
          </cell>
          <cell r="I1310" t="str">
            <v>T&amp;D</v>
          </cell>
          <cell r="J1310" t="str">
            <v>Performance &amp; Capacity</v>
          </cell>
          <cell r="K1310" t="str">
            <v>SRV_ED</v>
          </cell>
          <cell r="L1310" t="str">
            <v>JUR_ID</v>
          </cell>
          <cell r="M1310" t="str">
            <v>Elec Distribution 360-373</v>
          </cell>
          <cell r="N1310" t="str">
            <v>True</v>
          </cell>
          <cell r="O1310" t="str">
            <v>Active</v>
          </cell>
          <cell r="P1310" t="str">
            <v>ORG_C51</v>
          </cell>
        </row>
        <row r="1311">
          <cell r="A1311" t="str">
            <v>BI_KD584</v>
          </cell>
          <cell r="B1311" t="str">
            <v>KD584</v>
          </cell>
          <cell r="C1311" t="str">
            <v>BI_KD584 - St. Maries 634 Cx Fdr</v>
          </cell>
          <cell r="D1311" t="str">
            <v>ER_2204</v>
          </cell>
          <cell r="E1311" t="str">
            <v>2204</v>
          </cell>
          <cell r="F1311" t="str">
            <v>ER_2204 - Substation Rebuilds</v>
          </cell>
          <cell r="G1311" t="str">
            <v>Substation - Station Rebuilds Program</v>
          </cell>
          <cell r="H1311" t="str">
            <v>T&amp;D Engineering</v>
          </cell>
          <cell r="I1311" t="str">
            <v>T&amp;D</v>
          </cell>
          <cell r="J1311" t="str">
            <v>Asset Condition</v>
          </cell>
          <cell r="K1311" t="str">
            <v>SRV_ED</v>
          </cell>
          <cell r="L1311" t="str">
            <v>JUR_ID</v>
          </cell>
          <cell r="M1311" t="str">
            <v>Elec Distribution 360-373</v>
          </cell>
          <cell r="N1311" t="str">
            <v>True</v>
          </cell>
          <cell r="O1311" t="str">
            <v>Active</v>
          </cell>
          <cell r="P1311" t="str">
            <v>ORG_H53</v>
          </cell>
        </row>
        <row r="1312">
          <cell r="A1312" t="str">
            <v>BI_KD600</v>
          </cell>
          <cell r="B1312" t="str">
            <v>KD600</v>
          </cell>
          <cell r="C1312" t="str">
            <v>BI_KD600 - WAL542-remove abandoned FDR</v>
          </cell>
          <cell r="D1312" t="str">
            <v>ER_2515</v>
          </cell>
          <cell r="E1312" t="str">
            <v>2515</v>
          </cell>
          <cell r="F1312" t="str">
            <v>ER_2515 - Distribution - CdA East &amp; North</v>
          </cell>
          <cell r="G1312" t="str">
            <v>Distribution System Enhancements</v>
          </cell>
          <cell r="H1312" t="str">
            <v>T&amp;D Engineering</v>
          </cell>
          <cell r="I1312" t="str">
            <v>T&amp;D</v>
          </cell>
          <cell r="J1312" t="str">
            <v>Performance &amp; Capacity</v>
          </cell>
          <cell r="K1312" t="str">
            <v>SRV_ED</v>
          </cell>
          <cell r="L1312" t="str">
            <v>JUR_ID</v>
          </cell>
          <cell r="M1312" t="str">
            <v>Elec Distribution 360-373</v>
          </cell>
          <cell r="N1312" t="str">
            <v>True</v>
          </cell>
          <cell r="O1312" t="str">
            <v>Inactive</v>
          </cell>
          <cell r="P1312" t="str">
            <v>ORG_C51</v>
          </cell>
        </row>
        <row r="1313">
          <cell r="A1313" t="str">
            <v>BI_KD601</v>
          </cell>
          <cell r="B1313" t="str">
            <v>KD601</v>
          </cell>
          <cell r="C1313" t="str">
            <v>BI_KD601 - MIS431 Grid Modernization</v>
          </cell>
          <cell r="D1313" t="str">
            <v>ER_2470</v>
          </cell>
          <cell r="E1313" t="str">
            <v>2470</v>
          </cell>
          <cell r="F1313" t="str">
            <v>ER_2470 - Dist Grid Modernization</v>
          </cell>
          <cell r="G1313" t="str">
            <v>Distribution Grid Modernization</v>
          </cell>
          <cell r="H1313" t="str">
            <v>T&amp;D Operations</v>
          </cell>
          <cell r="I1313" t="str">
            <v>T&amp;D</v>
          </cell>
          <cell r="J1313" t="str">
            <v>Asset Condition</v>
          </cell>
          <cell r="K1313" t="str">
            <v>SRV_ED</v>
          </cell>
          <cell r="L1313" t="str">
            <v>JUR_ID</v>
          </cell>
          <cell r="M1313" t="str">
            <v>Elec Distribution 360-373</v>
          </cell>
          <cell r="N1313" t="str">
            <v>False</v>
          </cell>
          <cell r="O1313" t="str">
            <v>Active</v>
          </cell>
          <cell r="P1313" t="str">
            <v>ORG_T51</v>
          </cell>
        </row>
        <row r="1314">
          <cell r="A1314" t="str">
            <v>BI_KD700</v>
          </cell>
          <cell r="B1314" t="str">
            <v>KD700</v>
          </cell>
          <cell r="C1314" t="str">
            <v>BI_KD700 - WAL 542 Look Out Ski Convert to URD</v>
          </cell>
          <cell r="D1314" t="str">
            <v>ER_2515</v>
          </cell>
          <cell r="E1314" t="str">
            <v>2515</v>
          </cell>
          <cell r="F1314" t="str">
            <v>ER_2515 - Distribution - CdA East &amp; North</v>
          </cell>
          <cell r="G1314" t="str">
            <v>Distribution System Enhancements</v>
          </cell>
          <cell r="H1314" t="str">
            <v>T&amp;D Engineering</v>
          </cell>
          <cell r="I1314" t="str">
            <v>T&amp;D</v>
          </cell>
          <cell r="J1314" t="str">
            <v>Performance &amp; Capacity</v>
          </cell>
          <cell r="K1314" t="str">
            <v>SRV_ED</v>
          </cell>
          <cell r="L1314" t="str">
            <v>JUR_ID</v>
          </cell>
          <cell r="M1314" t="str">
            <v>Elec Distribution 360-373</v>
          </cell>
          <cell r="N1314" t="str">
            <v>True</v>
          </cell>
          <cell r="O1314" t="str">
            <v>Active</v>
          </cell>
          <cell r="P1314" t="str">
            <v>ORG_C51</v>
          </cell>
        </row>
        <row r="1315">
          <cell r="A1315" t="str">
            <v>BI_KD701</v>
          </cell>
          <cell r="B1315" t="str">
            <v>KD701</v>
          </cell>
          <cell r="C1315" t="str">
            <v>BI_KD701 - STM633 Convert Benewah Lateral to URD</v>
          </cell>
          <cell r="D1315" t="str">
            <v>ER_2515</v>
          </cell>
          <cell r="E1315" t="str">
            <v>2515</v>
          </cell>
          <cell r="F1315" t="str">
            <v>ER_2515 - Distribution - CdA East &amp; North</v>
          </cell>
          <cell r="G1315" t="str">
            <v>Distribution System Enhancements</v>
          </cell>
          <cell r="H1315" t="str">
            <v>T&amp;D Engineering</v>
          </cell>
          <cell r="I1315" t="str">
            <v>T&amp;D</v>
          </cell>
          <cell r="J1315" t="str">
            <v>Performance &amp; Capacity</v>
          </cell>
          <cell r="K1315" t="str">
            <v>SRV_ED</v>
          </cell>
          <cell r="L1315" t="str">
            <v>JUR_ID</v>
          </cell>
          <cell r="M1315" t="str">
            <v>Elec Distribution 360-373</v>
          </cell>
          <cell r="N1315" t="str">
            <v>True</v>
          </cell>
          <cell r="O1315" t="str">
            <v>Inactive</v>
          </cell>
          <cell r="P1315" t="str">
            <v>ORG_C51</v>
          </cell>
        </row>
        <row r="1316">
          <cell r="A1316" t="str">
            <v>BI_KD702</v>
          </cell>
          <cell r="B1316" t="str">
            <v>KD702</v>
          </cell>
          <cell r="C1316" t="str">
            <v>BI_KD702 - MIS431 Automation/Coms for Grid Modernization</v>
          </cell>
          <cell r="D1316" t="str">
            <v>ER_2599</v>
          </cell>
          <cell r="E1316" t="str">
            <v>2599</v>
          </cell>
          <cell r="F1316" t="str">
            <v>ER_2599 - Grid Mod Automation</v>
          </cell>
          <cell r="G1316" t="str">
            <v>Distribution Grid Modernization</v>
          </cell>
          <cell r="H1316" t="str">
            <v>T&amp;D Operations</v>
          </cell>
          <cell r="I1316" t="str">
            <v>T&amp;D</v>
          </cell>
          <cell r="J1316" t="str">
            <v>Asset Condition</v>
          </cell>
          <cell r="K1316" t="str">
            <v>SRV_ED</v>
          </cell>
          <cell r="L1316" t="str">
            <v>JUR_ID</v>
          </cell>
          <cell r="M1316" t="str">
            <v>Elec Distribution 360-373</v>
          </cell>
          <cell r="N1316" t="str">
            <v>True</v>
          </cell>
          <cell r="O1316" t="str">
            <v>Active</v>
          </cell>
          <cell r="P1316" t="str">
            <v>ORG_T51</v>
          </cell>
        </row>
        <row r="1317">
          <cell r="A1317" t="str">
            <v>BI_KD800</v>
          </cell>
          <cell r="B1317" t="str">
            <v>KD800</v>
          </cell>
          <cell r="C1317" t="str">
            <v>BI_KD800 - St Maries 631:  Add recloser at Cherry Ck Branch</v>
          </cell>
          <cell r="D1317" t="str">
            <v>ER_2515</v>
          </cell>
          <cell r="E1317" t="str">
            <v>2515</v>
          </cell>
          <cell r="F1317" t="str">
            <v>ER_2515 - Distribution - CdA East &amp; North</v>
          </cell>
          <cell r="G1317" t="str">
            <v>Distribution System Enhancements</v>
          </cell>
          <cell r="H1317" t="str">
            <v>T&amp;D Engineering</v>
          </cell>
          <cell r="I1317" t="str">
            <v>T&amp;D</v>
          </cell>
          <cell r="J1317" t="str">
            <v>Performance &amp; Capacity</v>
          </cell>
          <cell r="K1317" t="str">
            <v>SRV_ED</v>
          </cell>
          <cell r="L1317" t="str">
            <v>JUR_ID</v>
          </cell>
          <cell r="M1317" t="str">
            <v>Elec Distribution 360-373</v>
          </cell>
          <cell r="N1317" t="str">
            <v>True</v>
          </cell>
          <cell r="O1317" t="str">
            <v>Active</v>
          </cell>
          <cell r="P1317" t="str">
            <v>ORG_C51</v>
          </cell>
        </row>
        <row r="1318">
          <cell r="A1318" t="str">
            <v>BI_KD900</v>
          </cell>
          <cell r="B1318" t="str">
            <v>KD900</v>
          </cell>
          <cell r="C1318" t="str">
            <v>BI_KD900 - O'Gara Recond 611</v>
          </cell>
          <cell r="D1318" t="str">
            <v>ER_2478</v>
          </cell>
          <cell r="E1318" t="str">
            <v>2478</v>
          </cell>
          <cell r="F1318" t="str">
            <v>ER_2478 - O'Gara Sub-Transformer Upgrade</v>
          </cell>
          <cell r="G1318" t="str">
            <v>Regular Capital - Pre Business Case</v>
          </cell>
          <cell r="H1318" t="str">
            <v>No Subfunction</v>
          </cell>
          <cell r="I1318" t="str">
            <v>No Function</v>
          </cell>
          <cell r="J1318" t="str">
            <v>No Driver</v>
          </cell>
          <cell r="K1318" t="str">
            <v>SRV_ED</v>
          </cell>
          <cell r="L1318" t="str">
            <v>JUR_ID</v>
          </cell>
          <cell r="M1318" t="str">
            <v>Elec Distribution 360-373</v>
          </cell>
          <cell r="N1318" t="str">
            <v>True</v>
          </cell>
          <cell r="O1318" t="str">
            <v>Inactive</v>
          </cell>
          <cell r="P1318" t="str">
            <v>ORG_H53</v>
          </cell>
        </row>
        <row r="1319">
          <cell r="A1319" t="str">
            <v>BI_KD901</v>
          </cell>
          <cell r="B1319" t="str">
            <v>KD901</v>
          </cell>
          <cell r="C1319" t="str">
            <v>BI_KD901 - St Maries 633:  Relocate 6 spans to Hwy</v>
          </cell>
          <cell r="D1319" t="str">
            <v>ER_2515</v>
          </cell>
          <cell r="E1319" t="str">
            <v>2515</v>
          </cell>
          <cell r="F1319" t="str">
            <v>ER_2515 - Distribution - CdA East &amp; North</v>
          </cell>
          <cell r="G1319" t="str">
            <v>Distribution System Enhancements</v>
          </cell>
          <cell r="H1319" t="str">
            <v>T&amp;D Engineering</v>
          </cell>
          <cell r="I1319" t="str">
            <v>T&amp;D</v>
          </cell>
          <cell r="J1319" t="str">
            <v>Performance &amp; Capacity</v>
          </cell>
          <cell r="K1319" t="str">
            <v>SRV_ED</v>
          </cell>
          <cell r="L1319" t="str">
            <v>JUR_ID</v>
          </cell>
          <cell r="M1319" t="str">
            <v>Elec Distribution 360-373</v>
          </cell>
          <cell r="N1319" t="str">
            <v>True</v>
          </cell>
          <cell r="O1319" t="str">
            <v>Active</v>
          </cell>
          <cell r="P1319" t="str">
            <v>ORG_C51</v>
          </cell>
        </row>
        <row r="1320">
          <cell r="A1320" t="str">
            <v>BI_KD902</v>
          </cell>
          <cell r="B1320" t="str">
            <v>KD902</v>
          </cell>
          <cell r="C1320" t="str">
            <v>BI_KD902 - STM 631 / STM 633 Rebuild DBL CRT</v>
          </cell>
          <cell r="D1320" t="str">
            <v>ER_2515</v>
          </cell>
          <cell r="E1320" t="str">
            <v>2515</v>
          </cell>
          <cell r="F1320" t="str">
            <v>ER_2515 - Distribution - CdA East &amp; North</v>
          </cell>
          <cell r="G1320" t="str">
            <v>Distribution System Enhancements</v>
          </cell>
          <cell r="H1320" t="str">
            <v>T&amp;D Engineering</v>
          </cell>
          <cell r="I1320" t="str">
            <v>T&amp;D</v>
          </cell>
          <cell r="J1320" t="str">
            <v>Performance &amp; Capacity</v>
          </cell>
          <cell r="K1320" t="str">
            <v>SRV_ED</v>
          </cell>
          <cell r="L1320" t="str">
            <v>JUR_ID</v>
          </cell>
          <cell r="M1320" t="str">
            <v>Elec Distribution 360-373</v>
          </cell>
          <cell r="N1320" t="str">
            <v>True</v>
          </cell>
          <cell r="O1320" t="str">
            <v>Active</v>
          </cell>
          <cell r="P1320" t="str">
            <v>ORG_C51</v>
          </cell>
        </row>
        <row r="1321">
          <cell r="A1321" t="str">
            <v>BI_KD903</v>
          </cell>
          <cell r="B1321" t="str">
            <v>KD903</v>
          </cell>
          <cell r="C1321" t="str">
            <v>BI_KD903 - STM633 - Whitetail Draw UG</v>
          </cell>
          <cell r="D1321" t="str">
            <v>ER_2515</v>
          </cell>
          <cell r="E1321" t="str">
            <v>2515</v>
          </cell>
          <cell r="F1321" t="str">
            <v>ER_2515 - Distribution - CdA East &amp; North</v>
          </cell>
          <cell r="G1321" t="str">
            <v>Distribution System Enhancements</v>
          </cell>
          <cell r="H1321" t="str">
            <v>T&amp;D Engineering</v>
          </cell>
          <cell r="I1321" t="str">
            <v>T&amp;D</v>
          </cell>
          <cell r="J1321" t="str">
            <v>Performance &amp; Capacity</v>
          </cell>
          <cell r="K1321" t="str">
            <v>SRV_ED</v>
          </cell>
          <cell r="L1321" t="str">
            <v>JUR_ID</v>
          </cell>
          <cell r="M1321" t="str">
            <v>Elec Distribution 360-373</v>
          </cell>
          <cell r="N1321" t="str">
            <v>True</v>
          </cell>
          <cell r="O1321" t="str">
            <v>Active</v>
          </cell>
          <cell r="P1321" t="str">
            <v>ORG_C51</v>
          </cell>
        </row>
        <row r="1322">
          <cell r="A1322" t="str">
            <v>BI_KD904</v>
          </cell>
          <cell r="B1322" t="str">
            <v>KD904</v>
          </cell>
          <cell r="C1322" t="str">
            <v>BI_KD904 - PIN 443 - Recond to 556 (0.5m)</v>
          </cell>
          <cell r="D1322" t="str">
            <v>ER_2515</v>
          </cell>
          <cell r="E1322" t="str">
            <v>2515</v>
          </cell>
          <cell r="F1322" t="str">
            <v>ER_2515 - Distribution - CdA East &amp; North</v>
          </cell>
          <cell r="G1322" t="str">
            <v>Distribution System Enhancements</v>
          </cell>
          <cell r="H1322" t="str">
            <v>T&amp;D Engineering</v>
          </cell>
          <cell r="I1322" t="str">
            <v>T&amp;D</v>
          </cell>
          <cell r="J1322" t="str">
            <v>Performance &amp; Capacity</v>
          </cell>
          <cell r="K1322" t="str">
            <v>SRV_ED</v>
          </cell>
          <cell r="L1322" t="str">
            <v>JUR_ID</v>
          </cell>
          <cell r="M1322" t="str">
            <v>Elec Distribution 360-373</v>
          </cell>
          <cell r="N1322" t="str">
            <v>True</v>
          </cell>
          <cell r="O1322" t="str">
            <v>Active</v>
          </cell>
          <cell r="P1322" t="str">
            <v>ORG_C51</v>
          </cell>
        </row>
        <row r="1323">
          <cell r="A1323" t="str">
            <v>BI_KD905</v>
          </cell>
          <cell r="B1323" t="str">
            <v>KD905</v>
          </cell>
          <cell r="C1323" t="str">
            <v>BI_KD905 - St. Maries 115-24kV Substation - Dist</v>
          </cell>
          <cell r="D1323" t="str">
            <v>ER_2606</v>
          </cell>
          <cell r="E1323" t="str">
            <v>2606</v>
          </cell>
          <cell r="F1323" t="str">
            <v>ER_2606 - SCADA to all Substations</v>
          </cell>
          <cell r="G1323" t="str">
            <v>Substation - New Distribution Station Capacity Program</v>
          </cell>
          <cell r="H1323" t="str">
            <v>T&amp;D Engineering</v>
          </cell>
          <cell r="I1323" t="str">
            <v>T&amp;D</v>
          </cell>
          <cell r="J1323" t="str">
            <v>Performance &amp; Capacity</v>
          </cell>
          <cell r="K1323" t="str">
            <v>SRV_ED</v>
          </cell>
          <cell r="L1323" t="str">
            <v>JUR_ID</v>
          </cell>
          <cell r="M1323" t="str">
            <v>Elec Distribution 360-373</v>
          </cell>
          <cell r="N1323" t="str">
            <v>True</v>
          </cell>
          <cell r="O1323" t="str">
            <v>Active</v>
          </cell>
          <cell r="P1323" t="str">
            <v>ORG_C51</v>
          </cell>
        </row>
        <row r="1324">
          <cell r="A1324" t="str">
            <v>BI_KD990</v>
          </cell>
          <cell r="B1324" t="str">
            <v>KD990</v>
          </cell>
          <cell r="C1324" t="str">
            <v>BI_KD990 - Kellogg Area - Dx Performance and Capacity</v>
          </cell>
          <cell r="D1324" t="str">
            <v>ER_2515</v>
          </cell>
          <cell r="E1324" t="str">
            <v>2515</v>
          </cell>
          <cell r="F1324" t="str">
            <v>ER_2515 - Distribution - CdA East &amp; North</v>
          </cell>
          <cell r="G1324" t="str">
            <v>Distribution System Enhancements</v>
          </cell>
          <cell r="H1324" t="str">
            <v>T&amp;D Engineering</v>
          </cell>
          <cell r="I1324" t="str">
            <v>T&amp;D</v>
          </cell>
          <cell r="J1324" t="str">
            <v>Performance &amp; Capacity</v>
          </cell>
          <cell r="K1324" t="str">
            <v>SRV_ED</v>
          </cell>
          <cell r="L1324" t="str">
            <v>JUR_ID</v>
          </cell>
          <cell r="M1324" t="str">
            <v>Elec Distribution 360-373</v>
          </cell>
          <cell r="N1324" t="str">
            <v>False</v>
          </cell>
          <cell r="O1324" t="str">
            <v>Active</v>
          </cell>
          <cell r="P1324" t="str">
            <v>ORG_C51</v>
          </cell>
        </row>
        <row r="1325">
          <cell r="A1325" t="str">
            <v>BI_KD991</v>
          </cell>
          <cell r="B1325" t="str">
            <v>KD991</v>
          </cell>
          <cell r="C1325" t="str">
            <v>BI_KD991 - St Maries Area - Dx Performance and Capacity</v>
          </cell>
          <cell r="D1325" t="str">
            <v>ER_2515</v>
          </cell>
          <cell r="E1325" t="str">
            <v>2515</v>
          </cell>
          <cell r="F1325" t="str">
            <v>ER_2515 - Distribution - CdA East &amp; North</v>
          </cell>
          <cell r="G1325" t="str">
            <v>Distribution System Enhancements</v>
          </cell>
          <cell r="H1325" t="str">
            <v>T&amp;D Engineering</v>
          </cell>
          <cell r="I1325" t="str">
            <v>T&amp;D</v>
          </cell>
          <cell r="J1325" t="str">
            <v>Performance &amp; Capacity</v>
          </cell>
          <cell r="K1325" t="str">
            <v>SRV_ED</v>
          </cell>
          <cell r="L1325" t="str">
            <v>JUR_ID</v>
          </cell>
          <cell r="M1325" t="str">
            <v>Elec Distribution 360-373</v>
          </cell>
          <cell r="N1325" t="str">
            <v>False</v>
          </cell>
          <cell r="O1325" t="str">
            <v>Active</v>
          </cell>
          <cell r="P1325" t="str">
            <v>ORG_C51</v>
          </cell>
        </row>
        <row r="1326">
          <cell r="A1326" t="str">
            <v>BI_KFX54</v>
          </cell>
          <cell r="B1326" t="str">
            <v>KFX54</v>
          </cell>
          <cell r="C1326" t="str">
            <v>BI_KFX54 - KF Landfill ARO</v>
          </cell>
          <cell r="D1326" t="str">
            <v>ER_7500</v>
          </cell>
          <cell r="E1326" t="str">
            <v>7500</v>
          </cell>
          <cell r="F1326" t="str">
            <v>ER_7500 - FAS 143 ARO</v>
          </cell>
          <cell r="G1326" t="str">
            <v>FAS 143 ARO</v>
          </cell>
          <cell r="H1326" t="str">
            <v>Outside Regular Capital</v>
          </cell>
          <cell r="I1326" t="str">
            <v>Outside Regular Capital Subfunction</v>
          </cell>
          <cell r="J1326" t="str">
            <v>No Driver</v>
          </cell>
          <cell r="K1326" t="str">
            <v>SRV_ZZ</v>
          </cell>
          <cell r="L1326" t="str">
            <v>JUR_AA</v>
          </cell>
          <cell r="M1326" t="str">
            <v>Other Elec Production / Turbines 340-346</v>
          </cell>
          <cell r="N1326" t="str">
            <v>False</v>
          </cell>
          <cell r="O1326" t="str">
            <v>Inactive</v>
          </cell>
          <cell r="P1326" t="str">
            <v>ORG_X54</v>
          </cell>
        </row>
        <row r="1327">
          <cell r="A1327" t="str">
            <v>BI_KS100</v>
          </cell>
          <cell r="B1327" t="str">
            <v>KS100</v>
          </cell>
          <cell r="C1327" t="str">
            <v>BI_KS100 - Lucky Friday 115 kV - Rebuild</v>
          </cell>
          <cell r="D1327" t="str">
            <v>ER_1106</v>
          </cell>
          <cell r="E1327" t="str">
            <v>1106</v>
          </cell>
          <cell r="F1327" t="str">
            <v>ER_1106 - Lucky Friday 115 kV Rebuild for Load Growth</v>
          </cell>
          <cell r="G1327" t="str">
            <v>New Revenue - Growth</v>
          </cell>
          <cell r="H1327" t="str">
            <v>Growth Subfunction</v>
          </cell>
          <cell r="I1327" t="str">
            <v>Growth</v>
          </cell>
          <cell r="J1327" t="str">
            <v>Customer Requested</v>
          </cell>
          <cell r="K1327" t="str">
            <v>SRV_ED</v>
          </cell>
          <cell r="L1327" t="str">
            <v>JUR_ID</v>
          </cell>
          <cell r="M1327" t="str">
            <v>Elec Distribution 360-373</v>
          </cell>
          <cell r="N1327" t="str">
            <v>True</v>
          </cell>
          <cell r="O1327" t="str">
            <v>Inactive</v>
          </cell>
          <cell r="P1327" t="str">
            <v>ORG_M08</v>
          </cell>
        </row>
        <row r="1328">
          <cell r="A1328" t="str">
            <v>BI_KS201</v>
          </cell>
          <cell r="B1328" t="str">
            <v>KS201</v>
          </cell>
          <cell r="C1328" t="str">
            <v>BI_KS201 - Big Creek 115 kV - Rebuild Substation</v>
          </cell>
          <cell r="D1328" t="str">
            <v>ER_2204</v>
          </cell>
          <cell r="E1328" t="str">
            <v>2204</v>
          </cell>
          <cell r="F1328" t="str">
            <v>ER_2204 - Substation Rebuilds</v>
          </cell>
          <cell r="G1328" t="str">
            <v>Substation - Station Rebuilds Program</v>
          </cell>
          <cell r="H1328" t="str">
            <v>T&amp;D Engineering</v>
          </cell>
          <cell r="I1328" t="str">
            <v>T&amp;D</v>
          </cell>
          <cell r="J1328" t="str">
            <v>Asset Condition</v>
          </cell>
          <cell r="K1328" t="str">
            <v>SRV_ED</v>
          </cell>
          <cell r="L1328" t="str">
            <v>JUR_ID</v>
          </cell>
          <cell r="M1328" t="str">
            <v>Elec Distribution 360-373</v>
          </cell>
          <cell r="N1328" t="str">
            <v>True</v>
          </cell>
          <cell r="O1328" t="str">
            <v>Active</v>
          </cell>
          <cell r="P1328" t="str">
            <v>ORG_M08</v>
          </cell>
        </row>
        <row r="1329">
          <cell r="A1329" t="str">
            <v>BI_KS301</v>
          </cell>
          <cell r="B1329" t="str">
            <v>KS301</v>
          </cell>
          <cell r="C1329" t="str">
            <v>BI_KS301 - St. Maries Add new feeder 634</v>
          </cell>
          <cell r="D1329" t="str">
            <v>ER_2204</v>
          </cell>
          <cell r="E1329" t="str">
            <v>2204</v>
          </cell>
          <cell r="F1329" t="str">
            <v>ER_2204 - Substation Rebuilds</v>
          </cell>
          <cell r="G1329" t="str">
            <v>Substation - Station Rebuilds Program</v>
          </cell>
          <cell r="H1329" t="str">
            <v>T&amp;D Engineering</v>
          </cell>
          <cell r="I1329" t="str">
            <v>T&amp;D</v>
          </cell>
          <cell r="J1329" t="str">
            <v>Asset Condition</v>
          </cell>
          <cell r="K1329" t="str">
            <v>SRV_ED</v>
          </cell>
          <cell r="L1329" t="str">
            <v>JUR_ID</v>
          </cell>
          <cell r="M1329" t="str">
            <v>Elec Distribution 360-373</v>
          </cell>
          <cell r="N1329" t="str">
            <v>True</v>
          </cell>
          <cell r="O1329" t="str">
            <v>Active</v>
          </cell>
          <cell r="P1329" t="str">
            <v>ORG_M08</v>
          </cell>
        </row>
        <row r="1330">
          <cell r="A1330" t="str">
            <v>BI_KS401</v>
          </cell>
          <cell r="B1330" t="str">
            <v>KS401</v>
          </cell>
          <cell r="C1330" t="str">
            <v>BI_KS401 - St. Maries 115 - Upgrade Fdr 633 Regs</v>
          </cell>
          <cell r="D1330" t="str">
            <v>ER_2242</v>
          </cell>
          <cell r="E1330" t="str">
            <v>2242</v>
          </cell>
          <cell r="F1330" t="str">
            <v>ER_2242 - St. Maries 115</v>
          </cell>
          <cell r="G1330" t="str">
            <v>Regular Capital - Pre Business Case</v>
          </cell>
          <cell r="H1330" t="str">
            <v>No Subfunction</v>
          </cell>
          <cell r="I1330" t="str">
            <v>No Function</v>
          </cell>
          <cell r="J1330" t="str">
            <v>No Driver</v>
          </cell>
          <cell r="K1330" t="str">
            <v>SRV_ED</v>
          </cell>
          <cell r="L1330" t="str">
            <v>JUR_ID</v>
          </cell>
          <cell r="M1330" t="str">
            <v>Elec Distribution 360-373</v>
          </cell>
          <cell r="N1330" t="str">
            <v>True</v>
          </cell>
          <cell r="O1330" t="str">
            <v>Inactive</v>
          </cell>
          <cell r="P1330" t="str">
            <v>ORG_F08</v>
          </cell>
        </row>
        <row r="1331">
          <cell r="A1331" t="str">
            <v>BI_KS500</v>
          </cell>
          <cell r="B1331" t="str">
            <v>KS500</v>
          </cell>
          <cell r="C1331" t="str">
            <v>BI_KS500 - Pine Creek 230 Sub - Add New Line Position</v>
          </cell>
          <cell r="D1331" t="str">
            <v>ER_2109</v>
          </cell>
          <cell r="E1331" t="str">
            <v>2109</v>
          </cell>
          <cell r="F1331" t="str">
            <v>ER_2109 - Noxon-Pine Creek Double Circuit 230kV</v>
          </cell>
          <cell r="G1331" t="str">
            <v>Regular Capital - Pre Business Case</v>
          </cell>
          <cell r="H1331" t="str">
            <v>No Subfunction</v>
          </cell>
          <cell r="I1331" t="str">
            <v>No Function</v>
          </cell>
          <cell r="J1331" t="str">
            <v>No Driver</v>
          </cell>
          <cell r="K1331" t="str">
            <v>SRV_ED</v>
          </cell>
          <cell r="L1331" t="str">
            <v>JUR_ID</v>
          </cell>
          <cell r="M1331" t="str">
            <v>Elec Transmission 350-359</v>
          </cell>
          <cell r="N1331" t="str">
            <v>True</v>
          </cell>
          <cell r="O1331" t="str">
            <v>Inactive</v>
          </cell>
          <cell r="P1331" t="str">
            <v>ORG_F08</v>
          </cell>
        </row>
        <row r="1332">
          <cell r="A1332" t="str">
            <v>BI_KS501</v>
          </cell>
          <cell r="B1332" t="str">
            <v>KS501</v>
          </cell>
          <cell r="C1332" t="str">
            <v>BI_KS501 - Pinecreek 230 Sub Add Line Position</v>
          </cell>
          <cell r="D1332" t="str">
            <v>ER_2110</v>
          </cell>
          <cell r="E1332" t="str">
            <v>2110</v>
          </cell>
          <cell r="F1332" t="str">
            <v>ER_2110 - Benewah-Pinecreek Double Circuit 230kV</v>
          </cell>
          <cell r="G1332" t="str">
            <v>Regular Capital - Pre Business Case</v>
          </cell>
          <cell r="H1332" t="str">
            <v>No Subfunction</v>
          </cell>
          <cell r="I1332" t="str">
            <v>No Function</v>
          </cell>
          <cell r="J1332" t="str">
            <v>No Driver</v>
          </cell>
          <cell r="K1332" t="str">
            <v>SRV_ED</v>
          </cell>
          <cell r="L1332" t="str">
            <v>JUR_ID</v>
          </cell>
          <cell r="M1332" t="str">
            <v>Elec Transmission 350-359</v>
          </cell>
          <cell r="N1332" t="str">
            <v>True</v>
          </cell>
          <cell r="O1332" t="str">
            <v>Inactive</v>
          </cell>
          <cell r="P1332" t="str">
            <v>ORG_F08</v>
          </cell>
        </row>
        <row r="1333">
          <cell r="A1333" t="str">
            <v>BI_KS502</v>
          </cell>
          <cell r="B1333" t="str">
            <v>KS502</v>
          </cell>
          <cell r="C1333" t="str">
            <v>BI_KS502 - Pine Creek 230 Sub - Rebuild Dist/Replace Cap Bank</v>
          </cell>
          <cell r="D1333" t="str">
            <v>ER_2342</v>
          </cell>
          <cell r="E1333" t="str">
            <v>2342</v>
          </cell>
          <cell r="F1333" t="str">
            <v>ER_2342 - Pine Creek 230 Sub-Rebuild Dist/Replace Cap Bank</v>
          </cell>
          <cell r="G1333" t="str">
            <v>Substation - Station Rebuilds Program</v>
          </cell>
          <cell r="H1333" t="str">
            <v>T&amp;D Engineering</v>
          </cell>
          <cell r="I1333" t="str">
            <v>T&amp;D</v>
          </cell>
          <cell r="J1333" t="str">
            <v>Asset Condition</v>
          </cell>
          <cell r="K1333" t="str">
            <v>SRV_ED</v>
          </cell>
          <cell r="L1333" t="str">
            <v>JUR_ID</v>
          </cell>
          <cell r="M1333" t="str">
            <v>Elec Transmission 350-359</v>
          </cell>
          <cell r="N1333" t="str">
            <v>True</v>
          </cell>
          <cell r="O1333" t="str">
            <v>Inactive</v>
          </cell>
          <cell r="P1333" t="str">
            <v>ORG_M08</v>
          </cell>
        </row>
        <row r="1334">
          <cell r="A1334" t="str">
            <v>BI_KS503</v>
          </cell>
          <cell r="B1334" t="str">
            <v>KS503</v>
          </cell>
          <cell r="C1334" t="str">
            <v>BI_KS503 - Noxon - Install RAS for BPA</v>
          </cell>
          <cell r="D1334" t="str">
            <v>ER_2358</v>
          </cell>
          <cell r="E1334" t="str">
            <v>2358</v>
          </cell>
          <cell r="F1334" t="str">
            <v>ER_2358 - Noxon-Install RAS for BPA</v>
          </cell>
          <cell r="G1334" t="str">
            <v>Regular Capital - Pre Business Case</v>
          </cell>
          <cell r="H1334" t="str">
            <v>No Subfunction</v>
          </cell>
          <cell r="I1334" t="str">
            <v>No Function</v>
          </cell>
          <cell r="J1334" t="str">
            <v>No Driver</v>
          </cell>
          <cell r="K1334" t="str">
            <v>SRV_ED</v>
          </cell>
          <cell r="L1334" t="str">
            <v>JUR_MT</v>
          </cell>
          <cell r="M1334" t="str">
            <v>Elec Transmission 350-359</v>
          </cell>
          <cell r="N1334" t="str">
            <v>True</v>
          </cell>
          <cell r="O1334" t="str">
            <v>Inactive</v>
          </cell>
          <cell r="P1334" t="str">
            <v>ORG_F08</v>
          </cell>
        </row>
        <row r="1335">
          <cell r="A1335" t="str">
            <v>BI_KS692</v>
          </cell>
          <cell r="B1335" t="str">
            <v>KS692</v>
          </cell>
          <cell r="C1335" t="str">
            <v>BI_KS692 - Nox-Pin RAS Modification@PIN</v>
          </cell>
          <cell r="D1335" t="str">
            <v>ER_2101</v>
          </cell>
          <cell r="E1335" t="str">
            <v>2101</v>
          </cell>
          <cell r="F1335" t="str">
            <v>ER_2101 - Noxon/Cabinet-Generation RAS</v>
          </cell>
          <cell r="G1335" t="str">
            <v>Regular Capital - Pre Business Case</v>
          </cell>
          <cell r="H1335" t="str">
            <v>No Subfunction</v>
          </cell>
          <cell r="I1335" t="str">
            <v>No Function</v>
          </cell>
          <cell r="J1335" t="str">
            <v>No Driver</v>
          </cell>
          <cell r="K1335" t="str">
            <v>SRV_ED</v>
          </cell>
          <cell r="L1335" t="str">
            <v>JUR_AN</v>
          </cell>
          <cell r="M1335" t="str">
            <v>Elec Transmission 350-359</v>
          </cell>
          <cell r="N1335" t="str">
            <v>True</v>
          </cell>
          <cell r="O1335" t="str">
            <v>Inactive</v>
          </cell>
          <cell r="P1335" t="str">
            <v>ORG_M08</v>
          </cell>
        </row>
        <row r="1336">
          <cell r="A1336" t="str">
            <v>BI_KS800</v>
          </cell>
          <cell r="B1336" t="str">
            <v>KS800</v>
          </cell>
          <cell r="C1336" t="str">
            <v>BI_KS800 - Burke 115kV Line Relay Upgrades</v>
          </cell>
          <cell r="D1336" t="str">
            <v>ER_2467</v>
          </cell>
          <cell r="E1336" t="str">
            <v>2467</v>
          </cell>
          <cell r="F1336" t="str">
            <v>ER_2467 - Burke 115 kV Protection &amp; Metering</v>
          </cell>
          <cell r="G1336" t="str">
            <v>Regular Capital - Pre Business Case</v>
          </cell>
          <cell r="H1336" t="str">
            <v>No Subfunction</v>
          </cell>
          <cell r="I1336" t="str">
            <v>No Function</v>
          </cell>
          <cell r="J1336" t="str">
            <v>No Driver</v>
          </cell>
          <cell r="K1336" t="str">
            <v>SRV_ED</v>
          </cell>
          <cell r="L1336" t="str">
            <v>JUR_ID</v>
          </cell>
          <cell r="M1336" t="str">
            <v>Elec Transmission 350-359</v>
          </cell>
          <cell r="N1336" t="str">
            <v>True</v>
          </cell>
          <cell r="O1336" t="str">
            <v>Inactive</v>
          </cell>
          <cell r="P1336" t="str">
            <v>ORG_M08</v>
          </cell>
        </row>
        <row r="1337">
          <cell r="A1337" t="str">
            <v>BI_KS801</v>
          </cell>
          <cell r="B1337" t="str">
            <v>KS801</v>
          </cell>
          <cell r="C1337" t="str">
            <v>BI_KS801 - Burke 115kV Interchange Metering Upgrades</v>
          </cell>
          <cell r="D1337" t="str">
            <v>ER_2467</v>
          </cell>
          <cell r="E1337" t="str">
            <v>2467</v>
          </cell>
          <cell r="F1337" t="str">
            <v>ER_2467 - Burke 115 kV Protection &amp; Metering</v>
          </cell>
          <cell r="G1337" t="str">
            <v>Regular Capital - Pre Business Case</v>
          </cell>
          <cell r="H1337" t="str">
            <v>No Subfunction</v>
          </cell>
          <cell r="I1337" t="str">
            <v>No Function</v>
          </cell>
          <cell r="J1337" t="str">
            <v>No Driver</v>
          </cell>
          <cell r="K1337" t="str">
            <v>SRV_ED</v>
          </cell>
          <cell r="L1337" t="str">
            <v>JUR_ID</v>
          </cell>
          <cell r="M1337" t="str">
            <v>Elec Transmission 350-359</v>
          </cell>
          <cell r="N1337" t="str">
            <v>True</v>
          </cell>
          <cell r="O1337" t="str">
            <v>Inactive</v>
          </cell>
          <cell r="P1337" t="str">
            <v>ORG_M08</v>
          </cell>
        </row>
        <row r="1338">
          <cell r="A1338" t="str">
            <v>BI_KS881</v>
          </cell>
          <cell r="B1338" t="str">
            <v>KS881</v>
          </cell>
          <cell r="C1338" t="str">
            <v>BI_KS881 - Pinecreek 230 Sub - Rebuild</v>
          </cell>
          <cell r="D1338" t="str">
            <v>ER_2281</v>
          </cell>
          <cell r="E1338" t="str">
            <v>2281</v>
          </cell>
          <cell r="F1338" t="str">
            <v>ER_2281 - Pine Creek Sub-Rebuild</v>
          </cell>
          <cell r="G1338" t="str">
            <v>Regular Capital - Pre Business Case</v>
          </cell>
          <cell r="H1338" t="str">
            <v>No Subfunction</v>
          </cell>
          <cell r="I1338" t="str">
            <v>No Function</v>
          </cell>
          <cell r="J1338" t="str">
            <v>No Driver</v>
          </cell>
          <cell r="K1338" t="str">
            <v>SRV_ED</v>
          </cell>
          <cell r="L1338" t="str">
            <v>JUR_ID</v>
          </cell>
          <cell r="M1338" t="str">
            <v>Elec Transmission 350-359</v>
          </cell>
          <cell r="N1338" t="str">
            <v>True</v>
          </cell>
          <cell r="O1338" t="str">
            <v>Inactive</v>
          </cell>
          <cell r="P1338" t="str">
            <v>ORG_F08</v>
          </cell>
        </row>
        <row r="1339">
          <cell r="A1339" t="str">
            <v>BI_KS900</v>
          </cell>
          <cell r="B1339" t="str">
            <v>KS900</v>
          </cell>
          <cell r="C1339" t="str">
            <v>BI_KS900 - O'Gara Sub-Transformer Upgrade</v>
          </cell>
          <cell r="D1339" t="str">
            <v>ER_2478</v>
          </cell>
          <cell r="E1339" t="str">
            <v>2478</v>
          </cell>
          <cell r="F1339" t="str">
            <v>ER_2478 - O'Gara Sub-Transformer Upgrade</v>
          </cell>
          <cell r="G1339" t="str">
            <v>Regular Capital - Pre Business Case</v>
          </cell>
          <cell r="H1339" t="str">
            <v>No Subfunction</v>
          </cell>
          <cell r="I1339" t="str">
            <v>No Function</v>
          </cell>
          <cell r="J1339" t="str">
            <v>No Driver</v>
          </cell>
          <cell r="K1339" t="str">
            <v>SRV_ED</v>
          </cell>
          <cell r="L1339" t="str">
            <v>JUR_ID</v>
          </cell>
          <cell r="M1339" t="str">
            <v>Elec Distribution 360-373</v>
          </cell>
          <cell r="N1339" t="str">
            <v>True</v>
          </cell>
          <cell r="O1339" t="str">
            <v>Inactive</v>
          </cell>
          <cell r="P1339" t="str">
            <v>ORG_M08</v>
          </cell>
        </row>
        <row r="1340">
          <cell r="A1340" t="str">
            <v>BI_KS901</v>
          </cell>
          <cell r="B1340" t="str">
            <v>KS901</v>
          </cell>
          <cell r="C1340" t="str">
            <v>BI_KS901 - St. Maries 115-24kV Substation - Sub</v>
          </cell>
          <cell r="D1340" t="str">
            <v>ER_2606</v>
          </cell>
          <cell r="E1340" t="str">
            <v>2606</v>
          </cell>
          <cell r="F1340" t="str">
            <v>ER_2606 - SCADA to all Substations</v>
          </cell>
          <cell r="G1340" t="str">
            <v>Substation - New Distribution Station Capacity Program</v>
          </cell>
          <cell r="H1340" t="str">
            <v>T&amp;D Engineering</v>
          </cell>
          <cell r="I1340" t="str">
            <v>T&amp;D</v>
          </cell>
          <cell r="J1340" t="str">
            <v>Performance &amp; Capacity</v>
          </cell>
          <cell r="K1340" t="str">
            <v>SRV_ED</v>
          </cell>
          <cell r="L1340" t="str">
            <v>JUR_ID</v>
          </cell>
          <cell r="M1340" t="str">
            <v>Elec Distribution 360-373</v>
          </cell>
          <cell r="N1340" t="str">
            <v>True</v>
          </cell>
          <cell r="O1340" t="str">
            <v>Active</v>
          </cell>
          <cell r="P1340" t="str">
            <v>ORG_M08</v>
          </cell>
        </row>
        <row r="1341">
          <cell r="A1341" t="str">
            <v>BI_KT001</v>
          </cell>
          <cell r="B1341" t="str">
            <v>KT001</v>
          </cell>
          <cell r="C1341" t="str">
            <v>BI_KT001 - Pine Creek Sub Rebuild-Reroute Xsmn</v>
          </cell>
          <cell r="D1341" t="str">
            <v>ER_2281</v>
          </cell>
          <cell r="E1341" t="str">
            <v>2281</v>
          </cell>
          <cell r="F1341" t="str">
            <v>ER_2281 - Pine Creek Sub-Rebuild</v>
          </cell>
          <cell r="G1341" t="str">
            <v>Regular Capital - Pre Business Case</v>
          </cell>
          <cell r="H1341" t="str">
            <v>No Subfunction</v>
          </cell>
          <cell r="I1341" t="str">
            <v>No Function</v>
          </cell>
          <cell r="J1341" t="str">
            <v>No Driver</v>
          </cell>
          <cell r="K1341" t="str">
            <v>SRV_ED</v>
          </cell>
          <cell r="L1341" t="str">
            <v>JUR_ID</v>
          </cell>
          <cell r="M1341" t="str">
            <v>Elec Transmission 350-359</v>
          </cell>
          <cell r="N1341" t="str">
            <v>True</v>
          </cell>
          <cell r="O1341" t="str">
            <v>Inactive</v>
          </cell>
          <cell r="P1341" t="str">
            <v>ORG_H53</v>
          </cell>
        </row>
        <row r="1342">
          <cell r="A1342" t="str">
            <v>BI_KT002</v>
          </cell>
          <cell r="B1342" t="str">
            <v>KT002</v>
          </cell>
          <cell r="C1342" t="str">
            <v>BI_KT002 - Big Creek Rebuild - Transmission Integration</v>
          </cell>
          <cell r="D1342" t="str">
            <v>ER_2204</v>
          </cell>
          <cell r="E1342" t="str">
            <v>2204</v>
          </cell>
          <cell r="F1342" t="str">
            <v>ER_2204 - Substation Rebuilds</v>
          </cell>
          <cell r="G1342" t="str">
            <v>Substation - Station Rebuilds Program</v>
          </cell>
          <cell r="H1342" t="str">
            <v>T&amp;D Engineering</v>
          </cell>
          <cell r="I1342" t="str">
            <v>T&amp;D</v>
          </cell>
          <cell r="J1342" t="str">
            <v>Asset Condition</v>
          </cell>
          <cell r="K1342" t="str">
            <v>SRV_ED</v>
          </cell>
          <cell r="L1342" t="str">
            <v>JUR_AN</v>
          </cell>
          <cell r="M1342" t="str">
            <v>Elec Transmission 350-359</v>
          </cell>
          <cell r="N1342" t="str">
            <v>True</v>
          </cell>
          <cell r="O1342" t="str">
            <v>Active</v>
          </cell>
          <cell r="P1342" t="str">
            <v>ORG_L08</v>
          </cell>
        </row>
        <row r="1343">
          <cell r="A1343" t="str">
            <v>BI_KT100</v>
          </cell>
          <cell r="B1343" t="str">
            <v>KT100</v>
          </cell>
          <cell r="C1343" t="str">
            <v>BI_KT100 - BUR-PIN#3 EPA Relo At Lucky Friday Tap</v>
          </cell>
          <cell r="D1343" t="str">
            <v>ER_2070</v>
          </cell>
          <cell r="E1343" t="str">
            <v>2070</v>
          </cell>
          <cell r="F1343" t="str">
            <v>ER_2070 - Trans/Dist/Sub Reimbursable Projects</v>
          </cell>
          <cell r="G1343" t="str">
            <v>T&amp;D Reimbursable</v>
          </cell>
          <cell r="H1343" t="str">
            <v>T&amp;D Engineering</v>
          </cell>
          <cell r="I1343" t="str">
            <v>T&amp;D</v>
          </cell>
          <cell r="J1343" t="str">
            <v>Customer Requested</v>
          </cell>
          <cell r="K1343" t="str">
            <v>SRV_ED</v>
          </cell>
          <cell r="L1343" t="str">
            <v>JUR_AN</v>
          </cell>
          <cell r="M1343" t="str">
            <v>Elec Transmission 350-359</v>
          </cell>
          <cell r="N1343" t="str">
            <v>True</v>
          </cell>
          <cell r="O1343" t="str">
            <v>Active</v>
          </cell>
          <cell r="P1343" t="str">
            <v>ORG_L08</v>
          </cell>
        </row>
        <row r="1344">
          <cell r="A1344" t="str">
            <v>BI_KT201</v>
          </cell>
          <cell r="B1344" t="str">
            <v>KT201</v>
          </cell>
          <cell r="C1344" t="str">
            <v>BI_KT201 - Lucky Friday 115kV - Transmission Integration</v>
          </cell>
          <cell r="D1344" t="str">
            <v>ER_1106</v>
          </cell>
          <cell r="E1344" t="str">
            <v>1106</v>
          </cell>
          <cell r="F1344" t="str">
            <v>ER_1106 - Lucky Friday 115 kV Rebuild for Load Growth</v>
          </cell>
          <cell r="G1344" t="str">
            <v>New Revenue - Growth</v>
          </cell>
          <cell r="H1344" t="str">
            <v>Growth Subfunction</v>
          </cell>
          <cell r="I1344" t="str">
            <v>Growth</v>
          </cell>
          <cell r="J1344" t="str">
            <v>Customer Requested</v>
          </cell>
          <cell r="K1344" t="str">
            <v>SRV_ED</v>
          </cell>
          <cell r="L1344" t="str">
            <v>JUR_ID</v>
          </cell>
          <cell r="M1344" t="str">
            <v>Elec Distribution 360-373</v>
          </cell>
          <cell r="N1344" t="str">
            <v>True</v>
          </cell>
          <cell r="O1344" t="str">
            <v>Inactive</v>
          </cell>
          <cell r="P1344" t="str">
            <v>ORG_L08</v>
          </cell>
        </row>
        <row r="1345">
          <cell r="A1345" t="str">
            <v>BI_KT202</v>
          </cell>
          <cell r="B1345" t="str">
            <v>KT202</v>
          </cell>
          <cell r="C1345" t="str">
            <v>BI_KT202 - Noxon-Pine Creek I-90 Relocation Project</v>
          </cell>
          <cell r="D1345" t="str">
            <v>ER_2070</v>
          </cell>
          <cell r="E1345" t="str">
            <v>2070</v>
          </cell>
          <cell r="F1345" t="str">
            <v>ER_2070 - Trans/Dist/Sub Reimbursable Projects</v>
          </cell>
          <cell r="G1345" t="str">
            <v>T&amp;D Reimbursable</v>
          </cell>
          <cell r="H1345" t="str">
            <v>T&amp;D Engineering</v>
          </cell>
          <cell r="I1345" t="str">
            <v>T&amp;D</v>
          </cell>
          <cell r="J1345" t="str">
            <v>Customer Requested</v>
          </cell>
          <cell r="K1345" t="str">
            <v>SRV_ED</v>
          </cell>
          <cell r="L1345" t="str">
            <v>JUR_AN</v>
          </cell>
          <cell r="M1345" t="str">
            <v>Elec Transmission 350-359</v>
          </cell>
          <cell r="N1345" t="str">
            <v>True</v>
          </cell>
          <cell r="O1345" t="str">
            <v>Inactive</v>
          </cell>
          <cell r="P1345" t="str">
            <v>ORG_L08</v>
          </cell>
        </row>
        <row r="1346">
          <cell r="A1346" t="str">
            <v>BI_KT500</v>
          </cell>
          <cell r="B1346" t="str">
            <v>KT500</v>
          </cell>
          <cell r="C1346" t="str">
            <v>BI_KT500 - Noxon-Pine Creek 230 kV: Uprate and Complete D-C</v>
          </cell>
          <cell r="D1346" t="str">
            <v>ER_2109</v>
          </cell>
          <cell r="E1346" t="str">
            <v>2109</v>
          </cell>
          <cell r="F1346" t="str">
            <v>ER_2109 - Noxon-Pine Creek Double Circuit 230kV</v>
          </cell>
          <cell r="G1346" t="str">
            <v>Regular Capital - Pre Business Case</v>
          </cell>
          <cell r="H1346" t="str">
            <v>No Subfunction</v>
          </cell>
          <cell r="I1346" t="str">
            <v>No Function</v>
          </cell>
          <cell r="J1346" t="str">
            <v>No Driver</v>
          </cell>
          <cell r="K1346" t="str">
            <v>SRV_ED</v>
          </cell>
          <cell r="L1346" t="str">
            <v>JUR_ID</v>
          </cell>
          <cell r="M1346" t="str">
            <v>Elec Transmission 350-359</v>
          </cell>
          <cell r="N1346" t="str">
            <v>True</v>
          </cell>
          <cell r="O1346" t="str">
            <v>Inactive</v>
          </cell>
          <cell r="P1346" t="str">
            <v>ORG_L08</v>
          </cell>
        </row>
        <row r="1347">
          <cell r="A1347" t="str">
            <v>BI_KT700</v>
          </cell>
          <cell r="B1347" t="str">
            <v>KT700</v>
          </cell>
          <cell r="C1347" t="str">
            <v>BI_KT700 - Noxon-Hot Springs 230kV Rebuild</v>
          </cell>
          <cell r="D1347" t="str">
            <v>ER_2607</v>
          </cell>
          <cell r="E1347" t="str">
            <v>2607</v>
          </cell>
          <cell r="F1347" t="str">
            <v>ER_2607 - Noxon-Hot Springs 230kV Rebuild</v>
          </cell>
          <cell r="G1347" t="str">
            <v>Transmission Major Rebuild - Asset Condition</v>
          </cell>
          <cell r="H1347" t="str">
            <v>T&amp;D Engineering</v>
          </cell>
          <cell r="I1347" t="str">
            <v>T&amp;D</v>
          </cell>
          <cell r="J1347" t="str">
            <v>Asset Condition</v>
          </cell>
          <cell r="K1347" t="str">
            <v>SRV_ED</v>
          </cell>
          <cell r="L1347" t="str">
            <v>JUR_MT</v>
          </cell>
          <cell r="M1347" t="str">
            <v>Elec Transmission 350-359</v>
          </cell>
          <cell r="N1347" t="str">
            <v>True</v>
          </cell>
          <cell r="O1347" t="str">
            <v>Inactive</v>
          </cell>
          <cell r="P1347" t="str">
            <v>ORG_L08</v>
          </cell>
        </row>
        <row r="1348">
          <cell r="A1348" t="str">
            <v>BI_KT900</v>
          </cell>
          <cell r="B1348" t="str">
            <v>KT900</v>
          </cell>
          <cell r="C1348" t="str">
            <v>BI_KT900 - Lucky Friday 115 Tap:  Connect to #3 Line</v>
          </cell>
          <cell r="D1348" t="str">
            <v>ER_2476</v>
          </cell>
          <cell r="E1348" t="str">
            <v>2476</v>
          </cell>
          <cell r="F1348" t="str">
            <v>ER_2476 - Lucky Friday 115 Tap:  Connect to #3 Line</v>
          </cell>
          <cell r="G1348" t="str">
            <v>Regular Capital - Pre Business Case</v>
          </cell>
          <cell r="H1348" t="str">
            <v>No Subfunction</v>
          </cell>
          <cell r="I1348" t="str">
            <v>No Function</v>
          </cell>
          <cell r="J1348" t="str">
            <v>No Driver</v>
          </cell>
          <cell r="K1348" t="str">
            <v>SRV_ED</v>
          </cell>
          <cell r="L1348" t="str">
            <v>JUR_AN</v>
          </cell>
          <cell r="M1348" t="str">
            <v>Elec Transmission 350-359</v>
          </cell>
          <cell r="N1348" t="str">
            <v>True</v>
          </cell>
          <cell r="O1348" t="str">
            <v>Inactive</v>
          </cell>
          <cell r="P1348" t="str">
            <v>ORG_L08</v>
          </cell>
        </row>
        <row r="1349">
          <cell r="A1349" t="str">
            <v>BI_KT901</v>
          </cell>
          <cell r="B1349" t="str">
            <v>KT901</v>
          </cell>
          <cell r="C1349" t="str">
            <v>BI_KT901 - Noxon-Pine Creek 230kV - Rebuild and Reconductor</v>
          </cell>
          <cell r="D1349" t="str">
            <v>ER_2116</v>
          </cell>
          <cell r="E1349" t="str">
            <v>2116</v>
          </cell>
          <cell r="F1349" t="str">
            <v>ER_2116 - Noxon-Pine Creek 230kV - Rebuild and Reconductor</v>
          </cell>
          <cell r="G1349" t="str">
            <v>Transmission Major Rebuild - Asset Condition</v>
          </cell>
          <cell r="H1349" t="str">
            <v>T&amp;D Engineering</v>
          </cell>
          <cell r="I1349" t="str">
            <v>T&amp;D</v>
          </cell>
          <cell r="J1349" t="str">
            <v>Asset Condition</v>
          </cell>
          <cell r="K1349" t="str">
            <v>SRV_ED</v>
          </cell>
          <cell r="L1349" t="str">
            <v>JUR_AN</v>
          </cell>
          <cell r="M1349" t="str">
            <v>Elec Transmission 350-359</v>
          </cell>
          <cell r="N1349" t="str">
            <v>True</v>
          </cell>
          <cell r="O1349" t="str">
            <v>Active</v>
          </cell>
          <cell r="P1349" t="str">
            <v>ORG_L08</v>
          </cell>
        </row>
        <row r="1350">
          <cell r="A1350" t="str">
            <v>BI_KT902</v>
          </cell>
          <cell r="B1350" t="str">
            <v>KT902</v>
          </cell>
          <cell r="C1350" t="str">
            <v>BI_KT902 - St. Maries 115-24kV Substation - Trans</v>
          </cell>
          <cell r="D1350" t="str">
            <v>ER_2606</v>
          </cell>
          <cell r="E1350" t="str">
            <v>2606</v>
          </cell>
          <cell r="F1350" t="str">
            <v>ER_2606 - SCADA to all Substations</v>
          </cell>
          <cell r="G1350" t="str">
            <v>Substation - New Distribution Station Capacity Program</v>
          </cell>
          <cell r="H1350" t="str">
            <v>T&amp;D Engineering</v>
          </cell>
          <cell r="I1350" t="str">
            <v>T&amp;D</v>
          </cell>
          <cell r="J1350" t="str">
            <v>Performance &amp; Capacity</v>
          </cell>
          <cell r="K1350" t="str">
            <v>SRV_ED</v>
          </cell>
          <cell r="L1350" t="str">
            <v>JUR_AN</v>
          </cell>
          <cell r="M1350" t="str">
            <v>Elec Transmission 350-359</v>
          </cell>
          <cell r="N1350" t="str">
            <v>True</v>
          </cell>
          <cell r="O1350" t="str">
            <v>Active</v>
          </cell>
          <cell r="P1350" t="str">
            <v>ORG_L08</v>
          </cell>
        </row>
        <row r="1351">
          <cell r="A1351" t="str">
            <v>BI_KY401</v>
          </cell>
          <cell r="B1351" t="str">
            <v>KY401</v>
          </cell>
          <cell r="C1351" t="str">
            <v>BI_KY401 - Mica Pk Uhf Link to St. Joe</v>
          </cell>
          <cell r="D1351" t="str">
            <v>ER_5104</v>
          </cell>
          <cell r="E1351" t="str">
            <v>5104</v>
          </cell>
          <cell r="F1351" t="str">
            <v>ER_5104 - Two-Way Radio System</v>
          </cell>
          <cell r="G1351" t="str">
            <v>Regular Capital - Pre Business Case</v>
          </cell>
          <cell r="H1351" t="str">
            <v>No Subfunction</v>
          </cell>
          <cell r="I1351" t="str">
            <v>No Function</v>
          </cell>
          <cell r="J1351" t="str">
            <v>No Driver</v>
          </cell>
          <cell r="K1351" t="str">
            <v>SRV_CD</v>
          </cell>
          <cell r="L1351" t="str">
            <v>JUR_AA</v>
          </cell>
          <cell r="M1351" t="str">
            <v>General 5yr 389 / 393-395 / 397-398</v>
          </cell>
          <cell r="N1351" t="str">
            <v>True</v>
          </cell>
          <cell r="O1351" t="str">
            <v>Inactive</v>
          </cell>
          <cell r="P1351" t="str">
            <v>ORG_B09</v>
          </cell>
        </row>
        <row r="1352">
          <cell r="A1352" t="str">
            <v>BI_KY402</v>
          </cell>
          <cell r="B1352" t="str">
            <v>KY402</v>
          </cell>
          <cell r="C1352" t="str">
            <v>BI_KY402 - Kellogg Office Mw Radio Tower Replacement</v>
          </cell>
          <cell r="D1352" t="str">
            <v>ER_5102</v>
          </cell>
          <cell r="E1352" t="str">
            <v>5102</v>
          </cell>
          <cell r="F1352" t="str">
            <v>ER_5102 - Private Transport</v>
          </cell>
          <cell r="G1352" t="str">
            <v>Regular Capital - Pre Business Case</v>
          </cell>
          <cell r="H1352" t="str">
            <v>No Subfunction</v>
          </cell>
          <cell r="I1352" t="str">
            <v>No Function</v>
          </cell>
          <cell r="J1352" t="str">
            <v>No Driver</v>
          </cell>
          <cell r="K1352" t="str">
            <v>SRV_CD</v>
          </cell>
          <cell r="L1352" t="str">
            <v>JUR_AA</v>
          </cell>
          <cell r="M1352" t="str">
            <v>General 5yr 389 / 393-395 / 397-398</v>
          </cell>
          <cell r="N1352" t="str">
            <v>True</v>
          </cell>
          <cell r="O1352" t="str">
            <v>Inactive</v>
          </cell>
          <cell r="P1352" t="str">
            <v>ORG_B09</v>
          </cell>
        </row>
        <row r="1353">
          <cell r="A1353" t="str">
            <v>BI_KY600</v>
          </cell>
          <cell r="B1353" t="str">
            <v>KY600</v>
          </cell>
          <cell r="C1353" t="str">
            <v>BI_KY600 - Kellogg Ofc &amp;PK Comm Battry Plnt Upgrades</v>
          </cell>
          <cell r="D1353" t="str">
            <v>ER_5102</v>
          </cell>
          <cell r="E1353" t="str">
            <v>5102</v>
          </cell>
          <cell r="F1353" t="str">
            <v>ER_5102 - Private Transport</v>
          </cell>
          <cell r="G1353" t="str">
            <v>Regular Capital - Pre Business Case</v>
          </cell>
          <cell r="H1353" t="str">
            <v>No Subfunction</v>
          </cell>
          <cell r="I1353" t="str">
            <v>No Function</v>
          </cell>
          <cell r="J1353" t="str">
            <v>No Driver</v>
          </cell>
          <cell r="K1353" t="str">
            <v>SRV_CD</v>
          </cell>
          <cell r="L1353" t="str">
            <v>JUR_AA</v>
          </cell>
          <cell r="M1353" t="str">
            <v>General 5yr 389 / 393-395 / 397-398</v>
          </cell>
          <cell r="N1353" t="str">
            <v>True</v>
          </cell>
          <cell r="O1353" t="str">
            <v>Inactive</v>
          </cell>
          <cell r="P1353" t="str">
            <v>ORG_B09</v>
          </cell>
        </row>
        <row r="1354">
          <cell r="A1354" t="str">
            <v>BI_LC100</v>
          </cell>
          <cell r="B1354" t="str">
            <v>LC100</v>
          </cell>
          <cell r="C1354" t="str">
            <v>BI_LC100 - NLW Auto - Access Control &amp; Sub Integration</v>
          </cell>
          <cell r="D1354" t="str">
            <v>ER_2628</v>
          </cell>
          <cell r="E1354" t="str">
            <v>2628</v>
          </cell>
          <cell r="F1354" t="str">
            <v>ER_2628 - N Lewiston Auto Replacement</v>
          </cell>
          <cell r="G1354" t="str">
            <v>N Lewiston Autotransformer - Failed Plant</v>
          </cell>
          <cell r="H1354" t="str">
            <v>T&amp;D Engineering</v>
          </cell>
          <cell r="I1354" t="str">
            <v>T&amp;D</v>
          </cell>
          <cell r="J1354" t="str">
            <v>Failed Plant &amp; Operations</v>
          </cell>
          <cell r="K1354" t="str">
            <v>SRV_ED</v>
          </cell>
          <cell r="L1354" t="str">
            <v>JUR_AN</v>
          </cell>
          <cell r="M1354" t="str">
            <v>General 12yr 389 / 393-395 / 397-398</v>
          </cell>
          <cell r="N1354" t="str">
            <v>True</v>
          </cell>
          <cell r="O1354" t="str">
            <v>Active</v>
          </cell>
          <cell r="P1354" t="str">
            <v>ORG_C09</v>
          </cell>
        </row>
        <row r="1355">
          <cell r="A1355" t="str">
            <v>BI_LC101</v>
          </cell>
          <cell r="B1355" t="str">
            <v>LC101</v>
          </cell>
          <cell r="C1355" t="str">
            <v>BI_LC101 - NLW Auto - Network Comm &amp; Security Camera Integ</v>
          </cell>
          <cell r="D1355" t="str">
            <v>ER_2628</v>
          </cell>
          <cell r="E1355" t="str">
            <v>2628</v>
          </cell>
          <cell r="F1355" t="str">
            <v>ER_2628 - N Lewiston Auto Replacement</v>
          </cell>
          <cell r="G1355" t="str">
            <v>N Lewiston Autotransformer - Failed Plant</v>
          </cell>
          <cell r="H1355" t="str">
            <v>T&amp;D Engineering</v>
          </cell>
          <cell r="I1355" t="str">
            <v>T&amp;D</v>
          </cell>
          <cell r="J1355" t="str">
            <v>Failed Plant &amp; Operations</v>
          </cell>
          <cell r="K1355" t="str">
            <v>SRV_CD</v>
          </cell>
          <cell r="L1355" t="str">
            <v>JUR_AA</v>
          </cell>
          <cell r="M1355" t="str">
            <v>General 12yr 389 / 393-395 / 397-398</v>
          </cell>
          <cell r="N1355" t="str">
            <v>True</v>
          </cell>
          <cell r="O1355" t="str">
            <v>Active</v>
          </cell>
          <cell r="P1355" t="str">
            <v>ORG_J09</v>
          </cell>
        </row>
        <row r="1356">
          <cell r="A1356" t="str">
            <v>BI_LC200</v>
          </cell>
          <cell r="B1356" t="str">
            <v>LC200</v>
          </cell>
          <cell r="C1356" t="str">
            <v>BI_LC200 - Kooskia Sub - Access Control &amp; Sub Integ</v>
          </cell>
          <cell r="D1356" t="str">
            <v>ER_2204</v>
          </cell>
          <cell r="E1356" t="str">
            <v>2204</v>
          </cell>
          <cell r="F1356" t="str">
            <v>ER_2204 - Substation Rebuilds</v>
          </cell>
          <cell r="G1356" t="str">
            <v>Substation - Station Rebuilds Program</v>
          </cell>
          <cell r="H1356" t="str">
            <v>T&amp;D Engineering</v>
          </cell>
          <cell r="I1356" t="str">
            <v>T&amp;D</v>
          </cell>
          <cell r="J1356" t="str">
            <v>Asset Condition</v>
          </cell>
          <cell r="K1356" t="str">
            <v>SRV_ED</v>
          </cell>
          <cell r="L1356" t="str">
            <v>JUR_AN</v>
          </cell>
          <cell r="M1356" t="str">
            <v>Elec Distribution 360-373</v>
          </cell>
          <cell r="N1356" t="str">
            <v>True</v>
          </cell>
          <cell r="O1356" t="str">
            <v>Active</v>
          </cell>
          <cell r="P1356" t="str">
            <v>ORG_C09</v>
          </cell>
        </row>
        <row r="1357">
          <cell r="A1357" t="str">
            <v>BI_LC201</v>
          </cell>
          <cell r="B1357" t="str">
            <v>LC201</v>
          </cell>
          <cell r="C1357" t="str">
            <v>BI_LC201 - Kooskia Sub - Network Comm &amp; Security Integ</v>
          </cell>
          <cell r="D1357" t="str">
            <v>ER_2204</v>
          </cell>
          <cell r="E1357" t="str">
            <v>2204</v>
          </cell>
          <cell r="F1357" t="str">
            <v>ER_2204 - Substation Rebuilds</v>
          </cell>
          <cell r="G1357" t="str">
            <v>Substation - Station Rebuilds Program</v>
          </cell>
          <cell r="H1357" t="str">
            <v>T&amp;D Engineering</v>
          </cell>
          <cell r="I1357" t="str">
            <v>T&amp;D</v>
          </cell>
          <cell r="J1357" t="str">
            <v>Asset Condition</v>
          </cell>
          <cell r="K1357" t="str">
            <v>SRV_CD</v>
          </cell>
          <cell r="L1357" t="str">
            <v>JUR_AA</v>
          </cell>
          <cell r="M1357" t="str">
            <v>Elec Distribution 360-373</v>
          </cell>
          <cell r="N1357" t="str">
            <v>True</v>
          </cell>
          <cell r="O1357" t="str">
            <v>Active</v>
          </cell>
          <cell r="P1357" t="str">
            <v>ORG_J09</v>
          </cell>
        </row>
        <row r="1358">
          <cell r="A1358" t="str">
            <v>BI_LC202</v>
          </cell>
          <cell r="B1358" t="str">
            <v>LC202</v>
          </cell>
          <cell r="C1358" t="str">
            <v>BI_LC202 - South Lewiston Sub - Access Control &amp; Sub Integ</v>
          </cell>
          <cell r="D1358" t="str">
            <v>ER_2204</v>
          </cell>
          <cell r="E1358" t="str">
            <v>2204</v>
          </cell>
          <cell r="F1358" t="str">
            <v>ER_2204 - Substation Rebuilds</v>
          </cell>
          <cell r="G1358" t="str">
            <v>Substation - Station Rebuilds Program</v>
          </cell>
          <cell r="H1358" t="str">
            <v>T&amp;D Engineering</v>
          </cell>
          <cell r="I1358" t="str">
            <v>T&amp;D</v>
          </cell>
          <cell r="J1358" t="str">
            <v>Asset Condition</v>
          </cell>
          <cell r="K1358" t="str">
            <v>SRV_ED</v>
          </cell>
          <cell r="L1358" t="str">
            <v>JUR_AN</v>
          </cell>
          <cell r="M1358" t="str">
            <v>Elec Distribution 360-373</v>
          </cell>
          <cell r="N1358" t="str">
            <v>True</v>
          </cell>
          <cell r="O1358" t="str">
            <v>Active</v>
          </cell>
          <cell r="P1358" t="str">
            <v>ORG_C09</v>
          </cell>
        </row>
        <row r="1359">
          <cell r="A1359" t="str">
            <v>BI_LC203</v>
          </cell>
          <cell r="B1359" t="str">
            <v>LC203</v>
          </cell>
          <cell r="C1359" t="str">
            <v>BI_LC203 - South Lewiston Sub - Network Comm &amp; Security Integ</v>
          </cell>
          <cell r="D1359" t="str">
            <v>ER_2204</v>
          </cell>
          <cell r="E1359" t="str">
            <v>2204</v>
          </cell>
          <cell r="F1359" t="str">
            <v>ER_2204 - Substation Rebuilds</v>
          </cell>
          <cell r="G1359" t="str">
            <v>Substation - Station Rebuilds Program</v>
          </cell>
          <cell r="H1359" t="str">
            <v>T&amp;D Engineering</v>
          </cell>
          <cell r="I1359" t="str">
            <v>T&amp;D</v>
          </cell>
          <cell r="J1359" t="str">
            <v>Asset Condition</v>
          </cell>
          <cell r="K1359" t="str">
            <v>SRV_CD</v>
          </cell>
          <cell r="L1359" t="str">
            <v>JUR_AA</v>
          </cell>
          <cell r="M1359" t="str">
            <v>Elec Distribution 360-373</v>
          </cell>
          <cell r="N1359" t="str">
            <v>True</v>
          </cell>
          <cell r="O1359" t="str">
            <v>Active</v>
          </cell>
          <cell r="P1359" t="str">
            <v>ORG_J09</v>
          </cell>
        </row>
        <row r="1360">
          <cell r="A1360" t="str">
            <v>BI_LC900</v>
          </cell>
          <cell r="B1360" t="str">
            <v>LC900</v>
          </cell>
          <cell r="C1360" t="str">
            <v>BI_LC900 - Clearwater 115kV Sub Rebuild (Comm)</v>
          </cell>
          <cell r="D1360" t="str">
            <v>ER_2204</v>
          </cell>
          <cell r="E1360" t="str">
            <v>2204</v>
          </cell>
          <cell r="F1360" t="str">
            <v>ER_2204 - Substation Rebuilds</v>
          </cell>
          <cell r="G1360" t="str">
            <v>Substation - Station Rebuilds Program</v>
          </cell>
          <cell r="H1360" t="str">
            <v>T&amp;D Engineering</v>
          </cell>
          <cell r="I1360" t="str">
            <v>T&amp;D</v>
          </cell>
          <cell r="J1360" t="str">
            <v>Asset Condition</v>
          </cell>
          <cell r="K1360" t="str">
            <v>SRV_ED</v>
          </cell>
          <cell r="L1360" t="str">
            <v>JUR_AN</v>
          </cell>
          <cell r="M1360" t="str">
            <v>General 12yr 389 / 393-395 / 397-398</v>
          </cell>
          <cell r="N1360" t="str">
            <v>True</v>
          </cell>
          <cell r="O1360" t="str">
            <v>Active</v>
          </cell>
          <cell r="P1360" t="str">
            <v>ORG_J09</v>
          </cell>
        </row>
        <row r="1361">
          <cell r="A1361" t="str">
            <v>BI_LC901</v>
          </cell>
          <cell r="B1361" t="str">
            <v>LC901</v>
          </cell>
          <cell r="C1361" t="str">
            <v>BI_LC901 - Clearwater 115kV Sub SCADA (Comm)</v>
          </cell>
          <cell r="D1361" t="str">
            <v>ER_2606</v>
          </cell>
          <cell r="E1361" t="str">
            <v>2606</v>
          </cell>
          <cell r="F1361" t="str">
            <v>ER_2606 - SCADA to all Substations</v>
          </cell>
          <cell r="G1361" t="str">
            <v>Substation - New Distribution Station Capacity Program</v>
          </cell>
          <cell r="H1361" t="str">
            <v>T&amp;D Engineering</v>
          </cell>
          <cell r="I1361" t="str">
            <v>T&amp;D</v>
          </cell>
          <cell r="J1361" t="str">
            <v>Performance &amp; Capacity</v>
          </cell>
          <cell r="K1361" t="str">
            <v>SRV_ED</v>
          </cell>
          <cell r="L1361" t="str">
            <v>JUR_AN</v>
          </cell>
          <cell r="M1361" t="str">
            <v>General 12yr 389 / 393-395 / 397-398</v>
          </cell>
          <cell r="N1361" t="str">
            <v>True</v>
          </cell>
          <cell r="O1361" t="str">
            <v>Active</v>
          </cell>
          <cell r="P1361" t="str">
            <v>ORG_J09</v>
          </cell>
        </row>
        <row r="1362">
          <cell r="A1362" t="str">
            <v>BI_LC902</v>
          </cell>
          <cell r="B1362" t="str">
            <v>LC902</v>
          </cell>
          <cell r="C1362" t="str">
            <v>BI_LC902 - Bryden Canyon 115kV Sub Comm</v>
          </cell>
          <cell r="D1362" t="str">
            <v>ER_2204</v>
          </cell>
          <cell r="E1362" t="str">
            <v>2204</v>
          </cell>
          <cell r="F1362" t="str">
            <v>ER_2204 - Substation Rebuilds</v>
          </cell>
          <cell r="G1362" t="str">
            <v>Substation - Station Rebuilds Program</v>
          </cell>
          <cell r="H1362" t="str">
            <v>T&amp;D Engineering</v>
          </cell>
          <cell r="I1362" t="str">
            <v>T&amp;D</v>
          </cell>
          <cell r="J1362" t="str">
            <v>Asset Condition</v>
          </cell>
          <cell r="K1362" t="str">
            <v>SRV_CD</v>
          </cell>
          <cell r="L1362" t="str">
            <v>JUR_AA</v>
          </cell>
          <cell r="M1362" t="str">
            <v>General 12yr 389 / 393-395 / 397-398</v>
          </cell>
          <cell r="N1362" t="str">
            <v>True</v>
          </cell>
          <cell r="O1362" t="str">
            <v>Active</v>
          </cell>
          <cell r="P1362" t="str">
            <v>ORG_J09</v>
          </cell>
        </row>
        <row r="1363">
          <cell r="A1363" t="str">
            <v>BI_LC903</v>
          </cell>
          <cell r="B1363" t="str">
            <v>LC903</v>
          </cell>
          <cell r="C1363" t="str">
            <v>BI_LC903 - Dry Gulch 115kV Substation</v>
          </cell>
          <cell r="D1363" t="str">
            <v>ER_2204</v>
          </cell>
          <cell r="E1363" t="str">
            <v>2204</v>
          </cell>
          <cell r="F1363" t="str">
            <v>ER_2204 - Substation Rebuilds</v>
          </cell>
          <cell r="G1363" t="str">
            <v>Substation - Station Rebuilds Program</v>
          </cell>
          <cell r="H1363" t="str">
            <v>T&amp;D Engineering</v>
          </cell>
          <cell r="I1363" t="str">
            <v>T&amp;D</v>
          </cell>
          <cell r="J1363" t="str">
            <v>Asset Condition</v>
          </cell>
          <cell r="K1363" t="str">
            <v>SRV_CD</v>
          </cell>
          <cell r="L1363" t="str">
            <v>JUR_AA</v>
          </cell>
          <cell r="M1363" t="str">
            <v>General 12yr 389 / 393-395 / 397-398</v>
          </cell>
          <cell r="N1363" t="str">
            <v>True</v>
          </cell>
          <cell r="O1363" t="str">
            <v>Active</v>
          </cell>
          <cell r="P1363" t="str">
            <v>ORG_J09</v>
          </cell>
        </row>
        <row r="1364">
          <cell r="A1364" t="str">
            <v>BI_LC904</v>
          </cell>
          <cell r="B1364" t="str">
            <v>LC904</v>
          </cell>
          <cell r="C1364" t="str">
            <v>BI_LC904 - North Lewiston PRC-002 (Comms Integration)</v>
          </cell>
          <cell r="D1364" t="str">
            <v>ER_2608</v>
          </cell>
          <cell r="E1364" t="str">
            <v>2608</v>
          </cell>
          <cell r="F1364" t="str">
            <v>ER_2608 - Protection System Upgrades for PRC-002</v>
          </cell>
          <cell r="G1364" t="str">
            <v>Protection System Upgrade for PRC-002</v>
          </cell>
          <cell r="H1364" t="str">
            <v>T&amp;D Engineering</v>
          </cell>
          <cell r="I1364" t="str">
            <v>T&amp;D</v>
          </cell>
          <cell r="J1364" t="str">
            <v>Mandatory &amp; Compliance</v>
          </cell>
          <cell r="K1364" t="str">
            <v>SRV_CD</v>
          </cell>
          <cell r="L1364" t="str">
            <v>JUR_AA</v>
          </cell>
          <cell r="M1364" t="str">
            <v>General 12yr 389 / 393-395 / 397-398</v>
          </cell>
          <cell r="N1364" t="str">
            <v>True</v>
          </cell>
          <cell r="O1364" t="str">
            <v>Active</v>
          </cell>
          <cell r="P1364" t="str">
            <v>ORG_J09</v>
          </cell>
        </row>
        <row r="1365">
          <cell r="A1365" t="str">
            <v>BI_LD001</v>
          </cell>
          <cell r="B1365" t="str">
            <v>LD001</v>
          </cell>
          <cell r="C1365" t="str">
            <v>BI_LD001 - Holbrook 1206 - Recond 1500 Ft. South</v>
          </cell>
          <cell r="D1365" t="str">
            <v>ER_2516</v>
          </cell>
          <cell r="E1365" t="str">
            <v>2516</v>
          </cell>
          <cell r="F1365" t="str">
            <v>ER_2516 - Distribution - Pullman &amp; Lewis Clark</v>
          </cell>
          <cell r="G1365" t="str">
            <v>Distribution System Enhancements</v>
          </cell>
          <cell r="H1365" t="str">
            <v>T&amp;D Engineering</v>
          </cell>
          <cell r="I1365" t="str">
            <v>T&amp;D</v>
          </cell>
          <cell r="J1365" t="str">
            <v>Performance &amp; Capacity</v>
          </cell>
          <cell r="K1365" t="str">
            <v>SRV_ED</v>
          </cell>
          <cell r="L1365" t="str">
            <v>JUR_AN</v>
          </cell>
          <cell r="M1365" t="str">
            <v>Elec Distribution 360-373</v>
          </cell>
          <cell r="N1365" t="str">
            <v>True</v>
          </cell>
          <cell r="O1365" t="str">
            <v>Inactive</v>
          </cell>
          <cell r="P1365" t="str">
            <v>ORG_D53</v>
          </cell>
        </row>
        <row r="1366">
          <cell r="A1366" t="str">
            <v>BI_LD002</v>
          </cell>
          <cell r="B1366" t="str">
            <v>LD002</v>
          </cell>
          <cell r="C1366" t="str">
            <v>BI_LD002 - Dry Gulch 1209</v>
          </cell>
          <cell r="D1366" t="str">
            <v>ER_2414</v>
          </cell>
          <cell r="E1366" t="str">
            <v>2414</v>
          </cell>
          <cell r="F1366" t="str">
            <v>ER_2414 - Sys-Dist Reliability-Improve Worst Fdrs</v>
          </cell>
          <cell r="G1366" t="str">
            <v>Distribution System Enhancements</v>
          </cell>
          <cell r="H1366" t="str">
            <v>T&amp;D Engineering</v>
          </cell>
          <cell r="I1366" t="str">
            <v>T&amp;D</v>
          </cell>
          <cell r="J1366" t="str">
            <v>Performance &amp; Capacity</v>
          </cell>
          <cell r="K1366" t="str">
            <v>SRV_ED</v>
          </cell>
          <cell r="L1366" t="str">
            <v>JUR_AN</v>
          </cell>
          <cell r="M1366" t="str">
            <v>Elec Distribution 360-373</v>
          </cell>
          <cell r="N1366" t="str">
            <v>True</v>
          </cell>
          <cell r="O1366" t="str">
            <v>Inactive</v>
          </cell>
          <cell r="P1366" t="str">
            <v>ORG_D53</v>
          </cell>
        </row>
        <row r="1367">
          <cell r="A1367" t="str">
            <v>BI_LD003</v>
          </cell>
          <cell r="B1367" t="str">
            <v>LD003</v>
          </cell>
          <cell r="C1367" t="str">
            <v>BI_LD003 - Dry Gulch 1209:  Rebuild 5 miles at Silcott</v>
          </cell>
          <cell r="D1367" t="str">
            <v>ER_2516</v>
          </cell>
          <cell r="E1367" t="str">
            <v>2516</v>
          </cell>
          <cell r="F1367" t="str">
            <v>ER_2516 - Distribution - Pullman &amp; Lewis Clark</v>
          </cell>
          <cell r="G1367" t="str">
            <v>Distribution System Enhancements</v>
          </cell>
          <cell r="H1367" t="str">
            <v>T&amp;D Engineering</v>
          </cell>
          <cell r="I1367" t="str">
            <v>T&amp;D</v>
          </cell>
          <cell r="J1367" t="str">
            <v>Performance &amp; Capacity</v>
          </cell>
          <cell r="K1367" t="str">
            <v>SRV_ED</v>
          </cell>
          <cell r="L1367" t="str">
            <v>JUR_WA</v>
          </cell>
          <cell r="M1367" t="str">
            <v>Elec Distribution 360-373</v>
          </cell>
          <cell r="N1367" t="str">
            <v>True</v>
          </cell>
          <cell r="O1367" t="str">
            <v>Active</v>
          </cell>
          <cell r="P1367" t="str">
            <v>ORG_C51</v>
          </cell>
        </row>
        <row r="1368">
          <cell r="A1368" t="str">
            <v>BI_LD004</v>
          </cell>
          <cell r="B1368" t="str">
            <v>LD004</v>
          </cell>
          <cell r="C1368" t="str">
            <v>BI_LD004 - ORO1282 Grid Mod Automation</v>
          </cell>
          <cell r="D1368" t="str">
            <v>ER_2599</v>
          </cell>
          <cell r="E1368" t="str">
            <v>2599</v>
          </cell>
          <cell r="F1368" t="str">
            <v>ER_2599 - Grid Mod Automation</v>
          </cell>
          <cell r="G1368" t="str">
            <v>Distribution Grid Modernization</v>
          </cell>
          <cell r="H1368" t="str">
            <v>T&amp;D Operations</v>
          </cell>
          <cell r="I1368" t="str">
            <v>T&amp;D</v>
          </cell>
          <cell r="J1368" t="str">
            <v>Asset Condition</v>
          </cell>
          <cell r="K1368" t="str">
            <v>SRV_ED</v>
          </cell>
          <cell r="L1368" t="str">
            <v>JUR_ID</v>
          </cell>
          <cell r="M1368" t="str">
            <v>Elec Distribution 360-373</v>
          </cell>
          <cell r="N1368" t="str">
            <v>True</v>
          </cell>
          <cell r="O1368" t="str">
            <v>Active</v>
          </cell>
          <cell r="P1368" t="str">
            <v>ORG_T51</v>
          </cell>
        </row>
        <row r="1369">
          <cell r="A1369" t="str">
            <v>BI_LD101</v>
          </cell>
          <cell r="B1369" t="str">
            <v>LD101</v>
          </cell>
          <cell r="C1369" t="str">
            <v>BI_LD101 - Grangeville 1273 ID</v>
          </cell>
          <cell r="D1369" t="str">
            <v>ER_2414</v>
          </cell>
          <cell r="E1369" t="str">
            <v>2414</v>
          </cell>
          <cell r="F1369" t="str">
            <v>ER_2414 - Sys-Dist Reliability-Improve Worst Fdrs</v>
          </cell>
          <cell r="G1369" t="str">
            <v>Distribution System Enhancements</v>
          </cell>
          <cell r="H1369" t="str">
            <v>T&amp;D Engineering</v>
          </cell>
          <cell r="I1369" t="str">
            <v>T&amp;D</v>
          </cell>
          <cell r="J1369" t="str">
            <v>Performance &amp; Capacity</v>
          </cell>
          <cell r="K1369" t="str">
            <v>SRV_ED</v>
          </cell>
          <cell r="L1369" t="str">
            <v>JUR_AN</v>
          </cell>
          <cell r="M1369" t="str">
            <v>Elec Distribution 360-373</v>
          </cell>
          <cell r="N1369" t="str">
            <v>True</v>
          </cell>
          <cell r="O1369" t="str">
            <v>Inactive</v>
          </cell>
          <cell r="P1369" t="str">
            <v>ORG_D53</v>
          </cell>
        </row>
        <row r="1370">
          <cell r="A1370" t="str">
            <v>BI_LD102</v>
          </cell>
          <cell r="B1370" t="str">
            <v>LD102</v>
          </cell>
          <cell r="C1370" t="str">
            <v>BI_LD102 - 10th &amp; Stewart 12F3 Tie to 1256</v>
          </cell>
          <cell r="D1370" t="str">
            <v>ER_2516</v>
          </cell>
          <cell r="E1370" t="str">
            <v>2516</v>
          </cell>
          <cell r="F1370" t="str">
            <v>ER_2516 - Distribution - Pullman &amp; Lewis Clark</v>
          </cell>
          <cell r="G1370" t="str">
            <v>Distribution System Enhancements</v>
          </cell>
          <cell r="H1370" t="str">
            <v>T&amp;D Engineering</v>
          </cell>
          <cell r="I1370" t="str">
            <v>T&amp;D</v>
          </cell>
          <cell r="J1370" t="str">
            <v>Performance &amp; Capacity</v>
          </cell>
          <cell r="K1370" t="str">
            <v>SRV_ED</v>
          </cell>
          <cell r="L1370" t="str">
            <v>JUR_AN</v>
          </cell>
          <cell r="M1370" t="str">
            <v>Elec Distribution 360-373</v>
          </cell>
          <cell r="N1370" t="str">
            <v>True</v>
          </cell>
          <cell r="O1370" t="str">
            <v>Inactive</v>
          </cell>
          <cell r="P1370" t="str">
            <v>ORG_D53</v>
          </cell>
        </row>
        <row r="1371">
          <cell r="A1371" t="str">
            <v>BI_LD103</v>
          </cell>
          <cell r="B1371" t="str">
            <v>LD103</v>
          </cell>
          <cell r="C1371" t="str">
            <v>BI_LD103 - S Lewiston 1358 Extend</v>
          </cell>
          <cell r="D1371" t="str">
            <v>ER_2516</v>
          </cell>
          <cell r="E1371" t="str">
            <v>2516</v>
          </cell>
          <cell r="F1371" t="str">
            <v>ER_2516 - Distribution - Pullman &amp; Lewis Clark</v>
          </cell>
          <cell r="G1371" t="str">
            <v>Distribution System Enhancements</v>
          </cell>
          <cell r="H1371" t="str">
            <v>T&amp;D Engineering</v>
          </cell>
          <cell r="I1371" t="str">
            <v>T&amp;D</v>
          </cell>
          <cell r="J1371" t="str">
            <v>Performance &amp; Capacity</v>
          </cell>
          <cell r="K1371" t="str">
            <v>SRV_ED</v>
          </cell>
          <cell r="L1371" t="str">
            <v>JUR_AN</v>
          </cell>
          <cell r="M1371" t="str">
            <v>Elec Distribution 360-373</v>
          </cell>
          <cell r="N1371" t="str">
            <v>True</v>
          </cell>
          <cell r="O1371" t="str">
            <v>Inactive</v>
          </cell>
          <cell r="P1371" t="str">
            <v>ORG_D53</v>
          </cell>
        </row>
        <row r="1372">
          <cell r="A1372" t="str">
            <v>BI_LD104</v>
          </cell>
          <cell r="B1372" t="str">
            <v>LD104</v>
          </cell>
          <cell r="C1372" t="str">
            <v>BI_LD104 - Orofino 1281- Repair along Hwy 7</v>
          </cell>
          <cell r="D1372" t="str">
            <v>ER_2516</v>
          </cell>
          <cell r="E1372" t="str">
            <v>2516</v>
          </cell>
          <cell r="F1372" t="str">
            <v>ER_2516 - Distribution - Pullman &amp; Lewis Clark</v>
          </cell>
          <cell r="G1372" t="str">
            <v>Distribution System Enhancements</v>
          </cell>
          <cell r="H1372" t="str">
            <v>T&amp;D Engineering</v>
          </cell>
          <cell r="I1372" t="str">
            <v>T&amp;D</v>
          </cell>
          <cell r="J1372" t="str">
            <v>Performance &amp; Capacity</v>
          </cell>
          <cell r="K1372" t="str">
            <v>SRV_ED</v>
          </cell>
          <cell r="L1372" t="str">
            <v>JUR_AN</v>
          </cell>
          <cell r="M1372" t="str">
            <v>Elec Distribution 360-373</v>
          </cell>
          <cell r="N1372" t="str">
            <v>True</v>
          </cell>
          <cell r="O1372" t="str">
            <v>Inactive</v>
          </cell>
          <cell r="P1372" t="str">
            <v>ORG_D53</v>
          </cell>
        </row>
        <row r="1373">
          <cell r="A1373" t="str">
            <v>BI_LD105</v>
          </cell>
          <cell r="B1373" t="str">
            <v>LD105</v>
          </cell>
          <cell r="C1373" t="str">
            <v>BI_LD105 - Grangeville Substation - Rebuild (Distribution)</v>
          </cell>
          <cell r="D1373" t="str">
            <v>ER_2204</v>
          </cell>
          <cell r="E1373" t="str">
            <v>2204</v>
          </cell>
          <cell r="F1373" t="str">
            <v>ER_2204 - Substation Rebuilds</v>
          </cell>
          <cell r="G1373" t="str">
            <v>Substation - Station Rebuilds Program</v>
          </cell>
          <cell r="H1373" t="str">
            <v>T&amp;D Engineering</v>
          </cell>
          <cell r="I1373" t="str">
            <v>T&amp;D</v>
          </cell>
          <cell r="J1373" t="str">
            <v>Asset Condition</v>
          </cell>
          <cell r="K1373" t="str">
            <v>SRV_ED</v>
          </cell>
          <cell r="L1373" t="str">
            <v>JUR_ID</v>
          </cell>
          <cell r="M1373" t="str">
            <v>Elec Distribution 360-373</v>
          </cell>
          <cell r="N1373" t="str">
            <v>True</v>
          </cell>
          <cell r="O1373" t="str">
            <v>Active</v>
          </cell>
          <cell r="P1373" t="str">
            <v>ORG_C51</v>
          </cell>
        </row>
        <row r="1374">
          <cell r="A1374" t="str">
            <v>BI_LD106</v>
          </cell>
          <cell r="B1374" t="str">
            <v>LD106</v>
          </cell>
          <cell r="C1374" t="str">
            <v>BI_LD106 - Pound Ln Sub-Upgrade to (2) 30MVA Line-ups (Dist)</v>
          </cell>
          <cell r="D1374" t="str">
            <v>ER_2204</v>
          </cell>
          <cell r="E1374" t="str">
            <v>2204</v>
          </cell>
          <cell r="F1374" t="str">
            <v>ER_2204 - Substation Rebuilds</v>
          </cell>
          <cell r="G1374" t="str">
            <v>Substation - Station Rebuilds Program</v>
          </cell>
          <cell r="H1374" t="str">
            <v>T&amp;D Engineering</v>
          </cell>
          <cell r="I1374" t="str">
            <v>T&amp;D</v>
          </cell>
          <cell r="J1374" t="str">
            <v>Asset Condition</v>
          </cell>
          <cell r="K1374" t="str">
            <v>SRV_ED</v>
          </cell>
          <cell r="L1374" t="str">
            <v>JUR_WA</v>
          </cell>
          <cell r="M1374" t="str">
            <v>Elec Distribution 360-373</v>
          </cell>
          <cell r="N1374" t="str">
            <v>True</v>
          </cell>
          <cell r="O1374" t="str">
            <v>Active</v>
          </cell>
          <cell r="P1374" t="str">
            <v>ORG_C51</v>
          </cell>
        </row>
        <row r="1375">
          <cell r="A1375" t="str">
            <v>BI_LD201</v>
          </cell>
          <cell r="B1375" t="str">
            <v>LD201</v>
          </cell>
          <cell r="C1375" t="str">
            <v>BI_LD201 - Tenth &amp; Stewart 1253 - Construct Feeder</v>
          </cell>
          <cell r="D1375" t="str">
            <v>ER_2209</v>
          </cell>
          <cell r="E1375" t="str">
            <v>2209</v>
          </cell>
          <cell r="F1375" t="str">
            <v>ER_2209 - Ten-Inc Cap/Fdr Po</v>
          </cell>
          <cell r="G1375" t="str">
            <v>Regular Capital - Pre Business Case</v>
          </cell>
          <cell r="H1375" t="str">
            <v>No Subfunction</v>
          </cell>
          <cell r="I1375" t="str">
            <v>No Function</v>
          </cell>
          <cell r="J1375" t="str">
            <v>No Driver</v>
          </cell>
          <cell r="K1375" t="str">
            <v>SRV_ED</v>
          </cell>
          <cell r="L1375" t="str">
            <v>JUR_ID</v>
          </cell>
          <cell r="M1375" t="str">
            <v>Elec Distribution 360-373</v>
          </cell>
          <cell r="N1375" t="str">
            <v>True</v>
          </cell>
          <cell r="O1375" t="str">
            <v>Inactive</v>
          </cell>
          <cell r="P1375" t="str">
            <v>ORG_D53</v>
          </cell>
        </row>
        <row r="1376">
          <cell r="A1376" t="str">
            <v>BI_LD202</v>
          </cell>
          <cell r="B1376" t="str">
            <v>LD202</v>
          </cell>
          <cell r="C1376" t="str">
            <v>BI_LD202 - Sweetwater 2403 ID</v>
          </cell>
          <cell r="D1376" t="str">
            <v>ER_2414</v>
          </cell>
          <cell r="E1376" t="str">
            <v>2414</v>
          </cell>
          <cell r="F1376" t="str">
            <v>ER_2414 - Sys-Dist Reliability-Improve Worst Fdrs</v>
          </cell>
          <cell r="G1376" t="str">
            <v>Distribution System Enhancements</v>
          </cell>
          <cell r="H1376" t="str">
            <v>T&amp;D Engineering</v>
          </cell>
          <cell r="I1376" t="str">
            <v>T&amp;D</v>
          </cell>
          <cell r="J1376" t="str">
            <v>Performance &amp; Capacity</v>
          </cell>
          <cell r="K1376" t="str">
            <v>SRV_ED</v>
          </cell>
          <cell r="L1376" t="str">
            <v>JUR_AN</v>
          </cell>
          <cell r="M1376" t="str">
            <v>Elec Distribution 360-373</v>
          </cell>
          <cell r="N1376" t="str">
            <v>True</v>
          </cell>
          <cell r="O1376" t="str">
            <v>Inactive</v>
          </cell>
          <cell r="P1376" t="str">
            <v>ORG_D53</v>
          </cell>
        </row>
        <row r="1377">
          <cell r="A1377" t="str">
            <v>BI_LD203</v>
          </cell>
          <cell r="B1377" t="str">
            <v>LD203</v>
          </cell>
          <cell r="C1377" t="str">
            <v>BI_LD203 - 10th &amp; Stewart Dx int</v>
          </cell>
          <cell r="D1377" t="str">
            <v>ER_2522</v>
          </cell>
          <cell r="E1377" t="str">
            <v>2522</v>
          </cell>
          <cell r="F1377" t="str">
            <v>ER_2522 - 10th &amp; Stewart Dx Int</v>
          </cell>
          <cell r="G1377" t="str">
            <v>Substation - Station Rebuilds Program</v>
          </cell>
          <cell r="H1377" t="str">
            <v>T&amp;D Engineering</v>
          </cell>
          <cell r="I1377" t="str">
            <v>T&amp;D</v>
          </cell>
          <cell r="J1377" t="str">
            <v>Asset Condition</v>
          </cell>
          <cell r="K1377" t="str">
            <v>SRV_ED</v>
          </cell>
          <cell r="L1377" t="str">
            <v>JUR_ID</v>
          </cell>
          <cell r="M1377" t="str">
            <v>Elec Distribution 360-373</v>
          </cell>
          <cell r="N1377" t="str">
            <v>True</v>
          </cell>
          <cell r="O1377" t="str">
            <v>Inactive</v>
          </cell>
          <cell r="P1377" t="str">
            <v>ORG_D53</v>
          </cell>
        </row>
        <row r="1378">
          <cell r="A1378" t="str">
            <v>BI_LD204</v>
          </cell>
          <cell r="B1378" t="str">
            <v>LD204</v>
          </cell>
          <cell r="C1378" t="str">
            <v>BI_LD204 - 10th &amp; Stewart 1253 - 1 mi Recond &amp; Regs</v>
          </cell>
          <cell r="D1378" t="str">
            <v>ER_2516</v>
          </cell>
          <cell r="E1378" t="str">
            <v>2516</v>
          </cell>
          <cell r="F1378" t="str">
            <v>ER_2516 - Distribution - Pullman &amp; Lewis Clark</v>
          </cell>
          <cell r="G1378" t="str">
            <v>Distribution System Enhancements</v>
          </cell>
          <cell r="H1378" t="str">
            <v>T&amp;D Engineering</v>
          </cell>
          <cell r="I1378" t="str">
            <v>T&amp;D</v>
          </cell>
          <cell r="J1378" t="str">
            <v>Performance &amp; Capacity</v>
          </cell>
          <cell r="K1378" t="str">
            <v>SRV_ED</v>
          </cell>
          <cell r="L1378" t="str">
            <v>JUR_AN</v>
          </cell>
          <cell r="M1378" t="str">
            <v>Elec Distribution 360-373</v>
          </cell>
          <cell r="N1378" t="str">
            <v>True</v>
          </cell>
          <cell r="O1378" t="str">
            <v>Inactive</v>
          </cell>
          <cell r="P1378" t="str">
            <v>ORG_D53</v>
          </cell>
        </row>
        <row r="1379">
          <cell r="A1379" t="str">
            <v>BI_LD301</v>
          </cell>
          <cell r="B1379" t="str">
            <v>LD301</v>
          </cell>
          <cell r="C1379" t="str">
            <v>BI_LD301 - Juliaetta 662 ID</v>
          </cell>
          <cell r="D1379" t="str">
            <v>ER_2414</v>
          </cell>
          <cell r="E1379" t="str">
            <v>2414</v>
          </cell>
          <cell r="F1379" t="str">
            <v>ER_2414 - Sys-Dist Reliability-Improve Worst Fdrs</v>
          </cell>
          <cell r="G1379" t="str">
            <v>Distribution System Enhancements</v>
          </cell>
          <cell r="H1379" t="str">
            <v>T&amp;D Engineering</v>
          </cell>
          <cell r="I1379" t="str">
            <v>T&amp;D</v>
          </cell>
          <cell r="J1379" t="str">
            <v>Performance &amp; Capacity</v>
          </cell>
          <cell r="K1379" t="str">
            <v>SRV_ED</v>
          </cell>
          <cell r="L1379" t="str">
            <v>JUR_AN</v>
          </cell>
          <cell r="M1379" t="str">
            <v>Elec Distribution 360-373</v>
          </cell>
          <cell r="N1379" t="str">
            <v>True</v>
          </cell>
          <cell r="O1379" t="str">
            <v>Inactive</v>
          </cell>
          <cell r="P1379" t="str">
            <v>ORG_B53</v>
          </cell>
        </row>
        <row r="1380">
          <cell r="A1380" t="str">
            <v>BI_LD302</v>
          </cell>
          <cell r="B1380" t="str">
            <v>LD302</v>
          </cell>
          <cell r="C1380" t="str">
            <v>BI_LD302 - Jaype 1287 ID</v>
          </cell>
          <cell r="D1380" t="str">
            <v>ER_2414</v>
          </cell>
          <cell r="E1380" t="str">
            <v>2414</v>
          </cell>
          <cell r="F1380" t="str">
            <v>ER_2414 - Sys-Dist Reliability-Improve Worst Fdrs</v>
          </cell>
          <cell r="G1380" t="str">
            <v>Distribution System Enhancements</v>
          </cell>
          <cell r="H1380" t="str">
            <v>T&amp;D Engineering</v>
          </cell>
          <cell r="I1380" t="str">
            <v>T&amp;D</v>
          </cell>
          <cell r="J1380" t="str">
            <v>Performance &amp; Capacity</v>
          </cell>
          <cell r="K1380" t="str">
            <v>SRV_ED</v>
          </cell>
          <cell r="L1380" t="str">
            <v>JUR_AN</v>
          </cell>
          <cell r="M1380" t="str">
            <v>Elec Distribution 360-373</v>
          </cell>
          <cell r="N1380" t="str">
            <v>True</v>
          </cell>
          <cell r="O1380" t="str">
            <v>Inactive</v>
          </cell>
          <cell r="P1380" t="str">
            <v>ORG_D53</v>
          </cell>
        </row>
        <row r="1381">
          <cell r="A1381" t="str">
            <v>BI_LD303</v>
          </cell>
          <cell r="B1381" t="str">
            <v>LD303</v>
          </cell>
          <cell r="C1381" t="str">
            <v>BI_LD303 - Juliaetta 661 ID</v>
          </cell>
          <cell r="D1381" t="str">
            <v>ER_2414</v>
          </cell>
          <cell r="E1381" t="str">
            <v>2414</v>
          </cell>
          <cell r="F1381" t="str">
            <v>ER_2414 - Sys-Dist Reliability-Improve Worst Fdrs</v>
          </cell>
          <cell r="G1381" t="str">
            <v>Distribution System Enhancements</v>
          </cell>
          <cell r="H1381" t="str">
            <v>T&amp;D Engineering</v>
          </cell>
          <cell r="I1381" t="str">
            <v>T&amp;D</v>
          </cell>
          <cell r="J1381" t="str">
            <v>Performance &amp; Capacity</v>
          </cell>
          <cell r="K1381" t="str">
            <v>SRV_ED</v>
          </cell>
          <cell r="L1381" t="str">
            <v>JUR_AN</v>
          </cell>
          <cell r="M1381" t="str">
            <v>Elec Distribution 360-373</v>
          </cell>
          <cell r="N1381" t="str">
            <v>True</v>
          </cell>
          <cell r="O1381" t="str">
            <v>Inactive</v>
          </cell>
          <cell r="P1381" t="str">
            <v>ORG_D53</v>
          </cell>
        </row>
        <row r="1382">
          <cell r="A1382" t="str">
            <v>BI_LD304</v>
          </cell>
          <cell r="B1382" t="str">
            <v>LD304</v>
          </cell>
          <cell r="C1382" t="str">
            <v>BI_LD304 - Baseline L/C &amp; South Segment Reconductor</v>
          </cell>
          <cell r="D1382" t="str">
            <v>ER_2516</v>
          </cell>
          <cell r="E1382" t="str">
            <v>2516</v>
          </cell>
          <cell r="F1382" t="str">
            <v>ER_2516 - Distribution - Pullman &amp; Lewis Clark</v>
          </cell>
          <cell r="G1382" t="str">
            <v>Distribution System Enhancements</v>
          </cell>
          <cell r="H1382" t="str">
            <v>T&amp;D Engineering</v>
          </cell>
          <cell r="I1382" t="str">
            <v>T&amp;D</v>
          </cell>
          <cell r="J1382" t="str">
            <v>Performance &amp; Capacity</v>
          </cell>
          <cell r="K1382" t="str">
            <v>SRV_ED</v>
          </cell>
          <cell r="L1382" t="str">
            <v>JUR_AN</v>
          </cell>
          <cell r="M1382" t="str">
            <v>Elec Distribution 360-373</v>
          </cell>
          <cell r="N1382" t="str">
            <v>True</v>
          </cell>
          <cell r="O1382" t="str">
            <v>Active</v>
          </cell>
          <cell r="P1382" t="str">
            <v>ORG_C51</v>
          </cell>
        </row>
        <row r="1383">
          <cell r="A1383" t="str">
            <v>BI_LD305</v>
          </cell>
          <cell r="B1383" t="str">
            <v>LD305</v>
          </cell>
          <cell r="C1383" t="str">
            <v>BI_LD305 - N Lewiston Wood Sub Rbld Pgm</v>
          </cell>
          <cell r="D1383" t="str">
            <v>ER_2204</v>
          </cell>
          <cell r="E1383" t="str">
            <v>2204</v>
          </cell>
          <cell r="F1383" t="str">
            <v>ER_2204 - Substation Rebuilds</v>
          </cell>
          <cell r="G1383" t="str">
            <v>Substation - Station Rebuilds Program</v>
          </cell>
          <cell r="H1383" t="str">
            <v>T&amp;D Engineering</v>
          </cell>
          <cell r="I1383" t="str">
            <v>T&amp;D</v>
          </cell>
          <cell r="J1383" t="str">
            <v>Asset Condition</v>
          </cell>
          <cell r="K1383" t="str">
            <v>SRV_ED</v>
          </cell>
          <cell r="L1383" t="str">
            <v>JUR_AN</v>
          </cell>
          <cell r="M1383" t="str">
            <v>Elec Distribution 360-373</v>
          </cell>
          <cell r="N1383" t="str">
            <v>True</v>
          </cell>
          <cell r="O1383" t="str">
            <v>Inactive</v>
          </cell>
          <cell r="P1383" t="str">
            <v>ORG_C51</v>
          </cell>
        </row>
        <row r="1384">
          <cell r="A1384" t="str">
            <v>BI_LD306</v>
          </cell>
          <cell r="B1384" t="str">
            <v>LD306</v>
          </cell>
          <cell r="C1384" t="str">
            <v>BI_LD306 - TEN1255 - Recon .75 mi at 5th &amp; Cedar</v>
          </cell>
          <cell r="D1384" t="str">
            <v>ER_2516</v>
          </cell>
          <cell r="E1384" t="str">
            <v>2516</v>
          </cell>
          <cell r="F1384" t="str">
            <v>ER_2516 - Distribution - Pullman &amp; Lewis Clark</v>
          </cell>
          <cell r="G1384" t="str">
            <v>Distribution System Enhancements</v>
          </cell>
          <cell r="H1384" t="str">
            <v>T&amp;D Engineering</v>
          </cell>
          <cell r="I1384" t="str">
            <v>T&amp;D</v>
          </cell>
          <cell r="J1384" t="str">
            <v>Performance &amp; Capacity</v>
          </cell>
          <cell r="K1384" t="str">
            <v>SRV_ED</v>
          </cell>
          <cell r="L1384" t="str">
            <v>JUR_ID</v>
          </cell>
          <cell r="M1384" t="str">
            <v>Elec Distribution 360-373</v>
          </cell>
          <cell r="N1384" t="str">
            <v>True</v>
          </cell>
          <cell r="O1384" t="str">
            <v>Inactive</v>
          </cell>
          <cell r="P1384" t="str">
            <v>ORG_C51</v>
          </cell>
        </row>
        <row r="1385">
          <cell r="A1385" t="str">
            <v>BI_LD307</v>
          </cell>
          <cell r="B1385" t="str">
            <v>LD307</v>
          </cell>
          <cell r="C1385" t="str">
            <v>BI_LD307 - GRV1273 - Regs at Orogrande and E City</v>
          </cell>
          <cell r="D1385" t="str">
            <v>ER_2516</v>
          </cell>
          <cell r="E1385" t="str">
            <v>2516</v>
          </cell>
          <cell r="F1385" t="str">
            <v>ER_2516 - Distribution - Pullman &amp; Lewis Clark</v>
          </cell>
          <cell r="G1385" t="str">
            <v>Distribution System Enhancements</v>
          </cell>
          <cell r="H1385" t="str">
            <v>T&amp;D Engineering</v>
          </cell>
          <cell r="I1385" t="str">
            <v>T&amp;D</v>
          </cell>
          <cell r="J1385" t="str">
            <v>Performance &amp; Capacity</v>
          </cell>
          <cell r="K1385" t="str">
            <v>SRV_ED</v>
          </cell>
          <cell r="L1385" t="str">
            <v>JUR_AN</v>
          </cell>
          <cell r="M1385" t="str">
            <v>Elec Distribution 360-373</v>
          </cell>
          <cell r="N1385" t="str">
            <v>True</v>
          </cell>
          <cell r="O1385" t="str">
            <v>Inactive</v>
          </cell>
          <cell r="P1385" t="str">
            <v>ORG_C51</v>
          </cell>
        </row>
        <row r="1386">
          <cell r="A1386" t="str">
            <v>BI_LD308</v>
          </cell>
          <cell r="B1386" t="str">
            <v>LD308</v>
          </cell>
          <cell r="C1386" t="str">
            <v>BI_LD308 - CFD 1211 -Asotin City</v>
          </cell>
          <cell r="D1386" t="str">
            <v>ER_2516</v>
          </cell>
          <cell r="E1386" t="str">
            <v>2516</v>
          </cell>
          <cell r="F1386" t="str">
            <v>ER_2516 - Distribution - Pullman &amp; Lewis Clark</v>
          </cell>
          <cell r="G1386" t="str">
            <v>Distribution System Enhancements</v>
          </cell>
          <cell r="H1386" t="str">
            <v>T&amp;D Engineering</v>
          </cell>
          <cell r="I1386" t="str">
            <v>T&amp;D</v>
          </cell>
          <cell r="J1386" t="str">
            <v>Performance &amp; Capacity</v>
          </cell>
          <cell r="K1386" t="str">
            <v>SRV_ED</v>
          </cell>
          <cell r="L1386" t="str">
            <v>JUR_AN</v>
          </cell>
          <cell r="M1386" t="str">
            <v>Elec Distribution 360-373</v>
          </cell>
          <cell r="N1386" t="str">
            <v>True</v>
          </cell>
          <cell r="O1386" t="str">
            <v>Inactive</v>
          </cell>
          <cell r="P1386" t="str">
            <v>ORG_C51</v>
          </cell>
        </row>
        <row r="1387">
          <cell r="A1387" t="str">
            <v>BI_LD398</v>
          </cell>
          <cell r="B1387" t="str">
            <v>LD398</v>
          </cell>
          <cell r="C1387" t="str">
            <v>BI_LD398 - Holbrook 1205 - Reconductor 0.7 Miles</v>
          </cell>
          <cell r="D1387" t="str">
            <v>ER_2263</v>
          </cell>
          <cell r="E1387" t="str">
            <v>2263</v>
          </cell>
          <cell r="F1387" t="str">
            <v>ER_2263 - Holbrook-Upgrade Fdr</v>
          </cell>
          <cell r="G1387" t="str">
            <v>Regular Capital - Pre Business Case</v>
          </cell>
          <cell r="H1387" t="str">
            <v>No Subfunction</v>
          </cell>
          <cell r="I1387" t="str">
            <v>No Function</v>
          </cell>
          <cell r="J1387" t="str">
            <v>No Driver</v>
          </cell>
          <cell r="K1387" t="str">
            <v>SRV_ED</v>
          </cell>
          <cell r="L1387" t="str">
            <v>JUR_ID</v>
          </cell>
          <cell r="M1387" t="str">
            <v>Elec Distribution 360-373</v>
          </cell>
          <cell r="N1387" t="str">
            <v>True</v>
          </cell>
          <cell r="O1387" t="str">
            <v>Inactive</v>
          </cell>
          <cell r="P1387" t="str">
            <v>ORG_D53</v>
          </cell>
        </row>
        <row r="1388">
          <cell r="A1388" t="str">
            <v>BI_LD399</v>
          </cell>
          <cell r="B1388" t="str">
            <v>LD399</v>
          </cell>
          <cell r="C1388" t="str">
            <v>BI_LD399 - Holbrook 1206 - Reconductor 1.5 Miles</v>
          </cell>
          <cell r="D1388" t="str">
            <v>ER_2263</v>
          </cell>
          <cell r="E1388" t="str">
            <v>2263</v>
          </cell>
          <cell r="F1388" t="str">
            <v>ER_2263 - Holbrook-Upgrade Fdr</v>
          </cell>
          <cell r="G1388" t="str">
            <v>Regular Capital - Pre Business Case</v>
          </cell>
          <cell r="H1388" t="str">
            <v>No Subfunction</v>
          </cell>
          <cell r="I1388" t="str">
            <v>No Function</v>
          </cell>
          <cell r="J1388" t="str">
            <v>No Driver</v>
          </cell>
          <cell r="K1388" t="str">
            <v>SRV_ED</v>
          </cell>
          <cell r="L1388" t="str">
            <v>JUR_ID</v>
          </cell>
          <cell r="M1388" t="str">
            <v>Elec Distribution 360-373</v>
          </cell>
          <cell r="N1388" t="str">
            <v>True</v>
          </cell>
          <cell r="O1388" t="str">
            <v>Inactive</v>
          </cell>
          <cell r="P1388" t="str">
            <v>ORG_D53</v>
          </cell>
        </row>
        <row r="1389">
          <cell r="A1389" t="str">
            <v>BI_LD400</v>
          </cell>
          <cell r="B1389" t="str">
            <v>LD400</v>
          </cell>
          <cell r="C1389" t="str">
            <v>BI_LD400 - Holbrook 1207 - Reconductor 0.4 Miles</v>
          </cell>
          <cell r="D1389" t="str">
            <v>ER_2263</v>
          </cell>
          <cell r="E1389" t="str">
            <v>2263</v>
          </cell>
          <cell r="F1389" t="str">
            <v>ER_2263 - Holbrook-Upgrade Fdr</v>
          </cell>
          <cell r="G1389" t="str">
            <v>Regular Capital - Pre Business Case</v>
          </cell>
          <cell r="H1389" t="str">
            <v>No Subfunction</v>
          </cell>
          <cell r="I1389" t="str">
            <v>No Function</v>
          </cell>
          <cell r="J1389" t="str">
            <v>No Driver</v>
          </cell>
          <cell r="K1389" t="str">
            <v>SRV_ED</v>
          </cell>
          <cell r="L1389" t="str">
            <v>JUR_ID</v>
          </cell>
          <cell r="M1389" t="str">
            <v>Elec Distribution 360-373</v>
          </cell>
          <cell r="N1389" t="str">
            <v>True</v>
          </cell>
          <cell r="O1389" t="str">
            <v>Inactive</v>
          </cell>
          <cell r="P1389" t="str">
            <v>ORG_D53</v>
          </cell>
        </row>
        <row r="1390">
          <cell r="A1390" t="str">
            <v>BI_LD401</v>
          </cell>
          <cell r="B1390" t="str">
            <v>LD401</v>
          </cell>
          <cell r="C1390" t="str">
            <v>BI_LD401 - Ten 1253 - Reconductor 21St Street</v>
          </cell>
          <cell r="D1390" t="str">
            <v>ER_2235</v>
          </cell>
          <cell r="E1390" t="str">
            <v>2235</v>
          </cell>
          <cell r="F1390" t="str">
            <v>ER_2235 - Ten 1253 Recond</v>
          </cell>
          <cell r="G1390" t="str">
            <v>Regular Capital - Pre Business Case</v>
          </cell>
          <cell r="H1390" t="str">
            <v>No Subfunction</v>
          </cell>
          <cell r="I1390" t="str">
            <v>No Function</v>
          </cell>
          <cell r="J1390" t="str">
            <v>No Driver</v>
          </cell>
          <cell r="K1390" t="str">
            <v>SRV_ED</v>
          </cell>
          <cell r="L1390" t="str">
            <v>JUR_ID</v>
          </cell>
          <cell r="M1390" t="str">
            <v>Elec Distribution 360-373</v>
          </cell>
          <cell r="N1390" t="str">
            <v>False</v>
          </cell>
          <cell r="O1390" t="str">
            <v>Inactive</v>
          </cell>
          <cell r="P1390" t="str">
            <v>ORG_D53</v>
          </cell>
        </row>
        <row r="1391">
          <cell r="A1391" t="str">
            <v>BI_LD402</v>
          </cell>
          <cell r="B1391" t="str">
            <v>LD402</v>
          </cell>
          <cell r="C1391" t="str">
            <v>BI_LD402 - CFD1211 - Ext 556 trunk 2 miles</v>
          </cell>
          <cell r="D1391" t="str">
            <v>ER_2516</v>
          </cell>
          <cell r="E1391" t="str">
            <v>2516</v>
          </cell>
          <cell r="F1391" t="str">
            <v>ER_2516 - Distribution - Pullman &amp; Lewis Clark</v>
          </cell>
          <cell r="G1391" t="str">
            <v>Distribution System Enhancements</v>
          </cell>
          <cell r="H1391" t="str">
            <v>T&amp;D Engineering</v>
          </cell>
          <cell r="I1391" t="str">
            <v>T&amp;D</v>
          </cell>
          <cell r="J1391" t="str">
            <v>Performance &amp; Capacity</v>
          </cell>
          <cell r="K1391" t="str">
            <v>SRV_ED</v>
          </cell>
          <cell r="L1391" t="str">
            <v>JUR_WA</v>
          </cell>
          <cell r="M1391" t="str">
            <v>Elec Distribution 360-373</v>
          </cell>
          <cell r="N1391" t="str">
            <v>True</v>
          </cell>
          <cell r="O1391" t="str">
            <v>Inactive</v>
          </cell>
          <cell r="P1391" t="str">
            <v>ORG_C51</v>
          </cell>
        </row>
        <row r="1392">
          <cell r="A1392" t="str">
            <v>BI_LD403</v>
          </cell>
          <cell r="B1392" t="str">
            <v>LD403</v>
          </cell>
          <cell r="C1392" t="str">
            <v>BI_LD403 - CFD1211 - Regs at 1.5 miles</v>
          </cell>
          <cell r="D1392" t="str">
            <v>ER_2516</v>
          </cell>
          <cell r="E1392" t="str">
            <v>2516</v>
          </cell>
          <cell r="F1392" t="str">
            <v>ER_2516 - Distribution - Pullman &amp; Lewis Clark</v>
          </cell>
          <cell r="G1392" t="str">
            <v>Distribution System Enhancements</v>
          </cell>
          <cell r="H1392" t="str">
            <v>T&amp;D Engineering</v>
          </cell>
          <cell r="I1392" t="str">
            <v>T&amp;D</v>
          </cell>
          <cell r="J1392" t="str">
            <v>Performance &amp; Capacity</v>
          </cell>
          <cell r="K1392" t="str">
            <v>SRV_ED</v>
          </cell>
          <cell r="L1392" t="str">
            <v>JUR_WA</v>
          </cell>
          <cell r="M1392" t="str">
            <v>Elec Distribution 360-373</v>
          </cell>
          <cell r="N1392" t="str">
            <v>True</v>
          </cell>
          <cell r="O1392" t="str">
            <v>Inactive</v>
          </cell>
          <cell r="P1392" t="str">
            <v>ORG_C51</v>
          </cell>
        </row>
        <row r="1393">
          <cell r="A1393" t="str">
            <v>BI_LD404</v>
          </cell>
          <cell r="B1393" t="str">
            <v>LD404</v>
          </cell>
          <cell r="C1393" t="str">
            <v>BI_LD404 - GRV1273 - Spare 34kV Regs</v>
          </cell>
          <cell r="D1393" t="str">
            <v>ER_2516</v>
          </cell>
          <cell r="E1393" t="str">
            <v>2516</v>
          </cell>
          <cell r="F1393" t="str">
            <v>ER_2516 - Distribution - Pullman &amp; Lewis Clark</v>
          </cell>
          <cell r="G1393" t="str">
            <v>Distribution System Enhancements</v>
          </cell>
          <cell r="H1393" t="str">
            <v>T&amp;D Engineering</v>
          </cell>
          <cell r="I1393" t="str">
            <v>T&amp;D</v>
          </cell>
          <cell r="J1393" t="str">
            <v>Performance &amp; Capacity</v>
          </cell>
          <cell r="K1393" t="str">
            <v>SRV_ED</v>
          </cell>
          <cell r="L1393" t="str">
            <v>JUR_ID</v>
          </cell>
          <cell r="M1393" t="str">
            <v>Elec Distribution 360-373</v>
          </cell>
          <cell r="N1393" t="str">
            <v>True</v>
          </cell>
          <cell r="O1393" t="str">
            <v>Inactive</v>
          </cell>
          <cell r="P1393" t="str">
            <v>ORG_C51</v>
          </cell>
        </row>
        <row r="1394">
          <cell r="A1394" t="str">
            <v>BI_LD405</v>
          </cell>
          <cell r="B1394" t="str">
            <v>LD405</v>
          </cell>
          <cell r="C1394" t="str">
            <v>BI_LD405 - GRV 1272 tie to WIK 1278</v>
          </cell>
          <cell r="D1394" t="str">
            <v>ER_2516</v>
          </cell>
          <cell r="E1394" t="str">
            <v>2516</v>
          </cell>
          <cell r="F1394" t="str">
            <v>ER_2516 - Distribution - Pullman &amp; Lewis Clark</v>
          </cell>
          <cell r="G1394" t="str">
            <v>Distribution System Enhancements</v>
          </cell>
          <cell r="H1394" t="str">
            <v>T&amp;D Engineering</v>
          </cell>
          <cell r="I1394" t="str">
            <v>T&amp;D</v>
          </cell>
          <cell r="J1394" t="str">
            <v>Performance &amp; Capacity</v>
          </cell>
          <cell r="K1394" t="str">
            <v>SRV_ED</v>
          </cell>
          <cell r="L1394" t="str">
            <v>JUR_ID</v>
          </cell>
          <cell r="M1394" t="str">
            <v>Elec Distribution 360-373</v>
          </cell>
          <cell r="N1394" t="str">
            <v>True</v>
          </cell>
          <cell r="O1394" t="str">
            <v>Active</v>
          </cell>
          <cell r="P1394" t="str">
            <v>ORG_C51</v>
          </cell>
        </row>
        <row r="1395">
          <cell r="A1395" t="str">
            <v>BI_LD406</v>
          </cell>
          <cell r="B1395" t="str">
            <v>LD406</v>
          </cell>
          <cell r="C1395" t="str">
            <v>BI_LD406 - JPE 1287 - midline recloser</v>
          </cell>
          <cell r="D1395" t="str">
            <v>ER_2516</v>
          </cell>
          <cell r="E1395" t="str">
            <v>2516</v>
          </cell>
          <cell r="F1395" t="str">
            <v>ER_2516 - Distribution - Pullman &amp; Lewis Clark</v>
          </cell>
          <cell r="G1395" t="str">
            <v>Distribution System Enhancements</v>
          </cell>
          <cell r="H1395" t="str">
            <v>T&amp;D Engineering</v>
          </cell>
          <cell r="I1395" t="str">
            <v>T&amp;D</v>
          </cell>
          <cell r="J1395" t="str">
            <v>Performance &amp; Capacity</v>
          </cell>
          <cell r="K1395" t="str">
            <v>SRV_ED</v>
          </cell>
          <cell r="L1395" t="str">
            <v>JUR_ID</v>
          </cell>
          <cell r="M1395" t="str">
            <v>Elec Distribution 360-373</v>
          </cell>
          <cell r="N1395" t="str">
            <v>True</v>
          </cell>
          <cell r="O1395" t="str">
            <v>Inactive</v>
          </cell>
          <cell r="P1395" t="str">
            <v>ORG_C51</v>
          </cell>
        </row>
        <row r="1396">
          <cell r="A1396" t="str">
            <v>BI_LD407</v>
          </cell>
          <cell r="B1396" t="str">
            <v>LD407</v>
          </cell>
          <cell r="C1396" t="str">
            <v>BI_LD407 - KAM-KOO tieline</v>
          </cell>
          <cell r="D1396" t="str">
            <v>ER_2516</v>
          </cell>
          <cell r="E1396" t="str">
            <v>2516</v>
          </cell>
          <cell r="F1396" t="str">
            <v>ER_2516 - Distribution - Pullman &amp; Lewis Clark</v>
          </cell>
          <cell r="G1396" t="str">
            <v>Distribution System Enhancements</v>
          </cell>
          <cell r="H1396" t="str">
            <v>T&amp;D Engineering</v>
          </cell>
          <cell r="I1396" t="str">
            <v>T&amp;D</v>
          </cell>
          <cell r="J1396" t="str">
            <v>Performance &amp; Capacity</v>
          </cell>
          <cell r="K1396" t="str">
            <v>SRV_ED</v>
          </cell>
          <cell r="L1396" t="str">
            <v>JUR_ID</v>
          </cell>
          <cell r="M1396" t="str">
            <v>Elec Distribution 360-373</v>
          </cell>
          <cell r="N1396" t="str">
            <v>True</v>
          </cell>
          <cell r="O1396" t="str">
            <v>Inactive</v>
          </cell>
          <cell r="P1396" t="str">
            <v>ORG_C51</v>
          </cell>
        </row>
        <row r="1397">
          <cell r="A1397" t="str">
            <v>BI_LD408</v>
          </cell>
          <cell r="B1397" t="str">
            <v>LD408</v>
          </cell>
          <cell r="C1397" t="str">
            <v>BI_LD408 - KOO 1299 - midline recloser</v>
          </cell>
          <cell r="D1397" t="str">
            <v>ER_2516</v>
          </cell>
          <cell r="E1397" t="str">
            <v>2516</v>
          </cell>
          <cell r="F1397" t="str">
            <v>ER_2516 - Distribution - Pullman &amp; Lewis Clark</v>
          </cell>
          <cell r="G1397" t="str">
            <v>Distribution System Enhancements</v>
          </cell>
          <cell r="H1397" t="str">
            <v>T&amp;D Engineering</v>
          </cell>
          <cell r="I1397" t="str">
            <v>T&amp;D</v>
          </cell>
          <cell r="J1397" t="str">
            <v>Performance &amp; Capacity</v>
          </cell>
          <cell r="K1397" t="str">
            <v>SRV_ED</v>
          </cell>
          <cell r="L1397" t="str">
            <v>JUR_ID</v>
          </cell>
          <cell r="M1397" t="str">
            <v>Elec Distribution 360-373</v>
          </cell>
          <cell r="N1397" t="str">
            <v>True</v>
          </cell>
          <cell r="O1397" t="str">
            <v>Inactive</v>
          </cell>
          <cell r="P1397" t="str">
            <v>ORG_C51</v>
          </cell>
        </row>
        <row r="1398">
          <cell r="A1398" t="str">
            <v>BI_LD409</v>
          </cell>
          <cell r="B1398" t="str">
            <v>LD409</v>
          </cell>
          <cell r="C1398" t="str">
            <v>BI_LD409 - LOL 1359 - 2.5 miles lateral rbld</v>
          </cell>
          <cell r="D1398" t="str">
            <v>ER_2516</v>
          </cell>
          <cell r="E1398" t="str">
            <v>2516</v>
          </cell>
          <cell r="F1398" t="str">
            <v>ER_2516 - Distribution - Pullman &amp; Lewis Clark</v>
          </cell>
          <cell r="G1398" t="str">
            <v>Distribution System Enhancements</v>
          </cell>
          <cell r="H1398" t="str">
            <v>T&amp;D Engineering</v>
          </cell>
          <cell r="I1398" t="str">
            <v>T&amp;D</v>
          </cell>
          <cell r="J1398" t="str">
            <v>Performance &amp; Capacity</v>
          </cell>
          <cell r="K1398" t="str">
            <v>SRV_ED</v>
          </cell>
          <cell r="L1398" t="str">
            <v>JUR_ID</v>
          </cell>
          <cell r="M1398" t="str">
            <v>Elec Distribution 360-373</v>
          </cell>
          <cell r="N1398" t="str">
            <v>True</v>
          </cell>
          <cell r="O1398" t="str">
            <v>Inactive</v>
          </cell>
          <cell r="P1398" t="str">
            <v>ORG_C51</v>
          </cell>
        </row>
        <row r="1399">
          <cell r="A1399" t="str">
            <v>BI_LD410</v>
          </cell>
          <cell r="B1399" t="str">
            <v>LD410</v>
          </cell>
          <cell r="C1399" t="str">
            <v>BI_LD410 - ORO 1281 - 1 mi recond at sub</v>
          </cell>
          <cell r="D1399" t="str">
            <v>ER_2516</v>
          </cell>
          <cell r="E1399" t="str">
            <v>2516</v>
          </cell>
          <cell r="F1399" t="str">
            <v>ER_2516 - Distribution - Pullman &amp; Lewis Clark</v>
          </cell>
          <cell r="G1399" t="str">
            <v>Distribution System Enhancements</v>
          </cell>
          <cell r="H1399" t="str">
            <v>T&amp;D Engineering</v>
          </cell>
          <cell r="I1399" t="str">
            <v>T&amp;D</v>
          </cell>
          <cell r="J1399" t="str">
            <v>Performance &amp; Capacity</v>
          </cell>
          <cell r="K1399" t="str">
            <v>SRV_ED</v>
          </cell>
          <cell r="L1399" t="str">
            <v>JUR_ID</v>
          </cell>
          <cell r="M1399" t="str">
            <v>Elec Distribution 360-373</v>
          </cell>
          <cell r="N1399" t="str">
            <v>True</v>
          </cell>
          <cell r="O1399" t="str">
            <v>Active</v>
          </cell>
          <cell r="P1399" t="str">
            <v>ORG_C51</v>
          </cell>
        </row>
        <row r="1400">
          <cell r="A1400" t="str">
            <v>BI_LD411</v>
          </cell>
          <cell r="B1400" t="str">
            <v>LD411</v>
          </cell>
          <cell r="C1400" t="str">
            <v>BI_LD411 - ORO 1281 - midline recloser</v>
          </cell>
          <cell r="D1400" t="str">
            <v>ER_2516</v>
          </cell>
          <cell r="E1400" t="str">
            <v>2516</v>
          </cell>
          <cell r="F1400" t="str">
            <v>ER_2516 - Distribution - Pullman &amp; Lewis Clark</v>
          </cell>
          <cell r="G1400" t="str">
            <v>Distribution System Enhancements</v>
          </cell>
          <cell r="H1400" t="str">
            <v>T&amp;D Engineering</v>
          </cell>
          <cell r="I1400" t="str">
            <v>T&amp;D</v>
          </cell>
          <cell r="J1400" t="str">
            <v>Performance &amp; Capacity</v>
          </cell>
          <cell r="K1400" t="str">
            <v>SRV_ED</v>
          </cell>
          <cell r="L1400" t="str">
            <v>JUR_ID</v>
          </cell>
          <cell r="M1400" t="str">
            <v>Elec Distribution 360-373</v>
          </cell>
          <cell r="N1400" t="str">
            <v>True</v>
          </cell>
          <cell r="O1400" t="str">
            <v>Inactive</v>
          </cell>
          <cell r="P1400" t="str">
            <v>ORG_C51</v>
          </cell>
        </row>
        <row r="1401">
          <cell r="A1401" t="str">
            <v>BI_LD412</v>
          </cell>
          <cell r="B1401" t="str">
            <v>LD412</v>
          </cell>
          <cell r="C1401" t="str">
            <v>BI_LD412 - JPE1287-WEI1289 Imp Reliability</v>
          </cell>
          <cell r="D1401" t="str">
            <v>ER_2414</v>
          </cell>
          <cell r="E1401" t="str">
            <v>2414</v>
          </cell>
          <cell r="F1401" t="str">
            <v>ER_2414 - Sys-Dist Reliability-Improve Worst Fdrs</v>
          </cell>
          <cell r="G1401" t="str">
            <v>Distribution System Enhancements</v>
          </cell>
          <cell r="H1401" t="str">
            <v>T&amp;D Engineering</v>
          </cell>
          <cell r="I1401" t="str">
            <v>T&amp;D</v>
          </cell>
          <cell r="J1401" t="str">
            <v>Performance &amp; Capacity</v>
          </cell>
          <cell r="K1401" t="str">
            <v>SRV_ED</v>
          </cell>
          <cell r="L1401" t="str">
            <v>JUR_ID</v>
          </cell>
          <cell r="M1401" t="str">
            <v>Elec Distribution 360-373</v>
          </cell>
          <cell r="N1401" t="str">
            <v>True</v>
          </cell>
          <cell r="O1401" t="str">
            <v>Inactive</v>
          </cell>
          <cell r="P1401" t="str">
            <v>ORG_C51</v>
          </cell>
        </row>
        <row r="1402">
          <cell r="A1402" t="str">
            <v>BI_LD413</v>
          </cell>
          <cell r="B1402" t="str">
            <v>LD413</v>
          </cell>
          <cell r="C1402" t="str">
            <v>BI_LD413 - Lewiston Mill Road- Dx Line Integration</v>
          </cell>
          <cell r="D1402" t="str">
            <v>ER_2583</v>
          </cell>
          <cell r="E1402" t="str">
            <v>2583</v>
          </cell>
          <cell r="F1402" t="str">
            <v>ER_2583 - Lewiston Mill Road- Dx Line Integration</v>
          </cell>
          <cell r="G1402" t="str">
            <v>Substation - New Distribution Station Capacity Program</v>
          </cell>
          <cell r="H1402" t="str">
            <v>T&amp;D Engineering</v>
          </cell>
          <cell r="I1402" t="str">
            <v>T&amp;D</v>
          </cell>
          <cell r="J1402" t="str">
            <v>Performance &amp; Capacity</v>
          </cell>
          <cell r="K1402" t="str">
            <v>SRV_ED</v>
          </cell>
          <cell r="L1402" t="str">
            <v>JUR_WA</v>
          </cell>
          <cell r="M1402" t="str">
            <v>Elec Distribution 360-373</v>
          </cell>
          <cell r="N1402" t="str">
            <v>True</v>
          </cell>
          <cell r="O1402" t="str">
            <v>Inactive</v>
          </cell>
          <cell r="P1402" t="str">
            <v>ORG_C51</v>
          </cell>
        </row>
        <row r="1403">
          <cell r="A1403" t="str">
            <v>BI_LD500</v>
          </cell>
          <cell r="B1403" t="str">
            <v>LD500</v>
          </cell>
          <cell r="C1403" t="str">
            <v>BI_LD500 - Critchfield 1210 &amp; 1211 const</v>
          </cell>
          <cell r="D1403" t="str">
            <v>ER_2284</v>
          </cell>
          <cell r="E1403" t="str">
            <v>2284</v>
          </cell>
          <cell r="F1403" t="str">
            <v>ER_2284 - Critchfield 115 Sub-Construct</v>
          </cell>
          <cell r="G1403" t="str">
            <v>Regular Capital - Pre Business Case</v>
          </cell>
          <cell r="H1403" t="str">
            <v>No Subfunction</v>
          </cell>
          <cell r="I1403" t="str">
            <v>No Function</v>
          </cell>
          <cell r="J1403" t="str">
            <v>No Driver</v>
          </cell>
          <cell r="K1403" t="str">
            <v>SRV_ED</v>
          </cell>
          <cell r="L1403" t="str">
            <v>JUR_WA</v>
          </cell>
          <cell r="M1403" t="str">
            <v>Elec Distribution 360-373</v>
          </cell>
          <cell r="N1403" t="str">
            <v>True</v>
          </cell>
          <cell r="O1403" t="str">
            <v>Inactive</v>
          </cell>
          <cell r="P1403" t="str">
            <v>ORG_D53</v>
          </cell>
        </row>
        <row r="1404">
          <cell r="A1404" t="str">
            <v>BI_LD501</v>
          </cell>
          <cell r="B1404" t="str">
            <v>LD501</v>
          </cell>
          <cell r="C1404" t="str">
            <v>BI_LD501 - Wickes 1278 - Bennett</v>
          </cell>
          <cell r="D1404" t="str">
            <v>ER_2344</v>
          </cell>
          <cell r="E1404" t="str">
            <v>2344</v>
          </cell>
          <cell r="F1404" t="str">
            <v>ER_2344 - Wicks - Rplc Fdr 12F2 and Refurbish Sub</v>
          </cell>
          <cell r="G1404" t="str">
            <v>Regular Capital - Pre Business Case</v>
          </cell>
          <cell r="H1404" t="str">
            <v>No Subfunction</v>
          </cell>
          <cell r="I1404" t="str">
            <v>No Function</v>
          </cell>
          <cell r="J1404" t="str">
            <v>No Driver</v>
          </cell>
          <cell r="K1404" t="str">
            <v>SRV_ED</v>
          </cell>
          <cell r="L1404" t="str">
            <v>JUR_ID</v>
          </cell>
          <cell r="M1404" t="str">
            <v>Elec Distribution 360-373</v>
          </cell>
          <cell r="N1404" t="str">
            <v>True</v>
          </cell>
          <cell r="O1404" t="str">
            <v>Inactive</v>
          </cell>
          <cell r="P1404" t="str">
            <v>ORG_D53</v>
          </cell>
        </row>
        <row r="1405">
          <cell r="A1405" t="str">
            <v>BI_LD502</v>
          </cell>
          <cell r="B1405" t="str">
            <v>LD502</v>
          </cell>
          <cell r="C1405" t="str">
            <v>BI_LD502 - Nez Perce Legal Fees</v>
          </cell>
          <cell r="D1405" t="str">
            <v>ER_2361</v>
          </cell>
          <cell r="E1405" t="str">
            <v>2361</v>
          </cell>
          <cell r="F1405" t="str">
            <v>ER_2361 - Nez Perce Legal Fees</v>
          </cell>
          <cell r="G1405" t="str">
            <v>Regular Capital - Pre Business Case</v>
          </cell>
          <cell r="H1405" t="str">
            <v>No Subfunction</v>
          </cell>
          <cell r="I1405" t="str">
            <v>No Function</v>
          </cell>
          <cell r="J1405" t="str">
            <v>No Driver</v>
          </cell>
          <cell r="K1405" t="str">
            <v>SRV_ED</v>
          </cell>
          <cell r="L1405" t="str">
            <v>JUR_ID</v>
          </cell>
          <cell r="M1405" t="str">
            <v>Elec Distribution 360-373</v>
          </cell>
          <cell r="N1405" t="str">
            <v>False</v>
          </cell>
          <cell r="O1405" t="str">
            <v>Inactive</v>
          </cell>
          <cell r="P1405" t="str">
            <v>ORG_V08</v>
          </cell>
        </row>
        <row r="1406">
          <cell r="A1406" t="str">
            <v>BI_LD503</v>
          </cell>
          <cell r="B1406" t="str">
            <v>LD503</v>
          </cell>
          <cell r="C1406" t="str">
            <v>BI_LD503 - PDL1203 - 3 ph loop, so portion</v>
          </cell>
          <cell r="D1406" t="str">
            <v>ER_2516</v>
          </cell>
          <cell r="E1406" t="str">
            <v>2516</v>
          </cell>
          <cell r="F1406" t="str">
            <v>ER_2516 - Distribution - Pullman &amp; Lewis Clark</v>
          </cell>
          <cell r="G1406" t="str">
            <v>Distribution System Enhancements</v>
          </cell>
          <cell r="H1406" t="str">
            <v>T&amp;D Engineering</v>
          </cell>
          <cell r="I1406" t="str">
            <v>T&amp;D</v>
          </cell>
          <cell r="J1406" t="str">
            <v>Performance &amp; Capacity</v>
          </cell>
          <cell r="K1406" t="str">
            <v>SRV_ED</v>
          </cell>
          <cell r="L1406" t="str">
            <v>JUR_WA</v>
          </cell>
          <cell r="M1406" t="str">
            <v>Elec Distribution 360-373</v>
          </cell>
          <cell r="N1406" t="str">
            <v>True</v>
          </cell>
          <cell r="O1406" t="str">
            <v>Inactive</v>
          </cell>
          <cell r="P1406" t="str">
            <v>ORG_C51</v>
          </cell>
        </row>
        <row r="1407">
          <cell r="A1407" t="str">
            <v>BI_LD504</v>
          </cell>
          <cell r="B1407" t="str">
            <v>LD504</v>
          </cell>
          <cell r="C1407" t="str">
            <v>BI_LD504 - SWT2403 - Cap bank at Lapwai</v>
          </cell>
          <cell r="D1407" t="str">
            <v>ER_2516</v>
          </cell>
          <cell r="E1407" t="str">
            <v>2516</v>
          </cell>
          <cell r="F1407" t="str">
            <v>ER_2516 - Distribution - Pullman &amp; Lewis Clark</v>
          </cell>
          <cell r="G1407" t="str">
            <v>Distribution System Enhancements</v>
          </cell>
          <cell r="H1407" t="str">
            <v>T&amp;D Engineering</v>
          </cell>
          <cell r="I1407" t="str">
            <v>T&amp;D</v>
          </cell>
          <cell r="J1407" t="str">
            <v>Performance &amp; Capacity</v>
          </cell>
          <cell r="K1407" t="str">
            <v>SRV_ED</v>
          </cell>
          <cell r="L1407" t="str">
            <v>JUR_ID</v>
          </cell>
          <cell r="M1407" t="str">
            <v>Elec Distribution 360-373</v>
          </cell>
          <cell r="N1407" t="str">
            <v>True</v>
          </cell>
          <cell r="O1407" t="str">
            <v>Inactive</v>
          </cell>
          <cell r="P1407" t="str">
            <v>ORG_C51</v>
          </cell>
        </row>
        <row r="1408">
          <cell r="A1408" t="str">
            <v>BI_LD505</v>
          </cell>
          <cell r="B1408" t="str">
            <v>LD505</v>
          </cell>
          <cell r="C1408" t="str">
            <v>BI_LD505 - Grangeville Fire Rebuild</v>
          </cell>
          <cell r="D1408" t="str">
            <v>ER_2370</v>
          </cell>
          <cell r="E1408" t="str">
            <v>2370</v>
          </cell>
          <cell r="F1408" t="str">
            <v>ER_2370 - Grangeville Fire Rebuild</v>
          </cell>
          <cell r="G1408" t="str">
            <v>Regular Capital - Pre Business Case</v>
          </cell>
          <cell r="H1408" t="str">
            <v>No Subfunction</v>
          </cell>
          <cell r="I1408" t="str">
            <v>No Function</v>
          </cell>
          <cell r="J1408" t="str">
            <v>No Driver</v>
          </cell>
          <cell r="K1408" t="str">
            <v>SRV_ED</v>
          </cell>
          <cell r="L1408" t="str">
            <v>JUR_ID</v>
          </cell>
          <cell r="M1408" t="str">
            <v>Elec Distribution 360-373</v>
          </cell>
          <cell r="N1408" t="str">
            <v>True</v>
          </cell>
          <cell r="O1408" t="str">
            <v>Inactive</v>
          </cell>
          <cell r="P1408" t="str">
            <v>ORG_D53</v>
          </cell>
        </row>
        <row r="1409">
          <cell r="A1409" t="str">
            <v>BI_LD506</v>
          </cell>
          <cell r="B1409" t="str">
            <v>LD506</v>
          </cell>
          <cell r="C1409" t="str">
            <v>BI_LD506 - WIK1279 - Extend 2 ph Hwy 95 &amp; Denver</v>
          </cell>
          <cell r="D1409" t="str">
            <v>ER_2516</v>
          </cell>
          <cell r="E1409" t="str">
            <v>2516</v>
          </cell>
          <cell r="F1409" t="str">
            <v>ER_2516 - Distribution - Pullman &amp; Lewis Clark</v>
          </cell>
          <cell r="G1409" t="str">
            <v>Distribution System Enhancements</v>
          </cell>
          <cell r="H1409" t="str">
            <v>T&amp;D Engineering</v>
          </cell>
          <cell r="I1409" t="str">
            <v>T&amp;D</v>
          </cell>
          <cell r="J1409" t="str">
            <v>Performance &amp; Capacity</v>
          </cell>
          <cell r="K1409" t="str">
            <v>SRV_ED</v>
          </cell>
          <cell r="L1409" t="str">
            <v>JUR_ID</v>
          </cell>
          <cell r="M1409" t="str">
            <v>Elec Distribution 360-373</v>
          </cell>
          <cell r="N1409" t="str">
            <v>True</v>
          </cell>
          <cell r="O1409" t="str">
            <v>Active</v>
          </cell>
          <cell r="P1409" t="str">
            <v>ORG_C51</v>
          </cell>
        </row>
        <row r="1410">
          <cell r="A1410" t="str">
            <v>BI_LD507</v>
          </cell>
          <cell r="B1410" t="str">
            <v>LD507</v>
          </cell>
          <cell r="C1410" t="str">
            <v>BI_LD507 - DRY1209 - Port o Wilma River Xing</v>
          </cell>
          <cell r="D1410" t="str">
            <v>ER_2516</v>
          </cell>
          <cell r="E1410" t="str">
            <v>2516</v>
          </cell>
          <cell r="F1410" t="str">
            <v>ER_2516 - Distribution - Pullman &amp; Lewis Clark</v>
          </cell>
          <cell r="G1410" t="str">
            <v>Distribution System Enhancements</v>
          </cell>
          <cell r="H1410" t="str">
            <v>T&amp;D Engineering</v>
          </cell>
          <cell r="I1410" t="str">
            <v>T&amp;D</v>
          </cell>
          <cell r="J1410" t="str">
            <v>Performance &amp; Capacity</v>
          </cell>
          <cell r="K1410" t="str">
            <v>SRV_ED</v>
          </cell>
          <cell r="L1410" t="str">
            <v>JUR_WA</v>
          </cell>
          <cell r="M1410" t="str">
            <v>Elec Distribution 360-373</v>
          </cell>
          <cell r="N1410" t="str">
            <v>True</v>
          </cell>
          <cell r="O1410" t="str">
            <v>Inactive</v>
          </cell>
          <cell r="P1410" t="str">
            <v>ORG_C51</v>
          </cell>
        </row>
        <row r="1411">
          <cell r="A1411" t="str">
            <v>BI_LD508</v>
          </cell>
          <cell r="B1411" t="str">
            <v>LD508</v>
          </cell>
          <cell r="C1411" t="str">
            <v>BI_LD508 - SLW1348 - Tie to SLW1358 - 25th &amp; 8th</v>
          </cell>
          <cell r="D1411" t="str">
            <v>ER_2516</v>
          </cell>
          <cell r="E1411" t="str">
            <v>2516</v>
          </cell>
          <cell r="F1411" t="str">
            <v>ER_2516 - Distribution - Pullman &amp; Lewis Clark</v>
          </cell>
          <cell r="G1411" t="str">
            <v>Distribution System Enhancements</v>
          </cell>
          <cell r="H1411" t="str">
            <v>T&amp;D Engineering</v>
          </cell>
          <cell r="I1411" t="str">
            <v>T&amp;D</v>
          </cell>
          <cell r="J1411" t="str">
            <v>Performance &amp; Capacity</v>
          </cell>
          <cell r="K1411" t="str">
            <v>SRV_ED</v>
          </cell>
          <cell r="L1411" t="str">
            <v>JUR_ID</v>
          </cell>
          <cell r="M1411" t="str">
            <v>Elec Distribution 360-373</v>
          </cell>
          <cell r="N1411" t="str">
            <v>True</v>
          </cell>
          <cell r="O1411" t="str">
            <v>Inactive</v>
          </cell>
          <cell r="P1411" t="str">
            <v>ORG_C51</v>
          </cell>
        </row>
        <row r="1412">
          <cell r="A1412" t="str">
            <v>BI_LD509</v>
          </cell>
          <cell r="B1412" t="str">
            <v>LD509</v>
          </cell>
          <cell r="C1412" t="str">
            <v>BI_LD509 - COT2404</v>
          </cell>
          <cell r="D1412" t="str">
            <v>ER_2414</v>
          </cell>
          <cell r="E1412" t="str">
            <v>2414</v>
          </cell>
          <cell r="F1412" t="str">
            <v>ER_2414 - Sys-Dist Reliability-Improve Worst Fdrs</v>
          </cell>
          <cell r="G1412" t="str">
            <v>Distribution System Enhancements</v>
          </cell>
          <cell r="H1412" t="str">
            <v>T&amp;D Engineering</v>
          </cell>
          <cell r="I1412" t="str">
            <v>T&amp;D</v>
          </cell>
          <cell r="J1412" t="str">
            <v>Performance &amp; Capacity</v>
          </cell>
          <cell r="K1412" t="str">
            <v>SRV_ED</v>
          </cell>
          <cell r="L1412" t="str">
            <v>JUR_ID</v>
          </cell>
          <cell r="M1412" t="str">
            <v>Elec Distribution 360-373</v>
          </cell>
          <cell r="N1412" t="str">
            <v>True</v>
          </cell>
          <cell r="O1412" t="str">
            <v>Inactive</v>
          </cell>
          <cell r="P1412" t="str">
            <v>ORG_C51</v>
          </cell>
        </row>
        <row r="1413">
          <cell r="A1413" t="str">
            <v>BI_LD510</v>
          </cell>
          <cell r="B1413" t="str">
            <v>LD510</v>
          </cell>
          <cell r="C1413" t="str">
            <v>BI_LD510 - NLEW13- LMR Tie &amp; River Xing</v>
          </cell>
          <cell r="D1413" t="str">
            <v>ER_2516</v>
          </cell>
          <cell r="E1413" t="str">
            <v>2516</v>
          </cell>
          <cell r="F1413" t="str">
            <v>ER_2516 - Distribution - Pullman &amp; Lewis Clark</v>
          </cell>
          <cell r="G1413" t="str">
            <v>Distribution System Enhancements</v>
          </cell>
          <cell r="H1413" t="str">
            <v>T&amp;D Engineering</v>
          </cell>
          <cell r="I1413" t="str">
            <v>T&amp;D</v>
          </cell>
          <cell r="J1413" t="str">
            <v>Performance &amp; Capacity</v>
          </cell>
          <cell r="K1413" t="str">
            <v>SRV_ED</v>
          </cell>
          <cell r="L1413" t="str">
            <v>JUR_ID</v>
          </cell>
          <cell r="M1413" t="str">
            <v>Elec Distribution 360-373</v>
          </cell>
          <cell r="N1413" t="str">
            <v>True</v>
          </cell>
          <cell r="O1413" t="str">
            <v>Active</v>
          </cell>
          <cell r="P1413" t="str">
            <v>ORG_C51</v>
          </cell>
        </row>
        <row r="1414">
          <cell r="A1414" t="str">
            <v>BI_LD511</v>
          </cell>
          <cell r="B1414" t="str">
            <v>LD511</v>
          </cell>
          <cell r="C1414" t="str">
            <v>BI_LD511 - ORO1280 Feeder Upgrade</v>
          </cell>
          <cell r="D1414" t="str">
            <v>ER_2470</v>
          </cell>
          <cell r="E1414" t="str">
            <v>2470</v>
          </cell>
          <cell r="F1414" t="str">
            <v>ER_2470 - Dist Grid Modernization</v>
          </cell>
          <cell r="G1414" t="str">
            <v>Distribution Grid Modernization</v>
          </cell>
          <cell r="H1414" t="str">
            <v>T&amp;D Operations</v>
          </cell>
          <cell r="I1414" t="str">
            <v>T&amp;D</v>
          </cell>
          <cell r="J1414" t="str">
            <v>Asset Condition</v>
          </cell>
          <cell r="K1414" t="str">
            <v>SRV_ED</v>
          </cell>
          <cell r="L1414" t="str">
            <v>JUR_ID</v>
          </cell>
          <cell r="M1414" t="str">
            <v>Elec Distribution 360-373</v>
          </cell>
          <cell r="N1414" t="str">
            <v>False</v>
          </cell>
          <cell r="O1414" t="str">
            <v>Active</v>
          </cell>
          <cell r="P1414" t="str">
            <v>ORG_T08</v>
          </cell>
        </row>
        <row r="1415">
          <cell r="A1415" t="str">
            <v>BI_LD600</v>
          </cell>
          <cell r="B1415" t="str">
            <v>LD600</v>
          </cell>
          <cell r="C1415" t="str">
            <v>BI_LD600 - PDL1201 Grid Modernization</v>
          </cell>
          <cell r="D1415" t="str">
            <v>ER_2470</v>
          </cell>
          <cell r="E1415" t="str">
            <v>2470</v>
          </cell>
          <cell r="F1415" t="str">
            <v>ER_2470 - Dist Grid Modernization</v>
          </cell>
          <cell r="G1415" t="str">
            <v>Distribution Grid Modernization</v>
          </cell>
          <cell r="H1415" t="str">
            <v>T&amp;D Operations</v>
          </cell>
          <cell r="I1415" t="str">
            <v>T&amp;D</v>
          </cell>
          <cell r="J1415" t="str">
            <v>Asset Condition</v>
          </cell>
          <cell r="K1415" t="str">
            <v>SRV_ED</v>
          </cell>
          <cell r="L1415" t="str">
            <v>JUR_WA</v>
          </cell>
          <cell r="M1415" t="str">
            <v>Elec Distribution 360-373</v>
          </cell>
          <cell r="N1415" t="str">
            <v>False</v>
          </cell>
          <cell r="O1415" t="str">
            <v>Active</v>
          </cell>
          <cell r="P1415" t="str">
            <v>ORG_T51</v>
          </cell>
        </row>
        <row r="1416">
          <cell r="A1416" t="str">
            <v>BI_LD601</v>
          </cell>
          <cell r="B1416" t="str">
            <v>LD601</v>
          </cell>
          <cell r="C1416" t="str">
            <v>BI_LD601 - ORO1280 Grid Mod Automation</v>
          </cell>
          <cell r="D1416" t="str">
            <v>ER_2599</v>
          </cell>
          <cell r="E1416" t="str">
            <v>2599</v>
          </cell>
          <cell r="F1416" t="str">
            <v>ER_2599 - Grid Mod Automation</v>
          </cell>
          <cell r="G1416" t="str">
            <v>Distribution Grid Modernization</v>
          </cell>
          <cell r="H1416" t="str">
            <v>T&amp;D Operations</v>
          </cell>
          <cell r="I1416" t="str">
            <v>T&amp;D</v>
          </cell>
          <cell r="J1416" t="str">
            <v>Asset Condition</v>
          </cell>
          <cell r="K1416" t="str">
            <v>SRV_ED</v>
          </cell>
          <cell r="L1416" t="str">
            <v>JUR_AN</v>
          </cell>
          <cell r="M1416" t="str">
            <v>Elec Distribution 360-373</v>
          </cell>
          <cell r="N1416" t="str">
            <v>True</v>
          </cell>
          <cell r="O1416" t="str">
            <v>Active</v>
          </cell>
          <cell r="P1416" t="str">
            <v>ORG_T51</v>
          </cell>
        </row>
        <row r="1417">
          <cell r="A1417" t="str">
            <v>BI_LD602</v>
          </cell>
          <cell r="B1417" t="str">
            <v>LD602</v>
          </cell>
          <cell r="C1417" t="str">
            <v>BI_LD602 - PDL1201 Grid Mod Automation</v>
          </cell>
          <cell r="D1417" t="str">
            <v>ER_2599</v>
          </cell>
          <cell r="E1417" t="str">
            <v>2599</v>
          </cell>
          <cell r="F1417" t="str">
            <v>ER_2599 - Grid Mod Automation</v>
          </cell>
          <cell r="G1417" t="str">
            <v>Distribution Grid Modernization</v>
          </cell>
          <cell r="H1417" t="str">
            <v>T&amp;D Operations</v>
          </cell>
          <cell r="I1417" t="str">
            <v>T&amp;D</v>
          </cell>
          <cell r="J1417" t="str">
            <v>Asset Condition</v>
          </cell>
          <cell r="K1417" t="str">
            <v>SRV_ED</v>
          </cell>
          <cell r="L1417" t="str">
            <v>JUR_AN</v>
          </cell>
          <cell r="M1417" t="str">
            <v>Elec Distribution 360-373</v>
          </cell>
          <cell r="N1417" t="str">
            <v>True</v>
          </cell>
          <cell r="O1417" t="str">
            <v>Inactive</v>
          </cell>
          <cell r="P1417" t="str">
            <v>ORG_T51</v>
          </cell>
        </row>
        <row r="1418">
          <cell r="A1418" t="str">
            <v>BI_LD603</v>
          </cell>
          <cell r="B1418" t="str">
            <v>LD603</v>
          </cell>
          <cell r="C1418" t="str">
            <v>BI_LD603 - Clearwater Paper Tall Loads - Port of Clarkston</v>
          </cell>
          <cell r="D1418" t="str">
            <v>ER_2070</v>
          </cell>
          <cell r="E1418" t="str">
            <v>2070</v>
          </cell>
          <cell r="F1418" t="str">
            <v>ER_2070 - Trans/Dist/Sub Reimbursable Projects</v>
          </cell>
          <cell r="G1418" t="str">
            <v>T&amp;D Reimbursable</v>
          </cell>
          <cell r="H1418" t="str">
            <v>T&amp;D Engineering</v>
          </cell>
          <cell r="I1418" t="str">
            <v>T&amp;D</v>
          </cell>
          <cell r="J1418" t="str">
            <v>Customer Requested</v>
          </cell>
          <cell r="K1418" t="str">
            <v>SRV_ED</v>
          </cell>
          <cell r="L1418" t="str">
            <v>JUR_ID</v>
          </cell>
          <cell r="M1418" t="str">
            <v>Elec Transmission 350-359</v>
          </cell>
          <cell r="N1418" t="str">
            <v>False</v>
          </cell>
          <cell r="O1418" t="str">
            <v>Inactive</v>
          </cell>
          <cell r="P1418" t="str">
            <v>ORG_D53</v>
          </cell>
        </row>
        <row r="1419">
          <cell r="A1419" t="str">
            <v>BI_LD622</v>
          </cell>
          <cell r="B1419" t="str">
            <v>LD622</v>
          </cell>
          <cell r="C1419" t="str">
            <v>BI_LD622 - Sweetwater 115kV Sub-Distribution Work</v>
          </cell>
          <cell r="D1419" t="str">
            <v>ER_2372</v>
          </cell>
          <cell r="E1419" t="str">
            <v>2372</v>
          </cell>
          <cell r="F1419" t="str">
            <v>ER_2372 - Sweetwater 115kV Sub-Move Substation</v>
          </cell>
          <cell r="G1419" t="str">
            <v>Regular Capital - Pre Business Case</v>
          </cell>
          <cell r="H1419" t="str">
            <v>No Subfunction</v>
          </cell>
          <cell r="I1419" t="str">
            <v>No Function</v>
          </cell>
          <cell r="J1419" t="str">
            <v>No Driver</v>
          </cell>
          <cell r="K1419" t="str">
            <v>SRV_ED</v>
          </cell>
          <cell r="L1419" t="str">
            <v>JUR_ID</v>
          </cell>
          <cell r="M1419" t="str">
            <v>Elec Distribution 360-373</v>
          </cell>
          <cell r="N1419" t="str">
            <v>False</v>
          </cell>
          <cell r="O1419" t="str">
            <v>Inactive</v>
          </cell>
          <cell r="P1419" t="str">
            <v>ORG_D53</v>
          </cell>
        </row>
        <row r="1420">
          <cell r="A1420" t="str">
            <v>BI_LD700</v>
          </cell>
          <cell r="B1420" t="str">
            <v>LD700</v>
          </cell>
          <cell r="C1420" t="str">
            <v>BI_LD700 - TEN 1256 - midline recloser</v>
          </cell>
          <cell r="D1420" t="str">
            <v>ER_2516</v>
          </cell>
          <cell r="E1420" t="str">
            <v>2516</v>
          </cell>
          <cell r="F1420" t="str">
            <v>ER_2516 - Distribution - Pullman &amp; Lewis Clark</v>
          </cell>
          <cell r="G1420" t="str">
            <v>Distribution System Enhancements</v>
          </cell>
          <cell r="H1420" t="str">
            <v>T&amp;D Engineering</v>
          </cell>
          <cell r="I1420" t="str">
            <v>T&amp;D</v>
          </cell>
          <cell r="J1420" t="str">
            <v>Performance &amp; Capacity</v>
          </cell>
          <cell r="K1420" t="str">
            <v>SRV_ED</v>
          </cell>
          <cell r="L1420" t="str">
            <v>JUR_ID</v>
          </cell>
          <cell r="M1420" t="str">
            <v>Elec Distribution 360-373</v>
          </cell>
          <cell r="N1420" t="str">
            <v>True</v>
          </cell>
          <cell r="O1420" t="str">
            <v>Inactive</v>
          </cell>
          <cell r="P1420" t="str">
            <v>ORG_C51</v>
          </cell>
        </row>
        <row r="1421">
          <cell r="A1421" t="str">
            <v>BI_LD701</v>
          </cell>
          <cell r="B1421" t="str">
            <v>LD701</v>
          </cell>
          <cell r="C1421" t="str">
            <v>BI_LD701 - Grangeville NezPerce #2 115kV</v>
          </cell>
          <cell r="D1421" t="str">
            <v>ER_2361</v>
          </cell>
          <cell r="E1421" t="str">
            <v>2361</v>
          </cell>
          <cell r="F1421" t="str">
            <v>ER_2361 - Nez Perce Legal Fees</v>
          </cell>
          <cell r="G1421" t="str">
            <v>Regular Capital - Pre Business Case</v>
          </cell>
          <cell r="H1421" t="str">
            <v>No Subfunction</v>
          </cell>
          <cell r="I1421" t="str">
            <v>No Function</v>
          </cell>
          <cell r="J1421" t="str">
            <v>No Driver</v>
          </cell>
          <cell r="K1421" t="str">
            <v>SRV_ED</v>
          </cell>
          <cell r="L1421" t="str">
            <v>JUR_ID</v>
          </cell>
          <cell r="M1421" t="str">
            <v>Elec Distribution 360-373</v>
          </cell>
          <cell r="N1421" t="str">
            <v>False</v>
          </cell>
          <cell r="O1421" t="str">
            <v>Inactive</v>
          </cell>
          <cell r="P1421" t="str">
            <v>ORG_V08</v>
          </cell>
        </row>
        <row r="1422">
          <cell r="A1422" t="str">
            <v>BI_LD702</v>
          </cell>
          <cell r="B1422" t="str">
            <v>LD702</v>
          </cell>
          <cell r="C1422" t="str">
            <v>BI_LD702 - Lolo-NezPerce 115kV Line</v>
          </cell>
          <cell r="D1422" t="str">
            <v>ER_2361</v>
          </cell>
          <cell r="E1422" t="str">
            <v>2361</v>
          </cell>
          <cell r="F1422" t="str">
            <v>ER_2361 - Nez Perce Legal Fees</v>
          </cell>
          <cell r="G1422" t="str">
            <v>Regular Capital - Pre Business Case</v>
          </cell>
          <cell r="H1422" t="str">
            <v>No Subfunction</v>
          </cell>
          <cell r="I1422" t="str">
            <v>No Function</v>
          </cell>
          <cell r="J1422" t="str">
            <v>No Driver</v>
          </cell>
          <cell r="K1422" t="str">
            <v>SRV_ED</v>
          </cell>
          <cell r="L1422" t="str">
            <v>JUR_ID</v>
          </cell>
          <cell r="M1422" t="str">
            <v>Elec Distribution 360-373</v>
          </cell>
          <cell r="N1422" t="str">
            <v>False</v>
          </cell>
          <cell r="O1422" t="str">
            <v>Inactive</v>
          </cell>
          <cell r="P1422" t="str">
            <v>ORG_V08</v>
          </cell>
        </row>
        <row r="1423">
          <cell r="A1423" t="str">
            <v>BI_LD703</v>
          </cell>
          <cell r="B1423" t="str">
            <v>LD703</v>
          </cell>
          <cell r="C1423" t="str">
            <v>BI_LD703 - Nez Perce 115 Distribution</v>
          </cell>
          <cell r="D1423" t="str">
            <v>ER_2301</v>
          </cell>
          <cell r="E1423" t="str">
            <v>2301</v>
          </cell>
          <cell r="F1423" t="str">
            <v>ER_2301 - Tribal Permits and Settlements</v>
          </cell>
          <cell r="G1423" t="str">
            <v>Tribal Permits &amp; Settlements</v>
          </cell>
          <cell r="H1423" t="str">
            <v>Other Subfunction</v>
          </cell>
          <cell r="I1423" t="str">
            <v>Other Function</v>
          </cell>
          <cell r="J1423" t="str">
            <v>Mandatory &amp; Compliance</v>
          </cell>
          <cell r="K1423" t="str">
            <v>SRV_ED</v>
          </cell>
          <cell r="L1423" t="str">
            <v>JUR_AN</v>
          </cell>
          <cell r="M1423" t="str">
            <v>Elec Transmission 350-359</v>
          </cell>
          <cell r="N1423" t="str">
            <v>False</v>
          </cell>
          <cell r="O1423" t="str">
            <v>Active</v>
          </cell>
          <cell r="P1423" t="str">
            <v>ORG_A01</v>
          </cell>
        </row>
        <row r="1424">
          <cell r="A1424" t="str">
            <v>BI_LD704</v>
          </cell>
          <cell r="B1424" t="str">
            <v>LD704</v>
          </cell>
          <cell r="C1424" t="str">
            <v>BI_LD704 - TEN 1257 - 1 mi lateral rbld</v>
          </cell>
          <cell r="D1424" t="str">
            <v>ER_2516</v>
          </cell>
          <cell r="E1424" t="str">
            <v>2516</v>
          </cell>
          <cell r="F1424" t="str">
            <v>ER_2516 - Distribution - Pullman &amp; Lewis Clark</v>
          </cell>
          <cell r="G1424" t="str">
            <v>Distribution System Enhancements</v>
          </cell>
          <cell r="H1424" t="str">
            <v>T&amp;D Engineering</v>
          </cell>
          <cell r="I1424" t="str">
            <v>T&amp;D</v>
          </cell>
          <cell r="J1424" t="str">
            <v>Performance &amp; Capacity</v>
          </cell>
          <cell r="K1424" t="str">
            <v>SRV_ED</v>
          </cell>
          <cell r="L1424" t="str">
            <v>JUR_ID</v>
          </cell>
          <cell r="M1424" t="str">
            <v>Elec Distribution 360-373</v>
          </cell>
          <cell r="N1424" t="str">
            <v>True</v>
          </cell>
          <cell r="O1424" t="str">
            <v>Active</v>
          </cell>
          <cell r="P1424" t="str">
            <v>ORG_C51</v>
          </cell>
        </row>
        <row r="1425">
          <cell r="A1425" t="str">
            <v>BI_LD705</v>
          </cell>
          <cell r="B1425" t="str">
            <v>LD705</v>
          </cell>
          <cell r="C1425" t="str">
            <v>BI_LD705 - Kamiah Sub RBLD:  Distibution Line Integration</v>
          </cell>
          <cell r="D1425" t="str">
            <v>ER_2204</v>
          </cell>
          <cell r="E1425" t="str">
            <v>2204</v>
          </cell>
          <cell r="F1425" t="str">
            <v>ER_2204 - Substation Rebuilds</v>
          </cell>
          <cell r="G1425" t="str">
            <v>Substation - Station Rebuilds Program</v>
          </cell>
          <cell r="H1425" t="str">
            <v>T&amp;D Engineering</v>
          </cell>
          <cell r="I1425" t="str">
            <v>T&amp;D</v>
          </cell>
          <cell r="J1425" t="str">
            <v>Asset Condition</v>
          </cell>
          <cell r="K1425" t="str">
            <v>SRV_ED</v>
          </cell>
          <cell r="L1425" t="str">
            <v>JUR_ID</v>
          </cell>
          <cell r="M1425" t="str">
            <v>Elec Distribution 360-373</v>
          </cell>
          <cell r="N1425" t="str">
            <v>True</v>
          </cell>
          <cell r="O1425" t="str">
            <v>Inactive</v>
          </cell>
          <cell r="P1425" t="str">
            <v>ORG_C51</v>
          </cell>
        </row>
        <row r="1426">
          <cell r="A1426" t="str">
            <v>BI_LD706</v>
          </cell>
          <cell r="B1426" t="str">
            <v>LD706</v>
          </cell>
          <cell r="C1426" t="str">
            <v>BI_LD706 -South Lewiston Sub RBLD:  Distibution Line Integration</v>
          </cell>
          <cell r="D1426" t="str">
            <v>ER_2204</v>
          </cell>
          <cell r="E1426" t="str">
            <v>2204</v>
          </cell>
          <cell r="F1426" t="str">
            <v>ER_2204 - Substation Rebuilds</v>
          </cell>
          <cell r="G1426" t="str">
            <v>Substation - Station Rebuilds Program</v>
          </cell>
          <cell r="H1426" t="str">
            <v>T&amp;D Engineering</v>
          </cell>
          <cell r="I1426" t="str">
            <v>T&amp;D</v>
          </cell>
          <cell r="J1426" t="str">
            <v>Asset Condition</v>
          </cell>
          <cell r="K1426" t="str">
            <v>SRV_ED</v>
          </cell>
          <cell r="L1426" t="str">
            <v>JUR_ID</v>
          </cell>
          <cell r="M1426" t="str">
            <v>Elec Distribution 360-373</v>
          </cell>
          <cell r="N1426" t="str">
            <v>True</v>
          </cell>
          <cell r="O1426" t="str">
            <v>Active</v>
          </cell>
          <cell r="P1426" t="str">
            <v>ORG_C51</v>
          </cell>
        </row>
        <row r="1427">
          <cell r="A1427" t="str">
            <v>BI_LD707</v>
          </cell>
          <cell r="B1427" t="str">
            <v>LD707</v>
          </cell>
          <cell r="C1427" t="str">
            <v>BI_LD707 - ORO1280 Replace Sub Equip - Grid Mod</v>
          </cell>
          <cell r="D1427" t="str">
            <v>ER_2599</v>
          </cell>
          <cell r="E1427" t="str">
            <v>2599</v>
          </cell>
          <cell r="F1427" t="str">
            <v>ER_2599 - Grid Mod Automation</v>
          </cell>
          <cell r="G1427" t="str">
            <v>Distribution Grid Modernization</v>
          </cell>
          <cell r="H1427" t="str">
            <v>T&amp;D Operations</v>
          </cell>
          <cell r="I1427" t="str">
            <v>T&amp;D</v>
          </cell>
          <cell r="J1427" t="str">
            <v>Asset Condition</v>
          </cell>
          <cell r="K1427" t="str">
            <v>SRV_ED</v>
          </cell>
          <cell r="L1427" t="str">
            <v>JUR_ID</v>
          </cell>
          <cell r="M1427" t="str">
            <v>Elec Distribution 360-373</v>
          </cell>
          <cell r="N1427" t="str">
            <v>True</v>
          </cell>
          <cell r="O1427" t="str">
            <v>Active</v>
          </cell>
          <cell r="P1427" t="str">
            <v>ORG_M08</v>
          </cell>
        </row>
        <row r="1428">
          <cell r="A1428" t="str">
            <v>BI_LD800</v>
          </cell>
          <cell r="B1428" t="str">
            <v>LD800</v>
          </cell>
          <cell r="C1428" t="str">
            <v>BI_LD800 - TEN 1257 tie to LOL 1266</v>
          </cell>
          <cell r="D1428" t="str">
            <v>ER_2516</v>
          </cell>
          <cell r="E1428" t="str">
            <v>2516</v>
          </cell>
          <cell r="F1428" t="str">
            <v>ER_2516 - Distribution - Pullman &amp; Lewis Clark</v>
          </cell>
          <cell r="G1428" t="str">
            <v>Distribution System Enhancements</v>
          </cell>
          <cell r="H1428" t="str">
            <v>T&amp;D Engineering</v>
          </cell>
          <cell r="I1428" t="str">
            <v>T&amp;D</v>
          </cell>
          <cell r="J1428" t="str">
            <v>Performance &amp; Capacity</v>
          </cell>
          <cell r="K1428" t="str">
            <v>SRV_ED</v>
          </cell>
          <cell r="L1428" t="str">
            <v>JUR_ID</v>
          </cell>
          <cell r="M1428" t="str">
            <v>Elec Distribution 360-373</v>
          </cell>
          <cell r="N1428" t="str">
            <v>True</v>
          </cell>
          <cell r="O1428" t="str">
            <v>Active</v>
          </cell>
          <cell r="P1428" t="str">
            <v>ORG_C51</v>
          </cell>
        </row>
        <row r="1429">
          <cell r="A1429" t="str">
            <v>BI_LD801</v>
          </cell>
          <cell r="B1429" t="str">
            <v>LD801</v>
          </cell>
          <cell r="C1429" t="str">
            <v>BI_LD801 - TEN1255  Grid Modernization</v>
          </cell>
          <cell r="D1429" t="str">
            <v>ER_2470</v>
          </cell>
          <cell r="E1429" t="str">
            <v>2470</v>
          </cell>
          <cell r="F1429" t="str">
            <v>ER_2470 - Dist Grid Modernization</v>
          </cell>
          <cell r="G1429" t="str">
            <v>Distribution Grid Modernization</v>
          </cell>
          <cell r="H1429" t="str">
            <v>T&amp;D Operations</v>
          </cell>
          <cell r="I1429" t="str">
            <v>T&amp;D</v>
          </cell>
          <cell r="J1429" t="str">
            <v>Asset Condition</v>
          </cell>
          <cell r="K1429" t="str">
            <v>SRV_ED</v>
          </cell>
          <cell r="L1429" t="str">
            <v>JUR_ID</v>
          </cell>
          <cell r="M1429" t="str">
            <v>Elec Distribution 360-373</v>
          </cell>
          <cell r="N1429" t="str">
            <v>True</v>
          </cell>
          <cell r="O1429" t="str">
            <v>Active</v>
          </cell>
          <cell r="P1429" t="str">
            <v>ORG_T51</v>
          </cell>
        </row>
        <row r="1430">
          <cell r="A1430" t="str">
            <v>BI_LD802</v>
          </cell>
          <cell r="B1430" t="str">
            <v>LD802</v>
          </cell>
          <cell r="C1430" t="str">
            <v>BI_LD802 - HOL1205  Grid Modernization</v>
          </cell>
          <cell r="D1430" t="str">
            <v>ER_2470</v>
          </cell>
          <cell r="E1430" t="str">
            <v>2470</v>
          </cell>
          <cell r="F1430" t="str">
            <v>ER_2470 - Dist Grid Modernization</v>
          </cell>
          <cell r="G1430" t="str">
            <v>Distribution Grid Modernization</v>
          </cell>
          <cell r="H1430" t="str">
            <v>T&amp;D Operations</v>
          </cell>
          <cell r="I1430" t="str">
            <v>T&amp;D</v>
          </cell>
          <cell r="J1430" t="str">
            <v>Asset Condition</v>
          </cell>
          <cell r="K1430" t="str">
            <v>SRV_ED</v>
          </cell>
          <cell r="L1430" t="str">
            <v>JUR_ID</v>
          </cell>
          <cell r="M1430" t="str">
            <v>Elec Distribution 360-373</v>
          </cell>
          <cell r="N1430" t="str">
            <v>True</v>
          </cell>
          <cell r="O1430" t="str">
            <v>Active</v>
          </cell>
          <cell r="P1430" t="str">
            <v>ORG_T51</v>
          </cell>
        </row>
        <row r="1431">
          <cell r="A1431" t="str">
            <v>BI_LD803</v>
          </cell>
          <cell r="B1431" t="str">
            <v>LD803</v>
          </cell>
          <cell r="C1431" t="str">
            <v>BI_LD803 - TEN1255 Automation/Coms for Grid Modernization</v>
          </cell>
          <cell r="D1431" t="str">
            <v>ER_2599</v>
          </cell>
          <cell r="E1431" t="str">
            <v>2599</v>
          </cell>
          <cell r="F1431" t="str">
            <v>ER_2599 - Grid Mod Automation</v>
          </cell>
          <cell r="G1431" t="str">
            <v>Distribution Grid Modernization</v>
          </cell>
          <cell r="H1431" t="str">
            <v>T&amp;D Operations</v>
          </cell>
          <cell r="I1431" t="str">
            <v>T&amp;D</v>
          </cell>
          <cell r="J1431" t="str">
            <v>Asset Condition</v>
          </cell>
          <cell r="K1431" t="str">
            <v>SRV_ED</v>
          </cell>
          <cell r="L1431" t="str">
            <v>JUR_ID</v>
          </cell>
          <cell r="M1431" t="str">
            <v>Elec Distribution 360-373</v>
          </cell>
          <cell r="N1431" t="str">
            <v>True</v>
          </cell>
          <cell r="O1431" t="str">
            <v>Active</v>
          </cell>
          <cell r="P1431" t="str">
            <v>ORG_T51</v>
          </cell>
        </row>
        <row r="1432">
          <cell r="A1432" t="str">
            <v>BI_LD804</v>
          </cell>
          <cell r="B1432" t="str">
            <v>LD804</v>
          </cell>
          <cell r="C1432" t="str">
            <v>BI_LD804 - HOL1205 Automation/Coms for Grid Modernization</v>
          </cell>
          <cell r="D1432" t="str">
            <v>ER_2599</v>
          </cell>
          <cell r="E1432" t="str">
            <v>2599</v>
          </cell>
          <cell r="F1432" t="str">
            <v>ER_2599 - Grid Mod Automation</v>
          </cell>
          <cell r="G1432" t="str">
            <v>Distribution Grid Modernization</v>
          </cell>
          <cell r="H1432" t="str">
            <v>T&amp;D Operations</v>
          </cell>
          <cell r="I1432" t="str">
            <v>T&amp;D</v>
          </cell>
          <cell r="J1432" t="str">
            <v>Asset Condition</v>
          </cell>
          <cell r="K1432" t="str">
            <v>SRV_ED</v>
          </cell>
          <cell r="L1432" t="str">
            <v>JUR_ID</v>
          </cell>
          <cell r="M1432" t="str">
            <v>Elec Distribution 360-373</v>
          </cell>
          <cell r="N1432" t="str">
            <v>True</v>
          </cell>
          <cell r="O1432" t="str">
            <v>Active</v>
          </cell>
          <cell r="P1432" t="str">
            <v>ORG_T51</v>
          </cell>
        </row>
        <row r="1433">
          <cell r="A1433" t="str">
            <v>BI_LD805</v>
          </cell>
          <cell r="B1433" t="str">
            <v>LD805</v>
          </cell>
          <cell r="C1433" t="str">
            <v>BI_LD805 - S. Lewiston 115kV Sub (Replace Dx Equipment)</v>
          </cell>
          <cell r="D1433" t="str">
            <v>ER_2204</v>
          </cell>
          <cell r="E1433" t="str">
            <v>2204</v>
          </cell>
          <cell r="F1433" t="str">
            <v>ER_2204 - Substation Rebuilds</v>
          </cell>
          <cell r="G1433" t="str">
            <v>Substation - Station Rebuilds Program</v>
          </cell>
          <cell r="H1433" t="str">
            <v>T&amp;D Engineering</v>
          </cell>
          <cell r="I1433" t="str">
            <v>T&amp;D</v>
          </cell>
          <cell r="J1433" t="str">
            <v>Asset Condition</v>
          </cell>
          <cell r="K1433" t="str">
            <v>SRV_ED</v>
          </cell>
          <cell r="L1433" t="str">
            <v>JUR_ID</v>
          </cell>
          <cell r="M1433" t="str">
            <v>Elec Distribution 360-373</v>
          </cell>
          <cell r="N1433" t="str">
            <v>True</v>
          </cell>
          <cell r="O1433" t="str">
            <v>Active</v>
          </cell>
          <cell r="P1433" t="str">
            <v>ORG_C51</v>
          </cell>
        </row>
        <row r="1434">
          <cell r="A1434" t="str">
            <v>BI_LD806</v>
          </cell>
          <cell r="B1434" t="str">
            <v>LD806</v>
          </cell>
          <cell r="C1434" t="str">
            <v>BI_LD806 - WEI1289 - Neutral Rebuild</v>
          </cell>
          <cell r="D1434" t="str">
            <v>ER_2516</v>
          </cell>
          <cell r="E1434" t="str">
            <v>2516</v>
          </cell>
          <cell r="F1434" t="str">
            <v>ER_2516 - Distribution - Pullman &amp; Lewis Clark</v>
          </cell>
          <cell r="G1434" t="str">
            <v>Distribution System Enhancements</v>
          </cell>
          <cell r="H1434" t="str">
            <v>T&amp;D Engineering</v>
          </cell>
          <cell r="I1434" t="str">
            <v>T&amp;D</v>
          </cell>
          <cell r="J1434" t="str">
            <v>Performance &amp; Capacity</v>
          </cell>
          <cell r="K1434" t="str">
            <v>SRV_ED</v>
          </cell>
          <cell r="L1434" t="str">
            <v>JUR_ID</v>
          </cell>
          <cell r="M1434" t="str">
            <v>Elec Distribution 360-373</v>
          </cell>
          <cell r="N1434" t="str">
            <v>True</v>
          </cell>
          <cell r="O1434" t="str">
            <v>Active</v>
          </cell>
          <cell r="P1434" t="str">
            <v>ORG_C51</v>
          </cell>
        </row>
        <row r="1435">
          <cell r="A1435" t="str">
            <v>BI_LD808</v>
          </cell>
          <cell r="B1435" t="str">
            <v>LD808</v>
          </cell>
          <cell r="C1435" t="str">
            <v>BI_LD808 - Relocate GRV1273 and GRV1274</v>
          </cell>
          <cell r="D1435" t="str">
            <v>ER_2318</v>
          </cell>
          <cell r="E1435" t="str">
            <v>2318</v>
          </cell>
          <cell r="F1435" t="str">
            <v>ER_2318 - Nez Perce / Grangeville Capacitor Banks</v>
          </cell>
          <cell r="G1435" t="str">
            <v>Regular Capital - Pre Business Case</v>
          </cell>
          <cell r="H1435" t="str">
            <v>No Subfunction</v>
          </cell>
          <cell r="I1435" t="str">
            <v>No Function</v>
          </cell>
          <cell r="J1435" t="str">
            <v>No Driver</v>
          </cell>
          <cell r="K1435" t="str">
            <v>SRV_ED</v>
          </cell>
          <cell r="L1435" t="str">
            <v>JUR_ID</v>
          </cell>
          <cell r="M1435" t="str">
            <v>Elec Transmission 350-359</v>
          </cell>
          <cell r="N1435" t="str">
            <v>True</v>
          </cell>
          <cell r="O1435" t="str">
            <v>Inactive</v>
          </cell>
          <cell r="P1435" t="str">
            <v>ORG_D53</v>
          </cell>
        </row>
        <row r="1436">
          <cell r="A1436" t="str">
            <v>BI_LD809</v>
          </cell>
          <cell r="B1436" t="str">
            <v>LD809</v>
          </cell>
          <cell r="C1436" t="str">
            <v>BI_LD809 - Dry Gulch 115kV Sub- Brownfield (Distribution)</v>
          </cell>
          <cell r="D1436" t="str">
            <v>ER_2204</v>
          </cell>
          <cell r="E1436" t="str">
            <v>2204</v>
          </cell>
          <cell r="F1436" t="str">
            <v>ER_2204 - Substation Rebuilds</v>
          </cell>
          <cell r="G1436" t="str">
            <v>Substation - Station Rebuilds Program</v>
          </cell>
          <cell r="H1436" t="str">
            <v>T&amp;D Engineering</v>
          </cell>
          <cell r="I1436" t="str">
            <v>T&amp;D</v>
          </cell>
          <cell r="J1436" t="str">
            <v>Asset Condition</v>
          </cell>
          <cell r="K1436" t="str">
            <v>SRV_ED</v>
          </cell>
          <cell r="L1436" t="str">
            <v>JUR_WA</v>
          </cell>
          <cell r="M1436" t="str">
            <v>Elec Distribution 360-373</v>
          </cell>
          <cell r="N1436" t="str">
            <v>True</v>
          </cell>
          <cell r="O1436" t="str">
            <v>Active</v>
          </cell>
          <cell r="P1436" t="str">
            <v>ORG_C51</v>
          </cell>
        </row>
        <row r="1437">
          <cell r="A1437" t="str">
            <v>BI_LD900</v>
          </cell>
          <cell r="B1437" t="str">
            <v>LD900</v>
          </cell>
          <cell r="C1437" t="str">
            <v>BI_LD900 - Grangeville 1273</v>
          </cell>
          <cell r="D1437" t="str">
            <v>ER_2414</v>
          </cell>
          <cell r="E1437" t="str">
            <v>2414</v>
          </cell>
          <cell r="F1437" t="str">
            <v>ER_2414 - Sys-Dist Reliability-Improve Worst Fdrs</v>
          </cell>
          <cell r="G1437" t="str">
            <v>Distribution System Enhancements</v>
          </cell>
          <cell r="H1437" t="str">
            <v>T&amp;D Engineering</v>
          </cell>
          <cell r="I1437" t="str">
            <v>T&amp;D</v>
          </cell>
          <cell r="J1437" t="str">
            <v>Performance &amp; Capacity</v>
          </cell>
          <cell r="K1437" t="str">
            <v>SRV_ED</v>
          </cell>
          <cell r="L1437" t="str">
            <v>JUR_AN</v>
          </cell>
          <cell r="M1437" t="str">
            <v>Elec Distribution 360-373</v>
          </cell>
          <cell r="N1437" t="str">
            <v>True</v>
          </cell>
          <cell r="O1437" t="str">
            <v>Inactive</v>
          </cell>
          <cell r="P1437" t="str">
            <v>ORG_D53</v>
          </cell>
        </row>
        <row r="1438">
          <cell r="A1438" t="str">
            <v>BI_LD901</v>
          </cell>
          <cell r="B1438" t="str">
            <v>LD901</v>
          </cell>
          <cell r="C1438" t="str">
            <v>BI_LD901 - CFD 1210 recond #6 CU to 556 AAC</v>
          </cell>
          <cell r="D1438" t="str">
            <v>ER_2516</v>
          </cell>
          <cell r="E1438" t="str">
            <v>2516</v>
          </cell>
          <cell r="F1438" t="str">
            <v>ER_2516 - Distribution - Pullman &amp; Lewis Clark</v>
          </cell>
          <cell r="G1438" t="str">
            <v>Distribution System Enhancements</v>
          </cell>
          <cell r="H1438" t="str">
            <v>T&amp;D Engineering</v>
          </cell>
          <cell r="I1438" t="str">
            <v>T&amp;D</v>
          </cell>
          <cell r="J1438" t="str">
            <v>Performance &amp; Capacity</v>
          </cell>
          <cell r="K1438" t="str">
            <v>SRV_ED</v>
          </cell>
          <cell r="L1438" t="str">
            <v>JUR_AN</v>
          </cell>
          <cell r="M1438" t="str">
            <v>Elec Distribution 360-373</v>
          </cell>
          <cell r="N1438" t="str">
            <v>True</v>
          </cell>
          <cell r="O1438" t="str">
            <v>Inactive</v>
          </cell>
          <cell r="P1438" t="str">
            <v>ORG_D53</v>
          </cell>
        </row>
        <row r="1439">
          <cell r="A1439" t="str">
            <v>BI_LD902</v>
          </cell>
          <cell r="B1439" t="str">
            <v>LD902</v>
          </cell>
          <cell r="C1439" t="str">
            <v>BI_LD902 - TEN1255 Automation/Coms for Grid Modernization</v>
          </cell>
          <cell r="D1439" t="str">
            <v>ER_2599</v>
          </cell>
          <cell r="E1439" t="str">
            <v>2599</v>
          </cell>
          <cell r="F1439" t="str">
            <v>ER_2599 - Grid Mod Automation</v>
          </cell>
          <cell r="G1439" t="str">
            <v>Distribution Grid Modernization</v>
          </cell>
          <cell r="H1439" t="str">
            <v>T&amp;D Operations</v>
          </cell>
          <cell r="I1439" t="str">
            <v>T&amp;D</v>
          </cell>
          <cell r="J1439" t="str">
            <v>Asset Condition</v>
          </cell>
          <cell r="K1439" t="str">
            <v>SRV_ED</v>
          </cell>
          <cell r="L1439" t="str">
            <v>JUR_ID</v>
          </cell>
          <cell r="M1439" t="str">
            <v>Elec Distribution 360-373</v>
          </cell>
          <cell r="N1439" t="str">
            <v>True</v>
          </cell>
          <cell r="O1439" t="str">
            <v>Active</v>
          </cell>
          <cell r="P1439" t="str">
            <v>ORG_T51</v>
          </cell>
        </row>
        <row r="1440">
          <cell r="A1440" t="str">
            <v>BI_LD903</v>
          </cell>
          <cell r="B1440" t="str">
            <v>LD903</v>
          </cell>
          <cell r="C1440" t="str">
            <v>BI_LD903 - Kooskia Substation - Rebuild (Distribution)</v>
          </cell>
          <cell r="D1440" t="str">
            <v>ER_2204</v>
          </cell>
          <cell r="E1440" t="str">
            <v>2204</v>
          </cell>
          <cell r="F1440" t="str">
            <v>ER_2204 - Substation Rebuilds</v>
          </cell>
          <cell r="G1440" t="str">
            <v>Substation - Station Rebuilds Program</v>
          </cell>
          <cell r="H1440" t="str">
            <v>T&amp;D Engineering</v>
          </cell>
          <cell r="I1440" t="str">
            <v>T&amp;D</v>
          </cell>
          <cell r="J1440" t="str">
            <v>Asset Condition</v>
          </cell>
          <cell r="K1440" t="str">
            <v>SRV_ED</v>
          </cell>
          <cell r="L1440" t="str">
            <v>JUR_ID</v>
          </cell>
          <cell r="M1440" t="str">
            <v>Elec Distribution 360-373</v>
          </cell>
          <cell r="N1440" t="str">
            <v>True</v>
          </cell>
          <cell r="O1440" t="str">
            <v>Active</v>
          </cell>
          <cell r="P1440" t="str">
            <v>ORG_C51</v>
          </cell>
        </row>
        <row r="1441">
          <cell r="A1441" t="str">
            <v>BI_LD904</v>
          </cell>
          <cell r="B1441" t="str">
            <v>LD904</v>
          </cell>
          <cell r="C1441" t="str">
            <v>BI_LD904 - Lewiston Orchards Ind Dev (LOID) Sub - New (Dist)</v>
          </cell>
          <cell r="D1441" t="str">
            <v>ER_2274</v>
          </cell>
          <cell r="E1441" t="str">
            <v>2274</v>
          </cell>
          <cell r="F1441" t="str">
            <v>ER_2274 - New Substations</v>
          </cell>
          <cell r="G1441" t="str">
            <v>Substation - New Distribution Station Capacity Program</v>
          </cell>
          <cell r="H1441" t="str">
            <v>T&amp;D Engineering</v>
          </cell>
          <cell r="I1441" t="str">
            <v>T&amp;D</v>
          </cell>
          <cell r="J1441" t="str">
            <v>Performance &amp; Capacity</v>
          </cell>
          <cell r="K1441" t="str">
            <v>SRV_ED</v>
          </cell>
          <cell r="L1441" t="str">
            <v>JUR_ID</v>
          </cell>
          <cell r="M1441" t="str">
            <v>Elec Transmission 350-359</v>
          </cell>
          <cell r="N1441" t="str">
            <v>True</v>
          </cell>
          <cell r="O1441" t="str">
            <v>Active</v>
          </cell>
          <cell r="P1441" t="str">
            <v>ORG_C51</v>
          </cell>
        </row>
        <row r="1442">
          <cell r="A1442" t="str">
            <v>BI_LD905</v>
          </cell>
          <cell r="B1442" t="str">
            <v>LD905</v>
          </cell>
          <cell r="C1442" t="str">
            <v>BI_LD905 - Clearwater 115kV Sub Rebuild (Dist)</v>
          </cell>
          <cell r="D1442" t="str">
            <v>ER_2204</v>
          </cell>
          <cell r="E1442" t="str">
            <v>2204</v>
          </cell>
          <cell r="F1442" t="str">
            <v>ER_2204 - Substation Rebuilds</v>
          </cell>
          <cell r="G1442" t="str">
            <v>Substation - Station Rebuilds Program</v>
          </cell>
          <cell r="H1442" t="str">
            <v>T&amp;D Engineering</v>
          </cell>
          <cell r="I1442" t="str">
            <v>T&amp;D</v>
          </cell>
          <cell r="J1442" t="str">
            <v>Asset Condition</v>
          </cell>
          <cell r="K1442" t="str">
            <v>SRV_ED</v>
          </cell>
          <cell r="L1442" t="str">
            <v>JUR_ID</v>
          </cell>
          <cell r="M1442" t="str">
            <v>Elec Distribution 360-373</v>
          </cell>
          <cell r="N1442" t="str">
            <v>True</v>
          </cell>
          <cell r="O1442" t="str">
            <v>Active</v>
          </cell>
          <cell r="P1442" t="str">
            <v>ORG_C51</v>
          </cell>
        </row>
        <row r="1443">
          <cell r="A1443" t="str">
            <v>BI_LD906</v>
          </cell>
          <cell r="B1443" t="str">
            <v>LD906</v>
          </cell>
          <cell r="C1443" t="str">
            <v>BI_LD906 - Clearwater 115kV Sub SCADA (Dist)</v>
          </cell>
          <cell r="D1443" t="str">
            <v>ER_2606</v>
          </cell>
          <cell r="E1443" t="str">
            <v>2606</v>
          </cell>
          <cell r="F1443" t="str">
            <v>ER_2606 - SCADA to all Substations</v>
          </cell>
          <cell r="G1443" t="str">
            <v>Substation - New Distribution Station Capacity Program</v>
          </cell>
          <cell r="H1443" t="str">
            <v>T&amp;D Engineering</v>
          </cell>
          <cell r="I1443" t="str">
            <v>T&amp;D</v>
          </cell>
          <cell r="J1443" t="str">
            <v>Performance &amp; Capacity</v>
          </cell>
          <cell r="K1443" t="str">
            <v>SRV_ED</v>
          </cell>
          <cell r="L1443" t="str">
            <v>JUR_ID</v>
          </cell>
          <cell r="M1443" t="str">
            <v>Elec Distribution 360-373</v>
          </cell>
          <cell r="N1443" t="str">
            <v>True</v>
          </cell>
          <cell r="O1443" t="str">
            <v>Active</v>
          </cell>
          <cell r="P1443" t="str">
            <v>ORG_C51</v>
          </cell>
        </row>
        <row r="1444">
          <cell r="A1444" t="str">
            <v>BI_LD907</v>
          </cell>
          <cell r="B1444" t="str">
            <v>LD907</v>
          </cell>
          <cell r="C1444" t="str">
            <v>BI_LD907 - ORO1282 Grid Modernization</v>
          </cell>
          <cell r="D1444" t="str">
            <v>ER_2470</v>
          </cell>
          <cell r="E1444" t="str">
            <v>2470</v>
          </cell>
          <cell r="F1444" t="str">
            <v>ER_2470 - Dist Grid Modernization</v>
          </cell>
          <cell r="G1444" t="str">
            <v>Distribution Grid Modernization</v>
          </cell>
          <cell r="H1444" t="str">
            <v>T&amp;D Operations</v>
          </cell>
          <cell r="I1444" t="str">
            <v>T&amp;D</v>
          </cell>
          <cell r="J1444" t="str">
            <v>Asset Condition</v>
          </cell>
          <cell r="K1444" t="str">
            <v>SRV_ED</v>
          </cell>
          <cell r="L1444" t="str">
            <v>JUR_ID</v>
          </cell>
          <cell r="M1444" t="str">
            <v>Elec Distribution 360-373</v>
          </cell>
          <cell r="N1444" t="str">
            <v>True</v>
          </cell>
          <cell r="O1444" t="str">
            <v>Active</v>
          </cell>
          <cell r="P1444" t="str">
            <v>ORG_T51</v>
          </cell>
        </row>
        <row r="1445">
          <cell r="A1445" t="str">
            <v>BI_LD990</v>
          </cell>
          <cell r="B1445" t="str">
            <v>LD990</v>
          </cell>
          <cell r="C1445" t="str">
            <v>BI_LD990 - LC WA Area - Dx Performance and Capacity</v>
          </cell>
          <cell r="D1445" t="str">
            <v>ER_2516</v>
          </cell>
          <cell r="E1445" t="str">
            <v>2516</v>
          </cell>
          <cell r="F1445" t="str">
            <v>ER_2516 - Distribution - Pullman &amp; Lewis Clark</v>
          </cell>
          <cell r="G1445" t="str">
            <v>Distribution System Enhancements</v>
          </cell>
          <cell r="H1445" t="str">
            <v>T&amp;D Engineering</v>
          </cell>
          <cell r="I1445" t="str">
            <v>T&amp;D</v>
          </cell>
          <cell r="J1445" t="str">
            <v>Performance &amp; Capacity</v>
          </cell>
          <cell r="K1445" t="str">
            <v>SRV_ED</v>
          </cell>
          <cell r="L1445" t="str">
            <v>JUR_WA</v>
          </cell>
          <cell r="M1445" t="str">
            <v>Elec Distribution 360-373</v>
          </cell>
          <cell r="N1445" t="str">
            <v>False</v>
          </cell>
          <cell r="O1445" t="str">
            <v>Active</v>
          </cell>
          <cell r="P1445" t="str">
            <v>ORG_C51</v>
          </cell>
        </row>
        <row r="1446">
          <cell r="A1446" t="str">
            <v>BI_LD991</v>
          </cell>
          <cell r="B1446" t="str">
            <v>LD991</v>
          </cell>
          <cell r="C1446" t="str">
            <v>BI_LD991 - LC ID Area - Dx Performance and Capacity</v>
          </cell>
          <cell r="D1446" t="str">
            <v>ER_2516</v>
          </cell>
          <cell r="E1446" t="str">
            <v>2516</v>
          </cell>
          <cell r="F1446" t="str">
            <v>ER_2516 - Distribution - Pullman &amp; Lewis Clark</v>
          </cell>
          <cell r="G1446" t="str">
            <v>Distribution System Enhancements</v>
          </cell>
          <cell r="H1446" t="str">
            <v>T&amp;D Engineering</v>
          </cell>
          <cell r="I1446" t="str">
            <v>T&amp;D</v>
          </cell>
          <cell r="J1446" t="str">
            <v>Performance &amp; Capacity</v>
          </cell>
          <cell r="K1446" t="str">
            <v>SRV_ED</v>
          </cell>
          <cell r="L1446" t="str">
            <v>JUR_ID</v>
          </cell>
          <cell r="M1446" t="str">
            <v>Elec Distribution 360-373</v>
          </cell>
          <cell r="N1446" t="str">
            <v>False</v>
          </cell>
          <cell r="O1446" t="str">
            <v>Active</v>
          </cell>
          <cell r="P1446" t="str">
            <v>ORG_C51</v>
          </cell>
        </row>
        <row r="1447">
          <cell r="A1447" t="str">
            <v>BI_LD992</v>
          </cell>
          <cell r="B1447" t="str">
            <v>LD992</v>
          </cell>
          <cell r="C1447" t="str">
            <v>BI_LD992 - Grangeville Area - Dx Performance and Capacity</v>
          </cell>
          <cell r="D1447" t="str">
            <v>ER_2516</v>
          </cell>
          <cell r="E1447" t="str">
            <v>2516</v>
          </cell>
          <cell r="F1447" t="str">
            <v>ER_2516 - Distribution - Pullman &amp; Lewis Clark</v>
          </cell>
          <cell r="G1447" t="str">
            <v>Distribution System Enhancements</v>
          </cell>
          <cell r="H1447" t="str">
            <v>T&amp;D Engineering</v>
          </cell>
          <cell r="I1447" t="str">
            <v>T&amp;D</v>
          </cell>
          <cell r="J1447" t="str">
            <v>Performance &amp; Capacity</v>
          </cell>
          <cell r="K1447" t="str">
            <v>SRV_ED</v>
          </cell>
          <cell r="L1447" t="str">
            <v>JUR_ID</v>
          </cell>
          <cell r="M1447" t="str">
            <v>Elec Distribution 360-373</v>
          </cell>
          <cell r="N1447" t="str">
            <v>False</v>
          </cell>
          <cell r="O1447" t="str">
            <v>Active</v>
          </cell>
          <cell r="P1447" t="str">
            <v>ORG_C51</v>
          </cell>
        </row>
        <row r="1448">
          <cell r="A1448" t="str">
            <v>BI_LG101</v>
          </cell>
          <cell r="B1448" t="str">
            <v>LG101</v>
          </cell>
          <cell r="C1448" t="str">
            <v>BI_LG101 - Northeast Combustion Turb Emission Controls</v>
          </cell>
          <cell r="D1448" t="str">
            <v>ER_4112</v>
          </cell>
          <cell r="E1448" t="str">
            <v>4112</v>
          </cell>
          <cell r="F1448" t="str">
            <v>ER_4112 - NECT Emission</v>
          </cell>
          <cell r="G1448" t="str">
            <v>Regular Capital - Pre Business Case</v>
          </cell>
          <cell r="H1448" t="str">
            <v>No Subfunction</v>
          </cell>
          <cell r="I1448" t="str">
            <v>No Function</v>
          </cell>
          <cell r="J1448" t="str">
            <v>No Driver</v>
          </cell>
          <cell r="K1448" t="str">
            <v>SRV_ED</v>
          </cell>
          <cell r="L1448" t="str">
            <v>JUR_WA</v>
          </cell>
          <cell r="M1448" t="str">
            <v>Other Elec Production / Turbines 340-346</v>
          </cell>
          <cell r="N1448" t="str">
            <v>True</v>
          </cell>
          <cell r="O1448" t="str">
            <v>Inactive</v>
          </cell>
          <cell r="P1448" t="str">
            <v>ORG_E07</v>
          </cell>
        </row>
        <row r="1449">
          <cell r="A1449" t="str">
            <v>BI_LS005</v>
          </cell>
          <cell r="B1449" t="str">
            <v>LS005</v>
          </cell>
          <cell r="C1449" t="str">
            <v>BI_LS005 - Electric Transmission Plant-Storm System</v>
          </cell>
          <cell r="D1449" t="str">
            <v>ER_2051</v>
          </cell>
          <cell r="E1449" t="str">
            <v>2051</v>
          </cell>
          <cell r="F1449" t="str">
            <v>ER_2051 - Electric Transmission Plant-Storm</v>
          </cell>
          <cell r="G1449" t="str">
            <v>Electric Storm</v>
          </cell>
          <cell r="H1449" t="str">
            <v>T&amp;D Operations</v>
          </cell>
          <cell r="I1449" t="str">
            <v>T&amp;D</v>
          </cell>
          <cell r="J1449" t="str">
            <v>Failed Plant &amp; Operations</v>
          </cell>
          <cell r="K1449" t="str">
            <v>SRV_ED</v>
          </cell>
          <cell r="L1449" t="str">
            <v>JUR_AN</v>
          </cell>
          <cell r="M1449" t="str">
            <v>Elec Transmission 350-359</v>
          </cell>
          <cell r="N1449" t="str">
            <v>False</v>
          </cell>
          <cell r="O1449" t="str">
            <v>Active</v>
          </cell>
          <cell r="P1449" t="str">
            <v>ORG_A50</v>
          </cell>
        </row>
        <row r="1450">
          <cell r="A1450" t="str">
            <v>BI_LS006</v>
          </cell>
          <cell r="B1450" t="str">
            <v>LS006</v>
          </cell>
          <cell r="C1450" t="str">
            <v>BI_LS006 - Clarkston Heights - Substation Integration</v>
          </cell>
          <cell r="D1450" t="str">
            <v>ER_2274</v>
          </cell>
          <cell r="E1450" t="str">
            <v>2274</v>
          </cell>
          <cell r="F1450" t="str">
            <v>ER_2274 - New Substations</v>
          </cell>
          <cell r="G1450" t="str">
            <v>Substation - New Distribution Station Capacity Program</v>
          </cell>
          <cell r="H1450" t="str">
            <v>T&amp;D Engineering</v>
          </cell>
          <cell r="I1450" t="str">
            <v>T&amp;D</v>
          </cell>
          <cell r="J1450" t="str">
            <v>Performance &amp; Capacity</v>
          </cell>
          <cell r="K1450" t="str">
            <v>SRV_ED</v>
          </cell>
          <cell r="L1450" t="str">
            <v>JUR_ID</v>
          </cell>
          <cell r="M1450" t="str">
            <v>Elec Transmission 350-359</v>
          </cell>
          <cell r="N1450" t="str">
            <v>True</v>
          </cell>
          <cell r="O1450" t="str">
            <v>Active</v>
          </cell>
          <cell r="P1450" t="str">
            <v>ORG_M08</v>
          </cell>
        </row>
        <row r="1451">
          <cell r="A1451" t="str">
            <v>BI_LS101</v>
          </cell>
          <cell r="B1451" t="str">
            <v>LS101</v>
          </cell>
          <cell r="C1451" t="str">
            <v>BI_LS101 - Critchfield 115 Sub: P Prop</v>
          </cell>
          <cell r="D1451" t="str">
            <v>ER_2284</v>
          </cell>
          <cell r="E1451" t="str">
            <v>2284</v>
          </cell>
          <cell r="F1451" t="str">
            <v>ER_2284 - Critchfield 115 Sub-Construct</v>
          </cell>
          <cell r="G1451" t="str">
            <v>Regular Capital - Pre Business Case</v>
          </cell>
          <cell r="H1451" t="str">
            <v>No Subfunction</v>
          </cell>
          <cell r="I1451" t="str">
            <v>No Function</v>
          </cell>
          <cell r="J1451" t="str">
            <v>No Driver</v>
          </cell>
          <cell r="K1451" t="str">
            <v>SRV_ED</v>
          </cell>
          <cell r="L1451" t="str">
            <v>JUR_WA</v>
          </cell>
          <cell r="M1451" t="str">
            <v>Elec Distribution 360-373</v>
          </cell>
          <cell r="N1451" t="str">
            <v>True</v>
          </cell>
          <cell r="O1451" t="str">
            <v>Inactive</v>
          </cell>
          <cell r="P1451" t="str">
            <v>ORG_M08</v>
          </cell>
        </row>
        <row r="1452">
          <cell r="A1452" t="str">
            <v>BI_LS102</v>
          </cell>
          <cell r="B1452" t="str">
            <v>LS102</v>
          </cell>
          <cell r="C1452" t="str">
            <v>BI_LS102 - Pound Ln Sub-Upgrade to (2) 30MVA Line-ups (Sub)</v>
          </cell>
          <cell r="D1452" t="str">
            <v>ER_2204</v>
          </cell>
          <cell r="E1452" t="str">
            <v>2204</v>
          </cell>
          <cell r="F1452" t="str">
            <v>ER_2204 - Substation Rebuilds</v>
          </cell>
          <cell r="G1452" t="str">
            <v>Substation - Station Rebuilds Program</v>
          </cell>
          <cell r="H1452" t="str">
            <v>T&amp;D Engineering</v>
          </cell>
          <cell r="I1452" t="str">
            <v>T&amp;D</v>
          </cell>
          <cell r="J1452" t="str">
            <v>Asset Condition</v>
          </cell>
          <cell r="K1452" t="str">
            <v>SRV_ED</v>
          </cell>
          <cell r="L1452" t="str">
            <v>JUR_AN</v>
          </cell>
          <cell r="M1452" t="str">
            <v>Elec Distribution 360-373</v>
          </cell>
          <cell r="N1452" t="str">
            <v>True</v>
          </cell>
          <cell r="O1452" t="str">
            <v>Active</v>
          </cell>
          <cell r="P1452" t="str">
            <v>ORG_M08</v>
          </cell>
        </row>
        <row r="1453">
          <cell r="A1453" t="str">
            <v>BI_LS103</v>
          </cell>
          <cell r="B1453" t="str">
            <v>LS103</v>
          </cell>
          <cell r="C1453" t="str">
            <v>BI_LS103 - N Lewiston Autotransformer</v>
          </cell>
          <cell r="D1453" t="str">
            <v>ER_2204</v>
          </cell>
          <cell r="E1453" t="str">
            <v>2204</v>
          </cell>
          <cell r="F1453" t="str">
            <v>ER_2204 - Substation Rebuilds</v>
          </cell>
          <cell r="G1453" t="str">
            <v>Substation - Station Rebuilds Program</v>
          </cell>
          <cell r="H1453" t="str">
            <v>T&amp;D Engineering</v>
          </cell>
          <cell r="I1453" t="str">
            <v>T&amp;D</v>
          </cell>
          <cell r="J1453" t="str">
            <v>Asset Condition</v>
          </cell>
          <cell r="K1453" t="str">
            <v>SRV_ED</v>
          </cell>
          <cell r="L1453" t="str">
            <v>JUR_AN</v>
          </cell>
          <cell r="M1453" t="str">
            <v>Elec Transmission 350-359</v>
          </cell>
          <cell r="N1453" t="str">
            <v>True</v>
          </cell>
          <cell r="O1453" t="str">
            <v>Active</v>
          </cell>
          <cell r="P1453" t="str">
            <v>ORG_M08</v>
          </cell>
        </row>
        <row r="1454">
          <cell r="A1454" t="str">
            <v>BI_LS104</v>
          </cell>
          <cell r="B1454" t="str">
            <v>LS104</v>
          </cell>
          <cell r="C1454" t="str">
            <v>BI_LS104 - N Lewiston Auto Replacement</v>
          </cell>
          <cell r="D1454" t="str">
            <v>ER_2628</v>
          </cell>
          <cell r="E1454" t="str">
            <v>2628</v>
          </cell>
          <cell r="F1454" t="str">
            <v>ER_2628 - N Lewiston Auto Replacement</v>
          </cell>
          <cell r="G1454" t="str">
            <v>N Lewiston Autotransformer - Failed Plant</v>
          </cell>
          <cell r="H1454" t="str">
            <v>T&amp;D Engineering</v>
          </cell>
          <cell r="I1454" t="str">
            <v>T&amp;D</v>
          </cell>
          <cell r="J1454" t="str">
            <v>Failed Plant &amp; Operations</v>
          </cell>
          <cell r="K1454" t="str">
            <v>SRV_ED</v>
          </cell>
          <cell r="L1454" t="str">
            <v>JUR_AN</v>
          </cell>
          <cell r="M1454" t="str">
            <v>Elec Transmission 350-359</v>
          </cell>
          <cell r="N1454" t="str">
            <v>True</v>
          </cell>
          <cell r="O1454" t="str">
            <v>Active</v>
          </cell>
          <cell r="P1454" t="str">
            <v>ORG_M08</v>
          </cell>
        </row>
        <row r="1455">
          <cell r="A1455" t="str">
            <v>BI_LS105</v>
          </cell>
          <cell r="B1455" t="str">
            <v>LS105</v>
          </cell>
          <cell r="C1455" t="str">
            <v>BI_LS105 - Lolo Auto Transformer Replacements</v>
          </cell>
          <cell r="D1455" t="str">
            <v>ER_2204</v>
          </cell>
          <cell r="E1455" t="str">
            <v>2204</v>
          </cell>
          <cell r="F1455" t="str">
            <v>ER_2204 - Substation Rebuilds</v>
          </cell>
          <cell r="G1455" t="str">
            <v>Substation - Station Rebuilds Program</v>
          </cell>
          <cell r="H1455" t="str">
            <v>T&amp;D Engineering</v>
          </cell>
          <cell r="I1455" t="str">
            <v>T&amp;D</v>
          </cell>
          <cell r="J1455" t="str">
            <v>Asset Condition</v>
          </cell>
          <cell r="K1455" t="str">
            <v>SRV_ED</v>
          </cell>
          <cell r="L1455" t="str">
            <v>JUR_AN</v>
          </cell>
          <cell r="M1455" t="str">
            <v>Elec Transmission 350-359</v>
          </cell>
          <cell r="N1455" t="str">
            <v>True</v>
          </cell>
          <cell r="O1455" t="str">
            <v>Active</v>
          </cell>
          <cell r="P1455" t="str">
            <v>ORG_M08</v>
          </cell>
        </row>
        <row r="1456">
          <cell r="A1456" t="str">
            <v>BI_LS112</v>
          </cell>
          <cell r="B1456" t="str">
            <v>LS112</v>
          </cell>
          <cell r="C1456" t="str">
            <v>BI_LS112 - 10Th &amp; Stewart 115 Sub-Inc Cap Xfmr #2/Add Fdr Pos</v>
          </cell>
          <cell r="D1456" t="str">
            <v>ER_2209</v>
          </cell>
          <cell r="E1456" t="str">
            <v>2209</v>
          </cell>
          <cell r="F1456" t="str">
            <v>ER_2209 - Ten-Inc Cap/Fdr Po</v>
          </cell>
          <cell r="G1456" t="str">
            <v>Regular Capital - Pre Business Case</v>
          </cell>
          <cell r="H1456" t="str">
            <v>No Subfunction</v>
          </cell>
          <cell r="I1456" t="str">
            <v>No Function</v>
          </cell>
          <cell r="J1456" t="str">
            <v>No Driver</v>
          </cell>
          <cell r="K1456" t="str">
            <v>SRV_ED</v>
          </cell>
          <cell r="L1456" t="str">
            <v>JUR_ID</v>
          </cell>
          <cell r="M1456" t="str">
            <v>Elec Distribution 360-373</v>
          </cell>
          <cell r="N1456" t="str">
            <v>True</v>
          </cell>
          <cell r="O1456" t="str">
            <v>Inactive</v>
          </cell>
          <cell r="P1456" t="str">
            <v>ORG_F08</v>
          </cell>
        </row>
        <row r="1457">
          <cell r="A1457" t="str">
            <v>BI_LS200</v>
          </cell>
          <cell r="B1457" t="str">
            <v>LS200</v>
          </cell>
          <cell r="C1457" t="str">
            <v>BI_LS200 - Scott Paper Substation Sub - Remove &amp; Salvage</v>
          </cell>
          <cell r="D1457" t="str">
            <v>ER_2558</v>
          </cell>
          <cell r="E1457" t="str">
            <v>2558</v>
          </cell>
          <cell r="F1457" t="str">
            <v>ER_2558 - Scott Paper Substation - Remove &amp; Salvage</v>
          </cell>
          <cell r="G1457" t="str">
            <v>Regular Capital - Pre Business Case</v>
          </cell>
          <cell r="H1457" t="str">
            <v>No Subfunction</v>
          </cell>
          <cell r="I1457" t="str">
            <v>No Function</v>
          </cell>
          <cell r="J1457" t="str">
            <v>No Driver</v>
          </cell>
          <cell r="K1457" t="str">
            <v>SRV_ED</v>
          </cell>
          <cell r="L1457" t="str">
            <v>JUR_ID</v>
          </cell>
          <cell r="M1457" t="str">
            <v>Elec Transmission 350-359</v>
          </cell>
          <cell r="N1457" t="str">
            <v>False</v>
          </cell>
          <cell r="O1457" t="str">
            <v>Inactive</v>
          </cell>
          <cell r="P1457" t="str">
            <v>ORG_M08</v>
          </cell>
        </row>
        <row r="1458">
          <cell r="A1458" t="str">
            <v>BI_LS201</v>
          </cell>
          <cell r="B1458" t="str">
            <v>LS201</v>
          </cell>
          <cell r="C1458" t="str">
            <v>BI_LS201 - Tenth &amp; Stewart 115 Sub: Add Fdr Position</v>
          </cell>
          <cell r="D1458" t="str">
            <v>ER_2209</v>
          </cell>
          <cell r="E1458" t="str">
            <v>2209</v>
          </cell>
          <cell r="F1458" t="str">
            <v>ER_2209 - Ten-Inc Cap/Fdr Po</v>
          </cell>
          <cell r="G1458" t="str">
            <v>Regular Capital - Pre Business Case</v>
          </cell>
          <cell r="H1458" t="str">
            <v>No Subfunction</v>
          </cell>
          <cell r="I1458" t="str">
            <v>No Function</v>
          </cell>
          <cell r="J1458" t="str">
            <v>No Driver</v>
          </cell>
          <cell r="K1458" t="str">
            <v>SRV_ED</v>
          </cell>
          <cell r="L1458" t="str">
            <v>JUR_ID</v>
          </cell>
          <cell r="M1458" t="str">
            <v>Elec Distribution 360-373</v>
          </cell>
          <cell r="N1458" t="str">
            <v>True</v>
          </cell>
          <cell r="O1458" t="str">
            <v>Inactive</v>
          </cell>
          <cell r="P1458" t="str">
            <v>ORG_F08</v>
          </cell>
        </row>
        <row r="1459">
          <cell r="A1459" t="str">
            <v>BI_LS202</v>
          </cell>
          <cell r="B1459" t="str">
            <v>LS202</v>
          </cell>
          <cell r="C1459" t="str">
            <v>BI_LS202 - 10th &amp; Stewart Upgrade Xfmr 1</v>
          </cell>
          <cell r="D1459" t="str">
            <v>ER_2522</v>
          </cell>
          <cell r="E1459" t="str">
            <v>2522</v>
          </cell>
          <cell r="F1459" t="str">
            <v>ER_2522 - 10th &amp; Stewart Dx Int</v>
          </cell>
          <cell r="G1459" t="str">
            <v>Substation - Station Rebuilds Program</v>
          </cell>
          <cell r="H1459" t="str">
            <v>T&amp;D Engineering</v>
          </cell>
          <cell r="I1459" t="str">
            <v>T&amp;D</v>
          </cell>
          <cell r="J1459" t="str">
            <v>Asset Condition</v>
          </cell>
          <cell r="K1459" t="str">
            <v>SRV_ED</v>
          </cell>
          <cell r="L1459" t="str">
            <v>JUR_ID</v>
          </cell>
          <cell r="M1459" t="str">
            <v>Elec Distribution 360-373</v>
          </cell>
          <cell r="N1459" t="str">
            <v>True</v>
          </cell>
          <cell r="O1459" t="str">
            <v>Inactive</v>
          </cell>
          <cell r="P1459" t="str">
            <v>ORG_M08</v>
          </cell>
        </row>
        <row r="1460">
          <cell r="A1460" t="str">
            <v>BI_LS203</v>
          </cell>
          <cell r="B1460" t="str">
            <v>LS203</v>
          </cell>
          <cell r="C1460" t="str">
            <v>BI_LS203 - Hatwai-Replace Breaker A-113 &amp; Assoc Air Switches</v>
          </cell>
          <cell r="D1460" t="str">
            <v>ER_2559</v>
          </cell>
          <cell r="E1460" t="str">
            <v>2559</v>
          </cell>
          <cell r="F1460" t="str">
            <v>ER_2559 - Hatwai-Replace Breaker A-113 &amp; Assoc Air Switches</v>
          </cell>
          <cell r="G1460" t="str">
            <v>Substation - Station Rebuilds Program</v>
          </cell>
          <cell r="H1460" t="str">
            <v>T&amp;D Engineering</v>
          </cell>
          <cell r="I1460" t="str">
            <v>T&amp;D</v>
          </cell>
          <cell r="J1460" t="str">
            <v>Asset Condition</v>
          </cell>
          <cell r="K1460" t="str">
            <v>SRV_ED</v>
          </cell>
          <cell r="L1460" t="str">
            <v>JUR_AN</v>
          </cell>
          <cell r="M1460" t="str">
            <v>Elec Transmission 350-359</v>
          </cell>
          <cell r="N1460" t="str">
            <v>False</v>
          </cell>
          <cell r="O1460" t="str">
            <v>Inactive</v>
          </cell>
          <cell r="P1460" t="str">
            <v>ORG_M08</v>
          </cell>
        </row>
        <row r="1461">
          <cell r="A1461" t="str">
            <v>BI_LS204</v>
          </cell>
          <cell r="B1461" t="str">
            <v>LS204</v>
          </cell>
          <cell r="C1461" t="str">
            <v>BI_LS204 - Lewiston Mill Rd. 115 kV Substation - New Sub</v>
          </cell>
          <cell r="D1461" t="str">
            <v>ER_1107</v>
          </cell>
          <cell r="E1461" t="str">
            <v>1107</v>
          </cell>
          <cell r="F1461" t="str">
            <v>ER_1107 - Lewiston Mill Rd. 115 kV Substation - New Sub</v>
          </cell>
          <cell r="G1461" t="str">
            <v>New Revenue - Growth</v>
          </cell>
          <cell r="H1461" t="str">
            <v>Growth Subfunction</v>
          </cell>
          <cell r="I1461" t="str">
            <v>Growth</v>
          </cell>
          <cell r="J1461" t="str">
            <v>Customer Requested</v>
          </cell>
          <cell r="K1461" t="str">
            <v>SRV_ED</v>
          </cell>
          <cell r="L1461" t="str">
            <v>JUR_ID</v>
          </cell>
          <cell r="M1461" t="str">
            <v>Elec Distribution 360-373</v>
          </cell>
          <cell r="N1461" t="str">
            <v>True</v>
          </cell>
          <cell r="O1461" t="str">
            <v>Inactive</v>
          </cell>
          <cell r="P1461" t="str">
            <v>ORG_M08</v>
          </cell>
        </row>
        <row r="1462">
          <cell r="A1462" t="str">
            <v>BI_LS205</v>
          </cell>
          <cell r="B1462" t="str">
            <v>LS205</v>
          </cell>
          <cell r="C1462" t="str">
            <v>BI_LS205 - Grangeville 115kV Sub - Rebuild</v>
          </cell>
          <cell r="D1462" t="str">
            <v>ER_2204</v>
          </cell>
          <cell r="E1462" t="str">
            <v>2204</v>
          </cell>
          <cell r="F1462" t="str">
            <v>ER_2204 - Substation Rebuilds</v>
          </cell>
          <cell r="G1462" t="str">
            <v>Substation - Station Rebuilds Program</v>
          </cell>
          <cell r="H1462" t="str">
            <v>T&amp;D Engineering</v>
          </cell>
          <cell r="I1462" t="str">
            <v>T&amp;D</v>
          </cell>
          <cell r="J1462" t="str">
            <v>Asset Condition</v>
          </cell>
          <cell r="K1462" t="str">
            <v>SRV_ED</v>
          </cell>
          <cell r="L1462" t="str">
            <v>JUR_ID</v>
          </cell>
          <cell r="M1462" t="str">
            <v>Elec Distribution 360-373</v>
          </cell>
          <cell r="N1462" t="str">
            <v>True</v>
          </cell>
          <cell r="O1462" t="str">
            <v>Active</v>
          </cell>
          <cell r="P1462" t="str">
            <v>ORG_M08</v>
          </cell>
        </row>
        <row r="1463">
          <cell r="A1463" t="str">
            <v>BI_LS206</v>
          </cell>
          <cell r="B1463" t="str">
            <v>LS206</v>
          </cell>
          <cell r="C1463" t="str">
            <v>BI_LS206 - N Lewiston 230 - Add Distribution Sub</v>
          </cell>
          <cell r="D1463" t="str">
            <v>ER_2204</v>
          </cell>
          <cell r="E1463" t="str">
            <v>2204</v>
          </cell>
          <cell r="F1463" t="str">
            <v>ER_2204 - Substation Rebuilds</v>
          </cell>
          <cell r="G1463" t="str">
            <v>Substation - Station Rebuilds Program</v>
          </cell>
          <cell r="H1463" t="str">
            <v>T&amp;D Engineering</v>
          </cell>
          <cell r="I1463" t="str">
            <v>T&amp;D</v>
          </cell>
          <cell r="J1463" t="str">
            <v>Asset Condition</v>
          </cell>
          <cell r="K1463" t="str">
            <v>SRV_ED</v>
          </cell>
          <cell r="L1463" t="str">
            <v>JUR_AN</v>
          </cell>
          <cell r="M1463" t="str">
            <v>Elec Distribution 360-373</v>
          </cell>
          <cell r="N1463" t="str">
            <v>True</v>
          </cell>
          <cell r="O1463" t="str">
            <v>Inactive</v>
          </cell>
          <cell r="P1463" t="str">
            <v>ORG_M08</v>
          </cell>
        </row>
        <row r="1464">
          <cell r="A1464" t="str">
            <v>BI_LS207</v>
          </cell>
          <cell r="B1464" t="str">
            <v>LS207</v>
          </cell>
          <cell r="C1464" t="str">
            <v>BI_LS207 - South Lewiston 115 kV - Rebuild Substation</v>
          </cell>
          <cell r="D1464" t="str">
            <v>ER_2204</v>
          </cell>
          <cell r="E1464" t="str">
            <v>2204</v>
          </cell>
          <cell r="F1464" t="str">
            <v>ER_2204 - Substation Rebuilds</v>
          </cell>
          <cell r="G1464" t="str">
            <v>Substation - Station Rebuilds Program</v>
          </cell>
          <cell r="H1464" t="str">
            <v>T&amp;D Engineering</v>
          </cell>
          <cell r="I1464" t="str">
            <v>T&amp;D</v>
          </cell>
          <cell r="J1464" t="str">
            <v>Asset Condition</v>
          </cell>
          <cell r="K1464" t="str">
            <v>SRV_ED</v>
          </cell>
          <cell r="L1464" t="str">
            <v>JUR_ID</v>
          </cell>
          <cell r="M1464" t="str">
            <v>Elec Distribution 360-373</v>
          </cell>
          <cell r="N1464" t="str">
            <v>True</v>
          </cell>
          <cell r="O1464" t="str">
            <v>Active</v>
          </cell>
          <cell r="P1464" t="str">
            <v>ORG_M08</v>
          </cell>
        </row>
        <row r="1465">
          <cell r="A1465" t="str">
            <v>BI_LS208</v>
          </cell>
          <cell r="B1465" t="str">
            <v>LS208</v>
          </cell>
          <cell r="C1465" t="str">
            <v>BI_LS208 - Kamiah 115 kV - Rebuild Substation</v>
          </cell>
          <cell r="D1465" t="str">
            <v>ER_2204</v>
          </cell>
          <cell r="E1465" t="str">
            <v>2204</v>
          </cell>
          <cell r="F1465" t="str">
            <v>ER_2204 - Substation Rebuilds</v>
          </cell>
          <cell r="G1465" t="str">
            <v>Substation - Station Rebuilds Program</v>
          </cell>
          <cell r="H1465" t="str">
            <v>T&amp;D Engineering</v>
          </cell>
          <cell r="I1465" t="str">
            <v>T&amp;D</v>
          </cell>
          <cell r="J1465" t="str">
            <v>Asset Condition</v>
          </cell>
          <cell r="K1465" t="str">
            <v>SRV_ED</v>
          </cell>
          <cell r="L1465" t="str">
            <v>JUR_AN</v>
          </cell>
          <cell r="M1465" t="str">
            <v>Elec Distribution 360-373</v>
          </cell>
          <cell r="N1465" t="str">
            <v>True</v>
          </cell>
          <cell r="O1465" t="str">
            <v>Active</v>
          </cell>
          <cell r="P1465" t="str">
            <v>ORG_M08</v>
          </cell>
        </row>
        <row r="1466">
          <cell r="A1466" t="str">
            <v>BI_LS300</v>
          </cell>
          <cell r="B1466" t="str">
            <v>LS300</v>
          </cell>
          <cell r="C1466" t="str">
            <v>BI_LS300 - Dry Creek 230 Kv. Sw Station - Construct</v>
          </cell>
          <cell r="D1466" t="str">
            <v>ER_2102</v>
          </cell>
          <cell r="E1466" t="str">
            <v>2102</v>
          </cell>
          <cell r="F1466" t="str">
            <v>ER_2102 - Dry Creek 230 kV Substation - Construct</v>
          </cell>
          <cell r="G1466" t="str">
            <v>Regular Capital - Pre Business Case</v>
          </cell>
          <cell r="H1466" t="str">
            <v>No Subfunction</v>
          </cell>
          <cell r="I1466" t="str">
            <v>No Function</v>
          </cell>
          <cell r="J1466" t="str">
            <v>No Driver</v>
          </cell>
          <cell r="K1466" t="str">
            <v>SRV_ED</v>
          </cell>
          <cell r="L1466" t="str">
            <v>JUR_AN</v>
          </cell>
          <cell r="M1466" t="str">
            <v>Elec Transmission 350-359</v>
          </cell>
          <cell r="N1466" t="str">
            <v>True</v>
          </cell>
          <cell r="O1466" t="str">
            <v>Inactive</v>
          </cell>
          <cell r="P1466" t="str">
            <v>ORG_F08</v>
          </cell>
        </row>
        <row r="1467">
          <cell r="A1467" t="str">
            <v>BI_LS301</v>
          </cell>
          <cell r="B1467" t="str">
            <v>LS301</v>
          </cell>
          <cell r="C1467" t="str">
            <v>BI_LS301 - Lolo 230 Sub - Reinstall Line Position</v>
          </cell>
          <cell r="D1467" t="str">
            <v>ER_2102</v>
          </cell>
          <cell r="E1467" t="str">
            <v>2102</v>
          </cell>
          <cell r="F1467" t="str">
            <v>ER_2102 - Dry Creek 230 kV Substation - Construct</v>
          </cell>
          <cell r="G1467" t="str">
            <v>Regular Capital - Pre Business Case</v>
          </cell>
          <cell r="H1467" t="str">
            <v>No Subfunction</v>
          </cell>
          <cell r="I1467" t="str">
            <v>No Function</v>
          </cell>
          <cell r="J1467" t="str">
            <v>No Driver</v>
          </cell>
          <cell r="K1467" t="str">
            <v>SRV_ED</v>
          </cell>
          <cell r="L1467" t="str">
            <v>JUR_AN</v>
          </cell>
          <cell r="M1467" t="str">
            <v>Elec Transmission 350-359</v>
          </cell>
          <cell r="N1467" t="str">
            <v>True</v>
          </cell>
          <cell r="O1467" t="str">
            <v>Inactive</v>
          </cell>
          <cell r="P1467" t="str">
            <v>ORG_F08</v>
          </cell>
        </row>
        <row r="1468">
          <cell r="A1468" t="str">
            <v>BI_LS302</v>
          </cell>
          <cell r="B1468" t="str">
            <v>LS302</v>
          </cell>
          <cell r="C1468" t="str">
            <v>BI_LS302 - N. Lewiston 230 - Auto Transformer #2</v>
          </cell>
          <cell r="D1468" t="str">
            <v>ER_2102</v>
          </cell>
          <cell r="E1468" t="str">
            <v>2102</v>
          </cell>
          <cell r="F1468" t="str">
            <v>ER_2102 - Dry Creek 230 kV Substation - Construct</v>
          </cell>
          <cell r="G1468" t="str">
            <v>Regular Capital - Pre Business Case</v>
          </cell>
          <cell r="H1468" t="str">
            <v>No Subfunction</v>
          </cell>
          <cell r="I1468" t="str">
            <v>No Function</v>
          </cell>
          <cell r="J1468" t="str">
            <v>No Driver</v>
          </cell>
          <cell r="K1468" t="str">
            <v>SRV_ED</v>
          </cell>
          <cell r="L1468" t="str">
            <v>JUR_AN</v>
          </cell>
          <cell r="M1468" t="str">
            <v>Elec Transmission 350-359</v>
          </cell>
          <cell r="N1468" t="str">
            <v>True</v>
          </cell>
          <cell r="O1468" t="str">
            <v>Inactive</v>
          </cell>
          <cell r="P1468" t="str">
            <v>ORG_F08</v>
          </cell>
        </row>
        <row r="1469">
          <cell r="A1469" t="str">
            <v>BI_LS303</v>
          </cell>
          <cell r="B1469" t="str">
            <v>LS303</v>
          </cell>
          <cell r="C1469" t="str">
            <v>BI_LS303 - N. Lewiston 230 Sub - Reconfigure 230 Bus to 2X2</v>
          </cell>
          <cell r="D1469" t="str">
            <v>ER_2102</v>
          </cell>
          <cell r="E1469" t="str">
            <v>2102</v>
          </cell>
          <cell r="F1469" t="str">
            <v>ER_2102 - Dry Creek 230 kV Substation - Construct</v>
          </cell>
          <cell r="G1469" t="str">
            <v>Regular Capital - Pre Business Case</v>
          </cell>
          <cell r="H1469" t="str">
            <v>No Subfunction</v>
          </cell>
          <cell r="I1469" t="str">
            <v>No Function</v>
          </cell>
          <cell r="J1469" t="str">
            <v>No Driver</v>
          </cell>
          <cell r="K1469" t="str">
            <v>SRV_ED</v>
          </cell>
          <cell r="L1469" t="str">
            <v>JUR_AN</v>
          </cell>
          <cell r="M1469" t="str">
            <v>Elec Transmission 350-359</v>
          </cell>
          <cell r="N1469" t="str">
            <v>True</v>
          </cell>
          <cell r="O1469" t="str">
            <v>Inactive</v>
          </cell>
          <cell r="P1469" t="str">
            <v>ORG_F08</v>
          </cell>
        </row>
        <row r="1470">
          <cell r="A1470" t="str">
            <v>BI_LS304</v>
          </cell>
          <cell r="B1470" t="str">
            <v>LS304</v>
          </cell>
          <cell r="C1470" t="str">
            <v>BI_LS304 - Nez Perce 115 Sub - Add 45 Mvar and Rebuild</v>
          </cell>
          <cell r="D1470" t="str">
            <v>ER_2102</v>
          </cell>
          <cell r="E1470" t="str">
            <v>2102</v>
          </cell>
          <cell r="F1470" t="str">
            <v>ER_2102 - Dry Creek 230 kV Substation - Construct</v>
          </cell>
          <cell r="G1470" t="str">
            <v>Regular Capital - Pre Business Case</v>
          </cell>
          <cell r="H1470" t="str">
            <v>No Subfunction</v>
          </cell>
          <cell r="I1470" t="str">
            <v>No Function</v>
          </cell>
          <cell r="J1470" t="str">
            <v>No Driver</v>
          </cell>
          <cell r="K1470" t="str">
            <v>SRV_ED</v>
          </cell>
          <cell r="L1470" t="str">
            <v>JUR_AN</v>
          </cell>
          <cell r="M1470" t="str">
            <v>Elec Transmission 350-359</v>
          </cell>
          <cell r="N1470" t="str">
            <v>True</v>
          </cell>
          <cell r="O1470" t="str">
            <v>Inactive</v>
          </cell>
          <cell r="P1470" t="str">
            <v>ORG_F08</v>
          </cell>
        </row>
        <row r="1471">
          <cell r="A1471" t="str">
            <v>BI_LS305</v>
          </cell>
          <cell r="B1471" t="str">
            <v>LS305</v>
          </cell>
          <cell r="C1471" t="str">
            <v>BI_LS305 - Wheatland - New 115-13 kV Substation</v>
          </cell>
          <cell r="D1471" t="str">
            <v>ER_2274</v>
          </cell>
          <cell r="E1471" t="str">
            <v>2274</v>
          </cell>
          <cell r="F1471" t="str">
            <v>ER_2274 - New Substations</v>
          </cell>
          <cell r="G1471" t="str">
            <v>Substation - New Distribution Station Capacity Program</v>
          </cell>
          <cell r="H1471" t="str">
            <v>T&amp;D Engineering</v>
          </cell>
          <cell r="I1471" t="str">
            <v>T&amp;D</v>
          </cell>
          <cell r="J1471" t="str">
            <v>Performance &amp; Capacity</v>
          </cell>
          <cell r="K1471" t="str">
            <v>SRV_ED</v>
          </cell>
          <cell r="L1471" t="str">
            <v>JUR_ID</v>
          </cell>
          <cell r="M1471" t="str">
            <v>Elec Transmission 350-359</v>
          </cell>
          <cell r="N1471" t="str">
            <v>True</v>
          </cell>
          <cell r="O1471" t="str">
            <v>Active</v>
          </cell>
          <cell r="P1471" t="str">
            <v>ORG_M08</v>
          </cell>
        </row>
        <row r="1472">
          <cell r="A1472" t="str">
            <v>BI_LS306</v>
          </cell>
          <cell r="B1472" t="str">
            <v>LS306</v>
          </cell>
          <cell r="C1472" t="str">
            <v>BI_LS306 - South Region Transmission Voltage Control</v>
          </cell>
          <cell r="D1472" t="str">
            <v>ER_2580</v>
          </cell>
          <cell r="E1472" t="str">
            <v>2580</v>
          </cell>
          <cell r="F1472" t="str">
            <v>ER_2580 - South Region Transmission Voltage Control</v>
          </cell>
          <cell r="G1472" t="str">
            <v>S Region Voltage Control</v>
          </cell>
          <cell r="H1472" t="str">
            <v>T&amp;D Engineering</v>
          </cell>
          <cell r="I1472" t="str">
            <v>T&amp;D</v>
          </cell>
          <cell r="J1472" t="str">
            <v>Mandatory &amp; Compliance</v>
          </cell>
          <cell r="K1472" t="str">
            <v>SRV_ED</v>
          </cell>
          <cell r="L1472" t="str">
            <v>JUR_ID</v>
          </cell>
          <cell r="M1472" t="str">
            <v>Elec Transmission 350-359</v>
          </cell>
          <cell r="N1472" t="str">
            <v>True</v>
          </cell>
          <cell r="O1472" t="str">
            <v>Active</v>
          </cell>
          <cell r="P1472" t="str">
            <v>ORG_M08</v>
          </cell>
        </row>
        <row r="1473">
          <cell r="A1473" t="str">
            <v>BI_LS398</v>
          </cell>
          <cell r="B1473" t="str">
            <v>LS398</v>
          </cell>
          <cell r="C1473" t="str">
            <v>BI_LS398 - Holbrook 115 Sub --Inc Fdr Capacity</v>
          </cell>
          <cell r="D1473" t="str">
            <v>ER_2263</v>
          </cell>
          <cell r="E1473" t="str">
            <v>2263</v>
          </cell>
          <cell r="F1473" t="str">
            <v>ER_2263 - Holbrook-Upgrade Fdr</v>
          </cell>
          <cell r="G1473" t="str">
            <v>Regular Capital - Pre Business Case</v>
          </cell>
          <cell r="H1473" t="str">
            <v>No Subfunction</v>
          </cell>
          <cell r="I1473" t="str">
            <v>No Function</v>
          </cell>
          <cell r="J1473" t="str">
            <v>No Driver</v>
          </cell>
          <cell r="K1473" t="str">
            <v>SRV_ED</v>
          </cell>
          <cell r="L1473" t="str">
            <v>JUR_ID</v>
          </cell>
          <cell r="M1473" t="str">
            <v>Elec Distribution 360-373</v>
          </cell>
          <cell r="N1473" t="str">
            <v>True</v>
          </cell>
          <cell r="O1473" t="str">
            <v>Inactive</v>
          </cell>
          <cell r="P1473" t="str">
            <v>ORG_F08</v>
          </cell>
        </row>
        <row r="1474">
          <cell r="A1474" t="str">
            <v>BI_LS401</v>
          </cell>
          <cell r="B1474" t="str">
            <v>LS401</v>
          </cell>
          <cell r="C1474" t="str">
            <v>BI_LS401 - N Lewiston 230 Sub - Upgrade Relays R-413</v>
          </cell>
          <cell r="D1474" t="str">
            <v>ER_2102</v>
          </cell>
          <cell r="E1474" t="str">
            <v>2102</v>
          </cell>
          <cell r="F1474" t="str">
            <v>ER_2102 - Dry Creek 230 kV Substation - Construct</v>
          </cell>
          <cell r="G1474" t="str">
            <v>Regular Capital - Pre Business Case</v>
          </cell>
          <cell r="H1474" t="str">
            <v>No Subfunction</v>
          </cell>
          <cell r="I1474" t="str">
            <v>No Function</v>
          </cell>
          <cell r="J1474" t="str">
            <v>No Driver</v>
          </cell>
          <cell r="K1474" t="str">
            <v>SRV_ED</v>
          </cell>
          <cell r="L1474" t="str">
            <v>JUR_AN</v>
          </cell>
          <cell r="M1474" t="str">
            <v>Elec Transmission 350-359</v>
          </cell>
          <cell r="N1474" t="str">
            <v>True</v>
          </cell>
          <cell r="O1474" t="str">
            <v>Inactive</v>
          </cell>
          <cell r="P1474" t="str">
            <v>ORG_F08</v>
          </cell>
        </row>
        <row r="1475">
          <cell r="A1475" t="str">
            <v>BI_LS402</v>
          </cell>
          <cell r="B1475" t="str">
            <v>LS402</v>
          </cell>
          <cell r="C1475" t="str">
            <v>BI_LS402 - Critchfield 115 - Construct</v>
          </cell>
          <cell r="D1475" t="str">
            <v>ER_2284</v>
          </cell>
          <cell r="E1475" t="str">
            <v>2284</v>
          </cell>
          <cell r="F1475" t="str">
            <v>ER_2284 - Critchfield 115 Sub-Construct</v>
          </cell>
          <cell r="G1475" t="str">
            <v>Regular Capital - Pre Business Case</v>
          </cell>
          <cell r="H1475" t="str">
            <v>No Subfunction</v>
          </cell>
          <cell r="I1475" t="str">
            <v>No Function</v>
          </cell>
          <cell r="J1475" t="str">
            <v>No Driver</v>
          </cell>
          <cell r="K1475" t="str">
            <v>SRV_ED</v>
          </cell>
          <cell r="L1475" t="str">
            <v>JUR_WA</v>
          </cell>
          <cell r="M1475" t="str">
            <v>Elec Distribution 360-373</v>
          </cell>
          <cell r="N1475" t="str">
            <v>True</v>
          </cell>
          <cell r="O1475" t="str">
            <v>Inactive</v>
          </cell>
          <cell r="P1475" t="str">
            <v>ORG_F08</v>
          </cell>
        </row>
        <row r="1476">
          <cell r="A1476" t="str">
            <v>BI_LS403</v>
          </cell>
          <cell r="B1476" t="str">
            <v>LS403</v>
          </cell>
          <cell r="C1476" t="str">
            <v>BI_LS403 - N Lew 230Sub-Modify Protect Relay A-586 Wind Gen</v>
          </cell>
          <cell r="D1476" t="str">
            <v>ER_2115</v>
          </cell>
          <cell r="E1476" t="str">
            <v>2115</v>
          </cell>
          <cell r="F1476" t="str">
            <v>ER_2115 - N. Lewiston 230 Sub - Modify Relay A-586</v>
          </cell>
          <cell r="G1476" t="str">
            <v>Regular Capital - Pre Business Case</v>
          </cell>
          <cell r="H1476" t="str">
            <v>No Subfunction</v>
          </cell>
          <cell r="I1476" t="str">
            <v>No Function</v>
          </cell>
          <cell r="J1476" t="str">
            <v>No Driver</v>
          </cell>
          <cell r="K1476" t="str">
            <v>SRV_ED</v>
          </cell>
          <cell r="L1476" t="str">
            <v>JUR_AN</v>
          </cell>
          <cell r="M1476" t="str">
            <v>Elec Transmission 350-359</v>
          </cell>
          <cell r="N1476" t="str">
            <v>False</v>
          </cell>
          <cell r="O1476" t="str">
            <v>Inactive</v>
          </cell>
          <cell r="P1476" t="str">
            <v>ORG_M08</v>
          </cell>
        </row>
        <row r="1477">
          <cell r="A1477" t="str">
            <v>BI_LS404</v>
          </cell>
          <cell r="B1477" t="str">
            <v>LS404</v>
          </cell>
          <cell r="C1477" t="str">
            <v>BI_LS404 - Clearwater 115 kV Substation Upgrades</v>
          </cell>
          <cell r="D1477" t="str">
            <v>ER_2571</v>
          </cell>
          <cell r="E1477" t="str">
            <v>2571</v>
          </cell>
          <cell r="F1477" t="str">
            <v>ER_2571 - Clearwater 115 kV Substation Upgrades</v>
          </cell>
          <cell r="G1477" t="str">
            <v>Clearwater Sub Upgrades</v>
          </cell>
          <cell r="H1477" t="str">
            <v>T&amp;D Engineering</v>
          </cell>
          <cell r="I1477" t="str">
            <v>T&amp;D</v>
          </cell>
          <cell r="J1477" t="str">
            <v>No Driver</v>
          </cell>
          <cell r="K1477" t="str">
            <v>SRV_ED</v>
          </cell>
          <cell r="L1477" t="str">
            <v>JUR_AN</v>
          </cell>
          <cell r="M1477" t="str">
            <v>Elec Transmission 350-359</v>
          </cell>
          <cell r="N1477" t="str">
            <v>True</v>
          </cell>
          <cell r="O1477" t="str">
            <v>Inactive</v>
          </cell>
          <cell r="P1477" t="str">
            <v>ORG_M08</v>
          </cell>
        </row>
        <row r="1478">
          <cell r="A1478" t="str">
            <v>BI_LS405</v>
          </cell>
          <cell r="B1478" t="str">
            <v>LS405</v>
          </cell>
          <cell r="C1478" t="str">
            <v>BI_LS405 - CLW-LMR Fiber Install</v>
          </cell>
          <cell r="D1478" t="str">
            <v>ER_2274</v>
          </cell>
          <cell r="E1478" t="str">
            <v>2274</v>
          </cell>
          <cell r="F1478" t="str">
            <v>ER_2274 - New Substations</v>
          </cell>
          <cell r="G1478" t="str">
            <v>Substation - New Distribution Station Capacity Program</v>
          </cell>
          <cell r="H1478" t="str">
            <v>T&amp;D Engineering</v>
          </cell>
          <cell r="I1478" t="str">
            <v>T&amp;D</v>
          </cell>
          <cell r="J1478" t="str">
            <v>Performance &amp; Capacity</v>
          </cell>
          <cell r="K1478" t="str">
            <v>SRV_ED</v>
          </cell>
          <cell r="L1478" t="str">
            <v>JUR_ID</v>
          </cell>
          <cell r="M1478" t="str">
            <v>Elec Transmission 350-359</v>
          </cell>
          <cell r="N1478" t="str">
            <v>True</v>
          </cell>
          <cell r="O1478" t="str">
            <v>Inactive</v>
          </cell>
          <cell r="P1478" t="str">
            <v>ORG_M08</v>
          </cell>
        </row>
        <row r="1479">
          <cell r="A1479" t="str">
            <v>BI_LS500</v>
          </cell>
          <cell r="B1479" t="str">
            <v>LS500</v>
          </cell>
          <cell r="C1479" t="str">
            <v>BI_LS500 - Nez Perce 115 Sub-Inst 45 MVAR Cap Bank</v>
          </cell>
          <cell r="D1479" t="str">
            <v>ER_2318</v>
          </cell>
          <cell r="E1479" t="str">
            <v>2318</v>
          </cell>
          <cell r="F1479" t="str">
            <v>ER_2318 - Nez Perce / Grangeville Capacitor Banks</v>
          </cell>
          <cell r="G1479" t="str">
            <v>Regular Capital - Pre Business Case</v>
          </cell>
          <cell r="H1479" t="str">
            <v>No Subfunction</v>
          </cell>
          <cell r="I1479" t="str">
            <v>No Function</v>
          </cell>
          <cell r="J1479" t="str">
            <v>No Driver</v>
          </cell>
          <cell r="K1479" t="str">
            <v>SRV_ED</v>
          </cell>
          <cell r="L1479" t="str">
            <v>JUR_ID</v>
          </cell>
          <cell r="M1479" t="str">
            <v>Elec Transmission 350-359</v>
          </cell>
          <cell r="N1479" t="str">
            <v>True</v>
          </cell>
          <cell r="O1479" t="str">
            <v>Inactive</v>
          </cell>
          <cell r="P1479" t="str">
            <v>ORG_F08</v>
          </cell>
        </row>
        <row r="1480">
          <cell r="A1480" t="str">
            <v>BI_LS501</v>
          </cell>
          <cell r="B1480" t="str">
            <v>LS501</v>
          </cell>
          <cell r="C1480" t="str">
            <v>BI_LS501 - Benewah 230 Sub Add Line Position</v>
          </cell>
          <cell r="D1480" t="str">
            <v>ER_2110</v>
          </cell>
          <cell r="E1480" t="str">
            <v>2110</v>
          </cell>
          <cell r="F1480" t="str">
            <v>ER_2110 - Benewah-Pinecreek Double Circuit 230kV</v>
          </cell>
          <cell r="G1480" t="str">
            <v>Regular Capital - Pre Business Case</v>
          </cell>
          <cell r="H1480" t="str">
            <v>No Subfunction</v>
          </cell>
          <cell r="I1480" t="str">
            <v>No Function</v>
          </cell>
          <cell r="J1480" t="str">
            <v>No Driver</v>
          </cell>
          <cell r="K1480" t="str">
            <v>SRV_ED</v>
          </cell>
          <cell r="L1480" t="str">
            <v>JUR_ID</v>
          </cell>
          <cell r="M1480" t="str">
            <v>Elec Transmission 350-359</v>
          </cell>
          <cell r="N1480" t="str">
            <v>True</v>
          </cell>
          <cell r="O1480" t="str">
            <v>Inactive</v>
          </cell>
          <cell r="P1480" t="str">
            <v>ORG_F08</v>
          </cell>
        </row>
        <row r="1481">
          <cell r="A1481" t="str">
            <v>BI_LS502</v>
          </cell>
          <cell r="B1481" t="str">
            <v>LS502</v>
          </cell>
          <cell r="C1481" t="str">
            <v>BI_LS502 - Wicks - Rplc Fdr 12F2 and Refurbish Sub</v>
          </cell>
          <cell r="D1481" t="str">
            <v>ER_2344</v>
          </cell>
          <cell r="E1481" t="str">
            <v>2344</v>
          </cell>
          <cell r="F1481" t="str">
            <v>ER_2344 - Wicks - Rplc Fdr 12F2 and Refurbish Sub</v>
          </cell>
          <cell r="G1481" t="str">
            <v>Regular Capital - Pre Business Case</v>
          </cell>
          <cell r="H1481" t="str">
            <v>No Subfunction</v>
          </cell>
          <cell r="I1481" t="str">
            <v>No Function</v>
          </cell>
          <cell r="J1481" t="str">
            <v>No Driver</v>
          </cell>
          <cell r="K1481" t="str">
            <v>SRV_ED</v>
          </cell>
          <cell r="L1481" t="str">
            <v>JUR_ID</v>
          </cell>
          <cell r="M1481" t="str">
            <v>Elec Distribution 360-373</v>
          </cell>
          <cell r="N1481" t="str">
            <v>True</v>
          </cell>
          <cell r="O1481" t="str">
            <v>Inactive</v>
          </cell>
          <cell r="P1481" t="str">
            <v>ORG_F08</v>
          </cell>
        </row>
        <row r="1482">
          <cell r="A1482" t="str">
            <v>BI_LS503</v>
          </cell>
          <cell r="B1482" t="str">
            <v>LS503</v>
          </cell>
          <cell r="C1482" t="str">
            <v>BI_LS503 - Grangeville Sub-Install 115kV Capacitor Bank</v>
          </cell>
          <cell r="D1482" t="str">
            <v>ER_2318</v>
          </cell>
          <cell r="E1482" t="str">
            <v>2318</v>
          </cell>
          <cell r="F1482" t="str">
            <v>ER_2318 - Nez Perce / Grangeville Capacitor Banks</v>
          </cell>
          <cell r="G1482" t="str">
            <v>Regular Capital - Pre Business Case</v>
          </cell>
          <cell r="H1482" t="str">
            <v>No Subfunction</v>
          </cell>
          <cell r="I1482" t="str">
            <v>No Function</v>
          </cell>
          <cell r="J1482" t="str">
            <v>No Driver</v>
          </cell>
          <cell r="K1482" t="str">
            <v>SRV_ED</v>
          </cell>
          <cell r="L1482" t="str">
            <v>JUR_ID</v>
          </cell>
          <cell r="M1482" t="str">
            <v>Elec Transmission 350-359</v>
          </cell>
          <cell r="N1482" t="str">
            <v>True</v>
          </cell>
          <cell r="O1482" t="str">
            <v>Inactive</v>
          </cell>
          <cell r="P1482" t="str">
            <v>ORG_M08</v>
          </cell>
        </row>
        <row r="1483">
          <cell r="A1483" t="str">
            <v>BI_LS504</v>
          </cell>
          <cell r="B1483" t="str">
            <v>LS504</v>
          </cell>
          <cell r="C1483" t="str">
            <v>BI_LS504 - Dry Creek Sub-115kV Constr</v>
          </cell>
          <cell r="D1483" t="str">
            <v>ER_2346</v>
          </cell>
          <cell r="E1483" t="str">
            <v>2346</v>
          </cell>
          <cell r="F1483" t="str">
            <v>ER_2346 - Dry Creek - Integrate 115 kV Xsmn</v>
          </cell>
          <cell r="G1483" t="str">
            <v>Regular Capital - Pre Business Case</v>
          </cell>
          <cell r="H1483" t="str">
            <v>No Subfunction</v>
          </cell>
          <cell r="I1483" t="str">
            <v>No Function</v>
          </cell>
          <cell r="J1483" t="str">
            <v>No Driver</v>
          </cell>
          <cell r="K1483" t="str">
            <v>SRV_ED</v>
          </cell>
          <cell r="L1483" t="str">
            <v>JUR_WA</v>
          </cell>
          <cell r="M1483" t="str">
            <v>Elec Transmission 350-359</v>
          </cell>
          <cell r="N1483" t="str">
            <v>True</v>
          </cell>
          <cell r="O1483" t="str">
            <v>Inactive</v>
          </cell>
          <cell r="P1483" t="str">
            <v>ORG_F08</v>
          </cell>
        </row>
        <row r="1484">
          <cell r="A1484" t="str">
            <v>BI_LS505</v>
          </cell>
          <cell r="B1484" t="str">
            <v>LS505</v>
          </cell>
          <cell r="C1484" t="str">
            <v>BI_LS505 - N Lewiston 230 Sub-Upgrade R410 Line Position</v>
          </cell>
          <cell r="D1484" t="str">
            <v>ER_2102</v>
          </cell>
          <cell r="E1484" t="str">
            <v>2102</v>
          </cell>
          <cell r="F1484" t="str">
            <v>ER_2102 - Dry Creek 230 kV Substation - Construct</v>
          </cell>
          <cell r="G1484" t="str">
            <v>Regular Capital - Pre Business Case</v>
          </cell>
          <cell r="H1484" t="str">
            <v>No Subfunction</v>
          </cell>
          <cell r="I1484" t="str">
            <v>No Function</v>
          </cell>
          <cell r="J1484" t="str">
            <v>No Driver</v>
          </cell>
          <cell r="K1484" t="str">
            <v>SRV_ED</v>
          </cell>
          <cell r="L1484" t="str">
            <v>JUR_AN</v>
          </cell>
          <cell r="M1484" t="str">
            <v>Elec Transmission 350-359</v>
          </cell>
          <cell r="N1484" t="str">
            <v>True</v>
          </cell>
          <cell r="O1484" t="str">
            <v>Inactive</v>
          </cell>
          <cell r="P1484" t="str">
            <v>ORG_F08</v>
          </cell>
        </row>
        <row r="1485">
          <cell r="A1485" t="str">
            <v>BI_LS550</v>
          </cell>
          <cell r="B1485" t="str">
            <v>LS550</v>
          </cell>
          <cell r="C1485" t="str">
            <v>BI_LS550 - Sweetwater Sub-New Property</v>
          </cell>
          <cell r="D1485" t="str">
            <v>ER_2372</v>
          </cell>
          <cell r="E1485" t="str">
            <v>2372</v>
          </cell>
          <cell r="F1485" t="str">
            <v>ER_2372 - Sweetwater 115kV Sub-Move Substation</v>
          </cell>
          <cell r="G1485" t="str">
            <v>Regular Capital - Pre Business Case</v>
          </cell>
          <cell r="H1485" t="str">
            <v>No Subfunction</v>
          </cell>
          <cell r="I1485" t="str">
            <v>No Function</v>
          </cell>
          <cell r="J1485" t="str">
            <v>No Driver</v>
          </cell>
          <cell r="K1485" t="str">
            <v>SRV_ED</v>
          </cell>
          <cell r="L1485" t="str">
            <v>JUR_ID</v>
          </cell>
          <cell r="M1485" t="str">
            <v>Elec Distribution 360-373</v>
          </cell>
          <cell r="N1485" t="str">
            <v>False</v>
          </cell>
          <cell r="O1485" t="str">
            <v>Inactive</v>
          </cell>
          <cell r="P1485" t="str">
            <v>ORG_M08</v>
          </cell>
        </row>
        <row r="1486">
          <cell r="A1486" t="str">
            <v>BI_LS551</v>
          </cell>
          <cell r="B1486" t="str">
            <v>LS551</v>
          </cell>
          <cell r="C1486" t="str">
            <v>BI_LS551 - Sweetwater 115kV Sub-Move Substation</v>
          </cell>
          <cell r="D1486" t="str">
            <v>ER_2372</v>
          </cell>
          <cell r="E1486" t="str">
            <v>2372</v>
          </cell>
          <cell r="F1486" t="str">
            <v>ER_2372 - Sweetwater 115kV Sub-Move Substation</v>
          </cell>
          <cell r="G1486" t="str">
            <v>Regular Capital - Pre Business Case</v>
          </cell>
          <cell r="H1486" t="str">
            <v>No Subfunction</v>
          </cell>
          <cell r="I1486" t="str">
            <v>No Function</v>
          </cell>
          <cell r="J1486" t="str">
            <v>No Driver</v>
          </cell>
          <cell r="K1486" t="str">
            <v>SRV_ED</v>
          </cell>
          <cell r="L1486" t="str">
            <v>JUR_ID</v>
          </cell>
          <cell r="M1486" t="str">
            <v>Elec Distribution 360-373</v>
          </cell>
          <cell r="N1486" t="str">
            <v>True</v>
          </cell>
          <cell r="O1486" t="str">
            <v>Inactive</v>
          </cell>
          <cell r="P1486" t="str">
            <v>ORG_F08</v>
          </cell>
        </row>
        <row r="1487">
          <cell r="A1487" t="str">
            <v>BI_LS600</v>
          </cell>
          <cell r="B1487" t="str">
            <v>LS600</v>
          </cell>
          <cell r="C1487" t="str">
            <v>BI_LS600 - Jaype - Remove and Salvage</v>
          </cell>
          <cell r="D1487" t="str">
            <v>ER_2204</v>
          </cell>
          <cell r="E1487" t="str">
            <v>2204</v>
          </cell>
          <cell r="F1487" t="str">
            <v>ER_2204 - Substation Rebuilds</v>
          </cell>
          <cell r="G1487" t="str">
            <v>Substation - Station Rebuilds Program</v>
          </cell>
          <cell r="H1487" t="str">
            <v>T&amp;D Engineering</v>
          </cell>
          <cell r="I1487" t="str">
            <v>T&amp;D</v>
          </cell>
          <cell r="J1487" t="str">
            <v>Asset Condition</v>
          </cell>
          <cell r="K1487" t="str">
            <v>SRV_ED</v>
          </cell>
          <cell r="L1487" t="str">
            <v>JUR_AN</v>
          </cell>
          <cell r="M1487" t="str">
            <v>Elec Distribution 360-373</v>
          </cell>
          <cell r="N1487" t="str">
            <v>True</v>
          </cell>
          <cell r="O1487" t="str">
            <v>Inactive</v>
          </cell>
          <cell r="P1487" t="str">
            <v>ORG_M08</v>
          </cell>
        </row>
        <row r="1488">
          <cell r="A1488" t="str">
            <v>BI_LS611</v>
          </cell>
          <cell r="B1488" t="str">
            <v>LS611</v>
          </cell>
          <cell r="C1488" t="str">
            <v>BI_LS611 - Nez Perce 115kV Sw Sta-Property</v>
          </cell>
          <cell r="D1488" t="str">
            <v>ER_2318</v>
          </cell>
          <cell r="E1488" t="str">
            <v>2318</v>
          </cell>
          <cell r="F1488" t="str">
            <v>ER_2318 - Nez Perce / Grangeville Capacitor Banks</v>
          </cell>
          <cell r="G1488" t="str">
            <v>Regular Capital - Pre Business Case</v>
          </cell>
          <cell r="H1488" t="str">
            <v>No Subfunction</v>
          </cell>
          <cell r="I1488" t="str">
            <v>No Function</v>
          </cell>
          <cell r="J1488" t="str">
            <v>No Driver</v>
          </cell>
          <cell r="K1488" t="str">
            <v>SRV_ED</v>
          </cell>
          <cell r="L1488" t="str">
            <v>JUR_ID</v>
          </cell>
          <cell r="M1488" t="str">
            <v>Elec Transmission 350-359</v>
          </cell>
          <cell r="N1488" t="str">
            <v>True</v>
          </cell>
          <cell r="O1488" t="str">
            <v>Inactive</v>
          </cell>
          <cell r="P1488" t="str">
            <v>ORG_M08</v>
          </cell>
        </row>
        <row r="1489">
          <cell r="A1489" t="str">
            <v>BI_LS635</v>
          </cell>
          <cell r="B1489" t="str">
            <v>LS635</v>
          </cell>
          <cell r="C1489" t="str">
            <v>BI_LS635 - Lolo 230kV Sub-Rebuild 230kV</v>
          </cell>
          <cell r="D1489" t="str">
            <v>ER_2360</v>
          </cell>
          <cell r="E1489" t="str">
            <v>2360</v>
          </cell>
          <cell r="F1489" t="str">
            <v>ER_2360 - Lolo 230 - Rebuild 230 kV Yard</v>
          </cell>
          <cell r="G1489" t="str">
            <v>Regular Capital - Pre Business Case</v>
          </cell>
          <cell r="H1489" t="str">
            <v>No Subfunction</v>
          </cell>
          <cell r="I1489" t="str">
            <v>No Function</v>
          </cell>
          <cell r="J1489" t="str">
            <v>No Driver</v>
          </cell>
          <cell r="K1489" t="str">
            <v>SRV_ED</v>
          </cell>
          <cell r="L1489" t="str">
            <v>JUR_ID</v>
          </cell>
          <cell r="M1489" t="str">
            <v>Elec Transmission 350-359</v>
          </cell>
          <cell r="N1489" t="str">
            <v>True</v>
          </cell>
          <cell r="O1489" t="str">
            <v>Inactive</v>
          </cell>
          <cell r="P1489" t="str">
            <v>ORG_F08</v>
          </cell>
        </row>
        <row r="1490">
          <cell r="A1490" t="str">
            <v>BI_LS662</v>
          </cell>
          <cell r="B1490" t="str">
            <v>LS662</v>
          </cell>
          <cell r="C1490" t="str">
            <v>BI_LS662 - Sweetwater 115kV Sub-Retire &amp; Salvage</v>
          </cell>
          <cell r="D1490" t="str">
            <v>ER_2372</v>
          </cell>
          <cell r="E1490" t="str">
            <v>2372</v>
          </cell>
          <cell r="F1490" t="str">
            <v>ER_2372 - Sweetwater 115kV Sub-Move Substation</v>
          </cell>
          <cell r="G1490" t="str">
            <v>Regular Capital - Pre Business Case</v>
          </cell>
          <cell r="H1490" t="str">
            <v>No Subfunction</v>
          </cell>
          <cell r="I1490" t="str">
            <v>No Function</v>
          </cell>
          <cell r="J1490" t="str">
            <v>No Driver</v>
          </cell>
          <cell r="K1490" t="str">
            <v>SRV_ED</v>
          </cell>
          <cell r="L1490" t="str">
            <v>JUR_ID</v>
          </cell>
          <cell r="M1490" t="str">
            <v>Elec Distribution 360-373</v>
          </cell>
          <cell r="N1490" t="str">
            <v>False</v>
          </cell>
          <cell r="O1490" t="str">
            <v>Inactive</v>
          </cell>
          <cell r="P1490" t="str">
            <v>ORG_M08</v>
          </cell>
        </row>
        <row r="1491">
          <cell r="A1491" t="str">
            <v>BI_LS677</v>
          </cell>
          <cell r="B1491" t="str">
            <v>LS677</v>
          </cell>
          <cell r="C1491" t="str">
            <v>BI_LS677 - Orofino Sub-Add Metering</v>
          </cell>
          <cell r="D1491" t="str">
            <v>ER_2428</v>
          </cell>
          <cell r="E1491" t="str">
            <v>2428</v>
          </cell>
          <cell r="F1491" t="str">
            <v>ER_2428 - Orofino Sub-Add Metering</v>
          </cell>
          <cell r="G1491" t="str">
            <v>Regular Capital - Pre Business Case</v>
          </cell>
          <cell r="H1491" t="str">
            <v>No Subfunction</v>
          </cell>
          <cell r="I1491" t="str">
            <v>No Function</v>
          </cell>
          <cell r="J1491" t="str">
            <v>No Driver</v>
          </cell>
          <cell r="K1491" t="str">
            <v>SRV_ED</v>
          </cell>
          <cell r="L1491" t="str">
            <v>JUR_ID</v>
          </cell>
          <cell r="M1491" t="str">
            <v>Elec Transmission 350-359</v>
          </cell>
          <cell r="N1491" t="str">
            <v>True</v>
          </cell>
          <cell r="O1491" t="str">
            <v>Inactive</v>
          </cell>
          <cell r="P1491" t="str">
            <v>ORG_M08</v>
          </cell>
        </row>
        <row r="1492">
          <cell r="A1492" t="str">
            <v>BI_LS678</v>
          </cell>
          <cell r="B1492" t="str">
            <v>LS678</v>
          </cell>
          <cell r="C1492" t="str">
            <v>BI_LS678 - Holbrook 115 Sub - Install Landscaping</v>
          </cell>
          <cell r="D1492" t="str">
            <v>ER_2272</v>
          </cell>
          <cell r="E1492" t="str">
            <v>2272</v>
          </cell>
          <cell r="F1492" t="str">
            <v>ER_2272 - Holbrook-Install Landscaping</v>
          </cell>
          <cell r="G1492" t="str">
            <v>Regular Capital - Pre Business Case</v>
          </cell>
          <cell r="H1492" t="str">
            <v>No Subfunction</v>
          </cell>
          <cell r="I1492" t="str">
            <v>No Function</v>
          </cell>
          <cell r="J1492" t="str">
            <v>No Driver</v>
          </cell>
          <cell r="K1492" t="str">
            <v>SRV_ED</v>
          </cell>
          <cell r="L1492" t="str">
            <v>JUR_ID</v>
          </cell>
          <cell r="M1492" t="str">
            <v>Elec Distribution 360-373</v>
          </cell>
          <cell r="N1492" t="str">
            <v>True</v>
          </cell>
          <cell r="O1492" t="str">
            <v>Inactive</v>
          </cell>
          <cell r="P1492" t="str">
            <v>ORG_F08</v>
          </cell>
        </row>
        <row r="1493">
          <cell r="A1493" t="str">
            <v>BI_LS709</v>
          </cell>
          <cell r="B1493" t="str">
            <v>LS709</v>
          </cell>
          <cell r="C1493" t="str">
            <v>BI_LS709 - NezPerce 115kV Sub-Rebld&amp;Add 15MVAR Caps</v>
          </cell>
          <cell r="D1493" t="str">
            <v>ER_2318</v>
          </cell>
          <cell r="E1493" t="str">
            <v>2318</v>
          </cell>
          <cell r="F1493" t="str">
            <v>ER_2318 - Nez Perce / Grangeville Capacitor Banks</v>
          </cell>
          <cell r="G1493" t="str">
            <v>Regular Capital - Pre Business Case</v>
          </cell>
          <cell r="H1493" t="str">
            <v>No Subfunction</v>
          </cell>
          <cell r="I1493" t="str">
            <v>No Function</v>
          </cell>
          <cell r="J1493" t="str">
            <v>No Driver</v>
          </cell>
          <cell r="K1493" t="str">
            <v>SRV_ED</v>
          </cell>
          <cell r="L1493" t="str">
            <v>JUR_ID</v>
          </cell>
          <cell r="M1493" t="str">
            <v>Elec Transmission 350-359</v>
          </cell>
          <cell r="N1493" t="str">
            <v>True</v>
          </cell>
          <cell r="O1493" t="str">
            <v>Inactive</v>
          </cell>
          <cell r="P1493" t="str">
            <v>ORG_M08</v>
          </cell>
        </row>
        <row r="1494">
          <cell r="A1494" t="str">
            <v>BI_LS713</v>
          </cell>
          <cell r="B1494" t="str">
            <v>LS713</v>
          </cell>
          <cell r="C1494" t="str">
            <v>BI_LS713 - Dry Creek Sub-Talbot Line</v>
          </cell>
          <cell r="D1494" t="str">
            <v>ER_2070</v>
          </cell>
          <cell r="E1494" t="str">
            <v>2070</v>
          </cell>
          <cell r="F1494" t="str">
            <v>ER_2070 - Trans/Dist/Sub Reimbursable Projects</v>
          </cell>
          <cell r="G1494" t="str">
            <v>T&amp;D Reimbursable</v>
          </cell>
          <cell r="H1494" t="str">
            <v>T&amp;D Engineering</v>
          </cell>
          <cell r="I1494" t="str">
            <v>T&amp;D</v>
          </cell>
          <cell r="J1494" t="str">
            <v>Customer Requested</v>
          </cell>
          <cell r="K1494" t="str">
            <v>SRV_ED</v>
          </cell>
          <cell r="L1494" t="str">
            <v>JUR_AN</v>
          </cell>
          <cell r="M1494" t="str">
            <v>Elec Transmission 350-359</v>
          </cell>
          <cell r="N1494" t="str">
            <v>False</v>
          </cell>
          <cell r="O1494" t="str">
            <v>Inactive</v>
          </cell>
          <cell r="P1494" t="str">
            <v>ORG_M08</v>
          </cell>
        </row>
        <row r="1495">
          <cell r="A1495" t="str">
            <v>BI_LS801</v>
          </cell>
          <cell r="B1495" t="str">
            <v>LS801</v>
          </cell>
          <cell r="C1495" t="str">
            <v>BI_LS801 - Hatwai-Lolo #2 Tx Line Hatwai Station Work</v>
          </cell>
          <cell r="D1495" t="str">
            <v>ER_2578</v>
          </cell>
          <cell r="E1495" t="str">
            <v>2578</v>
          </cell>
          <cell r="F1495" t="str">
            <v>ER_2578 - Hatwai-Lolo #2 230kV Tx Line - New Construction</v>
          </cell>
          <cell r="G1495" t="str">
            <v>Transmission - Performance &amp; Capacity</v>
          </cell>
          <cell r="H1495" t="str">
            <v>T&amp;D Engineering</v>
          </cell>
          <cell r="I1495" t="str">
            <v>T&amp;D</v>
          </cell>
          <cell r="J1495" t="str">
            <v>Performance &amp; Capacity</v>
          </cell>
          <cell r="K1495" t="str">
            <v>SRV_ED</v>
          </cell>
          <cell r="L1495" t="str">
            <v>JUR_AN</v>
          </cell>
          <cell r="M1495" t="str">
            <v>Elec Transmission 350-359</v>
          </cell>
          <cell r="N1495" t="str">
            <v>True</v>
          </cell>
          <cell r="O1495" t="str">
            <v>Active</v>
          </cell>
          <cell r="P1495" t="str">
            <v>ORG_M08</v>
          </cell>
        </row>
        <row r="1496">
          <cell r="A1496" t="str">
            <v>BI_LS802</v>
          </cell>
          <cell r="B1496" t="str">
            <v>LS802</v>
          </cell>
          <cell r="C1496" t="str">
            <v>BI_LS802 - Hatwai-Lolo #2 Transmission Line Lolo Station Work</v>
          </cell>
          <cell r="D1496" t="str">
            <v>ER_2578</v>
          </cell>
          <cell r="E1496" t="str">
            <v>2578</v>
          </cell>
          <cell r="F1496" t="str">
            <v>ER_2578 - Hatwai-Lolo #2 230kV Tx Line - New Construction</v>
          </cell>
          <cell r="G1496" t="str">
            <v>Transmission - Performance &amp; Capacity</v>
          </cell>
          <cell r="H1496" t="str">
            <v>T&amp;D Engineering</v>
          </cell>
          <cell r="I1496" t="str">
            <v>T&amp;D</v>
          </cell>
          <cell r="J1496" t="str">
            <v>Performance &amp; Capacity</v>
          </cell>
          <cell r="K1496" t="str">
            <v>SRV_ED</v>
          </cell>
          <cell r="L1496" t="str">
            <v>JUR_AN</v>
          </cell>
          <cell r="M1496" t="str">
            <v>Elec Transmission 350-359</v>
          </cell>
          <cell r="N1496" t="str">
            <v>True</v>
          </cell>
          <cell r="O1496" t="str">
            <v>Active</v>
          </cell>
          <cell r="P1496" t="str">
            <v>ORG_M08</v>
          </cell>
        </row>
        <row r="1497">
          <cell r="A1497" t="str">
            <v>BI_LS803</v>
          </cell>
          <cell r="B1497" t="str">
            <v>LS803</v>
          </cell>
          <cell r="C1497" t="str">
            <v>BI_LS803 - Kooskia Substation - Rebuild (Substation)</v>
          </cell>
          <cell r="D1497" t="str">
            <v>ER_2204</v>
          </cell>
          <cell r="E1497" t="str">
            <v>2204</v>
          </cell>
          <cell r="F1497" t="str">
            <v>ER_2204 - Substation Rebuilds</v>
          </cell>
          <cell r="G1497" t="str">
            <v>Substation - Station Rebuilds Program</v>
          </cell>
          <cell r="H1497" t="str">
            <v>T&amp;D Engineering</v>
          </cell>
          <cell r="I1497" t="str">
            <v>T&amp;D</v>
          </cell>
          <cell r="J1497" t="str">
            <v>Asset Condition</v>
          </cell>
          <cell r="K1497" t="str">
            <v>SRV_ED</v>
          </cell>
          <cell r="L1497" t="str">
            <v>JUR_AN</v>
          </cell>
          <cell r="M1497" t="str">
            <v>Elec Distribution 360-373</v>
          </cell>
          <cell r="N1497" t="str">
            <v>True</v>
          </cell>
          <cell r="O1497" t="str">
            <v>Active</v>
          </cell>
          <cell r="P1497" t="str">
            <v>ORG_M08</v>
          </cell>
        </row>
        <row r="1498">
          <cell r="A1498" t="str">
            <v>BI_LS804</v>
          </cell>
          <cell r="B1498" t="str">
            <v>LS804</v>
          </cell>
          <cell r="C1498" t="str">
            <v>BI_LS804 - Lolo Substation - Replace 230/115 Auto #1</v>
          </cell>
          <cell r="D1498" t="str">
            <v>ER_2204</v>
          </cell>
          <cell r="E1498" t="str">
            <v>2204</v>
          </cell>
          <cell r="F1498" t="str">
            <v>ER_2204 - Substation Rebuilds</v>
          </cell>
          <cell r="G1498" t="str">
            <v>Substation - Station Rebuilds Program</v>
          </cell>
          <cell r="H1498" t="str">
            <v>T&amp;D Engineering</v>
          </cell>
          <cell r="I1498" t="str">
            <v>T&amp;D</v>
          </cell>
          <cell r="J1498" t="str">
            <v>Asset Condition</v>
          </cell>
          <cell r="K1498" t="str">
            <v>SRV_ED</v>
          </cell>
          <cell r="L1498" t="str">
            <v>JUR_AN</v>
          </cell>
          <cell r="M1498" t="str">
            <v>Elec Distribution 360-373</v>
          </cell>
          <cell r="N1498" t="str">
            <v>True</v>
          </cell>
          <cell r="O1498" t="str">
            <v>Active</v>
          </cell>
          <cell r="P1498" t="str">
            <v>ORG_M08</v>
          </cell>
        </row>
        <row r="1499">
          <cell r="A1499" t="str">
            <v>BI_LS805</v>
          </cell>
          <cell r="B1499" t="str">
            <v>LS805</v>
          </cell>
          <cell r="C1499" t="str">
            <v>BI_LS805 - Bryden Canyon 115kV Sub (Replace Sub Equipment)</v>
          </cell>
          <cell r="D1499" t="str">
            <v>ER_2204</v>
          </cell>
          <cell r="E1499" t="str">
            <v>2204</v>
          </cell>
          <cell r="F1499" t="str">
            <v>ER_2204 - Substation Rebuilds</v>
          </cell>
          <cell r="G1499" t="str">
            <v>Substation - Station Rebuilds Program</v>
          </cell>
          <cell r="H1499" t="str">
            <v>T&amp;D Engineering</v>
          </cell>
          <cell r="I1499" t="str">
            <v>T&amp;D</v>
          </cell>
          <cell r="J1499" t="str">
            <v>Asset Condition</v>
          </cell>
          <cell r="K1499" t="str">
            <v>SRV_ED</v>
          </cell>
          <cell r="L1499" t="str">
            <v>JUR_ID</v>
          </cell>
          <cell r="M1499" t="str">
            <v>Elec Distribution 360-373</v>
          </cell>
          <cell r="N1499" t="str">
            <v>True</v>
          </cell>
          <cell r="O1499" t="str">
            <v>Active</v>
          </cell>
          <cell r="P1499" t="str">
            <v>ORG_M08</v>
          </cell>
        </row>
        <row r="1500">
          <cell r="A1500" t="str">
            <v>BI_LS806</v>
          </cell>
          <cell r="B1500" t="str">
            <v>LS806</v>
          </cell>
          <cell r="C1500" t="str">
            <v>BI_LS806 - Dry Gulch 115kV Sub- Brownfield (Substation)</v>
          </cell>
          <cell r="D1500" t="str">
            <v>ER_2204</v>
          </cell>
          <cell r="E1500" t="str">
            <v>2204</v>
          </cell>
          <cell r="F1500" t="str">
            <v>ER_2204 - Substation Rebuilds</v>
          </cell>
          <cell r="G1500" t="str">
            <v>Substation - Station Rebuilds Program</v>
          </cell>
          <cell r="H1500" t="str">
            <v>T&amp;D Engineering</v>
          </cell>
          <cell r="I1500" t="str">
            <v>T&amp;D</v>
          </cell>
          <cell r="J1500" t="str">
            <v>Asset Condition</v>
          </cell>
          <cell r="K1500" t="str">
            <v>SRV_ED</v>
          </cell>
          <cell r="L1500" t="str">
            <v>JUR_AN</v>
          </cell>
          <cell r="M1500" t="str">
            <v>Elec Distribution 360-373</v>
          </cell>
          <cell r="N1500" t="str">
            <v>True</v>
          </cell>
          <cell r="O1500" t="str">
            <v>Active</v>
          </cell>
          <cell r="P1500" t="str">
            <v>ORG_M08</v>
          </cell>
        </row>
        <row r="1501">
          <cell r="A1501" t="str">
            <v>BI_LS900</v>
          </cell>
          <cell r="B1501" t="str">
            <v>LS900</v>
          </cell>
          <cell r="C1501" t="str">
            <v>BI_LS900 - Lewiston Orchards Ind Dev (LOID) Sub - New (Sub)</v>
          </cell>
          <cell r="D1501" t="str">
            <v>ER_2274</v>
          </cell>
          <cell r="E1501" t="str">
            <v>2274</v>
          </cell>
          <cell r="F1501" t="str">
            <v>ER_2274 - New Substations</v>
          </cell>
          <cell r="G1501" t="str">
            <v>Substation - New Distribution Station Capacity Program</v>
          </cell>
          <cell r="H1501" t="str">
            <v>T&amp;D Engineering</v>
          </cell>
          <cell r="I1501" t="str">
            <v>T&amp;D</v>
          </cell>
          <cell r="J1501" t="str">
            <v>Performance &amp; Capacity</v>
          </cell>
          <cell r="K1501" t="str">
            <v>SRV_ED</v>
          </cell>
          <cell r="L1501" t="str">
            <v>JUR_AN</v>
          </cell>
          <cell r="M1501" t="str">
            <v>Elec Transmission 350-359</v>
          </cell>
          <cell r="N1501" t="str">
            <v>True</v>
          </cell>
          <cell r="O1501" t="str">
            <v>Active</v>
          </cell>
          <cell r="P1501" t="str">
            <v>ORG_M08</v>
          </cell>
        </row>
        <row r="1502">
          <cell r="A1502" t="str">
            <v>BI_LS901</v>
          </cell>
          <cell r="B1502" t="str">
            <v>LS901</v>
          </cell>
          <cell r="C1502" t="str">
            <v>BI_LS901 - Lolo Substation - Replace 230/115 Auto #2</v>
          </cell>
          <cell r="D1502" t="str">
            <v>ER_2204</v>
          </cell>
          <cell r="E1502" t="str">
            <v>2204</v>
          </cell>
          <cell r="F1502" t="str">
            <v>ER_2204 - Substation Rebuilds</v>
          </cell>
          <cell r="G1502" t="str">
            <v>Substation - Station Rebuilds Program</v>
          </cell>
          <cell r="H1502" t="str">
            <v>T&amp;D Engineering</v>
          </cell>
          <cell r="I1502" t="str">
            <v>T&amp;D</v>
          </cell>
          <cell r="J1502" t="str">
            <v>Asset Condition</v>
          </cell>
          <cell r="K1502" t="str">
            <v>SRV_ED</v>
          </cell>
          <cell r="L1502" t="str">
            <v>JUR_AN</v>
          </cell>
          <cell r="M1502" t="str">
            <v>Elec Distribution 360-373</v>
          </cell>
          <cell r="N1502" t="str">
            <v>True</v>
          </cell>
          <cell r="O1502" t="str">
            <v>Active</v>
          </cell>
          <cell r="P1502" t="str">
            <v>ORG_M08</v>
          </cell>
        </row>
        <row r="1503">
          <cell r="A1503" t="str">
            <v>BI_LS902</v>
          </cell>
          <cell r="B1503" t="str">
            <v>LS902</v>
          </cell>
          <cell r="C1503" t="str">
            <v>BI_LS902 - Clearwater 115kV Sub Rebuild (Sub)</v>
          </cell>
          <cell r="D1503" t="str">
            <v>ER_2204</v>
          </cell>
          <cell r="E1503" t="str">
            <v>2204</v>
          </cell>
          <cell r="F1503" t="str">
            <v>ER_2204 - Substation Rebuilds</v>
          </cell>
          <cell r="G1503" t="str">
            <v>Substation - Station Rebuilds Program</v>
          </cell>
          <cell r="H1503" t="str">
            <v>T&amp;D Engineering</v>
          </cell>
          <cell r="I1503" t="str">
            <v>T&amp;D</v>
          </cell>
          <cell r="J1503" t="str">
            <v>Asset Condition</v>
          </cell>
          <cell r="K1503" t="str">
            <v>SRV_ED</v>
          </cell>
          <cell r="L1503" t="str">
            <v>JUR_WA</v>
          </cell>
          <cell r="M1503" t="str">
            <v>Elec Distribution 360-373</v>
          </cell>
          <cell r="N1503" t="str">
            <v>True</v>
          </cell>
          <cell r="O1503" t="str">
            <v>Active</v>
          </cell>
          <cell r="P1503" t="str">
            <v>ORG_M08</v>
          </cell>
        </row>
        <row r="1504">
          <cell r="A1504" t="str">
            <v>BI_LS903</v>
          </cell>
          <cell r="B1504" t="str">
            <v>LS903</v>
          </cell>
          <cell r="C1504" t="str">
            <v>BI_LS903 - Clearwater 115kV Sub SCADA (Sub)</v>
          </cell>
          <cell r="D1504" t="str">
            <v>ER_2606</v>
          </cell>
          <cell r="E1504" t="str">
            <v>2606</v>
          </cell>
          <cell r="F1504" t="str">
            <v>ER_2606 - SCADA to all Substations</v>
          </cell>
          <cell r="G1504" t="str">
            <v>Substation - New Distribution Station Capacity Program</v>
          </cell>
          <cell r="H1504" t="str">
            <v>T&amp;D Engineering</v>
          </cell>
          <cell r="I1504" t="str">
            <v>T&amp;D</v>
          </cell>
          <cell r="J1504" t="str">
            <v>Performance &amp; Capacity</v>
          </cell>
          <cell r="K1504" t="str">
            <v>SRV_ED</v>
          </cell>
          <cell r="L1504" t="str">
            <v>JUR_ID</v>
          </cell>
          <cell r="M1504" t="str">
            <v>Elec Distribution 360-373</v>
          </cell>
          <cell r="N1504" t="str">
            <v>True</v>
          </cell>
          <cell r="O1504" t="str">
            <v>Active</v>
          </cell>
          <cell r="P1504" t="str">
            <v>ORG_M08</v>
          </cell>
        </row>
        <row r="1505">
          <cell r="A1505" t="str">
            <v>BI_LS904</v>
          </cell>
          <cell r="B1505" t="str">
            <v>LS904</v>
          </cell>
          <cell r="C1505" t="str">
            <v>BI_LS904 - North Lewiston PRC-002 (Substation Integration)</v>
          </cell>
          <cell r="D1505" t="str">
            <v>ER_2608</v>
          </cell>
          <cell r="E1505" t="str">
            <v>2608</v>
          </cell>
          <cell r="F1505" t="str">
            <v>ER_2608 - Protection System Upgrades for PRC-002</v>
          </cell>
          <cell r="G1505" t="str">
            <v>Protection System Upgrade for PRC-002</v>
          </cell>
          <cell r="H1505" t="str">
            <v>T&amp;D Engineering</v>
          </cell>
          <cell r="I1505" t="str">
            <v>T&amp;D</v>
          </cell>
          <cell r="J1505" t="str">
            <v>Mandatory &amp; Compliance</v>
          </cell>
          <cell r="K1505" t="str">
            <v>SRV_ED</v>
          </cell>
          <cell r="L1505" t="str">
            <v>JUR_AN</v>
          </cell>
          <cell r="M1505" t="str">
            <v>Elec Transmission 350-359</v>
          </cell>
          <cell r="N1505" t="str">
            <v>True</v>
          </cell>
          <cell r="O1505" t="str">
            <v>Active</v>
          </cell>
          <cell r="P1505" t="str">
            <v>ORG_M08</v>
          </cell>
        </row>
        <row r="1506">
          <cell r="A1506" t="str">
            <v>BI_LT002</v>
          </cell>
          <cell r="B1506" t="str">
            <v>LT002</v>
          </cell>
          <cell r="C1506" t="str">
            <v>BI_LT002 - Hatwai - Lolo 230 Casino Relocate</v>
          </cell>
          <cell r="D1506" t="str">
            <v>ER_2070</v>
          </cell>
          <cell r="E1506" t="str">
            <v>2070</v>
          </cell>
          <cell r="F1506" t="str">
            <v>ER_2070 - Trans/Dist/Sub Reimbursable Projects</v>
          </cell>
          <cell r="G1506" t="str">
            <v>T&amp;D Reimbursable</v>
          </cell>
          <cell r="H1506" t="str">
            <v>T&amp;D Engineering</v>
          </cell>
          <cell r="I1506" t="str">
            <v>T&amp;D</v>
          </cell>
          <cell r="J1506" t="str">
            <v>Customer Requested</v>
          </cell>
          <cell r="K1506" t="str">
            <v>SRV_ED</v>
          </cell>
          <cell r="L1506" t="str">
            <v>JUR_AN</v>
          </cell>
          <cell r="M1506" t="str">
            <v>Elec Transmission 350-359</v>
          </cell>
          <cell r="N1506" t="str">
            <v>False</v>
          </cell>
          <cell r="O1506" t="str">
            <v>Active</v>
          </cell>
          <cell r="P1506" t="str">
            <v>ORG_L08</v>
          </cell>
        </row>
        <row r="1507">
          <cell r="A1507" t="str">
            <v>BI_LT003</v>
          </cell>
          <cell r="B1507" t="str">
            <v>LT003</v>
          </cell>
          <cell r="C1507" t="str">
            <v>BI_LT003 - Hatwai - North Lewiston 230kV Re-Insulate</v>
          </cell>
          <cell r="D1507" t="str">
            <v>ER_2537</v>
          </cell>
          <cell r="E1507" t="str">
            <v>2537</v>
          </cell>
          <cell r="F1507" t="str">
            <v>ER_2537 - Hatwai - North Lewiston 230kV Re-Insulate</v>
          </cell>
          <cell r="G1507" t="str">
            <v>Regular Capital - Pre Business Case</v>
          </cell>
          <cell r="H1507" t="str">
            <v>No Subfunction</v>
          </cell>
          <cell r="I1507" t="str">
            <v>No Function</v>
          </cell>
          <cell r="J1507" t="str">
            <v>No Driver</v>
          </cell>
          <cell r="K1507" t="str">
            <v>SRV_ED</v>
          </cell>
          <cell r="L1507" t="str">
            <v>JUR_AN</v>
          </cell>
          <cell r="M1507" t="str">
            <v>Elec Transmission 350-359</v>
          </cell>
          <cell r="N1507" t="str">
            <v>True</v>
          </cell>
          <cell r="O1507" t="str">
            <v>Inactive</v>
          </cell>
          <cell r="P1507" t="str">
            <v>ORG_L08</v>
          </cell>
        </row>
        <row r="1508">
          <cell r="A1508" t="str">
            <v>BI_LT004</v>
          </cell>
          <cell r="B1508" t="str">
            <v>LT004</v>
          </cell>
          <cell r="C1508" t="str">
            <v>BI_LT004 - Clarkston Heights - Transmission Integration</v>
          </cell>
          <cell r="D1508" t="str">
            <v>ER_2274</v>
          </cell>
          <cell r="E1508" t="str">
            <v>2274</v>
          </cell>
          <cell r="F1508" t="str">
            <v>ER_2274 - New Substations</v>
          </cell>
          <cell r="G1508" t="str">
            <v>Substation - New Distribution Station Capacity Program</v>
          </cell>
          <cell r="H1508" t="str">
            <v>T&amp;D Engineering</v>
          </cell>
          <cell r="I1508" t="str">
            <v>T&amp;D</v>
          </cell>
          <cell r="J1508" t="str">
            <v>Performance &amp; Capacity</v>
          </cell>
          <cell r="K1508" t="str">
            <v>SRV_ED</v>
          </cell>
          <cell r="L1508" t="str">
            <v>JUR_AN</v>
          </cell>
          <cell r="M1508" t="str">
            <v>Elec Transmission 350-359</v>
          </cell>
          <cell r="N1508" t="str">
            <v>True</v>
          </cell>
          <cell r="O1508" t="str">
            <v>Active</v>
          </cell>
          <cell r="P1508" t="str">
            <v>ORG_L08</v>
          </cell>
        </row>
        <row r="1509">
          <cell r="A1509" t="str">
            <v>BI_LT100</v>
          </cell>
          <cell r="B1509" t="str">
            <v>LT100</v>
          </cell>
          <cell r="C1509" t="str">
            <v>BI_LT100 - Pound Ln Sub-Upgrade to (2) 30MVA Line-ups (Trans)</v>
          </cell>
          <cell r="D1509" t="str">
            <v>ER_2204</v>
          </cell>
          <cell r="E1509" t="str">
            <v>2204</v>
          </cell>
          <cell r="F1509" t="str">
            <v>ER_2204 - Substation Rebuilds</v>
          </cell>
          <cell r="G1509" t="str">
            <v>Substation - Station Rebuilds Program</v>
          </cell>
          <cell r="H1509" t="str">
            <v>T&amp;D Engineering</v>
          </cell>
          <cell r="I1509" t="str">
            <v>T&amp;D</v>
          </cell>
          <cell r="J1509" t="str">
            <v>Asset Condition</v>
          </cell>
          <cell r="K1509" t="str">
            <v>SRV_ED</v>
          </cell>
          <cell r="L1509" t="str">
            <v>JUR_AN</v>
          </cell>
          <cell r="M1509" t="str">
            <v>Elec Distribution 360-373</v>
          </cell>
          <cell r="N1509" t="str">
            <v>True</v>
          </cell>
          <cell r="O1509" t="str">
            <v>Active</v>
          </cell>
          <cell r="P1509" t="str">
            <v>ORG_L08</v>
          </cell>
        </row>
        <row r="1510">
          <cell r="A1510" t="str">
            <v>BI_LT120</v>
          </cell>
          <cell r="B1510" t="str">
            <v>LT120</v>
          </cell>
          <cell r="C1510" t="str">
            <v>BI_LT120 - Hatwai-N Lew 230 Recond</v>
          </cell>
          <cell r="D1510" t="str">
            <v>ER_2456</v>
          </cell>
          <cell r="E1510" t="str">
            <v>2456</v>
          </cell>
          <cell r="F1510" t="str">
            <v>ER_2456 - Hatwai-N Lew 230 Recond</v>
          </cell>
          <cell r="G1510" t="str">
            <v>Regular Capital - Pre Business Case</v>
          </cell>
          <cell r="H1510" t="str">
            <v>No Subfunction</v>
          </cell>
          <cell r="I1510" t="str">
            <v>No Function</v>
          </cell>
          <cell r="J1510" t="str">
            <v>No Driver</v>
          </cell>
          <cell r="K1510" t="str">
            <v>SRV_ED</v>
          </cell>
          <cell r="L1510" t="str">
            <v>JUR_ID</v>
          </cell>
          <cell r="M1510" t="str">
            <v>Elec Transmission 350-359</v>
          </cell>
          <cell r="N1510" t="str">
            <v>True</v>
          </cell>
          <cell r="O1510" t="str">
            <v>Inactive</v>
          </cell>
          <cell r="P1510" t="str">
            <v>ORG_L08</v>
          </cell>
        </row>
        <row r="1511">
          <cell r="A1511" t="str">
            <v>BI_LT200</v>
          </cell>
          <cell r="B1511" t="str">
            <v>LT200</v>
          </cell>
          <cell r="C1511" t="str">
            <v>BI_LT200 - Wheatland Substation New: Transmission Integration</v>
          </cell>
          <cell r="D1511" t="str">
            <v>ER_2274</v>
          </cell>
          <cell r="E1511" t="str">
            <v>2274</v>
          </cell>
          <cell r="F1511" t="str">
            <v>ER_2274 - New Substations</v>
          </cell>
          <cell r="G1511" t="str">
            <v>Substation - New Distribution Station Capacity Program</v>
          </cell>
          <cell r="H1511" t="str">
            <v>T&amp;D Engineering</v>
          </cell>
          <cell r="I1511" t="str">
            <v>T&amp;D</v>
          </cell>
          <cell r="J1511" t="str">
            <v>Performance &amp; Capacity</v>
          </cell>
          <cell r="K1511" t="str">
            <v>SRV_ED</v>
          </cell>
          <cell r="L1511" t="str">
            <v>JUR_AN</v>
          </cell>
          <cell r="M1511" t="str">
            <v>Elec Transmission 350-359</v>
          </cell>
          <cell r="N1511" t="str">
            <v>True</v>
          </cell>
          <cell r="O1511" t="str">
            <v>Inactive</v>
          </cell>
          <cell r="P1511" t="str">
            <v>ORG_L08</v>
          </cell>
        </row>
        <row r="1512">
          <cell r="A1512" t="str">
            <v>BI_LT201</v>
          </cell>
          <cell r="B1512" t="str">
            <v>LT201</v>
          </cell>
          <cell r="C1512" t="str">
            <v>BI_LT201 - Scott Paper Substation Trans - Remove &amp; Salvage</v>
          </cell>
          <cell r="D1512" t="str">
            <v>ER_2558</v>
          </cell>
          <cell r="E1512" t="str">
            <v>2558</v>
          </cell>
          <cell r="F1512" t="str">
            <v>ER_2558 - Scott Paper Substation - Remove &amp; Salvage</v>
          </cell>
          <cell r="G1512" t="str">
            <v>Regular Capital - Pre Business Case</v>
          </cell>
          <cell r="H1512" t="str">
            <v>No Subfunction</v>
          </cell>
          <cell r="I1512" t="str">
            <v>No Function</v>
          </cell>
          <cell r="J1512" t="str">
            <v>No Driver</v>
          </cell>
          <cell r="K1512" t="str">
            <v>SRV_ED</v>
          </cell>
          <cell r="L1512" t="str">
            <v>JUR_ID</v>
          </cell>
          <cell r="M1512" t="str">
            <v>Elec Transmission 350-359</v>
          </cell>
          <cell r="N1512" t="str">
            <v>False</v>
          </cell>
          <cell r="O1512" t="str">
            <v>Inactive</v>
          </cell>
          <cell r="P1512" t="str">
            <v>ORG_M08</v>
          </cell>
        </row>
        <row r="1513">
          <cell r="A1513" t="str">
            <v>BI_LT202</v>
          </cell>
          <cell r="B1513" t="str">
            <v>LT202</v>
          </cell>
          <cell r="C1513" t="str">
            <v>BI_LT202 - Lolo-Oxbow 230kV Transmission Line LiDAR</v>
          </cell>
          <cell r="D1513" t="str">
            <v>ER_2560</v>
          </cell>
          <cell r="E1513" t="str">
            <v>2560</v>
          </cell>
          <cell r="F1513" t="str">
            <v>ER_2560 - Line Ratings Mitigation Project</v>
          </cell>
          <cell r="G1513" t="str">
            <v>Transmission - NERC High Priority Mitigation</v>
          </cell>
          <cell r="H1513" t="str">
            <v>T&amp;D Engineering</v>
          </cell>
          <cell r="I1513" t="str">
            <v>T&amp;D</v>
          </cell>
          <cell r="J1513" t="str">
            <v>Mandatory &amp; Compliance</v>
          </cell>
          <cell r="K1513" t="str">
            <v>SRV_ED</v>
          </cell>
          <cell r="L1513" t="str">
            <v>JUR_AN</v>
          </cell>
          <cell r="M1513" t="str">
            <v>Elec Transmission 350-359</v>
          </cell>
          <cell r="N1513" t="str">
            <v>True</v>
          </cell>
          <cell r="O1513" t="str">
            <v>Inactive</v>
          </cell>
          <cell r="P1513" t="str">
            <v>ORG_L08</v>
          </cell>
        </row>
        <row r="1514">
          <cell r="A1514" t="str">
            <v>BI_LT203</v>
          </cell>
          <cell r="B1514" t="str">
            <v>LT203</v>
          </cell>
          <cell r="C1514" t="str">
            <v>BI_LT203 - Clearwater-Lolo#2 115: Underbuild 10&amp; Stew Fdr</v>
          </cell>
          <cell r="D1514" t="str">
            <v>ER_2209</v>
          </cell>
          <cell r="E1514" t="str">
            <v>2209</v>
          </cell>
          <cell r="F1514" t="str">
            <v>ER_2209 - Ten-Inc Cap/Fdr Po</v>
          </cell>
          <cell r="G1514" t="str">
            <v>Regular Capital - Pre Business Case</v>
          </cell>
          <cell r="H1514" t="str">
            <v>No Subfunction</v>
          </cell>
          <cell r="I1514" t="str">
            <v>No Function</v>
          </cell>
          <cell r="J1514" t="str">
            <v>No Driver</v>
          </cell>
          <cell r="K1514" t="str">
            <v>SRV_ED</v>
          </cell>
          <cell r="L1514" t="str">
            <v>JUR_ID</v>
          </cell>
          <cell r="M1514" t="str">
            <v>Elec Distribution 360-373</v>
          </cell>
          <cell r="N1514" t="str">
            <v>True</v>
          </cell>
          <cell r="O1514" t="str">
            <v>Inactive</v>
          </cell>
          <cell r="P1514" t="str">
            <v>ORG_D53</v>
          </cell>
        </row>
        <row r="1515">
          <cell r="A1515" t="str">
            <v>BI_LT204</v>
          </cell>
          <cell r="B1515" t="str">
            <v>LT204</v>
          </cell>
          <cell r="C1515" t="str">
            <v>BI_LT204 - Replace Faulty Insulators</v>
          </cell>
          <cell r="D1515" t="str">
            <v>ER_3003</v>
          </cell>
          <cell r="E1515" t="str">
            <v>3003</v>
          </cell>
          <cell r="F1515" t="str">
            <v>ER_3003 - Gas Replace-St&amp;Hwy</v>
          </cell>
          <cell r="G1515" t="str">
            <v>Gas Replacement Street and Highway Program</v>
          </cell>
          <cell r="H1515" t="str">
            <v>Gas Subfunction</v>
          </cell>
          <cell r="I1515" t="str">
            <v>Gas</v>
          </cell>
          <cell r="J1515" t="str">
            <v>Mandatory &amp; Compliance</v>
          </cell>
          <cell r="K1515" t="str">
            <v>SRV_GD</v>
          </cell>
          <cell r="L1515" t="str">
            <v>JUR_AA</v>
          </cell>
          <cell r="M1515" t="str">
            <v>Gas Distribution 374-387</v>
          </cell>
          <cell r="N1515" t="str">
            <v>False</v>
          </cell>
          <cell r="O1515" t="str">
            <v>Inactive</v>
          </cell>
          <cell r="P1515" t="str">
            <v>ORG_D53</v>
          </cell>
        </row>
        <row r="1516">
          <cell r="A1516" t="str">
            <v>BI_LT205</v>
          </cell>
          <cell r="B1516" t="str">
            <v>LT205</v>
          </cell>
          <cell r="C1516" t="str">
            <v>BI_LT205 - Hatwai-North Lewiston 230kV Transmission Ln: LiDAR</v>
          </cell>
          <cell r="D1516" t="str">
            <v>ER_2560</v>
          </cell>
          <cell r="E1516" t="str">
            <v>2560</v>
          </cell>
          <cell r="F1516" t="str">
            <v>ER_2560 - Line Ratings Mitigation Project</v>
          </cell>
          <cell r="G1516" t="str">
            <v>Transmission - NERC High Priority Mitigation</v>
          </cell>
          <cell r="H1516" t="str">
            <v>T&amp;D Engineering</v>
          </cell>
          <cell r="I1516" t="str">
            <v>T&amp;D</v>
          </cell>
          <cell r="J1516" t="str">
            <v>Mandatory &amp; Compliance</v>
          </cell>
          <cell r="K1516" t="str">
            <v>SRV_ED</v>
          </cell>
          <cell r="L1516" t="str">
            <v>JUR_AN</v>
          </cell>
          <cell r="M1516" t="str">
            <v>Elec Transmission 350-359</v>
          </cell>
          <cell r="N1516" t="str">
            <v>True</v>
          </cell>
          <cell r="O1516" t="str">
            <v>Inactive</v>
          </cell>
          <cell r="P1516" t="str">
            <v>ORG_L08</v>
          </cell>
        </row>
        <row r="1517">
          <cell r="A1517" t="str">
            <v>BI_LT206</v>
          </cell>
          <cell r="B1517" t="str">
            <v>LT206</v>
          </cell>
          <cell r="C1517" t="str">
            <v>BI_LT206 - CLW Sub Take-Off Str Replacement</v>
          </cell>
          <cell r="D1517" t="str">
            <v>ER_2204</v>
          </cell>
          <cell r="E1517" t="str">
            <v>2204</v>
          </cell>
          <cell r="F1517" t="str">
            <v>ER_2204 - Substation Rebuilds</v>
          </cell>
          <cell r="G1517" t="str">
            <v>Substation - Station Rebuilds Program</v>
          </cell>
          <cell r="H1517" t="str">
            <v>T&amp;D Engineering</v>
          </cell>
          <cell r="I1517" t="str">
            <v>T&amp;D</v>
          </cell>
          <cell r="J1517" t="str">
            <v>Asset Condition</v>
          </cell>
          <cell r="K1517" t="str">
            <v>SRV_ED</v>
          </cell>
          <cell r="L1517" t="str">
            <v>JUR_AN</v>
          </cell>
          <cell r="M1517" t="str">
            <v>Elec Transmission 350-359</v>
          </cell>
          <cell r="N1517" t="str">
            <v>True</v>
          </cell>
          <cell r="O1517" t="str">
            <v>Active</v>
          </cell>
          <cell r="P1517" t="str">
            <v>ORG_L08</v>
          </cell>
        </row>
        <row r="1518">
          <cell r="A1518" t="str">
            <v>BI_LT300</v>
          </cell>
          <cell r="B1518" t="str">
            <v>LT300</v>
          </cell>
          <cell r="C1518" t="str">
            <v>BI_LT300 - Dry Creek 230 Kv: Integrate Transmission</v>
          </cell>
          <cell r="D1518" t="str">
            <v>ER_2102</v>
          </cell>
          <cell r="E1518" t="str">
            <v>2102</v>
          </cell>
          <cell r="F1518" t="str">
            <v>ER_2102 - Dry Creek 230 kV Substation - Construct</v>
          </cell>
          <cell r="G1518" t="str">
            <v>Regular Capital - Pre Business Case</v>
          </cell>
          <cell r="H1518" t="str">
            <v>No Subfunction</v>
          </cell>
          <cell r="I1518" t="str">
            <v>No Function</v>
          </cell>
          <cell r="J1518" t="str">
            <v>No Driver</v>
          </cell>
          <cell r="K1518" t="str">
            <v>SRV_ED</v>
          </cell>
          <cell r="L1518" t="str">
            <v>JUR_AN</v>
          </cell>
          <cell r="M1518" t="str">
            <v>Elec Transmission 350-359</v>
          </cell>
          <cell r="N1518" t="str">
            <v>True</v>
          </cell>
          <cell r="O1518" t="str">
            <v>Inactive</v>
          </cell>
          <cell r="P1518" t="str">
            <v>ORG_L08</v>
          </cell>
        </row>
        <row r="1519">
          <cell r="A1519" t="str">
            <v>BI_LT301</v>
          </cell>
          <cell r="B1519" t="str">
            <v>LT301</v>
          </cell>
          <cell r="C1519" t="str">
            <v>BI_LT301 - Dry Creek-Lolo 230kV Trans Line: LiDAR</v>
          </cell>
          <cell r="D1519" t="str">
            <v>ER_2560</v>
          </cell>
          <cell r="E1519" t="str">
            <v>2560</v>
          </cell>
          <cell r="F1519" t="str">
            <v>ER_2560 - Line Ratings Mitigation Project</v>
          </cell>
          <cell r="G1519" t="str">
            <v>Transmission - NERC High Priority Mitigation</v>
          </cell>
          <cell r="H1519" t="str">
            <v>T&amp;D Engineering</v>
          </cell>
          <cell r="I1519" t="str">
            <v>T&amp;D</v>
          </cell>
          <cell r="J1519" t="str">
            <v>Mandatory &amp; Compliance</v>
          </cell>
          <cell r="K1519" t="str">
            <v>SRV_ED</v>
          </cell>
          <cell r="L1519" t="str">
            <v>JUR_AN</v>
          </cell>
          <cell r="M1519" t="str">
            <v>Elec Transmission 350-359</v>
          </cell>
          <cell r="N1519" t="str">
            <v>True</v>
          </cell>
          <cell r="O1519" t="str">
            <v>Inactive</v>
          </cell>
          <cell r="P1519" t="str">
            <v>ORG_L08</v>
          </cell>
        </row>
        <row r="1520">
          <cell r="A1520" t="str">
            <v>BI_LT302</v>
          </cell>
          <cell r="B1520" t="str">
            <v>LT302</v>
          </cell>
          <cell r="C1520" t="str">
            <v>BI_LT302 - Hatwai-Lolo 230kV Trans Line: LiDAR</v>
          </cell>
          <cell r="D1520" t="str">
            <v>ER_2560</v>
          </cell>
          <cell r="E1520" t="str">
            <v>2560</v>
          </cell>
          <cell r="F1520" t="str">
            <v>ER_2560 - Line Ratings Mitigation Project</v>
          </cell>
          <cell r="G1520" t="str">
            <v>Transmission - NERC High Priority Mitigation</v>
          </cell>
          <cell r="H1520" t="str">
            <v>T&amp;D Engineering</v>
          </cell>
          <cell r="I1520" t="str">
            <v>T&amp;D</v>
          </cell>
          <cell r="J1520" t="str">
            <v>Mandatory &amp; Compliance</v>
          </cell>
          <cell r="K1520" t="str">
            <v>SRV_ED</v>
          </cell>
          <cell r="L1520" t="str">
            <v>JUR_AN</v>
          </cell>
          <cell r="M1520" t="str">
            <v>Elec Transmission 350-359</v>
          </cell>
          <cell r="N1520" t="str">
            <v>True</v>
          </cell>
          <cell r="O1520" t="str">
            <v>Inactive</v>
          </cell>
          <cell r="P1520" t="str">
            <v>ORG_L08</v>
          </cell>
        </row>
        <row r="1521">
          <cell r="A1521" t="str">
            <v>BI_LT303</v>
          </cell>
          <cell r="B1521" t="str">
            <v>LT303</v>
          </cell>
          <cell r="C1521" t="str">
            <v>BI_LT303 - Dry Creek-N Lewiston 230kV Trans Line: LiDAR</v>
          </cell>
          <cell r="D1521" t="str">
            <v>ER_2560</v>
          </cell>
          <cell r="E1521" t="str">
            <v>2560</v>
          </cell>
          <cell r="F1521" t="str">
            <v>ER_2560 - Line Ratings Mitigation Project</v>
          </cell>
          <cell r="G1521" t="str">
            <v>Transmission - NERC High Priority Mitigation</v>
          </cell>
          <cell r="H1521" t="str">
            <v>T&amp;D Engineering</v>
          </cell>
          <cell r="I1521" t="str">
            <v>T&amp;D</v>
          </cell>
          <cell r="J1521" t="str">
            <v>Mandatory &amp; Compliance</v>
          </cell>
          <cell r="K1521" t="str">
            <v>SRV_ED</v>
          </cell>
          <cell r="L1521" t="str">
            <v>JUR_AN</v>
          </cell>
          <cell r="M1521" t="str">
            <v>Elec Transmission 350-359</v>
          </cell>
          <cell r="N1521" t="str">
            <v>True</v>
          </cell>
          <cell r="O1521" t="str">
            <v>Inactive</v>
          </cell>
          <cell r="P1521" t="str">
            <v>ORG_L08</v>
          </cell>
        </row>
        <row r="1522">
          <cell r="A1522" t="str">
            <v>BI_LT304</v>
          </cell>
          <cell r="B1522" t="str">
            <v>LT304</v>
          </cell>
          <cell r="C1522" t="str">
            <v>BI_LT304 - Hatwai-Lolo #2 230kV Tx Line - New Construction</v>
          </cell>
          <cell r="D1522" t="str">
            <v>ER_2578</v>
          </cell>
          <cell r="E1522" t="str">
            <v>2578</v>
          </cell>
          <cell r="F1522" t="str">
            <v>ER_2578 - Hatwai-Lolo #2 230kV Tx Line - New Construction</v>
          </cell>
          <cell r="G1522" t="str">
            <v>Transmission - Performance &amp; Capacity</v>
          </cell>
          <cell r="H1522" t="str">
            <v>T&amp;D Engineering</v>
          </cell>
          <cell r="I1522" t="str">
            <v>T&amp;D</v>
          </cell>
          <cell r="J1522" t="str">
            <v>Performance &amp; Capacity</v>
          </cell>
          <cell r="K1522" t="str">
            <v>SRV_ED</v>
          </cell>
          <cell r="L1522" t="str">
            <v>JUR_AN</v>
          </cell>
          <cell r="M1522" t="str">
            <v>Elec Transmission 350-359</v>
          </cell>
          <cell r="N1522" t="str">
            <v>True</v>
          </cell>
          <cell r="O1522" t="str">
            <v>Active</v>
          </cell>
          <cell r="P1522" t="str">
            <v>ORG_L08</v>
          </cell>
        </row>
        <row r="1523">
          <cell r="A1523" t="str">
            <v>BI_LT305</v>
          </cell>
          <cell r="B1523" t="str">
            <v>LT305</v>
          </cell>
          <cell r="C1523" t="str">
            <v>BI_LT305 - Grangeville Sub 115-13-34.5kV Rbd - Tx Integration</v>
          </cell>
          <cell r="D1523" t="str">
            <v>ER_2204</v>
          </cell>
          <cell r="E1523" t="str">
            <v>2204</v>
          </cell>
          <cell r="F1523" t="str">
            <v>ER_2204 - Substation Rebuilds</v>
          </cell>
          <cell r="G1523" t="str">
            <v>Substation - Station Rebuilds Program</v>
          </cell>
          <cell r="H1523" t="str">
            <v>T&amp;D Engineering</v>
          </cell>
          <cell r="I1523" t="str">
            <v>T&amp;D</v>
          </cell>
          <cell r="J1523" t="str">
            <v>Asset Condition</v>
          </cell>
          <cell r="K1523" t="str">
            <v>SRV_ED</v>
          </cell>
          <cell r="L1523" t="str">
            <v>JUR_AN</v>
          </cell>
          <cell r="M1523" t="str">
            <v>Elec Distribution 360-373</v>
          </cell>
          <cell r="N1523" t="str">
            <v>True</v>
          </cell>
          <cell r="O1523" t="str">
            <v>Active</v>
          </cell>
          <cell r="P1523" t="str">
            <v>ORG_L08</v>
          </cell>
        </row>
        <row r="1524">
          <cell r="A1524" t="str">
            <v>BI_LT306</v>
          </cell>
          <cell r="B1524" t="str">
            <v>LT306</v>
          </cell>
          <cell r="C1524" t="str">
            <v>BI_LT306 - Dry Creek-Talbot 230kV - Med Priority Rtgs Mit</v>
          </cell>
          <cell r="D1524" t="str">
            <v>ER_2581</v>
          </cell>
          <cell r="E1524" t="str">
            <v>2581</v>
          </cell>
          <cell r="F1524" t="str">
            <v>ER_2581 - Medium Priority Ratings Mitigation</v>
          </cell>
          <cell r="G1524" t="str">
            <v>Transmission NERC Medium-Risk Priority Lines Mitigation</v>
          </cell>
          <cell r="H1524" t="str">
            <v>T&amp;D Engineering</v>
          </cell>
          <cell r="I1524" t="str">
            <v>T&amp;D</v>
          </cell>
          <cell r="J1524" t="str">
            <v>Mandatory &amp; Compliance</v>
          </cell>
          <cell r="K1524" t="str">
            <v>SRV_ED</v>
          </cell>
          <cell r="L1524" t="str">
            <v>JUR_AN</v>
          </cell>
          <cell r="M1524" t="str">
            <v>Elec Transmission 350-359</v>
          </cell>
          <cell r="N1524" t="str">
            <v>True</v>
          </cell>
          <cell r="O1524" t="str">
            <v>Inactive</v>
          </cell>
          <cell r="P1524" t="str">
            <v>ORG_L08</v>
          </cell>
        </row>
        <row r="1525">
          <cell r="A1525" t="str">
            <v>BI_LT307</v>
          </cell>
          <cell r="B1525" t="str">
            <v>LT307</v>
          </cell>
          <cell r="C1525" t="str">
            <v>BI_LT307 - N Lewiston- Shawnee 230kV - Med Priority Rtgs Mit</v>
          </cell>
          <cell r="D1525" t="str">
            <v>ER_2581</v>
          </cell>
          <cell r="E1525" t="str">
            <v>2581</v>
          </cell>
          <cell r="F1525" t="str">
            <v>ER_2581 - Medium Priority Ratings Mitigation</v>
          </cell>
          <cell r="G1525" t="str">
            <v>Transmission NERC Medium-Risk Priority Lines Mitigation</v>
          </cell>
          <cell r="H1525" t="str">
            <v>T&amp;D Engineering</v>
          </cell>
          <cell r="I1525" t="str">
            <v>T&amp;D</v>
          </cell>
          <cell r="J1525" t="str">
            <v>Mandatory &amp; Compliance</v>
          </cell>
          <cell r="K1525" t="str">
            <v>SRV_ED</v>
          </cell>
          <cell r="L1525" t="str">
            <v>JUR_AN</v>
          </cell>
          <cell r="M1525" t="str">
            <v>Elec Transmission 350-359</v>
          </cell>
          <cell r="N1525" t="str">
            <v>True</v>
          </cell>
          <cell r="O1525" t="str">
            <v>Inactive</v>
          </cell>
          <cell r="P1525" t="str">
            <v>ORG_L08</v>
          </cell>
        </row>
        <row r="1526">
          <cell r="A1526" t="str">
            <v>BI_LT308</v>
          </cell>
          <cell r="B1526" t="str">
            <v>LT308</v>
          </cell>
          <cell r="C1526" t="str">
            <v>BI_LT308 - Walla Walla-Wanapum 230kV - Med Priority Rtgs Mit</v>
          </cell>
          <cell r="D1526" t="str">
            <v>ER_2581</v>
          </cell>
          <cell r="E1526" t="str">
            <v>2581</v>
          </cell>
          <cell r="F1526" t="str">
            <v>ER_2581 - Medium Priority Ratings Mitigation</v>
          </cell>
          <cell r="G1526" t="str">
            <v>Transmission NERC Medium-Risk Priority Lines Mitigation</v>
          </cell>
          <cell r="H1526" t="str">
            <v>T&amp;D Engineering</v>
          </cell>
          <cell r="I1526" t="str">
            <v>T&amp;D</v>
          </cell>
          <cell r="J1526" t="str">
            <v>Mandatory &amp; Compliance</v>
          </cell>
          <cell r="K1526" t="str">
            <v>SRV_ED</v>
          </cell>
          <cell r="L1526" t="str">
            <v>JUR_AN</v>
          </cell>
          <cell r="M1526" t="str">
            <v>Elec Transmission 350-359</v>
          </cell>
          <cell r="N1526" t="str">
            <v>True</v>
          </cell>
          <cell r="O1526" t="str">
            <v>Inactive</v>
          </cell>
          <cell r="P1526" t="str">
            <v>ORG_L08</v>
          </cell>
        </row>
        <row r="1527">
          <cell r="A1527" t="str">
            <v>BI_LT401</v>
          </cell>
          <cell r="B1527" t="str">
            <v>LT401</v>
          </cell>
          <cell r="C1527" t="str">
            <v>BI_LT401 - Dry Creek-Lolo 230 Kv: Replace Spar Arms</v>
          </cell>
          <cell r="D1527" t="str">
            <v>ER_2057</v>
          </cell>
          <cell r="E1527" t="str">
            <v>2057</v>
          </cell>
          <cell r="F1527" t="str">
            <v>ER_2057 - Transmission Minor Rebuild</v>
          </cell>
          <cell r="G1527" t="str">
            <v>Transmission - Minor Rebuild</v>
          </cell>
          <cell r="H1527" t="str">
            <v>T&amp;D Engineering</v>
          </cell>
          <cell r="I1527" t="str">
            <v>T&amp;D</v>
          </cell>
          <cell r="J1527" t="str">
            <v>Asset Condition</v>
          </cell>
          <cell r="K1527" t="str">
            <v>SRV_ED</v>
          </cell>
          <cell r="L1527" t="str">
            <v>JUR_AN</v>
          </cell>
          <cell r="M1527" t="str">
            <v>Elec Transmission 350-359</v>
          </cell>
          <cell r="N1527" t="str">
            <v>False</v>
          </cell>
          <cell r="O1527" t="str">
            <v>Inactive</v>
          </cell>
          <cell r="P1527" t="str">
            <v>ORG_D53</v>
          </cell>
        </row>
        <row r="1528">
          <cell r="A1528" t="str">
            <v>BI_LT402</v>
          </cell>
          <cell r="B1528" t="str">
            <v>LT402</v>
          </cell>
          <cell r="C1528" t="str">
            <v>BI_LT402 - Clearwater 115 kV Transmission Line Upgrade</v>
          </cell>
          <cell r="D1528" t="str">
            <v>ER_2571</v>
          </cell>
          <cell r="E1528" t="str">
            <v>2571</v>
          </cell>
          <cell r="F1528" t="str">
            <v>ER_2571 - Clearwater 115 kV Substation Upgrades</v>
          </cell>
          <cell r="G1528" t="str">
            <v>Clearwater Sub Upgrades</v>
          </cell>
          <cell r="H1528" t="str">
            <v>T&amp;D Engineering</v>
          </cell>
          <cell r="I1528" t="str">
            <v>T&amp;D</v>
          </cell>
          <cell r="J1528" t="str">
            <v>No Driver</v>
          </cell>
          <cell r="K1528" t="str">
            <v>SRV_ED</v>
          </cell>
          <cell r="L1528" t="str">
            <v>JUR_AN</v>
          </cell>
          <cell r="M1528" t="str">
            <v>Elec Transmission 350-359</v>
          </cell>
          <cell r="N1528" t="str">
            <v>True</v>
          </cell>
          <cell r="O1528" t="str">
            <v>Inactive</v>
          </cell>
          <cell r="P1528" t="str">
            <v>ORG_L08</v>
          </cell>
        </row>
        <row r="1529">
          <cell r="A1529" t="str">
            <v>BI_LT403</v>
          </cell>
          <cell r="B1529" t="str">
            <v>LT403</v>
          </cell>
          <cell r="C1529" t="str">
            <v>BI_LT403 - Lewiston Mill Rd. 115 kV Substation Integration</v>
          </cell>
          <cell r="D1529" t="str">
            <v>ER_1107</v>
          </cell>
          <cell r="E1529" t="str">
            <v>1107</v>
          </cell>
          <cell r="F1529" t="str">
            <v>ER_1107 - Lewiston Mill Rd. 115 kV Substation - New Sub</v>
          </cell>
          <cell r="G1529" t="str">
            <v>New Revenue - Growth</v>
          </cell>
          <cell r="H1529" t="str">
            <v>Growth Subfunction</v>
          </cell>
          <cell r="I1529" t="str">
            <v>Growth</v>
          </cell>
          <cell r="J1529" t="str">
            <v>Customer Requested</v>
          </cell>
          <cell r="K1529" t="str">
            <v>SRV_ED</v>
          </cell>
          <cell r="L1529" t="str">
            <v>JUR_ID</v>
          </cell>
          <cell r="M1529" t="str">
            <v>Elec Distribution 360-373</v>
          </cell>
          <cell r="N1529" t="str">
            <v>True</v>
          </cell>
          <cell r="O1529" t="str">
            <v>Inactive</v>
          </cell>
          <cell r="P1529" t="str">
            <v>ORG_L08</v>
          </cell>
        </row>
        <row r="1530">
          <cell r="A1530" t="str">
            <v>BI_LT412</v>
          </cell>
          <cell r="B1530" t="str">
            <v>LT412</v>
          </cell>
          <cell r="C1530" t="str">
            <v>BI_LT412 - Dry Creek-N Lewiston 230 Kv Uprate</v>
          </cell>
          <cell r="D1530" t="str">
            <v>ER_2102</v>
          </cell>
          <cell r="E1530" t="str">
            <v>2102</v>
          </cell>
          <cell r="F1530" t="str">
            <v>ER_2102 - Dry Creek 230 kV Substation - Construct</v>
          </cell>
          <cell r="G1530" t="str">
            <v>Regular Capital - Pre Business Case</v>
          </cell>
          <cell r="H1530" t="str">
            <v>No Subfunction</v>
          </cell>
          <cell r="I1530" t="str">
            <v>No Function</v>
          </cell>
          <cell r="J1530" t="str">
            <v>No Driver</v>
          </cell>
          <cell r="K1530" t="str">
            <v>SRV_ED</v>
          </cell>
          <cell r="L1530" t="str">
            <v>JUR_AN</v>
          </cell>
          <cell r="M1530" t="str">
            <v>Elec Transmission 350-359</v>
          </cell>
          <cell r="N1530" t="str">
            <v>True</v>
          </cell>
          <cell r="O1530" t="str">
            <v>Inactive</v>
          </cell>
          <cell r="P1530" t="str">
            <v>ORG_L08</v>
          </cell>
        </row>
        <row r="1531">
          <cell r="A1531" t="str">
            <v>BI_LT415</v>
          </cell>
          <cell r="B1531" t="str">
            <v>LT415</v>
          </cell>
          <cell r="C1531" t="str">
            <v>BI_LT415 - Dry Creek-Lolo 230 Kv: Upgrade for Fiber Optic</v>
          </cell>
          <cell r="D1531" t="str">
            <v>ER_2102</v>
          </cell>
          <cell r="E1531" t="str">
            <v>2102</v>
          </cell>
          <cell r="F1531" t="str">
            <v>ER_2102 - Dry Creek 230 kV Substation - Construct</v>
          </cell>
          <cell r="G1531" t="str">
            <v>Regular Capital - Pre Business Case</v>
          </cell>
          <cell r="H1531" t="str">
            <v>No Subfunction</v>
          </cell>
          <cell r="I1531" t="str">
            <v>No Function</v>
          </cell>
          <cell r="J1531" t="str">
            <v>No Driver</v>
          </cell>
          <cell r="K1531" t="str">
            <v>SRV_ED</v>
          </cell>
          <cell r="L1531" t="str">
            <v>JUR_AN</v>
          </cell>
          <cell r="M1531" t="str">
            <v>Elec Transmission 350-359</v>
          </cell>
          <cell r="N1531" t="str">
            <v>True</v>
          </cell>
          <cell r="O1531" t="str">
            <v>Inactive</v>
          </cell>
          <cell r="P1531" t="str">
            <v>ORG_L08</v>
          </cell>
        </row>
        <row r="1532">
          <cell r="A1532" t="str">
            <v>BI_LT420</v>
          </cell>
          <cell r="B1532" t="str">
            <v>LT420</v>
          </cell>
          <cell r="C1532" t="str">
            <v>BI_LT420 - Hatwai-Lolo 230 Kv: Reconductor</v>
          </cell>
          <cell r="D1532" t="str">
            <v>ER_2102</v>
          </cell>
          <cell r="E1532" t="str">
            <v>2102</v>
          </cell>
          <cell r="F1532" t="str">
            <v>ER_2102 - Dry Creek 230 kV Substation - Construct</v>
          </cell>
          <cell r="G1532" t="str">
            <v>Regular Capital - Pre Business Case</v>
          </cell>
          <cell r="H1532" t="str">
            <v>No Subfunction</v>
          </cell>
          <cell r="I1532" t="str">
            <v>No Function</v>
          </cell>
          <cell r="J1532" t="str">
            <v>No Driver</v>
          </cell>
          <cell r="K1532" t="str">
            <v>SRV_ED</v>
          </cell>
          <cell r="L1532" t="str">
            <v>JUR_AN</v>
          </cell>
          <cell r="M1532" t="str">
            <v>Elec Transmission 350-359</v>
          </cell>
          <cell r="N1532" t="str">
            <v>True</v>
          </cell>
          <cell r="O1532" t="str">
            <v>Inactive</v>
          </cell>
          <cell r="P1532" t="str">
            <v>ORG_L08</v>
          </cell>
        </row>
        <row r="1533">
          <cell r="A1533" t="str">
            <v>BI_LT425</v>
          </cell>
          <cell r="B1533" t="str">
            <v>LT425</v>
          </cell>
          <cell r="C1533" t="str">
            <v>BI_LT425 - Hatwai-N Lew 230 Kv: Reconductor</v>
          </cell>
          <cell r="D1533" t="str">
            <v>ER_2102</v>
          </cell>
          <cell r="E1533" t="str">
            <v>2102</v>
          </cell>
          <cell r="F1533" t="str">
            <v>ER_2102 - Dry Creek 230 kV Substation - Construct</v>
          </cell>
          <cell r="G1533" t="str">
            <v>Regular Capital - Pre Business Case</v>
          </cell>
          <cell r="H1533" t="str">
            <v>No Subfunction</v>
          </cell>
          <cell r="I1533" t="str">
            <v>No Function</v>
          </cell>
          <cell r="J1533" t="str">
            <v>No Driver</v>
          </cell>
          <cell r="K1533" t="str">
            <v>SRV_ED</v>
          </cell>
          <cell r="L1533" t="str">
            <v>JUR_AN</v>
          </cell>
          <cell r="M1533" t="str">
            <v>Elec Transmission 350-359</v>
          </cell>
          <cell r="N1533" t="str">
            <v>True</v>
          </cell>
          <cell r="O1533" t="str">
            <v>Inactive</v>
          </cell>
          <cell r="P1533" t="str">
            <v>ORG_L08</v>
          </cell>
        </row>
        <row r="1534">
          <cell r="A1534" t="str">
            <v>BI_LT500</v>
          </cell>
          <cell r="B1534" t="str">
            <v>LT500</v>
          </cell>
          <cell r="C1534" t="str">
            <v>BI_LT500 - Grangeville-NP 2 115 minor rbld</v>
          </cell>
          <cell r="D1534" t="str">
            <v>ER_2057</v>
          </cell>
          <cell r="E1534" t="str">
            <v>2057</v>
          </cell>
          <cell r="F1534" t="str">
            <v>ER_2057 - Transmission Minor Rebuild</v>
          </cell>
          <cell r="G1534" t="str">
            <v>Transmission - Minor Rebuild</v>
          </cell>
          <cell r="H1534" t="str">
            <v>T&amp;D Engineering</v>
          </cell>
          <cell r="I1534" t="str">
            <v>T&amp;D</v>
          </cell>
          <cell r="J1534" t="str">
            <v>Asset Condition</v>
          </cell>
          <cell r="K1534" t="str">
            <v>SRV_ED</v>
          </cell>
          <cell r="L1534" t="str">
            <v>JUR_AN</v>
          </cell>
          <cell r="M1534" t="str">
            <v>Elec Transmission 350-359</v>
          </cell>
          <cell r="N1534" t="str">
            <v>False</v>
          </cell>
          <cell r="O1534" t="str">
            <v>Inactive</v>
          </cell>
          <cell r="P1534" t="str">
            <v>ORG_D53</v>
          </cell>
        </row>
        <row r="1535">
          <cell r="A1535" t="str">
            <v>BI_LT501</v>
          </cell>
          <cell r="B1535" t="str">
            <v>LT501</v>
          </cell>
          <cell r="C1535" t="str">
            <v>BI_LT501 - Critchfield 115 const xmsn tap</v>
          </cell>
          <cell r="D1535" t="str">
            <v>ER_2284</v>
          </cell>
          <cell r="E1535" t="str">
            <v>2284</v>
          </cell>
          <cell r="F1535" t="str">
            <v>ER_2284 - Critchfield 115 Sub-Construct</v>
          </cell>
          <cell r="G1535" t="str">
            <v>Regular Capital - Pre Business Case</v>
          </cell>
          <cell r="H1535" t="str">
            <v>No Subfunction</v>
          </cell>
          <cell r="I1535" t="str">
            <v>No Function</v>
          </cell>
          <cell r="J1535" t="str">
            <v>No Driver</v>
          </cell>
          <cell r="K1535" t="str">
            <v>SRV_ED</v>
          </cell>
          <cell r="L1535" t="str">
            <v>JUR_WA</v>
          </cell>
          <cell r="M1535" t="str">
            <v>Elec Distribution 360-373</v>
          </cell>
          <cell r="N1535" t="str">
            <v>True</v>
          </cell>
          <cell r="O1535" t="str">
            <v>Inactive</v>
          </cell>
          <cell r="P1535" t="str">
            <v>ORG_D53</v>
          </cell>
        </row>
        <row r="1536">
          <cell r="A1536" t="str">
            <v>BI_LT502</v>
          </cell>
          <cell r="B1536" t="str">
            <v>LT502</v>
          </cell>
          <cell r="C1536" t="str">
            <v>BI_LT502 - Dry Creek - Integrate 115 kV Xsmn</v>
          </cell>
          <cell r="D1536" t="str">
            <v>ER_2346</v>
          </cell>
          <cell r="E1536" t="str">
            <v>2346</v>
          </cell>
          <cell r="F1536" t="str">
            <v>ER_2346 - Dry Creek - Integrate 115 kV Xsmn</v>
          </cell>
          <cell r="G1536" t="str">
            <v>Regular Capital - Pre Business Case</v>
          </cell>
          <cell r="H1536" t="str">
            <v>No Subfunction</v>
          </cell>
          <cell r="I1536" t="str">
            <v>No Function</v>
          </cell>
          <cell r="J1536" t="str">
            <v>No Driver</v>
          </cell>
          <cell r="K1536" t="str">
            <v>SRV_ED</v>
          </cell>
          <cell r="L1536" t="str">
            <v>JUR_WA</v>
          </cell>
          <cell r="M1536" t="str">
            <v>Elec Transmission 350-359</v>
          </cell>
          <cell r="N1536" t="str">
            <v>True</v>
          </cell>
          <cell r="O1536" t="str">
            <v>Inactive</v>
          </cell>
          <cell r="P1536" t="str">
            <v>ORG_L08</v>
          </cell>
        </row>
        <row r="1537">
          <cell r="A1537" t="str">
            <v>BI_LT503</v>
          </cell>
          <cell r="B1537" t="str">
            <v>LT503</v>
          </cell>
          <cell r="C1537" t="str">
            <v>BI_LT503 - Lolo 230 - Xsmn Integration</v>
          </cell>
          <cell r="D1537" t="str">
            <v>ER_2360</v>
          </cell>
          <cell r="E1537" t="str">
            <v>2360</v>
          </cell>
          <cell r="F1537" t="str">
            <v>ER_2360 - Lolo 230 - Rebuild 230 kV Yard</v>
          </cell>
          <cell r="G1537" t="str">
            <v>Regular Capital - Pre Business Case</v>
          </cell>
          <cell r="H1537" t="str">
            <v>No Subfunction</v>
          </cell>
          <cell r="I1537" t="str">
            <v>No Function</v>
          </cell>
          <cell r="J1537" t="str">
            <v>No Driver</v>
          </cell>
          <cell r="K1537" t="str">
            <v>SRV_ED</v>
          </cell>
          <cell r="L1537" t="str">
            <v>JUR_ID</v>
          </cell>
          <cell r="M1537" t="str">
            <v>Elec Transmission 350-359</v>
          </cell>
          <cell r="N1537" t="str">
            <v>True</v>
          </cell>
          <cell r="O1537" t="str">
            <v>Inactive</v>
          </cell>
          <cell r="P1537" t="str">
            <v>ORG_D53</v>
          </cell>
        </row>
        <row r="1538">
          <cell r="A1538" t="str">
            <v>BI_LT504</v>
          </cell>
          <cell r="B1538" t="str">
            <v>LT504</v>
          </cell>
          <cell r="C1538" t="str">
            <v>BI_LT504 - Lolo-Nez Perce 115kV:Tap Sweetwater Sub</v>
          </cell>
          <cell r="D1538" t="str">
            <v>ER_2372</v>
          </cell>
          <cell r="E1538" t="str">
            <v>2372</v>
          </cell>
          <cell r="F1538" t="str">
            <v>ER_2372 - Sweetwater 115kV Sub-Move Substation</v>
          </cell>
          <cell r="G1538" t="str">
            <v>Regular Capital - Pre Business Case</v>
          </cell>
          <cell r="H1538" t="str">
            <v>No Subfunction</v>
          </cell>
          <cell r="I1538" t="str">
            <v>No Function</v>
          </cell>
          <cell r="J1538" t="str">
            <v>No Driver</v>
          </cell>
          <cell r="K1538" t="str">
            <v>SRV_ED</v>
          </cell>
          <cell r="L1538" t="str">
            <v>JUR_ID</v>
          </cell>
          <cell r="M1538" t="str">
            <v>Elec Distribution 360-373</v>
          </cell>
          <cell r="N1538" t="str">
            <v>True</v>
          </cell>
          <cell r="O1538" t="str">
            <v>Inactive</v>
          </cell>
          <cell r="P1538" t="str">
            <v>ORG_D53</v>
          </cell>
        </row>
        <row r="1539">
          <cell r="A1539" t="str">
            <v>BI_LT510</v>
          </cell>
          <cell r="B1539" t="str">
            <v>LT510</v>
          </cell>
          <cell r="C1539" t="str">
            <v>BI_LT510 - Lolo-Nez Perce 115kV: Minor Rebuild</v>
          </cell>
          <cell r="D1539" t="str">
            <v>ER_2057</v>
          </cell>
          <cell r="E1539" t="str">
            <v>2057</v>
          </cell>
          <cell r="F1539" t="str">
            <v>ER_2057 - Transmission Minor Rebuild</v>
          </cell>
          <cell r="G1539" t="str">
            <v>Transmission - Minor Rebuild</v>
          </cell>
          <cell r="H1539" t="str">
            <v>T&amp;D Engineering</v>
          </cell>
          <cell r="I1539" t="str">
            <v>T&amp;D</v>
          </cell>
          <cell r="J1539" t="str">
            <v>Asset Condition</v>
          </cell>
          <cell r="K1539" t="str">
            <v>SRV_ED</v>
          </cell>
          <cell r="L1539" t="str">
            <v>JUR_AN</v>
          </cell>
          <cell r="M1539" t="str">
            <v>Elec Transmission 350-359</v>
          </cell>
          <cell r="N1539" t="str">
            <v>False</v>
          </cell>
          <cell r="O1539" t="str">
            <v>Inactive</v>
          </cell>
          <cell r="P1539" t="str">
            <v>ORG_D53</v>
          </cell>
        </row>
        <row r="1540">
          <cell r="A1540" t="str">
            <v>BI_LT612</v>
          </cell>
          <cell r="B1540" t="str">
            <v>LT612</v>
          </cell>
          <cell r="C1540" t="str">
            <v>BI_LT612 - WA AMR</v>
          </cell>
          <cell r="D1540" t="str">
            <v>ER_7301</v>
          </cell>
          <cell r="E1540" t="str">
            <v>7301</v>
          </cell>
          <cell r="F1540" t="str">
            <v>ER_7301 - WA AMR</v>
          </cell>
          <cell r="G1540" t="str">
            <v>Regular Capital - Pre Business Case</v>
          </cell>
          <cell r="H1540" t="str">
            <v>No Subfunction</v>
          </cell>
          <cell r="I1540" t="str">
            <v>No Function</v>
          </cell>
          <cell r="J1540" t="str">
            <v>No Driver</v>
          </cell>
          <cell r="K1540" t="str">
            <v>SRV_CD</v>
          </cell>
          <cell r="L1540" t="str">
            <v>JUR_WA</v>
          </cell>
          <cell r="M1540" t="str">
            <v>Elec Distribution 360-373</v>
          </cell>
          <cell r="N1540" t="str">
            <v>True</v>
          </cell>
          <cell r="O1540" t="str">
            <v>Inactive</v>
          </cell>
          <cell r="P1540" t="str">
            <v>ORG_C51</v>
          </cell>
        </row>
        <row r="1541">
          <cell r="A1541" t="str">
            <v>BI_LT613</v>
          </cell>
          <cell r="B1541" t="str">
            <v>LT613</v>
          </cell>
          <cell r="C1541" t="str">
            <v>BI_LT613 - Hatwai-Lolo 230:Temp Nezperce Casino</v>
          </cell>
          <cell r="D1541" t="str">
            <v>ER_2070</v>
          </cell>
          <cell r="E1541" t="str">
            <v>2070</v>
          </cell>
          <cell r="F1541" t="str">
            <v>ER_2070 - Trans/Dist/Sub Reimbursable Projects</v>
          </cell>
          <cell r="G1541" t="str">
            <v>T&amp;D Reimbursable</v>
          </cell>
          <cell r="H1541" t="str">
            <v>T&amp;D Engineering</v>
          </cell>
          <cell r="I1541" t="str">
            <v>T&amp;D</v>
          </cell>
          <cell r="J1541" t="str">
            <v>Customer Requested</v>
          </cell>
          <cell r="K1541" t="str">
            <v>SRV_ED</v>
          </cell>
          <cell r="L1541" t="str">
            <v>JUR_AN</v>
          </cell>
          <cell r="M1541" t="str">
            <v>Elec Transmission 350-359</v>
          </cell>
          <cell r="N1541" t="str">
            <v>False</v>
          </cell>
          <cell r="O1541" t="str">
            <v>Inactive</v>
          </cell>
          <cell r="P1541" t="str">
            <v>ORG_L08</v>
          </cell>
        </row>
        <row r="1542">
          <cell r="A1542" t="str">
            <v>BI_LT663</v>
          </cell>
          <cell r="B1542" t="str">
            <v>LT663</v>
          </cell>
          <cell r="C1542" t="str">
            <v>BI_LT663 - Hatwai-Lolo 230:Relocate Nezperce Casino</v>
          </cell>
          <cell r="D1542" t="str">
            <v>ER_2070</v>
          </cell>
          <cell r="E1542" t="str">
            <v>2070</v>
          </cell>
          <cell r="F1542" t="str">
            <v>ER_2070 - Trans/Dist/Sub Reimbursable Projects</v>
          </cell>
          <cell r="G1542" t="str">
            <v>T&amp;D Reimbursable</v>
          </cell>
          <cell r="H1542" t="str">
            <v>T&amp;D Engineering</v>
          </cell>
          <cell r="I1542" t="str">
            <v>T&amp;D</v>
          </cell>
          <cell r="J1542" t="str">
            <v>Customer Requested</v>
          </cell>
          <cell r="K1542" t="str">
            <v>SRV_ED</v>
          </cell>
          <cell r="L1542" t="str">
            <v>JUR_AN</v>
          </cell>
          <cell r="M1542" t="str">
            <v>Elec Transmission 350-359</v>
          </cell>
          <cell r="N1542" t="str">
            <v>False</v>
          </cell>
          <cell r="O1542" t="str">
            <v>Inactive</v>
          </cell>
          <cell r="P1542" t="str">
            <v>ORG_L08</v>
          </cell>
        </row>
        <row r="1543">
          <cell r="A1543" t="str">
            <v>BI_LT700</v>
          </cell>
          <cell r="B1543" t="str">
            <v>LT700</v>
          </cell>
          <cell r="C1543" t="str">
            <v>BI_LT700 - Spalding (CWP) 115 Tap</v>
          </cell>
          <cell r="D1543" t="str">
            <v>ER_2441</v>
          </cell>
          <cell r="E1543" t="str">
            <v>2441</v>
          </cell>
          <cell r="F1543" t="str">
            <v>ER_2441 - Spalding (CWP) 115 Tap</v>
          </cell>
          <cell r="G1543" t="str">
            <v>Regular Capital - Pre Business Case</v>
          </cell>
          <cell r="H1543" t="str">
            <v>No Subfunction</v>
          </cell>
          <cell r="I1543" t="str">
            <v>No Function</v>
          </cell>
          <cell r="J1543" t="str">
            <v>No Driver</v>
          </cell>
          <cell r="K1543" t="str">
            <v>SRV_ED</v>
          </cell>
          <cell r="L1543" t="str">
            <v>JUR_ID</v>
          </cell>
          <cell r="M1543" t="str">
            <v>Elec Transmission 350-359</v>
          </cell>
          <cell r="N1543" t="str">
            <v>True</v>
          </cell>
          <cell r="O1543" t="str">
            <v>Inactive</v>
          </cell>
          <cell r="P1543" t="str">
            <v>ORG_L08</v>
          </cell>
        </row>
        <row r="1544">
          <cell r="A1544" t="str">
            <v>BI_LT701</v>
          </cell>
          <cell r="B1544" t="str">
            <v>LT701</v>
          </cell>
          <cell r="C1544" t="str">
            <v>BI_LT701 - Kamiah 115kV Sub Integration</v>
          </cell>
          <cell r="D1544" t="str">
            <v>ER_2204</v>
          </cell>
          <cell r="E1544" t="str">
            <v>2204</v>
          </cell>
          <cell r="F1544" t="str">
            <v>ER_2204 - Substation Rebuilds</v>
          </cell>
          <cell r="G1544" t="str">
            <v>Substation - Station Rebuilds Program</v>
          </cell>
          <cell r="H1544" t="str">
            <v>T&amp;D Engineering</v>
          </cell>
          <cell r="I1544" t="str">
            <v>T&amp;D</v>
          </cell>
          <cell r="J1544" t="str">
            <v>Asset Condition</v>
          </cell>
          <cell r="K1544" t="str">
            <v>SRV_ED</v>
          </cell>
          <cell r="L1544" t="str">
            <v>JUR_ID</v>
          </cell>
          <cell r="M1544" t="str">
            <v>Elec Distribution 360-373</v>
          </cell>
          <cell r="N1544" t="str">
            <v>True</v>
          </cell>
          <cell r="O1544" t="str">
            <v>Inactive</v>
          </cell>
          <cell r="P1544" t="str">
            <v>ORG_L08</v>
          </cell>
        </row>
        <row r="1545">
          <cell r="A1545" t="str">
            <v>BI_LT702</v>
          </cell>
          <cell r="B1545" t="str">
            <v>LT702</v>
          </cell>
          <cell r="C1545" t="str">
            <v>BI_LT702 - South Lewiston 115/13V Sub Rebuild Tx Integration</v>
          </cell>
          <cell r="D1545" t="str">
            <v>ER_2204</v>
          </cell>
          <cell r="E1545" t="str">
            <v>2204</v>
          </cell>
          <cell r="F1545" t="str">
            <v>ER_2204 - Substation Rebuilds</v>
          </cell>
          <cell r="G1545" t="str">
            <v>Substation - Station Rebuilds Program</v>
          </cell>
          <cell r="H1545" t="str">
            <v>T&amp;D Engineering</v>
          </cell>
          <cell r="I1545" t="str">
            <v>T&amp;D</v>
          </cell>
          <cell r="J1545" t="str">
            <v>Asset Condition</v>
          </cell>
          <cell r="K1545" t="str">
            <v>SRV_ED</v>
          </cell>
          <cell r="L1545" t="str">
            <v>JUR_AN</v>
          </cell>
          <cell r="M1545" t="str">
            <v>Elec Distribution 360-373</v>
          </cell>
          <cell r="N1545" t="str">
            <v>True</v>
          </cell>
          <cell r="O1545" t="str">
            <v>Active</v>
          </cell>
          <cell r="P1545" t="str">
            <v>ORG_L08</v>
          </cell>
        </row>
        <row r="1546">
          <cell r="A1546" t="str">
            <v>BI_LT703</v>
          </cell>
          <cell r="B1546" t="str">
            <v>LT703</v>
          </cell>
          <cell r="C1546" t="str">
            <v>BI_LT703 - Old Gun Club Rd. Relocation</v>
          </cell>
          <cell r="D1546" t="str">
            <v>ER_2070</v>
          </cell>
          <cell r="E1546" t="str">
            <v>2070</v>
          </cell>
          <cell r="F1546" t="str">
            <v>ER_2070 - Trans/Dist/Sub Reimbursable Projects</v>
          </cell>
          <cell r="G1546" t="str">
            <v>T&amp;D Reimbursable</v>
          </cell>
          <cell r="H1546" t="str">
            <v>T&amp;D Engineering</v>
          </cell>
          <cell r="I1546" t="str">
            <v>T&amp;D</v>
          </cell>
          <cell r="J1546" t="str">
            <v>Customer Requested</v>
          </cell>
          <cell r="K1546" t="str">
            <v>SRV_ED</v>
          </cell>
          <cell r="L1546" t="str">
            <v>JUR_WA</v>
          </cell>
          <cell r="M1546" t="str">
            <v>Elec Transmission 350-359</v>
          </cell>
          <cell r="N1546" t="str">
            <v>True</v>
          </cell>
          <cell r="O1546" t="str">
            <v>Inactive</v>
          </cell>
          <cell r="P1546" t="str">
            <v>ORG_L08</v>
          </cell>
        </row>
        <row r="1547">
          <cell r="A1547" t="str">
            <v>BI_LT708</v>
          </cell>
          <cell r="B1547" t="str">
            <v>LT708</v>
          </cell>
          <cell r="C1547" t="str">
            <v>BI_LT708 - Lolo 230 Integration</v>
          </cell>
          <cell r="D1547" t="str">
            <v>ER_2360</v>
          </cell>
          <cell r="E1547" t="str">
            <v>2360</v>
          </cell>
          <cell r="F1547" t="str">
            <v>ER_2360 - Lolo 230 - Rebuild 230 kV Yard</v>
          </cell>
          <cell r="G1547" t="str">
            <v>Regular Capital - Pre Business Case</v>
          </cell>
          <cell r="H1547" t="str">
            <v>No Subfunction</v>
          </cell>
          <cell r="I1547" t="str">
            <v>No Function</v>
          </cell>
          <cell r="J1547" t="str">
            <v>No Driver</v>
          </cell>
          <cell r="K1547" t="str">
            <v>SRV_ED</v>
          </cell>
          <cell r="L1547" t="str">
            <v>JUR_ID</v>
          </cell>
          <cell r="M1547" t="str">
            <v>Elec Transmission 350-359</v>
          </cell>
          <cell r="N1547" t="str">
            <v>True</v>
          </cell>
          <cell r="O1547" t="str">
            <v>Inactive</v>
          </cell>
          <cell r="P1547" t="str">
            <v>ORG_L08</v>
          </cell>
        </row>
        <row r="1548">
          <cell r="A1548" t="str">
            <v>BI_LT731</v>
          </cell>
          <cell r="B1548" t="str">
            <v>LT731</v>
          </cell>
          <cell r="C1548" t="str">
            <v>BI_LT731 - Nez Perce 115 Transmission</v>
          </cell>
          <cell r="D1548" t="str">
            <v>ER_2301</v>
          </cell>
          <cell r="E1548" t="str">
            <v>2301</v>
          </cell>
          <cell r="F1548" t="str">
            <v>ER_2301 - Tribal Permits and Settlements</v>
          </cell>
          <cell r="G1548" t="str">
            <v>Tribal Permits &amp; Settlements</v>
          </cell>
          <cell r="H1548" t="str">
            <v>Other Subfunction</v>
          </cell>
          <cell r="I1548" t="str">
            <v>Other Function</v>
          </cell>
          <cell r="J1548" t="str">
            <v>Mandatory &amp; Compliance</v>
          </cell>
          <cell r="K1548" t="str">
            <v>SRV_ED</v>
          </cell>
          <cell r="L1548" t="str">
            <v>JUR_AN</v>
          </cell>
          <cell r="M1548" t="str">
            <v>Elec Transmission 350-359</v>
          </cell>
          <cell r="N1548" t="str">
            <v>False</v>
          </cell>
          <cell r="O1548" t="str">
            <v>Inactive</v>
          </cell>
          <cell r="P1548" t="str">
            <v>ORG_A01</v>
          </cell>
        </row>
        <row r="1549">
          <cell r="A1549" t="str">
            <v>BI_LT743</v>
          </cell>
          <cell r="B1549" t="str">
            <v>LT743</v>
          </cell>
          <cell r="C1549" t="str">
            <v>BI_LT743 - Available BI number</v>
          </cell>
          <cell r="D1549" t="str">
            <v>ER_2070</v>
          </cell>
          <cell r="E1549" t="str">
            <v>2070</v>
          </cell>
          <cell r="F1549" t="str">
            <v>ER_2070 - Trans/Dist/Sub Reimbursable Projects</v>
          </cell>
          <cell r="G1549" t="str">
            <v>T&amp;D Reimbursable</v>
          </cell>
          <cell r="H1549" t="str">
            <v>T&amp;D Engineering</v>
          </cell>
          <cell r="I1549" t="str">
            <v>T&amp;D</v>
          </cell>
          <cell r="J1549" t="str">
            <v>Customer Requested</v>
          </cell>
          <cell r="K1549" t="str">
            <v>SRV_ED</v>
          </cell>
          <cell r="L1549" t="str">
            <v>JUR_AN</v>
          </cell>
          <cell r="M1549" t="str">
            <v>Elec Transmission 350-359</v>
          </cell>
          <cell r="N1549" t="str">
            <v>False</v>
          </cell>
          <cell r="O1549" t="str">
            <v>Inactive</v>
          </cell>
          <cell r="P1549" t="str">
            <v>ORG_M08</v>
          </cell>
        </row>
        <row r="1550">
          <cell r="A1550" t="str">
            <v>BI_LT805</v>
          </cell>
          <cell r="B1550" t="str">
            <v>LT805</v>
          </cell>
          <cell r="C1550" t="str">
            <v>BI_LT805 - Bryden Canyon 115kV Sub (Replace Tx Equipment)</v>
          </cell>
          <cell r="D1550" t="str">
            <v>ER_2204</v>
          </cell>
          <cell r="E1550" t="str">
            <v>2204</v>
          </cell>
          <cell r="F1550" t="str">
            <v>ER_2204 - Substation Rebuilds</v>
          </cell>
          <cell r="G1550" t="str">
            <v>Substation - Station Rebuilds Program</v>
          </cell>
          <cell r="H1550" t="str">
            <v>T&amp;D Engineering</v>
          </cell>
          <cell r="I1550" t="str">
            <v>T&amp;D</v>
          </cell>
          <cell r="J1550" t="str">
            <v>Asset Condition</v>
          </cell>
          <cell r="K1550" t="str">
            <v>SRV_ED</v>
          </cell>
          <cell r="L1550" t="str">
            <v>JUR_AN</v>
          </cell>
          <cell r="M1550" t="str">
            <v>Elec Distribution 360-373</v>
          </cell>
          <cell r="N1550" t="str">
            <v>True</v>
          </cell>
          <cell r="O1550" t="str">
            <v>Active</v>
          </cell>
          <cell r="P1550" t="str">
            <v>ORG_L08</v>
          </cell>
        </row>
        <row r="1551">
          <cell r="A1551" t="str">
            <v>BI_LT806</v>
          </cell>
          <cell r="B1551" t="str">
            <v>LT806</v>
          </cell>
          <cell r="C1551" t="str">
            <v>BI_LT806 - Nezperce 115 Integration</v>
          </cell>
          <cell r="D1551" t="str">
            <v>ER_2318</v>
          </cell>
          <cell r="E1551" t="str">
            <v>2318</v>
          </cell>
          <cell r="F1551" t="str">
            <v>ER_2318 - Nez Perce / Grangeville Capacitor Banks</v>
          </cell>
          <cell r="G1551" t="str">
            <v>Regular Capital - Pre Business Case</v>
          </cell>
          <cell r="H1551" t="str">
            <v>No Subfunction</v>
          </cell>
          <cell r="I1551" t="str">
            <v>No Function</v>
          </cell>
          <cell r="J1551" t="str">
            <v>No Driver</v>
          </cell>
          <cell r="K1551" t="str">
            <v>SRV_ED</v>
          </cell>
          <cell r="L1551" t="str">
            <v>JUR_ID</v>
          </cell>
          <cell r="M1551" t="str">
            <v>Elec Transmission 350-359</v>
          </cell>
          <cell r="N1551" t="str">
            <v>True</v>
          </cell>
          <cell r="O1551" t="str">
            <v>Inactive</v>
          </cell>
          <cell r="P1551" t="str">
            <v>ORG_L08</v>
          </cell>
        </row>
        <row r="1552">
          <cell r="A1552" t="str">
            <v>BI_LT807</v>
          </cell>
          <cell r="B1552" t="str">
            <v>LT807</v>
          </cell>
          <cell r="C1552" t="str">
            <v>BI_LT807 - Grangeville Sub 115 Cap Bank:Integrate 115kV Trans</v>
          </cell>
          <cell r="D1552" t="str">
            <v>ER_2318</v>
          </cell>
          <cell r="E1552" t="str">
            <v>2318</v>
          </cell>
          <cell r="F1552" t="str">
            <v>ER_2318 - Nez Perce / Grangeville Capacitor Banks</v>
          </cell>
          <cell r="G1552" t="str">
            <v>Regular Capital - Pre Business Case</v>
          </cell>
          <cell r="H1552" t="str">
            <v>No Subfunction</v>
          </cell>
          <cell r="I1552" t="str">
            <v>No Function</v>
          </cell>
          <cell r="J1552" t="str">
            <v>No Driver</v>
          </cell>
          <cell r="K1552" t="str">
            <v>SRV_ED</v>
          </cell>
          <cell r="L1552" t="str">
            <v>JUR_ID</v>
          </cell>
          <cell r="M1552" t="str">
            <v>Elec Transmission 350-359</v>
          </cell>
          <cell r="N1552" t="str">
            <v>True</v>
          </cell>
          <cell r="O1552" t="str">
            <v>Inactive</v>
          </cell>
          <cell r="P1552" t="str">
            <v>ORG_L08</v>
          </cell>
        </row>
        <row r="1553">
          <cell r="A1553" t="str">
            <v>BI_LT809</v>
          </cell>
          <cell r="B1553" t="str">
            <v>LT809</v>
          </cell>
          <cell r="C1553" t="str">
            <v>BI_LT809 - Dry Gulch 115kV Sub- Brownfield (Transmission)</v>
          </cell>
          <cell r="D1553" t="str">
            <v>ER_2204</v>
          </cell>
          <cell r="E1553" t="str">
            <v>2204</v>
          </cell>
          <cell r="F1553" t="str">
            <v>ER_2204 - Substation Rebuilds</v>
          </cell>
          <cell r="G1553" t="str">
            <v>Substation - Station Rebuilds Program</v>
          </cell>
          <cell r="H1553" t="str">
            <v>T&amp;D Engineering</v>
          </cell>
          <cell r="I1553" t="str">
            <v>T&amp;D</v>
          </cell>
          <cell r="J1553" t="str">
            <v>Asset Condition</v>
          </cell>
          <cell r="K1553" t="str">
            <v>SRV_ED</v>
          </cell>
          <cell r="L1553" t="str">
            <v>JUR_AN</v>
          </cell>
          <cell r="M1553" t="str">
            <v>Elec Distribution 360-373</v>
          </cell>
          <cell r="N1553" t="str">
            <v>True</v>
          </cell>
          <cell r="O1553" t="str">
            <v>Active</v>
          </cell>
          <cell r="P1553" t="str">
            <v>ORG_L08</v>
          </cell>
        </row>
        <row r="1554">
          <cell r="A1554" t="str">
            <v>BI_LT815</v>
          </cell>
          <cell r="B1554" t="str">
            <v>LT815</v>
          </cell>
          <cell r="C1554" t="str">
            <v>BI_LT815 - Dry Creek-N Lewiston 230</v>
          </cell>
          <cell r="D1554" t="str">
            <v>ER_2420</v>
          </cell>
          <cell r="E1554" t="str">
            <v>2420</v>
          </cell>
          <cell r="F1554" t="str">
            <v>ER_2420 - Dry Creek-N Lewiston 230kV Recond</v>
          </cell>
          <cell r="G1554" t="str">
            <v>Regular Capital - Pre Business Case</v>
          </cell>
          <cell r="H1554" t="str">
            <v>No Subfunction</v>
          </cell>
          <cell r="I1554" t="str">
            <v>No Function</v>
          </cell>
          <cell r="J1554" t="str">
            <v>No Driver</v>
          </cell>
          <cell r="K1554" t="str">
            <v>SRV_ED</v>
          </cell>
          <cell r="L1554" t="str">
            <v>JUR_WA</v>
          </cell>
          <cell r="M1554" t="str">
            <v>Elec Distribution 360-373</v>
          </cell>
          <cell r="N1554" t="str">
            <v>True</v>
          </cell>
          <cell r="O1554" t="str">
            <v>Inactive</v>
          </cell>
          <cell r="P1554" t="str">
            <v>ORG_L08</v>
          </cell>
        </row>
        <row r="1555">
          <cell r="A1555" t="str">
            <v>BI_LT816</v>
          </cell>
          <cell r="B1555" t="str">
            <v>LT816</v>
          </cell>
          <cell r="C1555" t="str">
            <v>BI_LT816 - N Lewiston-Shawnee 230 Reinsulate 2 mile</v>
          </cell>
          <cell r="D1555" t="str">
            <v>ER_2420</v>
          </cell>
          <cell r="E1555" t="str">
            <v>2420</v>
          </cell>
          <cell r="F1555" t="str">
            <v>ER_2420 - Dry Creek-N Lewiston 230kV Recond</v>
          </cell>
          <cell r="G1555" t="str">
            <v>Regular Capital - Pre Business Case</v>
          </cell>
          <cell r="H1555" t="str">
            <v>No Subfunction</v>
          </cell>
          <cell r="I1555" t="str">
            <v>No Function</v>
          </cell>
          <cell r="J1555" t="str">
            <v>No Driver</v>
          </cell>
          <cell r="K1555" t="str">
            <v>SRV_ED</v>
          </cell>
          <cell r="L1555" t="str">
            <v>JUR_WA</v>
          </cell>
          <cell r="M1555" t="str">
            <v>Elec Distribution 360-373</v>
          </cell>
          <cell r="N1555" t="str">
            <v>False</v>
          </cell>
          <cell r="O1555" t="str">
            <v>Inactive</v>
          </cell>
          <cell r="P1555" t="str">
            <v>ORG_L08</v>
          </cell>
        </row>
        <row r="1556">
          <cell r="A1556" t="str">
            <v>BI_LT900</v>
          </cell>
          <cell r="B1556" t="str">
            <v>LT900</v>
          </cell>
          <cell r="C1556" t="str">
            <v>BI_LT900 - Lolo-Oxbow 230kV Transmission Line Rebuild ProjectUpgrade</v>
          </cell>
          <cell r="D1556" t="str">
            <v>ER_2596</v>
          </cell>
          <cell r="E1556" t="str">
            <v>2596</v>
          </cell>
          <cell r="F1556" t="str">
            <v>ER_2596 - Lolo-Oxbow 230kV Transmission Line Rebuild Project</v>
          </cell>
          <cell r="G1556" t="str">
            <v>Transmission Major Rebuild - Asset Condition</v>
          </cell>
          <cell r="H1556" t="str">
            <v>T&amp;D Engineering</v>
          </cell>
          <cell r="I1556" t="str">
            <v>T&amp;D</v>
          </cell>
          <cell r="J1556" t="str">
            <v>Asset Condition</v>
          </cell>
          <cell r="K1556" t="str">
            <v>SRV_ED</v>
          </cell>
          <cell r="L1556" t="str">
            <v>JUR_AN</v>
          </cell>
          <cell r="M1556" t="str">
            <v>Elec Transmission 350-359</v>
          </cell>
          <cell r="N1556" t="str">
            <v>True</v>
          </cell>
          <cell r="O1556" t="str">
            <v>Active</v>
          </cell>
          <cell r="P1556" t="str">
            <v>ORG_L08</v>
          </cell>
        </row>
        <row r="1557">
          <cell r="A1557" t="str">
            <v>BI_LT901</v>
          </cell>
          <cell r="B1557" t="str">
            <v>LT901</v>
          </cell>
          <cell r="C1557" t="str">
            <v>BI_LT901 - Kooskia Substation - Rebuild (Transmission)</v>
          </cell>
          <cell r="D1557" t="str">
            <v>ER_2204</v>
          </cell>
          <cell r="E1557" t="str">
            <v>2204</v>
          </cell>
          <cell r="F1557" t="str">
            <v>ER_2204 - Substation Rebuilds</v>
          </cell>
          <cell r="G1557" t="str">
            <v>Substation - Station Rebuilds Program</v>
          </cell>
          <cell r="H1557" t="str">
            <v>T&amp;D Engineering</v>
          </cell>
          <cell r="I1557" t="str">
            <v>T&amp;D</v>
          </cell>
          <cell r="J1557" t="str">
            <v>Asset Condition</v>
          </cell>
          <cell r="K1557" t="str">
            <v>SRV_ED</v>
          </cell>
          <cell r="L1557" t="str">
            <v>JUR_AN</v>
          </cell>
          <cell r="M1557" t="str">
            <v>Elec Distribution 360-373</v>
          </cell>
          <cell r="N1557" t="str">
            <v>True</v>
          </cell>
          <cell r="O1557" t="str">
            <v>Active</v>
          </cell>
          <cell r="P1557" t="str">
            <v>ORG_L08</v>
          </cell>
        </row>
        <row r="1558">
          <cell r="A1558" t="str">
            <v>BI_LT902</v>
          </cell>
          <cell r="B1558" t="str">
            <v>LT902</v>
          </cell>
          <cell r="C1558" t="str">
            <v>BI_LT902 - Lewiston Orchards Ind Dev (LOID) Sub - New (Trans)</v>
          </cell>
          <cell r="D1558" t="str">
            <v>ER_2274</v>
          </cell>
          <cell r="E1558" t="str">
            <v>2274</v>
          </cell>
          <cell r="F1558" t="str">
            <v>ER_2274 - New Substations</v>
          </cell>
          <cell r="G1558" t="str">
            <v>Substation - New Distribution Station Capacity Program</v>
          </cell>
          <cell r="H1558" t="str">
            <v>T&amp;D Engineering</v>
          </cell>
          <cell r="I1558" t="str">
            <v>T&amp;D</v>
          </cell>
          <cell r="J1558" t="str">
            <v>Performance &amp; Capacity</v>
          </cell>
          <cell r="K1558" t="str">
            <v>SRV_ED</v>
          </cell>
          <cell r="L1558" t="str">
            <v>JUR_AN</v>
          </cell>
          <cell r="M1558" t="str">
            <v>Elec Transmission 350-359</v>
          </cell>
          <cell r="N1558" t="str">
            <v>True</v>
          </cell>
          <cell r="O1558" t="str">
            <v>Active</v>
          </cell>
          <cell r="P1558" t="str">
            <v>ORG_L08</v>
          </cell>
        </row>
        <row r="1559">
          <cell r="A1559" t="str">
            <v>BI_LT903</v>
          </cell>
          <cell r="B1559" t="str">
            <v>LT903</v>
          </cell>
          <cell r="C1559" t="str">
            <v>BI_LT903 - Clearwater 115kV Sub Rebuild (Trans)</v>
          </cell>
          <cell r="D1559" t="str">
            <v>ER_2204</v>
          </cell>
          <cell r="E1559" t="str">
            <v>2204</v>
          </cell>
          <cell r="F1559" t="str">
            <v>ER_2204 - Substation Rebuilds</v>
          </cell>
          <cell r="G1559" t="str">
            <v>Substation - Station Rebuilds Program</v>
          </cell>
          <cell r="H1559" t="str">
            <v>T&amp;D Engineering</v>
          </cell>
          <cell r="I1559" t="str">
            <v>T&amp;D</v>
          </cell>
          <cell r="J1559" t="str">
            <v>Asset Condition</v>
          </cell>
          <cell r="K1559" t="str">
            <v>SRV_ED</v>
          </cell>
          <cell r="L1559" t="str">
            <v>JUR_AN</v>
          </cell>
          <cell r="M1559" t="str">
            <v>Elec Transmission 350-359</v>
          </cell>
          <cell r="N1559" t="str">
            <v>True</v>
          </cell>
          <cell r="O1559" t="str">
            <v>Active</v>
          </cell>
          <cell r="P1559" t="str">
            <v>ORG_L08</v>
          </cell>
        </row>
        <row r="1560">
          <cell r="A1560" t="str">
            <v>BI_LT904</v>
          </cell>
          <cell r="B1560" t="str">
            <v>LT904</v>
          </cell>
          <cell r="C1560" t="str">
            <v>BI_LT904 - Clearwater 115kV Sub SCADA (Trans)</v>
          </cell>
          <cell r="D1560" t="str">
            <v>ER_2606</v>
          </cell>
          <cell r="E1560" t="str">
            <v>2606</v>
          </cell>
          <cell r="F1560" t="str">
            <v>ER_2606 - SCADA to all Substations</v>
          </cell>
          <cell r="G1560" t="str">
            <v>Substation - New Distribution Station Capacity Program</v>
          </cell>
          <cell r="H1560" t="str">
            <v>T&amp;D Engineering</v>
          </cell>
          <cell r="I1560" t="str">
            <v>T&amp;D</v>
          </cell>
          <cell r="J1560" t="str">
            <v>Performance &amp; Capacity</v>
          </cell>
          <cell r="K1560" t="str">
            <v>SRV_ED</v>
          </cell>
          <cell r="L1560" t="str">
            <v>JUR_AN</v>
          </cell>
          <cell r="M1560" t="str">
            <v>Elec Distribution 360-373</v>
          </cell>
          <cell r="N1560" t="str">
            <v>True</v>
          </cell>
          <cell r="O1560" t="str">
            <v>Active</v>
          </cell>
          <cell r="P1560" t="str">
            <v>ORG_L08</v>
          </cell>
        </row>
        <row r="1561">
          <cell r="A1561" t="str">
            <v>BI_LT905</v>
          </cell>
          <cell r="B1561" t="str">
            <v>LT905</v>
          </cell>
          <cell r="C1561" t="str">
            <v>BI_LT905 - CLearwater-N Lewiston 115</v>
          </cell>
          <cell r="D1561" t="str">
            <v>ER_2419</v>
          </cell>
          <cell r="E1561" t="str">
            <v>2419</v>
          </cell>
          <cell r="F1561" t="str">
            <v>ER_2419 - Clearwater-N Lewiston 115kV Recond</v>
          </cell>
          <cell r="G1561" t="str">
            <v>Regular Capital - Pre Business Case</v>
          </cell>
          <cell r="H1561" t="str">
            <v>No Subfunction</v>
          </cell>
          <cell r="I1561" t="str">
            <v>No Function</v>
          </cell>
          <cell r="J1561" t="str">
            <v>No Driver</v>
          </cell>
          <cell r="K1561" t="str">
            <v>SRV_ED</v>
          </cell>
          <cell r="L1561" t="str">
            <v>JUR_ID</v>
          </cell>
          <cell r="M1561" t="str">
            <v>Elec Distribution 360-373</v>
          </cell>
          <cell r="N1561" t="str">
            <v>True</v>
          </cell>
          <cell r="O1561" t="str">
            <v>Inactive</v>
          </cell>
          <cell r="P1561" t="str">
            <v>ORG_L08</v>
          </cell>
        </row>
        <row r="1562">
          <cell r="A1562" t="str">
            <v>BI_LT906</v>
          </cell>
          <cell r="B1562" t="str">
            <v>LT906</v>
          </cell>
          <cell r="C1562" t="str">
            <v>BI_LT906 - North Lewiston PRC-002 (Transmission Integration)</v>
          </cell>
          <cell r="D1562" t="str">
            <v>ER_2608</v>
          </cell>
          <cell r="E1562" t="str">
            <v>2608</v>
          </cell>
          <cell r="F1562" t="str">
            <v>ER_2608 - Protection System Upgrades for PRC-002</v>
          </cell>
          <cell r="G1562" t="str">
            <v>Protection System Upgrade for PRC-002</v>
          </cell>
          <cell r="H1562" t="str">
            <v>T&amp;D Engineering</v>
          </cell>
          <cell r="I1562" t="str">
            <v>T&amp;D</v>
          </cell>
          <cell r="J1562" t="str">
            <v>Mandatory &amp; Compliance</v>
          </cell>
          <cell r="K1562" t="str">
            <v>SRV_ED</v>
          </cell>
          <cell r="L1562" t="str">
            <v>JUR_AN</v>
          </cell>
          <cell r="M1562" t="str">
            <v>Elec Transmission 350-359</v>
          </cell>
          <cell r="N1562" t="str">
            <v>True</v>
          </cell>
          <cell r="O1562" t="str">
            <v>Active</v>
          </cell>
          <cell r="P1562" t="str">
            <v>ORG_L08</v>
          </cell>
        </row>
        <row r="1563">
          <cell r="A1563" t="str">
            <v>BI_MG200</v>
          </cell>
          <cell r="B1563" t="str">
            <v>MG200</v>
          </cell>
          <cell r="C1563" t="str">
            <v>BI_MG200 - KF_Ash Landfill Expansion</v>
          </cell>
          <cell r="D1563" t="str">
            <v>ER_4221</v>
          </cell>
          <cell r="E1563" t="str">
            <v>4221</v>
          </cell>
          <cell r="F1563" t="str">
            <v>ER_4221 - KF_Ash Landfill Expansion</v>
          </cell>
          <cell r="G1563" t="str">
            <v>KF_Ash Landfill Expansion</v>
          </cell>
          <cell r="H1563" t="str">
            <v>Generation Subfunction</v>
          </cell>
          <cell r="I1563" t="str">
            <v>Generation Function</v>
          </cell>
          <cell r="J1563" t="str">
            <v>Mandatory &amp; Compliance</v>
          </cell>
          <cell r="K1563" t="str">
            <v>SRV_ED</v>
          </cell>
          <cell r="L1563" t="str">
            <v>JUR_AN</v>
          </cell>
          <cell r="M1563" t="str">
            <v>Thermal 311-316</v>
          </cell>
          <cell r="N1563" t="str">
            <v>True</v>
          </cell>
          <cell r="O1563" t="str">
            <v>Active</v>
          </cell>
          <cell r="P1563" t="str">
            <v>ORG_K07</v>
          </cell>
        </row>
        <row r="1564">
          <cell r="A1564" t="str">
            <v>BI_MG300</v>
          </cell>
          <cell r="B1564" t="str">
            <v>MG300</v>
          </cell>
          <cell r="C1564" t="str">
            <v>BI_MG300 - KFGS Ash Collector</v>
          </cell>
          <cell r="D1564" t="str">
            <v>ER_4168</v>
          </cell>
          <cell r="E1564" t="str">
            <v>4168</v>
          </cell>
          <cell r="F1564" t="str">
            <v>ER_4168 - KFGS Ash Collector</v>
          </cell>
          <cell r="G1564" t="str">
            <v>KFGS Ash Collector</v>
          </cell>
          <cell r="H1564" t="str">
            <v>Generation Subfunction</v>
          </cell>
          <cell r="I1564" t="str">
            <v>Generation Function</v>
          </cell>
          <cell r="J1564" t="str">
            <v>No Driver</v>
          </cell>
          <cell r="K1564" t="str">
            <v>SRV_ED</v>
          </cell>
          <cell r="L1564" t="str">
            <v>JUR_AN</v>
          </cell>
          <cell r="M1564" t="str">
            <v>Thermal 311-316</v>
          </cell>
          <cell r="N1564" t="str">
            <v>True</v>
          </cell>
          <cell r="O1564" t="str">
            <v>Inactive</v>
          </cell>
          <cell r="P1564" t="str">
            <v>ORG_E07</v>
          </cell>
        </row>
        <row r="1565">
          <cell r="A1565" t="str">
            <v>BI_MG301</v>
          </cell>
          <cell r="B1565" t="str">
            <v>MG301</v>
          </cell>
          <cell r="C1565" t="str">
            <v>BI_MG301 - KF_ID Fan and Motor Replacement</v>
          </cell>
          <cell r="D1565" t="str">
            <v>ER_4237</v>
          </cell>
          <cell r="E1565" t="str">
            <v>4237</v>
          </cell>
          <cell r="F1565" t="str">
            <v>ER_4237 - KF_ID Fan and Motor Replacement</v>
          </cell>
          <cell r="G1565" t="str">
            <v>KF_ID Fan &amp; Motor Replacement</v>
          </cell>
          <cell r="H1565" t="str">
            <v>Generation Subfunction</v>
          </cell>
          <cell r="I1565" t="str">
            <v>Generation Function</v>
          </cell>
          <cell r="J1565" t="str">
            <v>Asset Condition</v>
          </cell>
          <cell r="K1565" t="str">
            <v>SRV_ED</v>
          </cell>
          <cell r="L1565" t="str">
            <v>JUR_AN</v>
          </cell>
          <cell r="M1565" t="str">
            <v>Thermal 311-316</v>
          </cell>
          <cell r="N1565" t="str">
            <v>True</v>
          </cell>
          <cell r="O1565" t="str">
            <v>Active</v>
          </cell>
          <cell r="P1565" t="str">
            <v>ORG_K07</v>
          </cell>
        </row>
        <row r="1566">
          <cell r="A1566" t="str">
            <v>BI_MG500</v>
          </cell>
          <cell r="B1566" t="str">
            <v>MG500</v>
          </cell>
          <cell r="C1566" t="str">
            <v>BI_MG500 - KFGS Diesel Fuel Station</v>
          </cell>
          <cell r="D1566" t="str">
            <v>ER_4173</v>
          </cell>
          <cell r="E1566" t="str">
            <v>4173</v>
          </cell>
          <cell r="F1566" t="str">
            <v>ER_4173 - KFGS Diesel Fuel Station</v>
          </cell>
          <cell r="G1566" t="str">
            <v>Kettle Falls Diesel Fuel Filling Station</v>
          </cell>
          <cell r="H1566" t="str">
            <v>Generation Subfunction</v>
          </cell>
          <cell r="I1566" t="str">
            <v>Generation Function</v>
          </cell>
          <cell r="J1566" t="str">
            <v>No Driver</v>
          </cell>
          <cell r="K1566" t="str">
            <v>SRV_ED</v>
          </cell>
          <cell r="L1566" t="str">
            <v>JUR_AN</v>
          </cell>
          <cell r="M1566" t="str">
            <v>Thermal 311-316</v>
          </cell>
          <cell r="N1566" t="str">
            <v>True</v>
          </cell>
          <cell r="O1566" t="str">
            <v>Inactive</v>
          </cell>
          <cell r="P1566" t="str">
            <v>ORG_K07</v>
          </cell>
        </row>
        <row r="1567">
          <cell r="A1567" t="str">
            <v>BI_MG700</v>
          </cell>
          <cell r="B1567" t="str">
            <v>MG700</v>
          </cell>
          <cell r="C1567" t="str">
            <v>BI_MG700 - Purchase Certified Rebuilt Cat D10R Dozer</v>
          </cell>
          <cell r="D1567" t="str">
            <v>ER_4182</v>
          </cell>
          <cell r="E1567" t="str">
            <v>4182</v>
          </cell>
          <cell r="F1567" t="str">
            <v>ER_4182 - Purchase Certified Rebuilt Cat D10R Dozer</v>
          </cell>
          <cell r="G1567" t="str">
            <v>Certified Rebuild D10R CAT Dozer</v>
          </cell>
          <cell r="H1567" t="str">
            <v>Generation Subfunction</v>
          </cell>
          <cell r="I1567" t="str">
            <v>Generation Function</v>
          </cell>
          <cell r="J1567" t="str">
            <v>Asset Condition</v>
          </cell>
          <cell r="K1567" t="str">
            <v>SRV_ED</v>
          </cell>
          <cell r="L1567" t="str">
            <v>JUR_AN</v>
          </cell>
          <cell r="M1567" t="str">
            <v>Thermal 311-316</v>
          </cell>
          <cell r="N1567" t="str">
            <v>True</v>
          </cell>
          <cell r="O1567" t="str">
            <v>Inactive</v>
          </cell>
          <cell r="P1567" t="str">
            <v>ORG_E07</v>
          </cell>
        </row>
        <row r="1568">
          <cell r="A1568" t="str">
            <v>BI_MG800</v>
          </cell>
          <cell r="B1568" t="str">
            <v>MG800</v>
          </cell>
          <cell r="C1568" t="str">
            <v>BI_MG800 - KFGS Boiler Tube Maintenance (Economizer section)</v>
          </cell>
          <cell r="D1568" t="str">
            <v>ER_4198</v>
          </cell>
          <cell r="E1568" t="str">
            <v>4198</v>
          </cell>
          <cell r="F1568" t="str">
            <v>ER_4198 - KFGS Boiler Tube Maintenance (Economizer section)</v>
          </cell>
          <cell r="G1568" t="str">
            <v>KFGS Boiler Tube Maintenance - Economizer Section</v>
          </cell>
          <cell r="H1568" t="str">
            <v>Generation Subfunction</v>
          </cell>
          <cell r="I1568" t="str">
            <v>Generation Function</v>
          </cell>
          <cell r="J1568" t="str">
            <v>No Driver</v>
          </cell>
          <cell r="K1568" t="str">
            <v>SRV_ED</v>
          </cell>
          <cell r="L1568" t="str">
            <v>JUR_AN</v>
          </cell>
          <cell r="M1568" t="str">
            <v>Thermal 311-316</v>
          </cell>
          <cell r="N1568" t="str">
            <v>True</v>
          </cell>
          <cell r="O1568" t="str">
            <v>Active</v>
          </cell>
          <cell r="P1568" t="str">
            <v>ORG_K07</v>
          </cell>
        </row>
        <row r="1569">
          <cell r="A1569" t="str">
            <v>BI_MG900</v>
          </cell>
          <cell r="B1569" t="str">
            <v>MG900</v>
          </cell>
          <cell r="C1569" t="str">
            <v>BI_MG900 - KF Fuel Yard Equipment Replacement</v>
          </cell>
          <cell r="D1569" t="str">
            <v>ER_4199</v>
          </cell>
          <cell r="E1569" t="str">
            <v>4199</v>
          </cell>
          <cell r="F1569" t="str">
            <v>ER_4199 - KF Fuel Yard Equipment Replacement</v>
          </cell>
          <cell r="G1569" t="str">
            <v>KF_Fuel Yard Equipment Replacement</v>
          </cell>
          <cell r="H1569" t="str">
            <v>Generation Subfunction</v>
          </cell>
          <cell r="I1569" t="str">
            <v>Generation Function</v>
          </cell>
          <cell r="J1569" t="str">
            <v>Asset Condition</v>
          </cell>
          <cell r="K1569" t="str">
            <v>SRV_ED</v>
          </cell>
          <cell r="L1569" t="str">
            <v>JUR_AN</v>
          </cell>
          <cell r="M1569" t="str">
            <v>Thermal 311-316</v>
          </cell>
          <cell r="N1569" t="str">
            <v>True</v>
          </cell>
          <cell r="O1569" t="str">
            <v>Active</v>
          </cell>
          <cell r="P1569" t="str">
            <v>ORG_K07</v>
          </cell>
        </row>
        <row r="1570">
          <cell r="A1570" t="str">
            <v>BI_MG901</v>
          </cell>
          <cell r="B1570" t="str">
            <v>MG901</v>
          </cell>
          <cell r="C1570" t="str">
            <v>BI_MG901 - KF Turbine 15th Stage Buckets</v>
          </cell>
          <cell r="D1570" t="str">
            <v>ER_4205</v>
          </cell>
          <cell r="E1570" t="str">
            <v>4205</v>
          </cell>
          <cell r="F1570" t="str">
            <v>ER_4205 - KF Turbine 15th Stage Buckets</v>
          </cell>
          <cell r="G1570" t="str">
            <v>KF Turbine 15th Stage Buckets</v>
          </cell>
          <cell r="H1570" t="str">
            <v>Generation Subfunction</v>
          </cell>
          <cell r="I1570" t="str">
            <v>Generation Function</v>
          </cell>
          <cell r="J1570" t="str">
            <v>Failed Plant &amp; Operations</v>
          </cell>
          <cell r="K1570" t="str">
            <v>SRV_ED</v>
          </cell>
          <cell r="L1570" t="str">
            <v>JUR_AN</v>
          </cell>
          <cell r="M1570" t="str">
            <v>Thermal 311-316</v>
          </cell>
          <cell r="N1570" t="str">
            <v>True</v>
          </cell>
          <cell r="O1570" t="str">
            <v>Active</v>
          </cell>
          <cell r="P1570" t="str">
            <v>ORG_K07</v>
          </cell>
        </row>
        <row r="1571">
          <cell r="A1571" t="str">
            <v>BI_MJ304</v>
          </cell>
          <cell r="B1571" t="str">
            <v>MJ304</v>
          </cell>
          <cell r="C1571" t="str">
            <v>BI_MJ304 - ORCA - DSM</v>
          </cell>
          <cell r="D1571" t="str">
            <v>ER_7999</v>
          </cell>
          <cell r="E1571" t="str">
            <v>7999</v>
          </cell>
          <cell r="F1571" t="str">
            <v>ER_7999 - DSM OR/CA</v>
          </cell>
          <cell r="G1571" t="str">
            <v>Regular Capital - Pre Business Case</v>
          </cell>
          <cell r="H1571" t="str">
            <v>No Subfunction</v>
          </cell>
          <cell r="I1571" t="str">
            <v>No Function</v>
          </cell>
          <cell r="J1571" t="str">
            <v>No Driver</v>
          </cell>
          <cell r="K1571" t="str">
            <v>SRV_GD</v>
          </cell>
          <cell r="L1571" t="str">
            <v>JUR_OR</v>
          </cell>
          <cell r="M1571" t="str">
            <v>DSM 186</v>
          </cell>
          <cell r="N1571" t="str">
            <v>False</v>
          </cell>
          <cell r="O1571" t="str">
            <v>Inactive</v>
          </cell>
          <cell r="P1571" t="str">
            <v>ORG_A52</v>
          </cell>
        </row>
        <row r="1572">
          <cell r="A1572" t="str">
            <v>BI_MN001</v>
          </cell>
          <cell r="B1572" t="str">
            <v>MN001</v>
          </cell>
          <cell r="C1572" t="str">
            <v>BI_MN001 - Roseburg 6 PE Reinforcement- Mercy Hospital</v>
          </cell>
          <cell r="D1572" t="str">
            <v>ER_3000</v>
          </cell>
          <cell r="E1572" t="str">
            <v>3000</v>
          </cell>
          <cell r="F1572" t="str">
            <v>ER_3000 - Gas Reinforce-Minor Blanket</v>
          </cell>
          <cell r="G1572" t="str">
            <v>Gas Reinforcement Program</v>
          </cell>
          <cell r="H1572" t="str">
            <v>Gas Subfunction</v>
          </cell>
          <cell r="I1572" t="str">
            <v>Gas</v>
          </cell>
          <cell r="J1572" t="str">
            <v>Performance &amp; Capacity</v>
          </cell>
          <cell r="K1572" t="str">
            <v>SRV_GD</v>
          </cell>
          <cell r="L1572" t="str">
            <v>JUR_AA</v>
          </cell>
          <cell r="M1572" t="str">
            <v>Gas Distribution 374-387</v>
          </cell>
          <cell r="N1572" t="str">
            <v>True</v>
          </cell>
          <cell r="O1572" t="str">
            <v>Inactive</v>
          </cell>
          <cell r="P1572" t="str">
            <v>ORG_B51</v>
          </cell>
        </row>
        <row r="1573">
          <cell r="A1573" t="str">
            <v>BI_MN002</v>
          </cell>
          <cell r="B1573" t="str">
            <v>MN002</v>
          </cell>
          <cell r="C1573" t="str">
            <v>BI_MN002 - Gas Meter and Metering Equipment Purchases - OR</v>
          </cell>
          <cell r="D1573" t="str">
            <v>ER_1056</v>
          </cell>
          <cell r="E1573" t="str">
            <v>1056</v>
          </cell>
          <cell r="F1573" t="str">
            <v>ER_1056 - Gas Meter and Metering Equipment Purchases</v>
          </cell>
          <cell r="G1573" t="str">
            <v>New Revenue - Growth</v>
          </cell>
          <cell r="H1573" t="str">
            <v>Growth Subfunction</v>
          </cell>
          <cell r="I1573" t="str">
            <v>Growth</v>
          </cell>
          <cell r="J1573" t="str">
            <v>Customer Requested</v>
          </cell>
          <cell r="K1573" t="str">
            <v>SRV_GD</v>
          </cell>
          <cell r="L1573" t="str">
            <v>JUR_OR</v>
          </cell>
          <cell r="M1573" t="str">
            <v>Gas Distribution 374-387</v>
          </cell>
          <cell r="N1573" t="str">
            <v>False</v>
          </cell>
          <cell r="O1573" t="str">
            <v>Active</v>
          </cell>
          <cell r="P1573" t="str">
            <v>ORG_B51</v>
          </cell>
        </row>
        <row r="1574">
          <cell r="A1574" t="str">
            <v>BI_MN100</v>
          </cell>
          <cell r="B1574" t="str">
            <v>MN100</v>
          </cell>
          <cell r="C1574" t="str">
            <v>BI_MN100 - Gas HP Pipeline Remediation Program-OR</v>
          </cell>
          <cell r="D1574" t="str">
            <v>ER_3057</v>
          </cell>
          <cell r="E1574" t="str">
            <v>3057</v>
          </cell>
          <cell r="F1574" t="str">
            <v>ER_3057 - Gas HP Pipeline Remediation Program</v>
          </cell>
          <cell r="G1574" t="str">
            <v>Gas HP Pipeline Remediation Program</v>
          </cell>
          <cell r="H1574" t="str">
            <v>Gas Subfunction</v>
          </cell>
          <cell r="I1574" t="str">
            <v>Gas</v>
          </cell>
          <cell r="J1574" t="str">
            <v>Mandatory &amp; Compliance</v>
          </cell>
          <cell r="K1574" t="str">
            <v>SRV_GD</v>
          </cell>
          <cell r="L1574" t="str">
            <v>JUR_OR</v>
          </cell>
          <cell r="M1574" t="str">
            <v>Gas Distribution 374-387</v>
          </cell>
          <cell r="N1574" t="str">
            <v>True</v>
          </cell>
          <cell r="O1574" t="str">
            <v>Active</v>
          </cell>
          <cell r="P1574" t="str">
            <v>ORG_B51</v>
          </cell>
        </row>
        <row r="1575">
          <cell r="A1575" t="str">
            <v>BI_MN101</v>
          </cell>
          <cell r="B1575" t="str">
            <v>MN101</v>
          </cell>
          <cell r="C1575" t="str">
            <v>BI_MN101 - Replace System Reinforcement-OR</v>
          </cell>
          <cell r="D1575" t="str">
            <v>ER_3000</v>
          </cell>
          <cell r="E1575" t="str">
            <v>3000</v>
          </cell>
          <cell r="F1575" t="str">
            <v>ER_3000 - Gas Reinforce-Minor Blanket</v>
          </cell>
          <cell r="G1575" t="str">
            <v>Gas Reinforcement Program</v>
          </cell>
          <cell r="H1575" t="str">
            <v>Gas Subfunction</v>
          </cell>
          <cell r="I1575" t="str">
            <v>Gas</v>
          </cell>
          <cell r="J1575" t="str">
            <v>Performance &amp; Capacity</v>
          </cell>
          <cell r="K1575" t="str">
            <v>SRV_GD</v>
          </cell>
          <cell r="L1575" t="str">
            <v>JUR_OR</v>
          </cell>
          <cell r="M1575" t="str">
            <v>Gas Distribution 374-387</v>
          </cell>
          <cell r="N1575" t="str">
            <v>True</v>
          </cell>
          <cell r="O1575" t="str">
            <v>Active</v>
          </cell>
          <cell r="P1575" t="str">
            <v>ORG_B51</v>
          </cell>
        </row>
        <row r="1576">
          <cell r="A1576" t="str">
            <v>BI_MN202</v>
          </cell>
          <cell r="B1576" t="str">
            <v>MN202</v>
          </cell>
          <cell r="C1576" t="str">
            <v>BI_MN202 - Convert Glendale Propane System to Natural Gas</v>
          </cell>
          <cell r="D1576" t="str">
            <v>ER_3200</v>
          </cell>
          <cell r="E1576" t="str">
            <v>3200</v>
          </cell>
          <cell r="F1576" t="str">
            <v>ER_3200 - Glendale Gas Conversion</v>
          </cell>
          <cell r="G1576" t="str">
            <v>Regular Capital - Pre Business Case</v>
          </cell>
          <cell r="H1576" t="str">
            <v>No Subfunction</v>
          </cell>
          <cell r="I1576" t="str">
            <v>No Function</v>
          </cell>
          <cell r="J1576" t="str">
            <v>No Driver</v>
          </cell>
          <cell r="K1576" t="str">
            <v>SRV_GD</v>
          </cell>
          <cell r="L1576" t="str">
            <v>JUR_OR</v>
          </cell>
          <cell r="M1576" t="str">
            <v>Gas Distribution 374-387</v>
          </cell>
          <cell r="N1576" t="str">
            <v>True</v>
          </cell>
          <cell r="O1576" t="str">
            <v>Inactive</v>
          </cell>
          <cell r="P1576" t="str">
            <v>ORG_A81</v>
          </cell>
        </row>
        <row r="1577">
          <cell r="A1577" t="str">
            <v>BI_MN206</v>
          </cell>
          <cell r="B1577" t="str">
            <v>MN206</v>
          </cell>
          <cell r="C1577" t="str">
            <v>BI_MN206 - Gas Distribution Non Revenue - Medford</v>
          </cell>
          <cell r="D1577" t="str">
            <v>ER_3005</v>
          </cell>
          <cell r="E1577" t="str">
            <v>3005</v>
          </cell>
          <cell r="F1577" t="str">
            <v>ER_3005 - Gas Distribution Non-Revenue Blanket</v>
          </cell>
          <cell r="G1577" t="str">
            <v>Gas Non-Revenue Program</v>
          </cell>
          <cell r="H1577" t="str">
            <v>Gas Subfunction</v>
          </cell>
          <cell r="I1577" t="str">
            <v>Gas</v>
          </cell>
          <cell r="J1577" t="str">
            <v>Failed Plant &amp; Operations</v>
          </cell>
          <cell r="K1577" t="str">
            <v>SRV_GD</v>
          </cell>
          <cell r="L1577" t="str">
            <v>JUR_OR</v>
          </cell>
          <cell r="M1577" t="str">
            <v>Gas Distribution 374-387</v>
          </cell>
          <cell r="N1577" t="str">
            <v>False</v>
          </cell>
          <cell r="O1577" t="str">
            <v>Active</v>
          </cell>
          <cell r="P1577" t="str">
            <v>ORG_A81</v>
          </cell>
        </row>
        <row r="1578">
          <cell r="A1578" t="str">
            <v>BI_MN207</v>
          </cell>
          <cell r="B1578" t="str">
            <v>MN207</v>
          </cell>
          <cell r="C1578" t="str">
            <v>BI_MN207 - ORCA Meters Minor Blanket</v>
          </cell>
          <cell r="D1578" t="str">
            <v>ER_1050</v>
          </cell>
          <cell r="E1578" t="str">
            <v>1050</v>
          </cell>
          <cell r="F1578" t="str">
            <v>ER_1050 - Gas Meters Minor Blanket</v>
          </cell>
          <cell r="G1578" t="str">
            <v>New Revenue - Growth</v>
          </cell>
          <cell r="H1578" t="str">
            <v>Growth Subfunction</v>
          </cell>
          <cell r="I1578" t="str">
            <v>Growth</v>
          </cell>
          <cell r="J1578" t="str">
            <v>Customer Requested</v>
          </cell>
          <cell r="K1578" t="str">
            <v>SRV_GD</v>
          </cell>
          <cell r="L1578" t="str">
            <v>JUR_OR</v>
          </cell>
          <cell r="M1578" t="str">
            <v>Gas Distribution 374-387</v>
          </cell>
          <cell r="N1578" t="str">
            <v>False</v>
          </cell>
          <cell r="O1578" t="str">
            <v>Active</v>
          </cell>
          <cell r="P1578" t="str">
            <v>ORG_C81</v>
          </cell>
        </row>
        <row r="1579">
          <cell r="A1579" t="str">
            <v>BI_MN300</v>
          </cell>
          <cell r="B1579" t="str">
            <v>MN300</v>
          </cell>
          <cell r="C1579" t="str">
            <v>BI_MN300 - Road Projects</v>
          </cell>
          <cell r="D1579" t="str">
            <v>ER_3003</v>
          </cell>
          <cell r="E1579" t="str">
            <v>3003</v>
          </cell>
          <cell r="F1579" t="str">
            <v>ER_3003 - Gas Replace-St&amp;Hwy</v>
          </cell>
          <cell r="G1579" t="str">
            <v>Gas Replacement Street and Highway Program</v>
          </cell>
          <cell r="H1579" t="str">
            <v>Gas Subfunction</v>
          </cell>
          <cell r="I1579" t="str">
            <v>Gas</v>
          </cell>
          <cell r="J1579" t="str">
            <v>Mandatory &amp; Compliance</v>
          </cell>
          <cell r="K1579" t="str">
            <v>SRV_GD</v>
          </cell>
          <cell r="L1579" t="str">
            <v>JUR_AA</v>
          </cell>
          <cell r="M1579" t="str">
            <v>Gas Distribution 374-387</v>
          </cell>
          <cell r="N1579" t="str">
            <v>False</v>
          </cell>
          <cell r="O1579" t="str">
            <v>Inactive</v>
          </cell>
          <cell r="P1579" t="str">
            <v>ORG_C81</v>
          </cell>
        </row>
        <row r="1580">
          <cell r="A1580" t="str">
            <v>BI_MN302</v>
          </cell>
          <cell r="B1580" t="str">
            <v>MN302</v>
          </cell>
          <cell r="C1580" t="str">
            <v>BI_MN302 - ORCA Deteriorated Pipe Replacement</v>
          </cell>
          <cell r="D1580" t="str">
            <v>ER_3001</v>
          </cell>
          <cell r="E1580" t="str">
            <v>3001</v>
          </cell>
          <cell r="F1580" t="str">
            <v>ER_3001 - Replace Deteriorating Gas System</v>
          </cell>
          <cell r="G1580" t="str">
            <v>Gas Deteriorated Steel Pipe Replacement Program</v>
          </cell>
          <cell r="H1580" t="str">
            <v>Gas Subfunction</v>
          </cell>
          <cell r="I1580" t="str">
            <v>Gas</v>
          </cell>
          <cell r="J1580" t="str">
            <v>Asset Condition</v>
          </cell>
          <cell r="K1580" t="str">
            <v>SRV_GD</v>
          </cell>
          <cell r="L1580" t="str">
            <v>JUR_OR</v>
          </cell>
          <cell r="M1580" t="str">
            <v>Gas Distribution 374-387</v>
          </cell>
          <cell r="N1580" t="str">
            <v>False</v>
          </cell>
          <cell r="O1580" t="str">
            <v>Inactive</v>
          </cell>
          <cell r="P1580" t="str">
            <v>ORG_C81</v>
          </cell>
        </row>
        <row r="1581">
          <cell r="A1581" t="str">
            <v>BI_MN303</v>
          </cell>
          <cell r="B1581" t="str">
            <v>MN303</v>
          </cell>
          <cell r="C1581" t="str">
            <v>BI_MN303 - ORCA Pressure Reinforcements</v>
          </cell>
          <cell r="D1581" t="str">
            <v>ER_3000</v>
          </cell>
          <cell r="E1581" t="str">
            <v>3000</v>
          </cell>
          <cell r="F1581" t="str">
            <v>ER_3000 - Gas Reinforce-Minor Blanket</v>
          </cell>
          <cell r="G1581" t="str">
            <v>Gas Reinforcement Program</v>
          </cell>
          <cell r="H1581" t="str">
            <v>Gas Subfunction</v>
          </cell>
          <cell r="I1581" t="str">
            <v>Gas</v>
          </cell>
          <cell r="J1581" t="str">
            <v>Performance &amp; Capacity</v>
          </cell>
          <cell r="K1581" t="str">
            <v>SRV_GD</v>
          </cell>
          <cell r="L1581" t="str">
            <v>JUR_AA</v>
          </cell>
          <cell r="M1581" t="str">
            <v>Gas Distribution 374-387</v>
          </cell>
          <cell r="N1581" t="str">
            <v>False</v>
          </cell>
          <cell r="O1581" t="str">
            <v>Inactive</v>
          </cell>
          <cell r="P1581" t="str">
            <v>ORG_B51</v>
          </cell>
        </row>
        <row r="1582">
          <cell r="A1582" t="str">
            <v>BI_MN304</v>
          </cell>
          <cell r="B1582" t="str">
            <v>MN304</v>
          </cell>
          <cell r="C1582" t="str">
            <v>BI_MN304 - Oregon - Gas Rev Projects/Medford</v>
          </cell>
          <cell r="D1582" t="str">
            <v>ER_1001</v>
          </cell>
          <cell r="E1582" t="str">
            <v>1001</v>
          </cell>
          <cell r="F1582" t="str">
            <v>ER_1001 - Gas Revenue Blanket</v>
          </cell>
          <cell r="G1582" t="str">
            <v>New Revenue - Growth</v>
          </cell>
          <cell r="H1582" t="str">
            <v>Growth Subfunction</v>
          </cell>
          <cell r="I1582" t="str">
            <v>Growth</v>
          </cell>
          <cell r="J1582" t="str">
            <v>Customer Requested</v>
          </cell>
          <cell r="K1582" t="str">
            <v>SRV_GD</v>
          </cell>
          <cell r="L1582" t="str">
            <v>JUR_OR</v>
          </cell>
          <cell r="M1582" t="str">
            <v>Gas Distribution 374-387</v>
          </cell>
          <cell r="N1582" t="str">
            <v>False</v>
          </cell>
          <cell r="O1582" t="str">
            <v>Active</v>
          </cell>
          <cell r="P1582" t="str">
            <v>ORG_A81</v>
          </cell>
        </row>
        <row r="1583">
          <cell r="A1583" t="str">
            <v>BI_MN305</v>
          </cell>
          <cell r="B1583" t="str">
            <v>MN305</v>
          </cell>
          <cell r="C1583" t="str">
            <v>BI_MN305 - Oregon - Gas Rev Projects/Roseburg</v>
          </cell>
          <cell r="D1583" t="str">
            <v>ER_1001</v>
          </cell>
          <cell r="E1583" t="str">
            <v>1001</v>
          </cell>
          <cell r="F1583" t="str">
            <v>ER_1001 - Gas Revenue Blanket</v>
          </cell>
          <cell r="G1583" t="str">
            <v>New Revenue - Growth</v>
          </cell>
          <cell r="H1583" t="str">
            <v>Growth Subfunction</v>
          </cell>
          <cell r="I1583" t="str">
            <v>Growth</v>
          </cell>
          <cell r="J1583" t="str">
            <v>Customer Requested</v>
          </cell>
          <cell r="K1583" t="str">
            <v>SRV_GD</v>
          </cell>
          <cell r="L1583" t="str">
            <v>JUR_OR</v>
          </cell>
          <cell r="M1583" t="str">
            <v>Gas Distribution 374-387</v>
          </cell>
          <cell r="N1583" t="str">
            <v>False</v>
          </cell>
          <cell r="O1583" t="str">
            <v>Active</v>
          </cell>
          <cell r="P1583" t="str">
            <v>ORG_A82</v>
          </cell>
        </row>
        <row r="1584">
          <cell r="A1584" t="str">
            <v>BI_MN306</v>
          </cell>
          <cell r="B1584" t="str">
            <v>MN306</v>
          </cell>
          <cell r="C1584" t="str">
            <v>BI_MN306 - Oregon - Gas Rev Projects/Klamath Falls</v>
          </cell>
          <cell r="D1584" t="str">
            <v>ER_1001</v>
          </cell>
          <cell r="E1584" t="str">
            <v>1001</v>
          </cell>
          <cell r="F1584" t="str">
            <v>ER_1001 - Gas Revenue Blanket</v>
          </cell>
          <cell r="G1584" t="str">
            <v>New Revenue - Growth</v>
          </cell>
          <cell r="H1584" t="str">
            <v>Growth Subfunction</v>
          </cell>
          <cell r="I1584" t="str">
            <v>Growth</v>
          </cell>
          <cell r="J1584" t="str">
            <v>Customer Requested</v>
          </cell>
          <cell r="K1584" t="str">
            <v>SRV_GD</v>
          </cell>
          <cell r="L1584" t="str">
            <v>JUR_OR</v>
          </cell>
          <cell r="M1584" t="str">
            <v>Gas Distribution 374-387</v>
          </cell>
          <cell r="N1584" t="str">
            <v>False</v>
          </cell>
          <cell r="O1584" t="str">
            <v>Active</v>
          </cell>
          <cell r="P1584" t="str">
            <v>ORG_A83</v>
          </cell>
        </row>
        <row r="1585">
          <cell r="A1585" t="str">
            <v>BI_MN307</v>
          </cell>
          <cell r="B1585" t="str">
            <v>MN307</v>
          </cell>
          <cell r="C1585" t="str">
            <v>BI_MN307 - Oregon - Gas Rev Projects/LaGrande</v>
          </cell>
          <cell r="D1585" t="str">
            <v>ER_1001</v>
          </cell>
          <cell r="E1585" t="str">
            <v>1001</v>
          </cell>
          <cell r="F1585" t="str">
            <v>ER_1001 - Gas Revenue Blanket</v>
          </cell>
          <cell r="G1585" t="str">
            <v>New Revenue - Growth</v>
          </cell>
          <cell r="H1585" t="str">
            <v>Growth Subfunction</v>
          </cell>
          <cell r="I1585" t="str">
            <v>Growth</v>
          </cell>
          <cell r="J1585" t="str">
            <v>Customer Requested</v>
          </cell>
          <cell r="K1585" t="str">
            <v>SRV_GD</v>
          </cell>
          <cell r="L1585" t="str">
            <v>JUR_OR</v>
          </cell>
          <cell r="M1585" t="str">
            <v>Gas Distribution 374-387</v>
          </cell>
          <cell r="N1585" t="str">
            <v>False</v>
          </cell>
          <cell r="O1585" t="str">
            <v>Active</v>
          </cell>
          <cell r="P1585" t="str">
            <v>ORG_C83</v>
          </cell>
        </row>
        <row r="1586">
          <cell r="A1586" t="str">
            <v>BI_MN308</v>
          </cell>
          <cell r="B1586" t="str">
            <v>MN308</v>
          </cell>
          <cell r="C1586" t="str">
            <v>BI_MN308 - ORCA - Gas Rev Projects/ S.Lk Tahoe A84</v>
          </cell>
          <cell r="D1586" t="str">
            <v>ER_1001</v>
          </cell>
          <cell r="E1586" t="str">
            <v>1001</v>
          </cell>
          <cell r="F1586" t="str">
            <v>ER_1001 - Gas Revenue Blanket</v>
          </cell>
          <cell r="G1586" t="str">
            <v>New Revenue - Growth</v>
          </cell>
          <cell r="H1586" t="str">
            <v>Growth Subfunction</v>
          </cell>
          <cell r="I1586" t="str">
            <v>Growth</v>
          </cell>
          <cell r="J1586" t="str">
            <v>Customer Requested</v>
          </cell>
          <cell r="K1586" t="str">
            <v>SRV_GD</v>
          </cell>
          <cell r="L1586" t="str">
            <v>JUR_AA</v>
          </cell>
          <cell r="M1586" t="str">
            <v>Gas Distribution 374-387</v>
          </cell>
          <cell r="N1586" t="str">
            <v>False</v>
          </cell>
          <cell r="O1586" t="str">
            <v>Inactive</v>
          </cell>
          <cell r="P1586" t="str">
            <v>ORG_A84</v>
          </cell>
        </row>
        <row r="1587">
          <cell r="A1587" t="str">
            <v>BI_MN309</v>
          </cell>
          <cell r="B1587" t="str">
            <v>MN309</v>
          </cell>
          <cell r="C1587" t="str">
            <v>BI_MN309 - Gas Distribution Non Revenue - Klamath</v>
          </cell>
          <cell r="D1587" t="str">
            <v>ER_3005</v>
          </cell>
          <cell r="E1587" t="str">
            <v>3005</v>
          </cell>
          <cell r="F1587" t="str">
            <v>ER_3005 - Gas Distribution Non-Revenue Blanket</v>
          </cell>
          <cell r="G1587" t="str">
            <v>Gas Non-Revenue Program</v>
          </cell>
          <cell r="H1587" t="str">
            <v>Gas Subfunction</v>
          </cell>
          <cell r="I1587" t="str">
            <v>Gas</v>
          </cell>
          <cell r="J1587" t="str">
            <v>Failed Plant &amp; Operations</v>
          </cell>
          <cell r="K1587" t="str">
            <v>SRV_GD</v>
          </cell>
          <cell r="L1587" t="str">
            <v>JUR_OR</v>
          </cell>
          <cell r="M1587" t="str">
            <v>Gas Distribution 374-387</v>
          </cell>
          <cell r="N1587" t="str">
            <v>False</v>
          </cell>
          <cell r="O1587" t="str">
            <v>Active</v>
          </cell>
          <cell r="P1587" t="str">
            <v>ORG_A83</v>
          </cell>
        </row>
        <row r="1588">
          <cell r="A1588" t="str">
            <v>BI_MN310</v>
          </cell>
          <cell r="B1588" t="str">
            <v>MN310</v>
          </cell>
          <cell r="C1588" t="str">
            <v>BI_MN310 - Gas Distribution Non Revenue - La Grande</v>
          </cell>
          <cell r="D1588" t="str">
            <v>ER_3005</v>
          </cell>
          <cell r="E1588" t="str">
            <v>3005</v>
          </cell>
          <cell r="F1588" t="str">
            <v>ER_3005 - Gas Distribution Non-Revenue Blanket</v>
          </cell>
          <cell r="G1588" t="str">
            <v>Gas Non-Revenue Program</v>
          </cell>
          <cell r="H1588" t="str">
            <v>Gas Subfunction</v>
          </cell>
          <cell r="I1588" t="str">
            <v>Gas</v>
          </cell>
          <cell r="J1588" t="str">
            <v>Failed Plant &amp; Operations</v>
          </cell>
          <cell r="K1588" t="str">
            <v>SRV_GD</v>
          </cell>
          <cell r="L1588" t="str">
            <v>JUR_OR</v>
          </cell>
          <cell r="M1588" t="str">
            <v>Gas Distribution 374-387</v>
          </cell>
          <cell r="N1588" t="str">
            <v>False</v>
          </cell>
          <cell r="O1588" t="str">
            <v>Active</v>
          </cell>
          <cell r="P1588" t="str">
            <v>ORG_C83</v>
          </cell>
        </row>
        <row r="1589">
          <cell r="A1589" t="str">
            <v>BI_MN312</v>
          </cell>
          <cell r="B1589" t="str">
            <v>MN312</v>
          </cell>
          <cell r="C1589" t="str">
            <v>BI_MN312 - ORCA Regulator Station Rebuilds</v>
          </cell>
          <cell r="D1589" t="str">
            <v>ER_1052</v>
          </cell>
          <cell r="E1589" t="str">
            <v>1052</v>
          </cell>
          <cell r="F1589" t="str">
            <v>ER_1052 - Industrial Gas Customer Minor Blanket</v>
          </cell>
          <cell r="G1589" t="str">
            <v>New Revenue - Growth</v>
          </cell>
          <cell r="H1589" t="str">
            <v>Growth Subfunction</v>
          </cell>
          <cell r="I1589" t="str">
            <v>Growth</v>
          </cell>
          <cell r="J1589" t="str">
            <v>Customer Requested</v>
          </cell>
          <cell r="K1589" t="str">
            <v>SRV_GD</v>
          </cell>
          <cell r="L1589" t="str">
            <v>JUR_AA</v>
          </cell>
          <cell r="M1589" t="str">
            <v>Gas Distribution 374-387</v>
          </cell>
          <cell r="N1589" t="str">
            <v>False</v>
          </cell>
          <cell r="O1589" t="str">
            <v>Inactive</v>
          </cell>
          <cell r="P1589" t="str">
            <v>ORG_000</v>
          </cell>
        </row>
        <row r="1590">
          <cell r="A1590" t="str">
            <v>BI_MN313</v>
          </cell>
          <cell r="B1590" t="str">
            <v>MN313</v>
          </cell>
          <cell r="C1590" t="str">
            <v>BI_MN313 - ORCA Cathodic Protection Blanket</v>
          </cell>
          <cell r="D1590" t="str">
            <v>ER_3004</v>
          </cell>
          <cell r="E1590" t="str">
            <v>3004</v>
          </cell>
          <cell r="F1590" t="str">
            <v>ER_3004 - Cathodic Protection-Minor Blanket</v>
          </cell>
          <cell r="G1590" t="str">
            <v>Gas Cathodic Protection Program</v>
          </cell>
          <cell r="H1590" t="str">
            <v>Gas Subfunction</v>
          </cell>
          <cell r="I1590" t="str">
            <v>Gas</v>
          </cell>
          <cell r="J1590" t="str">
            <v>Mandatory &amp; Compliance</v>
          </cell>
          <cell r="K1590" t="str">
            <v>SRV_GD</v>
          </cell>
          <cell r="L1590" t="str">
            <v>JUR_OR</v>
          </cell>
          <cell r="M1590" t="str">
            <v>Gas Distribution 374-387</v>
          </cell>
          <cell r="N1590" t="str">
            <v>False</v>
          </cell>
          <cell r="O1590" t="str">
            <v>Active</v>
          </cell>
          <cell r="P1590" t="str">
            <v>ORG_B51</v>
          </cell>
        </row>
        <row r="1591">
          <cell r="A1591" t="str">
            <v>BI_MN320</v>
          </cell>
          <cell r="B1591" t="str">
            <v>MN320</v>
          </cell>
          <cell r="C1591" t="str">
            <v>BI_MN320 - ORCA ERTs</v>
          </cell>
          <cell r="D1591" t="str">
            <v>ER_1053</v>
          </cell>
          <cell r="E1591" t="str">
            <v>1053</v>
          </cell>
          <cell r="F1591" t="str">
            <v>ER_1053 - Gas ERT Minor Blanket</v>
          </cell>
          <cell r="G1591" t="str">
            <v>New Revenue - Growth</v>
          </cell>
          <cell r="H1591" t="str">
            <v>Growth Subfunction</v>
          </cell>
          <cell r="I1591" t="str">
            <v>Growth</v>
          </cell>
          <cell r="J1591" t="str">
            <v>Customer Requested</v>
          </cell>
          <cell r="K1591" t="str">
            <v>SRV_GD</v>
          </cell>
          <cell r="L1591" t="str">
            <v>JUR_OR</v>
          </cell>
          <cell r="M1591" t="str">
            <v>Gas Distribution 374-387</v>
          </cell>
          <cell r="N1591" t="str">
            <v>False</v>
          </cell>
          <cell r="O1591" t="str">
            <v>Active</v>
          </cell>
          <cell r="P1591" t="str">
            <v>ORG_C81</v>
          </cell>
        </row>
        <row r="1592">
          <cell r="A1592" t="str">
            <v>BI_MN330</v>
          </cell>
          <cell r="B1592" t="str">
            <v>MN330</v>
          </cell>
          <cell r="C1592" t="str">
            <v>BI_MN330 - Peak Plant-Medite Hp Line Replacement</v>
          </cell>
          <cell r="D1592" t="str">
            <v>ER_3106</v>
          </cell>
          <cell r="E1592" t="str">
            <v>3106</v>
          </cell>
          <cell r="F1592" t="str">
            <v>ER_3106 - Peak Plant Line</v>
          </cell>
          <cell r="G1592" t="str">
            <v>Regular Capital - Pre Business Case</v>
          </cell>
          <cell r="H1592" t="str">
            <v>No Subfunction</v>
          </cell>
          <cell r="I1592" t="str">
            <v>No Function</v>
          </cell>
          <cell r="J1592" t="str">
            <v>No Driver</v>
          </cell>
          <cell r="K1592" t="str">
            <v>SRV_GD</v>
          </cell>
          <cell r="L1592" t="str">
            <v>JUR_AN</v>
          </cell>
          <cell r="M1592" t="str">
            <v>Gas Distribution 374-387</v>
          </cell>
          <cell r="N1592" t="str">
            <v>True</v>
          </cell>
          <cell r="O1592" t="str">
            <v>Inactive</v>
          </cell>
          <cell r="P1592" t="str">
            <v>ORG_A81</v>
          </cell>
        </row>
        <row r="1593">
          <cell r="A1593" t="str">
            <v>BI_MN360</v>
          </cell>
          <cell r="B1593" t="str">
            <v>MN360</v>
          </cell>
          <cell r="C1593" t="str">
            <v>BI_MN360 - Gas Distribution Non Revenue - Roseburg</v>
          </cell>
          <cell r="D1593" t="str">
            <v>ER_3005</v>
          </cell>
          <cell r="E1593" t="str">
            <v>3005</v>
          </cell>
          <cell r="F1593" t="str">
            <v>ER_3005 - Gas Distribution Non-Revenue Blanket</v>
          </cell>
          <cell r="G1593" t="str">
            <v>Gas Non-Revenue Program</v>
          </cell>
          <cell r="H1593" t="str">
            <v>Gas Subfunction</v>
          </cell>
          <cell r="I1593" t="str">
            <v>Gas</v>
          </cell>
          <cell r="J1593" t="str">
            <v>Failed Plant &amp; Operations</v>
          </cell>
          <cell r="K1593" t="str">
            <v>SRV_GD</v>
          </cell>
          <cell r="L1593" t="str">
            <v>JUR_OR</v>
          </cell>
          <cell r="M1593" t="str">
            <v>Gas Distribution 374-387</v>
          </cell>
          <cell r="N1593" t="str">
            <v>False</v>
          </cell>
          <cell r="O1593" t="str">
            <v>Active</v>
          </cell>
          <cell r="P1593" t="str">
            <v>ORG_A82</v>
          </cell>
        </row>
        <row r="1594">
          <cell r="A1594" t="str">
            <v>BI_MN401</v>
          </cell>
          <cell r="B1594" t="str">
            <v>MN401</v>
          </cell>
          <cell r="C1594" t="str">
            <v>BI_MN401 - Relocate Due to St&amp;Hwy Work - Medford</v>
          </cell>
          <cell r="D1594" t="str">
            <v>ER_3003</v>
          </cell>
          <cell r="E1594" t="str">
            <v>3003</v>
          </cell>
          <cell r="F1594" t="str">
            <v>ER_3003 - Gas Replace-St&amp;Hwy</v>
          </cell>
          <cell r="G1594" t="str">
            <v>Gas Replacement Street and Highway Program</v>
          </cell>
          <cell r="H1594" t="str">
            <v>Gas Subfunction</v>
          </cell>
          <cell r="I1594" t="str">
            <v>Gas</v>
          </cell>
          <cell r="J1594" t="str">
            <v>Mandatory &amp; Compliance</v>
          </cell>
          <cell r="K1594" t="str">
            <v>SRV_GD</v>
          </cell>
          <cell r="L1594" t="str">
            <v>JUR_OR</v>
          </cell>
          <cell r="M1594" t="str">
            <v>Gas Distribution 374-387</v>
          </cell>
          <cell r="N1594" t="str">
            <v>False</v>
          </cell>
          <cell r="O1594" t="str">
            <v>Active</v>
          </cell>
          <cell r="P1594" t="str">
            <v>ORG_A81</v>
          </cell>
        </row>
        <row r="1595">
          <cell r="A1595" t="str">
            <v>BI_MN402</v>
          </cell>
          <cell r="B1595" t="str">
            <v>MN402</v>
          </cell>
          <cell r="C1595" t="str">
            <v>BI_MN402 - Relocate Due to St&amp;Hwy Work - Roseburg</v>
          </cell>
          <cell r="D1595" t="str">
            <v>ER_3003</v>
          </cell>
          <cell r="E1595" t="str">
            <v>3003</v>
          </cell>
          <cell r="F1595" t="str">
            <v>ER_3003 - Gas Replace-St&amp;Hwy</v>
          </cell>
          <cell r="G1595" t="str">
            <v>Gas Replacement Street and Highway Program</v>
          </cell>
          <cell r="H1595" t="str">
            <v>Gas Subfunction</v>
          </cell>
          <cell r="I1595" t="str">
            <v>Gas</v>
          </cell>
          <cell r="J1595" t="str">
            <v>Mandatory &amp; Compliance</v>
          </cell>
          <cell r="K1595" t="str">
            <v>SRV_GD</v>
          </cell>
          <cell r="L1595" t="str">
            <v>JUR_OR</v>
          </cell>
          <cell r="M1595" t="str">
            <v>Gas Distribution 374-387</v>
          </cell>
          <cell r="N1595" t="str">
            <v>False</v>
          </cell>
          <cell r="O1595" t="str">
            <v>Active</v>
          </cell>
          <cell r="P1595" t="str">
            <v>ORG_A82</v>
          </cell>
        </row>
        <row r="1596">
          <cell r="A1596" t="str">
            <v>BI_MN403</v>
          </cell>
          <cell r="B1596" t="str">
            <v>MN403</v>
          </cell>
          <cell r="C1596" t="str">
            <v>BI_MN403 - Relocate Due to St&amp;Hwy Work - Klamath</v>
          </cell>
          <cell r="D1596" t="str">
            <v>ER_3003</v>
          </cell>
          <cell r="E1596" t="str">
            <v>3003</v>
          </cell>
          <cell r="F1596" t="str">
            <v>ER_3003 - Gas Replace-St&amp;Hwy</v>
          </cell>
          <cell r="G1596" t="str">
            <v>Gas Replacement Street and Highway Program</v>
          </cell>
          <cell r="H1596" t="str">
            <v>Gas Subfunction</v>
          </cell>
          <cell r="I1596" t="str">
            <v>Gas</v>
          </cell>
          <cell r="J1596" t="str">
            <v>Mandatory &amp; Compliance</v>
          </cell>
          <cell r="K1596" t="str">
            <v>SRV_GD</v>
          </cell>
          <cell r="L1596" t="str">
            <v>JUR_OR</v>
          </cell>
          <cell r="M1596" t="str">
            <v>Gas Distribution 374-387</v>
          </cell>
          <cell r="N1596" t="str">
            <v>False</v>
          </cell>
          <cell r="O1596" t="str">
            <v>Active</v>
          </cell>
          <cell r="P1596" t="str">
            <v>ORG_A83</v>
          </cell>
        </row>
        <row r="1597">
          <cell r="A1597" t="str">
            <v>BI_MN404</v>
          </cell>
          <cell r="B1597" t="str">
            <v>MN404</v>
          </cell>
          <cell r="C1597" t="str">
            <v>BI_MN404 - Relocate Due to St&amp;Hwy Work - La Grande</v>
          </cell>
          <cell r="D1597" t="str">
            <v>ER_3003</v>
          </cell>
          <cell r="E1597" t="str">
            <v>3003</v>
          </cell>
          <cell r="F1597" t="str">
            <v>ER_3003 - Gas Replace-St&amp;Hwy</v>
          </cell>
          <cell r="G1597" t="str">
            <v>Gas Replacement Street and Highway Program</v>
          </cell>
          <cell r="H1597" t="str">
            <v>Gas Subfunction</v>
          </cell>
          <cell r="I1597" t="str">
            <v>Gas</v>
          </cell>
          <cell r="J1597" t="str">
            <v>Mandatory &amp; Compliance</v>
          </cell>
          <cell r="K1597" t="str">
            <v>SRV_GD</v>
          </cell>
          <cell r="L1597" t="str">
            <v>JUR_OR</v>
          </cell>
          <cell r="M1597" t="str">
            <v>Gas Distribution 374-387</v>
          </cell>
          <cell r="N1597" t="str">
            <v>False</v>
          </cell>
          <cell r="O1597" t="str">
            <v>Active</v>
          </cell>
          <cell r="P1597" t="str">
            <v>ORG_C83</v>
          </cell>
        </row>
        <row r="1598">
          <cell r="A1598" t="str">
            <v>BI_MN405</v>
          </cell>
          <cell r="B1598" t="str">
            <v>MN405</v>
          </cell>
          <cell r="C1598" t="str">
            <v>BI_MN405 - Relocate Due to St&amp;Hwy Work - Goldendale</v>
          </cell>
          <cell r="D1598" t="str">
            <v>ER_3003</v>
          </cell>
          <cell r="E1598" t="str">
            <v>3003</v>
          </cell>
          <cell r="F1598" t="str">
            <v>ER_3003 - Gas Replace-St&amp;Hwy</v>
          </cell>
          <cell r="G1598" t="str">
            <v>Gas Replacement Street and Highway Program</v>
          </cell>
          <cell r="H1598" t="str">
            <v>Gas Subfunction</v>
          </cell>
          <cell r="I1598" t="str">
            <v>Gas</v>
          </cell>
          <cell r="J1598" t="str">
            <v>Mandatory &amp; Compliance</v>
          </cell>
          <cell r="K1598" t="str">
            <v>SRV_GD</v>
          </cell>
          <cell r="L1598" t="str">
            <v>JUR_WA</v>
          </cell>
          <cell r="M1598" t="str">
            <v>Gas Distribution 374-387</v>
          </cell>
          <cell r="N1598" t="str">
            <v>False</v>
          </cell>
          <cell r="O1598" t="str">
            <v>Active</v>
          </cell>
          <cell r="P1598" t="str">
            <v>ORG_L50</v>
          </cell>
        </row>
        <row r="1599">
          <cell r="A1599" t="str">
            <v>BI_MN406</v>
          </cell>
          <cell r="B1599" t="str">
            <v>MN406</v>
          </cell>
          <cell r="C1599" t="str">
            <v>BI_MN406 - Road Projects SL Tahoe</v>
          </cell>
          <cell r="D1599" t="str">
            <v>ER_3003</v>
          </cell>
          <cell r="E1599" t="str">
            <v>3003</v>
          </cell>
          <cell r="F1599" t="str">
            <v>ER_3003 - Gas Replace-St&amp;Hwy</v>
          </cell>
          <cell r="G1599" t="str">
            <v>Gas Replacement Street and Highway Program</v>
          </cell>
          <cell r="H1599" t="str">
            <v>Gas Subfunction</v>
          </cell>
          <cell r="I1599" t="str">
            <v>Gas</v>
          </cell>
          <cell r="J1599" t="str">
            <v>Mandatory &amp; Compliance</v>
          </cell>
          <cell r="K1599" t="str">
            <v>SRV_GD</v>
          </cell>
          <cell r="L1599" t="str">
            <v>JUR_AA</v>
          </cell>
          <cell r="M1599" t="str">
            <v>Gas Distribution 374-387</v>
          </cell>
          <cell r="N1599" t="str">
            <v>False</v>
          </cell>
          <cell r="O1599" t="str">
            <v>Inactive</v>
          </cell>
          <cell r="P1599" t="str">
            <v>ORG_A01</v>
          </cell>
        </row>
        <row r="1600">
          <cell r="A1600" t="str">
            <v>BI_MN407</v>
          </cell>
          <cell r="B1600" t="str">
            <v>MN407</v>
          </cell>
          <cell r="C1600" t="str">
            <v>BI_MN407 - Replace Deteriorated Gas System - Medford</v>
          </cell>
          <cell r="D1600" t="str">
            <v>ER_3001</v>
          </cell>
          <cell r="E1600" t="str">
            <v>3001</v>
          </cell>
          <cell r="F1600" t="str">
            <v>ER_3001 - Replace Deteriorating Gas System</v>
          </cell>
          <cell r="G1600" t="str">
            <v>Gas Deteriorated Steel Pipe Replacement Program</v>
          </cell>
          <cell r="H1600" t="str">
            <v>Gas Subfunction</v>
          </cell>
          <cell r="I1600" t="str">
            <v>Gas</v>
          </cell>
          <cell r="J1600" t="str">
            <v>Asset Condition</v>
          </cell>
          <cell r="K1600" t="str">
            <v>SRV_GD</v>
          </cell>
          <cell r="L1600" t="str">
            <v>JUR_OR</v>
          </cell>
          <cell r="M1600" t="str">
            <v>Gas Distribution 374-387</v>
          </cell>
          <cell r="N1600" t="str">
            <v>False</v>
          </cell>
          <cell r="O1600" t="str">
            <v>Active</v>
          </cell>
          <cell r="P1600" t="str">
            <v>ORG_A81</v>
          </cell>
        </row>
        <row r="1601">
          <cell r="A1601" t="str">
            <v>BI_MN408</v>
          </cell>
          <cell r="B1601" t="str">
            <v>MN408</v>
          </cell>
          <cell r="C1601" t="str">
            <v>BI_MN408 - Replace Deteriorated Gas System - Roseburg</v>
          </cell>
          <cell r="D1601" t="str">
            <v>ER_3001</v>
          </cell>
          <cell r="E1601" t="str">
            <v>3001</v>
          </cell>
          <cell r="F1601" t="str">
            <v>ER_3001 - Replace Deteriorating Gas System</v>
          </cell>
          <cell r="G1601" t="str">
            <v>Gas Deteriorated Steel Pipe Replacement Program</v>
          </cell>
          <cell r="H1601" t="str">
            <v>Gas Subfunction</v>
          </cell>
          <cell r="I1601" t="str">
            <v>Gas</v>
          </cell>
          <cell r="J1601" t="str">
            <v>Asset Condition</v>
          </cell>
          <cell r="K1601" t="str">
            <v>SRV_GD</v>
          </cell>
          <cell r="L1601" t="str">
            <v>JUR_OR</v>
          </cell>
          <cell r="M1601" t="str">
            <v>Gas Distribution 374-387</v>
          </cell>
          <cell r="N1601" t="str">
            <v>False</v>
          </cell>
          <cell r="O1601" t="str">
            <v>Active</v>
          </cell>
          <cell r="P1601" t="str">
            <v>ORG_A82</v>
          </cell>
        </row>
        <row r="1602">
          <cell r="A1602" t="str">
            <v>BI_MN409</v>
          </cell>
          <cell r="B1602" t="str">
            <v>MN409</v>
          </cell>
          <cell r="C1602" t="str">
            <v>BI_MN409 - Replace Deteriorated Gas System - Klamath</v>
          </cell>
          <cell r="D1602" t="str">
            <v>ER_3001</v>
          </cell>
          <cell r="E1602" t="str">
            <v>3001</v>
          </cell>
          <cell r="F1602" t="str">
            <v>ER_3001 - Replace Deteriorating Gas System</v>
          </cell>
          <cell r="G1602" t="str">
            <v>Gas Deteriorated Steel Pipe Replacement Program</v>
          </cell>
          <cell r="H1602" t="str">
            <v>Gas Subfunction</v>
          </cell>
          <cell r="I1602" t="str">
            <v>Gas</v>
          </cell>
          <cell r="J1602" t="str">
            <v>Asset Condition</v>
          </cell>
          <cell r="K1602" t="str">
            <v>SRV_GD</v>
          </cell>
          <cell r="L1602" t="str">
            <v>JUR_OR</v>
          </cell>
          <cell r="M1602" t="str">
            <v>Gas Distribution 374-387</v>
          </cell>
          <cell r="N1602" t="str">
            <v>False</v>
          </cell>
          <cell r="O1602" t="str">
            <v>Active</v>
          </cell>
          <cell r="P1602" t="str">
            <v>ORG_A83</v>
          </cell>
        </row>
        <row r="1603">
          <cell r="A1603" t="str">
            <v>BI_MN410</v>
          </cell>
          <cell r="B1603" t="str">
            <v>MN410</v>
          </cell>
          <cell r="C1603" t="str">
            <v>BI_MN410 - Replace Deteriorated Gas System - La Grande</v>
          </cell>
          <cell r="D1603" t="str">
            <v>ER_3001</v>
          </cell>
          <cell r="E1603" t="str">
            <v>3001</v>
          </cell>
          <cell r="F1603" t="str">
            <v>ER_3001 - Replace Deteriorating Gas System</v>
          </cell>
          <cell r="G1603" t="str">
            <v>Gas Deteriorated Steel Pipe Replacement Program</v>
          </cell>
          <cell r="H1603" t="str">
            <v>Gas Subfunction</v>
          </cell>
          <cell r="I1603" t="str">
            <v>Gas</v>
          </cell>
          <cell r="J1603" t="str">
            <v>Asset Condition</v>
          </cell>
          <cell r="K1603" t="str">
            <v>SRV_GD</v>
          </cell>
          <cell r="L1603" t="str">
            <v>JUR_OR</v>
          </cell>
          <cell r="M1603" t="str">
            <v>Gas Distribution 374-387</v>
          </cell>
          <cell r="N1603" t="str">
            <v>False</v>
          </cell>
          <cell r="O1603" t="str">
            <v>Active</v>
          </cell>
          <cell r="P1603" t="str">
            <v>ORG_C83</v>
          </cell>
        </row>
        <row r="1604">
          <cell r="A1604" t="str">
            <v>BI_MN411</v>
          </cell>
          <cell r="B1604" t="str">
            <v>MN411</v>
          </cell>
          <cell r="C1604" t="str">
            <v>BI_MN411 - Replace Deteriorated Gas System - Goldendale</v>
          </cell>
          <cell r="D1604" t="str">
            <v>ER_3001</v>
          </cell>
          <cell r="E1604" t="str">
            <v>3001</v>
          </cell>
          <cell r="F1604" t="str">
            <v>ER_3001 - Replace Deteriorating Gas System</v>
          </cell>
          <cell r="G1604" t="str">
            <v>Gas Deteriorated Steel Pipe Replacement Program</v>
          </cell>
          <cell r="H1604" t="str">
            <v>Gas Subfunction</v>
          </cell>
          <cell r="I1604" t="str">
            <v>Gas</v>
          </cell>
          <cell r="J1604" t="str">
            <v>Asset Condition</v>
          </cell>
          <cell r="K1604" t="str">
            <v>SRV_GD</v>
          </cell>
          <cell r="L1604" t="str">
            <v>JUR_WA</v>
          </cell>
          <cell r="M1604" t="str">
            <v>Gas Distribution 374-387</v>
          </cell>
          <cell r="N1604" t="str">
            <v>False</v>
          </cell>
          <cell r="O1604" t="str">
            <v>Active</v>
          </cell>
          <cell r="P1604" t="str">
            <v>ORG_L50</v>
          </cell>
        </row>
        <row r="1605">
          <cell r="A1605" t="str">
            <v>BI_MN412</v>
          </cell>
          <cell r="B1605" t="str">
            <v>MN412</v>
          </cell>
          <cell r="C1605" t="str">
            <v>BI_MN412 - Deteriorated Pipe</v>
          </cell>
          <cell r="D1605" t="str">
            <v>ER_3001</v>
          </cell>
          <cell r="E1605" t="str">
            <v>3001</v>
          </cell>
          <cell r="F1605" t="str">
            <v>ER_3001 - Replace Deteriorating Gas System</v>
          </cell>
          <cell r="G1605" t="str">
            <v>Gas Deteriorated Steel Pipe Replacement Program</v>
          </cell>
          <cell r="H1605" t="str">
            <v>Gas Subfunction</v>
          </cell>
          <cell r="I1605" t="str">
            <v>Gas</v>
          </cell>
          <cell r="J1605" t="str">
            <v>Asset Condition</v>
          </cell>
          <cell r="K1605" t="str">
            <v>SRV_GD</v>
          </cell>
          <cell r="L1605" t="str">
            <v>JUR_AA</v>
          </cell>
          <cell r="M1605" t="str">
            <v>Gas Distribution 374-387</v>
          </cell>
          <cell r="N1605" t="str">
            <v>False</v>
          </cell>
          <cell r="O1605" t="str">
            <v>Inactive</v>
          </cell>
          <cell r="P1605" t="str">
            <v>ORG_A84</v>
          </cell>
        </row>
        <row r="1606">
          <cell r="A1606" t="str">
            <v>BI_MN413</v>
          </cell>
          <cell r="B1606" t="str">
            <v>MN413</v>
          </cell>
          <cell r="C1606" t="str">
            <v>BI_MN413 - Replace System Reinforcement - Medford</v>
          </cell>
          <cell r="D1606" t="str">
            <v>ER_3000</v>
          </cell>
          <cell r="E1606" t="str">
            <v>3000</v>
          </cell>
          <cell r="F1606" t="str">
            <v>ER_3000 - Gas Reinforce-Minor Blanket</v>
          </cell>
          <cell r="G1606" t="str">
            <v>Gas Reinforcement Program</v>
          </cell>
          <cell r="H1606" t="str">
            <v>Gas Subfunction</v>
          </cell>
          <cell r="I1606" t="str">
            <v>Gas</v>
          </cell>
          <cell r="J1606" t="str">
            <v>Performance &amp; Capacity</v>
          </cell>
          <cell r="K1606" t="str">
            <v>SRV_GD</v>
          </cell>
          <cell r="L1606" t="str">
            <v>JUR_OR</v>
          </cell>
          <cell r="M1606" t="str">
            <v>Gas Distribution 374-387</v>
          </cell>
          <cell r="N1606" t="str">
            <v>False</v>
          </cell>
          <cell r="O1606" t="str">
            <v>Active</v>
          </cell>
          <cell r="P1606" t="str">
            <v>ORG_A81</v>
          </cell>
        </row>
        <row r="1607">
          <cell r="A1607" t="str">
            <v>BI_MN414</v>
          </cell>
          <cell r="B1607" t="str">
            <v>MN414</v>
          </cell>
          <cell r="C1607" t="str">
            <v>BI_MN414 - Replace System Reinforcement - Roseburg</v>
          </cell>
          <cell r="D1607" t="str">
            <v>ER_3000</v>
          </cell>
          <cell r="E1607" t="str">
            <v>3000</v>
          </cell>
          <cell r="F1607" t="str">
            <v>ER_3000 - Gas Reinforce-Minor Blanket</v>
          </cell>
          <cell r="G1607" t="str">
            <v>Gas Reinforcement Program</v>
          </cell>
          <cell r="H1607" t="str">
            <v>Gas Subfunction</v>
          </cell>
          <cell r="I1607" t="str">
            <v>Gas</v>
          </cell>
          <cell r="J1607" t="str">
            <v>Performance &amp; Capacity</v>
          </cell>
          <cell r="K1607" t="str">
            <v>SRV_GD</v>
          </cell>
          <cell r="L1607" t="str">
            <v>JUR_OR</v>
          </cell>
          <cell r="M1607" t="str">
            <v>Gas Distribution 374-387</v>
          </cell>
          <cell r="N1607" t="str">
            <v>False</v>
          </cell>
          <cell r="O1607" t="str">
            <v>Active</v>
          </cell>
          <cell r="P1607" t="str">
            <v>ORG_A82</v>
          </cell>
        </row>
        <row r="1608">
          <cell r="A1608" t="str">
            <v>BI_MN415</v>
          </cell>
          <cell r="B1608" t="str">
            <v>MN415</v>
          </cell>
          <cell r="C1608" t="str">
            <v>BI_MN415 - Replace System Reinforcement - Klamath</v>
          </cell>
          <cell r="D1608" t="str">
            <v>ER_3000</v>
          </cell>
          <cell r="E1608" t="str">
            <v>3000</v>
          </cell>
          <cell r="F1608" t="str">
            <v>ER_3000 - Gas Reinforce-Minor Blanket</v>
          </cell>
          <cell r="G1608" t="str">
            <v>Gas Reinforcement Program</v>
          </cell>
          <cell r="H1608" t="str">
            <v>Gas Subfunction</v>
          </cell>
          <cell r="I1608" t="str">
            <v>Gas</v>
          </cell>
          <cell r="J1608" t="str">
            <v>Performance &amp; Capacity</v>
          </cell>
          <cell r="K1608" t="str">
            <v>SRV_GD</v>
          </cell>
          <cell r="L1608" t="str">
            <v>JUR_OR</v>
          </cell>
          <cell r="M1608" t="str">
            <v>Gas Distribution 374-387</v>
          </cell>
          <cell r="N1608" t="str">
            <v>False</v>
          </cell>
          <cell r="O1608" t="str">
            <v>Active</v>
          </cell>
          <cell r="P1608" t="str">
            <v>ORG_A83</v>
          </cell>
        </row>
        <row r="1609">
          <cell r="A1609" t="str">
            <v>BI_MN416</v>
          </cell>
          <cell r="B1609" t="str">
            <v>MN416</v>
          </cell>
          <cell r="C1609" t="str">
            <v>BI_MN416 - Replace System Reinforcement - La Grande</v>
          </cell>
          <cell r="D1609" t="str">
            <v>ER_3000</v>
          </cell>
          <cell r="E1609" t="str">
            <v>3000</v>
          </cell>
          <cell r="F1609" t="str">
            <v>ER_3000 - Gas Reinforce-Minor Blanket</v>
          </cell>
          <cell r="G1609" t="str">
            <v>Gas Reinforcement Program</v>
          </cell>
          <cell r="H1609" t="str">
            <v>Gas Subfunction</v>
          </cell>
          <cell r="I1609" t="str">
            <v>Gas</v>
          </cell>
          <cell r="J1609" t="str">
            <v>Performance &amp; Capacity</v>
          </cell>
          <cell r="K1609" t="str">
            <v>SRV_GD</v>
          </cell>
          <cell r="L1609" t="str">
            <v>JUR_OR</v>
          </cell>
          <cell r="M1609" t="str">
            <v>Gas Distribution 374-387</v>
          </cell>
          <cell r="N1609" t="str">
            <v>False</v>
          </cell>
          <cell r="O1609" t="str">
            <v>Active</v>
          </cell>
          <cell r="P1609" t="str">
            <v>ORG_C83</v>
          </cell>
        </row>
        <row r="1610">
          <cell r="A1610" t="str">
            <v>BI_MN417</v>
          </cell>
          <cell r="B1610" t="str">
            <v>MN417</v>
          </cell>
          <cell r="C1610" t="str">
            <v>BI_MN417 - Gas Regulator Station Reliability - Medford</v>
          </cell>
          <cell r="D1610" t="str">
            <v>ER_3002</v>
          </cell>
          <cell r="E1610" t="str">
            <v>3002</v>
          </cell>
          <cell r="F1610" t="str">
            <v>ER_3002 - Regulator Reliable - Blanket</v>
          </cell>
          <cell r="G1610" t="str">
            <v>Gas Regulator Station Replacement Program</v>
          </cell>
          <cell r="H1610" t="str">
            <v>Gas Subfunction</v>
          </cell>
          <cell r="I1610" t="str">
            <v>Gas</v>
          </cell>
          <cell r="J1610" t="str">
            <v>Asset Condition</v>
          </cell>
          <cell r="K1610" t="str">
            <v>SRV_GD</v>
          </cell>
          <cell r="L1610" t="str">
            <v>JUR_OR</v>
          </cell>
          <cell r="M1610" t="str">
            <v>Gas Distribution 374-387</v>
          </cell>
          <cell r="N1610" t="str">
            <v>False</v>
          </cell>
          <cell r="O1610" t="str">
            <v>Active</v>
          </cell>
          <cell r="P1610" t="str">
            <v>ORG_A81</v>
          </cell>
        </row>
        <row r="1611">
          <cell r="A1611" t="str">
            <v>BI_MN418</v>
          </cell>
          <cell r="B1611" t="str">
            <v>MN418</v>
          </cell>
          <cell r="C1611" t="str">
            <v>BI_MN418 - Gas Regulator Station Reliability - Roseburg</v>
          </cell>
          <cell r="D1611" t="str">
            <v>ER_3002</v>
          </cell>
          <cell r="E1611" t="str">
            <v>3002</v>
          </cell>
          <cell r="F1611" t="str">
            <v>ER_3002 - Regulator Reliable - Blanket</v>
          </cell>
          <cell r="G1611" t="str">
            <v>Gas Regulator Station Replacement Program</v>
          </cell>
          <cell r="H1611" t="str">
            <v>Gas Subfunction</v>
          </cell>
          <cell r="I1611" t="str">
            <v>Gas</v>
          </cell>
          <cell r="J1611" t="str">
            <v>Asset Condition</v>
          </cell>
          <cell r="K1611" t="str">
            <v>SRV_GD</v>
          </cell>
          <cell r="L1611" t="str">
            <v>JUR_OR</v>
          </cell>
          <cell r="M1611" t="str">
            <v>Gas Distribution 374-387</v>
          </cell>
          <cell r="N1611" t="str">
            <v>False</v>
          </cell>
          <cell r="O1611" t="str">
            <v>Active</v>
          </cell>
          <cell r="P1611" t="str">
            <v>ORG_A82</v>
          </cell>
        </row>
        <row r="1612">
          <cell r="A1612" t="str">
            <v>BI_MN419</v>
          </cell>
          <cell r="B1612" t="str">
            <v>MN419</v>
          </cell>
          <cell r="C1612" t="str">
            <v>BI_MN419 - Gas Regulator Station Reliability - Klamath</v>
          </cell>
          <cell r="D1612" t="str">
            <v>ER_3002</v>
          </cell>
          <cell r="E1612" t="str">
            <v>3002</v>
          </cell>
          <cell r="F1612" t="str">
            <v>ER_3002 - Regulator Reliable - Blanket</v>
          </cell>
          <cell r="G1612" t="str">
            <v>Gas Regulator Station Replacement Program</v>
          </cell>
          <cell r="H1612" t="str">
            <v>Gas Subfunction</v>
          </cell>
          <cell r="I1612" t="str">
            <v>Gas</v>
          </cell>
          <cell r="J1612" t="str">
            <v>Asset Condition</v>
          </cell>
          <cell r="K1612" t="str">
            <v>SRV_GD</v>
          </cell>
          <cell r="L1612" t="str">
            <v>JUR_OR</v>
          </cell>
          <cell r="M1612" t="str">
            <v>Gas Distribution 374-387</v>
          </cell>
          <cell r="N1612" t="str">
            <v>False</v>
          </cell>
          <cell r="O1612" t="str">
            <v>Active</v>
          </cell>
          <cell r="P1612" t="str">
            <v>ORG_A83</v>
          </cell>
        </row>
        <row r="1613">
          <cell r="A1613" t="str">
            <v>BI_MN420</v>
          </cell>
          <cell r="B1613" t="str">
            <v>MN420</v>
          </cell>
          <cell r="C1613" t="str">
            <v>BI_MN420 - Gas Regulator Station Reliability - La Grande</v>
          </cell>
          <cell r="D1613" t="str">
            <v>ER_3002</v>
          </cell>
          <cell r="E1613" t="str">
            <v>3002</v>
          </cell>
          <cell r="F1613" t="str">
            <v>ER_3002 - Regulator Reliable - Blanket</v>
          </cell>
          <cell r="G1613" t="str">
            <v>Gas Regulator Station Replacement Program</v>
          </cell>
          <cell r="H1613" t="str">
            <v>Gas Subfunction</v>
          </cell>
          <cell r="I1613" t="str">
            <v>Gas</v>
          </cell>
          <cell r="J1613" t="str">
            <v>Asset Condition</v>
          </cell>
          <cell r="K1613" t="str">
            <v>SRV_GD</v>
          </cell>
          <cell r="L1613" t="str">
            <v>JUR_OR</v>
          </cell>
          <cell r="M1613" t="str">
            <v>Gas Distribution 374-387</v>
          </cell>
          <cell r="N1613" t="str">
            <v>False</v>
          </cell>
          <cell r="O1613" t="str">
            <v>Active</v>
          </cell>
          <cell r="P1613" t="str">
            <v>ORG_C83</v>
          </cell>
        </row>
        <row r="1614">
          <cell r="A1614" t="str">
            <v>BI_MN421</v>
          </cell>
          <cell r="B1614" t="str">
            <v>MN421</v>
          </cell>
          <cell r="C1614" t="str">
            <v>BI_MN421 - Cathodic Protection - Medford</v>
          </cell>
          <cell r="D1614" t="str">
            <v>ER_3004</v>
          </cell>
          <cell r="E1614" t="str">
            <v>3004</v>
          </cell>
          <cell r="F1614" t="str">
            <v>ER_3004 - Cathodic Protection-Minor Blanket</v>
          </cell>
          <cell r="G1614" t="str">
            <v>Gas Cathodic Protection Program</v>
          </cell>
          <cell r="H1614" t="str">
            <v>Gas Subfunction</v>
          </cell>
          <cell r="I1614" t="str">
            <v>Gas</v>
          </cell>
          <cell r="J1614" t="str">
            <v>Mandatory &amp; Compliance</v>
          </cell>
          <cell r="K1614" t="str">
            <v>SRV_GD</v>
          </cell>
          <cell r="L1614" t="str">
            <v>JUR_AA</v>
          </cell>
          <cell r="M1614" t="str">
            <v>Gas Distribution 374-387</v>
          </cell>
          <cell r="N1614" t="str">
            <v>False</v>
          </cell>
          <cell r="O1614" t="str">
            <v>Inactive</v>
          </cell>
          <cell r="P1614" t="str">
            <v>ORG_A81</v>
          </cell>
        </row>
        <row r="1615">
          <cell r="A1615" t="str">
            <v>BI_MN422</v>
          </cell>
          <cell r="B1615" t="str">
            <v>MN422</v>
          </cell>
          <cell r="C1615" t="str">
            <v>BI_MN422 - Cathodic Protection - Roseburg</v>
          </cell>
          <cell r="D1615" t="str">
            <v>ER_3004</v>
          </cell>
          <cell r="E1615" t="str">
            <v>3004</v>
          </cell>
          <cell r="F1615" t="str">
            <v>ER_3004 - Cathodic Protection-Minor Blanket</v>
          </cell>
          <cell r="G1615" t="str">
            <v>Gas Cathodic Protection Program</v>
          </cell>
          <cell r="H1615" t="str">
            <v>Gas Subfunction</v>
          </cell>
          <cell r="I1615" t="str">
            <v>Gas</v>
          </cell>
          <cell r="J1615" t="str">
            <v>Mandatory &amp; Compliance</v>
          </cell>
          <cell r="K1615" t="str">
            <v>SRV_GD</v>
          </cell>
          <cell r="L1615" t="str">
            <v>JUR_AA</v>
          </cell>
          <cell r="M1615" t="str">
            <v>Gas Distribution 374-387</v>
          </cell>
          <cell r="N1615" t="str">
            <v>False</v>
          </cell>
          <cell r="O1615" t="str">
            <v>Inactive</v>
          </cell>
          <cell r="P1615" t="str">
            <v>ORG_A82</v>
          </cell>
        </row>
        <row r="1616">
          <cell r="A1616" t="str">
            <v>BI_MN423</v>
          </cell>
          <cell r="B1616" t="str">
            <v>MN423</v>
          </cell>
          <cell r="C1616" t="str">
            <v>BI_MN423 - Cathodic Protection - Klamath</v>
          </cell>
          <cell r="D1616" t="str">
            <v>ER_3004</v>
          </cell>
          <cell r="E1616" t="str">
            <v>3004</v>
          </cell>
          <cell r="F1616" t="str">
            <v>ER_3004 - Cathodic Protection-Minor Blanket</v>
          </cell>
          <cell r="G1616" t="str">
            <v>Gas Cathodic Protection Program</v>
          </cell>
          <cell r="H1616" t="str">
            <v>Gas Subfunction</v>
          </cell>
          <cell r="I1616" t="str">
            <v>Gas</v>
          </cell>
          <cell r="J1616" t="str">
            <v>Mandatory &amp; Compliance</v>
          </cell>
          <cell r="K1616" t="str">
            <v>SRV_GD</v>
          </cell>
          <cell r="L1616" t="str">
            <v>JUR_AA</v>
          </cell>
          <cell r="M1616" t="str">
            <v>Gas Distribution 374-387</v>
          </cell>
          <cell r="N1616" t="str">
            <v>False</v>
          </cell>
          <cell r="O1616" t="str">
            <v>Inactive</v>
          </cell>
          <cell r="P1616" t="str">
            <v>ORG_A83</v>
          </cell>
        </row>
        <row r="1617">
          <cell r="A1617" t="str">
            <v>BI_MN424</v>
          </cell>
          <cell r="B1617" t="str">
            <v>MN424</v>
          </cell>
          <cell r="C1617" t="str">
            <v>BI_MN424 - Cathodic Protection - La Grande</v>
          </cell>
          <cell r="D1617" t="str">
            <v>ER_3004</v>
          </cell>
          <cell r="E1617" t="str">
            <v>3004</v>
          </cell>
          <cell r="F1617" t="str">
            <v>ER_3004 - Cathodic Protection-Minor Blanket</v>
          </cell>
          <cell r="G1617" t="str">
            <v>Gas Cathodic Protection Program</v>
          </cell>
          <cell r="H1617" t="str">
            <v>Gas Subfunction</v>
          </cell>
          <cell r="I1617" t="str">
            <v>Gas</v>
          </cell>
          <cell r="J1617" t="str">
            <v>Mandatory &amp; Compliance</v>
          </cell>
          <cell r="K1617" t="str">
            <v>SRV_GD</v>
          </cell>
          <cell r="L1617" t="str">
            <v>JUR_AA</v>
          </cell>
          <cell r="M1617" t="str">
            <v>Gas Distribution 374-387</v>
          </cell>
          <cell r="N1617" t="str">
            <v>False</v>
          </cell>
          <cell r="O1617" t="str">
            <v>Inactive</v>
          </cell>
          <cell r="P1617" t="str">
            <v>ORG_C83</v>
          </cell>
        </row>
        <row r="1618">
          <cell r="A1618" t="str">
            <v>BI_MN425</v>
          </cell>
          <cell r="B1618" t="str">
            <v>MN425</v>
          </cell>
          <cell r="C1618" t="str">
            <v>BI_MN425 - Cathodic Protection  - Goldendale</v>
          </cell>
          <cell r="D1618" t="str">
            <v>ER_3004</v>
          </cell>
          <cell r="E1618" t="str">
            <v>3004</v>
          </cell>
          <cell r="F1618" t="str">
            <v>ER_3004 - Cathodic Protection-Minor Blanket</v>
          </cell>
          <cell r="G1618" t="str">
            <v>Gas Cathodic Protection Program</v>
          </cell>
          <cell r="H1618" t="str">
            <v>Gas Subfunction</v>
          </cell>
          <cell r="I1618" t="str">
            <v>Gas</v>
          </cell>
          <cell r="J1618" t="str">
            <v>Mandatory &amp; Compliance</v>
          </cell>
          <cell r="K1618" t="str">
            <v>SRV_GD</v>
          </cell>
          <cell r="L1618" t="str">
            <v>JUR_AA</v>
          </cell>
          <cell r="M1618" t="str">
            <v>Gas Distribution 374-387</v>
          </cell>
          <cell r="N1618" t="str">
            <v>False</v>
          </cell>
          <cell r="O1618" t="str">
            <v>Inactive</v>
          </cell>
          <cell r="P1618" t="str">
            <v>ORG_D83</v>
          </cell>
        </row>
        <row r="1619">
          <cell r="A1619" t="str">
            <v>BI_MN426</v>
          </cell>
          <cell r="B1619" t="str">
            <v>MN426</v>
          </cell>
          <cell r="C1619" t="str">
            <v>BI_MN426 - ORCA ERT Blanket Installation</v>
          </cell>
          <cell r="D1619" t="str">
            <v>ER_1053</v>
          </cell>
          <cell r="E1619" t="str">
            <v>1053</v>
          </cell>
          <cell r="F1619" t="str">
            <v>ER_1053 - Gas ERT Minor Blanket</v>
          </cell>
          <cell r="G1619" t="str">
            <v>New Revenue - Growth</v>
          </cell>
          <cell r="H1619" t="str">
            <v>Growth Subfunction</v>
          </cell>
          <cell r="I1619" t="str">
            <v>Growth</v>
          </cell>
          <cell r="J1619" t="str">
            <v>Customer Requested</v>
          </cell>
          <cell r="K1619" t="str">
            <v>SRV_GD</v>
          </cell>
          <cell r="L1619" t="str">
            <v>JUR_OR</v>
          </cell>
          <cell r="M1619" t="str">
            <v>Gas Distribution 374-387</v>
          </cell>
          <cell r="N1619" t="str">
            <v>False</v>
          </cell>
          <cell r="O1619" t="str">
            <v>Inactive</v>
          </cell>
          <cell r="P1619" t="str">
            <v>ORG_B81</v>
          </cell>
        </row>
        <row r="1620">
          <cell r="A1620" t="str">
            <v>BI_MN427</v>
          </cell>
          <cell r="B1620" t="str">
            <v>MN427</v>
          </cell>
          <cell r="C1620" t="str">
            <v>BI_MN427 - Gis Implementation</v>
          </cell>
          <cell r="D1620" t="str">
            <v>ER_3056</v>
          </cell>
          <cell r="E1620" t="str">
            <v>3056</v>
          </cell>
          <cell r="F1620" t="str">
            <v>ER_3056 - ORCA GIS</v>
          </cell>
          <cell r="G1620" t="str">
            <v>Regular Capital - Pre Business Case</v>
          </cell>
          <cell r="H1620" t="str">
            <v>No Subfunction</v>
          </cell>
          <cell r="I1620" t="str">
            <v>No Function</v>
          </cell>
          <cell r="J1620" t="str">
            <v>No Driver</v>
          </cell>
          <cell r="K1620" t="str">
            <v>SRV_GD</v>
          </cell>
          <cell r="L1620" t="str">
            <v>JUR_OR</v>
          </cell>
          <cell r="M1620" t="str">
            <v>Gas Distribution 374-387</v>
          </cell>
          <cell r="N1620" t="str">
            <v>False</v>
          </cell>
          <cell r="O1620" t="str">
            <v>Inactive</v>
          </cell>
          <cell r="P1620" t="str">
            <v>ORG_000</v>
          </cell>
        </row>
        <row r="1621">
          <cell r="A1621" t="str">
            <v>BI_MN499</v>
          </cell>
          <cell r="B1621" t="str">
            <v>MN499</v>
          </cell>
          <cell r="C1621" t="str">
            <v>BI_MN499 - Install AMR in Oregon</v>
          </cell>
          <cell r="D1621" t="str">
            <v>ER_7203</v>
          </cell>
          <cell r="E1621" t="str">
            <v>7203</v>
          </cell>
          <cell r="F1621" t="str">
            <v>ER_7203 - Oregon AMR</v>
          </cell>
          <cell r="G1621" t="str">
            <v>Regular Capital - Pre Business Case</v>
          </cell>
          <cell r="H1621" t="str">
            <v>No Subfunction</v>
          </cell>
          <cell r="I1621" t="str">
            <v>No Function</v>
          </cell>
          <cell r="J1621" t="str">
            <v>No Driver</v>
          </cell>
          <cell r="K1621" t="str">
            <v>SRV_GD</v>
          </cell>
          <cell r="L1621" t="str">
            <v>JUR_OR</v>
          </cell>
          <cell r="M1621" t="str">
            <v>Gas Distribution 374-387</v>
          </cell>
          <cell r="N1621" t="str">
            <v>False</v>
          </cell>
          <cell r="O1621" t="str">
            <v>Inactive</v>
          </cell>
          <cell r="P1621" t="str">
            <v>ORG_C51</v>
          </cell>
        </row>
        <row r="1622">
          <cell r="A1622" t="str">
            <v>BI_MN500</v>
          </cell>
          <cell r="B1622" t="str">
            <v>MN500</v>
          </cell>
          <cell r="C1622" t="str">
            <v>BI_MN500 - Sutherlin I-5 Interchange road project</v>
          </cell>
          <cell r="D1622" t="str">
            <v>ER_3212</v>
          </cell>
          <cell r="E1622" t="str">
            <v>3212</v>
          </cell>
          <cell r="F1622" t="str">
            <v>ER_3212 - Sutherlin I-5 Interchange road project</v>
          </cell>
          <cell r="G1622" t="str">
            <v>Regular Capital - Pre Business Case</v>
          </cell>
          <cell r="H1622" t="str">
            <v>No Subfunction</v>
          </cell>
          <cell r="I1622" t="str">
            <v>No Function</v>
          </cell>
          <cell r="J1622" t="str">
            <v>No Driver</v>
          </cell>
          <cell r="K1622" t="str">
            <v>SRV_GD</v>
          </cell>
          <cell r="L1622" t="str">
            <v>JUR_OR</v>
          </cell>
          <cell r="M1622" t="str">
            <v>Gas Distribution 374-387</v>
          </cell>
          <cell r="N1622" t="str">
            <v>False</v>
          </cell>
          <cell r="O1622" t="str">
            <v>Inactive</v>
          </cell>
          <cell r="P1622" t="str">
            <v>ORG_A82</v>
          </cell>
        </row>
        <row r="1623">
          <cell r="A1623" t="str">
            <v>BI_MN501</v>
          </cell>
          <cell r="B1623" t="str">
            <v>MN501</v>
          </cell>
          <cell r="C1623" t="str">
            <v>BI_MN501 - Altamont &amp; Crosby Road Project</v>
          </cell>
          <cell r="D1623" t="str">
            <v>ER_3213</v>
          </cell>
          <cell r="E1623" t="str">
            <v>3213</v>
          </cell>
          <cell r="F1623" t="str">
            <v>ER_3213 - Altamont &amp; Crosby Road Project</v>
          </cell>
          <cell r="G1623" t="str">
            <v>Regular Capital - Pre Business Case</v>
          </cell>
          <cell r="H1623" t="str">
            <v>No Subfunction</v>
          </cell>
          <cell r="I1623" t="str">
            <v>No Function</v>
          </cell>
          <cell r="J1623" t="str">
            <v>No Driver</v>
          </cell>
          <cell r="K1623" t="str">
            <v>SRV_GD</v>
          </cell>
          <cell r="L1623" t="str">
            <v>JUR_OR</v>
          </cell>
          <cell r="M1623" t="str">
            <v>Gas Distribution 374-387</v>
          </cell>
          <cell r="N1623" t="str">
            <v>True</v>
          </cell>
          <cell r="O1623" t="str">
            <v>Inactive</v>
          </cell>
          <cell r="P1623" t="str">
            <v>ORG_A83</v>
          </cell>
        </row>
        <row r="1624">
          <cell r="A1624" t="str">
            <v>BI_MN502</v>
          </cell>
          <cell r="B1624" t="str">
            <v>MN502</v>
          </cell>
          <cell r="C1624" t="str">
            <v>BI_MN502 - So. Stage Rd 10 Transmission reroute</v>
          </cell>
          <cell r="D1624" t="str">
            <v>ER_3214</v>
          </cell>
          <cell r="E1624" t="str">
            <v>3214</v>
          </cell>
          <cell r="F1624" t="str">
            <v>ER_3214 - So. Stage Rd 10 Transmission reroute</v>
          </cell>
          <cell r="G1624" t="str">
            <v>Regular Capital - Pre Business Case</v>
          </cell>
          <cell r="H1624" t="str">
            <v>No Subfunction</v>
          </cell>
          <cell r="I1624" t="str">
            <v>No Function</v>
          </cell>
          <cell r="J1624" t="str">
            <v>No Driver</v>
          </cell>
          <cell r="K1624" t="str">
            <v>SRV_GD</v>
          </cell>
          <cell r="L1624" t="str">
            <v>JUR_OR</v>
          </cell>
          <cell r="M1624" t="str">
            <v>Gas Distribution 374-387</v>
          </cell>
          <cell r="N1624" t="str">
            <v>True</v>
          </cell>
          <cell r="O1624" t="str">
            <v>Inactive</v>
          </cell>
          <cell r="P1624" t="str">
            <v>ORG_A81</v>
          </cell>
        </row>
        <row r="1625">
          <cell r="A1625" t="str">
            <v>BI_MN503</v>
          </cell>
          <cell r="B1625" t="str">
            <v>MN503</v>
          </cell>
          <cell r="C1625" t="str">
            <v>BI_MN503 - Elk Creek Transmission Crossing</v>
          </cell>
          <cell r="D1625" t="str">
            <v>ER_3215</v>
          </cell>
          <cell r="E1625" t="str">
            <v>3215</v>
          </cell>
          <cell r="F1625" t="str">
            <v>ER_3215 - Elk Creek Transmission Crossing</v>
          </cell>
          <cell r="G1625" t="str">
            <v>Regular Capital - Pre Business Case</v>
          </cell>
          <cell r="H1625" t="str">
            <v>No Subfunction</v>
          </cell>
          <cell r="I1625" t="str">
            <v>No Function</v>
          </cell>
          <cell r="J1625" t="str">
            <v>No Driver</v>
          </cell>
          <cell r="K1625" t="str">
            <v>SRV_GD</v>
          </cell>
          <cell r="L1625" t="str">
            <v>JUR_OR</v>
          </cell>
          <cell r="M1625" t="str">
            <v>Gas Distribution 374-387</v>
          </cell>
          <cell r="N1625" t="str">
            <v>True</v>
          </cell>
          <cell r="O1625" t="str">
            <v>Inactive</v>
          </cell>
          <cell r="P1625" t="str">
            <v>ORG_A81</v>
          </cell>
        </row>
        <row r="1626">
          <cell r="A1626" t="str">
            <v>BI_MN504</v>
          </cell>
          <cell r="B1626" t="str">
            <v>MN504</v>
          </cell>
          <cell r="C1626" t="str">
            <v>BI_MN504 - Umpqua River Crossing</v>
          </cell>
          <cell r="D1626" t="str">
            <v>ER_3216</v>
          </cell>
          <cell r="E1626" t="str">
            <v>3216</v>
          </cell>
          <cell r="F1626" t="str">
            <v>ER_3216 - Umpqua River Crossing</v>
          </cell>
          <cell r="G1626" t="str">
            <v>Regular Capital - Pre Business Case</v>
          </cell>
          <cell r="H1626" t="str">
            <v>No Subfunction</v>
          </cell>
          <cell r="I1626" t="str">
            <v>No Function</v>
          </cell>
          <cell r="J1626" t="str">
            <v>No Driver</v>
          </cell>
          <cell r="K1626" t="str">
            <v>SRV_GD</v>
          </cell>
          <cell r="L1626" t="str">
            <v>JUR_OR</v>
          </cell>
          <cell r="M1626" t="str">
            <v>Gas Distribution 374-387</v>
          </cell>
          <cell r="N1626" t="str">
            <v>True</v>
          </cell>
          <cell r="O1626" t="str">
            <v>Inactive</v>
          </cell>
          <cell r="P1626" t="str">
            <v>ORG_A82</v>
          </cell>
        </row>
        <row r="1627">
          <cell r="A1627" t="str">
            <v>BI_MN505</v>
          </cell>
          <cell r="B1627" t="str">
            <v>MN505</v>
          </cell>
          <cell r="C1627" t="str">
            <v>BI_MN505 - Grants Pass 6 PE Northside Reinforcement</v>
          </cell>
          <cell r="D1627" t="str">
            <v>ER_3217</v>
          </cell>
          <cell r="E1627" t="str">
            <v>3217</v>
          </cell>
          <cell r="F1627" t="str">
            <v>ER_3217 - Grants Pass 6 PE Northside Reinforcement</v>
          </cell>
          <cell r="G1627" t="str">
            <v>Regular Capital - Pre Business Case</v>
          </cell>
          <cell r="H1627" t="str">
            <v>No Subfunction</v>
          </cell>
          <cell r="I1627" t="str">
            <v>No Function</v>
          </cell>
          <cell r="J1627" t="str">
            <v>No Driver</v>
          </cell>
          <cell r="K1627" t="str">
            <v>SRV_GD</v>
          </cell>
          <cell r="L1627" t="str">
            <v>JUR_OR</v>
          </cell>
          <cell r="M1627" t="str">
            <v>Gas Distribution 374-387</v>
          </cell>
          <cell r="N1627" t="str">
            <v>True</v>
          </cell>
          <cell r="O1627" t="str">
            <v>Inactive</v>
          </cell>
          <cell r="P1627" t="str">
            <v>ORG_A81</v>
          </cell>
        </row>
        <row r="1628">
          <cell r="A1628" t="str">
            <v>BI_MN506</v>
          </cell>
          <cell r="B1628" t="str">
            <v>MN506</v>
          </cell>
          <cell r="C1628" t="str">
            <v>BI_MN506 - Klamath Falls Odorizer</v>
          </cell>
          <cell r="D1628" t="str">
            <v>ER_3218</v>
          </cell>
          <cell r="E1628" t="str">
            <v>3218</v>
          </cell>
          <cell r="F1628" t="str">
            <v>ER_3218 - Klamath Falls Odorizer</v>
          </cell>
          <cell r="G1628" t="str">
            <v>Regular Capital - Pre Business Case</v>
          </cell>
          <cell r="H1628" t="str">
            <v>No Subfunction</v>
          </cell>
          <cell r="I1628" t="str">
            <v>No Function</v>
          </cell>
          <cell r="J1628" t="str">
            <v>No Driver</v>
          </cell>
          <cell r="K1628" t="str">
            <v>SRV_GD</v>
          </cell>
          <cell r="L1628" t="str">
            <v>JUR_OR</v>
          </cell>
          <cell r="M1628" t="str">
            <v>Gas Distribution 374-387</v>
          </cell>
          <cell r="N1628" t="str">
            <v>True</v>
          </cell>
          <cell r="O1628" t="str">
            <v>Inactive</v>
          </cell>
          <cell r="P1628" t="str">
            <v>ORG_A83</v>
          </cell>
        </row>
        <row r="1629">
          <cell r="A1629" t="str">
            <v>BI_MN507</v>
          </cell>
          <cell r="B1629" t="str">
            <v>MN507</v>
          </cell>
          <cell r="C1629" t="str">
            <v>BI_MN507 - Merlin Gate Station Rebuild</v>
          </cell>
          <cell r="D1629" t="str">
            <v>ER_3219</v>
          </cell>
          <cell r="E1629" t="str">
            <v>3219</v>
          </cell>
          <cell r="F1629" t="str">
            <v>ER_3219 - Merlin Gate Station Rebuild</v>
          </cell>
          <cell r="G1629" t="str">
            <v>Regular Capital - Pre Business Case</v>
          </cell>
          <cell r="H1629" t="str">
            <v>No Subfunction</v>
          </cell>
          <cell r="I1629" t="str">
            <v>No Function</v>
          </cell>
          <cell r="J1629" t="str">
            <v>No Driver</v>
          </cell>
          <cell r="K1629" t="str">
            <v>SRV_GD</v>
          </cell>
          <cell r="L1629" t="str">
            <v>JUR_OR</v>
          </cell>
          <cell r="M1629" t="str">
            <v>Gas Distribution 374-387</v>
          </cell>
          <cell r="N1629" t="str">
            <v>True</v>
          </cell>
          <cell r="O1629" t="str">
            <v>Inactive</v>
          </cell>
          <cell r="P1629" t="str">
            <v>ORG_A81</v>
          </cell>
        </row>
        <row r="1630">
          <cell r="A1630" t="str">
            <v>BI_MN508</v>
          </cell>
          <cell r="B1630" t="str">
            <v>MN508</v>
          </cell>
          <cell r="C1630" t="str">
            <v>BI_MN508 - ORCA Regulators</v>
          </cell>
          <cell r="D1630" t="str">
            <v>ER_1051</v>
          </cell>
          <cell r="E1630" t="str">
            <v>1051</v>
          </cell>
          <cell r="F1630" t="str">
            <v>ER_1051 - Gas Regulators Minor Blanket</v>
          </cell>
          <cell r="G1630" t="str">
            <v>New Revenue - Growth</v>
          </cell>
          <cell r="H1630" t="str">
            <v>Growth Subfunction</v>
          </cell>
          <cell r="I1630" t="str">
            <v>Growth</v>
          </cell>
          <cell r="J1630" t="str">
            <v>Customer Requested</v>
          </cell>
          <cell r="K1630" t="str">
            <v>SRV_GD</v>
          </cell>
          <cell r="L1630" t="str">
            <v>JUR_AA</v>
          </cell>
          <cell r="M1630" t="str">
            <v>Gas Distribution 374-387</v>
          </cell>
          <cell r="N1630" t="str">
            <v>False</v>
          </cell>
          <cell r="O1630" t="str">
            <v>Active</v>
          </cell>
          <cell r="P1630" t="str">
            <v>ORG_C81</v>
          </cell>
        </row>
        <row r="1631">
          <cell r="A1631" t="str">
            <v>BI_MN509</v>
          </cell>
          <cell r="B1631" t="str">
            <v>MN509</v>
          </cell>
          <cell r="C1631" t="str">
            <v>BI_MN509 - Gas Industrial Customers - Medford</v>
          </cell>
          <cell r="D1631" t="str">
            <v>ER_1052</v>
          </cell>
          <cell r="E1631" t="str">
            <v>1052</v>
          </cell>
          <cell r="F1631" t="str">
            <v>ER_1052 - Industrial Gas Customer Minor Blanket</v>
          </cell>
          <cell r="G1631" t="str">
            <v>New Revenue - Growth</v>
          </cell>
          <cell r="H1631" t="str">
            <v>Growth Subfunction</v>
          </cell>
          <cell r="I1631" t="str">
            <v>Growth</v>
          </cell>
          <cell r="J1631" t="str">
            <v>Customer Requested</v>
          </cell>
          <cell r="K1631" t="str">
            <v>SRV_GD</v>
          </cell>
          <cell r="L1631" t="str">
            <v>JUR_AA</v>
          </cell>
          <cell r="M1631" t="str">
            <v>Gas Distribution 374-387</v>
          </cell>
          <cell r="N1631" t="str">
            <v>False</v>
          </cell>
          <cell r="O1631" t="str">
            <v>Inactive</v>
          </cell>
          <cell r="P1631" t="str">
            <v>ORG_A81</v>
          </cell>
        </row>
        <row r="1632">
          <cell r="A1632" t="str">
            <v>BI_MN510</v>
          </cell>
          <cell r="B1632" t="str">
            <v>MN510</v>
          </cell>
          <cell r="C1632" t="str">
            <v>BI_MN510 - Gas Industrial Customers - La Grande</v>
          </cell>
          <cell r="D1632" t="str">
            <v>ER_1052</v>
          </cell>
          <cell r="E1632" t="str">
            <v>1052</v>
          </cell>
          <cell r="F1632" t="str">
            <v>ER_1052 - Industrial Gas Customer Minor Blanket</v>
          </cell>
          <cell r="G1632" t="str">
            <v>New Revenue - Growth</v>
          </cell>
          <cell r="H1632" t="str">
            <v>Growth Subfunction</v>
          </cell>
          <cell r="I1632" t="str">
            <v>Growth</v>
          </cell>
          <cell r="J1632" t="str">
            <v>Customer Requested</v>
          </cell>
          <cell r="K1632" t="str">
            <v>SRV_GD</v>
          </cell>
          <cell r="L1632" t="str">
            <v>JUR_AA</v>
          </cell>
          <cell r="M1632" t="str">
            <v>Gas Distribution 374-387</v>
          </cell>
          <cell r="N1632" t="str">
            <v>False</v>
          </cell>
          <cell r="O1632" t="str">
            <v>Inactive</v>
          </cell>
          <cell r="P1632" t="str">
            <v>ORG_C83</v>
          </cell>
        </row>
        <row r="1633">
          <cell r="A1633" t="str">
            <v>BI_MN602</v>
          </cell>
          <cell r="B1633" t="str">
            <v>MN602</v>
          </cell>
          <cell r="C1633" t="str">
            <v>BI_MN602 - Roseburg Reinforcement</v>
          </cell>
          <cell r="D1633" t="str">
            <v>ER_3204</v>
          </cell>
          <cell r="E1633" t="str">
            <v>3204</v>
          </cell>
          <cell r="F1633" t="str">
            <v>ER_3204 - Roseburg Reinforcement</v>
          </cell>
          <cell r="G1633" t="str">
            <v>Regular Capital - Pre Business Case</v>
          </cell>
          <cell r="H1633" t="str">
            <v>No Subfunction</v>
          </cell>
          <cell r="I1633" t="str">
            <v>No Function</v>
          </cell>
          <cell r="J1633" t="str">
            <v>No Driver</v>
          </cell>
          <cell r="K1633" t="str">
            <v>SRV_GD</v>
          </cell>
          <cell r="L1633" t="str">
            <v>JUR_OR</v>
          </cell>
          <cell r="M1633" t="str">
            <v>Gas Distribution 374-387</v>
          </cell>
          <cell r="N1633" t="str">
            <v>True</v>
          </cell>
          <cell r="O1633" t="str">
            <v>Inactive</v>
          </cell>
          <cell r="P1633" t="str">
            <v>ORG_A82</v>
          </cell>
        </row>
        <row r="1634">
          <cell r="A1634" t="str">
            <v>BI_MN605</v>
          </cell>
          <cell r="B1634" t="str">
            <v>MN605</v>
          </cell>
          <cell r="C1634" t="str">
            <v>BI_MN605 - LaGrande Airport</v>
          </cell>
          <cell r="D1634" t="str">
            <v>ER_1001</v>
          </cell>
          <cell r="E1634" t="str">
            <v>1001</v>
          </cell>
          <cell r="F1634" t="str">
            <v>ER_1001 - Gas Revenue Blanket</v>
          </cell>
          <cell r="G1634" t="str">
            <v>New Revenue - Growth</v>
          </cell>
          <cell r="H1634" t="str">
            <v>Growth Subfunction</v>
          </cell>
          <cell r="I1634" t="str">
            <v>Growth</v>
          </cell>
          <cell r="J1634" t="str">
            <v>Customer Requested</v>
          </cell>
          <cell r="K1634" t="str">
            <v>SRV_GD</v>
          </cell>
          <cell r="L1634" t="str">
            <v>JUR_AA</v>
          </cell>
          <cell r="M1634" t="str">
            <v>Gas Distribution 374-387</v>
          </cell>
          <cell r="N1634" t="str">
            <v>True</v>
          </cell>
          <cell r="O1634" t="str">
            <v>Inactive</v>
          </cell>
          <cell r="P1634" t="str">
            <v>ORG_C83</v>
          </cell>
        </row>
        <row r="1635">
          <cell r="A1635" t="str">
            <v>BI_MN615</v>
          </cell>
          <cell r="B1635" t="str">
            <v>MN615</v>
          </cell>
          <cell r="C1635" t="str">
            <v>BI_MN615 - Canyonville I-5 Interchange</v>
          </cell>
          <cell r="D1635" t="str">
            <v>ER_3222</v>
          </cell>
          <cell r="E1635" t="str">
            <v>3222</v>
          </cell>
          <cell r="F1635" t="str">
            <v>ER_3222 - Canyonville I-5 Interchange</v>
          </cell>
          <cell r="G1635" t="str">
            <v>Regular Capital - Pre Business Case</v>
          </cell>
          <cell r="H1635" t="str">
            <v>No Subfunction</v>
          </cell>
          <cell r="I1635" t="str">
            <v>No Function</v>
          </cell>
          <cell r="J1635" t="str">
            <v>No Driver</v>
          </cell>
          <cell r="K1635" t="str">
            <v>SRV_GD</v>
          </cell>
          <cell r="L1635" t="str">
            <v>JUR_OR</v>
          </cell>
          <cell r="M1635" t="str">
            <v>Gas Distribution 374-387</v>
          </cell>
          <cell r="N1635" t="str">
            <v>True</v>
          </cell>
          <cell r="O1635" t="str">
            <v>Inactive</v>
          </cell>
          <cell r="P1635" t="str">
            <v>ORG_A82</v>
          </cell>
        </row>
        <row r="1636">
          <cell r="A1636" t="str">
            <v>BI_MN616</v>
          </cell>
          <cell r="B1636" t="str">
            <v>MN616</v>
          </cell>
          <cell r="C1636" t="str">
            <v>BI_MN616 - East Medford Reinforcement-IMP</v>
          </cell>
          <cell r="D1636" t="str">
            <v>ER_3203</v>
          </cell>
          <cell r="E1636" t="str">
            <v>3203</v>
          </cell>
          <cell r="F1636" t="str">
            <v>ER_3203 - East Medford Reinforcement</v>
          </cell>
          <cell r="G1636" t="str">
            <v>Gas East Medford HP Main Reinforcement Project</v>
          </cell>
          <cell r="H1636" t="str">
            <v>Gas Subfunction</v>
          </cell>
          <cell r="I1636" t="str">
            <v>Gas</v>
          </cell>
          <cell r="J1636" t="str">
            <v>No Driver</v>
          </cell>
          <cell r="K1636" t="str">
            <v>SRV_GD</v>
          </cell>
          <cell r="L1636" t="str">
            <v>JUR_OR</v>
          </cell>
          <cell r="M1636" t="str">
            <v>Gas Distribution 374-387</v>
          </cell>
          <cell r="N1636" t="str">
            <v>True</v>
          </cell>
          <cell r="O1636" t="str">
            <v>Active</v>
          </cell>
          <cell r="P1636" t="str">
            <v>ORG_A81</v>
          </cell>
        </row>
        <row r="1637">
          <cell r="A1637" t="str">
            <v>BI_MN617</v>
          </cell>
          <cell r="B1637" t="str">
            <v>MN617</v>
          </cell>
          <cell r="C1637" t="str">
            <v>BI_MN617 - South 6th &amp; Owens</v>
          </cell>
          <cell r="D1637" t="str">
            <v>ER_3223</v>
          </cell>
          <cell r="E1637" t="str">
            <v>3223</v>
          </cell>
          <cell r="F1637" t="str">
            <v>ER_3223 - South 6th &amp; Owens</v>
          </cell>
          <cell r="G1637" t="str">
            <v>Regular Capital - Pre Business Case</v>
          </cell>
          <cell r="H1637" t="str">
            <v>No Subfunction</v>
          </cell>
          <cell r="I1637" t="str">
            <v>No Function</v>
          </cell>
          <cell r="J1637" t="str">
            <v>No Driver</v>
          </cell>
          <cell r="K1637" t="str">
            <v>SRV_GD</v>
          </cell>
          <cell r="L1637" t="str">
            <v>JUR_OR</v>
          </cell>
          <cell r="M1637" t="str">
            <v>Gas Distribution 374-387</v>
          </cell>
          <cell r="N1637" t="str">
            <v>True</v>
          </cell>
          <cell r="O1637" t="str">
            <v>Inactive</v>
          </cell>
          <cell r="P1637" t="str">
            <v>ORG_A83</v>
          </cell>
        </row>
        <row r="1638">
          <cell r="A1638" t="str">
            <v>BI_MN619</v>
          </cell>
          <cell r="B1638" t="str">
            <v>MN619</v>
          </cell>
          <cell r="C1638" t="str">
            <v>BI_MN619 - Gekelar Road</v>
          </cell>
          <cell r="D1638" t="str">
            <v>ER_3224</v>
          </cell>
          <cell r="E1638" t="str">
            <v>3224</v>
          </cell>
          <cell r="F1638" t="str">
            <v>ER_3224 - Gekelar Road</v>
          </cell>
          <cell r="G1638" t="str">
            <v>Regular Capital - Pre Business Case</v>
          </cell>
          <cell r="H1638" t="str">
            <v>No Subfunction</v>
          </cell>
          <cell r="I1638" t="str">
            <v>No Function</v>
          </cell>
          <cell r="J1638" t="str">
            <v>No Driver</v>
          </cell>
          <cell r="K1638" t="str">
            <v>SRV_GD</v>
          </cell>
          <cell r="L1638" t="str">
            <v>JUR_OR</v>
          </cell>
          <cell r="M1638" t="str">
            <v>Gas Distribution 374-387</v>
          </cell>
          <cell r="N1638" t="str">
            <v>True</v>
          </cell>
          <cell r="O1638" t="str">
            <v>Inactive</v>
          </cell>
          <cell r="P1638" t="str">
            <v>ORG_C83</v>
          </cell>
        </row>
        <row r="1639">
          <cell r="A1639" t="str">
            <v>BI_MN622</v>
          </cell>
          <cell r="B1639" t="str">
            <v>MN622</v>
          </cell>
          <cell r="C1639" t="str">
            <v>BI_MN622 - Tri-City Hwy 99 Road Project</v>
          </cell>
          <cell r="D1639" t="str">
            <v>ER_3227</v>
          </cell>
          <cell r="E1639" t="str">
            <v>3227</v>
          </cell>
          <cell r="F1639" t="str">
            <v>ER_3227 - Tri-City Hwy 99 Road Project</v>
          </cell>
          <cell r="G1639" t="str">
            <v>Regular Capital - Pre Business Case</v>
          </cell>
          <cell r="H1639" t="str">
            <v>No Subfunction</v>
          </cell>
          <cell r="I1639" t="str">
            <v>No Function</v>
          </cell>
          <cell r="J1639" t="str">
            <v>No Driver</v>
          </cell>
          <cell r="K1639" t="str">
            <v>SRV_GD</v>
          </cell>
          <cell r="L1639" t="str">
            <v>JUR_OR</v>
          </cell>
          <cell r="M1639" t="str">
            <v>Gas Distribution 374-387</v>
          </cell>
          <cell r="N1639" t="str">
            <v>True</v>
          </cell>
          <cell r="O1639" t="str">
            <v>Inactive</v>
          </cell>
          <cell r="P1639" t="str">
            <v>ORG_B51</v>
          </cell>
        </row>
        <row r="1640">
          <cell r="A1640" t="str">
            <v>BI_MN625</v>
          </cell>
          <cell r="B1640" t="str">
            <v>MN625</v>
          </cell>
          <cell r="C1640" t="str">
            <v>BI_MN625 - Winchester Bridge Project</v>
          </cell>
          <cell r="D1640" t="str">
            <v>ER_3228</v>
          </cell>
          <cell r="E1640" t="str">
            <v>3228</v>
          </cell>
          <cell r="F1640" t="str">
            <v>ER_3228 - Winchester Bridge Project</v>
          </cell>
          <cell r="G1640" t="str">
            <v>Regular Capital - Pre Business Case</v>
          </cell>
          <cell r="H1640" t="str">
            <v>No Subfunction</v>
          </cell>
          <cell r="I1640" t="str">
            <v>No Function</v>
          </cell>
          <cell r="J1640" t="str">
            <v>No Driver</v>
          </cell>
          <cell r="K1640" t="str">
            <v>SRV_GD</v>
          </cell>
          <cell r="L1640" t="str">
            <v>JUR_OR</v>
          </cell>
          <cell r="M1640" t="str">
            <v>Gas Distribution 374-387</v>
          </cell>
          <cell r="N1640" t="str">
            <v>True</v>
          </cell>
          <cell r="O1640" t="str">
            <v>Inactive</v>
          </cell>
          <cell r="P1640" t="str">
            <v>ORG_B51</v>
          </cell>
        </row>
        <row r="1641">
          <cell r="A1641" t="str">
            <v>BI_MN626</v>
          </cell>
          <cell r="B1641" t="str">
            <v>MN626</v>
          </cell>
          <cell r="C1641" t="str">
            <v>BI_MN626 - Amy's Kitchen Meter &amp; Piping</v>
          </cell>
          <cell r="D1641" t="str">
            <v>ER_3207</v>
          </cell>
          <cell r="E1641" t="str">
            <v>3207</v>
          </cell>
          <cell r="F1641" t="str">
            <v>ER_3207 - Amy's Kitchen Meter &amp; Piping</v>
          </cell>
          <cell r="G1641" t="str">
            <v>Regular Capital - Pre Business Case</v>
          </cell>
          <cell r="H1641" t="str">
            <v>No Subfunction</v>
          </cell>
          <cell r="I1641" t="str">
            <v>No Function</v>
          </cell>
          <cell r="J1641" t="str">
            <v>No Driver</v>
          </cell>
          <cell r="K1641" t="str">
            <v>SRV_GD</v>
          </cell>
          <cell r="L1641" t="str">
            <v>JUR_OR</v>
          </cell>
          <cell r="M1641" t="str">
            <v>Gas Distribution 374-387</v>
          </cell>
          <cell r="N1641" t="str">
            <v>True</v>
          </cell>
          <cell r="O1641" t="str">
            <v>Inactive</v>
          </cell>
          <cell r="P1641" t="str">
            <v>ORG_A81</v>
          </cell>
        </row>
        <row r="1642">
          <cell r="A1642" t="str">
            <v>BI_MN632</v>
          </cell>
          <cell r="B1642" t="str">
            <v>MN632</v>
          </cell>
          <cell r="C1642" t="str">
            <v>BI_MN632 - South Medford Interchange-Exit 27</v>
          </cell>
          <cell r="D1642" t="str">
            <v>ER_3229</v>
          </cell>
          <cell r="E1642" t="str">
            <v>3229</v>
          </cell>
          <cell r="F1642" t="str">
            <v>ER_3229 - South Medford Interchange-Exit 27</v>
          </cell>
          <cell r="G1642" t="str">
            <v>Regular Capital - Pre Business Case</v>
          </cell>
          <cell r="H1642" t="str">
            <v>No Subfunction</v>
          </cell>
          <cell r="I1642" t="str">
            <v>No Function</v>
          </cell>
          <cell r="J1642" t="str">
            <v>No Driver</v>
          </cell>
          <cell r="K1642" t="str">
            <v>SRV_GD</v>
          </cell>
          <cell r="L1642" t="str">
            <v>JUR_OR</v>
          </cell>
          <cell r="M1642" t="str">
            <v>Gas Distribution 374-387</v>
          </cell>
          <cell r="N1642" t="str">
            <v>True</v>
          </cell>
          <cell r="O1642" t="str">
            <v>Inactive</v>
          </cell>
          <cell r="P1642" t="str">
            <v>ORG_A81</v>
          </cell>
        </row>
        <row r="1643">
          <cell r="A1643" t="str">
            <v>BI_MN638</v>
          </cell>
          <cell r="B1643" t="str">
            <v>MN638</v>
          </cell>
          <cell r="C1643" t="str">
            <v>BI_MN638 - Gas Industrial Customers - Klamath Falls</v>
          </cell>
          <cell r="D1643" t="str">
            <v>ER_1052</v>
          </cell>
          <cell r="E1643" t="str">
            <v>1052</v>
          </cell>
          <cell r="F1643" t="str">
            <v>ER_1052 - Industrial Gas Customer Minor Blanket</v>
          </cell>
          <cell r="G1643" t="str">
            <v>New Revenue - Growth</v>
          </cell>
          <cell r="H1643" t="str">
            <v>Growth Subfunction</v>
          </cell>
          <cell r="I1643" t="str">
            <v>Growth</v>
          </cell>
          <cell r="J1643" t="str">
            <v>Customer Requested</v>
          </cell>
          <cell r="K1643" t="str">
            <v>SRV_GD</v>
          </cell>
          <cell r="L1643" t="str">
            <v>JUR_AA</v>
          </cell>
          <cell r="M1643" t="str">
            <v>Gas Distribution 374-387</v>
          </cell>
          <cell r="N1643" t="str">
            <v>False</v>
          </cell>
          <cell r="O1643" t="str">
            <v>Inactive</v>
          </cell>
          <cell r="P1643" t="str">
            <v>ORG_A83</v>
          </cell>
        </row>
        <row r="1644">
          <cell r="A1644" t="str">
            <v>BI_MN639</v>
          </cell>
          <cell r="B1644" t="str">
            <v>MN639</v>
          </cell>
          <cell r="C1644" t="str">
            <v>BI_MN639 - Shady Cove Extension</v>
          </cell>
          <cell r="D1644" t="str">
            <v>ER_1001</v>
          </cell>
          <cell r="E1644" t="str">
            <v>1001</v>
          </cell>
          <cell r="F1644" t="str">
            <v>ER_1001 - Gas Revenue Blanket</v>
          </cell>
          <cell r="G1644" t="str">
            <v>New Revenue - Growth</v>
          </cell>
          <cell r="H1644" t="str">
            <v>Growth Subfunction</v>
          </cell>
          <cell r="I1644" t="str">
            <v>Growth</v>
          </cell>
          <cell r="J1644" t="str">
            <v>Customer Requested</v>
          </cell>
          <cell r="K1644" t="str">
            <v>SRV_GD</v>
          </cell>
          <cell r="L1644" t="str">
            <v>JUR_AA</v>
          </cell>
          <cell r="M1644" t="str">
            <v>Gas Distribution 374-387</v>
          </cell>
          <cell r="N1644" t="str">
            <v>True</v>
          </cell>
          <cell r="O1644" t="str">
            <v>Inactive</v>
          </cell>
          <cell r="P1644" t="str">
            <v>ORG_A81</v>
          </cell>
        </row>
        <row r="1645">
          <cell r="A1645" t="str">
            <v>BI_MN675</v>
          </cell>
          <cell r="B1645" t="str">
            <v>MN675</v>
          </cell>
          <cell r="C1645" t="str">
            <v>BI_MN675 - Pruner Bridge Bore</v>
          </cell>
          <cell r="D1645" t="str">
            <v>ER_3230</v>
          </cell>
          <cell r="E1645" t="str">
            <v>3230</v>
          </cell>
          <cell r="F1645" t="str">
            <v>ER_3230 - Pruner Bridge Bore</v>
          </cell>
          <cell r="G1645" t="str">
            <v>Regular Capital - Pre Business Case</v>
          </cell>
          <cell r="H1645" t="str">
            <v>No Subfunction</v>
          </cell>
          <cell r="I1645" t="str">
            <v>No Function</v>
          </cell>
          <cell r="J1645" t="str">
            <v>No Driver</v>
          </cell>
          <cell r="K1645" t="str">
            <v>SRV_GD</v>
          </cell>
          <cell r="L1645" t="str">
            <v>JUR_OR</v>
          </cell>
          <cell r="M1645" t="str">
            <v>Gas Distribution 374-387</v>
          </cell>
          <cell r="N1645" t="str">
            <v>True</v>
          </cell>
          <cell r="O1645" t="str">
            <v>Inactive</v>
          </cell>
          <cell r="P1645" t="str">
            <v>ORG_A82</v>
          </cell>
        </row>
        <row r="1646">
          <cell r="A1646" t="str">
            <v>BI_MN701</v>
          </cell>
          <cell r="B1646" t="str">
            <v>MN701</v>
          </cell>
          <cell r="C1646" t="str">
            <v>BI_MN701 - Medford Upton Road Bridge Project</v>
          </cell>
          <cell r="D1646" t="str">
            <v>ER_3232</v>
          </cell>
          <cell r="E1646" t="str">
            <v>3232</v>
          </cell>
          <cell r="F1646" t="str">
            <v>ER_3232 - Medford Upton Road Bridge Project</v>
          </cell>
          <cell r="G1646" t="str">
            <v>Regular Capital - Pre Business Case</v>
          </cell>
          <cell r="H1646" t="str">
            <v>No Subfunction</v>
          </cell>
          <cell r="I1646" t="str">
            <v>No Function</v>
          </cell>
          <cell r="J1646" t="str">
            <v>No Driver</v>
          </cell>
          <cell r="K1646" t="str">
            <v>SRV_GD</v>
          </cell>
          <cell r="L1646" t="str">
            <v>JUR_OR</v>
          </cell>
          <cell r="M1646" t="str">
            <v>Gas Distribution 374-387</v>
          </cell>
          <cell r="N1646" t="str">
            <v>True</v>
          </cell>
          <cell r="O1646" t="str">
            <v>Inactive</v>
          </cell>
          <cell r="P1646" t="str">
            <v>ORG_A81</v>
          </cell>
        </row>
        <row r="1647">
          <cell r="A1647" t="str">
            <v>BI_MN702</v>
          </cell>
          <cell r="B1647" t="str">
            <v>MN702</v>
          </cell>
          <cell r="C1647" t="str">
            <v>BI_MN702 - Grant Pass Jones Crk Bridge Pipe Reloc</v>
          </cell>
          <cell r="D1647" t="str">
            <v>ER_3233</v>
          </cell>
          <cell r="E1647" t="str">
            <v>3233</v>
          </cell>
          <cell r="F1647" t="str">
            <v>ER_3233 - Grants Pass Jones Crk Bridge Pipe Reloc</v>
          </cell>
          <cell r="G1647" t="str">
            <v>Regular Capital - Pre Business Case</v>
          </cell>
          <cell r="H1647" t="str">
            <v>No Subfunction</v>
          </cell>
          <cell r="I1647" t="str">
            <v>No Function</v>
          </cell>
          <cell r="J1647" t="str">
            <v>No Driver</v>
          </cell>
          <cell r="K1647" t="str">
            <v>SRV_GD</v>
          </cell>
          <cell r="L1647" t="str">
            <v>JUR_OR</v>
          </cell>
          <cell r="M1647" t="str">
            <v>Gas Distribution 374-387</v>
          </cell>
          <cell r="N1647" t="str">
            <v>True</v>
          </cell>
          <cell r="O1647" t="str">
            <v>Inactive</v>
          </cell>
          <cell r="P1647" t="str">
            <v>ORG_A81</v>
          </cell>
        </row>
        <row r="1648">
          <cell r="A1648" t="str">
            <v>BI_MN703</v>
          </cell>
          <cell r="B1648" t="str">
            <v>MN703</v>
          </cell>
          <cell r="C1648" t="str">
            <v>BI_MN703 - Medford Barnett Road Relocation Project</v>
          </cell>
          <cell r="D1648" t="str">
            <v>ER_3234</v>
          </cell>
          <cell r="E1648" t="str">
            <v>3234</v>
          </cell>
          <cell r="F1648" t="str">
            <v>ER_3234 - Medford Barnett Road Relocation Project</v>
          </cell>
          <cell r="G1648" t="str">
            <v>Regular Capital - Pre Business Case</v>
          </cell>
          <cell r="H1648" t="str">
            <v>No Subfunction</v>
          </cell>
          <cell r="I1648" t="str">
            <v>No Function</v>
          </cell>
          <cell r="J1648" t="str">
            <v>No Driver</v>
          </cell>
          <cell r="K1648" t="str">
            <v>SRV_GD</v>
          </cell>
          <cell r="L1648" t="str">
            <v>JUR_OR</v>
          </cell>
          <cell r="M1648" t="str">
            <v>Gas Distribution 374-387</v>
          </cell>
          <cell r="N1648" t="str">
            <v>True</v>
          </cell>
          <cell r="O1648" t="str">
            <v>Inactive</v>
          </cell>
          <cell r="P1648" t="str">
            <v>ORG_A81</v>
          </cell>
        </row>
        <row r="1649">
          <cell r="A1649" t="str">
            <v>BI_MN704</v>
          </cell>
          <cell r="B1649" t="str">
            <v>MN704</v>
          </cell>
          <cell r="C1649" t="str">
            <v>BI_MN704 - Central Point Twin Creeks Reinforcement</v>
          </cell>
          <cell r="D1649" t="str">
            <v>ER_3235</v>
          </cell>
          <cell r="E1649" t="str">
            <v>3235</v>
          </cell>
          <cell r="F1649" t="str">
            <v>ER_3235 - Central Point Twin Creeks Reinforcement</v>
          </cell>
          <cell r="G1649" t="str">
            <v>Regular Capital - Pre Business Case</v>
          </cell>
          <cell r="H1649" t="str">
            <v>No Subfunction</v>
          </cell>
          <cell r="I1649" t="str">
            <v>No Function</v>
          </cell>
          <cell r="J1649" t="str">
            <v>No Driver</v>
          </cell>
          <cell r="K1649" t="str">
            <v>SRV_GD</v>
          </cell>
          <cell r="L1649" t="str">
            <v>JUR_OR</v>
          </cell>
          <cell r="M1649" t="str">
            <v>Gas Distribution 374-387</v>
          </cell>
          <cell r="N1649" t="str">
            <v>True</v>
          </cell>
          <cell r="O1649" t="str">
            <v>Inactive</v>
          </cell>
          <cell r="P1649" t="str">
            <v>ORG_A81</v>
          </cell>
        </row>
        <row r="1650">
          <cell r="A1650" t="str">
            <v>BI_MN705</v>
          </cell>
          <cell r="B1650" t="str">
            <v>MN705</v>
          </cell>
          <cell r="C1650" t="str">
            <v>BI_MN705 - Roseburg Green St Bridge Project</v>
          </cell>
          <cell r="D1650" t="str">
            <v>ER_3236</v>
          </cell>
          <cell r="E1650" t="str">
            <v>3236</v>
          </cell>
          <cell r="F1650" t="str">
            <v>ER_3236 - Roseburg Green St Bridge Project</v>
          </cell>
          <cell r="G1650" t="str">
            <v>Regular Capital - Pre Business Case</v>
          </cell>
          <cell r="H1650" t="str">
            <v>No Subfunction</v>
          </cell>
          <cell r="I1650" t="str">
            <v>No Function</v>
          </cell>
          <cell r="J1650" t="str">
            <v>No Driver</v>
          </cell>
          <cell r="K1650" t="str">
            <v>SRV_GD</v>
          </cell>
          <cell r="L1650" t="str">
            <v>JUR_OR</v>
          </cell>
          <cell r="M1650" t="str">
            <v>Gas Distribution 374-387</v>
          </cell>
          <cell r="N1650" t="str">
            <v>True</v>
          </cell>
          <cell r="O1650" t="str">
            <v>Inactive</v>
          </cell>
          <cell r="P1650" t="str">
            <v>ORG_A82</v>
          </cell>
        </row>
        <row r="1651">
          <cell r="A1651" t="str">
            <v>BI_MN724</v>
          </cell>
          <cell r="B1651" t="str">
            <v>MN724</v>
          </cell>
          <cell r="C1651" t="str">
            <v>BI_MN724 - Larson Creek Gas Relocation</v>
          </cell>
          <cell r="D1651" t="str">
            <v>ER_3248</v>
          </cell>
          <cell r="E1651" t="str">
            <v>3248</v>
          </cell>
          <cell r="F1651" t="str">
            <v>ER_3248 - Larson Creek Gas Relocation</v>
          </cell>
          <cell r="G1651" t="str">
            <v>Regular Capital - Pre Business Case</v>
          </cell>
          <cell r="H1651" t="str">
            <v>No Subfunction</v>
          </cell>
          <cell r="I1651" t="str">
            <v>No Function</v>
          </cell>
          <cell r="J1651" t="str">
            <v>No Driver</v>
          </cell>
          <cell r="K1651" t="str">
            <v>SRV_GD</v>
          </cell>
          <cell r="L1651" t="str">
            <v>JUR_OR</v>
          </cell>
          <cell r="M1651" t="str">
            <v>Gas Distribution 374-387</v>
          </cell>
          <cell r="N1651" t="str">
            <v>True</v>
          </cell>
          <cell r="O1651" t="str">
            <v>Inactive</v>
          </cell>
          <cell r="P1651" t="str">
            <v>ORG_B51</v>
          </cell>
        </row>
        <row r="1652">
          <cell r="A1652" t="str">
            <v>BI_MN751</v>
          </cell>
          <cell r="B1652" t="str">
            <v>MN751</v>
          </cell>
          <cell r="C1652" t="str">
            <v>BI_MN751 - N Eagle Point Reg Station &amp; Main Reinforcement</v>
          </cell>
          <cell r="D1652" t="str">
            <v>ER_3208</v>
          </cell>
          <cell r="E1652" t="str">
            <v>3208</v>
          </cell>
          <cell r="F1652" t="str">
            <v>ER_3208 - Eagle Pt High Pressure Reinforcement</v>
          </cell>
          <cell r="G1652" t="str">
            <v>Regular Capital - Pre Business Case</v>
          </cell>
          <cell r="H1652" t="str">
            <v>No Subfunction</v>
          </cell>
          <cell r="I1652" t="str">
            <v>No Function</v>
          </cell>
          <cell r="J1652" t="str">
            <v>No Driver</v>
          </cell>
          <cell r="K1652" t="str">
            <v>SRV_GD</v>
          </cell>
          <cell r="L1652" t="str">
            <v>JUR_OR</v>
          </cell>
          <cell r="M1652" t="str">
            <v>Gas Distribution 374-387</v>
          </cell>
          <cell r="N1652" t="str">
            <v>True</v>
          </cell>
          <cell r="O1652" t="str">
            <v>Inactive</v>
          </cell>
          <cell r="P1652" t="str">
            <v>ORG_B51</v>
          </cell>
        </row>
        <row r="1653">
          <cell r="A1653" t="str">
            <v>BI_MN768</v>
          </cell>
          <cell r="B1653" t="str">
            <v>MN768</v>
          </cell>
          <cell r="C1653" t="str">
            <v>BI_MN768 - Gas Industrial Customers- Roseburg</v>
          </cell>
          <cell r="D1653" t="str">
            <v>ER_1052</v>
          </cell>
          <cell r="E1653" t="str">
            <v>1052</v>
          </cell>
          <cell r="F1653" t="str">
            <v>ER_1052 - Industrial Gas Customer Minor Blanket</v>
          </cell>
          <cell r="G1653" t="str">
            <v>New Revenue - Growth</v>
          </cell>
          <cell r="H1653" t="str">
            <v>Growth Subfunction</v>
          </cell>
          <cell r="I1653" t="str">
            <v>Growth</v>
          </cell>
          <cell r="J1653" t="str">
            <v>Customer Requested</v>
          </cell>
          <cell r="K1653" t="str">
            <v>SRV_GD</v>
          </cell>
          <cell r="L1653" t="str">
            <v>JUR_AA</v>
          </cell>
          <cell r="M1653" t="str">
            <v>Gas Distribution 374-387</v>
          </cell>
          <cell r="N1653" t="str">
            <v>False</v>
          </cell>
          <cell r="O1653" t="str">
            <v>Inactive</v>
          </cell>
          <cell r="P1653" t="str">
            <v>ORG_A82</v>
          </cell>
        </row>
        <row r="1654">
          <cell r="A1654" t="str">
            <v>BI_MNG07</v>
          </cell>
          <cell r="B1654" t="str">
            <v>MNG07</v>
          </cell>
          <cell r="C1654" t="str">
            <v>BI_MNG07 - Isolated Steel Replacement OR</v>
          </cell>
          <cell r="D1654" t="str">
            <v>ER_3007</v>
          </cell>
          <cell r="E1654" t="str">
            <v>3007</v>
          </cell>
          <cell r="F1654" t="str">
            <v>ER_3007 - Isolated Steel Replacement</v>
          </cell>
          <cell r="G1654" t="str">
            <v>Gas Isolated Steel Replacement Program</v>
          </cell>
          <cell r="H1654" t="str">
            <v>Gas Subfunction</v>
          </cell>
          <cell r="I1654" t="str">
            <v>Gas</v>
          </cell>
          <cell r="J1654" t="str">
            <v>Mandatory &amp; Compliance</v>
          </cell>
          <cell r="K1654" t="str">
            <v>SRV_GD</v>
          </cell>
          <cell r="L1654" t="str">
            <v>JUR_OR</v>
          </cell>
          <cell r="M1654" t="str">
            <v>Gas Distribution 374-387</v>
          </cell>
          <cell r="N1654" t="str">
            <v>False</v>
          </cell>
          <cell r="O1654" t="str">
            <v>Active</v>
          </cell>
          <cell r="P1654" t="str">
            <v>ORG_G08</v>
          </cell>
        </row>
        <row r="1655">
          <cell r="A1655" t="str">
            <v>BI_MOX54</v>
          </cell>
          <cell r="B1655" t="str">
            <v>MOX54</v>
          </cell>
          <cell r="C1655" t="str">
            <v>BI_MOX54 - Mission Office Bldg ARO</v>
          </cell>
          <cell r="D1655" t="str">
            <v>ER_7500</v>
          </cell>
          <cell r="E1655" t="str">
            <v>7500</v>
          </cell>
          <cell r="F1655" t="str">
            <v>ER_7500 - FAS 143 ARO</v>
          </cell>
          <cell r="G1655" t="str">
            <v>FAS 143 ARO</v>
          </cell>
          <cell r="H1655" t="str">
            <v>Outside Regular Capital</v>
          </cell>
          <cell r="I1655" t="str">
            <v>Outside Regular Capital Subfunction</v>
          </cell>
          <cell r="J1655" t="str">
            <v>No Driver</v>
          </cell>
          <cell r="K1655" t="str">
            <v>SRV_ZZ</v>
          </cell>
          <cell r="L1655" t="str">
            <v>JUR_AA</v>
          </cell>
          <cell r="M1655" t="str">
            <v>Other Elec Production / Turbines 340-346</v>
          </cell>
          <cell r="N1655" t="str">
            <v>False</v>
          </cell>
          <cell r="O1655" t="str">
            <v>Inactive</v>
          </cell>
          <cell r="P1655" t="str">
            <v>ORG_X54</v>
          </cell>
        </row>
        <row r="1656">
          <cell r="A1656" t="str">
            <v>BI_MT100</v>
          </cell>
          <cell r="B1656" t="str">
            <v>MT100</v>
          </cell>
          <cell r="C1656" t="str">
            <v>BI_MT100 - Confederated Salish &amp; Kootenai Tribes Transmission</v>
          </cell>
          <cell r="D1656" t="str">
            <v>ER_2301</v>
          </cell>
          <cell r="E1656" t="str">
            <v>2301</v>
          </cell>
          <cell r="F1656" t="str">
            <v>ER_2301 - Tribal Permits and Settlements</v>
          </cell>
          <cell r="G1656" t="str">
            <v>Tribal Permits &amp; Settlements</v>
          </cell>
          <cell r="H1656" t="str">
            <v>Other Subfunction</v>
          </cell>
          <cell r="I1656" t="str">
            <v>Other Function</v>
          </cell>
          <cell r="J1656" t="str">
            <v>Mandatory &amp; Compliance</v>
          </cell>
          <cell r="K1656" t="str">
            <v>SRV_ED</v>
          </cell>
          <cell r="L1656" t="str">
            <v>JUR_WA</v>
          </cell>
          <cell r="M1656" t="str">
            <v>Elec Transmission 350-359</v>
          </cell>
          <cell r="N1656" t="str">
            <v>False</v>
          </cell>
          <cell r="O1656" t="str">
            <v>Active</v>
          </cell>
          <cell r="P1656" t="str">
            <v>ORG_A01</v>
          </cell>
        </row>
        <row r="1657">
          <cell r="A1657" t="str">
            <v>BI_NA070</v>
          </cell>
          <cell r="B1657" t="str">
            <v>NA070</v>
          </cell>
          <cell r="C1657" t="str">
            <v>BI_NA070 - Delete BI when system is capable</v>
          </cell>
          <cell r="D1657" t="str">
            <v>ER_7004</v>
          </cell>
          <cell r="E1657" t="str">
            <v>7004</v>
          </cell>
          <cell r="F1657" t="str">
            <v>ER_7004 - Klamath Falls Service Center</v>
          </cell>
          <cell r="G1657" t="str">
            <v>Regular Capital - Pre Business Case</v>
          </cell>
          <cell r="H1657" t="str">
            <v>No Subfunction</v>
          </cell>
          <cell r="I1657" t="str">
            <v>No Function</v>
          </cell>
          <cell r="J1657" t="str">
            <v>No Driver</v>
          </cell>
          <cell r="K1657" t="str">
            <v>SRV_GD</v>
          </cell>
          <cell r="L1657" t="str">
            <v>JUR_OR</v>
          </cell>
          <cell r="M1657" t="str">
            <v>Facilities 390-391</v>
          </cell>
          <cell r="N1657" t="str">
            <v>False</v>
          </cell>
          <cell r="O1657" t="str">
            <v>Inactive</v>
          </cell>
          <cell r="P1657" t="str">
            <v>ORG_V08</v>
          </cell>
        </row>
        <row r="1658">
          <cell r="A1658" t="str">
            <v>BI_NBR86</v>
          </cell>
          <cell r="B1658" t="str">
            <v>NBR86</v>
          </cell>
          <cell r="C1658" t="str">
            <v>BI_NBR86 - Stores Equip</v>
          </cell>
          <cell r="D1658" t="str">
            <v>ER_7006</v>
          </cell>
          <cell r="E1658" t="str">
            <v>7006</v>
          </cell>
          <cell r="F1658" t="str">
            <v>ER_7006 - Tools Lab &amp; Shop Equipment</v>
          </cell>
          <cell r="G1658" t="str">
            <v>Capital Equipment Program</v>
          </cell>
          <cell r="H1658" t="str">
            <v>Other Subfunction</v>
          </cell>
          <cell r="I1658" t="str">
            <v>Other Function</v>
          </cell>
          <cell r="J1658" t="str">
            <v>Asset Condition</v>
          </cell>
          <cell r="K1658" t="str">
            <v>SRV_CD</v>
          </cell>
          <cell r="L1658" t="str">
            <v>JUR_AA</v>
          </cell>
          <cell r="M1658" t="str">
            <v>General 12yr 389 / 393-395 / 397-398</v>
          </cell>
          <cell r="N1658" t="str">
            <v>False</v>
          </cell>
          <cell r="O1658" t="str">
            <v>Inactive</v>
          </cell>
          <cell r="P1658" t="str">
            <v>ORG_H51</v>
          </cell>
        </row>
        <row r="1659">
          <cell r="A1659" t="str">
            <v>BI_NCI86</v>
          </cell>
          <cell r="B1659" t="str">
            <v>NCI86</v>
          </cell>
          <cell r="C1659" t="str">
            <v>BI_NCI86 - Tools/Shop/Garage Equipment-Electric</v>
          </cell>
          <cell r="D1659" t="str">
            <v>ER_7006</v>
          </cell>
          <cell r="E1659" t="str">
            <v>7006</v>
          </cell>
          <cell r="F1659" t="str">
            <v>ER_7006 - Tools Lab &amp; Shop Equipment</v>
          </cell>
          <cell r="G1659" t="str">
            <v>Capital Equipment Program</v>
          </cell>
          <cell r="H1659" t="str">
            <v>Other Subfunction</v>
          </cell>
          <cell r="I1659" t="str">
            <v>Other Function</v>
          </cell>
          <cell r="J1659" t="str">
            <v>Asset Condition</v>
          </cell>
          <cell r="K1659" t="str">
            <v>SRV_CD</v>
          </cell>
          <cell r="L1659" t="str">
            <v>JUR_AA</v>
          </cell>
          <cell r="M1659" t="str">
            <v>General 12yr 389 / 393-395 / 397-398</v>
          </cell>
          <cell r="N1659" t="str">
            <v>False</v>
          </cell>
          <cell r="O1659" t="str">
            <v>Inactive</v>
          </cell>
          <cell r="P1659" t="str">
            <v>ORG_H51</v>
          </cell>
        </row>
        <row r="1660">
          <cell r="A1660" t="str">
            <v>BI_NG100</v>
          </cell>
          <cell r="B1660" t="str">
            <v>NG100</v>
          </cell>
          <cell r="C1660" t="str">
            <v>BI_NG100 - Mark VI Controller Unit #1</v>
          </cell>
          <cell r="D1660" t="str">
            <v>ER_4154</v>
          </cell>
          <cell r="E1660" t="str">
            <v>4154</v>
          </cell>
          <cell r="F1660" t="str">
            <v>ER_4154 - Rathdrum CT Upgrade Unit 1 to Mark VI Controller</v>
          </cell>
          <cell r="G1660" t="str">
            <v>Regular Capital - Pre Business Case</v>
          </cell>
          <cell r="H1660" t="str">
            <v>No Subfunction</v>
          </cell>
          <cell r="I1660" t="str">
            <v>No Function</v>
          </cell>
          <cell r="J1660" t="str">
            <v>No Driver</v>
          </cell>
          <cell r="K1660" t="str">
            <v>SRV_ED</v>
          </cell>
          <cell r="L1660" t="str">
            <v>JUR_AN</v>
          </cell>
          <cell r="M1660" t="str">
            <v>Thermal 311-316</v>
          </cell>
          <cell r="N1660" t="str">
            <v>True</v>
          </cell>
          <cell r="O1660" t="str">
            <v>Inactive</v>
          </cell>
          <cell r="P1660" t="str">
            <v>ORG_E07</v>
          </cell>
        </row>
        <row r="1661">
          <cell r="A1661" t="str">
            <v>BI_NG201</v>
          </cell>
          <cell r="B1661" t="str">
            <v>NG201</v>
          </cell>
          <cell r="C1661" t="str">
            <v>BI_NG201 - RCT Unit #2 Hot Gas Path Inspection</v>
          </cell>
          <cell r="D1661" t="str">
            <v>ER_4159</v>
          </cell>
          <cell r="E1661" t="str">
            <v>4159</v>
          </cell>
          <cell r="F1661" t="str">
            <v>ER_4159 - RCT Unit #2 Hot Gas Path Inspection</v>
          </cell>
          <cell r="G1661" t="str">
            <v>Regular Capital - Pre Business Case</v>
          </cell>
          <cell r="H1661" t="str">
            <v>No Subfunction</v>
          </cell>
          <cell r="I1661" t="str">
            <v>No Function</v>
          </cell>
          <cell r="J1661" t="str">
            <v>No Driver</v>
          </cell>
          <cell r="K1661" t="str">
            <v>SRV_ED</v>
          </cell>
          <cell r="L1661" t="str">
            <v>JUR_AN</v>
          </cell>
          <cell r="M1661" t="str">
            <v>Thermal 311-316</v>
          </cell>
          <cell r="N1661" t="str">
            <v>True</v>
          </cell>
          <cell r="O1661" t="str">
            <v>Inactive</v>
          </cell>
          <cell r="P1661" t="str">
            <v>ORG_E07</v>
          </cell>
        </row>
        <row r="1662">
          <cell r="A1662" t="str">
            <v>BI_NG510</v>
          </cell>
          <cell r="B1662" t="str">
            <v>NG510</v>
          </cell>
          <cell r="C1662" t="str">
            <v>BI_NG510 - Rathdrum CT purchase</v>
          </cell>
          <cell r="D1662" t="str">
            <v>ER_4134</v>
          </cell>
          <cell r="E1662" t="str">
            <v>4134</v>
          </cell>
          <cell r="F1662" t="str">
            <v>ER_4134 - Rathdrum CT Purchase</v>
          </cell>
          <cell r="G1662" t="str">
            <v>Regular Capital - Pre Business Case</v>
          </cell>
          <cell r="H1662" t="str">
            <v>No Subfunction</v>
          </cell>
          <cell r="I1662" t="str">
            <v>No Function</v>
          </cell>
          <cell r="J1662" t="str">
            <v>No Driver</v>
          </cell>
          <cell r="K1662" t="str">
            <v>SRV_ED</v>
          </cell>
          <cell r="L1662" t="str">
            <v>JUR_AN</v>
          </cell>
          <cell r="M1662" t="str">
            <v>Other Elec Production / Turbines 340-346</v>
          </cell>
          <cell r="N1662" t="str">
            <v>False</v>
          </cell>
          <cell r="O1662" t="str">
            <v>Inactive</v>
          </cell>
          <cell r="P1662" t="str">
            <v>ORG_E07</v>
          </cell>
        </row>
        <row r="1663">
          <cell r="A1663" t="str">
            <v>BI_NKI86</v>
          </cell>
          <cell r="B1663" t="str">
            <v>NKI86</v>
          </cell>
          <cell r="C1663" t="str">
            <v>BI_NKI86 - Tools/Shop/Garage Equipment-Electric</v>
          </cell>
          <cell r="D1663" t="str">
            <v>ER_7006</v>
          </cell>
          <cell r="E1663" t="str">
            <v>7006</v>
          </cell>
          <cell r="F1663" t="str">
            <v>ER_7006 - Tools Lab &amp; Shop Equipment</v>
          </cell>
          <cell r="G1663" t="str">
            <v>Capital Equipment Program</v>
          </cell>
          <cell r="H1663" t="str">
            <v>Other Subfunction</v>
          </cell>
          <cell r="I1663" t="str">
            <v>Other Function</v>
          </cell>
          <cell r="J1663" t="str">
            <v>Asset Condition</v>
          </cell>
          <cell r="K1663" t="str">
            <v>SRV_CD</v>
          </cell>
          <cell r="L1663" t="str">
            <v>JUR_AA</v>
          </cell>
          <cell r="M1663" t="str">
            <v>General 12yr 389 / 393-395 / 397-398</v>
          </cell>
          <cell r="N1663" t="str">
            <v>False</v>
          </cell>
          <cell r="O1663" t="str">
            <v>Inactive</v>
          </cell>
          <cell r="P1663" t="str">
            <v>ORG_H51</v>
          </cell>
        </row>
        <row r="1664">
          <cell r="A1664" t="str">
            <v>BI_NLW86</v>
          </cell>
          <cell r="B1664" t="str">
            <v>NLW86</v>
          </cell>
          <cell r="C1664" t="str">
            <v>BI_NLW86 - Tools/Shop/Garage Equipment-Electric</v>
          </cell>
          <cell r="D1664" t="str">
            <v>ER_7006</v>
          </cell>
          <cell r="E1664" t="str">
            <v>7006</v>
          </cell>
          <cell r="F1664" t="str">
            <v>ER_7006 - Tools Lab &amp; Shop Equipment</v>
          </cell>
          <cell r="G1664" t="str">
            <v>Capital Equipment Program</v>
          </cell>
          <cell r="H1664" t="str">
            <v>Other Subfunction</v>
          </cell>
          <cell r="I1664" t="str">
            <v>Other Function</v>
          </cell>
          <cell r="J1664" t="str">
            <v>Asset Condition</v>
          </cell>
          <cell r="K1664" t="str">
            <v>SRV_CD</v>
          </cell>
          <cell r="L1664" t="str">
            <v>JUR_AA</v>
          </cell>
          <cell r="M1664" t="str">
            <v>General 12yr 389 / 393-395 / 397-398</v>
          </cell>
          <cell r="N1664" t="str">
            <v>False</v>
          </cell>
          <cell r="O1664" t="str">
            <v>Inactive</v>
          </cell>
          <cell r="P1664" t="str">
            <v>ORG_H51</v>
          </cell>
        </row>
        <row r="1665">
          <cell r="A1665" t="str">
            <v>BI_NQP86</v>
          </cell>
          <cell r="B1665" t="str">
            <v>NQP86</v>
          </cell>
          <cell r="C1665" t="str">
            <v>BI_NQP86 - Stores Equip</v>
          </cell>
          <cell r="D1665" t="str">
            <v>ER_7006</v>
          </cell>
          <cell r="E1665" t="str">
            <v>7006</v>
          </cell>
          <cell r="F1665" t="str">
            <v>ER_7006 - Tools Lab &amp; Shop Equipment</v>
          </cell>
          <cell r="G1665" t="str">
            <v>Capital Equipment Program</v>
          </cell>
          <cell r="H1665" t="str">
            <v>Other Subfunction</v>
          </cell>
          <cell r="I1665" t="str">
            <v>Other Function</v>
          </cell>
          <cell r="J1665" t="str">
            <v>Asset Condition</v>
          </cell>
          <cell r="K1665" t="str">
            <v>SRV_CD</v>
          </cell>
          <cell r="L1665" t="str">
            <v>JUR_AA</v>
          </cell>
          <cell r="M1665" t="str">
            <v>General 12yr 389 / 393-395 / 397-398</v>
          </cell>
          <cell r="N1665" t="str">
            <v>False</v>
          </cell>
          <cell r="O1665" t="str">
            <v>Inactive</v>
          </cell>
          <cell r="P1665" t="str">
            <v>ORG_H51</v>
          </cell>
        </row>
        <row r="1666">
          <cell r="A1666" t="str">
            <v>BI_NUI86</v>
          </cell>
          <cell r="B1666" t="str">
            <v>NUI86</v>
          </cell>
          <cell r="C1666" t="str">
            <v>BI_NUI86 - Tools/Shop/Garage Equipment-Electric</v>
          </cell>
          <cell r="D1666" t="str">
            <v>ER_7006</v>
          </cell>
          <cell r="E1666" t="str">
            <v>7006</v>
          </cell>
          <cell r="F1666" t="str">
            <v>ER_7006 - Tools Lab &amp; Shop Equipment</v>
          </cell>
          <cell r="G1666" t="str">
            <v>Capital Equipment Program</v>
          </cell>
          <cell r="H1666" t="str">
            <v>Other Subfunction</v>
          </cell>
          <cell r="I1666" t="str">
            <v>Other Function</v>
          </cell>
          <cell r="J1666" t="str">
            <v>Asset Condition</v>
          </cell>
          <cell r="K1666" t="str">
            <v>SRV_CD</v>
          </cell>
          <cell r="L1666" t="str">
            <v>JUR_AA</v>
          </cell>
          <cell r="M1666" t="str">
            <v>General 12yr 389 / 393-395 / 397-398</v>
          </cell>
          <cell r="N1666" t="str">
            <v>False</v>
          </cell>
          <cell r="O1666" t="str">
            <v>Inactive</v>
          </cell>
          <cell r="P1666" t="str">
            <v>ORG_H51</v>
          </cell>
        </row>
        <row r="1667">
          <cell r="A1667" t="str">
            <v>BI_NWP86</v>
          </cell>
          <cell r="B1667" t="str">
            <v>NWP86</v>
          </cell>
          <cell r="C1667" t="str">
            <v>BI_NWP86 - Stores Equip</v>
          </cell>
          <cell r="D1667" t="str">
            <v>ER_7006</v>
          </cell>
          <cell r="E1667" t="str">
            <v>7006</v>
          </cell>
          <cell r="F1667" t="str">
            <v>ER_7006 - Tools Lab &amp; Shop Equipment</v>
          </cell>
          <cell r="G1667" t="str">
            <v>Capital Equipment Program</v>
          </cell>
          <cell r="H1667" t="str">
            <v>Other Subfunction</v>
          </cell>
          <cell r="I1667" t="str">
            <v>Other Function</v>
          </cell>
          <cell r="J1667" t="str">
            <v>Asset Condition</v>
          </cell>
          <cell r="K1667" t="str">
            <v>SRV_CD</v>
          </cell>
          <cell r="L1667" t="str">
            <v>JUR_AA</v>
          </cell>
          <cell r="M1667" t="str">
            <v>General 12yr 389 / 393-395 / 397-398</v>
          </cell>
          <cell r="N1667" t="str">
            <v>False</v>
          </cell>
          <cell r="O1667" t="str">
            <v>Inactive</v>
          </cell>
          <cell r="P1667" t="str">
            <v>ORG_H51</v>
          </cell>
        </row>
        <row r="1668">
          <cell r="A1668" t="str">
            <v>BI_NWW86</v>
          </cell>
          <cell r="B1668" t="str">
            <v>NWW86</v>
          </cell>
          <cell r="C1668" t="str">
            <v>BI_NWW86 - Tools/Shop/Garage Equipment - Electric</v>
          </cell>
          <cell r="D1668" t="str">
            <v>ER_7006</v>
          </cell>
          <cell r="E1668" t="str">
            <v>7006</v>
          </cell>
          <cell r="F1668" t="str">
            <v>ER_7006 - Tools Lab &amp; Shop Equipment</v>
          </cell>
          <cell r="G1668" t="str">
            <v>Capital Equipment Program</v>
          </cell>
          <cell r="H1668" t="str">
            <v>Other Subfunction</v>
          </cell>
          <cell r="I1668" t="str">
            <v>Other Function</v>
          </cell>
          <cell r="J1668" t="str">
            <v>Asset Condition</v>
          </cell>
          <cell r="K1668" t="str">
            <v>SRV_CD</v>
          </cell>
          <cell r="L1668" t="str">
            <v>JUR_AA</v>
          </cell>
          <cell r="M1668" t="str">
            <v>General 12yr 389 / 393-395 / 397-398</v>
          </cell>
          <cell r="N1668" t="str">
            <v>False</v>
          </cell>
          <cell r="O1668" t="str">
            <v>Inactive</v>
          </cell>
          <cell r="P1668" t="str">
            <v>ORG_H51</v>
          </cell>
        </row>
        <row r="1669">
          <cell r="A1669" t="str">
            <v>BI_NXE89</v>
          </cell>
          <cell r="B1669" t="str">
            <v>NXE89</v>
          </cell>
          <cell r="C1669" t="str">
            <v>BI_NXE89 - Comm Equip-Cust Serv</v>
          </cell>
          <cell r="D1669" t="str">
            <v>ER_5003</v>
          </cell>
          <cell r="E1669" t="str">
            <v>5003</v>
          </cell>
          <cell r="F1669" t="str">
            <v>ER_5003 - Communication Equip</v>
          </cell>
          <cell r="G1669" t="str">
            <v>Regular Capital - Pre Business Case</v>
          </cell>
          <cell r="H1669" t="str">
            <v>No Subfunction</v>
          </cell>
          <cell r="I1669" t="str">
            <v>No Function</v>
          </cell>
          <cell r="J1669" t="str">
            <v>No Driver</v>
          </cell>
          <cell r="K1669" t="str">
            <v>SRV_CD</v>
          </cell>
          <cell r="L1669" t="str">
            <v>JUR_AA</v>
          </cell>
          <cell r="M1669" t="str">
            <v>General 5yr 389 / 393-395 / 397-398</v>
          </cell>
          <cell r="N1669" t="str">
            <v>False</v>
          </cell>
          <cell r="O1669" t="str">
            <v>Inactive</v>
          </cell>
          <cell r="P1669" t="str">
            <v>ORG_T01</v>
          </cell>
        </row>
        <row r="1670">
          <cell r="A1670" t="str">
            <v>BI_NY001</v>
          </cell>
          <cell r="B1670" t="str">
            <v>NY001</v>
          </cell>
          <cell r="C1670" t="str">
            <v>BI_NY001 - Transportation Equipment</v>
          </cell>
          <cell r="D1670" t="str">
            <v>ER_7000</v>
          </cell>
          <cell r="E1670" t="str">
            <v>7000</v>
          </cell>
          <cell r="F1670" t="str">
            <v>ER_7000 - Transportation Equip</v>
          </cell>
          <cell r="G1670" t="str">
            <v>Fleet Services Capital Plan</v>
          </cell>
          <cell r="H1670" t="str">
            <v>Other Subfunction</v>
          </cell>
          <cell r="I1670" t="str">
            <v>Other Function</v>
          </cell>
          <cell r="J1670" t="str">
            <v>Asset Condition</v>
          </cell>
          <cell r="K1670" t="str">
            <v>SRV_CD</v>
          </cell>
          <cell r="L1670" t="str">
            <v>JUR_AA</v>
          </cell>
          <cell r="M1670" t="str">
            <v>Transportation and Tools 392 / 396</v>
          </cell>
          <cell r="N1670" t="str">
            <v>False</v>
          </cell>
          <cell r="O1670" t="str">
            <v>Inactive</v>
          </cell>
          <cell r="P1670" t="str">
            <v>ORG_K51</v>
          </cell>
        </row>
        <row r="1671">
          <cell r="A1671" t="str">
            <v>BI_NYD85</v>
          </cell>
          <cell r="B1671" t="str">
            <v>NYD85</v>
          </cell>
          <cell r="C1671" t="str">
            <v>BI_NYD85 - Stores Equipment - Minor Blanket</v>
          </cell>
          <cell r="D1671" t="str">
            <v>ER_7005</v>
          </cell>
          <cell r="E1671" t="str">
            <v>7005</v>
          </cell>
          <cell r="F1671" t="str">
            <v>ER_7005 - Stores Equip</v>
          </cell>
          <cell r="G1671" t="str">
            <v>Capital Equipment Program</v>
          </cell>
          <cell r="H1671" t="str">
            <v>Other Subfunction</v>
          </cell>
          <cell r="I1671" t="str">
            <v>Other Function</v>
          </cell>
          <cell r="J1671" t="str">
            <v>Asset Condition</v>
          </cell>
          <cell r="K1671" t="str">
            <v>SRV_CD</v>
          </cell>
          <cell r="L1671" t="str">
            <v>JUR_AA</v>
          </cell>
          <cell r="M1671" t="str">
            <v>General 12yr 389 / 393-395 / 397-398</v>
          </cell>
          <cell r="N1671" t="str">
            <v>False</v>
          </cell>
          <cell r="O1671" t="str">
            <v>Inactive</v>
          </cell>
          <cell r="P1671" t="str">
            <v>ORG_H51</v>
          </cell>
        </row>
        <row r="1672">
          <cell r="A1672" t="str">
            <v>BI_NYE86</v>
          </cell>
          <cell r="B1672" t="str">
            <v>NYE86</v>
          </cell>
          <cell r="C1672" t="str">
            <v>BI_NYE86 - Tools/Shop/Garage Equipment-Fleet</v>
          </cell>
          <cell r="D1672" t="str">
            <v>ER_7006</v>
          </cell>
          <cell r="E1672" t="str">
            <v>7006</v>
          </cell>
          <cell r="F1672" t="str">
            <v>ER_7006 - Tools Lab &amp; Shop Equipment</v>
          </cell>
          <cell r="G1672" t="str">
            <v>Capital Equipment Program</v>
          </cell>
          <cell r="H1672" t="str">
            <v>Other Subfunction</v>
          </cell>
          <cell r="I1672" t="str">
            <v>Other Function</v>
          </cell>
          <cell r="J1672" t="str">
            <v>Asset Condition</v>
          </cell>
          <cell r="K1672" t="str">
            <v>SRV_CD</v>
          </cell>
          <cell r="L1672" t="str">
            <v>JUR_AA</v>
          </cell>
          <cell r="M1672" t="str">
            <v>General 12yr 389 / 393-395 / 397-398</v>
          </cell>
          <cell r="N1672" t="str">
            <v>False</v>
          </cell>
          <cell r="O1672" t="str">
            <v>Inactive</v>
          </cell>
          <cell r="P1672" t="str">
            <v>ORG_H51</v>
          </cell>
        </row>
        <row r="1673">
          <cell r="A1673" t="str">
            <v>BI_OG400</v>
          </cell>
          <cell r="B1673" t="str">
            <v>OG400</v>
          </cell>
          <cell r="C1673" t="str">
            <v>BI_OG400 - KF 4160 V Station Service Replacement</v>
          </cell>
          <cell r="D1673" t="str">
            <v>ER_4222</v>
          </cell>
          <cell r="E1673" t="str">
            <v>4222</v>
          </cell>
          <cell r="F1673" t="str">
            <v>ER_4222 - KF 4160 V Station Service Replacement</v>
          </cell>
          <cell r="G1673" t="str">
            <v>KF 4160 V Station Service Replacement</v>
          </cell>
          <cell r="H1673" t="str">
            <v>Generation Subfunction</v>
          </cell>
          <cell r="I1673" t="str">
            <v>Generation Function</v>
          </cell>
          <cell r="J1673" t="str">
            <v>Asset Condition</v>
          </cell>
          <cell r="K1673" t="str">
            <v>SRV_ED</v>
          </cell>
          <cell r="L1673" t="str">
            <v>JUR_AN</v>
          </cell>
          <cell r="M1673" t="str">
            <v>Thermal 311-316</v>
          </cell>
          <cell r="N1673" t="str">
            <v>True</v>
          </cell>
          <cell r="O1673" t="str">
            <v>Active</v>
          </cell>
          <cell r="P1673" t="str">
            <v>ORG_E07</v>
          </cell>
        </row>
        <row r="1674">
          <cell r="A1674" t="str">
            <v>BI_OG500</v>
          </cell>
          <cell r="B1674" t="str">
            <v>OG500</v>
          </cell>
          <cell r="C1674" t="str">
            <v>BI_OG500 - KFGS Reverse Osmosis System</v>
          </cell>
          <cell r="D1674" t="str">
            <v>ER_4175</v>
          </cell>
          <cell r="E1674" t="str">
            <v>4175</v>
          </cell>
          <cell r="F1674" t="str">
            <v>ER_4175 - KFGS Reverse Osmosis System</v>
          </cell>
          <cell r="G1674" t="str">
            <v>Kettle Falls Water Treatment System</v>
          </cell>
          <cell r="H1674" t="str">
            <v>Generation Subfunction</v>
          </cell>
          <cell r="I1674" t="str">
            <v>Generation Function</v>
          </cell>
          <cell r="J1674" t="str">
            <v>Mandatory &amp; Compliance</v>
          </cell>
          <cell r="K1674" t="str">
            <v>SRV_ED</v>
          </cell>
          <cell r="L1674" t="str">
            <v>JUR_AN</v>
          </cell>
          <cell r="M1674" t="str">
            <v>Thermal 311-316</v>
          </cell>
          <cell r="N1674" t="str">
            <v>True</v>
          </cell>
          <cell r="O1674" t="str">
            <v>Active</v>
          </cell>
          <cell r="P1674" t="str">
            <v>ORG_K07</v>
          </cell>
        </row>
        <row r="1675">
          <cell r="A1675" t="str">
            <v>BI_OG501</v>
          </cell>
          <cell r="B1675" t="str">
            <v>OG501</v>
          </cell>
          <cell r="C1675" t="str">
            <v>BI_OG501 - KF CT Control Upgrade</v>
          </cell>
          <cell r="D1675" t="str">
            <v>ER_4177</v>
          </cell>
          <cell r="E1675" t="str">
            <v>4177</v>
          </cell>
          <cell r="F1675" t="str">
            <v>ER_4177 - KF CT Control Upgrade</v>
          </cell>
          <cell r="G1675" t="str">
            <v>Solar Combustion Turbine Controls Upgrade</v>
          </cell>
          <cell r="H1675" t="str">
            <v>Generation Subfunction</v>
          </cell>
          <cell r="I1675" t="str">
            <v>Generation Function</v>
          </cell>
          <cell r="J1675" t="str">
            <v>Asset Condition</v>
          </cell>
          <cell r="K1675" t="str">
            <v>SRV_ED</v>
          </cell>
          <cell r="L1675" t="str">
            <v>JUR_AN</v>
          </cell>
          <cell r="M1675" t="str">
            <v>Other Elec Production / Turbines 340-346</v>
          </cell>
          <cell r="N1675" t="str">
            <v>True</v>
          </cell>
          <cell r="O1675" t="str">
            <v>Active</v>
          </cell>
          <cell r="P1675" t="str">
            <v>ORG_K07</v>
          </cell>
        </row>
        <row r="1676">
          <cell r="A1676" t="str">
            <v>BI_OG502</v>
          </cell>
          <cell r="B1676" t="str">
            <v>OG502</v>
          </cell>
          <cell r="C1676" t="str">
            <v>BI_OG502 - KF Air Heater Replacement</v>
          </cell>
          <cell r="D1676" t="str">
            <v>ER_4223</v>
          </cell>
          <cell r="E1676" t="str">
            <v>4223</v>
          </cell>
          <cell r="F1676" t="str">
            <v>ER_4223 - KF Air Heater Replacement</v>
          </cell>
          <cell r="G1676" t="str">
            <v>KF Air Preheater Replacement</v>
          </cell>
          <cell r="H1676" t="str">
            <v>Generation Subfunction</v>
          </cell>
          <cell r="I1676" t="str">
            <v>Generation Function</v>
          </cell>
          <cell r="J1676" t="str">
            <v>Asset Condition</v>
          </cell>
          <cell r="K1676" t="str">
            <v>SRV_ED</v>
          </cell>
          <cell r="L1676" t="str">
            <v>JUR_AN</v>
          </cell>
          <cell r="M1676" t="str">
            <v>Thermal 311-316</v>
          </cell>
          <cell r="N1676" t="str">
            <v>True</v>
          </cell>
          <cell r="O1676" t="str">
            <v>Active</v>
          </cell>
          <cell r="P1676" t="str">
            <v>ORG_E07</v>
          </cell>
        </row>
        <row r="1677">
          <cell r="A1677" t="str">
            <v>BI_OG503</v>
          </cell>
          <cell r="B1677" t="str">
            <v>OG503</v>
          </cell>
          <cell r="C1677" t="str">
            <v>BI_OG503 - KFGS - D10R CPT Rebuild</v>
          </cell>
          <cell r="D1677" t="str">
            <v>ER_4224</v>
          </cell>
          <cell r="E1677" t="str">
            <v>4224</v>
          </cell>
          <cell r="F1677" t="str">
            <v>ER_4224 - KFGS D10R Dozer Certified Power Train (CPT) Rebuild</v>
          </cell>
          <cell r="G1677" t="str">
            <v>KF D10R Dozer Certified Power Train Rebuild</v>
          </cell>
          <cell r="H1677" t="str">
            <v>Generation Subfunction</v>
          </cell>
          <cell r="I1677" t="str">
            <v>Generation Function</v>
          </cell>
          <cell r="J1677" t="str">
            <v>Asset Condition</v>
          </cell>
          <cell r="K1677" t="str">
            <v>SRV_ED</v>
          </cell>
          <cell r="L1677" t="str">
            <v>JUR_AN</v>
          </cell>
          <cell r="M1677" t="str">
            <v>Thermal 311-316</v>
          </cell>
          <cell r="N1677" t="str">
            <v>True</v>
          </cell>
          <cell r="O1677" t="str">
            <v>Active</v>
          </cell>
          <cell r="P1677" t="str">
            <v>ORG_E07</v>
          </cell>
        </row>
        <row r="1678">
          <cell r="A1678" t="str">
            <v>BI_OG504</v>
          </cell>
          <cell r="B1678" t="str">
            <v>OG504</v>
          </cell>
          <cell r="C1678" t="str">
            <v>BI_OG504 - KFGS - Secondary Superheater Replacement</v>
          </cell>
          <cell r="D1678" t="str">
            <v>ER_4226</v>
          </cell>
          <cell r="E1678" t="str">
            <v>4226</v>
          </cell>
          <cell r="F1678" t="str">
            <v>ER_4226 - KF Secondary Superheater Replacement</v>
          </cell>
          <cell r="G1678" t="str">
            <v>KF Secondary Superheater Replacement</v>
          </cell>
          <cell r="H1678" t="str">
            <v>Generation Subfunction</v>
          </cell>
          <cell r="I1678" t="str">
            <v>Generation Function</v>
          </cell>
          <cell r="J1678" t="str">
            <v>Asset Condition</v>
          </cell>
          <cell r="K1678" t="str">
            <v>SRV_ED</v>
          </cell>
          <cell r="L1678" t="str">
            <v>JUR_AN</v>
          </cell>
          <cell r="M1678" t="str">
            <v>Thermal 311-316</v>
          </cell>
          <cell r="N1678" t="str">
            <v>True</v>
          </cell>
          <cell r="O1678" t="str">
            <v>Active</v>
          </cell>
          <cell r="P1678" t="str">
            <v>ORG_E07</v>
          </cell>
        </row>
        <row r="1679">
          <cell r="A1679" t="str">
            <v>BI_OG600</v>
          </cell>
          <cell r="B1679" t="str">
            <v>OG600</v>
          </cell>
          <cell r="C1679" t="str">
            <v>BI_OG600 - KFGS - D10T Dozer CCR</v>
          </cell>
          <cell r="D1679" t="str">
            <v>ER_4225</v>
          </cell>
          <cell r="E1679" t="str">
            <v>4225</v>
          </cell>
          <cell r="F1679" t="str">
            <v>ER_4225 - KFGS D10T Dozer Certified CAT Rebuild (CCR)</v>
          </cell>
          <cell r="G1679" t="str">
            <v>KF D10T Dozer Certified CAT Rebuild</v>
          </cell>
          <cell r="H1679" t="str">
            <v>Generation Subfunction</v>
          </cell>
          <cell r="I1679" t="str">
            <v>Generation Function</v>
          </cell>
          <cell r="J1679" t="str">
            <v>Asset Condition</v>
          </cell>
          <cell r="K1679" t="str">
            <v>SRV_ED</v>
          </cell>
          <cell r="L1679" t="str">
            <v>JUR_AN</v>
          </cell>
          <cell r="M1679" t="str">
            <v>Thermal 311-316</v>
          </cell>
          <cell r="N1679" t="str">
            <v>True</v>
          </cell>
          <cell r="O1679" t="str">
            <v>Active</v>
          </cell>
          <cell r="P1679" t="str">
            <v>ORG_E07</v>
          </cell>
        </row>
        <row r="1680">
          <cell r="A1680" t="str">
            <v>BI_PC000</v>
          </cell>
          <cell r="B1680" t="str">
            <v>PC000</v>
          </cell>
          <cell r="C1680" t="str">
            <v>BI_PC000 - SHN Protection System Upgrades for PRC-002 (Comm)</v>
          </cell>
          <cell r="D1680" t="str">
            <v>ER_2608</v>
          </cell>
          <cell r="E1680" t="str">
            <v>2608</v>
          </cell>
          <cell r="F1680" t="str">
            <v>ER_2608 - Protection System Upgrades for PRC-002</v>
          </cell>
          <cell r="G1680" t="str">
            <v>Protection System Upgrade for PRC-002</v>
          </cell>
          <cell r="H1680" t="str">
            <v>T&amp;D Engineering</v>
          </cell>
          <cell r="I1680" t="str">
            <v>T&amp;D</v>
          </cell>
          <cell r="J1680" t="str">
            <v>Mandatory &amp; Compliance</v>
          </cell>
          <cell r="K1680" t="str">
            <v>SRV_CD</v>
          </cell>
          <cell r="L1680" t="str">
            <v>JUR_AA</v>
          </cell>
          <cell r="M1680" t="str">
            <v>General 12yr 389 / 393-395 / 397-398</v>
          </cell>
          <cell r="N1680" t="str">
            <v>True</v>
          </cell>
          <cell r="O1680" t="str">
            <v>Active</v>
          </cell>
          <cell r="P1680" t="str">
            <v>ORG_J09</v>
          </cell>
        </row>
        <row r="1681">
          <cell r="A1681" t="str">
            <v>BI_PC200</v>
          </cell>
          <cell r="B1681" t="str">
            <v>PC200</v>
          </cell>
          <cell r="C1681" t="str">
            <v>BI_PC200 - Varsity Sub - Access Control</v>
          </cell>
          <cell r="D1681" t="str">
            <v>ER_2274</v>
          </cell>
          <cell r="E1681" t="str">
            <v>2274</v>
          </cell>
          <cell r="F1681" t="str">
            <v>ER_2274 - New Substations</v>
          </cell>
          <cell r="G1681" t="str">
            <v>Substation - New Distribution Station Capacity Program</v>
          </cell>
          <cell r="H1681" t="str">
            <v>T&amp;D Engineering</v>
          </cell>
          <cell r="I1681" t="str">
            <v>T&amp;D</v>
          </cell>
          <cell r="J1681" t="str">
            <v>Performance &amp; Capacity</v>
          </cell>
          <cell r="K1681" t="str">
            <v>SRV_ED</v>
          </cell>
          <cell r="L1681" t="str">
            <v>JUR_AN</v>
          </cell>
          <cell r="M1681" t="str">
            <v>Elec Distribution 360-373</v>
          </cell>
          <cell r="N1681" t="str">
            <v>True</v>
          </cell>
          <cell r="O1681" t="str">
            <v>Active</v>
          </cell>
          <cell r="P1681" t="str">
            <v>ORG_C09</v>
          </cell>
        </row>
        <row r="1682">
          <cell r="A1682" t="str">
            <v>BI_PC201</v>
          </cell>
          <cell r="B1682" t="str">
            <v>PC201</v>
          </cell>
          <cell r="C1682" t="str">
            <v>BI_PC201 - Varsity Sub - Network Comm &amp; Security</v>
          </cell>
          <cell r="D1682" t="str">
            <v>ER_2274</v>
          </cell>
          <cell r="E1682" t="str">
            <v>2274</v>
          </cell>
          <cell r="F1682" t="str">
            <v>ER_2274 - New Substations</v>
          </cell>
          <cell r="G1682" t="str">
            <v>Substation - New Distribution Station Capacity Program</v>
          </cell>
          <cell r="H1682" t="str">
            <v>T&amp;D Engineering</v>
          </cell>
          <cell r="I1682" t="str">
            <v>T&amp;D</v>
          </cell>
          <cell r="J1682" t="str">
            <v>Performance &amp; Capacity</v>
          </cell>
          <cell r="K1682" t="str">
            <v>SRV_CD</v>
          </cell>
          <cell r="L1682" t="str">
            <v>JUR_AN</v>
          </cell>
          <cell r="M1682" t="str">
            <v>Elec Distribution 360-373</v>
          </cell>
          <cell r="N1682" t="str">
            <v>True</v>
          </cell>
          <cell r="O1682" t="str">
            <v>Active</v>
          </cell>
          <cell r="P1682" t="str">
            <v>ORG_J09</v>
          </cell>
        </row>
        <row r="1683">
          <cell r="A1683" t="str">
            <v>BI_PD001</v>
          </cell>
          <cell r="B1683" t="str">
            <v>PD001</v>
          </cell>
          <cell r="C1683" t="str">
            <v>BI_PD001 - Palouse 312 Add Phase</v>
          </cell>
          <cell r="D1683" t="str">
            <v>ER_2516</v>
          </cell>
          <cell r="E1683" t="str">
            <v>2516</v>
          </cell>
          <cell r="F1683" t="str">
            <v>ER_2516 - Distribution - Pullman &amp; Lewis Clark</v>
          </cell>
          <cell r="G1683" t="str">
            <v>Distribution System Enhancements</v>
          </cell>
          <cell r="H1683" t="str">
            <v>T&amp;D Engineering</v>
          </cell>
          <cell r="I1683" t="str">
            <v>T&amp;D</v>
          </cell>
          <cell r="J1683" t="str">
            <v>Performance &amp; Capacity</v>
          </cell>
          <cell r="K1683" t="str">
            <v>SRV_ED</v>
          </cell>
          <cell r="L1683" t="str">
            <v>JUR_WA</v>
          </cell>
          <cell r="M1683" t="str">
            <v>Elec Distribution 360-373</v>
          </cell>
          <cell r="N1683" t="str">
            <v>True</v>
          </cell>
          <cell r="O1683" t="str">
            <v>Inactive</v>
          </cell>
          <cell r="P1683" t="str">
            <v>ORG_C51</v>
          </cell>
        </row>
        <row r="1684">
          <cell r="A1684" t="str">
            <v>BI_PD002</v>
          </cell>
          <cell r="B1684" t="str">
            <v>PD002</v>
          </cell>
          <cell r="C1684" t="str">
            <v>BI_PD002 - N. Moscow - Distribution Integration</v>
          </cell>
          <cell r="D1684" t="str">
            <v>ER_2204</v>
          </cell>
          <cell r="E1684" t="str">
            <v>2204</v>
          </cell>
          <cell r="F1684" t="str">
            <v>ER_2204 - Substation Rebuilds</v>
          </cell>
          <cell r="G1684" t="str">
            <v>Substation - Station Rebuilds Program</v>
          </cell>
          <cell r="H1684" t="str">
            <v>T&amp;D Engineering</v>
          </cell>
          <cell r="I1684" t="str">
            <v>T&amp;D</v>
          </cell>
          <cell r="J1684" t="str">
            <v>Asset Condition</v>
          </cell>
          <cell r="K1684" t="str">
            <v>SRV_ED</v>
          </cell>
          <cell r="L1684" t="str">
            <v>JUR_ID</v>
          </cell>
          <cell r="M1684" t="str">
            <v>Elec Distribution 360-373</v>
          </cell>
          <cell r="N1684" t="str">
            <v>True</v>
          </cell>
          <cell r="O1684" t="str">
            <v>Inactive</v>
          </cell>
          <cell r="P1684" t="str">
            <v>ORG_C51</v>
          </cell>
        </row>
        <row r="1685">
          <cell r="A1685" t="str">
            <v>BI_PD003</v>
          </cell>
          <cell r="B1685" t="str">
            <v>PD003</v>
          </cell>
          <cell r="C1685" t="str">
            <v>BI_PD003 - Ewan 241 Midline Regs</v>
          </cell>
          <cell r="D1685" t="str">
            <v>ER_2516</v>
          </cell>
          <cell r="E1685" t="str">
            <v>2516</v>
          </cell>
          <cell r="F1685" t="str">
            <v>ER_2516 - Distribution - Pullman &amp; Lewis Clark</v>
          </cell>
          <cell r="G1685" t="str">
            <v>Distribution System Enhancements</v>
          </cell>
          <cell r="H1685" t="str">
            <v>T&amp;D Engineering</v>
          </cell>
          <cell r="I1685" t="str">
            <v>T&amp;D</v>
          </cell>
          <cell r="J1685" t="str">
            <v>Performance &amp; Capacity</v>
          </cell>
          <cell r="K1685" t="str">
            <v>SRV_ED</v>
          </cell>
          <cell r="L1685" t="str">
            <v>JUR_AN</v>
          </cell>
          <cell r="M1685" t="str">
            <v>Elec Distribution 360-373</v>
          </cell>
          <cell r="N1685" t="str">
            <v>True</v>
          </cell>
          <cell r="O1685" t="str">
            <v>Inactive</v>
          </cell>
          <cell r="P1685" t="str">
            <v>ORG_B53</v>
          </cell>
        </row>
        <row r="1686">
          <cell r="A1686" t="str">
            <v>BI_PD004</v>
          </cell>
          <cell r="B1686" t="str">
            <v>PD004</v>
          </cell>
          <cell r="C1686" t="str">
            <v>BI_PD004 - East Colfax 221</v>
          </cell>
          <cell r="D1686" t="str">
            <v>ER_2414</v>
          </cell>
          <cell r="E1686" t="str">
            <v>2414</v>
          </cell>
          <cell r="F1686" t="str">
            <v>ER_2414 - Sys-Dist Reliability-Improve Worst Fdrs</v>
          </cell>
          <cell r="G1686" t="str">
            <v>Distribution System Enhancements</v>
          </cell>
          <cell r="H1686" t="str">
            <v>T&amp;D Engineering</v>
          </cell>
          <cell r="I1686" t="str">
            <v>T&amp;D</v>
          </cell>
          <cell r="J1686" t="str">
            <v>Performance &amp; Capacity</v>
          </cell>
          <cell r="K1686" t="str">
            <v>SRV_ED</v>
          </cell>
          <cell r="L1686" t="str">
            <v>JUR_AN</v>
          </cell>
          <cell r="M1686" t="str">
            <v>Elec Distribution 360-373</v>
          </cell>
          <cell r="N1686" t="str">
            <v>True</v>
          </cell>
          <cell r="O1686" t="str">
            <v>Inactive</v>
          </cell>
          <cell r="P1686" t="str">
            <v>ORG_B53</v>
          </cell>
        </row>
        <row r="1687">
          <cell r="A1687" t="str">
            <v>BI_PD005</v>
          </cell>
          <cell r="B1687" t="str">
            <v>PD005</v>
          </cell>
          <cell r="C1687" t="str">
            <v>BI_PD005 - SGDP-DX Const</v>
          </cell>
          <cell r="D1687" t="str">
            <v>ER_2530</v>
          </cell>
          <cell r="E1687" t="str">
            <v>2530</v>
          </cell>
          <cell r="F1687" t="str">
            <v>ER_2530 - SGDP-Pullman Smart Grid Demonstration Project</v>
          </cell>
          <cell r="G1687" t="str">
            <v>Smart Grid Demonstration Project</v>
          </cell>
          <cell r="H1687" t="str">
            <v>T&amp;D Engineering</v>
          </cell>
          <cell r="I1687" t="str">
            <v>T&amp;D</v>
          </cell>
          <cell r="J1687" t="str">
            <v>No Driver</v>
          </cell>
          <cell r="K1687" t="str">
            <v>SRV_ED</v>
          </cell>
          <cell r="L1687" t="str">
            <v>JUR_WA</v>
          </cell>
          <cell r="M1687" t="str">
            <v>Elec Distribution 360-373</v>
          </cell>
          <cell r="N1687" t="str">
            <v>True</v>
          </cell>
          <cell r="O1687" t="str">
            <v>Inactive</v>
          </cell>
          <cell r="P1687" t="str">
            <v>ORG_H08</v>
          </cell>
        </row>
        <row r="1688">
          <cell r="A1688" t="str">
            <v>BI_PD006</v>
          </cell>
          <cell r="B1688" t="str">
            <v>PD006</v>
          </cell>
          <cell r="C1688" t="str">
            <v>BI_PD006 - SGDP-Telecomm Con</v>
          </cell>
          <cell r="D1688" t="str">
            <v>ER_2530</v>
          </cell>
          <cell r="E1688" t="str">
            <v>2530</v>
          </cell>
          <cell r="F1688" t="str">
            <v>ER_2530 - SGDP-Pullman Smart Grid Demonstration Project</v>
          </cell>
          <cell r="G1688" t="str">
            <v>Smart Grid Demonstration Project</v>
          </cell>
          <cell r="H1688" t="str">
            <v>T&amp;D Engineering</v>
          </cell>
          <cell r="I1688" t="str">
            <v>T&amp;D</v>
          </cell>
          <cell r="J1688" t="str">
            <v>No Driver</v>
          </cell>
          <cell r="K1688" t="str">
            <v>SRV_ED</v>
          </cell>
          <cell r="L1688" t="str">
            <v>JUR_WA</v>
          </cell>
          <cell r="M1688" t="str">
            <v>Elec Distribution 360-373</v>
          </cell>
          <cell r="N1688" t="str">
            <v>True</v>
          </cell>
          <cell r="O1688" t="str">
            <v>Inactive</v>
          </cell>
          <cell r="P1688" t="str">
            <v>ORG_H08</v>
          </cell>
        </row>
        <row r="1689">
          <cell r="A1689" t="str">
            <v>BI_PD007</v>
          </cell>
          <cell r="B1689" t="str">
            <v>PD007</v>
          </cell>
          <cell r="C1689" t="str">
            <v>BI_PD007 - SGDP - AMI for Pullman Smart Grid</v>
          </cell>
          <cell r="D1689" t="str">
            <v>ER_2530</v>
          </cell>
          <cell r="E1689" t="str">
            <v>2530</v>
          </cell>
          <cell r="F1689" t="str">
            <v>ER_2530 - SGDP-Pullman Smart Grid Demonstration Project</v>
          </cell>
          <cell r="G1689" t="str">
            <v>Smart Grid Demonstration Project</v>
          </cell>
          <cell r="H1689" t="str">
            <v>T&amp;D Engineering</v>
          </cell>
          <cell r="I1689" t="str">
            <v>T&amp;D</v>
          </cell>
          <cell r="J1689" t="str">
            <v>No Driver</v>
          </cell>
          <cell r="K1689" t="str">
            <v>SRV_ED</v>
          </cell>
          <cell r="L1689" t="str">
            <v>JUR_WA</v>
          </cell>
          <cell r="M1689" t="str">
            <v>Elec Distribution 360-373</v>
          </cell>
          <cell r="N1689" t="str">
            <v>True</v>
          </cell>
          <cell r="O1689" t="str">
            <v>Inactive</v>
          </cell>
          <cell r="P1689" t="str">
            <v>ORG_H08</v>
          </cell>
        </row>
        <row r="1690">
          <cell r="A1690" t="str">
            <v>BI_PD008</v>
          </cell>
          <cell r="B1690" t="str">
            <v>PD008</v>
          </cell>
          <cell r="C1690" t="str">
            <v>BI_PD008 - SGDP-Control DG at SEL&amp;WSU w Regional value signal</v>
          </cell>
          <cell r="D1690" t="str">
            <v>ER_2530</v>
          </cell>
          <cell r="E1690" t="str">
            <v>2530</v>
          </cell>
          <cell r="F1690" t="str">
            <v>ER_2530 - SGDP-Pullman Smart Grid Demonstration Project</v>
          </cell>
          <cell r="G1690" t="str">
            <v>Smart Grid Demonstration Project</v>
          </cell>
          <cell r="H1690" t="str">
            <v>T&amp;D Engineering</v>
          </cell>
          <cell r="I1690" t="str">
            <v>T&amp;D</v>
          </cell>
          <cell r="J1690" t="str">
            <v>No Driver</v>
          </cell>
          <cell r="K1690" t="str">
            <v>SRV_ED</v>
          </cell>
          <cell r="L1690" t="str">
            <v>JUR_WA</v>
          </cell>
          <cell r="M1690" t="str">
            <v>Elec Distribution 360-373</v>
          </cell>
          <cell r="N1690" t="str">
            <v>False</v>
          </cell>
          <cell r="O1690" t="str">
            <v>Inactive</v>
          </cell>
          <cell r="P1690" t="str">
            <v>ORG_H08</v>
          </cell>
        </row>
        <row r="1691">
          <cell r="A1691" t="str">
            <v>BI_PD009</v>
          </cell>
          <cell r="B1691" t="str">
            <v>PD009</v>
          </cell>
          <cell r="C1691" t="str">
            <v>BI_PD009 - SGDP - DMS Hardware &amp; Software</v>
          </cell>
          <cell r="D1691" t="str">
            <v>ER_2530</v>
          </cell>
          <cell r="E1691" t="str">
            <v>2530</v>
          </cell>
          <cell r="F1691" t="str">
            <v>ER_2530 - SGDP-Pullman Smart Grid Demonstration Project</v>
          </cell>
          <cell r="G1691" t="str">
            <v>Smart Grid Demonstration Project</v>
          </cell>
          <cell r="H1691" t="str">
            <v>T&amp;D Engineering</v>
          </cell>
          <cell r="I1691" t="str">
            <v>T&amp;D</v>
          </cell>
          <cell r="J1691" t="str">
            <v>No Driver</v>
          </cell>
          <cell r="K1691" t="str">
            <v>SRV_ED</v>
          </cell>
          <cell r="L1691" t="str">
            <v>JUR_WA</v>
          </cell>
          <cell r="M1691" t="str">
            <v>Elec Distribution 360-373</v>
          </cell>
          <cell r="N1691" t="str">
            <v>True</v>
          </cell>
          <cell r="O1691" t="str">
            <v>Inactive</v>
          </cell>
          <cell r="P1691" t="str">
            <v>ORG_H08</v>
          </cell>
        </row>
        <row r="1692">
          <cell r="A1692" t="str">
            <v>BI_PD010</v>
          </cell>
          <cell r="B1692" t="str">
            <v>PD010</v>
          </cell>
          <cell r="C1692" t="str">
            <v>BI_PD010 - SGDP - Home Area Network</v>
          </cell>
          <cell r="D1692" t="str">
            <v>ER_2530</v>
          </cell>
          <cell r="E1692" t="str">
            <v>2530</v>
          </cell>
          <cell r="F1692" t="str">
            <v>ER_2530 - SGDP-Pullman Smart Grid Demonstration Project</v>
          </cell>
          <cell r="G1692" t="str">
            <v>Smart Grid Demonstration Project</v>
          </cell>
          <cell r="H1692" t="str">
            <v>T&amp;D Engineering</v>
          </cell>
          <cell r="I1692" t="str">
            <v>T&amp;D</v>
          </cell>
          <cell r="J1692" t="str">
            <v>No Driver</v>
          </cell>
          <cell r="K1692" t="str">
            <v>SRV_ED</v>
          </cell>
          <cell r="L1692" t="str">
            <v>JUR_WA</v>
          </cell>
          <cell r="M1692" t="str">
            <v>Elec Distribution 360-373</v>
          </cell>
          <cell r="N1692" t="str">
            <v>True</v>
          </cell>
          <cell r="O1692" t="str">
            <v>Inactive</v>
          </cell>
          <cell r="P1692" t="str">
            <v>ORG_H08</v>
          </cell>
        </row>
        <row r="1693">
          <cell r="A1693" t="str">
            <v>BI_PD011</v>
          </cell>
          <cell r="B1693" t="str">
            <v>PD011</v>
          </cell>
          <cell r="C1693" t="str">
            <v>BI_PD011 - SGDP - WSU EMS</v>
          </cell>
          <cell r="D1693" t="str">
            <v>ER_2530</v>
          </cell>
          <cell r="E1693" t="str">
            <v>2530</v>
          </cell>
          <cell r="F1693" t="str">
            <v>ER_2530 - SGDP-Pullman Smart Grid Demonstration Project</v>
          </cell>
          <cell r="G1693" t="str">
            <v>Smart Grid Demonstration Project</v>
          </cell>
          <cell r="H1693" t="str">
            <v>T&amp;D Engineering</v>
          </cell>
          <cell r="I1693" t="str">
            <v>T&amp;D</v>
          </cell>
          <cell r="J1693" t="str">
            <v>No Driver</v>
          </cell>
          <cell r="K1693" t="str">
            <v>SRV_ED</v>
          </cell>
          <cell r="L1693" t="str">
            <v>JUR_WA</v>
          </cell>
          <cell r="M1693" t="str">
            <v>Elec Distribution 360-373</v>
          </cell>
          <cell r="N1693" t="str">
            <v>False</v>
          </cell>
          <cell r="O1693" t="str">
            <v>Inactive</v>
          </cell>
          <cell r="P1693" t="str">
            <v>ORG_H08</v>
          </cell>
        </row>
        <row r="1694">
          <cell r="A1694" t="str">
            <v>BI_PD012</v>
          </cell>
          <cell r="B1694" t="str">
            <v>PD012</v>
          </cell>
          <cell r="C1694" t="str">
            <v>BI_PD012 - SGDP - WSU Analysis Services</v>
          </cell>
          <cell r="D1694" t="str">
            <v>ER_2530</v>
          </cell>
          <cell r="E1694" t="str">
            <v>2530</v>
          </cell>
          <cell r="F1694" t="str">
            <v>ER_2530 - SGDP-Pullman Smart Grid Demonstration Project</v>
          </cell>
          <cell r="G1694" t="str">
            <v>Smart Grid Demonstration Project</v>
          </cell>
          <cell r="H1694" t="str">
            <v>T&amp;D Engineering</v>
          </cell>
          <cell r="I1694" t="str">
            <v>T&amp;D</v>
          </cell>
          <cell r="J1694" t="str">
            <v>No Driver</v>
          </cell>
          <cell r="K1694" t="str">
            <v>SRV_ED</v>
          </cell>
          <cell r="L1694" t="str">
            <v>JUR_WA</v>
          </cell>
          <cell r="M1694" t="str">
            <v>Elec Distribution 360-373</v>
          </cell>
          <cell r="N1694" t="str">
            <v>False</v>
          </cell>
          <cell r="O1694" t="str">
            <v>Inactive</v>
          </cell>
          <cell r="P1694" t="str">
            <v>ORG_H08</v>
          </cell>
        </row>
        <row r="1695">
          <cell r="A1695" t="str">
            <v>BI_PD013</v>
          </cell>
          <cell r="B1695" t="str">
            <v>PD013</v>
          </cell>
          <cell r="C1695" t="str">
            <v>BI_PD013 - SGDP - WSU Smart Grid Education</v>
          </cell>
          <cell r="D1695" t="str">
            <v>ER_2530</v>
          </cell>
          <cell r="E1695" t="str">
            <v>2530</v>
          </cell>
          <cell r="F1695" t="str">
            <v>ER_2530 - SGDP-Pullman Smart Grid Demonstration Project</v>
          </cell>
          <cell r="G1695" t="str">
            <v>Smart Grid Demonstration Project</v>
          </cell>
          <cell r="H1695" t="str">
            <v>T&amp;D Engineering</v>
          </cell>
          <cell r="I1695" t="str">
            <v>T&amp;D</v>
          </cell>
          <cell r="J1695" t="str">
            <v>No Driver</v>
          </cell>
          <cell r="K1695" t="str">
            <v>SRV_ED</v>
          </cell>
          <cell r="L1695" t="str">
            <v>JUR_WA</v>
          </cell>
          <cell r="M1695" t="str">
            <v>Elec Distribution 360-373</v>
          </cell>
          <cell r="N1695" t="str">
            <v>False</v>
          </cell>
          <cell r="O1695" t="str">
            <v>Inactive</v>
          </cell>
          <cell r="P1695" t="str">
            <v>ORG_H08</v>
          </cell>
        </row>
        <row r="1696">
          <cell r="A1696" t="str">
            <v>BI_PD014</v>
          </cell>
          <cell r="B1696" t="str">
            <v>PD014</v>
          </cell>
          <cell r="C1696" t="str">
            <v>BI_PD014 - SGDP - Project Management</v>
          </cell>
          <cell r="D1696" t="str">
            <v>ER_2530</v>
          </cell>
          <cell r="E1696" t="str">
            <v>2530</v>
          </cell>
          <cell r="F1696" t="str">
            <v>ER_2530 - SGDP-Pullman Smart Grid Demonstration Project</v>
          </cell>
          <cell r="G1696" t="str">
            <v>Smart Grid Demonstration Project</v>
          </cell>
          <cell r="H1696" t="str">
            <v>T&amp;D Engineering</v>
          </cell>
          <cell r="I1696" t="str">
            <v>T&amp;D</v>
          </cell>
          <cell r="J1696" t="str">
            <v>No Driver</v>
          </cell>
          <cell r="K1696" t="str">
            <v>SRV_ED</v>
          </cell>
          <cell r="L1696" t="str">
            <v>JUR_WA</v>
          </cell>
          <cell r="M1696" t="str">
            <v>Elec Distribution 360-373</v>
          </cell>
          <cell r="N1696" t="str">
            <v>False</v>
          </cell>
          <cell r="O1696" t="str">
            <v>Inactive</v>
          </cell>
          <cell r="P1696" t="str">
            <v>ORG_H08</v>
          </cell>
        </row>
        <row r="1697">
          <cell r="A1697" t="str">
            <v>BI_PD015</v>
          </cell>
          <cell r="B1697" t="str">
            <v>PD015</v>
          </cell>
          <cell r="C1697" t="str">
            <v>BI_PD015 - Extend Electrical to GAH-WSU</v>
          </cell>
          <cell r="D1697" t="str">
            <v>ER_2070</v>
          </cell>
          <cell r="E1697" t="str">
            <v>2070</v>
          </cell>
          <cell r="F1697" t="str">
            <v>ER_2070 - Trans/Dist/Sub Reimbursable Projects</v>
          </cell>
          <cell r="G1697" t="str">
            <v>T&amp;D Reimbursable</v>
          </cell>
          <cell r="H1697" t="str">
            <v>T&amp;D Engineering</v>
          </cell>
          <cell r="I1697" t="str">
            <v>T&amp;D</v>
          </cell>
          <cell r="J1697" t="str">
            <v>Customer Requested</v>
          </cell>
          <cell r="K1697" t="str">
            <v>SRV_ED</v>
          </cell>
          <cell r="L1697" t="str">
            <v>JUR_AN</v>
          </cell>
          <cell r="M1697" t="str">
            <v>Elec Transmission 350-359</v>
          </cell>
          <cell r="N1697" t="str">
            <v>True</v>
          </cell>
          <cell r="O1697" t="str">
            <v>Inactive</v>
          </cell>
          <cell r="P1697" t="str">
            <v>ORG_B53</v>
          </cell>
        </row>
        <row r="1698">
          <cell r="A1698" t="str">
            <v>BI_PD016</v>
          </cell>
          <cell r="B1698" t="str">
            <v>PD016</v>
          </cell>
          <cell r="C1698" t="str">
            <v>BI_PD016 - Extend Electric to VMR-WSU</v>
          </cell>
          <cell r="D1698" t="str">
            <v>ER_2070</v>
          </cell>
          <cell r="E1698" t="str">
            <v>2070</v>
          </cell>
          <cell r="F1698" t="str">
            <v>ER_2070 - Trans/Dist/Sub Reimbursable Projects</v>
          </cell>
          <cell r="G1698" t="str">
            <v>T&amp;D Reimbursable</v>
          </cell>
          <cell r="H1698" t="str">
            <v>T&amp;D Engineering</v>
          </cell>
          <cell r="I1698" t="str">
            <v>T&amp;D</v>
          </cell>
          <cell r="J1698" t="str">
            <v>Customer Requested</v>
          </cell>
          <cell r="K1698" t="str">
            <v>SRV_ED</v>
          </cell>
          <cell r="L1698" t="str">
            <v>JUR_AN</v>
          </cell>
          <cell r="M1698" t="str">
            <v>Elec Transmission 350-359</v>
          </cell>
          <cell r="N1698" t="str">
            <v>True</v>
          </cell>
          <cell r="O1698" t="str">
            <v>Inactive</v>
          </cell>
          <cell r="P1698" t="str">
            <v>ORG_B53</v>
          </cell>
        </row>
        <row r="1699">
          <cell r="A1699" t="str">
            <v>BI_PD017</v>
          </cell>
          <cell r="B1699" t="str">
            <v>PD017</v>
          </cell>
          <cell r="C1699" t="str">
            <v>BI_PD017 - Pullman Substation - Rebuild-Distribution Reroute</v>
          </cell>
          <cell r="D1699" t="str">
            <v>ER_2533</v>
          </cell>
          <cell r="E1699" t="str">
            <v>2533</v>
          </cell>
          <cell r="F1699" t="str">
            <v>ER_2533 - Pullman Substation - Rebuild</v>
          </cell>
          <cell r="G1699" t="str">
            <v>Substation - Station Rebuilds Program</v>
          </cell>
          <cell r="H1699" t="str">
            <v>T&amp;D Engineering</v>
          </cell>
          <cell r="I1699" t="str">
            <v>T&amp;D</v>
          </cell>
          <cell r="J1699" t="str">
            <v>Asset Condition</v>
          </cell>
          <cell r="K1699" t="str">
            <v>SRV_ED</v>
          </cell>
          <cell r="L1699" t="str">
            <v>JUR_WA</v>
          </cell>
          <cell r="M1699" t="str">
            <v>Elec Distribution 360-373</v>
          </cell>
          <cell r="N1699" t="str">
            <v>True</v>
          </cell>
          <cell r="O1699" t="str">
            <v>Inactive</v>
          </cell>
          <cell r="P1699" t="str">
            <v>ORG_B53</v>
          </cell>
        </row>
        <row r="1700">
          <cell r="A1700" t="str">
            <v>BI_PD018</v>
          </cell>
          <cell r="B1700" t="str">
            <v>PD018</v>
          </cell>
          <cell r="C1700" t="str">
            <v>BI_PD018 - SHN Protection System Upgrades for PRC-002 (Dist)</v>
          </cell>
          <cell r="D1700" t="str">
            <v>ER_2608</v>
          </cell>
          <cell r="E1700" t="str">
            <v>2608</v>
          </cell>
          <cell r="F1700" t="str">
            <v>ER_2608 - Protection System Upgrades for PRC-002</v>
          </cell>
          <cell r="G1700" t="str">
            <v>Protection System Upgrade for PRC-002</v>
          </cell>
          <cell r="H1700" t="str">
            <v>T&amp;D Engineering</v>
          </cell>
          <cell r="I1700" t="str">
            <v>T&amp;D</v>
          </cell>
          <cell r="J1700" t="str">
            <v>Mandatory &amp; Compliance</v>
          </cell>
          <cell r="K1700" t="str">
            <v>SRV_ED</v>
          </cell>
          <cell r="L1700" t="str">
            <v>JUR_WA</v>
          </cell>
          <cell r="M1700" t="str">
            <v>Elec Distribution 360-373</v>
          </cell>
          <cell r="N1700" t="str">
            <v>True</v>
          </cell>
          <cell r="O1700" t="str">
            <v>Active</v>
          </cell>
          <cell r="P1700" t="str">
            <v>ORG_C51</v>
          </cell>
        </row>
        <row r="1701">
          <cell r="A1701" t="str">
            <v>BI_PD101</v>
          </cell>
          <cell r="B1701" t="str">
            <v>PD101</v>
          </cell>
          <cell r="C1701" t="str">
            <v>BI_PD101 - Palouse 312 WA</v>
          </cell>
          <cell r="D1701" t="str">
            <v>ER_2414</v>
          </cell>
          <cell r="E1701" t="str">
            <v>2414</v>
          </cell>
          <cell r="F1701" t="str">
            <v>ER_2414 - Sys-Dist Reliability-Improve Worst Fdrs</v>
          </cell>
          <cell r="G1701" t="str">
            <v>Distribution System Enhancements</v>
          </cell>
          <cell r="H1701" t="str">
            <v>T&amp;D Engineering</v>
          </cell>
          <cell r="I1701" t="str">
            <v>T&amp;D</v>
          </cell>
          <cell r="J1701" t="str">
            <v>Performance &amp; Capacity</v>
          </cell>
          <cell r="K1701" t="str">
            <v>SRV_ED</v>
          </cell>
          <cell r="L1701" t="str">
            <v>JUR_AN</v>
          </cell>
          <cell r="M1701" t="str">
            <v>Elec Distribution 360-373</v>
          </cell>
          <cell r="N1701" t="str">
            <v>True</v>
          </cell>
          <cell r="O1701" t="str">
            <v>Inactive</v>
          </cell>
          <cell r="P1701" t="str">
            <v>ORG_B53</v>
          </cell>
        </row>
        <row r="1702">
          <cell r="A1702" t="str">
            <v>BI_PD102</v>
          </cell>
          <cell r="B1702" t="str">
            <v>PD102</v>
          </cell>
          <cell r="C1702" t="str">
            <v>BI_PD102 - Palouse 312 ID</v>
          </cell>
          <cell r="D1702" t="str">
            <v>ER_2414</v>
          </cell>
          <cell r="E1702" t="str">
            <v>2414</v>
          </cell>
          <cell r="F1702" t="str">
            <v>ER_2414 - Sys-Dist Reliability-Improve Worst Fdrs</v>
          </cell>
          <cell r="G1702" t="str">
            <v>Distribution System Enhancements</v>
          </cell>
          <cell r="H1702" t="str">
            <v>T&amp;D Engineering</v>
          </cell>
          <cell r="I1702" t="str">
            <v>T&amp;D</v>
          </cell>
          <cell r="J1702" t="str">
            <v>Performance &amp; Capacity</v>
          </cell>
          <cell r="K1702" t="str">
            <v>SRV_ED</v>
          </cell>
          <cell r="L1702" t="str">
            <v>JUR_AN</v>
          </cell>
          <cell r="M1702" t="str">
            <v>Elec Distribution 360-373</v>
          </cell>
          <cell r="N1702" t="str">
            <v>True</v>
          </cell>
          <cell r="O1702" t="str">
            <v>Inactive</v>
          </cell>
          <cell r="P1702" t="str">
            <v>ORG_B53</v>
          </cell>
        </row>
        <row r="1703">
          <cell r="A1703" t="str">
            <v>BI_PD103</v>
          </cell>
          <cell r="B1703" t="str">
            <v>PD103</v>
          </cell>
          <cell r="C1703" t="str">
            <v>BI_PD103 - Moscow 515 Tie to 512</v>
          </cell>
          <cell r="D1703" t="str">
            <v>ER_2516</v>
          </cell>
          <cell r="E1703" t="str">
            <v>2516</v>
          </cell>
          <cell r="F1703" t="str">
            <v>ER_2516 - Distribution - Pullman &amp; Lewis Clark</v>
          </cell>
          <cell r="G1703" t="str">
            <v>Distribution System Enhancements</v>
          </cell>
          <cell r="H1703" t="str">
            <v>T&amp;D Engineering</v>
          </cell>
          <cell r="I1703" t="str">
            <v>T&amp;D</v>
          </cell>
          <cell r="J1703" t="str">
            <v>Performance &amp; Capacity</v>
          </cell>
          <cell r="K1703" t="str">
            <v>SRV_ED</v>
          </cell>
          <cell r="L1703" t="str">
            <v>JUR_WA</v>
          </cell>
          <cell r="M1703" t="str">
            <v>Elec Distribution 360-373</v>
          </cell>
          <cell r="N1703" t="str">
            <v>True</v>
          </cell>
          <cell r="O1703" t="str">
            <v>Inactive</v>
          </cell>
          <cell r="P1703" t="str">
            <v>ORG_C51</v>
          </cell>
        </row>
        <row r="1704">
          <cell r="A1704" t="str">
            <v>BI_PD104</v>
          </cell>
          <cell r="B1704" t="str">
            <v>PD104</v>
          </cell>
          <cell r="C1704" t="str">
            <v>BI_PD104 - Plummer Cx FDR to Worley</v>
          </cell>
          <cell r="D1704" t="str">
            <v>ER_2527</v>
          </cell>
          <cell r="E1704" t="str">
            <v>2527</v>
          </cell>
          <cell r="F1704" t="str">
            <v>ER_2527 - Plummer Cx FDR to Worley</v>
          </cell>
          <cell r="G1704" t="str">
            <v>Regular Capital - Pre Business Case</v>
          </cell>
          <cell r="H1704" t="str">
            <v>No Subfunction</v>
          </cell>
          <cell r="I1704" t="str">
            <v>No Function</v>
          </cell>
          <cell r="J1704" t="str">
            <v>No Driver</v>
          </cell>
          <cell r="K1704" t="str">
            <v>SRV_ED</v>
          </cell>
          <cell r="L1704" t="str">
            <v>JUR_ID</v>
          </cell>
          <cell r="M1704" t="str">
            <v>Elec Distribution 360-373</v>
          </cell>
          <cell r="N1704" t="str">
            <v>True</v>
          </cell>
          <cell r="O1704" t="str">
            <v>Inactive</v>
          </cell>
          <cell r="P1704" t="str">
            <v>ORG_B53</v>
          </cell>
        </row>
        <row r="1705">
          <cell r="A1705" t="str">
            <v>BI_PD105</v>
          </cell>
          <cell r="B1705" t="str">
            <v>PD105</v>
          </cell>
          <cell r="C1705" t="str">
            <v>BI_PD105 - Deary - Distribution Line Integration</v>
          </cell>
          <cell r="D1705" t="str">
            <v>ER_2204</v>
          </cell>
          <cell r="E1705" t="str">
            <v>2204</v>
          </cell>
          <cell r="F1705" t="str">
            <v>ER_2204 - Substation Rebuilds</v>
          </cell>
          <cell r="G1705" t="str">
            <v>Substation - Station Rebuilds Program</v>
          </cell>
          <cell r="H1705" t="str">
            <v>T&amp;D Engineering</v>
          </cell>
          <cell r="I1705" t="str">
            <v>T&amp;D</v>
          </cell>
          <cell r="J1705" t="str">
            <v>Asset Condition</v>
          </cell>
          <cell r="K1705" t="str">
            <v>SRV_ED</v>
          </cell>
          <cell r="L1705" t="str">
            <v>JUR_AN</v>
          </cell>
          <cell r="M1705" t="str">
            <v>Elec Distribution 360-373</v>
          </cell>
          <cell r="N1705" t="str">
            <v>True</v>
          </cell>
          <cell r="O1705" t="str">
            <v>Inactive</v>
          </cell>
          <cell r="P1705" t="str">
            <v>ORG_B53</v>
          </cell>
        </row>
        <row r="1706">
          <cell r="A1706" t="str">
            <v>BI_PD106</v>
          </cell>
          <cell r="B1706" t="str">
            <v>PD106</v>
          </cell>
          <cell r="C1706" t="str">
            <v>BI_PD106 - Relocate Pullman Sub Feeders to Three Forks</v>
          </cell>
          <cell r="D1706" t="str">
            <v>ER_2533</v>
          </cell>
          <cell r="E1706" t="str">
            <v>2533</v>
          </cell>
          <cell r="F1706" t="str">
            <v>ER_2533 - Pullman Substation - Rebuild</v>
          </cell>
          <cell r="G1706" t="str">
            <v>Substation - Station Rebuilds Program</v>
          </cell>
          <cell r="H1706" t="str">
            <v>T&amp;D Engineering</v>
          </cell>
          <cell r="I1706" t="str">
            <v>T&amp;D</v>
          </cell>
          <cell r="J1706" t="str">
            <v>Asset Condition</v>
          </cell>
          <cell r="K1706" t="str">
            <v>SRV_ED</v>
          </cell>
          <cell r="L1706" t="str">
            <v>JUR_WA</v>
          </cell>
          <cell r="M1706" t="str">
            <v>Elec Distribution 360-373</v>
          </cell>
          <cell r="N1706" t="str">
            <v>True</v>
          </cell>
          <cell r="O1706" t="str">
            <v>Inactive</v>
          </cell>
          <cell r="P1706" t="str">
            <v>ORG_B53</v>
          </cell>
        </row>
        <row r="1707">
          <cell r="A1707" t="str">
            <v>BI_PD166</v>
          </cell>
          <cell r="B1707" t="str">
            <v>PD166</v>
          </cell>
          <cell r="C1707" t="str">
            <v>BI_PD166 - N. Moscow 522 - Reconductor 1.5 Miles</v>
          </cell>
          <cell r="D1707" t="str">
            <v>ER_2206</v>
          </cell>
          <cell r="E1707" t="str">
            <v>2206</v>
          </cell>
          <cell r="F1707" t="str">
            <v>ER_2206 - N. Moscow 522-Reconductor 1.5Mi</v>
          </cell>
          <cell r="G1707" t="str">
            <v>Regular Capital - Pre Business Case</v>
          </cell>
          <cell r="H1707" t="str">
            <v>No Subfunction</v>
          </cell>
          <cell r="I1707" t="str">
            <v>No Function</v>
          </cell>
          <cell r="J1707" t="str">
            <v>No Driver</v>
          </cell>
          <cell r="K1707" t="str">
            <v>SRV_ED</v>
          </cell>
          <cell r="L1707" t="str">
            <v>JUR_ID</v>
          </cell>
          <cell r="M1707" t="str">
            <v>Elec Distribution 360-373</v>
          </cell>
          <cell r="N1707" t="str">
            <v>True</v>
          </cell>
          <cell r="O1707" t="str">
            <v>Inactive</v>
          </cell>
          <cell r="P1707" t="str">
            <v>ORG_B53</v>
          </cell>
        </row>
        <row r="1708">
          <cell r="A1708" t="str">
            <v>BI_PD175</v>
          </cell>
          <cell r="B1708" t="str">
            <v>PD175</v>
          </cell>
          <cell r="C1708" t="str">
            <v>BI_PD175 - N. Moscow 521 - reconductor 0.7 miles</v>
          </cell>
          <cell r="D1708" t="str">
            <v>ER_2516</v>
          </cell>
          <cell r="E1708" t="str">
            <v>2516</v>
          </cell>
          <cell r="F1708" t="str">
            <v>ER_2516 - Distribution - Pullman &amp; Lewis Clark</v>
          </cell>
          <cell r="G1708" t="str">
            <v>Distribution System Enhancements</v>
          </cell>
          <cell r="H1708" t="str">
            <v>T&amp;D Engineering</v>
          </cell>
          <cell r="I1708" t="str">
            <v>T&amp;D</v>
          </cell>
          <cell r="J1708" t="str">
            <v>Performance &amp; Capacity</v>
          </cell>
          <cell r="K1708" t="str">
            <v>SRV_ED</v>
          </cell>
          <cell r="L1708" t="str">
            <v>JUR_AN</v>
          </cell>
          <cell r="M1708" t="str">
            <v>Elec Distribution 360-373</v>
          </cell>
          <cell r="N1708" t="str">
            <v>True</v>
          </cell>
          <cell r="O1708" t="str">
            <v>Inactive</v>
          </cell>
          <cell r="P1708" t="str">
            <v>ORG_B53</v>
          </cell>
        </row>
        <row r="1709">
          <cell r="A1709" t="str">
            <v>BI_PD201</v>
          </cell>
          <cell r="B1709" t="str">
            <v>PD201</v>
          </cell>
          <cell r="C1709" t="str">
            <v>BI_PD201 - Deary 651 (Elk River) ID</v>
          </cell>
          <cell r="D1709" t="str">
            <v>ER_2414</v>
          </cell>
          <cell r="E1709" t="str">
            <v>2414</v>
          </cell>
          <cell r="F1709" t="str">
            <v>ER_2414 - Sys-Dist Reliability-Improve Worst Fdrs</v>
          </cell>
          <cell r="G1709" t="str">
            <v>Distribution System Enhancements</v>
          </cell>
          <cell r="H1709" t="str">
            <v>T&amp;D Engineering</v>
          </cell>
          <cell r="I1709" t="str">
            <v>T&amp;D</v>
          </cell>
          <cell r="J1709" t="str">
            <v>Performance &amp; Capacity</v>
          </cell>
          <cell r="K1709" t="str">
            <v>SRV_ED</v>
          </cell>
          <cell r="L1709" t="str">
            <v>JUR_WA</v>
          </cell>
          <cell r="M1709" t="str">
            <v>Elec Distribution 360-373</v>
          </cell>
          <cell r="N1709" t="str">
            <v>True</v>
          </cell>
          <cell r="O1709" t="str">
            <v>Inactive</v>
          </cell>
          <cell r="P1709" t="str">
            <v>ORG_B53</v>
          </cell>
        </row>
        <row r="1710">
          <cell r="A1710" t="str">
            <v>BI_PD202</v>
          </cell>
          <cell r="B1710" t="str">
            <v>PD202</v>
          </cell>
          <cell r="C1710" t="str">
            <v>BI_PD202 - Diamond 231 WA</v>
          </cell>
          <cell r="D1710" t="str">
            <v>ER_2414</v>
          </cell>
          <cell r="E1710" t="str">
            <v>2414</v>
          </cell>
          <cell r="F1710" t="str">
            <v>ER_2414 - Sys-Dist Reliability-Improve Worst Fdrs</v>
          </cell>
          <cell r="G1710" t="str">
            <v>Distribution System Enhancements</v>
          </cell>
          <cell r="H1710" t="str">
            <v>T&amp;D Engineering</v>
          </cell>
          <cell r="I1710" t="str">
            <v>T&amp;D</v>
          </cell>
          <cell r="J1710" t="str">
            <v>Performance &amp; Capacity</v>
          </cell>
          <cell r="K1710" t="str">
            <v>SRV_ED</v>
          </cell>
          <cell r="L1710" t="str">
            <v>JUR_AN</v>
          </cell>
          <cell r="M1710" t="str">
            <v>Elec Distribution 360-373</v>
          </cell>
          <cell r="N1710" t="str">
            <v>True</v>
          </cell>
          <cell r="O1710" t="str">
            <v>Inactive</v>
          </cell>
          <cell r="P1710" t="str">
            <v>ORG_B53</v>
          </cell>
        </row>
        <row r="1711">
          <cell r="A1711" t="str">
            <v>BI_PD203</v>
          </cell>
          <cell r="B1711" t="str">
            <v>PD203</v>
          </cell>
          <cell r="C1711" t="str">
            <v>BI_PD203 - Latah 421 WA</v>
          </cell>
          <cell r="D1711" t="str">
            <v>ER_2414</v>
          </cell>
          <cell r="E1711" t="str">
            <v>2414</v>
          </cell>
          <cell r="F1711" t="str">
            <v>ER_2414 - Sys-Dist Reliability-Improve Worst Fdrs</v>
          </cell>
          <cell r="G1711" t="str">
            <v>Distribution System Enhancements</v>
          </cell>
          <cell r="H1711" t="str">
            <v>T&amp;D Engineering</v>
          </cell>
          <cell r="I1711" t="str">
            <v>T&amp;D</v>
          </cell>
          <cell r="J1711" t="str">
            <v>Performance &amp; Capacity</v>
          </cell>
          <cell r="K1711" t="str">
            <v>SRV_ED</v>
          </cell>
          <cell r="L1711" t="str">
            <v>JUR_AN</v>
          </cell>
          <cell r="M1711" t="str">
            <v>Elec Distribution 360-373</v>
          </cell>
          <cell r="N1711" t="str">
            <v>True</v>
          </cell>
          <cell r="O1711" t="str">
            <v>Inactive</v>
          </cell>
          <cell r="P1711" t="str">
            <v>ORG_B53</v>
          </cell>
        </row>
        <row r="1712">
          <cell r="A1712" t="str">
            <v>BI_PD204</v>
          </cell>
          <cell r="B1712" t="str">
            <v>PD204</v>
          </cell>
          <cell r="C1712" t="str">
            <v>BI_PD204 - Latah  422 WA</v>
          </cell>
          <cell r="D1712" t="str">
            <v>ER_2414</v>
          </cell>
          <cell r="E1712" t="str">
            <v>2414</v>
          </cell>
          <cell r="F1712" t="str">
            <v>ER_2414 - Sys-Dist Reliability-Improve Worst Fdrs</v>
          </cell>
          <cell r="G1712" t="str">
            <v>Distribution System Enhancements</v>
          </cell>
          <cell r="H1712" t="str">
            <v>T&amp;D Engineering</v>
          </cell>
          <cell r="I1712" t="str">
            <v>T&amp;D</v>
          </cell>
          <cell r="J1712" t="str">
            <v>Performance &amp; Capacity</v>
          </cell>
          <cell r="K1712" t="str">
            <v>SRV_ED</v>
          </cell>
          <cell r="L1712" t="str">
            <v>JUR_AN</v>
          </cell>
          <cell r="M1712" t="str">
            <v>Elec Distribution 360-373</v>
          </cell>
          <cell r="N1712" t="str">
            <v>True</v>
          </cell>
          <cell r="O1712" t="str">
            <v>Inactive</v>
          </cell>
          <cell r="P1712" t="str">
            <v>ORG_B53</v>
          </cell>
        </row>
        <row r="1713">
          <cell r="A1713" t="str">
            <v>BI_PD205</v>
          </cell>
          <cell r="B1713" t="str">
            <v>PD205</v>
          </cell>
          <cell r="C1713" t="str">
            <v>BI_PD205 - Potlatch 321 ID</v>
          </cell>
          <cell r="D1713" t="str">
            <v>ER_2414</v>
          </cell>
          <cell r="E1713" t="str">
            <v>2414</v>
          </cell>
          <cell r="F1713" t="str">
            <v>ER_2414 - Sys-Dist Reliability-Improve Worst Fdrs</v>
          </cell>
          <cell r="G1713" t="str">
            <v>Distribution System Enhancements</v>
          </cell>
          <cell r="H1713" t="str">
            <v>T&amp;D Engineering</v>
          </cell>
          <cell r="I1713" t="str">
            <v>T&amp;D</v>
          </cell>
          <cell r="J1713" t="str">
            <v>Performance &amp; Capacity</v>
          </cell>
          <cell r="K1713" t="str">
            <v>SRV_ED</v>
          </cell>
          <cell r="L1713" t="str">
            <v>JUR_AN</v>
          </cell>
          <cell r="M1713" t="str">
            <v>Elec Distribution 360-373</v>
          </cell>
          <cell r="N1713" t="str">
            <v>True</v>
          </cell>
          <cell r="O1713" t="str">
            <v>Inactive</v>
          </cell>
          <cell r="P1713" t="str">
            <v>ORG_B53</v>
          </cell>
        </row>
        <row r="1714">
          <cell r="A1714" t="str">
            <v>BI_PD206</v>
          </cell>
          <cell r="B1714" t="str">
            <v>PD206</v>
          </cell>
          <cell r="C1714" t="str">
            <v>BI_PD206 - Potlatch 322 ID</v>
          </cell>
          <cell r="D1714" t="str">
            <v>ER_2414</v>
          </cell>
          <cell r="E1714" t="str">
            <v>2414</v>
          </cell>
          <cell r="F1714" t="str">
            <v>ER_2414 - Sys-Dist Reliability-Improve Worst Fdrs</v>
          </cell>
          <cell r="G1714" t="str">
            <v>Distribution System Enhancements</v>
          </cell>
          <cell r="H1714" t="str">
            <v>T&amp;D Engineering</v>
          </cell>
          <cell r="I1714" t="str">
            <v>T&amp;D</v>
          </cell>
          <cell r="J1714" t="str">
            <v>Performance &amp; Capacity</v>
          </cell>
          <cell r="K1714" t="str">
            <v>SRV_ED</v>
          </cell>
          <cell r="L1714" t="str">
            <v>JUR_AN</v>
          </cell>
          <cell r="M1714" t="str">
            <v>Elec Distribution 360-373</v>
          </cell>
          <cell r="N1714" t="str">
            <v>True</v>
          </cell>
          <cell r="O1714" t="str">
            <v>Inactive</v>
          </cell>
          <cell r="P1714" t="str">
            <v>ORG_B53</v>
          </cell>
        </row>
        <row r="1715">
          <cell r="A1715" t="str">
            <v>BI_PD207</v>
          </cell>
          <cell r="B1715" t="str">
            <v>PD207</v>
          </cell>
          <cell r="C1715" t="str">
            <v>BI_PD207 - Moscow City to North Lewiston 115kv Distr Undrbuld</v>
          </cell>
          <cell r="D1715" t="str">
            <v>ER_2549</v>
          </cell>
          <cell r="E1715" t="str">
            <v>2549</v>
          </cell>
          <cell r="F1715" t="str">
            <v>ER_2549 - Moscow City to North Lewiston 115kV Rebuild Proj</v>
          </cell>
          <cell r="G1715" t="str">
            <v>Transmission - Reconductors and Rebuilds</v>
          </cell>
          <cell r="H1715" t="str">
            <v>T&amp;D Engineering</v>
          </cell>
          <cell r="I1715" t="str">
            <v>T&amp;D</v>
          </cell>
          <cell r="J1715" t="str">
            <v>No Driver</v>
          </cell>
          <cell r="K1715" t="str">
            <v>SRV_ED</v>
          </cell>
          <cell r="L1715" t="str">
            <v>JUR_AN</v>
          </cell>
          <cell r="M1715" t="str">
            <v>Elec Transmission 350-359</v>
          </cell>
          <cell r="N1715" t="str">
            <v>True</v>
          </cell>
          <cell r="O1715" t="str">
            <v>Inactive</v>
          </cell>
          <cell r="P1715" t="str">
            <v>ORG_B53</v>
          </cell>
        </row>
        <row r="1716">
          <cell r="A1716" t="str">
            <v>BI_PD208</v>
          </cell>
          <cell r="B1716" t="str">
            <v>PD208</v>
          </cell>
          <cell r="C1716" t="str">
            <v>BI_PD208 - Center Street Substation - New (Distribution)</v>
          </cell>
          <cell r="D1716" t="str">
            <v>ER_2274</v>
          </cell>
          <cell r="E1716" t="str">
            <v>2274</v>
          </cell>
          <cell r="F1716" t="str">
            <v>ER_2274 - New Substations</v>
          </cell>
          <cell r="G1716" t="str">
            <v>Substation - New Distribution Station Capacity Program</v>
          </cell>
          <cell r="H1716" t="str">
            <v>T&amp;D Engineering</v>
          </cell>
          <cell r="I1716" t="str">
            <v>T&amp;D</v>
          </cell>
          <cell r="J1716" t="str">
            <v>Performance &amp; Capacity</v>
          </cell>
          <cell r="K1716" t="str">
            <v>SRV_ED</v>
          </cell>
          <cell r="L1716" t="str">
            <v>JUR_WA</v>
          </cell>
          <cell r="M1716" t="str">
            <v>Elec Transmission 350-359</v>
          </cell>
          <cell r="N1716" t="str">
            <v>True</v>
          </cell>
          <cell r="O1716" t="str">
            <v>Active</v>
          </cell>
          <cell r="P1716" t="str">
            <v>ORG_C51</v>
          </cell>
        </row>
        <row r="1717">
          <cell r="A1717" t="str">
            <v>BI_PD209</v>
          </cell>
          <cell r="B1717" t="str">
            <v>PD209</v>
          </cell>
          <cell r="C1717" t="str">
            <v>BI_PD209 - Hatwai-Moscow 230kV Rebuild (Distribution UB)</v>
          </cell>
          <cell r="D1717" t="str">
            <v>ER_2629</v>
          </cell>
          <cell r="E1717" t="str">
            <v>2629</v>
          </cell>
          <cell r="F1717" t="str">
            <v>ER_2629 - Hatwai-Moscow 230kV Asset Condition Rebuild</v>
          </cell>
          <cell r="G1717" t="str">
            <v>Transmission Major Rebuild - Asset Condition</v>
          </cell>
          <cell r="H1717" t="str">
            <v>T&amp;D Engineering</v>
          </cell>
          <cell r="I1717" t="str">
            <v>T&amp;D</v>
          </cell>
          <cell r="J1717" t="str">
            <v>Asset Condition</v>
          </cell>
          <cell r="K1717" t="str">
            <v>SRV_ED</v>
          </cell>
          <cell r="L1717" t="str">
            <v>JUR_ID</v>
          </cell>
          <cell r="M1717" t="str">
            <v>Elec Distribution 360-373</v>
          </cell>
          <cell r="N1717" t="str">
            <v>True</v>
          </cell>
          <cell r="O1717" t="str">
            <v>Active</v>
          </cell>
          <cell r="P1717" t="str">
            <v>ORG_L08</v>
          </cell>
        </row>
        <row r="1718">
          <cell r="A1718" t="str">
            <v>BI_PD300</v>
          </cell>
          <cell r="B1718" t="str">
            <v>PD300</v>
          </cell>
          <cell r="C1718" t="str">
            <v>BI_PD300 - Rosalia 431 WA</v>
          </cell>
          <cell r="D1718" t="str">
            <v>ER_2414</v>
          </cell>
          <cell r="E1718" t="str">
            <v>2414</v>
          </cell>
          <cell r="F1718" t="str">
            <v>ER_2414 - Sys-Dist Reliability-Improve Worst Fdrs</v>
          </cell>
          <cell r="G1718" t="str">
            <v>Distribution System Enhancements</v>
          </cell>
          <cell r="H1718" t="str">
            <v>T&amp;D Engineering</v>
          </cell>
          <cell r="I1718" t="str">
            <v>T&amp;D</v>
          </cell>
          <cell r="J1718" t="str">
            <v>Performance &amp; Capacity</v>
          </cell>
          <cell r="K1718" t="str">
            <v>SRV_ED</v>
          </cell>
          <cell r="L1718" t="str">
            <v>JUR_AN</v>
          </cell>
          <cell r="M1718" t="str">
            <v>Elec Distribution 360-373</v>
          </cell>
          <cell r="N1718" t="str">
            <v>True</v>
          </cell>
          <cell r="O1718" t="str">
            <v>Inactive</v>
          </cell>
          <cell r="P1718" t="str">
            <v>ORG_B53</v>
          </cell>
        </row>
        <row r="1719">
          <cell r="A1719" t="str">
            <v>BI_PD301</v>
          </cell>
          <cell r="B1719" t="str">
            <v>PD301</v>
          </cell>
          <cell r="C1719" t="str">
            <v>BI_PD301 - South Pullman 121 - Reconductor 1 Mile</v>
          </cell>
          <cell r="D1719" t="str">
            <v>ER_2220</v>
          </cell>
          <cell r="E1719" t="str">
            <v>2220</v>
          </cell>
          <cell r="F1719" t="str">
            <v>ER_2220 - S. Pullman 121 Reconductor</v>
          </cell>
          <cell r="G1719" t="str">
            <v>Regular Capital - Pre Business Case</v>
          </cell>
          <cell r="H1719" t="str">
            <v>No Subfunction</v>
          </cell>
          <cell r="I1719" t="str">
            <v>No Function</v>
          </cell>
          <cell r="J1719" t="str">
            <v>No Driver</v>
          </cell>
          <cell r="K1719" t="str">
            <v>SRV_ED</v>
          </cell>
          <cell r="L1719" t="str">
            <v>JUR_WA</v>
          </cell>
          <cell r="M1719" t="str">
            <v>Elec Distribution 360-373</v>
          </cell>
          <cell r="N1719" t="str">
            <v>True</v>
          </cell>
          <cell r="O1719" t="str">
            <v>Inactive</v>
          </cell>
          <cell r="P1719" t="str">
            <v>ORG_B53</v>
          </cell>
        </row>
        <row r="1720">
          <cell r="A1720" t="str">
            <v>BI_PD302</v>
          </cell>
          <cell r="B1720" t="str">
            <v>PD302</v>
          </cell>
          <cell r="C1720" t="str">
            <v>BI_PD302 - Tamarack Sub Distribution Integration</v>
          </cell>
          <cell r="D1720" t="str">
            <v>ER_2274</v>
          </cell>
          <cell r="E1720" t="str">
            <v>2274</v>
          </cell>
          <cell r="F1720" t="str">
            <v>ER_2274 - New Substations</v>
          </cell>
          <cell r="G1720" t="str">
            <v>Substation - New Distribution Station Capacity Program</v>
          </cell>
          <cell r="H1720" t="str">
            <v>T&amp;D Engineering</v>
          </cell>
          <cell r="I1720" t="str">
            <v>T&amp;D</v>
          </cell>
          <cell r="J1720" t="str">
            <v>Performance &amp; Capacity</v>
          </cell>
          <cell r="K1720" t="str">
            <v>SRV_ED</v>
          </cell>
          <cell r="L1720" t="str">
            <v>JUR_ID</v>
          </cell>
          <cell r="M1720" t="str">
            <v>Elec Transmission 350-359</v>
          </cell>
          <cell r="N1720" t="str">
            <v>True</v>
          </cell>
          <cell r="O1720" t="str">
            <v>Active</v>
          </cell>
          <cell r="P1720" t="str">
            <v>ORG_B53</v>
          </cell>
        </row>
        <row r="1721">
          <cell r="A1721" t="str">
            <v>BI_PD303</v>
          </cell>
          <cell r="B1721" t="str">
            <v>PD303</v>
          </cell>
          <cell r="C1721" t="str">
            <v>BI_PD303 - WSU Steam plant - cable &amp; conduit</v>
          </cell>
          <cell r="D1721" t="str">
            <v>ER_2516</v>
          </cell>
          <cell r="E1721" t="str">
            <v>2516</v>
          </cell>
          <cell r="F1721" t="str">
            <v>ER_2516 - Distribution - Pullman &amp; Lewis Clark</v>
          </cell>
          <cell r="G1721" t="str">
            <v>Distribution System Enhancements</v>
          </cell>
          <cell r="H1721" t="str">
            <v>T&amp;D Engineering</v>
          </cell>
          <cell r="I1721" t="str">
            <v>T&amp;D</v>
          </cell>
          <cell r="J1721" t="str">
            <v>Performance &amp; Capacity</v>
          </cell>
          <cell r="K1721" t="str">
            <v>SRV_ED</v>
          </cell>
          <cell r="L1721" t="str">
            <v>JUR_WA</v>
          </cell>
          <cell r="M1721" t="str">
            <v>Elec Distribution 360-373</v>
          </cell>
          <cell r="N1721" t="str">
            <v>True</v>
          </cell>
          <cell r="O1721" t="str">
            <v>Inactive</v>
          </cell>
          <cell r="P1721" t="str">
            <v>ORG_C51</v>
          </cell>
        </row>
        <row r="1722">
          <cell r="A1722" t="str">
            <v>BI_PD304</v>
          </cell>
          <cell r="B1722" t="str">
            <v>PD304</v>
          </cell>
          <cell r="C1722" t="str">
            <v>BI_PD304 - Moscow N-Lewiston:Dist Underbuild</v>
          </cell>
          <cell r="D1722" t="str">
            <v>ER_2516</v>
          </cell>
          <cell r="E1722" t="str">
            <v>2516</v>
          </cell>
          <cell r="F1722" t="str">
            <v>ER_2516 - Distribution - Pullman &amp; Lewis Clark</v>
          </cell>
          <cell r="G1722" t="str">
            <v>Distribution System Enhancements</v>
          </cell>
          <cell r="H1722" t="str">
            <v>T&amp;D Engineering</v>
          </cell>
          <cell r="I1722" t="str">
            <v>T&amp;D</v>
          </cell>
          <cell r="J1722" t="str">
            <v>Performance &amp; Capacity</v>
          </cell>
          <cell r="K1722" t="str">
            <v>SRV_ED</v>
          </cell>
          <cell r="L1722" t="str">
            <v>JUR_AN</v>
          </cell>
          <cell r="M1722" t="str">
            <v>Elec Distribution 360-373</v>
          </cell>
          <cell r="N1722" t="str">
            <v>True</v>
          </cell>
          <cell r="O1722" t="str">
            <v>Inactive</v>
          </cell>
          <cell r="P1722" t="str">
            <v>ORG_C51</v>
          </cell>
        </row>
        <row r="1723">
          <cell r="A1723" t="str">
            <v>BI_PD305</v>
          </cell>
          <cell r="B1723" t="str">
            <v>PD305</v>
          </cell>
          <cell r="C1723" t="str">
            <v>BI_PD305 - Mos230: Distribution Integration</v>
          </cell>
          <cell r="D1723" t="str">
            <v>ER_2484</v>
          </cell>
          <cell r="E1723" t="str">
            <v>2484</v>
          </cell>
          <cell r="F1723" t="str">
            <v>ER_2484 - Moscow 230 kV Sub-Rebuild 230 kV Yard</v>
          </cell>
          <cell r="G1723" t="str">
            <v>Moscow 230 Sustation Rebuild</v>
          </cell>
          <cell r="H1723" t="str">
            <v>T&amp;D Engineering</v>
          </cell>
          <cell r="I1723" t="str">
            <v>T&amp;D</v>
          </cell>
          <cell r="J1723" t="str">
            <v>No Driver</v>
          </cell>
          <cell r="K1723" t="str">
            <v>SRV_ED</v>
          </cell>
          <cell r="L1723" t="str">
            <v>JUR_ID</v>
          </cell>
          <cell r="M1723" t="str">
            <v>Elec Transmission 350-359</v>
          </cell>
          <cell r="N1723" t="str">
            <v>True</v>
          </cell>
          <cell r="O1723" t="str">
            <v>Inactive</v>
          </cell>
          <cell r="P1723" t="str">
            <v>ORG_C51</v>
          </cell>
        </row>
        <row r="1724">
          <cell r="A1724" t="str">
            <v>BI_PD306</v>
          </cell>
          <cell r="B1724" t="str">
            <v>PD306</v>
          </cell>
          <cell r="C1724" t="str">
            <v>BI_PD306 - Moscow M23621 Feeder Upgrade</v>
          </cell>
          <cell r="D1724" t="str">
            <v>ER_2470</v>
          </cell>
          <cell r="E1724" t="str">
            <v>2470</v>
          </cell>
          <cell r="F1724" t="str">
            <v>ER_2470 - Dist Grid Modernization</v>
          </cell>
          <cell r="G1724" t="str">
            <v>Distribution Grid Modernization</v>
          </cell>
          <cell r="H1724" t="str">
            <v>T&amp;D Operations</v>
          </cell>
          <cell r="I1724" t="str">
            <v>T&amp;D</v>
          </cell>
          <cell r="J1724" t="str">
            <v>Asset Condition</v>
          </cell>
          <cell r="K1724" t="str">
            <v>SRV_ED</v>
          </cell>
          <cell r="L1724" t="str">
            <v>JUR_ID</v>
          </cell>
          <cell r="M1724" t="str">
            <v>Elec Distribution 360-373</v>
          </cell>
          <cell r="N1724" t="str">
            <v>False</v>
          </cell>
          <cell r="O1724" t="str">
            <v>Inactive</v>
          </cell>
          <cell r="P1724" t="str">
            <v>ORG_T08</v>
          </cell>
        </row>
        <row r="1725">
          <cell r="A1725" t="str">
            <v>BI_PD399</v>
          </cell>
          <cell r="B1725" t="str">
            <v>PD399</v>
          </cell>
          <cell r="C1725" t="str">
            <v>BI_PD399 - Northeast Pullman 115 Sub - Construct Two Feeders</v>
          </cell>
          <cell r="D1725" t="str">
            <v>ER_2264</v>
          </cell>
          <cell r="E1725" t="str">
            <v>2264</v>
          </cell>
          <cell r="F1725" t="str">
            <v>ER_2264 - Terre View 115-Sub Construct (WSU)</v>
          </cell>
          <cell r="G1725" t="str">
            <v>Regular Capital - Pre Business Case</v>
          </cell>
          <cell r="H1725" t="str">
            <v>No Subfunction</v>
          </cell>
          <cell r="I1725" t="str">
            <v>No Function</v>
          </cell>
          <cell r="J1725" t="str">
            <v>No Driver</v>
          </cell>
          <cell r="K1725" t="str">
            <v>SRV_ED</v>
          </cell>
          <cell r="L1725" t="str">
            <v>JUR_WA</v>
          </cell>
          <cell r="M1725" t="str">
            <v>Elec Distribution 360-373</v>
          </cell>
          <cell r="N1725" t="str">
            <v>True</v>
          </cell>
          <cell r="O1725" t="str">
            <v>Inactive</v>
          </cell>
          <cell r="P1725" t="str">
            <v>ORG_B53</v>
          </cell>
        </row>
        <row r="1726">
          <cell r="A1726" t="str">
            <v>BI_PD400</v>
          </cell>
          <cell r="B1726" t="str">
            <v>PD400</v>
          </cell>
          <cell r="C1726" t="str">
            <v>BI_PD400 - Extend 13Kv to New WSU Chiller Plant - Clark Hall</v>
          </cell>
          <cell r="D1726" t="str">
            <v>ER_2267</v>
          </cell>
          <cell r="E1726" t="str">
            <v>2267</v>
          </cell>
          <cell r="F1726" t="str">
            <v>ER_2267 - WSU Increase Capacity</v>
          </cell>
          <cell r="G1726" t="str">
            <v>Regular Capital - Pre Business Case</v>
          </cell>
          <cell r="H1726" t="str">
            <v>No Subfunction</v>
          </cell>
          <cell r="I1726" t="str">
            <v>No Function</v>
          </cell>
          <cell r="J1726" t="str">
            <v>No Driver</v>
          </cell>
          <cell r="K1726" t="str">
            <v>SRV_ED</v>
          </cell>
          <cell r="L1726" t="str">
            <v>JUR_WA</v>
          </cell>
          <cell r="M1726" t="str">
            <v>Elec Distribution 360-373</v>
          </cell>
          <cell r="N1726" t="str">
            <v>True</v>
          </cell>
          <cell r="O1726" t="str">
            <v>Inactive</v>
          </cell>
          <cell r="P1726" t="str">
            <v>ORG_T53</v>
          </cell>
        </row>
        <row r="1727">
          <cell r="A1727" t="str">
            <v>BI_PD401</v>
          </cell>
          <cell r="B1727" t="str">
            <v>PD401</v>
          </cell>
          <cell r="C1727" t="str">
            <v>BI_PD401 - South Pullman 122 - Extend Feeder to Src/Ipf</v>
          </cell>
          <cell r="D1727" t="str">
            <v>ER_2267</v>
          </cell>
          <cell r="E1727" t="str">
            <v>2267</v>
          </cell>
          <cell r="F1727" t="str">
            <v>ER_2267 - WSU Increase Capacity</v>
          </cell>
          <cell r="G1727" t="str">
            <v>Regular Capital - Pre Business Case</v>
          </cell>
          <cell r="H1727" t="str">
            <v>No Subfunction</v>
          </cell>
          <cell r="I1727" t="str">
            <v>No Function</v>
          </cell>
          <cell r="J1727" t="str">
            <v>No Driver</v>
          </cell>
          <cell r="K1727" t="str">
            <v>SRV_ED</v>
          </cell>
          <cell r="L1727" t="str">
            <v>JUR_WA</v>
          </cell>
          <cell r="M1727" t="str">
            <v>Elec Distribution 360-373</v>
          </cell>
          <cell r="N1727" t="str">
            <v>True</v>
          </cell>
          <cell r="O1727" t="str">
            <v>Inactive</v>
          </cell>
          <cell r="P1727" t="str">
            <v>ORG_B53</v>
          </cell>
        </row>
        <row r="1728">
          <cell r="A1728" t="str">
            <v>BI_PD402</v>
          </cell>
          <cell r="B1728" t="str">
            <v>PD402</v>
          </cell>
          <cell r="C1728" t="str">
            <v>BI_PD402 - South Pullman 125 - Construct Feeder</v>
          </cell>
          <cell r="D1728" t="str">
            <v>ER_2267</v>
          </cell>
          <cell r="E1728" t="str">
            <v>2267</v>
          </cell>
          <cell r="F1728" t="str">
            <v>ER_2267 - WSU Increase Capacity</v>
          </cell>
          <cell r="G1728" t="str">
            <v>Regular Capital - Pre Business Case</v>
          </cell>
          <cell r="H1728" t="str">
            <v>No Subfunction</v>
          </cell>
          <cell r="I1728" t="str">
            <v>No Function</v>
          </cell>
          <cell r="J1728" t="str">
            <v>No Driver</v>
          </cell>
          <cell r="K1728" t="str">
            <v>SRV_ED</v>
          </cell>
          <cell r="L1728" t="str">
            <v>JUR_WA</v>
          </cell>
          <cell r="M1728" t="str">
            <v>Elec Distribution 360-373</v>
          </cell>
          <cell r="N1728" t="str">
            <v>True</v>
          </cell>
          <cell r="O1728" t="str">
            <v>Inactive</v>
          </cell>
          <cell r="P1728" t="str">
            <v>ORG_L53</v>
          </cell>
        </row>
        <row r="1729">
          <cell r="A1729" t="str">
            <v>BI_PD409</v>
          </cell>
          <cell r="B1729" t="str">
            <v>PD409</v>
          </cell>
          <cell r="C1729" t="str">
            <v>BI_PD409 - S Pullman 122-Constr Tie Thru WSU to Pullman 111</v>
          </cell>
          <cell r="D1729" t="str">
            <v>ER_2267</v>
          </cell>
          <cell r="E1729" t="str">
            <v>2267</v>
          </cell>
          <cell r="F1729" t="str">
            <v>ER_2267 - WSU Increase Capacity</v>
          </cell>
          <cell r="G1729" t="str">
            <v>Regular Capital - Pre Business Case</v>
          </cell>
          <cell r="H1729" t="str">
            <v>No Subfunction</v>
          </cell>
          <cell r="I1729" t="str">
            <v>No Function</v>
          </cell>
          <cell r="J1729" t="str">
            <v>No Driver</v>
          </cell>
          <cell r="K1729" t="str">
            <v>SRV_ED</v>
          </cell>
          <cell r="L1729" t="str">
            <v>JUR_WA</v>
          </cell>
          <cell r="M1729" t="str">
            <v>Elec Distribution 360-373</v>
          </cell>
          <cell r="N1729" t="str">
            <v>True</v>
          </cell>
          <cell r="O1729" t="str">
            <v>Inactive</v>
          </cell>
          <cell r="P1729" t="str">
            <v>ORG_B53</v>
          </cell>
        </row>
        <row r="1730">
          <cell r="A1730" t="str">
            <v>BI_PD410</v>
          </cell>
          <cell r="B1730" t="str">
            <v>PD410</v>
          </cell>
          <cell r="C1730" t="str">
            <v>BI_PD410 - PULLMAN-BISHOP BLVD URD INC CAP</v>
          </cell>
          <cell r="D1730" t="str">
            <v>ER_2516</v>
          </cell>
          <cell r="E1730" t="str">
            <v>2516</v>
          </cell>
          <cell r="F1730" t="str">
            <v>ER_2516 - Distribution - Pullman &amp; Lewis Clark</v>
          </cell>
          <cell r="G1730" t="str">
            <v>Distribution System Enhancements</v>
          </cell>
          <cell r="H1730" t="str">
            <v>T&amp;D Engineering</v>
          </cell>
          <cell r="I1730" t="str">
            <v>T&amp;D</v>
          </cell>
          <cell r="J1730" t="str">
            <v>Performance &amp; Capacity</v>
          </cell>
          <cell r="K1730" t="str">
            <v>SRV_ED</v>
          </cell>
          <cell r="L1730" t="str">
            <v>JUR_WA</v>
          </cell>
          <cell r="M1730" t="str">
            <v>Elec Distribution 360-373</v>
          </cell>
          <cell r="N1730" t="str">
            <v>True</v>
          </cell>
          <cell r="O1730" t="str">
            <v>Inactive</v>
          </cell>
          <cell r="P1730" t="str">
            <v>ORG_C51</v>
          </cell>
        </row>
        <row r="1731">
          <cell r="A1731" t="str">
            <v>BI_PD412</v>
          </cell>
          <cell r="B1731" t="str">
            <v>PD412</v>
          </cell>
          <cell r="C1731" t="str">
            <v>BI_PD412 - Palouse LED Streetlight Conv.</v>
          </cell>
          <cell r="D1731" t="str">
            <v>ER_2070</v>
          </cell>
          <cell r="E1731" t="str">
            <v>2070</v>
          </cell>
          <cell r="F1731" t="str">
            <v>ER_2070 - Trans/Dist/Sub Reimbursable Projects</v>
          </cell>
          <cell r="G1731" t="str">
            <v>T&amp;D Reimbursable</v>
          </cell>
          <cell r="H1731" t="str">
            <v>T&amp;D Engineering</v>
          </cell>
          <cell r="I1731" t="str">
            <v>T&amp;D</v>
          </cell>
          <cell r="J1731" t="str">
            <v>Customer Requested</v>
          </cell>
          <cell r="K1731" t="str">
            <v>SRV_ED</v>
          </cell>
          <cell r="L1731" t="str">
            <v>JUR_AN</v>
          </cell>
          <cell r="M1731" t="str">
            <v>Elec Transmission 350-359</v>
          </cell>
          <cell r="N1731" t="str">
            <v>False</v>
          </cell>
          <cell r="O1731" t="str">
            <v>Inactive</v>
          </cell>
          <cell r="P1731" t="str">
            <v>ORG_C51</v>
          </cell>
        </row>
        <row r="1732">
          <cell r="A1732" t="str">
            <v>BI_PD500</v>
          </cell>
          <cell r="B1732" t="str">
            <v>PD500</v>
          </cell>
          <cell r="C1732" t="str">
            <v>BI_PD500 - E COL 221 - move for xmsn</v>
          </cell>
          <cell r="D1732" t="str">
            <v>ER_2105</v>
          </cell>
          <cell r="E1732" t="str">
            <v>2105</v>
          </cell>
          <cell r="F1732" t="str">
            <v>ER_2105 - Benewah-Shawnee 230 kV Construction</v>
          </cell>
          <cell r="G1732" t="str">
            <v>Regular Capital - Pre Business Case</v>
          </cell>
          <cell r="H1732" t="str">
            <v>No Subfunction</v>
          </cell>
          <cell r="I1732" t="str">
            <v>No Function</v>
          </cell>
          <cell r="J1732" t="str">
            <v>No Driver</v>
          </cell>
          <cell r="K1732" t="str">
            <v>SRV_ED</v>
          </cell>
          <cell r="L1732" t="str">
            <v>JUR_AN</v>
          </cell>
          <cell r="M1732" t="str">
            <v>Elec Transmission 350-359</v>
          </cell>
          <cell r="N1732" t="str">
            <v>True</v>
          </cell>
          <cell r="O1732" t="str">
            <v>Inactive</v>
          </cell>
          <cell r="P1732" t="str">
            <v>ORG_B53</v>
          </cell>
        </row>
        <row r="1733">
          <cell r="A1733" t="str">
            <v>BI_PD501</v>
          </cell>
          <cell r="B1733" t="str">
            <v>PD501</v>
          </cell>
          <cell r="C1733" t="str">
            <v>BI_PD501 - TUR 112-Extend FDR 1 mile</v>
          </cell>
          <cell r="D1733" t="str">
            <v>ER_2516</v>
          </cell>
          <cell r="E1733" t="str">
            <v>2516</v>
          </cell>
          <cell r="F1733" t="str">
            <v>ER_2516 - Distribution - Pullman &amp; Lewis Clark</v>
          </cell>
          <cell r="G1733" t="str">
            <v>Distribution System Enhancements</v>
          </cell>
          <cell r="H1733" t="str">
            <v>T&amp;D Engineering</v>
          </cell>
          <cell r="I1733" t="str">
            <v>T&amp;D</v>
          </cell>
          <cell r="J1733" t="str">
            <v>Performance &amp; Capacity</v>
          </cell>
          <cell r="K1733" t="str">
            <v>SRV_ED</v>
          </cell>
          <cell r="L1733" t="str">
            <v>JUR_WA</v>
          </cell>
          <cell r="M1733" t="str">
            <v>Elec Distribution 360-373</v>
          </cell>
          <cell r="N1733" t="str">
            <v>True</v>
          </cell>
          <cell r="O1733" t="str">
            <v>Inactive</v>
          </cell>
          <cell r="P1733" t="str">
            <v>ORG_C51</v>
          </cell>
        </row>
        <row r="1734">
          <cell r="A1734" t="str">
            <v>BI_PD502</v>
          </cell>
          <cell r="B1734" t="str">
            <v>PD502</v>
          </cell>
          <cell r="C1734" t="str">
            <v>BI_PD502 - TUR112 Feeder Upgrade</v>
          </cell>
          <cell r="D1734" t="str">
            <v>ER_2470</v>
          </cell>
          <cell r="E1734" t="str">
            <v>2470</v>
          </cell>
          <cell r="F1734" t="str">
            <v>ER_2470 - Dist Grid Modernization</v>
          </cell>
          <cell r="G1734" t="str">
            <v>Distribution Grid Modernization</v>
          </cell>
          <cell r="H1734" t="str">
            <v>T&amp;D Operations</v>
          </cell>
          <cell r="I1734" t="str">
            <v>T&amp;D</v>
          </cell>
          <cell r="J1734" t="str">
            <v>Asset Condition</v>
          </cell>
          <cell r="K1734" t="str">
            <v>SRV_ED</v>
          </cell>
          <cell r="L1734" t="str">
            <v>JUR_WA</v>
          </cell>
          <cell r="M1734" t="str">
            <v>Elec Distribution 360-373</v>
          </cell>
          <cell r="N1734" t="str">
            <v>False</v>
          </cell>
          <cell r="O1734" t="str">
            <v>Active</v>
          </cell>
          <cell r="P1734" t="str">
            <v>ORG_T08</v>
          </cell>
        </row>
        <row r="1735">
          <cell r="A1735" t="str">
            <v>BI_PD503</v>
          </cell>
          <cell r="B1735" t="str">
            <v>PD503</v>
          </cell>
          <cell r="C1735" t="str">
            <v>BI_PD503 - ECL 221:  Reconductor 2 miles Hwy 272</v>
          </cell>
          <cell r="D1735" t="str">
            <v>ER_2516</v>
          </cell>
          <cell r="E1735" t="str">
            <v>2516</v>
          </cell>
          <cell r="F1735" t="str">
            <v>ER_2516 - Distribution - Pullman &amp; Lewis Clark</v>
          </cell>
          <cell r="G1735" t="str">
            <v>Distribution System Enhancements</v>
          </cell>
          <cell r="H1735" t="str">
            <v>T&amp;D Engineering</v>
          </cell>
          <cell r="I1735" t="str">
            <v>T&amp;D</v>
          </cell>
          <cell r="J1735" t="str">
            <v>Performance &amp; Capacity</v>
          </cell>
          <cell r="K1735" t="str">
            <v>SRV_ED</v>
          </cell>
          <cell r="L1735" t="str">
            <v>JUR_WA</v>
          </cell>
          <cell r="M1735" t="str">
            <v>Elec Distribution 360-373</v>
          </cell>
          <cell r="N1735" t="str">
            <v>True</v>
          </cell>
          <cell r="O1735" t="str">
            <v>Active</v>
          </cell>
          <cell r="P1735" t="str">
            <v>ORG_C51</v>
          </cell>
        </row>
        <row r="1736">
          <cell r="A1736" t="str">
            <v>BI_PD600</v>
          </cell>
          <cell r="B1736" t="str">
            <v>PD600</v>
          </cell>
          <cell r="C1736" t="str">
            <v>BI_PD600 - Latah Jct 421:  Improve Reliability</v>
          </cell>
          <cell r="D1736" t="str">
            <v>ER_2516</v>
          </cell>
          <cell r="E1736" t="str">
            <v>2516</v>
          </cell>
          <cell r="F1736" t="str">
            <v>ER_2516 - Distribution - Pullman &amp; Lewis Clark</v>
          </cell>
          <cell r="G1736" t="str">
            <v>Distribution System Enhancements</v>
          </cell>
          <cell r="H1736" t="str">
            <v>T&amp;D Engineering</v>
          </cell>
          <cell r="I1736" t="str">
            <v>T&amp;D</v>
          </cell>
          <cell r="J1736" t="str">
            <v>Performance &amp; Capacity</v>
          </cell>
          <cell r="K1736" t="str">
            <v>SRV_ED</v>
          </cell>
          <cell r="L1736" t="str">
            <v>JUR_WA</v>
          </cell>
          <cell r="M1736" t="str">
            <v>Elec Distribution 360-373</v>
          </cell>
          <cell r="N1736" t="str">
            <v>True</v>
          </cell>
          <cell r="O1736" t="str">
            <v>Inactive</v>
          </cell>
          <cell r="P1736" t="str">
            <v>ORG_C51</v>
          </cell>
        </row>
        <row r="1737">
          <cell r="A1737" t="str">
            <v>BI_PD601</v>
          </cell>
          <cell r="B1737" t="str">
            <v>PD601</v>
          </cell>
          <cell r="C1737" t="str">
            <v>BI_PD601 - Rosalia 431:  Improve Reliability</v>
          </cell>
          <cell r="D1737" t="str">
            <v>ER_2516</v>
          </cell>
          <cell r="E1737" t="str">
            <v>2516</v>
          </cell>
          <cell r="F1737" t="str">
            <v>ER_2516 - Distribution - Pullman &amp; Lewis Clark</v>
          </cell>
          <cell r="G1737" t="str">
            <v>Distribution System Enhancements</v>
          </cell>
          <cell r="H1737" t="str">
            <v>T&amp;D Engineering</v>
          </cell>
          <cell r="I1737" t="str">
            <v>T&amp;D</v>
          </cell>
          <cell r="J1737" t="str">
            <v>Performance &amp; Capacity</v>
          </cell>
          <cell r="K1737" t="str">
            <v>SRV_ED</v>
          </cell>
          <cell r="L1737" t="str">
            <v>JUR_WA</v>
          </cell>
          <cell r="M1737" t="str">
            <v>Elec Distribution 360-373</v>
          </cell>
          <cell r="N1737" t="str">
            <v>True</v>
          </cell>
          <cell r="O1737" t="str">
            <v>Inactive</v>
          </cell>
          <cell r="P1737" t="str">
            <v>ORG_C51</v>
          </cell>
        </row>
        <row r="1738">
          <cell r="A1738" t="str">
            <v>BI_PD602</v>
          </cell>
          <cell r="B1738" t="str">
            <v>PD602</v>
          </cell>
          <cell r="C1738" t="str">
            <v>BI_PD602 - TUR112 Grid Mod Automation</v>
          </cell>
          <cell r="D1738" t="str">
            <v>ER_2599</v>
          </cell>
          <cell r="E1738" t="str">
            <v>2599</v>
          </cell>
          <cell r="F1738" t="str">
            <v>ER_2599 - Grid Mod Automation</v>
          </cell>
          <cell r="G1738" t="str">
            <v>Distribution Grid Modernization</v>
          </cell>
          <cell r="H1738" t="str">
            <v>T&amp;D Operations</v>
          </cell>
          <cell r="I1738" t="str">
            <v>T&amp;D</v>
          </cell>
          <cell r="J1738" t="str">
            <v>Asset Condition</v>
          </cell>
          <cell r="K1738" t="str">
            <v>SRV_ED</v>
          </cell>
          <cell r="L1738" t="str">
            <v>JUR_AN</v>
          </cell>
          <cell r="M1738" t="str">
            <v>Elec Distribution 360-373</v>
          </cell>
          <cell r="N1738" t="str">
            <v>True</v>
          </cell>
          <cell r="O1738" t="str">
            <v>Inactive</v>
          </cell>
          <cell r="P1738" t="str">
            <v>ORG_T51</v>
          </cell>
        </row>
        <row r="1739">
          <cell r="A1739" t="str">
            <v>BI_PD603</v>
          </cell>
          <cell r="B1739" t="str">
            <v>PD603</v>
          </cell>
          <cell r="C1739" t="str">
            <v>BI_PD603 - Extend Electrical to Chinook - WSU</v>
          </cell>
          <cell r="D1739" t="str">
            <v>ER_2070</v>
          </cell>
          <cell r="E1739" t="str">
            <v>2070</v>
          </cell>
          <cell r="F1739" t="str">
            <v>ER_2070 - Trans/Dist/Sub Reimbursable Projects</v>
          </cell>
          <cell r="G1739" t="str">
            <v>T&amp;D Reimbursable</v>
          </cell>
          <cell r="H1739" t="str">
            <v>T&amp;D Engineering</v>
          </cell>
          <cell r="I1739" t="str">
            <v>T&amp;D</v>
          </cell>
          <cell r="J1739" t="str">
            <v>Customer Requested</v>
          </cell>
          <cell r="K1739" t="str">
            <v>SRV_ED</v>
          </cell>
          <cell r="L1739" t="str">
            <v>JUR_AN</v>
          </cell>
          <cell r="M1739" t="str">
            <v>Elec Transmission 350-359</v>
          </cell>
          <cell r="N1739" t="str">
            <v>False</v>
          </cell>
          <cell r="O1739" t="str">
            <v>Inactive</v>
          </cell>
          <cell r="P1739" t="str">
            <v>ORG_B53</v>
          </cell>
        </row>
        <row r="1740">
          <cell r="A1740" t="str">
            <v>BI_PD604</v>
          </cell>
          <cell r="B1740" t="str">
            <v>PD604</v>
          </cell>
          <cell r="C1740" t="str">
            <v>BI_PD604 - Extend Electrical to Multicultural Building - WSU</v>
          </cell>
          <cell r="D1740" t="str">
            <v>ER_2070</v>
          </cell>
          <cell r="E1740" t="str">
            <v>2070</v>
          </cell>
          <cell r="F1740" t="str">
            <v>ER_2070 - Trans/Dist/Sub Reimbursable Projects</v>
          </cell>
          <cell r="G1740" t="str">
            <v>T&amp;D Reimbursable</v>
          </cell>
          <cell r="H1740" t="str">
            <v>T&amp;D Engineering</v>
          </cell>
          <cell r="I1740" t="str">
            <v>T&amp;D</v>
          </cell>
          <cell r="J1740" t="str">
            <v>Customer Requested</v>
          </cell>
          <cell r="K1740" t="str">
            <v>SRV_ED</v>
          </cell>
          <cell r="L1740" t="str">
            <v>JUR_AN</v>
          </cell>
          <cell r="M1740" t="str">
            <v>Elec Transmission 350-359</v>
          </cell>
          <cell r="N1740" t="str">
            <v>False</v>
          </cell>
          <cell r="O1740" t="str">
            <v>Inactive</v>
          </cell>
          <cell r="P1740" t="str">
            <v>ORG_B53</v>
          </cell>
        </row>
        <row r="1741">
          <cell r="A1741" t="str">
            <v>BI_PD605</v>
          </cell>
          <cell r="B1741" t="str">
            <v>PD605</v>
          </cell>
          <cell r="C1741" t="str">
            <v>BI_PD605 - Troy Hall Renovations - WSU - Engineering Design</v>
          </cell>
          <cell r="D1741" t="str">
            <v>ER_2070</v>
          </cell>
          <cell r="E1741" t="str">
            <v>2070</v>
          </cell>
          <cell r="F1741" t="str">
            <v>ER_2070 - Trans/Dist/Sub Reimbursable Projects</v>
          </cell>
          <cell r="G1741" t="str">
            <v>T&amp;D Reimbursable</v>
          </cell>
          <cell r="H1741" t="str">
            <v>T&amp;D Engineering</v>
          </cell>
          <cell r="I1741" t="str">
            <v>T&amp;D</v>
          </cell>
          <cell r="J1741" t="str">
            <v>Customer Requested</v>
          </cell>
          <cell r="K1741" t="str">
            <v>SRV_ED</v>
          </cell>
          <cell r="L1741" t="str">
            <v>JUR_AN</v>
          </cell>
          <cell r="M1741" t="str">
            <v>Elec Transmission 350-359</v>
          </cell>
          <cell r="N1741" t="str">
            <v>True</v>
          </cell>
          <cell r="O1741" t="str">
            <v>Inactive</v>
          </cell>
          <cell r="P1741" t="str">
            <v>ORG_B53</v>
          </cell>
        </row>
        <row r="1742">
          <cell r="A1742" t="str">
            <v>BI_PD606</v>
          </cell>
          <cell r="B1742" t="str">
            <v>PD606</v>
          </cell>
          <cell r="C1742" t="str">
            <v>BI_PD606 - WSU Fiber Install - Phase 1</v>
          </cell>
          <cell r="D1742" t="str">
            <v>ER_2070</v>
          </cell>
          <cell r="E1742" t="str">
            <v>2070</v>
          </cell>
          <cell r="F1742" t="str">
            <v>ER_2070 - Trans/Dist/Sub Reimbursable Projects</v>
          </cell>
          <cell r="G1742" t="str">
            <v>T&amp;D Reimbursable</v>
          </cell>
          <cell r="H1742" t="str">
            <v>T&amp;D Engineering</v>
          </cell>
          <cell r="I1742" t="str">
            <v>T&amp;D</v>
          </cell>
          <cell r="J1742" t="str">
            <v>Customer Requested</v>
          </cell>
          <cell r="K1742" t="str">
            <v>SRV_ED</v>
          </cell>
          <cell r="L1742" t="str">
            <v>JUR_WA</v>
          </cell>
          <cell r="M1742" t="str">
            <v>Elec Transmission 350-359</v>
          </cell>
          <cell r="N1742" t="str">
            <v>False</v>
          </cell>
          <cell r="O1742" t="str">
            <v>Inactive</v>
          </cell>
          <cell r="P1742" t="str">
            <v>ORG_B53</v>
          </cell>
        </row>
        <row r="1743">
          <cell r="A1743" t="str">
            <v>BI_PD607</v>
          </cell>
          <cell r="B1743" t="str">
            <v>PD607</v>
          </cell>
          <cell r="C1743" t="str">
            <v>BI_PD607 - Latah Midline Regulator Replacement</v>
          </cell>
          <cell r="D1743" t="str">
            <v>ER_2516</v>
          </cell>
          <cell r="E1743" t="str">
            <v>2516</v>
          </cell>
          <cell r="F1743" t="str">
            <v>ER_2516 - Distribution - Pullman &amp; Lewis Clark</v>
          </cell>
          <cell r="G1743" t="str">
            <v>Distribution System Enhancements</v>
          </cell>
          <cell r="H1743" t="str">
            <v>T&amp;D Engineering</v>
          </cell>
          <cell r="I1743" t="str">
            <v>T&amp;D</v>
          </cell>
          <cell r="J1743" t="str">
            <v>Performance &amp; Capacity</v>
          </cell>
          <cell r="K1743" t="str">
            <v>SRV_ED</v>
          </cell>
          <cell r="L1743" t="str">
            <v>JUR_WA</v>
          </cell>
          <cell r="M1743" t="str">
            <v>Elec Distribution 360-373</v>
          </cell>
          <cell r="N1743" t="str">
            <v>True</v>
          </cell>
          <cell r="O1743" t="str">
            <v>Inactive</v>
          </cell>
          <cell r="P1743" t="str">
            <v>ORG_C51</v>
          </cell>
        </row>
        <row r="1744">
          <cell r="A1744" t="str">
            <v>BI_PD637</v>
          </cell>
          <cell r="B1744" t="str">
            <v>PD637</v>
          </cell>
          <cell r="C1744" t="str">
            <v>BI_PD637 - TVW132 interconnection to PUL117</v>
          </cell>
          <cell r="D1744" t="str">
            <v>ER_2264</v>
          </cell>
          <cell r="E1744" t="str">
            <v>2264</v>
          </cell>
          <cell r="F1744" t="str">
            <v>ER_2264 - Terre View 115-Sub Construct (WSU)</v>
          </cell>
          <cell r="G1744" t="str">
            <v>Regular Capital - Pre Business Case</v>
          </cell>
          <cell r="H1744" t="str">
            <v>No Subfunction</v>
          </cell>
          <cell r="I1744" t="str">
            <v>No Function</v>
          </cell>
          <cell r="J1744" t="str">
            <v>No Driver</v>
          </cell>
          <cell r="K1744" t="str">
            <v>SRV_ED</v>
          </cell>
          <cell r="L1744" t="str">
            <v>JUR_WA</v>
          </cell>
          <cell r="M1744" t="str">
            <v>Elec Distribution 360-373</v>
          </cell>
          <cell r="N1744" t="str">
            <v>True</v>
          </cell>
          <cell r="O1744" t="str">
            <v>Inactive</v>
          </cell>
          <cell r="P1744" t="str">
            <v>ORG_B53</v>
          </cell>
        </row>
        <row r="1745">
          <cell r="A1745" t="str">
            <v>BI_PD638</v>
          </cell>
          <cell r="B1745" t="str">
            <v>PD638</v>
          </cell>
          <cell r="C1745" t="str">
            <v>BI_PD638 - Terre View-WSU Feed to Golf Course</v>
          </cell>
          <cell r="D1745" t="str">
            <v>ER_2264</v>
          </cell>
          <cell r="E1745" t="str">
            <v>2264</v>
          </cell>
          <cell r="F1745" t="str">
            <v>ER_2264 - Terre View 115-Sub Construct (WSU)</v>
          </cell>
          <cell r="G1745" t="str">
            <v>Regular Capital - Pre Business Case</v>
          </cell>
          <cell r="H1745" t="str">
            <v>No Subfunction</v>
          </cell>
          <cell r="I1745" t="str">
            <v>No Function</v>
          </cell>
          <cell r="J1745" t="str">
            <v>No Driver</v>
          </cell>
          <cell r="K1745" t="str">
            <v>SRV_ED</v>
          </cell>
          <cell r="L1745" t="str">
            <v>JUR_WA</v>
          </cell>
          <cell r="M1745" t="str">
            <v>Elec Distribution 360-373</v>
          </cell>
          <cell r="N1745" t="str">
            <v>True</v>
          </cell>
          <cell r="O1745" t="str">
            <v>Inactive</v>
          </cell>
          <cell r="P1745" t="str">
            <v>ORG_B53</v>
          </cell>
        </row>
        <row r="1746">
          <cell r="A1746" t="str">
            <v>BI_PD641</v>
          </cell>
          <cell r="B1746" t="str">
            <v>PD641</v>
          </cell>
          <cell r="C1746" t="str">
            <v>BI_PD641 - Construct New Rockford Distrib Feeder</v>
          </cell>
          <cell r="D1746" t="str">
            <v>ER_2427</v>
          </cell>
          <cell r="E1746" t="str">
            <v>2427</v>
          </cell>
          <cell r="F1746" t="str">
            <v>ER_2427 - Rockford 24kV Sub-Convert to 13kV Sub</v>
          </cell>
          <cell r="G1746" t="str">
            <v>Regular Capital - Pre Business Case</v>
          </cell>
          <cell r="H1746" t="str">
            <v>No Subfunction</v>
          </cell>
          <cell r="I1746" t="str">
            <v>No Function</v>
          </cell>
          <cell r="J1746" t="str">
            <v>No Driver</v>
          </cell>
          <cell r="K1746" t="str">
            <v>SRV_ED</v>
          </cell>
          <cell r="L1746" t="str">
            <v>JUR_WA</v>
          </cell>
          <cell r="M1746" t="str">
            <v>Elec Distribution 360-373</v>
          </cell>
          <cell r="N1746" t="str">
            <v>True</v>
          </cell>
          <cell r="O1746" t="str">
            <v>Inactive</v>
          </cell>
          <cell r="P1746" t="str">
            <v>ORG_B53</v>
          </cell>
        </row>
        <row r="1747">
          <cell r="A1747" t="str">
            <v>BI_PD659</v>
          </cell>
          <cell r="B1747" t="str">
            <v>PD659</v>
          </cell>
          <cell r="C1747" t="str">
            <v>BI_PD659 - WSU Clark Hall-Relocate Feeder</v>
          </cell>
          <cell r="D1747" t="str">
            <v>ER_2070</v>
          </cell>
          <cell r="E1747" t="str">
            <v>2070</v>
          </cell>
          <cell r="F1747" t="str">
            <v>ER_2070 - Trans/Dist/Sub Reimbursable Projects</v>
          </cell>
          <cell r="G1747" t="str">
            <v>T&amp;D Reimbursable</v>
          </cell>
          <cell r="H1747" t="str">
            <v>T&amp;D Engineering</v>
          </cell>
          <cell r="I1747" t="str">
            <v>T&amp;D</v>
          </cell>
          <cell r="J1747" t="str">
            <v>Customer Requested</v>
          </cell>
          <cell r="K1747" t="str">
            <v>SRV_ED</v>
          </cell>
          <cell r="L1747" t="str">
            <v>JUR_AN</v>
          </cell>
          <cell r="M1747" t="str">
            <v>Elec Transmission 350-359</v>
          </cell>
          <cell r="N1747" t="str">
            <v>True</v>
          </cell>
          <cell r="O1747" t="str">
            <v>Inactive</v>
          </cell>
          <cell r="P1747" t="str">
            <v>ORG_B53</v>
          </cell>
        </row>
        <row r="1748">
          <cell r="A1748" t="str">
            <v>BI_PD676</v>
          </cell>
          <cell r="B1748" t="str">
            <v>PD676</v>
          </cell>
          <cell r="C1748" t="str">
            <v>BI_PD676 -  To Be Determined</v>
          </cell>
          <cell r="D1748" t="str">
            <v>ER_2429</v>
          </cell>
          <cell r="E1748" t="str">
            <v>2429</v>
          </cell>
          <cell r="F1748" t="str">
            <v>ER_2429 - St John-Replace and Add Recloser</v>
          </cell>
          <cell r="G1748" t="str">
            <v>Regular Capital - Pre Business Case</v>
          </cell>
          <cell r="H1748" t="str">
            <v>No Subfunction</v>
          </cell>
          <cell r="I1748" t="str">
            <v>No Function</v>
          </cell>
          <cell r="J1748" t="str">
            <v>No Driver</v>
          </cell>
          <cell r="K1748" t="str">
            <v>SRV_ED</v>
          </cell>
          <cell r="L1748" t="str">
            <v>JUR_WA</v>
          </cell>
          <cell r="M1748" t="str">
            <v>Elec Distribution 360-373</v>
          </cell>
          <cell r="N1748" t="str">
            <v>True</v>
          </cell>
          <cell r="O1748" t="str">
            <v>Inactive</v>
          </cell>
          <cell r="P1748" t="str">
            <v>ORG_M08</v>
          </cell>
        </row>
        <row r="1749">
          <cell r="A1749" t="str">
            <v>BI_PD700</v>
          </cell>
          <cell r="B1749" t="str">
            <v>PD700</v>
          </cell>
          <cell r="C1749" t="str">
            <v>BI_PD700 - TVW 132 Airport Runway</v>
          </cell>
          <cell r="D1749" t="str">
            <v>ER_2516</v>
          </cell>
          <cell r="E1749" t="str">
            <v>2516</v>
          </cell>
          <cell r="F1749" t="str">
            <v>ER_2516 - Distribution - Pullman &amp; Lewis Clark</v>
          </cell>
          <cell r="G1749" t="str">
            <v>Distribution System Enhancements</v>
          </cell>
          <cell r="H1749" t="str">
            <v>T&amp;D Engineering</v>
          </cell>
          <cell r="I1749" t="str">
            <v>T&amp;D</v>
          </cell>
          <cell r="J1749" t="str">
            <v>Performance &amp; Capacity</v>
          </cell>
          <cell r="K1749" t="str">
            <v>SRV_ED</v>
          </cell>
          <cell r="L1749" t="str">
            <v>JUR_WA</v>
          </cell>
          <cell r="M1749" t="str">
            <v>Elec Distribution 360-373</v>
          </cell>
          <cell r="N1749" t="str">
            <v>True</v>
          </cell>
          <cell r="O1749" t="str">
            <v>Active</v>
          </cell>
          <cell r="P1749" t="str">
            <v>ORG_C51</v>
          </cell>
        </row>
        <row r="1750">
          <cell r="A1750" t="str">
            <v>BI_PD701</v>
          </cell>
          <cell r="B1750" t="str">
            <v>PD701</v>
          </cell>
          <cell r="C1750" t="str">
            <v>BI_PD701 - M15514 Automation/Coms for Grid Modernization</v>
          </cell>
          <cell r="D1750" t="str">
            <v>ER_2599</v>
          </cell>
          <cell r="E1750" t="str">
            <v>2599</v>
          </cell>
          <cell r="F1750" t="str">
            <v>ER_2599 - Grid Mod Automation</v>
          </cell>
          <cell r="G1750" t="str">
            <v>Distribution Grid Modernization</v>
          </cell>
          <cell r="H1750" t="str">
            <v>T&amp;D Operations</v>
          </cell>
          <cell r="I1750" t="str">
            <v>T&amp;D</v>
          </cell>
          <cell r="J1750" t="str">
            <v>Asset Condition</v>
          </cell>
          <cell r="K1750" t="str">
            <v>SRV_ED</v>
          </cell>
          <cell r="L1750" t="str">
            <v>JUR_ID</v>
          </cell>
          <cell r="M1750" t="str">
            <v>Elec Distribution 360-373</v>
          </cell>
          <cell r="N1750" t="str">
            <v>True</v>
          </cell>
          <cell r="O1750" t="str">
            <v>Active</v>
          </cell>
          <cell r="P1750" t="str">
            <v>ORG_T51</v>
          </cell>
        </row>
        <row r="1751">
          <cell r="A1751" t="str">
            <v>BI_PD702</v>
          </cell>
          <cell r="B1751" t="str">
            <v>PD702</v>
          </cell>
          <cell r="C1751" t="str">
            <v>BI_PD702 - M15514 Grid Modernization</v>
          </cell>
          <cell r="D1751" t="str">
            <v>ER_2470</v>
          </cell>
          <cell r="E1751" t="str">
            <v>2470</v>
          </cell>
          <cell r="F1751" t="str">
            <v>ER_2470 - Dist Grid Modernization</v>
          </cell>
          <cell r="G1751" t="str">
            <v>Distribution Grid Modernization</v>
          </cell>
          <cell r="H1751" t="str">
            <v>T&amp;D Operations</v>
          </cell>
          <cell r="I1751" t="str">
            <v>T&amp;D</v>
          </cell>
          <cell r="J1751" t="str">
            <v>Asset Condition</v>
          </cell>
          <cell r="K1751" t="str">
            <v>SRV_ED</v>
          </cell>
          <cell r="L1751" t="str">
            <v>JUR_ID</v>
          </cell>
          <cell r="M1751" t="str">
            <v>Elec Distribution 360-373</v>
          </cell>
          <cell r="N1751" t="str">
            <v>True</v>
          </cell>
          <cell r="O1751" t="str">
            <v>Active</v>
          </cell>
          <cell r="P1751" t="str">
            <v>ORG_T51</v>
          </cell>
        </row>
        <row r="1752">
          <cell r="A1752" t="str">
            <v>BI_PD703</v>
          </cell>
          <cell r="B1752" t="str">
            <v>PD703</v>
          </cell>
          <cell r="C1752" t="str">
            <v>BI_PD703 - Gateway Aparments Moscow Idaho</v>
          </cell>
          <cell r="D1752" t="str">
            <v>ER_2070</v>
          </cell>
          <cell r="E1752" t="str">
            <v>2070</v>
          </cell>
          <cell r="F1752" t="str">
            <v>ER_2070 - Trans/Dist/Sub Reimbursable Projects</v>
          </cell>
          <cell r="G1752" t="str">
            <v>T&amp;D Reimbursable</v>
          </cell>
          <cell r="H1752" t="str">
            <v>T&amp;D Engineering</v>
          </cell>
          <cell r="I1752" t="str">
            <v>T&amp;D</v>
          </cell>
          <cell r="J1752" t="str">
            <v>Customer Requested</v>
          </cell>
          <cell r="K1752" t="str">
            <v>SRV_ED</v>
          </cell>
          <cell r="L1752" t="str">
            <v>JUR_ID</v>
          </cell>
          <cell r="M1752" t="str">
            <v>Elec Transmission 350-359</v>
          </cell>
          <cell r="N1752" t="str">
            <v>False</v>
          </cell>
          <cell r="O1752" t="str">
            <v>Inactive</v>
          </cell>
          <cell r="P1752" t="str">
            <v>ORG_B53</v>
          </cell>
        </row>
        <row r="1753">
          <cell r="A1753" t="str">
            <v>BI_PD719</v>
          </cell>
          <cell r="B1753" t="str">
            <v>PD719</v>
          </cell>
          <cell r="C1753" t="str">
            <v>BI_PD719 - Pullman Feeder Tie</v>
          </cell>
          <cell r="D1753" t="str">
            <v>ER_2442</v>
          </cell>
          <cell r="E1753" t="str">
            <v>2442</v>
          </cell>
          <cell r="F1753" t="str">
            <v>ER_2442 - Pullman 115kV Sub-Increase Capacity</v>
          </cell>
          <cell r="G1753" t="str">
            <v>Regular Capital - Pre Business Case</v>
          </cell>
          <cell r="H1753" t="str">
            <v>No Subfunction</v>
          </cell>
          <cell r="I1753" t="str">
            <v>No Function</v>
          </cell>
          <cell r="J1753" t="str">
            <v>No Driver</v>
          </cell>
          <cell r="K1753" t="str">
            <v>SRV_ED</v>
          </cell>
          <cell r="L1753" t="str">
            <v>JUR_WA</v>
          </cell>
          <cell r="M1753" t="str">
            <v>Elec Transmission 350-359</v>
          </cell>
          <cell r="N1753" t="str">
            <v>True</v>
          </cell>
          <cell r="O1753" t="str">
            <v>Inactive</v>
          </cell>
          <cell r="P1753" t="str">
            <v>ORG_B53</v>
          </cell>
        </row>
        <row r="1754">
          <cell r="A1754" t="str">
            <v>BI_PD725</v>
          </cell>
          <cell r="B1754" t="str">
            <v>PD725</v>
          </cell>
          <cell r="C1754" t="str">
            <v>BI_PD725 - Available BI number</v>
          </cell>
          <cell r="D1754" t="str">
            <v>ER_2392</v>
          </cell>
          <cell r="E1754" t="str">
            <v>2392</v>
          </cell>
          <cell r="F1754" t="str">
            <v>ER_2392 - Latah Jct 115 Sub-Add 115 PCBs (KEC)</v>
          </cell>
          <cell r="G1754" t="str">
            <v>Regular Capital - Pre Business Case</v>
          </cell>
          <cell r="H1754" t="str">
            <v>No Subfunction</v>
          </cell>
          <cell r="I1754" t="str">
            <v>No Function</v>
          </cell>
          <cell r="J1754" t="str">
            <v>No Driver</v>
          </cell>
          <cell r="K1754" t="str">
            <v>SRV_ED</v>
          </cell>
          <cell r="L1754" t="str">
            <v>JUR_WA</v>
          </cell>
          <cell r="M1754" t="str">
            <v>Elec Transmission 350-359</v>
          </cell>
          <cell r="N1754" t="str">
            <v>False</v>
          </cell>
          <cell r="O1754" t="str">
            <v>Inactive</v>
          </cell>
          <cell r="P1754" t="str">
            <v>ORG_M08</v>
          </cell>
        </row>
        <row r="1755">
          <cell r="A1755" t="str">
            <v>BI_PD767</v>
          </cell>
          <cell r="B1755" t="str">
            <v>PD767</v>
          </cell>
          <cell r="C1755" t="str">
            <v>BI_PD767 - Terre View-Biotech Addition</v>
          </cell>
          <cell r="D1755" t="str">
            <v>ER_2070</v>
          </cell>
          <cell r="E1755" t="str">
            <v>2070</v>
          </cell>
          <cell r="F1755" t="str">
            <v>ER_2070 - Trans/Dist/Sub Reimbursable Projects</v>
          </cell>
          <cell r="G1755" t="str">
            <v>T&amp;D Reimbursable</v>
          </cell>
          <cell r="H1755" t="str">
            <v>T&amp;D Engineering</v>
          </cell>
          <cell r="I1755" t="str">
            <v>T&amp;D</v>
          </cell>
          <cell r="J1755" t="str">
            <v>Customer Requested</v>
          </cell>
          <cell r="K1755" t="str">
            <v>SRV_ED</v>
          </cell>
          <cell r="L1755" t="str">
            <v>JUR_AN</v>
          </cell>
          <cell r="M1755" t="str">
            <v>Elec Transmission 350-359</v>
          </cell>
          <cell r="N1755" t="str">
            <v>True</v>
          </cell>
          <cell r="O1755" t="str">
            <v>Inactive</v>
          </cell>
          <cell r="P1755" t="str">
            <v>ORG_B53</v>
          </cell>
        </row>
        <row r="1756">
          <cell r="A1756" t="str">
            <v>BI_PD800</v>
          </cell>
          <cell r="B1756" t="str">
            <v>PD800</v>
          </cell>
          <cell r="C1756" t="str">
            <v>BI_PD800 - WSU - Global Animal Health Phase 2</v>
          </cell>
          <cell r="D1756" t="str">
            <v>ER_2070</v>
          </cell>
          <cell r="E1756" t="str">
            <v>2070</v>
          </cell>
          <cell r="F1756" t="str">
            <v>ER_2070 - Trans/Dist/Sub Reimbursable Projects</v>
          </cell>
          <cell r="G1756" t="str">
            <v>T&amp;D Reimbursable</v>
          </cell>
          <cell r="H1756" t="str">
            <v>T&amp;D Engineering</v>
          </cell>
          <cell r="I1756" t="str">
            <v>T&amp;D</v>
          </cell>
          <cell r="J1756" t="str">
            <v>Customer Requested</v>
          </cell>
          <cell r="K1756" t="str">
            <v>SRV_ED</v>
          </cell>
          <cell r="L1756" t="str">
            <v>JUR_WA</v>
          </cell>
          <cell r="M1756" t="str">
            <v>Elec Transmission 350-359</v>
          </cell>
          <cell r="N1756" t="str">
            <v>True</v>
          </cell>
          <cell r="O1756" t="str">
            <v>Active</v>
          </cell>
          <cell r="P1756" t="str">
            <v>ORG_B53</v>
          </cell>
        </row>
        <row r="1757">
          <cell r="A1757" t="str">
            <v>BI_PD801</v>
          </cell>
          <cell r="B1757" t="str">
            <v>PD801</v>
          </cell>
          <cell r="C1757" t="str">
            <v>BI_PD801 - WSU Bio-Tech Fiber</v>
          </cell>
          <cell r="D1757" t="str">
            <v>ER_2264</v>
          </cell>
          <cell r="E1757" t="str">
            <v>2264</v>
          </cell>
          <cell r="F1757" t="str">
            <v>ER_2264 - Terre View 115-Sub Construct (WSU)</v>
          </cell>
          <cell r="G1757" t="str">
            <v>Regular Capital - Pre Business Case</v>
          </cell>
          <cell r="H1757" t="str">
            <v>No Subfunction</v>
          </cell>
          <cell r="I1757" t="str">
            <v>No Function</v>
          </cell>
          <cell r="J1757" t="str">
            <v>No Driver</v>
          </cell>
          <cell r="K1757" t="str">
            <v>SRV_ED</v>
          </cell>
          <cell r="L1757" t="str">
            <v>JUR_WA</v>
          </cell>
          <cell r="M1757" t="str">
            <v>Elec Distribution 360-373</v>
          </cell>
          <cell r="N1757" t="str">
            <v>True</v>
          </cell>
          <cell r="O1757" t="str">
            <v>Inactive</v>
          </cell>
          <cell r="P1757" t="str">
            <v>ORG_B53</v>
          </cell>
        </row>
        <row r="1758">
          <cell r="A1758" t="str">
            <v>BI_PD802</v>
          </cell>
          <cell r="B1758" t="str">
            <v>PD802</v>
          </cell>
          <cell r="C1758" t="str">
            <v>BI_PD802 - LEON 611 Lateral Rebuild</v>
          </cell>
          <cell r="D1758" t="str">
            <v>ER_2516</v>
          </cell>
          <cell r="E1758" t="str">
            <v>2516</v>
          </cell>
          <cell r="F1758" t="str">
            <v>ER_2516 - Distribution - Pullman &amp; Lewis Clark</v>
          </cell>
          <cell r="G1758" t="str">
            <v>Distribution System Enhancements</v>
          </cell>
          <cell r="H1758" t="str">
            <v>T&amp;D Engineering</v>
          </cell>
          <cell r="I1758" t="str">
            <v>T&amp;D</v>
          </cell>
          <cell r="J1758" t="str">
            <v>Performance &amp; Capacity</v>
          </cell>
          <cell r="K1758" t="str">
            <v>SRV_ED</v>
          </cell>
          <cell r="L1758" t="str">
            <v>JUR_ID</v>
          </cell>
          <cell r="M1758" t="str">
            <v>Elec Distribution 360-373</v>
          </cell>
          <cell r="N1758" t="str">
            <v>False</v>
          </cell>
          <cell r="O1758" t="str">
            <v>Active</v>
          </cell>
          <cell r="P1758" t="str">
            <v>ORG_C51</v>
          </cell>
        </row>
        <row r="1759">
          <cell r="A1759" t="str">
            <v>BI_PD803</v>
          </cell>
          <cell r="B1759" t="str">
            <v>PD803</v>
          </cell>
          <cell r="C1759" t="str">
            <v>BI_PD803 - Plummer HLH Reimbursable Labor Time</v>
          </cell>
          <cell r="D1759" t="str">
            <v>ER_2070</v>
          </cell>
          <cell r="E1759" t="str">
            <v>2070</v>
          </cell>
          <cell r="F1759" t="str">
            <v>ER_2070 - Trans/Dist/Sub Reimbursable Projects</v>
          </cell>
          <cell r="G1759" t="str">
            <v>T&amp;D Reimbursable</v>
          </cell>
          <cell r="H1759" t="str">
            <v>T&amp;D Engineering</v>
          </cell>
          <cell r="I1759" t="str">
            <v>T&amp;D</v>
          </cell>
          <cell r="J1759" t="str">
            <v>Customer Requested</v>
          </cell>
          <cell r="K1759" t="str">
            <v>SRV_ED</v>
          </cell>
          <cell r="L1759" t="str">
            <v>JUR_ID</v>
          </cell>
          <cell r="M1759" t="str">
            <v>Elec Transmission 350-359</v>
          </cell>
          <cell r="N1759" t="str">
            <v>False</v>
          </cell>
          <cell r="O1759" t="str">
            <v>Active</v>
          </cell>
          <cell r="P1759" t="str">
            <v>ORG_B53</v>
          </cell>
        </row>
        <row r="1760">
          <cell r="A1760" t="str">
            <v>BI_PD804</v>
          </cell>
          <cell r="B1760" t="str">
            <v>PD804</v>
          </cell>
          <cell r="C1760" t="str">
            <v>BI_PD804 - WSU Plant Sciences</v>
          </cell>
          <cell r="D1760" t="str">
            <v>ER_2070</v>
          </cell>
          <cell r="E1760" t="str">
            <v>2070</v>
          </cell>
          <cell r="F1760" t="str">
            <v>ER_2070 - Trans/Dist/Sub Reimbursable Projects</v>
          </cell>
          <cell r="G1760" t="str">
            <v>T&amp;D Reimbursable</v>
          </cell>
          <cell r="H1760" t="str">
            <v>T&amp;D Engineering</v>
          </cell>
          <cell r="I1760" t="str">
            <v>T&amp;D</v>
          </cell>
          <cell r="J1760" t="str">
            <v>Customer Requested</v>
          </cell>
          <cell r="K1760" t="str">
            <v>SRV_ED</v>
          </cell>
          <cell r="L1760" t="str">
            <v>JUR_WA</v>
          </cell>
          <cell r="M1760" t="str">
            <v>Elec Transmission 350-359</v>
          </cell>
          <cell r="N1760" t="str">
            <v>False</v>
          </cell>
          <cell r="O1760" t="str">
            <v>Active</v>
          </cell>
          <cell r="P1760" t="str">
            <v>ORG_B53</v>
          </cell>
        </row>
        <row r="1761">
          <cell r="A1761" t="str">
            <v>BI_PD805</v>
          </cell>
          <cell r="B1761" t="str">
            <v>PD805</v>
          </cell>
          <cell r="C1761" t="str">
            <v>BI_PD805 - SR23 Minor Upgrade</v>
          </cell>
          <cell r="D1761" t="str">
            <v>ER_2516</v>
          </cell>
          <cell r="E1761" t="str">
            <v>2516</v>
          </cell>
          <cell r="F1761" t="str">
            <v>ER_2516 - Distribution - Pullman &amp; Lewis Clark</v>
          </cell>
          <cell r="G1761" t="str">
            <v>Distribution System Enhancements</v>
          </cell>
          <cell r="H1761" t="str">
            <v>T&amp;D Engineering</v>
          </cell>
          <cell r="I1761" t="str">
            <v>T&amp;D</v>
          </cell>
          <cell r="J1761" t="str">
            <v>Performance &amp; Capacity</v>
          </cell>
          <cell r="K1761" t="str">
            <v>SRV_ED</v>
          </cell>
          <cell r="L1761" t="str">
            <v>JUR_WA</v>
          </cell>
          <cell r="M1761" t="str">
            <v>Elec Distribution 360-373</v>
          </cell>
          <cell r="N1761" t="str">
            <v>False</v>
          </cell>
          <cell r="O1761" t="str">
            <v>Active</v>
          </cell>
          <cell r="P1761" t="str">
            <v>ORG_C51</v>
          </cell>
        </row>
        <row r="1762">
          <cell r="A1762" t="str">
            <v>BI_PD806</v>
          </cell>
          <cell r="B1762" t="str">
            <v>PD806</v>
          </cell>
          <cell r="C1762" t="str">
            <v>BI_PD806 - CRG1261 - Granite Rd URD</v>
          </cell>
          <cell r="D1762" t="str">
            <v>ER_2516</v>
          </cell>
          <cell r="E1762" t="str">
            <v>2516</v>
          </cell>
          <cell r="F1762" t="str">
            <v>ER_2516 - Distribution - Pullman &amp; Lewis Clark</v>
          </cell>
          <cell r="G1762" t="str">
            <v>Distribution System Enhancements</v>
          </cell>
          <cell r="H1762" t="str">
            <v>T&amp;D Engineering</v>
          </cell>
          <cell r="I1762" t="str">
            <v>T&amp;D</v>
          </cell>
          <cell r="J1762" t="str">
            <v>Performance &amp; Capacity</v>
          </cell>
          <cell r="K1762" t="str">
            <v>SRV_ED</v>
          </cell>
          <cell r="L1762" t="str">
            <v>JUR_ID</v>
          </cell>
          <cell r="M1762" t="str">
            <v>Elec Distribution 360-373</v>
          </cell>
          <cell r="N1762" t="str">
            <v>True</v>
          </cell>
          <cell r="O1762" t="str">
            <v>Active</v>
          </cell>
          <cell r="P1762" t="str">
            <v>ORG_C51</v>
          </cell>
        </row>
        <row r="1763">
          <cell r="A1763" t="str">
            <v>BI_PD900</v>
          </cell>
          <cell r="B1763" t="str">
            <v>PD900</v>
          </cell>
          <cell r="C1763" t="str">
            <v>BI_PD900 - Diamond 232 - Palouse</v>
          </cell>
          <cell r="D1763" t="str">
            <v>ER_2414</v>
          </cell>
          <cell r="E1763" t="str">
            <v>2414</v>
          </cell>
          <cell r="F1763" t="str">
            <v>ER_2414 - Sys-Dist Reliability-Improve Worst Fdrs</v>
          </cell>
          <cell r="G1763" t="str">
            <v>Distribution System Enhancements</v>
          </cell>
          <cell r="H1763" t="str">
            <v>T&amp;D Engineering</v>
          </cell>
          <cell r="I1763" t="str">
            <v>T&amp;D</v>
          </cell>
          <cell r="J1763" t="str">
            <v>Performance &amp; Capacity</v>
          </cell>
          <cell r="K1763" t="str">
            <v>SRV_ED</v>
          </cell>
          <cell r="L1763" t="str">
            <v>JUR_AN</v>
          </cell>
          <cell r="M1763" t="str">
            <v>Elec Distribution 360-373</v>
          </cell>
          <cell r="N1763" t="str">
            <v>True</v>
          </cell>
          <cell r="O1763" t="str">
            <v>Inactive</v>
          </cell>
          <cell r="P1763" t="str">
            <v>ORG_B53</v>
          </cell>
        </row>
        <row r="1764">
          <cell r="A1764" t="str">
            <v>BI_PD901</v>
          </cell>
          <cell r="B1764" t="str">
            <v>PD901</v>
          </cell>
          <cell r="C1764" t="str">
            <v>BI_PD901 - Recond betwn MOS 512 &amp; M514 creating 500A Fdr tie</v>
          </cell>
          <cell r="D1764" t="str">
            <v>ER_2489</v>
          </cell>
          <cell r="E1764" t="str">
            <v>2489</v>
          </cell>
          <cell r="F1764" t="str">
            <v>ER_2489 - Recond btwn MOS 512&amp;M514 creating 500A Fdr tie</v>
          </cell>
          <cell r="G1764" t="str">
            <v>Regular Capital - Pre Business Case</v>
          </cell>
          <cell r="H1764" t="str">
            <v>No Subfunction</v>
          </cell>
          <cell r="I1764" t="str">
            <v>No Function</v>
          </cell>
          <cell r="J1764" t="str">
            <v>No Driver</v>
          </cell>
          <cell r="K1764" t="str">
            <v>SRV_ED</v>
          </cell>
          <cell r="L1764" t="str">
            <v>JUR_ID</v>
          </cell>
          <cell r="M1764" t="str">
            <v>Elec Distribution 360-373</v>
          </cell>
          <cell r="N1764" t="str">
            <v>True</v>
          </cell>
          <cell r="O1764" t="str">
            <v>Inactive</v>
          </cell>
          <cell r="P1764" t="str">
            <v>ORG_B53</v>
          </cell>
        </row>
        <row r="1765">
          <cell r="A1765" t="str">
            <v>BI_PD902</v>
          </cell>
          <cell r="B1765" t="str">
            <v>PD902</v>
          </cell>
          <cell r="C1765" t="str">
            <v>BI_PD902 - Underbuild PUL-TVW 115kv line</v>
          </cell>
          <cell r="D1765" t="str">
            <v>ER_2455</v>
          </cell>
          <cell r="E1765" t="str">
            <v>2455</v>
          </cell>
          <cell r="F1765" t="str">
            <v>ER_2455 - Mos23-N Moscow 115 Recond</v>
          </cell>
          <cell r="G1765" t="str">
            <v>Regular Capital - Pre Business Case</v>
          </cell>
          <cell r="H1765" t="str">
            <v>No Subfunction</v>
          </cell>
          <cell r="I1765" t="str">
            <v>No Function</v>
          </cell>
          <cell r="J1765" t="str">
            <v>No Driver</v>
          </cell>
          <cell r="K1765" t="str">
            <v>SRV_ED</v>
          </cell>
          <cell r="L1765" t="str">
            <v>JUR_ID</v>
          </cell>
          <cell r="M1765" t="str">
            <v>Elec Transmission 350-359</v>
          </cell>
          <cell r="N1765" t="str">
            <v>True</v>
          </cell>
          <cell r="O1765" t="str">
            <v>Inactive</v>
          </cell>
          <cell r="P1765" t="str">
            <v>ORG_B53</v>
          </cell>
        </row>
        <row r="1766">
          <cell r="A1766" t="str">
            <v>BI_PD903</v>
          </cell>
          <cell r="B1766" t="str">
            <v>PD903</v>
          </cell>
          <cell r="C1766" t="str">
            <v>BI_PD903 - Moscow City 115/13V Sub Rebld &amp; SCADA Dist Integ</v>
          </cell>
          <cell r="D1766" t="str">
            <v>ER_2204</v>
          </cell>
          <cell r="E1766" t="str">
            <v>2204</v>
          </cell>
          <cell r="F1766" t="str">
            <v>ER_2204 - Substation Rebuilds</v>
          </cell>
          <cell r="G1766" t="str">
            <v>Substation - Station Rebuilds Program</v>
          </cell>
          <cell r="H1766" t="str">
            <v>T&amp;D Engineering</v>
          </cell>
          <cell r="I1766" t="str">
            <v>T&amp;D</v>
          </cell>
          <cell r="J1766" t="str">
            <v>Asset Condition</v>
          </cell>
          <cell r="K1766" t="str">
            <v>SRV_ED</v>
          </cell>
          <cell r="L1766" t="str">
            <v>JUR_ID</v>
          </cell>
          <cell r="M1766" t="str">
            <v>Elec Distribution 360-373</v>
          </cell>
          <cell r="N1766" t="str">
            <v>True</v>
          </cell>
          <cell r="O1766" t="str">
            <v>Active</v>
          </cell>
          <cell r="P1766" t="str">
            <v>ORG_C51</v>
          </cell>
        </row>
        <row r="1767">
          <cell r="A1767" t="str">
            <v>BI_PD904</v>
          </cell>
          <cell r="B1767" t="str">
            <v>PD904</v>
          </cell>
          <cell r="C1767" t="str">
            <v>BI_PD904 - TEN1256 Grid Modernization</v>
          </cell>
          <cell r="D1767" t="str">
            <v>ER_2470</v>
          </cell>
          <cell r="E1767" t="str">
            <v>2470</v>
          </cell>
          <cell r="F1767" t="str">
            <v>ER_2470 - Dist Grid Modernization</v>
          </cell>
          <cell r="G1767" t="str">
            <v>Distribution Grid Modernization</v>
          </cell>
          <cell r="H1767" t="str">
            <v>T&amp;D Operations</v>
          </cell>
          <cell r="I1767" t="str">
            <v>T&amp;D</v>
          </cell>
          <cell r="J1767" t="str">
            <v>Asset Condition</v>
          </cell>
          <cell r="K1767" t="str">
            <v>SRV_ED</v>
          </cell>
          <cell r="L1767" t="str">
            <v>JUR_ID</v>
          </cell>
          <cell r="M1767" t="str">
            <v>Elec Distribution 360-373</v>
          </cell>
          <cell r="N1767" t="str">
            <v>True</v>
          </cell>
          <cell r="O1767" t="str">
            <v>Active</v>
          </cell>
          <cell r="P1767" t="str">
            <v>ORG_T51</v>
          </cell>
        </row>
        <row r="1768">
          <cell r="A1768" t="str">
            <v>BI_PD905</v>
          </cell>
          <cell r="B1768" t="str">
            <v>PD905</v>
          </cell>
          <cell r="C1768" t="str">
            <v>BI_PD905 - Moscow-Pullman State Line Sub - New (Dist)</v>
          </cell>
          <cell r="D1768" t="str">
            <v>ER_2274</v>
          </cell>
          <cell r="E1768" t="str">
            <v>2274</v>
          </cell>
          <cell r="F1768" t="str">
            <v>ER_2274 - New Substations</v>
          </cell>
          <cell r="G1768" t="str">
            <v>Substation - New Distribution Station Capacity Program</v>
          </cell>
          <cell r="H1768" t="str">
            <v>T&amp;D Engineering</v>
          </cell>
          <cell r="I1768" t="str">
            <v>T&amp;D</v>
          </cell>
          <cell r="J1768" t="str">
            <v>Performance &amp; Capacity</v>
          </cell>
          <cell r="K1768" t="str">
            <v>SRV_ED</v>
          </cell>
          <cell r="L1768" t="str">
            <v>JUR_WA</v>
          </cell>
          <cell r="M1768" t="str">
            <v>Elec Transmission 350-359</v>
          </cell>
          <cell r="N1768" t="str">
            <v>True</v>
          </cell>
          <cell r="O1768" t="str">
            <v>Active</v>
          </cell>
          <cell r="P1768" t="str">
            <v>ORG_C51</v>
          </cell>
        </row>
        <row r="1769">
          <cell r="A1769" t="str">
            <v>BI_PD906</v>
          </cell>
          <cell r="B1769" t="str">
            <v>PD906</v>
          </cell>
          <cell r="C1769" t="str">
            <v>BI_PD906 - WSU Global Animal Health II</v>
          </cell>
          <cell r="D1769" t="str">
            <v>ER_2070</v>
          </cell>
          <cell r="E1769" t="str">
            <v>2070</v>
          </cell>
          <cell r="F1769" t="str">
            <v>ER_2070 - Trans/Dist/Sub Reimbursable Projects</v>
          </cell>
          <cell r="G1769" t="str">
            <v>T&amp;D Reimbursable</v>
          </cell>
          <cell r="H1769" t="str">
            <v>T&amp;D Engineering</v>
          </cell>
          <cell r="I1769" t="str">
            <v>T&amp;D</v>
          </cell>
          <cell r="J1769" t="str">
            <v>Customer Requested</v>
          </cell>
          <cell r="K1769" t="str">
            <v>SRV_ED</v>
          </cell>
          <cell r="L1769" t="str">
            <v>JUR_WA</v>
          </cell>
          <cell r="M1769" t="str">
            <v>Elec Distribution 360-373</v>
          </cell>
          <cell r="N1769" t="str">
            <v>True</v>
          </cell>
          <cell r="O1769" t="str">
            <v>Active</v>
          </cell>
          <cell r="P1769" t="str">
            <v>ORG_B53</v>
          </cell>
        </row>
        <row r="1770">
          <cell r="A1770" t="str">
            <v>BI_PD990</v>
          </cell>
          <cell r="B1770" t="str">
            <v>PD990</v>
          </cell>
          <cell r="C1770" t="str">
            <v>BI_PD990 - Pal WA Area - Dx Performance and Capacity</v>
          </cell>
          <cell r="D1770" t="str">
            <v>ER_2516</v>
          </cell>
          <cell r="E1770" t="str">
            <v>2516</v>
          </cell>
          <cell r="F1770" t="str">
            <v>ER_2516 - Distribution - Pullman &amp; Lewis Clark</v>
          </cell>
          <cell r="G1770" t="str">
            <v>Distribution System Enhancements</v>
          </cell>
          <cell r="H1770" t="str">
            <v>T&amp;D Engineering</v>
          </cell>
          <cell r="I1770" t="str">
            <v>T&amp;D</v>
          </cell>
          <cell r="J1770" t="str">
            <v>Performance &amp; Capacity</v>
          </cell>
          <cell r="K1770" t="str">
            <v>SRV_ED</v>
          </cell>
          <cell r="L1770" t="str">
            <v>JUR_WA</v>
          </cell>
          <cell r="M1770" t="str">
            <v>Elec Distribution 360-373</v>
          </cell>
          <cell r="N1770" t="str">
            <v>False</v>
          </cell>
          <cell r="O1770" t="str">
            <v>Active</v>
          </cell>
          <cell r="P1770" t="str">
            <v>ORG_C51</v>
          </cell>
        </row>
        <row r="1771">
          <cell r="A1771" t="str">
            <v>BI_PD991</v>
          </cell>
          <cell r="B1771" t="str">
            <v>PD991</v>
          </cell>
          <cell r="C1771" t="str">
            <v>BI_PD991 - Pal ID Area - Dx Performance and Capacity</v>
          </cell>
          <cell r="D1771" t="str">
            <v>ER_2516</v>
          </cell>
          <cell r="E1771" t="str">
            <v>2516</v>
          </cell>
          <cell r="F1771" t="str">
            <v>ER_2516 - Distribution - Pullman &amp; Lewis Clark</v>
          </cell>
          <cell r="G1771" t="str">
            <v>Distribution System Enhancements</v>
          </cell>
          <cell r="H1771" t="str">
            <v>T&amp;D Engineering</v>
          </cell>
          <cell r="I1771" t="str">
            <v>T&amp;D</v>
          </cell>
          <cell r="J1771" t="str">
            <v>Performance &amp; Capacity</v>
          </cell>
          <cell r="K1771" t="str">
            <v>SRV_ED</v>
          </cell>
          <cell r="L1771" t="str">
            <v>JUR_ID</v>
          </cell>
          <cell r="M1771" t="str">
            <v>Elec Distribution 360-373</v>
          </cell>
          <cell r="N1771" t="str">
            <v>False</v>
          </cell>
          <cell r="O1771" t="str">
            <v>Active</v>
          </cell>
          <cell r="P1771" t="str">
            <v>ORG_C51</v>
          </cell>
        </row>
        <row r="1772">
          <cell r="A1772" t="str">
            <v>BI_PG100</v>
          </cell>
          <cell r="B1772" t="str">
            <v>PG100</v>
          </cell>
          <cell r="C1772" t="str">
            <v>BI_PG100 - Boulder Pk Non Utiltiy Property Transfer</v>
          </cell>
          <cell r="D1772" t="str">
            <v>ER_4146</v>
          </cell>
          <cell r="E1772" t="str">
            <v>4146</v>
          </cell>
          <cell r="F1772" t="str">
            <v>ER_4146 - Boulder Pk Non Utility Property Transfer</v>
          </cell>
          <cell r="G1772" t="str">
            <v>Regular Capital - Pre Business Case</v>
          </cell>
          <cell r="H1772" t="str">
            <v>No Subfunction</v>
          </cell>
          <cell r="I1772" t="str">
            <v>No Function</v>
          </cell>
          <cell r="J1772" t="str">
            <v>No Driver</v>
          </cell>
          <cell r="K1772" t="str">
            <v>SRV_ED</v>
          </cell>
          <cell r="L1772" t="str">
            <v>JUR_AN</v>
          </cell>
          <cell r="M1772" t="str">
            <v>None Depreciation Cat Attr</v>
          </cell>
          <cell r="N1772" t="str">
            <v>False</v>
          </cell>
          <cell r="O1772" t="str">
            <v>Inactive</v>
          </cell>
          <cell r="P1772" t="str">
            <v>ORG_E55</v>
          </cell>
        </row>
        <row r="1773">
          <cell r="A1773" t="str">
            <v>BI_PG400</v>
          </cell>
          <cell r="B1773" t="str">
            <v>PG400</v>
          </cell>
          <cell r="C1773" t="str">
            <v>BI_PG400 - Boulder Park Generator Replacement</v>
          </cell>
          <cell r="D1773" t="str">
            <v>ER_4234</v>
          </cell>
          <cell r="E1773" t="str">
            <v>4234</v>
          </cell>
          <cell r="F1773" t="str">
            <v>ER_4234 - Boulder Park Generator Replacement</v>
          </cell>
          <cell r="G1773" t="str">
            <v>Boulder Park Generator Replacement</v>
          </cell>
          <cell r="H1773" t="str">
            <v>Generation Subfunction</v>
          </cell>
          <cell r="I1773" t="str">
            <v>Generation Function</v>
          </cell>
          <cell r="J1773" t="str">
            <v>Failed Plant &amp; Operations</v>
          </cell>
          <cell r="K1773" t="str">
            <v>SRV_ED</v>
          </cell>
          <cell r="L1773" t="str">
            <v>JUR_AN</v>
          </cell>
          <cell r="M1773" t="str">
            <v>Thermal 311-316</v>
          </cell>
          <cell r="N1773" t="str">
            <v>True</v>
          </cell>
          <cell r="O1773" t="str">
            <v>Active</v>
          </cell>
          <cell r="P1773" t="str">
            <v>ORG_A07</v>
          </cell>
        </row>
        <row r="1774">
          <cell r="A1774" t="str">
            <v>BI_PG500</v>
          </cell>
          <cell r="B1774" t="str">
            <v>PG500</v>
          </cell>
          <cell r="C1774" t="str">
            <v>BI_PG500 - Boulder Park Engine Controls Upgrade</v>
          </cell>
          <cell r="D1774" t="str">
            <v>ER_4246</v>
          </cell>
          <cell r="E1774" t="str">
            <v>4246</v>
          </cell>
          <cell r="F1774" t="str">
            <v>ER_4246 - Boulder Park Engine Controls Upgrade</v>
          </cell>
          <cell r="G1774" t="str">
            <v>Boulder Park Engine Controls Upgrade</v>
          </cell>
          <cell r="H1774" t="str">
            <v>Generation Subfunction</v>
          </cell>
          <cell r="I1774" t="str">
            <v>Generation Function</v>
          </cell>
          <cell r="J1774" t="str">
            <v>Asset Condition</v>
          </cell>
          <cell r="K1774" t="str">
            <v>SRV_ED</v>
          </cell>
          <cell r="L1774" t="str">
            <v>JUR_AN</v>
          </cell>
          <cell r="M1774" t="str">
            <v>Thermal 311-316</v>
          </cell>
          <cell r="N1774" t="str">
            <v>True</v>
          </cell>
          <cell r="O1774" t="str">
            <v>Active</v>
          </cell>
          <cell r="P1774" t="str">
            <v>ORG_R07</v>
          </cell>
        </row>
        <row r="1775">
          <cell r="A1775" t="str">
            <v>BI_PS001</v>
          </cell>
          <cell r="B1775" t="str">
            <v>PS001</v>
          </cell>
          <cell r="C1775" t="str">
            <v>BI_PS001 - N. Moscow - Increase Capacity</v>
          </cell>
          <cell r="D1775" t="str">
            <v>ER_2204</v>
          </cell>
          <cell r="E1775" t="str">
            <v>2204</v>
          </cell>
          <cell r="F1775" t="str">
            <v>ER_2204 - Substation Rebuilds</v>
          </cell>
          <cell r="G1775" t="str">
            <v>Substation - Station Rebuilds Program</v>
          </cell>
          <cell r="H1775" t="str">
            <v>T&amp;D Engineering</v>
          </cell>
          <cell r="I1775" t="str">
            <v>T&amp;D</v>
          </cell>
          <cell r="J1775" t="str">
            <v>Asset Condition</v>
          </cell>
          <cell r="K1775" t="str">
            <v>SRV_ED</v>
          </cell>
          <cell r="L1775" t="str">
            <v>JUR_AN</v>
          </cell>
          <cell r="M1775" t="str">
            <v>Elec Distribution 360-373</v>
          </cell>
          <cell r="N1775" t="str">
            <v>True</v>
          </cell>
          <cell r="O1775" t="str">
            <v>Inactive</v>
          </cell>
          <cell r="P1775" t="str">
            <v>ORG_M08</v>
          </cell>
        </row>
        <row r="1776">
          <cell r="A1776" t="str">
            <v>BI_PS002</v>
          </cell>
          <cell r="B1776" t="str">
            <v>PS002</v>
          </cell>
          <cell r="C1776" t="str">
            <v>BI_PS002 - Moscow 230 kV Sub - Rebuild 230 kV Yard</v>
          </cell>
          <cell r="D1776" t="str">
            <v>ER_2484</v>
          </cell>
          <cell r="E1776" t="str">
            <v>2484</v>
          </cell>
          <cell r="F1776" t="str">
            <v>ER_2484 - Moscow 230 kV Sub-Rebuild 230 kV Yard</v>
          </cell>
          <cell r="G1776" t="str">
            <v>Moscow 230 Sustation Rebuild</v>
          </cell>
          <cell r="H1776" t="str">
            <v>T&amp;D Engineering</v>
          </cell>
          <cell r="I1776" t="str">
            <v>T&amp;D</v>
          </cell>
          <cell r="J1776" t="str">
            <v>No Driver</v>
          </cell>
          <cell r="K1776" t="str">
            <v>SRV_ED</v>
          </cell>
          <cell r="L1776" t="str">
            <v>JUR_AN</v>
          </cell>
          <cell r="M1776" t="str">
            <v>Elec Transmission 350-359</v>
          </cell>
          <cell r="N1776" t="str">
            <v>True</v>
          </cell>
          <cell r="O1776" t="str">
            <v>Inactive</v>
          </cell>
          <cell r="P1776" t="str">
            <v>ORG_M08</v>
          </cell>
        </row>
        <row r="1777">
          <cell r="A1777" t="str">
            <v>BI_PS003</v>
          </cell>
          <cell r="B1777" t="str">
            <v>PS003</v>
          </cell>
          <cell r="C1777" t="str">
            <v>BI_PS003 - SGDP-North Pullman Sub Construction</v>
          </cell>
          <cell r="D1777" t="str">
            <v>ER_2530</v>
          </cell>
          <cell r="E1777" t="str">
            <v>2530</v>
          </cell>
          <cell r="F1777" t="str">
            <v>ER_2530 - SGDP-Pullman Smart Grid Demonstration Project</v>
          </cell>
          <cell r="G1777" t="str">
            <v>Smart Grid Demonstration Project</v>
          </cell>
          <cell r="H1777" t="str">
            <v>T&amp;D Engineering</v>
          </cell>
          <cell r="I1777" t="str">
            <v>T&amp;D</v>
          </cell>
          <cell r="J1777" t="str">
            <v>No Driver</v>
          </cell>
          <cell r="K1777" t="str">
            <v>SRV_ED</v>
          </cell>
          <cell r="L1777" t="str">
            <v>JUR_WA</v>
          </cell>
          <cell r="M1777" t="str">
            <v>Elec Distribution 360-373</v>
          </cell>
          <cell r="N1777" t="str">
            <v>True</v>
          </cell>
          <cell r="O1777" t="str">
            <v>Inactive</v>
          </cell>
          <cell r="P1777" t="str">
            <v>ORG_H08</v>
          </cell>
        </row>
        <row r="1778">
          <cell r="A1778" t="str">
            <v>BI_PS004</v>
          </cell>
          <cell r="B1778" t="str">
            <v>PS004</v>
          </cell>
          <cell r="C1778" t="str">
            <v>BI_PS004 - SGDP- South Pullman Sub Constr</v>
          </cell>
          <cell r="D1778" t="str">
            <v>ER_2530</v>
          </cell>
          <cell r="E1778" t="str">
            <v>2530</v>
          </cell>
          <cell r="F1778" t="str">
            <v>ER_2530 - SGDP-Pullman Smart Grid Demonstration Project</v>
          </cell>
          <cell r="G1778" t="str">
            <v>Smart Grid Demonstration Project</v>
          </cell>
          <cell r="H1778" t="str">
            <v>T&amp;D Engineering</v>
          </cell>
          <cell r="I1778" t="str">
            <v>T&amp;D</v>
          </cell>
          <cell r="J1778" t="str">
            <v>No Driver</v>
          </cell>
          <cell r="K1778" t="str">
            <v>SRV_ED</v>
          </cell>
          <cell r="L1778" t="str">
            <v>JUR_WA</v>
          </cell>
          <cell r="M1778" t="str">
            <v>Elec Distribution 360-373</v>
          </cell>
          <cell r="N1778" t="str">
            <v>True</v>
          </cell>
          <cell r="O1778" t="str">
            <v>Inactive</v>
          </cell>
          <cell r="P1778" t="str">
            <v>ORG_H08</v>
          </cell>
        </row>
        <row r="1779">
          <cell r="A1779" t="str">
            <v>BI_PS005</v>
          </cell>
          <cell r="B1779" t="str">
            <v>PS005</v>
          </cell>
          <cell r="C1779" t="str">
            <v>BI_PS005 - SGDP- Terra View Sub Constr</v>
          </cell>
          <cell r="D1779" t="str">
            <v>ER_2530</v>
          </cell>
          <cell r="E1779" t="str">
            <v>2530</v>
          </cell>
          <cell r="F1779" t="str">
            <v>ER_2530 - SGDP-Pullman Smart Grid Demonstration Project</v>
          </cell>
          <cell r="G1779" t="str">
            <v>Smart Grid Demonstration Project</v>
          </cell>
          <cell r="H1779" t="str">
            <v>T&amp;D Engineering</v>
          </cell>
          <cell r="I1779" t="str">
            <v>T&amp;D</v>
          </cell>
          <cell r="J1779" t="str">
            <v>No Driver</v>
          </cell>
          <cell r="K1779" t="str">
            <v>SRV_ED</v>
          </cell>
          <cell r="L1779" t="str">
            <v>JUR_AN</v>
          </cell>
          <cell r="M1779" t="str">
            <v>Elec Distribution 360-373</v>
          </cell>
          <cell r="N1779" t="str">
            <v>True</v>
          </cell>
          <cell r="O1779" t="str">
            <v>Inactive</v>
          </cell>
          <cell r="P1779" t="str">
            <v>ORG_H08</v>
          </cell>
        </row>
        <row r="1780">
          <cell r="A1780" t="str">
            <v>BI_PS006</v>
          </cell>
          <cell r="B1780" t="str">
            <v>PS006</v>
          </cell>
          <cell r="C1780" t="str">
            <v>BI_PS006 - Pullman Substation Rebuild</v>
          </cell>
          <cell r="D1780" t="str">
            <v>ER_2533</v>
          </cell>
          <cell r="E1780" t="str">
            <v>2533</v>
          </cell>
          <cell r="F1780" t="str">
            <v>ER_2533 - Pullman Substation - Rebuild</v>
          </cell>
          <cell r="G1780" t="str">
            <v>Substation - Station Rebuilds Program</v>
          </cell>
          <cell r="H1780" t="str">
            <v>T&amp;D Engineering</v>
          </cell>
          <cell r="I1780" t="str">
            <v>T&amp;D</v>
          </cell>
          <cell r="J1780" t="str">
            <v>Asset Condition</v>
          </cell>
          <cell r="K1780" t="str">
            <v>SRV_ED</v>
          </cell>
          <cell r="L1780" t="str">
            <v>JUR_WA</v>
          </cell>
          <cell r="M1780" t="str">
            <v>Elec Distribution 360-373</v>
          </cell>
          <cell r="N1780" t="str">
            <v>True</v>
          </cell>
          <cell r="O1780" t="str">
            <v>Inactive</v>
          </cell>
          <cell r="P1780" t="str">
            <v>ORG_M08</v>
          </cell>
        </row>
        <row r="1781">
          <cell r="A1781" t="str">
            <v>BI_PS007</v>
          </cell>
          <cell r="B1781" t="str">
            <v>PS007</v>
          </cell>
          <cell r="C1781" t="str">
            <v>BI_PS007 - Pullman Substation - Rebuild - Property purchase</v>
          </cell>
          <cell r="D1781" t="str">
            <v>ER_2533</v>
          </cell>
          <cell r="E1781" t="str">
            <v>2533</v>
          </cell>
          <cell r="F1781" t="str">
            <v>ER_2533 - Pullman Substation - Rebuild</v>
          </cell>
          <cell r="G1781" t="str">
            <v>Substation - Station Rebuilds Program</v>
          </cell>
          <cell r="H1781" t="str">
            <v>T&amp;D Engineering</v>
          </cell>
          <cell r="I1781" t="str">
            <v>T&amp;D</v>
          </cell>
          <cell r="J1781" t="str">
            <v>Asset Condition</v>
          </cell>
          <cell r="K1781" t="str">
            <v>SRV_ED</v>
          </cell>
          <cell r="L1781" t="str">
            <v>JUR_WA</v>
          </cell>
          <cell r="M1781" t="str">
            <v>Elec Distribution 360-373</v>
          </cell>
          <cell r="N1781" t="str">
            <v>False</v>
          </cell>
          <cell r="O1781" t="str">
            <v>Inactive</v>
          </cell>
          <cell r="P1781" t="str">
            <v>ORG_M08</v>
          </cell>
        </row>
        <row r="1782">
          <cell r="A1782" t="str">
            <v>BI_PS008</v>
          </cell>
          <cell r="B1782" t="str">
            <v>PS008</v>
          </cell>
          <cell r="C1782" t="str">
            <v>BI_PS008 - Moscow 230 kV Sub - Rebuild  - Purchase Property</v>
          </cell>
          <cell r="D1782" t="str">
            <v>ER_2484</v>
          </cell>
          <cell r="E1782" t="str">
            <v>2484</v>
          </cell>
          <cell r="F1782" t="str">
            <v>ER_2484 - Moscow 230 kV Sub-Rebuild 230 kV Yard</v>
          </cell>
          <cell r="G1782" t="str">
            <v>Moscow 230 Sustation Rebuild</v>
          </cell>
          <cell r="H1782" t="str">
            <v>T&amp;D Engineering</v>
          </cell>
          <cell r="I1782" t="str">
            <v>T&amp;D</v>
          </cell>
          <cell r="J1782" t="str">
            <v>No Driver</v>
          </cell>
          <cell r="K1782" t="str">
            <v>SRV_ED</v>
          </cell>
          <cell r="L1782" t="str">
            <v>JUR_AN</v>
          </cell>
          <cell r="M1782" t="str">
            <v>Elec Transmission 350-359</v>
          </cell>
          <cell r="N1782" t="str">
            <v>False</v>
          </cell>
          <cell r="O1782" t="str">
            <v>Inactive</v>
          </cell>
          <cell r="P1782" t="str">
            <v>ORG_M08</v>
          </cell>
        </row>
        <row r="1783">
          <cell r="A1783" t="str">
            <v>BI_PS009</v>
          </cell>
          <cell r="B1783" t="str">
            <v>PS009</v>
          </cell>
          <cell r="C1783" t="str">
            <v>BI_PS009 - SHN Protection System Upgrades for PRC-002 (Sub)</v>
          </cell>
          <cell r="D1783" t="str">
            <v>ER_2608</v>
          </cell>
          <cell r="E1783" t="str">
            <v>2608</v>
          </cell>
          <cell r="F1783" t="str">
            <v>ER_2608 - Protection System Upgrades for PRC-002</v>
          </cell>
          <cell r="G1783" t="str">
            <v>Protection System Upgrade for PRC-002</v>
          </cell>
          <cell r="H1783" t="str">
            <v>T&amp;D Engineering</v>
          </cell>
          <cell r="I1783" t="str">
            <v>T&amp;D</v>
          </cell>
          <cell r="J1783" t="str">
            <v>Mandatory &amp; Compliance</v>
          </cell>
          <cell r="K1783" t="str">
            <v>SRV_ED</v>
          </cell>
          <cell r="L1783" t="str">
            <v>JUR_AN</v>
          </cell>
          <cell r="M1783" t="str">
            <v>Elec Transmission 350-359</v>
          </cell>
          <cell r="N1783" t="str">
            <v>True</v>
          </cell>
          <cell r="O1783" t="str">
            <v>Active</v>
          </cell>
          <cell r="P1783" t="str">
            <v>ORG_M08</v>
          </cell>
        </row>
        <row r="1784">
          <cell r="A1784" t="str">
            <v>BI_PS100</v>
          </cell>
          <cell r="B1784" t="str">
            <v>PS100</v>
          </cell>
          <cell r="C1784" t="str">
            <v>BI_PS100 - Thornton 230 kV Switching Station - Construct</v>
          </cell>
          <cell r="D1784" t="str">
            <v>ER_2545</v>
          </cell>
          <cell r="E1784" t="str">
            <v>2545</v>
          </cell>
          <cell r="F1784" t="str">
            <v>ER_2545 - Thornton 230 kV Switching Station - Construct</v>
          </cell>
          <cell r="G1784" t="str">
            <v>Thornton 230 kV Switching Station</v>
          </cell>
          <cell r="H1784" t="str">
            <v>T&amp;D Engineering</v>
          </cell>
          <cell r="I1784" t="str">
            <v>T&amp;D</v>
          </cell>
          <cell r="J1784" t="str">
            <v>No Driver</v>
          </cell>
          <cell r="K1784" t="str">
            <v>SRV_ED</v>
          </cell>
          <cell r="L1784" t="str">
            <v>JUR_AN</v>
          </cell>
          <cell r="M1784" t="str">
            <v>Elec Transmission 350-359</v>
          </cell>
          <cell r="N1784" t="str">
            <v>True</v>
          </cell>
          <cell r="O1784" t="str">
            <v>Inactive</v>
          </cell>
          <cell r="P1784" t="str">
            <v>ORG_M08</v>
          </cell>
        </row>
        <row r="1785">
          <cell r="A1785" t="str">
            <v>BI_PS101</v>
          </cell>
          <cell r="B1785" t="str">
            <v>PS101</v>
          </cell>
          <cell r="C1785" t="str">
            <v>BI_PS101 - Deary - Purchase Adjacent Property</v>
          </cell>
          <cell r="D1785" t="str">
            <v>ER_2548</v>
          </cell>
          <cell r="E1785" t="str">
            <v>2548</v>
          </cell>
          <cell r="F1785" t="str">
            <v>ER_2548 - Deary - Purchase Adjacent Property</v>
          </cell>
          <cell r="G1785" t="str">
            <v>Regular Capital - Pre Business Case</v>
          </cell>
          <cell r="H1785" t="str">
            <v>No Subfunction</v>
          </cell>
          <cell r="I1785" t="str">
            <v>No Function</v>
          </cell>
          <cell r="J1785" t="str">
            <v>No Driver</v>
          </cell>
          <cell r="K1785" t="str">
            <v>SRV_ED</v>
          </cell>
          <cell r="L1785" t="str">
            <v>JUR_ID</v>
          </cell>
          <cell r="M1785" t="str">
            <v>Elec Distribution 360-373</v>
          </cell>
          <cell r="N1785" t="str">
            <v>False</v>
          </cell>
          <cell r="O1785" t="str">
            <v>Inactive</v>
          </cell>
          <cell r="P1785" t="str">
            <v>ORG_M08</v>
          </cell>
        </row>
        <row r="1786">
          <cell r="A1786" t="str">
            <v>BI_PS102</v>
          </cell>
          <cell r="B1786" t="str">
            <v>PS102</v>
          </cell>
          <cell r="C1786" t="str">
            <v>BI_PS102 - South Pullman - Extend Panelhouse</v>
          </cell>
          <cell r="D1786" t="str">
            <v>ER_2210</v>
          </cell>
          <cell r="E1786" t="str">
            <v>2210</v>
          </cell>
          <cell r="F1786" t="str">
            <v>ER_2210 - System-Working Space</v>
          </cell>
          <cell r="G1786" t="str">
            <v>Substation - New Distribution Station Capacity Program</v>
          </cell>
          <cell r="H1786" t="str">
            <v>T&amp;D Engineering</v>
          </cell>
          <cell r="I1786" t="str">
            <v>T&amp;D</v>
          </cell>
          <cell r="J1786" t="str">
            <v>Performance &amp; Capacity</v>
          </cell>
          <cell r="K1786" t="str">
            <v>SRV_ED</v>
          </cell>
          <cell r="L1786" t="str">
            <v>JUR_AN</v>
          </cell>
          <cell r="M1786" t="str">
            <v>Elec Distribution 360-373</v>
          </cell>
          <cell r="N1786" t="str">
            <v>False</v>
          </cell>
          <cell r="O1786" t="str">
            <v>Inactive</v>
          </cell>
          <cell r="P1786" t="str">
            <v>ORG_M08</v>
          </cell>
        </row>
        <row r="1787">
          <cell r="A1787" t="str">
            <v>BI_PS103</v>
          </cell>
          <cell r="B1787" t="str">
            <v>PS103</v>
          </cell>
          <cell r="C1787" t="str">
            <v>BI_PS103 - M23 Auto Replacement</v>
          </cell>
          <cell r="D1787" t="str">
            <v>ER_2630</v>
          </cell>
          <cell r="E1787" t="str">
            <v>2630</v>
          </cell>
          <cell r="F1787" t="str">
            <v>ER_2630 - M23 Auto Replacement</v>
          </cell>
          <cell r="G1787" t="str">
            <v>Substation - Station Rebuilds Program</v>
          </cell>
          <cell r="H1787" t="str">
            <v>T&amp;D Engineering</v>
          </cell>
          <cell r="I1787" t="str">
            <v>T&amp;D</v>
          </cell>
          <cell r="J1787" t="str">
            <v>Asset Condition</v>
          </cell>
          <cell r="K1787" t="str">
            <v>SRV_ED</v>
          </cell>
          <cell r="L1787" t="str">
            <v>JUR_AN</v>
          </cell>
          <cell r="M1787" t="str">
            <v>Elec Transmission 350-359</v>
          </cell>
          <cell r="N1787" t="str">
            <v>True</v>
          </cell>
          <cell r="O1787" t="str">
            <v>Active</v>
          </cell>
          <cell r="P1787" t="str">
            <v>ORG_M08</v>
          </cell>
        </row>
        <row r="1788">
          <cell r="A1788" t="str">
            <v>BI_PS202</v>
          </cell>
          <cell r="B1788" t="str">
            <v>PS202</v>
          </cell>
          <cell r="C1788" t="str">
            <v>BI_PS202 - Plummer 115 sub-inc capacity &amp; rebuild</v>
          </cell>
          <cell r="D1788" t="str">
            <v>ER_2302</v>
          </cell>
          <cell r="E1788" t="str">
            <v>2302</v>
          </cell>
          <cell r="F1788" t="str">
            <v>ER_2302 - Plummer-Increase Capacity/Rebuild</v>
          </cell>
          <cell r="G1788" t="str">
            <v>Regular Capital - Pre Business Case</v>
          </cell>
          <cell r="H1788" t="str">
            <v>No Subfunction</v>
          </cell>
          <cell r="I1788" t="str">
            <v>No Function</v>
          </cell>
          <cell r="J1788" t="str">
            <v>No Driver</v>
          </cell>
          <cell r="K1788" t="str">
            <v>SRV_ED</v>
          </cell>
          <cell r="L1788" t="str">
            <v>JUR_ID</v>
          </cell>
          <cell r="M1788" t="str">
            <v>Elec Distribution 360-373</v>
          </cell>
          <cell r="N1788" t="str">
            <v>True</v>
          </cell>
          <cell r="O1788" t="str">
            <v>Inactive</v>
          </cell>
          <cell r="P1788" t="str">
            <v>ORG_M08</v>
          </cell>
        </row>
        <row r="1789">
          <cell r="A1789" t="str">
            <v>BI_PS203</v>
          </cell>
          <cell r="B1789" t="str">
            <v>PS203</v>
          </cell>
          <cell r="C1789" t="str">
            <v>BI_PS203 - Tamarack Sub - New 115-13 kV Sub - Property</v>
          </cell>
          <cell r="D1789" t="str">
            <v>ER_2274</v>
          </cell>
          <cell r="E1789" t="str">
            <v>2274</v>
          </cell>
          <cell r="F1789" t="str">
            <v>ER_2274 - New Substations</v>
          </cell>
          <cell r="G1789" t="str">
            <v>Substation - New Distribution Station Capacity Program</v>
          </cell>
          <cell r="H1789" t="str">
            <v>T&amp;D Engineering</v>
          </cell>
          <cell r="I1789" t="str">
            <v>T&amp;D</v>
          </cell>
          <cell r="J1789" t="str">
            <v>Performance &amp; Capacity</v>
          </cell>
          <cell r="K1789" t="str">
            <v>SRV_ED</v>
          </cell>
          <cell r="L1789" t="str">
            <v>JUR_AN</v>
          </cell>
          <cell r="M1789" t="str">
            <v>Elec Transmission 350-359</v>
          </cell>
          <cell r="N1789" t="str">
            <v>True</v>
          </cell>
          <cell r="O1789" t="str">
            <v>Active</v>
          </cell>
          <cell r="P1789" t="str">
            <v>ORG_M08</v>
          </cell>
        </row>
        <row r="1790">
          <cell r="A1790" t="str">
            <v>BI_PS204</v>
          </cell>
          <cell r="B1790" t="str">
            <v>PS204</v>
          </cell>
          <cell r="C1790" t="str">
            <v>BI_PS204 - South Moscow - Station Construction</v>
          </cell>
          <cell r="D1790" t="str">
            <v>ER_2274</v>
          </cell>
          <cell r="E1790" t="str">
            <v>2274</v>
          </cell>
          <cell r="F1790" t="str">
            <v>ER_2274 - New Substations</v>
          </cell>
          <cell r="G1790" t="str">
            <v>Substation - New Distribution Station Capacity Program</v>
          </cell>
          <cell r="H1790" t="str">
            <v>T&amp;D Engineering</v>
          </cell>
          <cell r="I1790" t="str">
            <v>T&amp;D</v>
          </cell>
          <cell r="J1790" t="str">
            <v>Performance &amp; Capacity</v>
          </cell>
          <cell r="K1790" t="str">
            <v>SRV_ED</v>
          </cell>
          <cell r="L1790" t="str">
            <v>JUR_ID</v>
          </cell>
          <cell r="M1790" t="str">
            <v>Elec Distribution 360-373</v>
          </cell>
          <cell r="N1790" t="str">
            <v>True</v>
          </cell>
          <cell r="O1790" t="str">
            <v>Active</v>
          </cell>
          <cell r="P1790" t="str">
            <v>ORG_M08</v>
          </cell>
        </row>
        <row r="1791">
          <cell r="A1791" t="str">
            <v>BI_PS301</v>
          </cell>
          <cell r="B1791" t="str">
            <v>PS301</v>
          </cell>
          <cell r="C1791" t="str">
            <v>BI_PS301 - Benewah 230 Sub - Add Shawnee Line Position</v>
          </cell>
          <cell r="D1791" t="str">
            <v>ER_2105</v>
          </cell>
          <cell r="E1791" t="str">
            <v>2105</v>
          </cell>
          <cell r="F1791" t="str">
            <v>ER_2105 - Benewah-Shawnee 230 kV Construction</v>
          </cell>
          <cell r="G1791" t="str">
            <v>Regular Capital - Pre Business Case</v>
          </cell>
          <cell r="H1791" t="str">
            <v>No Subfunction</v>
          </cell>
          <cell r="I1791" t="str">
            <v>No Function</v>
          </cell>
          <cell r="J1791" t="str">
            <v>No Driver</v>
          </cell>
          <cell r="K1791" t="str">
            <v>SRV_ED</v>
          </cell>
          <cell r="L1791" t="str">
            <v>JUR_AN</v>
          </cell>
          <cell r="M1791" t="str">
            <v>Elec Transmission 350-359</v>
          </cell>
          <cell r="N1791" t="str">
            <v>True</v>
          </cell>
          <cell r="O1791" t="str">
            <v>Inactive</v>
          </cell>
          <cell r="P1791" t="str">
            <v>ORG_F08</v>
          </cell>
        </row>
        <row r="1792">
          <cell r="A1792" t="str">
            <v>BI_PS401</v>
          </cell>
          <cell r="B1792" t="str">
            <v>PS401</v>
          </cell>
          <cell r="C1792" t="str">
            <v>BI_PS401 - Terre View 115kV Sub-Construct</v>
          </cell>
          <cell r="D1792" t="str">
            <v>ER_2264</v>
          </cell>
          <cell r="E1792" t="str">
            <v>2264</v>
          </cell>
          <cell r="F1792" t="str">
            <v>ER_2264 - Terre View 115-Sub Construct (WSU)</v>
          </cell>
          <cell r="G1792" t="str">
            <v>Regular Capital - Pre Business Case</v>
          </cell>
          <cell r="H1792" t="str">
            <v>No Subfunction</v>
          </cell>
          <cell r="I1792" t="str">
            <v>No Function</v>
          </cell>
          <cell r="J1792" t="str">
            <v>No Driver</v>
          </cell>
          <cell r="K1792" t="str">
            <v>SRV_ED</v>
          </cell>
          <cell r="L1792" t="str">
            <v>JUR_WA</v>
          </cell>
          <cell r="M1792" t="str">
            <v>Elec Distribution 360-373</v>
          </cell>
          <cell r="N1792" t="str">
            <v>True</v>
          </cell>
          <cell r="O1792" t="str">
            <v>Inactive</v>
          </cell>
          <cell r="P1792" t="str">
            <v>ORG_M08</v>
          </cell>
        </row>
        <row r="1793">
          <cell r="A1793" t="str">
            <v>BI_PS402</v>
          </cell>
          <cell r="B1793" t="str">
            <v>PS402</v>
          </cell>
          <cell r="C1793" t="str">
            <v>BI_PS402 - S Pullman 115 - Add Fdr 125</v>
          </cell>
          <cell r="D1793" t="str">
            <v>ER_2267</v>
          </cell>
          <cell r="E1793" t="str">
            <v>2267</v>
          </cell>
          <cell r="F1793" t="str">
            <v>ER_2267 - WSU Increase Capacity</v>
          </cell>
          <cell r="G1793" t="str">
            <v>Regular Capital - Pre Business Case</v>
          </cell>
          <cell r="H1793" t="str">
            <v>No Subfunction</v>
          </cell>
          <cell r="I1793" t="str">
            <v>No Function</v>
          </cell>
          <cell r="J1793" t="str">
            <v>No Driver</v>
          </cell>
          <cell r="K1793" t="str">
            <v>SRV_ED</v>
          </cell>
          <cell r="L1793" t="str">
            <v>JUR_WA</v>
          </cell>
          <cell r="M1793" t="str">
            <v>Elec Distribution 360-373</v>
          </cell>
          <cell r="N1793" t="str">
            <v>True</v>
          </cell>
          <cell r="O1793" t="str">
            <v>Inactive</v>
          </cell>
          <cell r="P1793" t="str">
            <v>ORG_F08</v>
          </cell>
        </row>
        <row r="1794">
          <cell r="A1794" t="str">
            <v>BI_PS403</v>
          </cell>
          <cell r="B1794" t="str">
            <v>PS403</v>
          </cell>
          <cell r="C1794" t="str">
            <v>BI_PS403 - WSU 13 Sub - Return Xfmr 1 and Bus</v>
          </cell>
          <cell r="D1794" t="str">
            <v>ER_2267</v>
          </cell>
          <cell r="E1794" t="str">
            <v>2267</v>
          </cell>
          <cell r="F1794" t="str">
            <v>ER_2267 - WSU Increase Capacity</v>
          </cell>
          <cell r="G1794" t="str">
            <v>Regular Capital - Pre Business Case</v>
          </cell>
          <cell r="H1794" t="str">
            <v>No Subfunction</v>
          </cell>
          <cell r="I1794" t="str">
            <v>No Function</v>
          </cell>
          <cell r="J1794" t="str">
            <v>No Driver</v>
          </cell>
          <cell r="K1794" t="str">
            <v>SRV_ED</v>
          </cell>
          <cell r="L1794" t="str">
            <v>JUR_WA</v>
          </cell>
          <cell r="M1794" t="str">
            <v>Elec Distribution 360-373</v>
          </cell>
          <cell r="N1794" t="str">
            <v>True</v>
          </cell>
          <cell r="O1794" t="str">
            <v>Inactive</v>
          </cell>
          <cell r="P1794" t="str">
            <v>ORG_F08</v>
          </cell>
        </row>
        <row r="1795">
          <cell r="A1795" t="str">
            <v>BI_PS404</v>
          </cell>
          <cell r="B1795" t="str">
            <v>PS404</v>
          </cell>
          <cell r="C1795" t="str">
            <v>BI_PS404 - Deary Sub - Replace Fdr 651 Recloser</v>
          </cell>
          <cell r="D1795" t="str">
            <v>ER_2278</v>
          </cell>
          <cell r="E1795" t="str">
            <v>2278</v>
          </cell>
          <cell r="F1795" t="str">
            <v>ER_2278 - Distribution Device Management Program</v>
          </cell>
          <cell r="G1795" t="str">
            <v>Substation - Station Rebuilds Program</v>
          </cell>
          <cell r="H1795" t="str">
            <v>T&amp;D Engineering</v>
          </cell>
          <cell r="I1795" t="str">
            <v>T&amp;D</v>
          </cell>
          <cell r="J1795" t="str">
            <v>Asset Condition</v>
          </cell>
          <cell r="K1795" t="str">
            <v>SRV_ED</v>
          </cell>
          <cell r="L1795" t="str">
            <v>JUR_AN</v>
          </cell>
          <cell r="M1795" t="str">
            <v>Elec Distribution 360-373</v>
          </cell>
          <cell r="N1795" t="str">
            <v>True</v>
          </cell>
          <cell r="O1795" t="str">
            <v>Inactive</v>
          </cell>
          <cell r="P1795" t="str">
            <v>ORG_F08</v>
          </cell>
        </row>
        <row r="1796">
          <cell r="A1796" t="str">
            <v>BI_PS500</v>
          </cell>
          <cell r="B1796" t="str">
            <v>PS500</v>
          </cell>
          <cell r="C1796" t="str">
            <v>BI_PS500 - NE Pullman 115 sub - const</v>
          </cell>
          <cell r="D1796" t="str">
            <v>ER_2264</v>
          </cell>
          <cell r="E1796" t="str">
            <v>2264</v>
          </cell>
          <cell r="F1796" t="str">
            <v>ER_2264 - Terre View 115-Sub Construct (WSU)</v>
          </cell>
          <cell r="G1796" t="str">
            <v>Regular Capital - Pre Business Case</v>
          </cell>
          <cell r="H1796" t="str">
            <v>No Subfunction</v>
          </cell>
          <cell r="I1796" t="str">
            <v>No Function</v>
          </cell>
          <cell r="J1796" t="str">
            <v>No Driver</v>
          </cell>
          <cell r="K1796" t="str">
            <v>SRV_ED</v>
          </cell>
          <cell r="L1796" t="str">
            <v>JUR_WA</v>
          </cell>
          <cell r="M1796" t="str">
            <v>Elec Distribution 360-373</v>
          </cell>
          <cell r="N1796" t="str">
            <v>True</v>
          </cell>
          <cell r="O1796" t="str">
            <v>Inactive</v>
          </cell>
          <cell r="P1796" t="str">
            <v>ORG_F08</v>
          </cell>
        </row>
        <row r="1797">
          <cell r="A1797" t="str">
            <v>BI_PS501</v>
          </cell>
          <cell r="B1797" t="str">
            <v>PS501</v>
          </cell>
          <cell r="C1797" t="str">
            <v>BI_PS501 - Moscow 230 upgr relays</v>
          </cell>
          <cell r="D1797" t="str">
            <v>ER_2105</v>
          </cell>
          <cell r="E1797" t="str">
            <v>2105</v>
          </cell>
          <cell r="F1797" t="str">
            <v>ER_2105 - Benewah-Shawnee 230 kV Construction</v>
          </cell>
          <cell r="G1797" t="str">
            <v>Regular Capital - Pre Business Case</v>
          </cell>
          <cell r="H1797" t="str">
            <v>No Subfunction</v>
          </cell>
          <cell r="I1797" t="str">
            <v>No Function</v>
          </cell>
          <cell r="J1797" t="str">
            <v>No Driver</v>
          </cell>
          <cell r="K1797" t="str">
            <v>SRV_ED</v>
          </cell>
          <cell r="L1797" t="str">
            <v>JUR_AN</v>
          </cell>
          <cell r="M1797" t="str">
            <v>Elec Transmission 350-359</v>
          </cell>
          <cell r="N1797" t="str">
            <v>True</v>
          </cell>
          <cell r="O1797" t="str">
            <v>Inactive</v>
          </cell>
          <cell r="P1797" t="str">
            <v>ORG_F08</v>
          </cell>
        </row>
        <row r="1798">
          <cell r="A1798" t="str">
            <v>BI_PS502</v>
          </cell>
          <cell r="B1798" t="str">
            <v>PS502</v>
          </cell>
          <cell r="C1798" t="str">
            <v>BI_PS502 - Shawnee 230 add Benewah ln pos</v>
          </cell>
          <cell r="D1798" t="str">
            <v>ER_2105</v>
          </cell>
          <cell r="E1798" t="str">
            <v>2105</v>
          </cell>
          <cell r="F1798" t="str">
            <v>ER_2105 - Benewah-Shawnee 230 kV Construction</v>
          </cell>
          <cell r="G1798" t="str">
            <v>Regular Capital - Pre Business Case</v>
          </cell>
          <cell r="H1798" t="str">
            <v>No Subfunction</v>
          </cell>
          <cell r="I1798" t="str">
            <v>No Function</v>
          </cell>
          <cell r="J1798" t="str">
            <v>No Driver</v>
          </cell>
          <cell r="K1798" t="str">
            <v>SRV_ED</v>
          </cell>
          <cell r="L1798" t="str">
            <v>JUR_AN</v>
          </cell>
          <cell r="M1798" t="str">
            <v>Elec Transmission 350-359</v>
          </cell>
          <cell r="N1798" t="str">
            <v>True</v>
          </cell>
          <cell r="O1798" t="str">
            <v>Inactive</v>
          </cell>
          <cell r="P1798" t="str">
            <v>ORG_F08</v>
          </cell>
        </row>
        <row r="1799">
          <cell r="A1799" t="str">
            <v>BI_PS503</v>
          </cell>
          <cell r="B1799" t="str">
            <v>PS503</v>
          </cell>
          <cell r="C1799" t="str">
            <v>BI_PS503 - Moscow City 115 Sub - Inc Cap Xfmr #1</v>
          </cell>
          <cell r="D1799" t="str">
            <v>ER_2323</v>
          </cell>
          <cell r="E1799" t="str">
            <v>2323</v>
          </cell>
          <cell r="F1799" t="str">
            <v>ER_2323 - Moscow City Sub - Increase XFMR #1 Capacity</v>
          </cell>
          <cell r="G1799" t="str">
            <v>Regular Capital - Pre Business Case</v>
          </cell>
          <cell r="H1799" t="str">
            <v>No Subfunction</v>
          </cell>
          <cell r="I1799" t="str">
            <v>No Function</v>
          </cell>
          <cell r="J1799" t="str">
            <v>No Driver</v>
          </cell>
          <cell r="K1799" t="str">
            <v>SRV_ED</v>
          </cell>
          <cell r="L1799" t="str">
            <v>JUR_ID</v>
          </cell>
          <cell r="M1799" t="str">
            <v>Elec Distribution 360-373</v>
          </cell>
          <cell r="N1799" t="str">
            <v>True</v>
          </cell>
          <cell r="O1799" t="str">
            <v>Inactive</v>
          </cell>
          <cell r="P1799" t="str">
            <v>ORG_F08</v>
          </cell>
        </row>
        <row r="1800">
          <cell r="A1800" t="str">
            <v>BI_PS504</v>
          </cell>
          <cell r="B1800" t="str">
            <v>PS504</v>
          </cell>
          <cell r="C1800" t="str">
            <v>BI_PS504 - Moscow City 115 Sub - Replace 13kV Bus Tie</v>
          </cell>
          <cell r="D1800" t="str">
            <v>ER_2340</v>
          </cell>
          <cell r="E1800" t="str">
            <v>2340</v>
          </cell>
          <cell r="F1800" t="str">
            <v>ER_2340 - Moscow City 115 Sub - Replace 13kV Bus Tie</v>
          </cell>
          <cell r="G1800" t="str">
            <v>Regular Capital - Pre Business Case</v>
          </cell>
          <cell r="H1800" t="str">
            <v>No Subfunction</v>
          </cell>
          <cell r="I1800" t="str">
            <v>No Function</v>
          </cell>
          <cell r="J1800" t="str">
            <v>No Driver</v>
          </cell>
          <cell r="K1800" t="str">
            <v>SRV_ED</v>
          </cell>
          <cell r="L1800" t="str">
            <v>JUR_ID</v>
          </cell>
          <cell r="M1800" t="str">
            <v>Elec Distribution 360-373</v>
          </cell>
          <cell r="N1800" t="str">
            <v>True</v>
          </cell>
          <cell r="O1800" t="str">
            <v>Inactive</v>
          </cell>
          <cell r="P1800" t="str">
            <v>ORG_F08</v>
          </cell>
        </row>
        <row r="1801">
          <cell r="A1801" t="str">
            <v>BI_PS505</v>
          </cell>
          <cell r="B1801" t="str">
            <v>PS505</v>
          </cell>
          <cell r="C1801" t="str">
            <v>BI_PS505 - Benewah 230 - Replace Auto</v>
          </cell>
          <cell r="D1801" t="str">
            <v>ER_2357</v>
          </cell>
          <cell r="E1801" t="str">
            <v>2357</v>
          </cell>
          <cell r="F1801" t="str">
            <v>ER_2357 - Benewah 230-Replace Auto</v>
          </cell>
          <cell r="G1801" t="str">
            <v>Regular Capital - Pre Business Case</v>
          </cell>
          <cell r="H1801" t="str">
            <v>No Subfunction</v>
          </cell>
          <cell r="I1801" t="str">
            <v>No Function</v>
          </cell>
          <cell r="J1801" t="str">
            <v>No Driver</v>
          </cell>
          <cell r="K1801" t="str">
            <v>SRV_ED</v>
          </cell>
          <cell r="L1801" t="str">
            <v>JUR_ID</v>
          </cell>
          <cell r="M1801" t="str">
            <v>Elec Transmission 350-359</v>
          </cell>
          <cell r="N1801" t="str">
            <v>True</v>
          </cell>
          <cell r="O1801" t="str">
            <v>Inactive</v>
          </cell>
          <cell r="P1801" t="str">
            <v>ORG_F08</v>
          </cell>
        </row>
        <row r="1802">
          <cell r="A1802" t="str">
            <v>BI_PS510</v>
          </cell>
          <cell r="B1802" t="str">
            <v>PS510</v>
          </cell>
          <cell r="C1802" t="str">
            <v>BI_PS510 - Latah Jct 115 Sub</v>
          </cell>
          <cell r="D1802" t="str">
            <v>ER_2368</v>
          </cell>
          <cell r="E1802" t="str">
            <v>2368</v>
          </cell>
          <cell r="F1802" t="str">
            <v>ER_2368 - Latah Jct 115 Sub</v>
          </cell>
          <cell r="G1802" t="str">
            <v>Regular Capital - Pre Business Case</v>
          </cell>
          <cell r="H1802" t="str">
            <v>No Subfunction</v>
          </cell>
          <cell r="I1802" t="str">
            <v>No Function</v>
          </cell>
          <cell r="J1802" t="str">
            <v>No Driver</v>
          </cell>
          <cell r="K1802" t="str">
            <v>SRV_ED</v>
          </cell>
          <cell r="L1802" t="str">
            <v>JUR_WA</v>
          </cell>
          <cell r="M1802" t="str">
            <v>Elec Distribution 360-373</v>
          </cell>
          <cell r="N1802" t="str">
            <v>True</v>
          </cell>
          <cell r="O1802" t="str">
            <v>Inactive</v>
          </cell>
          <cell r="P1802" t="str">
            <v>ORG_F08</v>
          </cell>
        </row>
        <row r="1803">
          <cell r="A1803" t="str">
            <v>BI_PS623</v>
          </cell>
          <cell r="B1803" t="str">
            <v>PS623</v>
          </cell>
          <cell r="C1803" t="str">
            <v>BI_PS623 - Rockford 115Sub-Install SOO Control MOAS</v>
          </cell>
          <cell r="D1803" t="str">
            <v>ER_2392</v>
          </cell>
          <cell r="E1803" t="str">
            <v>2392</v>
          </cell>
          <cell r="F1803" t="str">
            <v>ER_2392 - Latah Jct 115 Sub-Add 115 PCBs (KEC)</v>
          </cell>
          <cell r="G1803" t="str">
            <v>Regular Capital - Pre Business Case</v>
          </cell>
          <cell r="H1803" t="str">
            <v>No Subfunction</v>
          </cell>
          <cell r="I1803" t="str">
            <v>No Function</v>
          </cell>
          <cell r="J1803" t="str">
            <v>No Driver</v>
          </cell>
          <cell r="K1803" t="str">
            <v>SRV_ED</v>
          </cell>
          <cell r="L1803" t="str">
            <v>JUR_WA</v>
          </cell>
          <cell r="M1803" t="str">
            <v>Elec Transmission 350-359</v>
          </cell>
          <cell r="N1803" t="str">
            <v>True</v>
          </cell>
          <cell r="O1803" t="str">
            <v>Inactive</v>
          </cell>
          <cell r="P1803" t="str">
            <v>ORG_F08</v>
          </cell>
        </row>
        <row r="1804">
          <cell r="A1804" t="str">
            <v>BI_PS624</v>
          </cell>
          <cell r="B1804" t="str">
            <v>PS624</v>
          </cell>
          <cell r="C1804" t="str">
            <v>BI_PS624 - Latah Jct 115 Sub-Add 115 PCBs (KEC)</v>
          </cell>
          <cell r="D1804" t="str">
            <v>ER_2392</v>
          </cell>
          <cell r="E1804" t="str">
            <v>2392</v>
          </cell>
          <cell r="F1804" t="str">
            <v>ER_2392 - Latah Jct 115 Sub-Add 115 PCBs (KEC)</v>
          </cell>
          <cell r="G1804" t="str">
            <v>Regular Capital - Pre Business Case</v>
          </cell>
          <cell r="H1804" t="str">
            <v>No Subfunction</v>
          </cell>
          <cell r="I1804" t="str">
            <v>No Function</v>
          </cell>
          <cell r="J1804" t="str">
            <v>No Driver</v>
          </cell>
          <cell r="K1804" t="str">
            <v>SRV_ED</v>
          </cell>
          <cell r="L1804" t="str">
            <v>JUR_WA</v>
          </cell>
          <cell r="M1804" t="str">
            <v>Elec Transmission 350-359</v>
          </cell>
          <cell r="N1804" t="str">
            <v>True</v>
          </cell>
          <cell r="O1804" t="str">
            <v>Inactive</v>
          </cell>
          <cell r="P1804" t="str">
            <v>ORG_F08</v>
          </cell>
        </row>
        <row r="1805">
          <cell r="A1805" t="str">
            <v>BI_PS632</v>
          </cell>
          <cell r="B1805" t="str">
            <v>PS632</v>
          </cell>
          <cell r="C1805" t="str">
            <v>BI_PS632 - Shawnee 230kV Sub-Add Benewah Ln Pos</v>
          </cell>
          <cell r="D1805" t="str">
            <v>ER_2105</v>
          </cell>
          <cell r="E1805" t="str">
            <v>2105</v>
          </cell>
          <cell r="F1805" t="str">
            <v>ER_2105 - Benewah-Shawnee 230 kV Construction</v>
          </cell>
          <cell r="G1805" t="str">
            <v>Regular Capital - Pre Business Case</v>
          </cell>
          <cell r="H1805" t="str">
            <v>No Subfunction</v>
          </cell>
          <cell r="I1805" t="str">
            <v>No Function</v>
          </cell>
          <cell r="J1805" t="str">
            <v>No Driver</v>
          </cell>
          <cell r="K1805" t="str">
            <v>SRV_ED</v>
          </cell>
          <cell r="L1805" t="str">
            <v>JUR_AN</v>
          </cell>
          <cell r="M1805" t="str">
            <v>Elec Transmission 350-359</v>
          </cell>
          <cell r="N1805" t="str">
            <v>True</v>
          </cell>
          <cell r="O1805" t="str">
            <v>Inactive</v>
          </cell>
          <cell r="P1805" t="str">
            <v>ORG_F08</v>
          </cell>
        </row>
        <row r="1806">
          <cell r="A1806" t="str">
            <v>BI_PS637</v>
          </cell>
          <cell r="B1806" t="str">
            <v>PS637</v>
          </cell>
          <cell r="C1806" t="str">
            <v>BI_PS637 - Pullman 115kV Sub-Increase Capacity</v>
          </cell>
          <cell r="D1806" t="str">
            <v>ER_2442</v>
          </cell>
          <cell r="E1806" t="str">
            <v>2442</v>
          </cell>
          <cell r="F1806" t="str">
            <v>ER_2442 - Pullman 115kV Sub-Increase Capacity</v>
          </cell>
          <cell r="G1806" t="str">
            <v>Regular Capital - Pre Business Case</v>
          </cell>
          <cell r="H1806" t="str">
            <v>No Subfunction</v>
          </cell>
          <cell r="I1806" t="str">
            <v>No Function</v>
          </cell>
          <cell r="J1806" t="str">
            <v>No Driver</v>
          </cell>
          <cell r="K1806" t="str">
            <v>SRV_ED</v>
          </cell>
          <cell r="L1806" t="str">
            <v>JUR_WA</v>
          </cell>
          <cell r="M1806" t="str">
            <v>Elec Transmission 350-359</v>
          </cell>
          <cell r="N1806" t="str">
            <v>True</v>
          </cell>
          <cell r="O1806" t="str">
            <v>Inactive</v>
          </cell>
          <cell r="P1806" t="str">
            <v>ORG_M08</v>
          </cell>
        </row>
        <row r="1807">
          <cell r="A1807" t="str">
            <v>BI_PS638</v>
          </cell>
          <cell r="B1807" t="str">
            <v>PS638</v>
          </cell>
          <cell r="C1807" t="str">
            <v>BI_PS638 - Latah Jct Sub-Property</v>
          </cell>
          <cell r="D1807" t="str">
            <v>ER_2392</v>
          </cell>
          <cell r="E1807" t="str">
            <v>2392</v>
          </cell>
          <cell r="F1807" t="str">
            <v>ER_2392 - Latah Jct 115 Sub-Add 115 PCBs (KEC)</v>
          </cell>
          <cell r="G1807" t="str">
            <v>Regular Capital - Pre Business Case</v>
          </cell>
          <cell r="H1807" t="str">
            <v>No Subfunction</v>
          </cell>
          <cell r="I1807" t="str">
            <v>No Function</v>
          </cell>
          <cell r="J1807" t="str">
            <v>No Driver</v>
          </cell>
          <cell r="K1807" t="str">
            <v>SRV_ED</v>
          </cell>
          <cell r="L1807" t="str">
            <v>JUR_WA</v>
          </cell>
          <cell r="M1807" t="str">
            <v>Elec Transmission 350-359</v>
          </cell>
          <cell r="N1807" t="str">
            <v>False</v>
          </cell>
          <cell r="O1807" t="str">
            <v>Inactive</v>
          </cell>
          <cell r="P1807" t="str">
            <v>ORG_M08</v>
          </cell>
        </row>
        <row r="1808">
          <cell r="A1808" t="str">
            <v>BI_PS648</v>
          </cell>
          <cell r="B1808" t="str">
            <v>PS648</v>
          </cell>
          <cell r="C1808" t="str">
            <v>BI_PS648 - Rockford 24kV Sub-Convert to 13kV Sub</v>
          </cell>
          <cell r="D1808" t="str">
            <v>ER_2427</v>
          </cell>
          <cell r="E1808" t="str">
            <v>2427</v>
          </cell>
          <cell r="F1808" t="str">
            <v>ER_2427 - Rockford 24kV Sub-Convert to 13kV Sub</v>
          </cell>
          <cell r="G1808" t="str">
            <v>Regular Capital - Pre Business Case</v>
          </cell>
          <cell r="H1808" t="str">
            <v>No Subfunction</v>
          </cell>
          <cell r="I1808" t="str">
            <v>No Function</v>
          </cell>
          <cell r="J1808" t="str">
            <v>No Driver</v>
          </cell>
          <cell r="K1808" t="str">
            <v>SRV_ED</v>
          </cell>
          <cell r="L1808" t="str">
            <v>JUR_WA</v>
          </cell>
          <cell r="M1808" t="str">
            <v>Elec Distribution 360-373</v>
          </cell>
          <cell r="N1808" t="str">
            <v>True</v>
          </cell>
          <cell r="O1808" t="str">
            <v>Inactive</v>
          </cell>
          <cell r="P1808" t="str">
            <v>ORG_M08</v>
          </cell>
        </row>
        <row r="1809">
          <cell r="A1809" t="str">
            <v>BI_PS700</v>
          </cell>
          <cell r="B1809" t="str">
            <v>PS700</v>
          </cell>
          <cell r="C1809" t="str">
            <v>BI_PS700 - Potlatch Sub 115/13V Transformer Replacement</v>
          </cell>
          <cell r="D1809" t="str">
            <v>ER_2204</v>
          </cell>
          <cell r="E1809" t="str">
            <v>2204</v>
          </cell>
          <cell r="F1809" t="str">
            <v>ER_2204 - Substation Rebuilds</v>
          </cell>
          <cell r="G1809" t="str">
            <v>Substation - Station Rebuilds Program</v>
          </cell>
          <cell r="H1809" t="str">
            <v>T&amp;D Engineering</v>
          </cell>
          <cell r="I1809" t="str">
            <v>T&amp;D</v>
          </cell>
          <cell r="J1809" t="str">
            <v>Asset Condition</v>
          </cell>
          <cell r="K1809" t="str">
            <v>SRV_ED</v>
          </cell>
          <cell r="L1809" t="str">
            <v>JUR_AN</v>
          </cell>
          <cell r="M1809" t="str">
            <v>Elec Distribution 360-373</v>
          </cell>
          <cell r="N1809" t="str">
            <v>True</v>
          </cell>
          <cell r="O1809" t="str">
            <v>Active</v>
          </cell>
          <cell r="P1809" t="str">
            <v>ORG_M08</v>
          </cell>
        </row>
        <row r="1810">
          <cell r="A1810" t="str">
            <v>BI_PS701</v>
          </cell>
          <cell r="B1810" t="str">
            <v>PS701</v>
          </cell>
          <cell r="C1810" t="str">
            <v>BI_PS701 - Bovil Sub and Tx 115/24kV Proj: Sub Construction</v>
          </cell>
          <cell r="D1810" t="str">
            <v>ER_2274</v>
          </cell>
          <cell r="E1810" t="str">
            <v>2274</v>
          </cell>
          <cell r="F1810" t="str">
            <v>ER_2274 - New Substations</v>
          </cell>
          <cell r="G1810" t="str">
            <v>Substation - New Distribution Station Capacity Program</v>
          </cell>
          <cell r="H1810" t="str">
            <v>T&amp;D Engineering</v>
          </cell>
          <cell r="I1810" t="str">
            <v>T&amp;D</v>
          </cell>
          <cell r="J1810" t="str">
            <v>Performance &amp; Capacity</v>
          </cell>
          <cell r="K1810" t="str">
            <v>SRV_ED</v>
          </cell>
          <cell r="L1810" t="str">
            <v>JUR_AN</v>
          </cell>
          <cell r="M1810" t="str">
            <v>Elec Transmission 350-359</v>
          </cell>
          <cell r="N1810" t="str">
            <v>True</v>
          </cell>
          <cell r="O1810" t="str">
            <v>Active</v>
          </cell>
          <cell r="P1810" t="str">
            <v>ORG_M08</v>
          </cell>
        </row>
        <row r="1811">
          <cell r="A1811" t="str">
            <v>BI_PS726</v>
          </cell>
          <cell r="B1811" t="str">
            <v>PS726</v>
          </cell>
          <cell r="C1811" t="str">
            <v>BI_PS726 - St John-Replace and Add Recloser</v>
          </cell>
          <cell r="D1811" t="str">
            <v>ER_2429</v>
          </cell>
          <cell r="E1811" t="str">
            <v>2429</v>
          </cell>
          <cell r="F1811" t="str">
            <v>ER_2429 - St John-Replace and Add Recloser</v>
          </cell>
          <cell r="G1811" t="str">
            <v>Regular Capital - Pre Business Case</v>
          </cell>
          <cell r="H1811" t="str">
            <v>No Subfunction</v>
          </cell>
          <cell r="I1811" t="str">
            <v>No Function</v>
          </cell>
          <cell r="J1811" t="str">
            <v>No Driver</v>
          </cell>
          <cell r="K1811" t="str">
            <v>SRV_ED</v>
          </cell>
          <cell r="L1811" t="str">
            <v>JUR_WA</v>
          </cell>
          <cell r="M1811" t="str">
            <v>Elec Distribution 360-373</v>
          </cell>
          <cell r="N1811" t="str">
            <v>True</v>
          </cell>
          <cell r="O1811" t="str">
            <v>Inactive</v>
          </cell>
          <cell r="P1811" t="str">
            <v>ORG_M08</v>
          </cell>
        </row>
        <row r="1812">
          <cell r="A1812" t="str">
            <v>BI_PS800</v>
          </cell>
          <cell r="B1812" t="str">
            <v>PS800</v>
          </cell>
          <cell r="C1812" t="str">
            <v>BI_PS800 - Tamarack 115 kV Sub - New Construction</v>
          </cell>
          <cell r="D1812" t="str">
            <v>ER_2274</v>
          </cell>
          <cell r="E1812" t="str">
            <v>2274</v>
          </cell>
          <cell r="F1812" t="str">
            <v>ER_2274 - New Substations</v>
          </cell>
          <cell r="G1812" t="str">
            <v>Substation - New Distribution Station Capacity Program</v>
          </cell>
          <cell r="H1812" t="str">
            <v>T&amp;D Engineering</v>
          </cell>
          <cell r="I1812" t="str">
            <v>T&amp;D</v>
          </cell>
          <cell r="J1812" t="str">
            <v>Performance &amp; Capacity</v>
          </cell>
          <cell r="K1812" t="str">
            <v>SRV_ED</v>
          </cell>
          <cell r="L1812" t="str">
            <v>JUR_ID</v>
          </cell>
          <cell r="M1812" t="str">
            <v>Elec Transmission 350-359</v>
          </cell>
          <cell r="N1812" t="str">
            <v>True</v>
          </cell>
          <cell r="O1812" t="str">
            <v>Active</v>
          </cell>
          <cell r="P1812" t="str">
            <v>ORG_M08</v>
          </cell>
        </row>
        <row r="1813">
          <cell r="A1813" t="str">
            <v>BI_PS801</v>
          </cell>
          <cell r="B1813" t="str">
            <v>PS801</v>
          </cell>
          <cell r="C1813" t="str">
            <v>BI_PS801 - Moscow 230 Feeder 621 SCADA Install</v>
          </cell>
          <cell r="D1813" t="str">
            <v>ER_2450</v>
          </cell>
          <cell r="E1813" t="str">
            <v>2450</v>
          </cell>
          <cell r="F1813" t="str">
            <v>ER_2450 - Moscow 230 Feeder 621 SCADA Install</v>
          </cell>
          <cell r="G1813" t="str">
            <v>Regular Capital - Pre Business Case</v>
          </cell>
          <cell r="H1813" t="str">
            <v>No Subfunction</v>
          </cell>
          <cell r="I1813" t="str">
            <v>No Function</v>
          </cell>
          <cell r="J1813" t="str">
            <v>No Driver</v>
          </cell>
          <cell r="K1813" t="str">
            <v>SRV_ED</v>
          </cell>
          <cell r="L1813" t="str">
            <v>JUR_ID</v>
          </cell>
          <cell r="M1813" t="str">
            <v>Elec Transmission 350-359</v>
          </cell>
          <cell r="N1813" t="str">
            <v>True</v>
          </cell>
          <cell r="O1813" t="str">
            <v>Inactive</v>
          </cell>
          <cell r="P1813" t="str">
            <v>ORG_M08</v>
          </cell>
        </row>
        <row r="1814">
          <cell r="A1814" t="str">
            <v>BI_PS900</v>
          </cell>
          <cell r="B1814" t="str">
            <v>PS900</v>
          </cell>
          <cell r="C1814" t="str">
            <v>BI_PS900 - Center Street Substation - New (Substation)</v>
          </cell>
          <cell r="D1814" t="str">
            <v>ER_2274</v>
          </cell>
          <cell r="E1814" t="str">
            <v>2274</v>
          </cell>
          <cell r="F1814" t="str">
            <v>ER_2274 - New Substations</v>
          </cell>
          <cell r="G1814" t="str">
            <v>Substation - New Distribution Station Capacity Program</v>
          </cell>
          <cell r="H1814" t="str">
            <v>T&amp;D Engineering</v>
          </cell>
          <cell r="I1814" t="str">
            <v>T&amp;D</v>
          </cell>
          <cell r="J1814" t="str">
            <v>Performance &amp; Capacity</v>
          </cell>
          <cell r="K1814" t="str">
            <v>SRV_ED</v>
          </cell>
          <cell r="L1814" t="str">
            <v>JUR_AN</v>
          </cell>
          <cell r="M1814" t="str">
            <v>Elec Transmission 350-359</v>
          </cell>
          <cell r="N1814" t="str">
            <v>True</v>
          </cell>
          <cell r="O1814" t="str">
            <v>Active</v>
          </cell>
          <cell r="P1814" t="str">
            <v>ORG_M08</v>
          </cell>
        </row>
        <row r="1815">
          <cell r="A1815" t="str">
            <v>BI_PS901</v>
          </cell>
          <cell r="B1815" t="str">
            <v>PS901</v>
          </cell>
          <cell r="C1815" t="str">
            <v>BI_PS901 - Moscow-Pullman State Line Sub - New (Sub)</v>
          </cell>
          <cell r="D1815" t="str">
            <v>ER_2274</v>
          </cell>
          <cell r="E1815" t="str">
            <v>2274</v>
          </cell>
          <cell r="F1815" t="str">
            <v>ER_2274 - New Substations</v>
          </cell>
          <cell r="G1815" t="str">
            <v>Substation - New Distribution Station Capacity Program</v>
          </cell>
          <cell r="H1815" t="str">
            <v>T&amp;D Engineering</v>
          </cell>
          <cell r="I1815" t="str">
            <v>T&amp;D</v>
          </cell>
          <cell r="J1815" t="str">
            <v>Performance &amp; Capacity</v>
          </cell>
          <cell r="K1815" t="str">
            <v>SRV_ED</v>
          </cell>
          <cell r="L1815" t="str">
            <v>JUR_AN</v>
          </cell>
          <cell r="M1815" t="str">
            <v>Elec Transmission 350-359</v>
          </cell>
          <cell r="N1815" t="str">
            <v>True</v>
          </cell>
          <cell r="O1815" t="str">
            <v>Active</v>
          </cell>
          <cell r="P1815" t="str">
            <v>ORG_M08</v>
          </cell>
        </row>
        <row r="1816">
          <cell r="A1816" t="str">
            <v>BI_PS903</v>
          </cell>
          <cell r="B1816" t="str">
            <v>PS903</v>
          </cell>
          <cell r="C1816" t="str">
            <v>BI_PS903 - Moscow City 115/13V Substation Rebuild and SCADA</v>
          </cell>
          <cell r="D1816" t="str">
            <v>ER_2204</v>
          </cell>
          <cell r="E1816" t="str">
            <v>2204</v>
          </cell>
          <cell r="F1816" t="str">
            <v>ER_2204 - Substation Rebuilds</v>
          </cell>
          <cell r="G1816" t="str">
            <v>Substation - Station Rebuilds Program</v>
          </cell>
          <cell r="H1816" t="str">
            <v>T&amp;D Engineering</v>
          </cell>
          <cell r="I1816" t="str">
            <v>T&amp;D</v>
          </cell>
          <cell r="J1816" t="str">
            <v>Asset Condition</v>
          </cell>
          <cell r="K1816" t="str">
            <v>SRV_ED</v>
          </cell>
          <cell r="L1816" t="str">
            <v>JUR_AN</v>
          </cell>
          <cell r="M1816" t="str">
            <v>Elec Distribution 360-373</v>
          </cell>
          <cell r="N1816" t="str">
            <v>True</v>
          </cell>
          <cell r="O1816" t="str">
            <v>Active</v>
          </cell>
          <cell r="P1816" t="str">
            <v>ORG_M08</v>
          </cell>
        </row>
        <row r="1817">
          <cell r="A1817" t="str">
            <v>BI_PT001</v>
          </cell>
          <cell r="B1817" t="str">
            <v>PT001</v>
          </cell>
          <cell r="C1817" t="str">
            <v>BI_PT001 - Const New Line</v>
          </cell>
          <cell r="D1817" t="str">
            <v>ER_2105</v>
          </cell>
          <cell r="E1817" t="str">
            <v>2105</v>
          </cell>
          <cell r="F1817" t="str">
            <v>ER_2105 - Benewah-Shawnee 230 kV Construction</v>
          </cell>
          <cell r="G1817" t="str">
            <v>Regular Capital - Pre Business Case</v>
          </cell>
          <cell r="H1817" t="str">
            <v>No Subfunction</v>
          </cell>
          <cell r="I1817" t="str">
            <v>No Function</v>
          </cell>
          <cell r="J1817" t="str">
            <v>No Driver</v>
          </cell>
          <cell r="K1817" t="str">
            <v>SRV_ED</v>
          </cell>
          <cell r="L1817" t="str">
            <v>JUR_AN</v>
          </cell>
          <cell r="M1817" t="str">
            <v>Elec Transmission 350-359</v>
          </cell>
          <cell r="N1817" t="str">
            <v>True</v>
          </cell>
          <cell r="O1817" t="str">
            <v>Inactive</v>
          </cell>
          <cell r="P1817" t="str">
            <v>ORG_L08</v>
          </cell>
        </row>
        <row r="1818">
          <cell r="A1818" t="str">
            <v>BI_PT002</v>
          </cell>
          <cell r="B1818" t="str">
            <v>PT002</v>
          </cell>
          <cell r="C1818" t="str">
            <v>BI_PT002 - Moscow 230 Sub Rebuild: Transmission Integration</v>
          </cell>
          <cell r="D1818" t="str">
            <v>ER_2484</v>
          </cell>
          <cell r="E1818" t="str">
            <v>2484</v>
          </cell>
          <cell r="F1818" t="str">
            <v>ER_2484 - Moscow 230 kV Sub-Rebuild 230 kV Yard</v>
          </cell>
          <cell r="G1818" t="str">
            <v>Moscow 230 Sustation Rebuild</v>
          </cell>
          <cell r="H1818" t="str">
            <v>T&amp;D Engineering</v>
          </cell>
          <cell r="I1818" t="str">
            <v>T&amp;D</v>
          </cell>
          <cell r="J1818" t="str">
            <v>No Driver</v>
          </cell>
          <cell r="K1818" t="str">
            <v>SRV_ED</v>
          </cell>
          <cell r="L1818" t="str">
            <v>JUR_AN</v>
          </cell>
          <cell r="M1818" t="str">
            <v>Elec Transmission 350-359</v>
          </cell>
          <cell r="N1818" t="str">
            <v>True</v>
          </cell>
          <cell r="O1818" t="str">
            <v>Inactive</v>
          </cell>
          <cell r="P1818" t="str">
            <v>ORG_L08</v>
          </cell>
        </row>
        <row r="1819">
          <cell r="A1819" t="str">
            <v>BI_PT003</v>
          </cell>
          <cell r="B1819" t="str">
            <v>PT003</v>
          </cell>
          <cell r="C1819" t="str">
            <v>BI_PT003 - SGDP-Smart Grid Demo Project TX Make Ready Const</v>
          </cell>
          <cell r="D1819" t="str">
            <v>ER_2530</v>
          </cell>
          <cell r="E1819" t="str">
            <v>2530</v>
          </cell>
          <cell r="F1819" t="str">
            <v>ER_2530 - SGDP-Pullman Smart Grid Demonstration Project</v>
          </cell>
          <cell r="G1819" t="str">
            <v>Smart Grid Demonstration Project</v>
          </cell>
          <cell r="H1819" t="str">
            <v>T&amp;D Engineering</v>
          </cell>
          <cell r="I1819" t="str">
            <v>T&amp;D</v>
          </cell>
          <cell r="J1819" t="str">
            <v>No Driver</v>
          </cell>
          <cell r="K1819" t="str">
            <v>SRV_ED</v>
          </cell>
          <cell r="L1819" t="str">
            <v>JUR_WA</v>
          </cell>
          <cell r="M1819" t="str">
            <v>Elec Distribution 360-373</v>
          </cell>
          <cell r="N1819" t="str">
            <v>False</v>
          </cell>
          <cell r="O1819" t="str">
            <v>Inactive</v>
          </cell>
          <cell r="P1819" t="str">
            <v>ORG_H08</v>
          </cell>
        </row>
        <row r="1820">
          <cell r="A1820" t="str">
            <v>BI_PT004</v>
          </cell>
          <cell r="B1820" t="str">
            <v>PT004</v>
          </cell>
          <cell r="C1820" t="str">
            <v>BI_PT004 - Pullman Substation-Rebld-Transmission integration</v>
          </cell>
          <cell r="D1820" t="str">
            <v>ER_2533</v>
          </cell>
          <cell r="E1820" t="str">
            <v>2533</v>
          </cell>
          <cell r="F1820" t="str">
            <v>ER_2533 - Pullman Substation - Rebuild</v>
          </cell>
          <cell r="G1820" t="str">
            <v>Substation - Station Rebuilds Program</v>
          </cell>
          <cell r="H1820" t="str">
            <v>T&amp;D Engineering</v>
          </cell>
          <cell r="I1820" t="str">
            <v>T&amp;D</v>
          </cell>
          <cell r="J1820" t="str">
            <v>Asset Condition</v>
          </cell>
          <cell r="K1820" t="str">
            <v>SRV_ED</v>
          </cell>
          <cell r="L1820" t="str">
            <v>JUR_WA</v>
          </cell>
          <cell r="M1820" t="str">
            <v>Elec Distribution 360-373</v>
          </cell>
          <cell r="N1820" t="str">
            <v>True</v>
          </cell>
          <cell r="O1820" t="str">
            <v>Inactive</v>
          </cell>
          <cell r="P1820" t="str">
            <v>ORG_L08</v>
          </cell>
        </row>
        <row r="1821">
          <cell r="A1821" t="str">
            <v>BI_PT005</v>
          </cell>
          <cell r="B1821" t="str">
            <v>PT005</v>
          </cell>
          <cell r="C1821" t="str">
            <v>BI_PT005 - Three Forks 115 Subst New Const:Transm Integration</v>
          </cell>
          <cell r="D1821" t="str">
            <v>ER_2533</v>
          </cell>
          <cell r="E1821" t="str">
            <v>2533</v>
          </cell>
          <cell r="F1821" t="str">
            <v>ER_2533 - Pullman Substation - Rebuild</v>
          </cell>
          <cell r="G1821" t="str">
            <v>Substation - Station Rebuilds Program</v>
          </cell>
          <cell r="H1821" t="str">
            <v>T&amp;D Engineering</v>
          </cell>
          <cell r="I1821" t="str">
            <v>T&amp;D</v>
          </cell>
          <cell r="J1821" t="str">
            <v>Asset Condition</v>
          </cell>
          <cell r="K1821" t="str">
            <v>SRV_ED</v>
          </cell>
          <cell r="L1821" t="str">
            <v>JUR_WA</v>
          </cell>
          <cell r="M1821" t="str">
            <v>Elec Distribution 360-373</v>
          </cell>
          <cell r="N1821" t="str">
            <v>True</v>
          </cell>
          <cell r="O1821" t="str">
            <v>Inactive</v>
          </cell>
          <cell r="P1821" t="str">
            <v>ORG_L08</v>
          </cell>
        </row>
        <row r="1822">
          <cell r="A1822" t="str">
            <v>BI_PT006</v>
          </cell>
          <cell r="B1822" t="str">
            <v>PT006</v>
          </cell>
          <cell r="C1822" t="str">
            <v>BI_PT006 - SHN Protection System Upgrades for PRC-002 (Trans)</v>
          </cell>
          <cell r="D1822" t="str">
            <v>ER_2608</v>
          </cell>
          <cell r="E1822" t="str">
            <v>2608</v>
          </cell>
          <cell r="F1822" t="str">
            <v>ER_2608 - Protection System Upgrades for PRC-002</v>
          </cell>
          <cell r="G1822" t="str">
            <v>Protection System Upgrade for PRC-002</v>
          </cell>
          <cell r="H1822" t="str">
            <v>T&amp;D Engineering</v>
          </cell>
          <cell r="I1822" t="str">
            <v>T&amp;D</v>
          </cell>
          <cell r="J1822" t="str">
            <v>Mandatory &amp; Compliance</v>
          </cell>
          <cell r="K1822" t="str">
            <v>SRV_ED</v>
          </cell>
          <cell r="L1822" t="str">
            <v>JUR_AN</v>
          </cell>
          <cell r="M1822" t="str">
            <v>Elec Transmission 350-359</v>
          </cell>
          <cell r="N1822" t="str">
            <v>True</v>
          </cell>
          <cell r="O1822" t="str">
            <v>Active</v>
          </cell>
          <cell r="P1822" t="str">
            <v>ORG_L08</v>
          </cell>
        </row>
        <row r="1823">
          <cell r="A1823" t="str">
            <v>BI_PT007</v>
          </cell>
          <cell r="B1823" t="str">
            <v>PT007</v>
          </cell>
          <cell r="C1823" t="str">
            <v>BI_PT007 - M15-NLW 115kV Line Relocation at Thorne Creek Road</v>
          </cell>
          <cell r="D1823" t="str">
            <v>ER_2070</v>
          </cell>
          <cell r="E1823" t="str">
            <v>2070</v>
          </cell>
          <cell r="F1823" t="str">
            <v>ER_2070 - Trans/Dist/Sub Reimbursable Projects</v>
          </cell>
          <cell r="G1823" t="str">
            <v>T&amp;D Reimbursable</v>
          </cell>
          <cell r="H1823" t="str">
            <v>T&amp;D Engineering</v>
          </cell>
          <cell r="I1823" t="str">
            <v>T&amp;D</v>
          </cell>
          <cell r="J1823" t="str">
            <v>Customer Requested</v>
          </cell>
          <cell r="K1823" t="str">
            <v>SRV_ED</v>
          </cell>
          <cell r="L1823" t="str">
            <v>JUR_AN</v>
          </cell>
          <cell r="M1823" t="str">
            <v>Elec Transmission 350-359</v>
          </cell>
          <cell r="N1823" t="str">
            <v>True</v>
          </cell>
          <cell r="O1823" t="str">
            <v>Active</v>
          </cell>
          <cell r="P1823" t="str">
            <v>ORG_L08</v>
          </cell>
        </row>
        <row r="1824">
          <cell r="A1824" t="str">
            <v>BI_PT101</v>
          </cell>
          <cell r="B1824" t="str">
            <v>PT101</v>
          </cell>
          <cell r="C1824" t="str">
            <v>BI_PT101 - Thornton 230kV Switching Station Trans Integration</v>
          </cell>
          <cell r="D1824" t="str">
            <v>ER_2545</v>
          </cell>
          <cell r="E1824" t="str">
            <v>2545</v>
          </cell>
          <cell r="F1824" t="str">
            <v>ER_2545 - Thornton 230 kV Switching Station - Construct</v>
          </cell>
          <cell r="G1824" t="str">
            <v>Thornton 230 kV Switching Station</v>
          </cell>
          <cell r="H1824" t="str">
            <v>T&amp;D Engineering</v>
          </cell>
          <cell r="I1824" t="str">
            <v>T&amp;D</v>
          </cell>
          <cell r="J1824" t="str">
            <v>No Driver</v>
          </cell>
          <cell r="K1824" t="str">
            <v>SRV_ED</v>
          </cell>
          <cell r="L1824" t="str">
            <v>JUR_AN</v>
          </cell>
          <cell r="M1824" t="str">
            <v>Elec Transmission 350-359</v>
          </cell>
          <cell r="N1824" t="str">
            <v>True</v>
          </cell>
          <cell r="O1824" t="str">
            <v>Inactive</v>
          </cell>
          <cell r="P1824" t="str">
            <v>ORG_L08</v>
          </cell>
        </row>
        <row r="1825">
          <cell r="A1825" t="str">
            <v>BI_PT106</v>
          </cell>
          <cell r="B1825" t="str">
            <v>PT106</v>
          </cell>
          <cell r="C1825" t="str">
            <v>BI_PT106 - Terre View 115 Tap</v>
          </cell>
          <cell r="D1825" t="str">
            <v>ER_2264</v>
          </cell>
          <cell r="E1825" t="str">
            <v>2264</v>
          </cell>
          <cell r="F1825" t="str">
            <v>ER_2264 - Terre View 115-Sub Construct (WSU)</v>
          </cell>
          <cell r="G1825" t="str">
            <v>Regular Capital - Pre Business Case</v>
          </cell>
          <cell r="H1825" t="str">
            <v>No Subfunction</v>
          </cell>
          <cell r="I1825" t="str">
            <v>No Function</v>
          </cell>
          <cell r="J1825" t="str">
            <v>No Driver</v>
          </cell>
          <cell r="K1825" t="str">
            <v>SRV_ED</v>
          </cell>
          <cell r="L1825" t="str">
            <v>JUR_WA</v>
          </cell>
          <cell r="M1825" t="str">
            <v>Elec Distribution 360-373</v>
          </cell>
          <cell r="N1825" t="str">
            <v>True</v>
          </cell>
          <cell r="O1825" t="str">
            <v>Inactive</v>
          </cell>
          <cell r="P1825" t="str">
            <v>ORG_L08</v>
          </cell>
        </row>
        <row r="1826">
          <cell r="A1826" t="str">
            <v>BI_PT107</v>
          </cell>
          <cell r="B1826" t="str">
            <v>PT107</v>
          </cell>
          <cell r="C1826" t="str">
            <v>BI_PT107 - Moscow City to North Lewiston 115kV Rebuild Project</v>
          </cell>
          <cell r="D1826" t="str">
            <v>ER_2549</v>
          </cell>
          <cell r="E1826" t="str">
            <v>2549</v>
          </cell>
          <cell r="F1826" t="str">
            <v>ER_2549 - Moscow City to North Lewiston 115kV Rebuild Proj</v>
          </cell>
          <cell r="G1826" t="str">
            <v>Transmission - Reconductors and Rebuilds</v>
          </cell>
          <cell r="H1826" t="str">
            <v>T&amp;D Engineering</v>
          </cell>
          <cell r="I1826" t="str">
            <v>T&amp;D</v>
          </cell>
          <cell r="J1826" t="str">
            <v>No Driver</v>
          </cell>
          <cell r="K1826" t="str">
            <v>SRV_ED</v>
          </cell>
          <cell r="L1826" t="str">
            <v>JUR_AN</v>
          </cell>
          <cell r="M1826" t="str">
            <v>Elec Transmission 350-359</v>
          </cell>
          <cell r="N1826" t="str">
            <v>True</v>
          </cell>
          <cell r="O1826" t="str">
            <v>Inactive</v>
          </cell>
          <cell r="P1826" t="str">
            <v>ORG_L08</v>
          </cell>
        </row>
        <row r="1827">
          <cell r="A1827" t="str">
            <v>BI_PT108</v>
          </cell>
          <cell r="B1827" t="str">
            <v>PT108</v>
          </cell>
          <cell r="C1827" t="str">
            <v>BI_PT108 - Hatwai-Moscow 230kV Asset Condition Rebuild</v>
          </cell>
          <cell r="D1827" t="str">
            <v>ER_2629</v>
          </cell>
          <cell r="E1827" t="str">
            <v>2629</v>
          </cell>
          <cell r="F1827" t="str">
            <v>ER_2629 - Hatwai-Moscow 230kV Asset Condition Rebuild</v>
          </cell>
          <cell r="G1827" t="str">
            <v>Transmission Major Rebuild - Asset Condition</v>
          </cell>
          <cell r="H1827" t="str">
            <v>T&amp;D Engineering</v>
          </cell>
          <cell r="I1827" t="str">
            <v>T&amp;D</v>
          </cell>
          <cell r="J1827" t="str">
            <v>Asset Condition</v>
          </cell>
          <cell r="K1827" t="str">
            <v>SRV_ED</v>
          </cell>
          <cell r="L1827" t="str">
            <v>JUR_AN</v>
          </cell>
          <cell r="M1827" t="str">
            <v>Elec Transmission 350-359</v>
          </cell>
          <cell r="N1827" t="str">
            <v>True</v>
          </cell>
          <cell r="O1827" t="str">
            <v>Active</v>
          </cell>
          <cell r="P1827" t="str">
            <v>ORG_L08</v>
          </cell>
        </row>
        <row r="1828">
          <cell r="A1828" t="str">
            <v>BI_PT202</v>
          </cell>
          <cell r="B1828" t="str">
            <v>PT202</v>
          </cell>
          <cell r="C1828" t="str">
            <v>BI_PT202 - N Lewiston-Shawnee 230Kv-Add Corona Ring-17/6</v>
          </cell>
          <cell r="D1828" t="str">
            <v>ER_2057</v>
          </cell>
          <cell r="E1828" t="str">
            <v>2057</v>
          </cell>
          <cell r="F1828" t="str">
            <v>ER_2057 - Transmission Minor Rebuild</v>
          </cell>
          <cell r="G1828" t="str">
            <v>Transmission - Minor Rebuild</v>
          </cell>
          <cell r="H1828" t="str">
            <v>T&amp;D Engineering</v>
          </cell>
          <cell r="I1828" t="str">
            <v>T&amp;D</v>
          </cell>
          <cell r="J1828" t="str">
            <v>Asset Condition</v>
          </cell>
          <cell r="K1828" t="str">
            <v>SRV_ED</v>
          </cell>
          <cell r="L1828" t="str">
            <v>JUR_AN</v>
          </cell>
          <cell r="M1828" t="str">
            <v>Elec Transmission 350-359</v>
          </cell>
          <cell r="N1828" t="str">
            <v>False</v>
          </cell>
          <cell r="O1828" t="str">
            <v>Inactive</v>
          </cell>
          <cell r="P1828" t="str">
            <v>ORG_B53</v>
          </cell>
        </row>
        <row r="1829">
          <cell r="A1829" t="str">
            <v>BI_PT203</v>
          </cell>
          <cell r="B1829" t="str">
            <v>PT203</v>
          </cell>
          <cell r="C1829" t="str">
            <v>BI_PT203 - Tamarack 115 Sub New Cons:Transmission Integration</v>
          </cell>
          <cell r="D1829" t="str">
            <v>ER_2274</v>
          </cell>
          <cell r="E1829" t="str">
            <v>2274</v>
          </cell>
          <cell r="F1829" t="str">
            <v>ER_2274 - New Substations</v>
          </cell>
          <cell r="G1829" t="str">
            <v>Substation - New Distribution Station Capacity Program</v>
          </cell>
          <cell r="H1829" t="str">
            <v>T&amp;D Engineering</v>
          </cell>
          <cell r="I1829" t="str">
            <v>T&amp;D</v>
          </cell>
          <cell r="J1829" t="str">
            <v>Performance &amp; Capacity</v>
          </cell>
          <cell r="K1829" t="str">
            <v>SRV_ED</v>
          </cell>
          <cell r="L1829" t="str">
            <v>JUR_WA</v>
          </cell>
          <cell r="M1829" t="str">
            <v>Elec Transmission 350-359</v>
          </cell>
          <cell r="N1829" t="str">
            <v>True</v>
          </cell>
          <cell r="O1829" t="str">
            <v>Active</v>
          </cell>
          <cell r="P1829" t="str">
            <v>ORG_L08</v>
          </cell>
        </row>
        <row r="1830">
          <cell r="A1830" t="str">
            <v>BI_PT204</v>
          </cell>
          <cell r="B1830" t="str">
            <v>PT204</v>
          </cell>
          <cell r="C1830" t="str">
            <v>BI_PT204 - N Moscow Add Transformer: Transmission Integration</v>
          </cell>
          <cell r="D1830" t="str">
            <v>ER_2204</v>
          </cell>
          <cell r="E1830" t="str">
            <v>2204</v>
          </cell>
          <cell r="F1830" t="str">
            <v>ER_2204 - Substation Rebuilds</v>
          </cell>
          <cell r="G1830" t="str">
            <v>Substation - Station Rebuilds Program</v>
          </cell>
          <cell r="H1830" t="str">
            <v>T&amp;D Engineering</v>
          </cell>
          <cell r="I1830" t="str">
            <v>T&amp;D</v>
          </cell>
          <cell r="J1830" t="str">
            <v>Asset Condition</v>
          </cell>
          <cell r="K1830" t="str">
            <v>SRV_ED</v>
          </cell>
          <cell r="L1830" t="str">
            <v>JUR_AN</v>
          </cell>
          <cell r="M1830" t="str">
            <v>Elec Distribution 360-373</v>
          </cell>
          <cell r="N1830" t="str">
            <v>True</v>
          </cell>
          <cell r="O1830" t="str">
            <v>Active</v>
          </cell>
          <cell r="P1830" t="str">
            <v>ORG_L08</v>
          </cell>
        </row>
        <row r="1831">
          <cell r="A1831" t="str">
            <v>BI_PT205</v>
          </cell>
          <cell r="B1831" t="str">
            <v>PT205</v>
          </cell>
          <cell r="C1831" t="str">
            <v>BI_PT205 - N Moscow Add Transfrmer:Upgrd Trans for New Fdr UB</v>
          </cell>
          <cell r="D1831" t="str">
            <v>ER_2204</v>
          </cell>
          <cell r="E1831" t="str">
            <v>2204</v>
          </cell>
          <cell r="F1831" t="str">
            <v>ER_2204 - Substation Rebuilds</v>
          </cell>
          <cell r="G1831" t="str">
            <v>Substation - Station Rebuilds Program</v>
          </cell>
          <cell r="H1831" t="str">
            <v>T&amp;D Engineering</v>
          </cell>
          <cell r="I1831" t="str">
            <v>T&amp;D</v>
          </cell>
          <cell r="J1831" t="str">
            <v>Asset Condition</v>
          </cell>
          <cell r="K1831" t="str">
            <v>SRV_ED</v>
          </cell>
          <cell r="L1831" t="str">
            <v>JUR_WA</v>
          </cell>
          <cell r="M1831" t="str">
            <v>Elec Distribution 360-373</v>
          </cell>
          <cell r="N1831" t="str">
            <v>True</v>
          </cell>
          <cell r="O1831" t="str">
            <v>Inactive</v>
          </cell>
          <cell r="P1831" t="str">
            <v>ORG_L08</v>
          </cell>
        </row>
        <row r="1832">
          <cell r="A1832" t="str">
            <v>BI_PT206</v>
          </cell>
          <cell r="B1832" t="str">
            <v>PT206</v>
          </cell>
          <cell r="C1832" t="str">
            <v>BI_PT206 - Moscow - Terre View 115kV Reloc at Pullman Airport</v>
          </cell>
          <cell r="D1832" t="str">
            <v>ER_2070</v>
          </cell>
          <cell r="E1832" t="str">
            <v>2070</v>
          </cell>
          <cell r="F1832" t="str">
            <v>ER_2070 - Trans/Dist/Sub Reimbursable Projects</v>
          </cell>
          <cell r="G1832" t="str">
            <v>T&amp;D Reimbursable</v>
          </cell>
          <cell r="H1832" t="str">
            <v>T&amp;D Engineering</v>
          </cell>
          <cell r="I1832" t="str">
            <v>T&amp;D</v>
          </cell>
          <cell r="J1832" t="str">
            <v>Customer Requested</v>
          </cell>
          <cell r="K1832" t="str">
            <v>SRV_ED</v>
          </cell>
          <cell r="L1832" t="str">
            <v>JUR_AN</v>
          </cell>
          <cell r="M1832" t="str">
            <v>Elec Transmission 350-359</v>
          </cell>
          <cell r="N1832" t="str">
            <v>True</v>
          </cell>
          <cell r="O1832" t="str">
            <v>Inactive</v>
          </cell>
          <cell r="P1832" t="str">
            <v>ORG_L08</v>
          </cell>
        </row>
        <row r="1833">
          <cell r="A1833" t="str">
            <v>BI_PT207</v>
          </cell>
          <cell r="B1833" t="str">
            <v>PT207</v>
          </cell>
          <cell r="C1833" t="str">
            <v>BI_PT207 - Center Street Substation - New (Transmission)</v>
          </cell>
          <cell r="D1833" t="str">
            <v>ER_2274</v>
          </cell>
          <cell r="E1833" t="str">
            <v>2274</v>
          </cell>
          <cell r="F1833" t="str">
            <v>ER_2274 - New Substations</v>
          </cell>
          <cell r="G1833" t="str">
            <v>Substation - New Distribution Station Capacity Program</v>
          </cell>
          <cell r="H1833" t="str">
            <v>T&amp;D Engineering</v>
          </cell>
          <cell r="I1833" t="str">
            <v>T&amp;D</v>
          </cell>
          <cell r="J1833" t="str">
            <v>Performance &amp; Capacity</v>
          </cell>
          <cell r="K1833" t="str">
            <v>SRV_ED</v>
          </cell>
          <cell r="L1833" t="str">
            <v>JUR_AN</v>
          </cell>
          <cell r="M1833" t="str">
            <v>Elec Transmission 350-359</v>
          </cell>
          <cell r="N1833" t="str">
            <v>True</v>
          </cell>
          <cell r="O1833" t="str">
            <v>Active</v>
          </cell>
          <cell r="P1833" t="str">
            <v>ORG_L08</v>
          </cell>
        </row>
        <row r="1834">
          <cell r="A1834" t="str">
            <v>BI_PT301</v>
          </cell>
          <cell r="B1834" t="str">
            <v>PT301</v>
          </cell>
          <cell r="C1834" t="str">
            <v>BI_PT301 - Moscow-Orofino 115 Kv: Replace Pole-Arms</v>
          </cell>
          <cell r="D1834" t="str">
            <v>ER_2057</v>
          </cell>
          <cell r="E1834" t="str">
            <v>2057</v>
          </cell>
          <cell r="F1834" t="str">
            <v>ER_2057 - Transmission Minor Rebuild</v>
          </cell>
          <cell r="G1834" t="str">
            <v>Transmission - Minor Rebuild</v>
          </cell>
          <cell r="H1834" t="str">
            <v>T&amp;D Engineering</v>
          </cell>
          <cell r="I1834" t="str">
            <v>T&amp;D</v>
          </cell>
          <cell r="J1834" t="str">
            <v>Asset Condition</v>
          </cell>
          <cell r="K1834" t="str">
            <v>SRV_ED</v>
          </cell>
          <cell r="L1834" t="str">
            <v>JUR_AN</v>
          </cell>
          <cell r="M1834" t="str">
            <v>Elec Transmission 350-359</v>
          </cell>
          <cell r="N1834" t="str">
            <v>False</v>
          </cell>
          <cell r="O1834" t="str">
            <v>Inactive</v>
          </cell>
          <cell r="P1834" t="str">
            <v>ORG_B53</v>
          </cell>
        </row>
        <row r="1835">
          <cell r="A1835" t="str">
            <v>BI_PT302</v>
          </cell>
          <cell r="B1835" t="str">
            <v>PT302</v>
          </cell>
          <cell r="C1835" t="str">
            <v>BI_PT302 - AVA/Cingular Wireless Mw Project - Pullman</v>
          </cell>
          <cell r="D1835" t="str">
            <v>ER_5102</v>
          </cell>
          <cell r="E1835" t="str">
            <v>5102</v>
          </cell>
          <cell r="F1835" t="str">
            <v>ER_5102 - Private Transport</v>
          </cell>
          <cell r="G1835" t="str">
            <v>Regular Capital - Pre Business Case</v>
          </cell>
          <cell r="H1835" t="str">
            <v>No Subfunction</v>
          </cell>
          <cell r="I1835" t="str">
            <v>No Function</v>
          </cell>
          <cell r="J1835" t="str">
            <v>No Driver</v>
          </cell>
          <cell r="K1835" t="str">
            <v>SRV_CD</v>
          </cell>
          <cell r="L1835" t="str">
            <v>JUR_AA</v>
          </cell>
          <cell r="M1835" t="str">
            <v>General 5yr 389 / 393-395 / 397-398</v>
          </cell>
          <cell r="N1835" t="str">
            <v>True</v>
          </cell>
          <cell r="O1835" t="str">
            <v>Inactive</v>
          </cell>
          <cell r="P1835" t="str">
            <v>ORG_B09</v>
          </cell>
        </row>
        <row r="1836">
          <cell r="A1836" t="str">
            <v>BI_PT303</v>
          </cell>
          <cell r="B1836" t="str">
            <v>PT303</v>
          </cell>
          <cell r="C1836" t="str">
            <v>BI_PT303 - SHAWNEE-S PULLMAN 115 KV: RELOC FOR PULLMAN HOSPITAL</v>
          </cell>
          <cell r="D1836" t="str">
            <v>ER_2226</v>
          </cell>
          <cell r="E1836" t="str">
            <v>2226</v>
          </cell>
          <cell r="F1836" t="str">
            <v>ER_2226 - Shawnee-S Pullman 115kV Hospital Expand</v>
          </cell>
          <cell r="G1836" t="str">
            <v>Regular Capital - Pre Business Case</v>
          </cell>
          <cell r="H1836" t="str">
            <v>No Subfunction</v>
          </cell>
          <cell r="I1836" t="str">
            <v>No Function</v>
          </cell>
          <cell r="J1836" t="str">
            <v>No Driver</v>
          </cell>
          <cell r="K1836" t="str">
            <v>SRV_ED</v>
          </cell>
          <cell r="L1836" t="str">
            <v>JUR_WA</v>
          </cell>
          <cell r="M1836" t="str">
            <v>Elec Transmission 350-359</v>
          </cell>
          <cell r="N1836" t="str">
            <v>False</v>
          </cell>
          <cell r="O1836" t="str">
            <v>Inactive</v>
          </cell>
          <cell r="P1836" t="str">
            <v>ORG_B53</v>
          </cell>
        </row>
        <row r="1837">
          <cell r="A1837" t="str">
            <v>BI_PT304</v>
          </cell>
          <cell r="B1837" t="str">
            <v>PT304</v>
          </cell>
          <cell r="C1837" t="str">
            <v>BI_PT304 - Hatwai-Moscow 230kV Trans Line: LiDAR</v>
          </cell>
          <cell r="D1837" t="str">
            <v>ER_2560</v>
          </cell>
          <cell r="E1837" t="str">
            <v>2560</v>
          </cell>
          <cell r="F1837" t="str">
            <v>ER_2560 - Line Ratings Mitigation Project</v>
          </cell>
          <cell r="G1837" t="str">
            <v>Transmission - NERC High Priority Mitigation</v>
          </cell>
          <cell r="H1837" t="str">
            <v>T&amp;D Engineering</v>
          </cell>
          <cell r="I1837" t="str">
            <v>T&amp;D</v>
          </cell>
          <cell r="J1837" t="str">
            <v>Mandatory &amp; Compliance</v>
          </cell>
          <cell r="K1837" t="str">
            <v>SRV_ED</v>
          </cell>
          <cell r="L1837" t="str">
            <v>JUR_AN</v>
          </cell>
          <cell r="M1837" t="str">
            <v>Elec Transmission 350-359</v>
          </cell>
          <cell r="N1837" t="str">
            <v>True</v>
          </cell>
          <cell r="O1837" t="str">
            <v>Inactive</v>
          </cell>
          <cell r="P1837" t="str">
            <v>ORG_L08</v>
          </cell>
        </row>
        <row r="1838">
          <cell r="A1838" t="str">
            <v>BI_PT305</v>
          </cell>
          <cell r="B1838" t="str">
            <v>PT305</v>
          </cell>
          <cell r="C1838" t="str">
            <v>BI_PT305 - Benewah-Moscow 230kV - Structure Replacement</v>
          </cell>
          <cell r="D1838" t="str">
            <v>ER_2577</v>
          </cell>
          <cell r="E1838" t="str">
            <v>2577</v>
          </cell>
          <cell r="F1838" t="str">
            <v>ER_2577 - Benewah-Moscow 230kV - Structure Replacement</v>
          </cell>
          <cell r="G1838" t="str">
            <v>Transmission Major Rebuild - Asset Condition</v>
          </cell>
          <cell r="H1838" t="str">
            <v>T&amp;D Engineering</v>
          </cell>
          <cell r="I1838" t="str">
            <v>T&amp;D</v>
          </cell>
          <cell r="J1838" t="str">
            <v>Asset Condition</v>
          </cell>
          <cell r="K1838" t="str">
            <v>SRV_ED</v>
          </cell>
          <cell r="L1838" t="str">
            <v>JUR_AN</v>
          </cell>
          <cell r="M1838" t="str">
            <v>Elec Transmission 350-359</v>
          </cell>
          <cell r="N1838" t="str">
            <v>True</v>
          </cell>
          <cell r="O1838" t="str">
            <v>Active</v>
          </cell>
          <cell r="P1838" t="str">
            <v>ORG_L08</v>
          </cell>
        </row>
        <row r="1839">
          <cell r="A1839" t="str">
            <v>BI_PT306</v>
          </cell>
          <cell r="B1839" t="str">
            <v>PT306</v>
          </cell>
          <cell r="C1839" t="str">
            <v>BI_PT306 - Benewah-Moscow 230kV - Med Priority Rtg Mitigation</v>
          </cell>
          <cell r="D1839" t="str">
            <v>ER_2581</v>
          </cell>
          <cell r="E1839" t="str">
            <v>2581</v>
          </cell>
          <cell r="F1839" t="str">
            <v>ER_2581 - Medium Priority Ratings Mitigation</v>
          </cell>
          <cell r="G1839" t="str">
            <v>Transmission NERC Medium-Risk Priority Lines Mitigation</v>
          </cell>
          <cell r="H1839" t="str">
            <v>T&amp;D Engineering</v>
          </cell>
          <cell r="I1839" t="str">
            <v>T&amp;D</v>
          </cell>
          <cell r="J1839" t="str">
            <v>Mandatory &amp; Compliance</v>
          </cell>
          <cell r="K1839" t="str">
            <v>SRV_ED</v>
          </cell>
          <cell r="L1839" t="str">
            <v>JUR_AN</v>
          </cell>
          <cell r="M1839" t="str">
            <v>Elec Transmission 350-359</v>
          </cell>
          <cell r="N1839" t="str">
            <v>True</v>
          </cell>
          <cell r="O1839" t="str">
            <v>Inactive</v>
          </cell>
          <cell r="P1839" t="str">
            <v>ORG_L08</v>
          </cell>
        </row>
        <row r="1840">
          <cell r="A1840" t="str">
            <v>BI_PT401</v>
          </cell>
          <cell r="B1840" t="str">
            <v>PT401</v>
          </cell>
          <cell r="C1840" t="str">
            <v>BI_PT401 - Benewah-Moscow 115 Kv: Minor Rebuild</v>
          </cell>
          <cell r="D1840" t="str">
            <v>ER_2057</v>
          </cell>
          <cell r="E1840" t="str">
            <v>2057</v>
          </cell>
          <cell r="F1840" t="str">
            <v>ER_2057 - Transmission Minor Rebuild</v>
          </cell>
          <cell r="G1840" t="str">
            <v>Transmission - Minor Rebuild</v>
          </cell>
          <cell r="H1840" t="str">
            <v>T&amp;D Engineering</v>
          </cell>
          <cell r="I1840" t="str">
            <v>T&amp;D</v>
          </cell>
          <cell r="J1840" t="str">
            <v>Asset Condition</v>
          </cell>
          <cell r="K1840" t="str">
            <v>SRV_ED</v>
          </cell>
          <cell r="L1840" t="str">
            <v>JUR_AN</v>
          </cell>
          <cell r="M1840" t="str">
            <v>Elec Transmission 350-359</v>
          </cell>
          <cell r="N1840" t="str">
            <v>False</v>
          </cell>
          <cell r="O1840" t="str">
            <v>Inactive</v>
          </cell>
          <cell r="P1840" t="str">
            <v>ORG_B53</v>
          </cell>
        </row>
        <row r="1841">
          <cell r="A1841" t="str">
            <v>BI_PT500</v>
          </cell>
          <cell r="B1841" t="str">
            <v>PT500</v>
          </cell>
          <cell r="C1841" t="str">
            <v>BI_PT500 - NE Pullman 115 - tap xmsn</v>
          </cell>
          <cell r="D1841" t="str">
            <v>ER_2264</v>
          </cell>
          <cell r="E1841" t="str">
            <v>2264</v>
          </cell>
          <cell r="F1841" t="str">
            <v>ER_2264 - Terre View 115-Sub Construct (WSU)</v>
          </cell>
          <cell r="G1841" t="str">
            <v>Regular Capital - Pre Business Case</v>
          </cell>
          <cell r="H1841" t="str">
            <v>No Subfunction</v>
          </cell>
          <cell r="I1841" t="str">
            <v>No Function</v>
          </cell>
          <cell r="J1841" t="str">
            <v>No Driver</v>
          </cell>
          <cell r="K1841" t="str">
            <v>SRV_ED</v>
          </cell>
          <cell r="L1841" t="str">
            <v>JUR_WA</v>
          </cell>
          <cell r="M1841" t="str">
            <v>Elec Distribution 360-373</v>
          </cell>
          <cell r="N1841" t="str">
            <v>True</v>
          </cell>
          <cell r="O1841" t="str">
            <v>Inactive</v>
          </cell>
          <cell r="P1841" t="str">
            <v>ORG_B53</v>
          </cell>
        </row>
        <row r="1842">
          <cell r="A1842" t="str">
            <v>BI_PT501</v>
          </cell>
          <cell r="B1842" t="str">
            <v>PT501</v>
          </cell>
          <cell r="C1842" t="str">
            <v>BI_PT501 - Lind-Shawnee LPRM Project</v>
          </cell>
          <cell r="D1842" t="str">
            <v>ER_2579</v>
          </cell>
          <cell r="E1842" t="str">
            <v>2579</v>
          </cell>
          <cell r="F1842" t="str">
            <v>ER_2579 - Low Priority Ratings Mitigation</v>
          </cell>
          <cell r="G1842" t="str">
            <v>Transmission NERC Low-Risk Priority Lines Mitigation</v>
          </cell>
          <cell r="H1842" t="str">
            <v>T&amp;D Engineering</v>
          </cell>
          <cell r="I1842" t="str">
            <v>T&amp;D</v>
          </cell>
          <cell r="J1842" t="str">
            <v>Mandatory &amp; Compliance</v>
          </cell>
          <cell r="K1842" t="str">
            <v>SRV_ED</v>
          </cell>
          <cell r="L1842" t="str">
            <v>JUR_AN</v>
          </cell>
          <cell r="M1842" t="str">
            <v>Elec Transmission 350-359</v>
          </cell>
          <cell r="N1842" t="str">
            <v>True</v>
          </cell>
          <cell r="O1842" t="str">
            <v>Active</v>
          </cell>
          <cell r="P1842" t="str">
            <v>ORG_L08</v>
          </cell>
        </row>
        <row r="1843">
          <cell r="A1843" t="str">
            <v>BI_PT502</v>
          </cell>
          <cell r="B1843" t="str">
            <v>PT502</v>
          </cell>
          <cell r="C1843" t="str">
            <v>BI_PT502 - Deary-Bovill 115kV New Transmission Line Extension</v>
          </cell>
          <cell r="D1843" t="str">
            <v>ER_2603</v>
          </cell>
          <cell r="E1843" t="str">
            <v>2603</v>
          </cell>
          <cell r="F1843" t="str">
            <v>ER_2603 - Deary-Bovill 115kV New Transmission Line Extension</v>
          </cell>
          <cell r="G1843" t="str">
            <v>Regular Capital - Pre Business Case</v>
          </cell>
          <cell r="H1843" t="str">
            <v>No Subfunction</v>
          </cell>
          <cell r="I1843" t="str">
            <v>No Function</v>
          </cell>
          <cell r="J1843" t="str">
            <v>No Driver</v>
          </cell>
          <cell r="K1843" t="str">
            <v>SRV_ED</v>
          </cell>
          <cell r="L1843" t="str">
            <v>JUR_AN</v>
          </cell>
          <cell r="M1843" t="str">
            <v>Elec Transmission 350-359</v>
          </cell>
          <cell r="N1843" t="str">
            <v>True</v>
          </cell>
          <cell r="O1843" t="str">
            <v>Active</v>
          </cell>
          <cell r="P1843" t="str">
            <v>ORG_L08</v>
          </cell>
        </row>
        <row r="1844">
          <cell r="A1844" t="str">
            <v>BI_PT506</v>
          </cell>
          <cell r="B1844" t="str">
            <v>PT506</v>
          </cell>
          <cell r="C1844" t="str">
            <v>BI_PT506 - 115kV Deary Tap: Replace Crossarms</v>
          </cell>
          <cell r="D1844" t="str">
            <v>ER_2057</v>
          </cell>
          <cell r="E1844" t="str">
            <v>2057</v>
          </cell>
          <cell r="F1844" t="str">
            <v>ER_2057 - Transmission Minor Rebuild</v>
          </cell>
          <cell r="G1844" t="str">
            <v>Transmission - Minor Rebuild</v>
          </cell>
          <cell r="H1844" t="str">
            <v>T&amp;D Engineering</v>
          </cell>
          <cell r="I1844" t="str">
            <v>T&amp;D</v>
          </cell>
          <cell r="J1844" t="str">
            <v>Asset Condition</v>
          </cell>
          <cell r="K1844" t="str">
            <v>SRV_ED</v>
          </cell>
          <cell r="L1844" t="str">
            <v>JUR_AN</v>
          </cell>
          <cell r="M1844" t="str">
            <v>Elec Transmission 350-359</v>
          </cell>
          <cell r="N1844" t="str">
            <v>False</v>
          </cell>
          <cell r="O1844" t="str">
            <v>Inactive</v>
          </cell>
          <cell r="P1844" t="str">
            <v>ORG_B53</v>
          </cell>
        </row>
        <row r="1845">
          <cell r="A1845" t="str">
            <v>BI_PT612</v>
          </cell>
          <cell r="B1845" t="str">
            <v>PT612</v>
          </cell>
          <cell r="C1845" t="str">
            <v>BI_PT612 - Benewah 230 Integration</v>
          </cell>
          <cell r="D1845" t="str">
            <v>ER_2105</v>
          </cell>
          <cell r="E1845" t="str">
            <v>2105</v>
          </cell>
          <cell r="F1845" t="str">
            <v>ER_2105 - Benewah-Shawnee 230 kV Construction</v>
          </cell>
          <cell r="G1845" t="str">
            <v>Regular Capital - Pre Business Case</v>
          </cell>
          <cell r="H1845" t="str">
            <v>No Subfunction</v>
          </cell>
          <cell r="I1845" t="str">
            <v>No Function</v>
          </cell>
          <cell r="J1845" t="str">
            <v>No Driver</v>
          </cell>
          <cell r="K1845" t="str">
            <v>SRV_ED</v>
          </cell>
          <cell r="L1845" t="str">
            <v>JUR_AN</v>
          </cell>
          <cell r="M1845" t="str">
            <v>Elec Transmission 350-359</v>
          </cell>
          <cell r="N1845" t="str">
            <v>True</v>
          </cell>
          <cell r="O1845" t="str">
            <v>Inactive</v>
          </cell>
          <cell r="P1845" t="str">
            <v>ORG_L08</v>
          </cell>
        </row>
        <row r="1846">
          <cell r="A1846" t="str">
            <v>BI_PT650</v>
          </cell>
          <cell r="B1846" t="str">
            <v>PT650</v>
          </cell>
          <cell r="C1846" t="str">
            <v>BI_PT650 - 8th &amp; Fancher-Latah 115kV: Minor Rebuild</v>
          </cell>
          <cell r="D1846" t="str">
            <v>ER_2057</v>
          </cell>
          <cell r="E1846" t="str">
            <v>2057</v>
          </cell>
          <cell r="F1846" t="str">
            <v>ER_2057 - Transmission Minor Rebuild</v>
          </cell>
          <cell r="G1846" t="str">
            <v>Transmission - Minor Rebuild</v>
          </cell>
          <cell r="H1846" t="str">
            <v>T&amp;D Engineering</v>
          </cell>
          <cell r="I1846" t="str">
            <v>T&amp;D</v>
          </cell>
          <cell r="J1846" t="str">
            <v>Asset Condition</v>
          </cell>
          <cell r="K1846" t="str">
            <v>SRV_ED</v>
          </cell>
          <cell r="L1846" t="str">
            <v>JUR_AN</v>
          </cell>
          <cell r="M1846" t="str">
            <v>Elec Transmission 350-359</v>
          </cell>
          <cell r="N1846" t="str">
            <v>True</v>
          </cell>
          <cell r="O1846" t="str">
            <v>Inactive</v>
          </cell>
          <cell r="P1846" t="str">
            <v>ORG_B53</v>
          </cell>
        </row>
        <row r="1847">
          <cell r="A1847" t="str">
            <v>BI_PT675</v>
          </cell>
          <cell r="B1847" t="str">
            <v>PT675</v>
          </cell>
          <cell r="C1847" t="str">
            <v>BI_PT675 -  Benewah-Boulder 230kV:KEC Reimbursable</v>
          </cell>
          <cell r="D1847" t="str">
            <v>ER_2070</v>
          </cell>
          <cell r="E1847" t="str">
            <v>2070</v>
          </cell>
          <cell r="F1847" t="str">
            <v>ER_2070 - Trans/Dist/Sub Reimbursable Projects</v>
          </cell>
          <cell r="G1847" t="str">
            <v>T&amp;D Reimbursable</v>
          </cell>
          <cell r="H1847" t="str">
            <v>T&amp;D Engineering</v>
          </cell>
          <cell r="I1847" t="str">
            <v>T&amp;D</v>
          </cell>
          <cell r="J1847" t="str">
            <v>Customer Requested</v>
          </cell>
          <cell r="K1847" t="str">
            <v>SRV_ED</v>
          </cell>
          <cell r="L1847" t="str">
            <v>JUR_AN</v>
          </cell>
          <cell r="M1847" t="str">
            <v>Elec Transmission 350-359</v>
          </cell>
          <cell r="N1847" t="str">
            <v>False</v>
          </cell>
          <cell r="O1847" t="str">
            <v>Inactive</v>
          </cell>
          <cell r="P1847" t="str">
            <v>ORG_L08</v>
          </cell>
        </row>
        <row r="1848">
          <cell r="A1848" t="str">
            <v>BI_PT700</v>
          </cell>
          <cell r="B1848" t="str">
            <v>PT700</v>
          </cell>
          <cell r="C1848" t="str">
            <v>BI_PT700 - Potlatch Sub 115/13V Transformer Repl Tx Integ</v>
          </cell>
          <cell r="D1848" t="str">
            <v>ER_2204</v>
          </cell>
          <cell r="E1848" t="str">
            <v>2204</v>
          </cell>
          <cell r="F1848" t="str">
            <v>ER_2204 - Substation Rebuilds</v>
          </cell>
          <cell r="G1848" t="str">
            <v>Substation - Station Rebuilds Program</v>
          </cell>
          <cell r="H1848" t="str">
            <v>T&amp;D Engineering</v>
          </cell>
          <cell r="I1848" t="str">
            <v>T&amp;D</v>
          </cell>
          <cell r="J1848" t="str">
            <v>Asset Condition</v>
          </cell>
          <cell r="K1848" t="str">
            <v>SRV_ED</v>
          </cell>
          <cell r="L1848" t="str">
            <v>JUR_AN</v>
          </cell>
          <cell r="M1848" t="str">
            <v>Elec Distribution 360-373</v>
          </cell>
          <cell r="N1848" t="str">
            <v>True</v>
          </cell>
          <cell r="O1848" t="str">
            <v>Active</v>
          </cell>
          <cell r="P1848" t="str">
            <v>ORG_L08</v>
          </cell>
        </row>
        <row r="1849">
          <cell r="A1849" t="str">
            <v>BI_PT701</v>
          </cell>
          <cell r="B1849" t="str">
            <v>PT701</v>
          </cell>
          <cell r="C1849" t="str">
            <v>BI_PT701 - Deary Tap 115kV Line Mitigation</v>
          </cell>
          <cell r="D1849" t="str">
            <v>ER_2579</v>
          </cell>
          <cell r="E1849" t="str">
            <v>2579</v>
          </cell>
          <cell r="F1849" t="str">
            <v>ER_2579 - Low Priority Ratings Mitigation</v>
          </cell>
          <cell r="G1849" t="str">
            <v>Transmission NERC Low-Risk Priority Lines Mitigation</v>
          </cell>
          <cell r="H1849" t="str">
            <v>T&amp;D Engineering</v>
          </cell>
          <cell r="I1849" t="str">
            <v>T&amp;D</v>
          </cell>
          <cell r="J1849" t="str">
            <v>Mandatory &amp; Compliance</v>
          </cell>
          <cell r="K1849" t="str">
            <v>SRV_ED</v>
          </cell>
          <cell r="L1849" t="str">
            <v>JUR_ID</v>
          </cell>
          <cell r="M1849" t="str">
            <v>Elec Transmission 350-359</v>
          </cell>
          <cell r="N1849" t="str">
            <v>True</v>
          </cell>
          <cell r="O1849" t="str">
            <v>Inactive</v>
          </cell>
          <cell r="P1849" t="str">
            <v>ORG_L08</v>
          </cell>
        </row>
        <row r="1850">
          <cell r="A1850" t="str">
            <v>BI_PT702</v>
          </cell>
          <cell r="B1850" t="str">
            <v>PT702</v>
          </cell>
          <cell r="C1850" t="str">
            <v>BI_PT702 - Latah-Moscow 115kV Line Mitigation</v>
          </cell>
          <cell r="D1850" t="str">
            <v>ER_2579</v>
          </cell>
          <cell r="E1850" t="str">
            <v>2579</v>
          </cell>
          <cell r="F1850" t="str">
            <v>ER_2579 - Low Priority Ratings Mitigation</v>
          </cell>
          <cell r="G1850" t="str">
            <v>Transmission NERC Low-Risk Priority Lines Mitigation</v>
          </cell>
          <cell r="H1850" t="str">
            <v>T&amp;D Engineering</v>
          </cell>
          <cell r="I1850" t="str">
            <v>T&amp;D</v>
          </cell>
          <cell r="J1850" t="str">
            <v>Mandatory &amp; Compliance</v>
          </cell>
          <cell r="K1850" t="str">
            <v>SRV_ED</v>
          </cell>
          <cell r="L1850" t="str">
            <v>JUR_WA</v>
          </cell>
          <cell r="M1850" t="str">
            <v>Elec Transmission 350-359</v>
          </cell>
          <cell r="N1850" t="str">
            <v>True</v>
          </cell>
          <cell r="O1850" t="str">
            <v>Inactive</v>
          </cell>
          <cell r="P1850" t="str">
            <v>ORG_L08</v>
          </cell>
        </row>
        <row r="1851">
          <cell r="A1851" t="str">
            <v>BI_PT703</v>
          </cell>
          <cell r="B1851" t="str">
            <v>PT703</v>
          </cell>
          <cell r="C1851" t="str">
            <v>BI_PT703 - Eighth &amp; Fancher-Latah 115kV Line Mitigation</v>
          </cell>
          <cell r="D1851" t="str">
            <v>ER_2579</v>
          </cell>
          <cell r="E1851" t="str">
            <v>2579</v>
          </cell>
          <cell r="F1851" t="str">
            <v>ER_2579 - Low Priority Ratings Mitigation</v>
          </cell>
          <cell r="G1851" t="str">
            <v>Transmission NERC Low-Risk Priority Lines Mitigation</v>
          </cell>
          <cell r="H1851" t="str">
            <v>T&amp;D Engineering</v>
          </cell>
          <cell r="I1851" t="str">
            <v>T&amp;D</v>
          </cell>
          <cell r="J1851" t="str">
            <v>Mandatory &amp; Compliance</v>
          </cell>
          <cell r="K1851" t="str">
            <v>SRV_ED</v>
          </cell>
          <cell r="L1851" t="str">
            <v>JUR_AN</v>
          </cell>
          <cell r="M1851" t="str">
            <v>Elec Transmission 350-359</v>
          </cell>
          <cell r="N1851" t="str">
            <v>True</v>
          </cell>
          <cell r="O1851" t="str">
            <v>Active</v>
          </cell>
          <cell r="P1851" t="str">
            <v>ORG_L08</v>
          </cell>
        </row>
        <row r="1852">
          <cell r="A1852" t="str">
            <v>BI_PT766</v>
          </cell>
          <cell r="B1852" t="str">
            <v>PT766</v>
          </cell>
          <cell r="C1852" t="str">
            <v>BI_PT766 - Latah Jct 115 Integration</v>
          </cell>
          <cell r="D1852" t="str">
            <v>ER_2392</v>
          </cell>
          <cell r="E1852" t="str">
            <v>2392</v>
          </cell>
          <cell r="F1852" t="str">
            <v>ER_2392 - Latah Jct 115 Sub-Add 115 PCBs (KEC)</v>
          </cell>
          <cell r="G1852" t="str">
            <v>Regular Capital - Pre Business Case</v>
          </cell>
          <cell r="H1852" t="str">
            <v>No Subfunction</v>
          </cell>
          <cell r="I1852" t="str">
            <v>No Function</v>
          </cell>
          <cell r="J1852" t="str">
            <v>No Driver</v>
          </cell>
          <cell r="K1852" t="str">
            <v>SRV_ED</v>
          </cell>
          <cell r="L1852" t="str">
            <v>JUR_WA</v>
          </cell>
          <cell r="M1852" t="str">
            <v>Elec Transmission 350-359</v>
          </cell>
          <cell r="N1852" t="str">
            <v>True</v>
          </cell>
          <cell r="O1852" t="str">
            <v>Inactive</v>
          </cell>
          <cell r="P1852" t="str">
            <v>ORG_L08</v>
          </cell>
        </row>
        <row r="1853">
          <cell r="A1853" t="str">
            <v>BI_PT801</v>
          </cell>
          <cell r="B1853" t="str">
            <v>PT801</v>
          </cell>
          <cell r="C1853" t="str">
            <v>BI_PT801 - Shw-Sun 115 Nelson Steel</v>
          </cell>
          <cell r="D1853" t="str">
            <v>ER_2453</v>
          </cell>
          <cell r="E1853" t="str">
            <v>2453</v>
          </cell>
          <cell r="F1853" t="str">
            <v>ER_2453 - Shw-Sun 115 Nelson Steel</v>
          </cell>
          <cell r="G1853" t="str">
            <v>Regular Capital - Pre Business Case</v>
          </cell>
          <cell r="H1853" t="str">
            <v>No Subfunction</v>
          </cell>
          <cell r="I1853" t="str">
            <v>No Function</v>
          </cell>
          <cell r="J1853" t="str">
            <v>No Driver</v>
          </cell>
          <cell r="K1853" t="str">
            <v>SRV_ED</v>
          </cell>
          <cell r="L1853" t="str">
            <v>JUR_WA</v>
          </cell>
          <cell r="M1853" t="str">
            <v>Elec Transmission 350-359</v>
          </cell>
          <cell r="N1853" t="str">
            <v>True</v>
          </cell>
          <cell r="O1853" t="str">
            <v>Inactive</v>
          </cell>
          <cell r="P1853" t="str">
            <v>ORG_L08</v>
          </cell>
        </row>
        <row r="1854">
          <cell r="A1854" t="str">
            <v>BI_PT802</v>
          </cell>
          <cell r="B1854" t="str">
            <v>PT802</v>
          </cell>
          <cell r="C1854" t="str">
            <v>BI_PT802 - Terre View Substation:  Integrate 115 Xsm</v>
          </cell>
          <cell r="D1854" t="str">
            <v>ER_2264</v>
          </cell>
          <cell r="E1854" t="str">
            <v>2264</v>
          </cell>
          <cell r="F1854" t="str">
            <v>ER_2264 - Terre View 115-Sub Construct (WSU)</v>
          </cell>
          <cell r="G1854" t="str">
            <v>Regular Capital - Pre Business Case</v>
          </cell>
          <cell r="H1854" t="str">
            <v>No Subfunction</v>
          </cell>
          <cell r="I1854" t="str">
            <v>No Function</v>
          </cell>
          <cell r="J1854" t="str">
            <v>No Driver</v>
          </cell>
          <cell r="K1854" t="str">
            <v>SRV_ED</v>
          </cell>
          <cell r="L1854" t="str">
            <v>JUR_WA</v>
          </cell>
          <cell r="M1854" t="str">
            <v>Elec Distribution 360-373</v>
          </cell>
          <cell r="N1854" t="str">
            <v>True</v>
          </cell>
          <cell r="O1854" t="str">
            <v>Inactive</v>
          </cell>
          <cell r="P1854" t="str">
            <v>ORG_L08</v>
          </cell>
        </row>
        <row r="1855">
          <cell r="A1855" t="str">
            <v>BI_PT900</v>
          </cell>
          <cell r="B1855" t="str">
            <v>PT900</v>
          </cell>
          <cell r="C1855" t="str">
            <v>BI_PT900 - Moscow-Pullman State Line Sub - New (Trans)</v>
          </cell>
          <cell r="D1855" t="str">
            <v>ER_2274</v>
          </cell>
          <cell r="E1855" t="str">
            <v>2274</v>
          </cell>
          <cell r="F1855" t="str">
            <v>ER_2274 - New Substations</v>
          </cell>
          <cell r="G1855" t="str">
            <v>Substation - New Distribution Station Capacity Program</v>
          </cell>
          <cell r="H1855" t="str">
            <v>T&amp;D Engineering</v>
          </cell>
          <cell r="I1855" t="str">
            <v>T&amp;D</v>
          </cell>
          <cell r="J1855" t="str">
            <v>Performance &amp; Capacity</v>
          </cell>
          <cell r="K1855" t="str">
            <v>SRV_ED</v>
          </cell>
          <cell r="L1855" t="str">
            <v>JUR_AN</v>
          </cell>
          <cell r="M1855" t="str">
            <v>Elec Transmission 350-359</v>
          </cell>
          <cell r="N1855" t="str">
            <v>True</v>
          </cell>
          <cell r="O1855" t="str">
            <v>Active</v>
          </cell>
          <cell r="P1855" t="str">
            <v>ORG_L08</v>
          </cell>
        </row>
        <row r="1856">
          <cell r="A1856" t="str">
            <v>BI_PT901</v>
          </cell>
          <cell r="B1856" t="str">
            <v>PT901</v>
          </cell>
          <cell r="C1856" t="str">
            <v>BI_PT901 - Mos23-N Moscow 115 Recond</v>
          </cell>
          <cell r="D1856" t="str">
            <v>ER_2455</v>
          </cell>
          <cell r="E1856" t="str">
            <v>2455</v>
          </cell>
          <cell r="F1856" t="str">
            <v>ER_2455 - Mos23-N Moscow 115 Recond</v>
          </cell>
          <cell r="G1856" t="str">
            <v>Regular Capital - Pre Business Case</v>
          </cell>
          <cell r="H1856" t="str">
            <v>No Subfunction</v>
          </cell>
          <cell r="I1856" t="str">
            <v>No Function</v>
          </cell>
          <cell r="J1856" t="str">
            <v>No Driver</v>
          </cell>
          <cell r="K1856" t="str">
            <v>SRV_ED</v>
          </cell>
          <cell r="L1856" t="str">
            <v>JUR_ID</v>
          </cell>
          <cell r="M1856" t="str">
            <v>Elec Transmission 350-359</v>
          </cell>
          <cell r="N1856" t="str">
            <v>True</v>
          </cell>
          <cell r="O1856" t="str">
            <v>Inactive</v>
          </cell>
          <cell r="P1856" t="str">
            <v>ORG_L08</v>
          </cell>
        </row>
        <row r="1857">
          <cell r="A1857" t="str">
            <v>BI_PT902</v>
          </cell>
          <cell r="B1857" t="str">
            <v>PT902</v>
          </cell>
          <cell r="C1857" t="str">
            <v>BI_PT902 - N Moscow-Pullman 115 Recond</v>
          </cell>
          <cell r="D1857" t="str">
            <v>ER_2455</v>
          </cell>
          <cell r="E1857" t="str">
            <v>2455</v>
          </cell>
          <cell r="F1857" t="str">
            <v>ER_2455 - Mos23-N Moscow 115 Recond</v>
          </cell>
          <cell r="G1857" t="str">
            <v>Regular Capital - Pre Business Case</v>
          </cell>
          <cell r="H1857" t="str">
            <v>No Subfunction</v>
          </cell>
          <cell r="I1857" t="str">
            <v>No Function</v>
          </cell>
          <cell r="J1857" t="str">
            <v>No Driver</v>
          </cell>
          <cell r="K1857" t="str">
            <v>SRV_ED</v>
          </cell>
          <cell r="L1857" t="str">
            <v>JUR_ID</v>
          </cell>
          <cell r="M1857" t="str">
            <v>Elec Transmission 350-359</v>
          </cell>
          <cell r="N1857" t="str">
            <v>True</v>
          </cell>
          <cell r="O1857" t="str">
            <v>Inactive</v>
          </cell>
          <cell r="P1857" t="str">
            <v>ORG_L08</v>
          </cell>
        </row>
        <row r="1858">
          <cell r="A1858" t="str">
            <v>BI_PT903</v>
          </cell>
          <cell r="B1858" t="str">
            <v>PT903</v>
          </cell>
          <cell r="C1858" t="str">
            <v>BI_PT903 - Moscow City 115/13V Sub Rebld and SCADA Tx Integ</v>
          </cell>
          <cell r="D1858" t="str">
            <v>ER_2204</v>
          </cell>
          <cell r="E1858" t="str">
            <v>2204</v>
          </cell>
          <cell r="F1858" t="str">
            <v>ER_2204 - Substation Rebuilds</v>
          </cell>
          <cell r="G1858" t="str">
            <v>Substation - Station Rebuilds Program</v>
          </cell>
          <cell r="H1858" t="str">
            <v>T&amp;D Engineering</v>
          </cell>
          <cell r="I1858" t="str">
            <v>T&amp;D</v>
          </cell>
          <cell r="J1858" t="str">
            <v>Asset Condition</v>
          </cell>
          <cell r="K1858" t="str">
            <v>SRV_ED</v>
          </cell>
          <cell r="L1858" t="str">
            <v>JUR_AN</v>
          </cell>
          <cell r="M1858" t="str">
            <v>Elec Distribution 360-373</v>
          </cell>
          <cell r="N1858" t="str">
            <v>True</v>
          </cell>
          <cell r="O1858" t="str">
            <v>Active</v>
          </cell>
          <cell r="P1858" t="str">
            <v>ORG_L08</v>
          </cell>
        </row>
        <row r="1859">
          <cell r="A1859" t="str">
            <v>BI_PY101</v>
          </cell>
          <cell r="B1859" t="str">
            <v>PY101</v>
          </cell>
          <cell r="C1859" t="str">
            <v>BI_PY101 - Boulder Park Generating Station</v>
          </cell>
          <cell r="D1859" t="str">
            <v>ER_4113</v>
          </cell>
          <cell r="E1859" t="str">
            <v>4113</v>
          </cell>
          <cell r="F1859" t="str">
            <v>ER_4113 - Boulder Park Generating Station</v>
          </cell>
          <cell r="G1859" t="str">
            <v>Regular Capital - Pre Business Case</v>
          </cell>
          <cell r="H1859" t="str">
            <v>No Subfunction</v>
          </cell>
          <cell r="I1859" t="str">
            <v>No Function</v>
          </cell>
          <cell r="J1859" t="str">
            <v>No Driver</v>
          </cell>
          <cell r="K1859" t="str">
            <v>SRV_ED</v>
          </cell>
          <cell r="L1859" t="str">
            <v>JUR_WA</v>
          </cell>
          <cell r="M1859" t="str">
            <v>Other Elec Production / Turbines 340-346</v>
          </cell>
          <cell r="N1859" t="str">
            <v>True</v>
          </cell>
          <cell r="O1859" t="str">
            <v>Inactive</v>
          </cell>
          <cell r="P1859" t="str">
            <v>ORG_E07</v>
          </cell>
        </row>
        <row r="1860">
          <cell r="A1860" t="str">
            <v>BI_RBG11</v>
          </cell>
          <cell r="B1860" t="str">
            <v>RBG11</v>
          </cell>
          <cell r="C1860" t="str">
            <v>BI_RBG11 - Gas Revenue Blanket-Spokane</v>
          </cell>
          <cell r="D1860" t="str">
            <v>ER_1001</v>
          </cell>
          <cell r="E1860" t="str">
            <v>1001</v>
          </cell>
          <cell r="F1860" t="str">
            <v>ER_1001 - Gas Revenue Blanket</v>
          </cell>
          <cell r="G1860" t="str">
            <v>New Revenue - Growth</v>
          </cell>
          <cell r="H1860" t="str">
            <v>Growth Subfunction</v>
          </cell>
          <cell r="I1860" t="str">
            <v>Growth</v>
          </cell>
          <cell r="J1860" t="str">
            <v>Customer Requested</v>
          </cell>
          <cell r="K1860" t="str">
            <v>SRV_GD</v>
          </cell>
          <cell r="L1860" t="str">
            <v>JUR_AA</v>
          </cell>
          <cell r="M1860" t="str">
            <v>Gas Distribution 374-387</v>
          </cell>
          <cell r="N1860" t="str">
            <v>False</v>
          </cell>
          <cell r="O1860" t="str">
            <v>Inactive</v>
          </cell>
          <cell r="P1860" t="str">
            <v>ORG_L50</v>
          </cell>
        </row>
        <row r="1861">
          <cell r="A1861" t="str">
            <v>BI_RBO11</v>
          </cell>
          <cell r="B1861" t="str">
            <v>RBO11</v>
          </cell>
          <cell r="C1861" t="str">
            <v>BI_RBO11 - Gas Revenue Blanket-Othello</v>
          </cell>
          <cell r="D1861" t="str">
            <v>ER_1001</v>
          </cell>
          <cell r="E1861" t="str">
            <v>1001</v>
          </cell>
          <cell r="F1861" t="str">
            <v>ER_1001 - Gas Revenue Blanket</v>
          </cell>
          <cell r="G1861" t="str">
            <v>New Revenue - Growth</v>
          </cell>
          <cell r="H1861" t="str">
            <v>Growth Subfunction</v>
          </cell>
          <cell r="I1861" t="str">
            <v>Growth</v>
          </cell>
          <cell r="J1861" t="str">
            <v>Customer Requested</v>
          </cell>
          <cell r="K1861" t="str">
            <v>SRV_GD</v>
          </cell>
          <cell r="L1861" t="str">
            <v>JUR_AA</v>
          </cell>
          <cell r="M1861" t="str">
            <v>Gas Distribution 374-387</v>
          </cell>
          <cell r="N1861" t="str">
            <v>False</v>
          </cell>
          <cell r="O1861" t="str">
            <v>Inactive</v>
          </cell>
          <cell r="P1861" t="str">
            <v>ORG_H50</v>
          </cell>
        </row>
        <row r="1862">
          <cell r="A1862" t="str">
            <v>BI_RBW11</v>
          </cell>
          <cell r="B1862" t="str">
            <v>RBW11</v>
          </cell>
          <cell r="C1862" t="str">
            <v>BI_RBW11 - Gas Revenue Blanket-Colville</v>
          </cell>
          <cell r="D1862" t="str">
            <v>ER_1001</v>
          </cell>
          <cell r="E1862" t="str">
            <v>1001</v>
          </cell>
          <cell r="F1862" t="str">
            <v>ER_1001 - Gas Revenue Blanket</v>
          </cell>
          <cell r="G1862" t="str">
            <v>New Revenue - Growth</v>
          </cell>
          <cell r="H1862" t="str">
            <v>Growth Subfunction</v>
          </cell>
          <cell r="I1862" t="str">
            <v>Growth</v>
          </cell>
          <cell r="J1862" t="str">
            <v>Customer Requested</v>
          </cell>
          <cell r="K1862" t="str">
            <v>SRV_GD</v>
          </cell>
          <cell r="L1862" t="str">
            <v>JUR_AA</v>
          </cell>
          <cell r="M1862" t="str">
            <v>Gas Distribution 374-387</v>
          </cell>
          <cell r="N1862" t="str">
            <v>False</v>
          </cell>
          <cell r="O1862" t="str">
            <v>Inactive</v>
          </cell>
          <cell r="P1862" t="str">
            <v>ORG_G50</v>
          </cell>
        </row>
        <row r="1863">
          <cell r="A1863" t="str">
            <v>BI_RCJ11</v>
          </cell>
          <cell r="B1863" t="str">
            <v>RCJ11</v>
          </cell>
          <cell r="C1863" t="str">
            <v>BI_RCJ11 - Gas Revenue Blanket-Coeur D'Alene</v>
          </cell>
          <cell r="D1863" t="str">
            <v>ER_1001</v>
          </cell>
          <cell r="E1863" t="str">
            <v>1001</v>
          </cell>
          <cell r="F1863" t="str">
            <v>ER_1001 - Gas Revenue Blanket</v>
          </cell>
          <cell r="G1863" t="str">
            <v>New Revenue - Growth</v>
          </cell>
          <cell r="H1863" t="str">
            <v>Growth Subfunction</v>
          </cell>
          <cell r="I1863" t="str">
            <v>Growth</v>
          </cell>
          <cell r="J1863" t="str">
            <v>Customer Requested</v>
          </cell>
          <cell r="K1863" t="str">
            <v>SRV_GD</v>
          </cell>
          <cell r="L1863" t="str">
            <v>JUR_AA</v>
          </cell>
          <cell r="M1863" t="str">
            <v>Gas Distribution 374-387</v>
          </cell>
          <cell r="N1863" t="str">
            <v>False</v>
          </cell>
          <cell r="O1863" t="str">
            <v>Inactive</v>
          </cell>
          <cell r="P1863" t="str">
            <v>ORG_L53</v>
          </cell>
        </row>
        <row r="1864">
          <cell r="A1864" t="str">
            <v>BI_RLL11</v>
          </cell>
          <cell r="B1864" t="str">
            <v>RLL11</v>
          </cell>
          <cell r="C1864" t="str">
            <v>BI_RLL11 - Gas Revenue Blanket-Lewiston/Clarkston</v>
          </cell>
          <cell r="D1864" t="str">
            <v>ER_1001</v>
          </cell>
          <cell r="E1864" t="str">
            <v>1001</v>
          </cell>
          <cell r="F1864" t="str">
            <v>ER_1001 - Gas Revenue Blanket</v>
          </cell>
          <cell r="G1864" t="str">
            <v>New Revenue - Growth</v>
          </cell>
          <cell r="H1864" t="str">
            <v>Growth Subfunction</v>
          </cell>
          <cell r="I1864" t="str">
            <v>Growth</v>
          </cell>
          <cell r="J1864" t="str">
            <v>Customer Requested</v>
          </cell>
          <cell r="K1864" t="str">
            <v>SRV_GD</v>
          </cell>
          <cell r="L1864" t="str">
            <v>JUR_AA</v>
          </cell>
          <cell r="M1864" t="str">
            <v>Gas Distribution 374-387</v>
          </cell>
          <cell r="N1864" t="str">
            <v>False</v>
          </cell>
          <cell r="O1864" t="str">
            <v>Inactive</v>
          </cell>
          <cell r="P1864" t="str">
            <v>ORG_D53</v>
          </cell>
        </row>
        <row r="1865">
          <cell r="A1865" t="str">
            <v>BI_RPJ11</v>
          </cell>
          <cell r="B1865" t="str">
            <v>RPJ11</v>
          </cell>
          <cell r="C1865" t="str">
            <v>BI_RPJ11 - Gas Revenue Blanket-Palouse</v>
          </cell>
          <cell r="D1865" t="str">
            <v>ER_1001</v>
          </cell>
          <cell r="E1865" t="str">
            <v>1001</v>
          </cell>
          <cell r="F1865" t="str">
            <v>ER_1001 - Gas Revenue Blanket</v>
          </cell>
          <cell r="G1865" t="str">
            <v>New Revenue - Growth</v>
          </cell>
          <cell r="H1865" t="str">
            <v>Growth Subfunction</v>
          </cell>
          <cell r="I1865" t="str">
            <v>Growth</v>
          </cell>
          <cell r="J1865" t="str">
            <v>Customer Requested</v>
          </cell>
          <cell r="K1865" t="str">
            <v>SRV_GD</v>
          </cell>
          <cell r="L1865" t="str">
            <v>JUR_AA</v>
          </cell>
          <cell r="M1865" t="str">
            <v>Gas Distribution 374-387</v>
          </cell>
          <cell r="N1865" t="str">
            <v>False</v>
          </cell>
          <cell r="O1865" t="str">
            <v>Inactive</v>
          </cell>
          <cell r="P1865" t="str">
            <v>ORG_B53</v>
          </cell>
        </row>
        <row r="1866">
          <cell r="A1866" t="str">
            <v>BI_SBC10</v>
          </cell>
          <cell r="B1866" t="str">
            <v>SBC10</v>
          </cell>
          <cell r="C1866" t="str">
            <v>BI_SBC10 - Kendall Yards-New Revenue</v>
          </cell>
          <cell r="D1866" t="str">
            <v>ER_2070</v>
          </cell>
          <cell r="E1866" t="str">
            <v>2070</v>
          </cell>
          <cell r="F1866" t="str">
            <v>ER_2070 - Trans/Dist/Sub Reimbursable Projects</v>
          </cell>
          <cell r="G1866" t="str">
            <v>T&amp;D Reimbursable</v>
          </cell>
          <cell r="H1866" t="str">
            <v>T&amp;D Engineering</v>
          </cell>
          <cell r="I1866" t="str">
            <v>T&amp;D</v>
          </cell>
          <cell r="J1866" t="str">
            <v>Customer Requested</v>
          </cell>
          <cell r="K1866" t="str">
            <v>SRV_ED</v>
          </cell>
          <cell r="L1866" t="str">
            <v>JUR_AN</v>
          </cell>
          <cell r="M1866" t="str">
            <v>Elec Transmission 350-359</v>
          </cell>
          <cell r="N1866" t="str">
            <v>False</v>
          </cell>
          <cell r="O1866" t="str">
            <v>Inactive</v>
          </cell>
          <cell r="P1866" t="str">
            <v>ORG_B50</v>
          </cell>
        </row>
        <row r="1867">
          <cell r="A1867" t="str">
            <v>BI_SC000</v>
          </cell>
          <cell r="B1867" t="str">
            <v>SC000</v>
          </cell>
          <cell r="C1867" t="str">
            <v>BI_SC000 - Sunset 115kV Substation Rebuild - Backhaul Comm</v>
          </cell>
          <cell r="D1867" t="str">
            <v>ER_2204</v>
          </cell>
          <cell r="E1867" t="str">
            <v>2204</v>
          </cell>
          <cell r="F1867" t="str">
            <v>ER_2204 - Substation Rebuilds</v>
          </cell>
          <cell r="G1867" t="str">
            <v>Substation - Station Rebuilds Program</v>
          </cell>
          <cell r="H1867" t="str">
            <v>T&amp;D Engineering</v>
          </cell>
          <cell r="I1867" t="str">
            <v>T&amp;D</v>
          </cell>
          <cell r="J1867" t="str">
            <v>Asset Condition</v>
          </cell>
          <cell r="K1867" t="str">
            <v>SRV_CD</v>
          </cell>
          <cell r="L1867" t="str">
            <v>JUR_AA</v>
          </cell>
          <cell r="M1867" t="str">
            <v>General 12yr 389 / 393-395 / 397-398</v>
          </cell>
          <cell r="N1867" t="str">
            <v>True</v>
          </cell>
          <cell r="O1867" t="str">
            <v>Active</v>
          </cell>
          <cell r="P1867" t="str">
            <v>ORG_J09</v>
          </cell>
        </row>
        <row r="1868">
          <cell r="A1868" t="str">
            <v>BI_SC001</v>
          </cell>
          <cell r="B1868" t="str">
            <v>SC001</v>
          </cell>
          <cell r="C1868" t="str">
            <v>BI_SC001 - Sunset 115kV Substation Rebuild - Security Monitoring</v>
          </cell>
          <cell r="D1868" t="str">
            <v>ER_2204</v>
          </cell>
          <cell r="E1868" t="str">
            <v>2204</v>
          </cell>
          <cell r="F1868" t="str">
            <v>ER_2204 - Substation Rebuilds</v>
          </cell>
          <cell r="G1868" t="str">
            <v>Substation - Station Rebuilds Program</v>
          </cell>
          <cell r="H1868" t="str">
            <v>T&amp;D Engineering</v>
          </cell>
          <cell r="I1868" t="str">
            <v>T&amp;D</v>
          </cell>
          <cell r="J1868" t="str">
            <v>Asset Condition</v>
          </cell>
          <cell r="K1868" t="str">
            <v>SRV_CD</v>
          </cell>
          <cell r="L1868" t="str">
            <v>JUR_AA</v>
          </cell>
          <cell r="M1868" t="str">
            <v>General 12yr 389 / 393-395 / 397-398</v>
          </cell>
          <cell r="N1868" t="str">
            <v>True</v>
          </cell>
          <cell r="O1868" t="str">
            <v>Active</v>
          </cell>
          <cell r="P1868" t="str">
            <v>ORG_C09</v>
          </cell>
        </row>
        <row r="1869">
          <cell r="A1869" t="str">
            <v>BI_SC002</v>
          </cell>
          <cell r="B1869" t="str">
            <v>SC002</v>
          </cell>
          <cell r="C1869" t="str">
            <v>BI_SC002 - Metro 115kV Substation Rebuild - Backhaul Comm</v>
          </cell>
          <cell r="D1869" t="str">
            <v>ER_2204</v>
          </cell>
          <cell r="E1869" t="str">
            <v>2204</v>
          </cell>
          <cell r="F1869" t="str">
            <v>ER_2204 - Substation Rebuilds</v>
          </cell>
          <cell r="G1869" t="str">
            <v>Substation - Station Rebuilds Program</v>
          </cell>
          <cell r="H1869" t="str">
            <v>T&amp;D Engineering</v>
          </cell>
          <cell r="I1869" t="str">
            <v>T&amp;D</v>
          </cell>
          <cell r="J1869" t="str">
            <v>Asset Condition</v>
          </cell>
          <cell r="K1869" t="str">
            <v>SRV_CD</v>
          </cell>
          <cell r="L1869" t="str">
            <v>JUR_AA</v>
          </cell>
          <cell r="M1869" t="str">
            <v>General 12yr 389 / 393-395 / 397-398</v>
          </cell>
          <cell r="N1869" t="str">
            <v>True</v>
          </cell>
          <cell r="O1869" t="str">
            <v>Active</v>
          </cell>
          <cell r="P1869" t="str">
            <v>ORG_J09</v>
          </cell>
        </row>
        <row r="1870">
          <cell r="A1870" t="str">
            <v>BI_SC003</v>
          </cell>
          <cell r="B1870" t="str">
            <v>SC003</v>
          </cell>
          <cell r="C1870" t="str">
            <v>BI_SC003 - Metro 115kV Sub Rebuild - Security Monitoring</v>
          </cell>
          <cell r="D1870" t="str">
            <v>ER_2204</v>
          </cell>
          <cell r="E1870" t="str">
            <v>2204</v>
          </cell>
          <cell r="F1870" t="str">
            <v>ER_2204 - Substation Rebuilds</v>
          </cell>
          <cell r="G1870" t="str">
            <v>Substation - Station Rebuilds Program</v>
          </cell>
          <cell r="H1870" t="str">
            <v>T&amp;D Engineering</v>
          </cell>
          <cell r="I1870" t="str">
            <v>T&amp;D</v>
          </cell>
          <cell r="J1870" t="str">
            <v>Asset Condition</v>
          </cell>
          <cell r="K1870" t="str">
            <v>SRV_CD</v>
          </cell>
          <cell r="L1870" t="str">
            <v>JUR_AA</v>
          </cell>
          <cell r="M1870" t="str">
            <v>Facilities 390-391</v>
          </cell>
          <cell r="N1870" t="str">
            <v>True</v>
          </cell>
          <cell r="O1870" t="str">
            <v>Active</v>
          </cell>
          <cell r="P1870" t="str">
            <v>ORG_C09</v>
          </cell>
        </row>
        <row r="1871">
          <cell r="A1871" t="str">
            <v>BI_SC004</v>
          </cell>
          <cell r="B1871" t="str">
            <v>SC004</v>
          </cell>
          <cell r="C1871" t="str">
            <v>BI_SC004 - Metro 115kV Substation Rebuild - Netw Comms &amp; Sec Camera Integ</v>
          </cell>
          <cell r="D1871" t="str">
            <v>ER_2204</v>
          </cell>
          <cell r="E1871" t="str">
            <v>2204</v>
          </cell>
          <cell r="F1871" t="str">
            <v>ER_2204 - Substation Rebuilds</v>
          </cell>
          <cell r="G1871" t="str">
            <v>Substation - Station Rebuilds Program</v>
          </cell>
          <cell r="H1871" t="str">
            <v>T&amp;D Engineering</v>
          </cell>
          <cell r="I1871" t="str">
            <v>T&amp;D</v>
          </cell>
          <cell r="J1871" t="str">
            <v>Asset Condition</v>
          </cell>
          <cell r="K1871" t="str">
            <v>SRV_ED</v>
          </cell>
          <cell r="L1871" t="str">
            <v>JUR_AN</v>
          </cell>
          <cell r="M1871" t="str">
            <v>Elec Distribution 360-373</v>
          </cell>
          <cell r="N1871" t="str">
            <v>True</v>
          </cell>
          <cell r="O1871" t="str">
            <v>Active</v>
          </cell>
          <cell r="P1871" t="str">
            <v>ORG_J09</v>
          </cell>
        </row>
        <row r="1872">
          <cell r="A1872" t="str">
            <v>BI_SC005</v>
          </cell>
          <cell r="B1872" t="str">
            <v>SC005</v>
          </cell>
          <cell r="C1872" t="str">
            <v>BI_SC005 - Flint Rd Access Control &amp; Integ</v>
          </cell>
          <cell r="D1872" t="str">
            <v>ER_2274</v>
          </cell>
          <cell r="E1872" t="str">
            <v>2274</v>
          </cell>
          <cell r="F1872" t="str">
            <v>ER_2274 - New Substations</v>
          </cell>
          <cell r="G1872" t="str">
            <v>Substation - New Distribution Station Capacity Program</v>
          </cell>
          <cell r="H1872" t="str">
            <v>T&amp;D Engineering</v>
          </cell>
          <cell r="I1872" t="str">
            <v>T&amp;D</v>
          </cell>
          <cell r="J1872" t="str">
            <v>Performance &amp; Capacity</v>
          </cell>
          <cell r="K1872" t="str">
            <v>SRV_ED</v>
          </cell>
          <cell r="L1872" t="str">
            <v>JUR_AN</v>
          </cell>
          <cell r="M1872" t="str">
            <v>General 12yr 389 / 393-395 / 397-398</v>
          </cell>
          <cell r="N1872" t="str">
            <v>True</v>
          </cell>
          <cell r="O1872" t="str">
            <v>Active</v>
          </cell>
          <cell r="P1872" t="str">
            <v>ORG_C09</v>
          </cell>
        </row>
        <row r="1873">
          <cell r="A1873" t="str">
            <v>BI_SC006</v>
          </cell>
          <cell r="B1873" t="str">
            <v>SC006</v>
          </cell>
          <cell r="C1873" t="str">
            <v>BI_SC006 - Flint Rd Network Comm &amp; Camera Integ</v>
          </cell>
          <cell r="D1873" t="str">
            <v>ER_2274</v>
          </cell>
          <cell r="E1873" t="str">
            <v>2274</v>
          </cell>
          <cell r="F1873" t="str">
            <v>ER_2274 - New Substations</v>
          </cell>
          <cell r="G1873" t="str">
            <v>Substation - New Distribution Station Capacity Program</v>
          </cell>
          <cell r="H1873" t="str">
            <v>T&amp;D Engineering</v>
          </cell>
          <cell r="I1873" t="str">
            <v>T&amp;D</v>
          </cell>
          <cell r="J1873" t="str">
            <v>Performance &amp; Capacity</v>
          </cell>
          <cell r="K1873" t="str">
            <v>SRV_CD</v>
          </cell>
          <cell r="L1873" t="str">
            <v>JUR_AA</v>
          </cell>
          <cell r="M1873" t="str">
            <v>General 12yr 389 / 393-395 / 397-398</v>
          </cell>
          <cell r="N1873" t="str">
            <v>True</v>
          </cell>
          <cell r="O1873" t="str">
            <v>Active</v>
          </cell>
          <cell r="P1873" t="str">
            <v>ORG_J09</v>
          </cell>
        </row>
        <row r="1874">
          <cell r="A1874" t="str">
            <v>BI_SC007</v>
          </cell>
          <cell r="B1874" t="str">
            <v>SC007</v>
          </cell>
          <cell r="C1874" t="str">
            <v>BI_SC007 - Midway Access Control &amp; Integ</v>
          </cell>
          <cell r="D1874" t="str">
            <v>ER_2274</v>
          </cell>
          <cell r="E1874" t="str">
            <v>2274</v>
          </cell>
          <cell r="F1874" t="str">
            <v>ER_2274 - New Substations</v>
          </cell>
          <cell r="G1874" t="str">
            <v>Substation - New Distribution Station Capacity Program</v>
          </cell>
          <cell r="H1874" t="str">
            <v>T&amp;D Engineering</v>
          </cell>
          <cell r="I1874" t="str">
            <v>T&amp;D</v>
          </cell>
          <cell r="J1874" t="str">
            <v>Performance &amp; Capacity</v>
          </cell>
          <cell r="K1874" t="str">
            <v>SRV_ED</v>
          </cell>
          <cell r="L1874" t="str">
            <v>JUR_AN</v>
          </cell>
          <cell r="M1874" t="str">
            <v>General 12yr 389 / 393-395 / 397-398</v>
          </cell>
          <cell r="N1874" t="str">
            <v>True</v>
          </cell>
          <cell r="O1874" t="str">
            <v>Active</v>
          </cell>
          <cell r="P1874" t="str">
            <v>ORG_C09</v>
          </cell>
        </row>
        <row r="1875">
          <cell r="A1875" t="str">
            <v>BI_SC008</v>
          </cell>
          <cell r="B1875" t="str">
            <v>SC008</v>
          </cell>
          <cell r="C1875" t="str">
            <v>BI_SC008 - Midway Network Comm &amp; Camera Integ</v>
          </cell>
          <cell r="D1875" t="str">
            <v>ER_2274</v>
          </cell>
          <cell r="E1875" t="str">
            <v>2274</v>
          </cell>
          <cell r="F1875" t="str">
            <v>ER_2274 - New Substations</v>
          </cell>
          <cell r="G1875" t="str">
            <v>Substation - New Distribution Station Capacity Program</v>
          </cell>
          <cell r="H1875" t="str">
            <v>T&amp;D Engineering</v>
          </cell>
          <cell r="I1875" t="str">
            <v>T&amp;D</v>
          </cell>
          <cell r="J1875" t="str">
            <v>Performance &amp; Capacity</v>
          </cell>
          <cell r="K1875" t="str">
            <v>SRV_CD</v>
          </cell>
          <cell r="L1875" t="str">
            <v>JUR_AA</v>
          </cell>
          <cell r="M1875" t="str">
            <v>General 12yr 389 / 393-395 / 397-398</v>
          </cell>
          <cell r="N1875" t="str">
            <v>True</v>
          </cell>
          <cell r="O1875" t="str">
            <v>Active</v>
          </cell>
          <cell r="P1875" t="str">
            <v>ORG_J09</v>
          </cell>
        </row>
        <row r="1876">
          <cell r="A1876" t="str">
            <v>BI_SC009</v>
          </cell>
          <cell r="B1876" t="str">
            <v>SC009</v>
          </cell>
          <cell r="C1876" t="str">
            <v>BI_SC009 - Irvin Access Control &amp; Integ</v>
          </cell>
          <cell r="D1876" t="str">
            <v>ER_2446</v>
          </cell>
          <cell r="E1876" t="str">
            <v>2446</v>
          </cell>
          <cell r="F1876" t="str">
            <v>ER_2446 - Irvin Sub - New Construction</v>
          </cell>
          <cell r="G1876" t="str">
            <v>Spokane Valley Transmission Reinforcement Project</v>
          </cell>
          <cell r="H1876" t="str">
            <v>T&amp;D Engineering</v>
          </cell>
          <cell r="I1876" t="str">
            <v>T&amp;D</v>
          </cell>
          <cell r="J1876" t="str">
            <v>Mandatory &amp; Compliance</v>
          </cell>
          <cell r="K1876" t="str">
            <v>SRV_ED</v>
          </cell>
          <cell r="L1876" t="str">
            <v>JUR_AN</v>
          </cell>
          <cell r="M1876" t="str">
            <v>General 12yr 389 / 393-395 / 397-398</v>
          </cell>
          <cell r="N1876" t="str">
            <v>True</v>
          </cell>
          <cell r="O1876" t="str">
            <v>Active</v>
          </cell>
          <cell r="P1876" t="str">
            <v>ORG_C09</v>
          </cell>
        </row>
        <row r="1877">
          <cell r="A1877" t="str">
            <v>BI_SC010</v>
          </cell>
          <cell r="B1877" t="str">
            <v>SC010</v>
          </cell>
          <cell r="C1877" t="str">
            <v>BI_SC010 - Irvin Network Comm &amp; Camera Integ</v>
          </cell>
          <cell r="D1877" t="str">
            <v>ER_2446</v>
          </cell>
          <cell r="E1877" t="str">
            <v>2446</v>
          </cell>
          <cell r="F1877" t="str">
            <v>ER_2446 - Irvin Sub - New Construction</v>
          </cell>
          <cell r="G1877" t="str">
            <v>Spokane Valley Transmission Reinforcement Project</v>
          </cell>
          <cell r="H1877" t="str">
            <v>T&amp;D Engineering</v>
          </cell>
          <cell r="I1877" t="str">
            <v>T&amp;D</v>
          </cell>
          <cell r="J1877" t="str">
            <v>Mandatory &amp; Compliance</v>
          </cell>
          <cell r="K1877" t="str">
            <v>SRV_CD</v>
          </cell>
          <cell r="L1877" t="str">
            <v>JUR_AA</v>
          </cell>
          <cell r="M1877" t="str">
            <v>General 12yr 389 / 393-395 / 397-398</v>
          </cell>
          <cell r="N1877" t="str">
            <v>True</v>
          </cell>
          <cell r="O1877" t="str">
            <v>Active</v>
          </cell>
          <cell r="P1877" t="str">
            <v>ORG_J09</v>
          </cell>
        </row>
        <row r="1878">
          <cell r="A1878" t="str">
            <v>BI_SC100</v>
          </cell>
          <cell r="B1878" t="str">
            <v>SC100</v>
          </cell>
          <cell r="C1878" t="str">
            <v>BI_SC100 - West Plains Fiber</v>
          </cell>
          <cell r="D1878" t="str">
            <v>ER_2204</v>
          </cell>
          <cell r="E1878" t="str">
            <v>2204</v>
          </cell>
          <cell r="F1878" t="str">
            <v>ER_2204 - Substation Rebuilds</v>
          </cell>
          <cell r="G1878" t="str">
            <v>Substation - Station Rebuilds Program</v>
          </cell>
          <cell r="H1878" t="str">
            <v>T&amp;D Engineering</v>
          </cell>
          <cell r="I1878" t="str">
            <v>T&amp;D</v>
          </cell>
          <cell r="J1878" t="str">
            <v>Asset Condition</v>
          </cell>
          <cell r="K1878" t="str">
            <v>SRV_CD</v>
          </cell>
          <cell r="L1878" t="str">
            <v>JUR_AA</v>
          </cell>
          <cell r="M1878" t="str">
            <v>General 12yr 389 / 393-395 / 397-398</v>
          </cell>
          <cell r="N1878" t="str">
            <v>True</v>
          </cell>
          <cell r="O1878" t="str">
            <v>Active</v>
          </cell>
          <cell r="P1878" t="str">
            <v>ORG_J09</v>
          </cell>
        </row>
        <row r="1879">
          <cell r="A1879" t="str">
            <v>BI_SC101</v>
          </cell>
          <cell r="B1879" t="str">
            <v>SC101</v>
          </cell>
          <cell r="C1879" t="str">
            <v>BI_SC101 - Southeast Access Control &amp; Integ</v>
          </cell>
          <cell r="D1879" t="str">
            <v>ER_2274</v>
          </cell>
          <cell r="E1879" t="str">
            <v>2274</v>
          </cell>
          <cell r="F1879" t="str">
            <v>ER_2274 - New Substations</v>
          </cell>
          <cell r="G1879" t="str">
            <v>Substation - New Distribution Station Capacity Program</v>
          </cell>
          <cell r="H1879" t="str">
            <v>T&amp;D Engineering</v>
          </cell>
          <cell r="I1879" t="str">
            <v>T&amp;D</v>
          </cell>
          <cell r="J1879" t="str">
            <v>Performance &amp; Capacity</v>
          </cell>
          <cell r="K1879" t="str">
            <v>SRV_ED</v>
          </cell>
          <cell r="L1879" t="str">
            <v>JUR_AN</v>
          </cell>
          <cell r="M1879" t="str">
            <v>General 12yr 389 / 393-395 / 397-398</v>
          </cell>
          <cell r="N1879" t="str">
            <v>True</v>
          </cell>
          <cell r="O1879" t="str">
            <v>Active</v>
          </cell>
          <cell r="P1879" t="str">
            <v>ORG_C09</v>
          </cell>
        </row>
        <row r="1880">
          <cell r="A1880" t="str">
            <v>BI_SC102</v>
          </cell>
          <cell r="B1880" t="str">
            <v>SC102</v>
          </cell>
          <cell r="C1880" t="str">
            <v>BI_SC102 - Southeast Network Comm &amp; Camera Integ</v>
          </cell>
          <cell r="D1880" t="str">
            <v>ER_2274</v>
          </cell>
          <cell r="E1880" t="str">
            <v>2274</v>
          </cell>
          <cell r="F1880" t="str">
            <v>ER_2274 - New Substations</v>
          </cell>
          <cell r="G1880" t="str">
            <v>Substation - New Distribution Station Capacity Program</v>
          </cell>
          <cell r="H1880" t="str">
            <v>T&amp;D Engineering</v>
          </cell>
          <cell r="I1880" t="str">
            <v>T&amp;D</v>
          </cell>
          <cell r="J1880" t="str">
            <v>Performance &amp; Capacity</v>
          </cell>
          <cell r="K1880" t="str">
            <v>SRV_CD</v>
          </cell>
          <cell r="L1880" t="str">
            <v>JUR_AA</v>
          </cell>
          <cell r="M1880" t="str">
            <v>General 12yr 389 / 393-395 / 397-398</v>
          </cell>
          <cell r="N1880" t="str">
            <v>True</v>
          </cell>
          <cell r="O1880" t="str">
            <v>Active</v>
          </cell>
          <cell r="P1880" t="str">
            <v>ORG_J09</v>
          </cell>
        </row>
        <row r="1881">
          <cell r="A1881" t="str">
            <v>BI_SC103</v>
          </cell>
          <cell r="B1881" t="str">
            <v>SC103</v>
          </cell>
          <cell r="C1881" t="str">
            <v>BI_SC103 - WES Rebuild Access Control_Sub Integ</v>
          </cell>
          <cell r="D1881" t="str">
            <v>ER_2531</v>
          </cell>
          <cell r="E1881" t="str">
            <v>2531</v>
          </cell>
          <cell r="F1881" t="str">
            <v>ER_2531 - Westside 230 kV Substation - Rebuild</v>
          </cell>
          <cell r="G1881" t="str">
            <v>Westside 230/115kV Station Brownfield Rebuild Project</v>
          </cell>
          <cell r="H1881" t="str">
            <v>T&amp;D Engineering</v>
          </cell>
          <cell r="I1881" t="str">
            <v>T&amp;D</v>
          </cell>
          <cell r="J1881" t="str">
            <v>Mandatory &amp; Compliance</v>
          </cell>
          <cell r="K1881" t="str">
            <v>SRV_ED</v>
          </cell>
          <cell r="L1881" t="str">
            <v>JUR_AN</v>
          </cell>
          <cell r="M1881" t="str">
            <v>General 12yr 389 / 393-395 / 397-398</v>
          </cell>
          <cell r="N1881" t="str">
            <v>True</v>
          </cell>
          <cell r="O1881" t="str">
            <v>Active</v>
          </cell>
          <cell r="P1881" t="str">
            <v>ORG_C09</v>
          </cell>
        </row>
        <row r="1882">
          <cell r="A1882" t="str">
            <v>BI_SC104</v>
          </cell>
          <cell r="B1882" t="str">
            <v>SC104</v>
          </cell>
          <cell r="C1882" t="str">
            <v>BI_SC104 - WES Rebuild Network Comm_Camera Integ</v>
          </cell>
          <cell r="D1882" t="str">
            <v>ER_2531</v>
          </cell>
          <cell r="E1882" t="str">
            <v>2531</v>
          </cell>
          <cell r="F1882" t="str">
            <v>ER_2531 - Westside 230 kV Substation - Rebuild</v>
          </cell>
          <cell r="G1882" t="str">
            <v>Westside 230/115kV Station Brownfield Rebuild Project</v>
          </cell>
          <cell r="H1882" t="str">
            <v>T&amp;D Engineering</v>
          </cell>
          <cell r="I1882" t="str">
            <v>T&amp;D</v>
          </cell>
          <cell r="J1882" t="str">
            <v>Mandatory &amp; Compliance</v>
          </cell>
          <cell r="K1882" t="str">
            <v>SRV_CD</v>
          </cell>
          <cell r="L1882" t="str">
            <v>JUR_AA</v>
          </cell>
          <cell r="M1882" t="str">
            <v>General 12yr 389 / 393-395 / 397-398</v>
          </cell>
          <cell r="N1882" t="str">
            <v>True</v>
          </cell>
          <cell r="O1882" t="str">
            <v>Active</v>
          </cell>
          <cell r="P1882" t="str">
            <v>ORG_J09</v>
          </cell>
        </row>
        <row r="1883">
          <cell r="A1883" t="str">
            <v>BI_SC200</v>
          </cell>
          <cell r="B1883" t="str">
            <v>SC200</v>
          </cell>
          <cell r="C1883" t="str">
            <v>BI_SC200 - Chester Sub - Access Control &amp; Sub Integ</v>
          </cell>
          <cell r="D1883" t="str">
            <v>ER_2204</v>
          </cell>
          <cell r="E1883" t="str">
            <v>2204</v>
          </cell>
          <cell r="F1883" t="str">
            <v>ER_2204 - Substation Rebuilds</v>
          </cell>
          <cell r="G1883" t="str">
            <v>Substation - Station Rebuilds Program</v>
          </cell>
          <cell r="H1883" t="str">
            <v>T&amp;D Engineering</v>
          </cell>
          <cell r="I1883" t="str">
            <v>T&amp;D</v>
          </cell>
          <cell r="J1883" t="str">
            <v>Asset Condition</v>
          </cell>
          <cell r="K1883" t="str">
            <v>SRV_ED</v>
          </cell>
          <cell r="L1883" t="str">
            <v>JUR_AN</v>
          </cell>
          <cell r="M1883" t="str">
            <v>Elec Distribution 360-373</v>
          </cell>
          <cell r="N1883" t="str">
            <v>True</v>
          </cell>
          <cell r="O1883" t="str">
            <v>Active</v>
          </cell>
          <cell r="P1883" t="str">
            <v>ORG_C09</v>
          </cell>
        </row>
        <row r="1884">
          <cell r="A1884" t="str">
            <v>BI_SC201</v>
          </cell>
          <cell r="B1884" t="str">
            <v>SC201</v>
          </cell>
          <cell r="C1884" t="str">
            <v>BI_SC201 - Chester Sub - Network Comm &amp; Security Integ</v>
          </cell>
          <cell r="D1884" t="str">
            <v>ER_2204</v>
          </cell>
          <cell r="E1884" t="str">
            <v>2204</v>
          </cell>
          <cell r="F1884" t="str">
            <v>ER_2204 - Substation Rebuilds</v>
          </cell>
          <cell r="G1884" t="str">
            <v>Substation - Station Rebuilds Program</v>
          </cell>
          <cell r="H1884" t="str">
            <v>T&amp;D Engineering</v>
          </cell>
          <cell r="I1884" t="str">
            <v>T&amp;D</v>
          </cell>
          <cell r="J1884" t="str">
            <v>Asset Condition</v>
          </cell>
          <cell r="K1884" t="str">
            <v>SRV_CD</v>
          </cell>
          <cell r="L1884" t="str">
            <v>JUR_AA</v>
          </cell>
          <cell r="M1884" t="str">
            <v>Elec Distribution 360-373</v>
          </cell>
          <cell r="N1884" t="str">
            <v>True</v>
          </cell>
          <cell r="O1884" t="str">
            <v>Active</v>
          </cell>
          <cell r="P1884" t="str">
            <v>ORG_J09</v>
          </cell>
        </row>
        <row r="1885">
          <cell r="A1885" t="str">
            <v>BI_SC202</v>
          </cell>
          <cell r="B1885" t="str">
            <v>SC202</v>
          </cell>
          <cell r="C1885" t="str">
            <v>BI_SC202 - Northwest Sub - Access Control &amp; Sub Integ</v>
          </cell>
          <cell r="D1885" t="str">
            <v>ER_2204</v>
          </cell>
          <cell r="E1885" t="str">
            <v>2204</v>
          </cell>
          <cell r="F1885" t="str">
            <v>ER_2204 - Substation Rebuilds</v>
          </cell>
          <cell r="G1885" t="str">
            <v>Substation - Station Rebuilds Program</v>
          </cell>
          <cell r="H1885" t="str">
            <v>T&amp;D Engineering</v>
          </cell>
          <cell r="I1885" t="str">
            <v>T&amp;D</v>
          </cell>
          <cell r="J1885" t="str">
            <v>Asset Condition</v>
          </cell>
          <cell r="K1885" t="str">
            <v>SRV_ED</v>
          </cell>
          <cell r="L1885" t="str">
            <v>JUR_AN</v>
          </cell>
          <cell r="M1885" t="str">
            <v>Elec Distribution 360-373</v>
          </cell>
          <cell r="N1885" t="str">
            <v>True</v>
          </cell>
          <cell r="O1885" t="str">
            <v>Active</v>
          </cell>
          <cell r="P1885" t="str">
            <v>ORG_C09</v>
          </cell>
        </row>
        <row r="1886">
          <cell r="A1886" t="str">
            <v>BI_SC203</v>
          </cell>
          <cell r="B1886" t="str">
            <v>SC203</v>
          </cell>
          <cell r="C1886" t="str">
            <v>BI_SC203 - Northwest Sub - Network Comm &amp; Security Integ</v>
          </cell>
          <cell r="D1886" t="str">
            <v>ER_2204</v>
          </cell>
          <cell r="E1886" t="str">
            <v>2204</v>
          </cell>
          <cell r="F1886" t="str">
            <v>ER_2204 - Substation Rebuilds</v>
          </cell>
          <cell r="G1886" t="str">
            <v>Substation - Station Rebuilds Program</v>
          </cell>
          <cell r="H1886" t="str">
            <v>T&amp;D Engineering</v>
          </cell>
          <cell r="I1886" t="str">
            <v>T&amp;D</v>
          </cell>
          <cell r="J1886" t="str">
            <v>Asset Condition</v>
          </cell>
          <cell r="K1886" t="str">
            <v>SRV_CD</v>
          </cell>
          <cell r="L1886" t="str">
            <v>JUR_AA</v>
          </cell>
          <cell r="M1886" t="str">
            <v>Elec Distribution 360-373</v>
          </cell>
          <cell r="N1886" t="str">
            <v>True</v>
          </cell>
          <cell r="O1886" t="str">
            <v>Active</v>
          </cell>
          <cell r="P1886" t="str">
            <v>ORG_J09</v>
          </cell>
        </row>
        <row r="1887">
          <cell r="A1887" t="str">
            <v>BI_SC204</v>
          </cell>
          <cell r="B1887" t="str">
            <v>SC204</v>
          </cell>
          <cell r="C1887" t="str">
            <v>BI_SC204 - Downtown West - Access Control &amp; Sub Integ</v>
          </cell>
          <cell r="D1887" t="str">
            <v>ER_2274</v>
          </cell>
          <cell r="E1887" t="str">
            <v>2274</v>
          </cell>
          <cell r="F1887" t="str">
            <v>ER_2274 - New Substations</v>
          </cell>
          <cell r="G1887" t="str">
            <v>Substation - New Distribution Station Capacity Program</v>
          </cell>
          <cell r="H1887" t="str">
            <v>T&amp;D Engineering</v>
          </cell>
          <cell r="I1887" t="str">
            <v>T&amp;D</v>
          </cell>
          <cell r="J1887" t="str">
            <v>Performance &amp; Capacity</v>
          </cell>
          <cell r="K1887" t="str">
            <v>SRV_ED</v>
          </cell>
          <cell r="L1887" t="str">
            <v>JUR_AN</v>
          </cell>
          <cell r="M1887" t="str">
            <v>Elec Distribution 360-373</v>
          </cell>
          <cell r="N1887" t="str">
            <v>True</v>
          </cell>
          <cell r="O1887" t="str">
            <v>Active</v>
          </cell>
          <cell r="P1887" t="str">
            <v>ORG_C09</v>
          </cell>
        </row>
        <row r="1888">
          <cell r="A1888" t="str">
            <v>BI_SC205</v>
          </cell>
          <cell r="B1888" t="str">
            <v>SC205</v>
          </cell>
          <cell r="C1888" t="str">
            <v>BI_SC205 - Downtown West - Access Control &amp; Sub Integ</v>
          </cell>
          <cell r="D1888" t="str">
            <v>ER_2274</v>
          </cell>
          <cell r="E1888" t="str">
            <v>2274</v>
          </cell>
          <cell r="F1888" t="str">
            <v>ER_2274 - New Substations</v>
          </cell>
          <cell r="G1888" t="str">
            <v>Substation - New Distribution Station Capacity Program</v>
          </cell>
          <cell r="H1888" t="str">
            <v>T&amp;D Engineering</v>
          </cell>
          <cell r="I1888" t="str">
            <v>T&amp;D</v>
          </cell>
          <cell r="J1888" t="str">
            <v>Performance &amp; Capacity</v>
          </cell>
          <cell r="K1888" t="str">
            <v>SRV_ED</v>
          </cell>
          <cell r="L1888" t="str">
            <v>JUR_AA</v>
          </cell>
          <cell r="M1888" t="str">
            <v>Elec Distribution 360-373</v>
          </cell>
          <cell r="N1888" t="str">
            <v>True</v>
          </cell>
          <cell r="O1888" t="str">
            <v>Active</v>
          </cell>
          <cell r="P1888" t="str">
            <v>ORG_J09</v>
          </cell>
        </row>
        <row r="1889">
          <cell r="A1889" t="str">
            <v>BI_SC206</v>
          </cell>
          <cell r="B1889" t="str">
            <v>SC206</v>
          </cell>
          <cell r="C1889" t="str">
            <v>BI_SC206 - Bluebird - Network Comm &amp; Security Camera</v>
          </cell>
          <cell r="D1889" t="str">
            <v>ER_2539</v>
          </cell>
          <cell r="E1889" t="str">
            <v>2539</v>
          </cell>
          <cell r="F1889" t="str">
            <v>ER_2539 - Garden Springs 230-115 kV Substation</v>
          </cell>
          <cell r="G1889" t="str">
            <v>West Plains New 230kV Substation</v>
          </cell>
          <cell r="H1889" t="str">
            <v>T&amp;D Engineering</v>
          </cell>
          <cell r="I1889" t="str">
            <v>T&amp;D</v>
          </cell>
          <cell r="J1889" t="str">
            <v>Mandatory &amp; Compliance</v>
          </cell>
          <cell r="K1889" t="str">
            <v>SRV_ED</v>
          </cell>
          <cell r="L1889" t="str">
            <v>JUR_AA</v>
          </cell>
          <cell r="M1889" t="str">
            <v>Elec Transmission 350-359</v>
          </cell>
          <cell r="N1889" t="str">
            <v>True</v>
          </cell>
          <cell r="O1889" t="str">
            <v>Active</v>
          </cell>
          <cell r="P1889" t="str">
            <v>ORG_J09</v>
          </cell>
        </row>
        <row r="1890">
          <cell r="A1890" t="str">
            <v>BI_SC207</v>
          </cell>
          <cell r="B1890" t="str">
            <v>SC207</v>
          </cell>
          <cell r="C1890" t="str">
            <v>BI_SC207 - Garden Springs - Network Comm &amp; Security Camera</v>
          </cell>
          <cell r="D1890" t="str">
            <v>ER_2539</v>
          </cell>
          <cell r="E1890" t="str">
            <v>2539</v>
          </cell>
          <cell r="F1890" t="str">
            <v>ER_2539 - Garden Springs 230-115 kV Substation</v>
          </cell>
          <cell r="G1890" t="str">
            <v>West Plains New 230kV Substation</v>
          </cell>
          <cell r="H1890" t="str">
            <v>T&amp;D Engineering</v>
          </cell>
          <cell r="I1890" t="str">
            <v>T&amp;D</v>
          </cell>
          <cell r="J1890" t="str">
            <v>Mandatory &amp; Compliance</v>
          </cell>
          <cell r="K1890" t="str">
            <v>SRV_ED</v>
          </cell>
          <cell r="L1890" t="str">
            <v>JUR_AA</v>
          </cell>
          <cell r="M1890" t="str">
            <v>Elec Transmission 350-359</v>
          </cell>
          <cell r="N1890" t="str">
            <v>True</v>
          </cell>
          <cell r="O1890" t="str">
            <v>Active</v>
          </cell>
          <cell r="P1890" t="str">
            <v>ORG_J09</v>
          </cell>
        </row>
        <row r="1891">
          <cell r="A1891" t="str">
            <v>BI_SC208</v>
          </cell>
          <cell r="B1891" t="str">
            <v>SC208</v>
          </cell>
          <cell r="C1891" t="str">
            <v>BI_SC208 - Garden Springs - Access Control &amp; Sub Integ</v>
          </cell>
          <cell r="D1891" t="str">
            <v>ER_2539</v>
          </cell>
          <cell r="E1891" t="str">
            <v>2539</v>
          </cell>
          <cell r="F1891" t="str">
            <v>ER_2539 - Garden Springs 230-115 kV Substation</v>
          </cell>
          <cell r="G1891" t="str">
            <v>West Plains New 230kV Substation</v>
          </cell>
          <cell r="H1891" t="str">
            <v>T&amp;D Engineering</v>
          </cell>
          <cell r="I1891" t="str">
            <v>T&amp;D</v>
          </cell>
          <cell r="J1891" t="str">
            <v>Mandatory &amp; Compliance</v>
          </cell>
          <cell r="K1891" t="str">
            <v>SRV_ED</v>
          </cell>
          <cell r="L1891" t="str">
            <v>JUR_AN</v>
          </cell>
          <cell r="M1891" t="str">
            <v>Elec Transmission 350-359</v>
          </cell>
          <cell r="N1891" t="str">
            <v>True</v>
          </cell>
          <cell r="O1891" t="str">
            <v>Active</v>
          </cell>
          <cell r="P1891" t="str">
            <v>ORG_C09</v>
          </cell>
        </row>
        <row r="1892">
          <cell r="A1892" t="str">
            <v>BI_SC209</v>
          </cell>
          <cell r="B1892" t="str">
            <v>SC209</v>
          </cell>
          <cell r="C1892" t="str">
            <v>BI_SC209 - Bluebird - Access Control &amp; Sub Integ</v>
          </cell>
          <cell r="D1892" t="str">
            <v>ER_2539</v>
          </cell>
          <cell r="E1892" t="str">
            <v>2539</v>
          </cell>
          <cell r="F1892" t="str">
            <v>ER_2539 - Garden Springs 230-115 kV Substation</v>
          </cell>
          <cell r="G1892" t="str">
            <v>West Plains New 230kV Substation</v>
          </cell>
          <cell r="H1892" t="str">
            <v>T&amp;D Engineering</v>
          </cell>
          <cell r="I1892" t="str">
            <v>T&amp;D</v>
          </cell>
          <cell r="J1892" t="str">
            <v>Mandatory &amp; Compliance</v>
          </cell>
          <cell r="K1892" t="str">
            <v>SRV_ED</v>
          </cell>
          <cell r="L1892" t="str">
            <v>&lt;None&gt;</v>
          </cell>
          <cell r="M1892" t="str">
            <v>Elec Transmission 350-359</v>
          </cell>
          <cell r="N1892" t="str">
            <v>True</v>
          </cell>
          <cell r="O1892" t="str">
            <v>Active</v>
          </cell>
          <cell r="P1892" t="str">
            <v>ORG_C09</v>
          </cell>
        </row>
        <row r="1893">
          <cell r="A1893" t="str">
            <v>BI_SC900</v>
          </cell>
          <cell r="B1893" t="str">
            <v>SC900</v>
          </cell>
          <cell r="C1893" t="str">
            <v>BI_SC900 - Sunset 115kV Sub Comms</v>
          </cell>
          <cell r="D1893" t="str">
            <v>ER_2204</v>
          </cell>
          <cell r="E1893" t="str">
            <v>2204</v>
          </cell>
          <cell r="F1893" t="str">
            <v>ER_2204 - Substation Rebuilds</v>
          </cell>
          <cell r="G1893" t="str">
            <v>Substation - Station Rebuilds Program</v>
          </cell>
          <cell r="H1893" t="str">
            <v>T&amp;D Engineering</v>
          </cell>
          <cell r="I1893" t="str">
            <v>T&amp;D</v>
          </cell>
          <cell r="J1893" t="str">
            <v>Asset Condition</v>
          </cell>
          <cell r="K1893" t="str">
            <v>SRV_ED</v>
          </cell>
          <cell r="L1893" t="str">
            <v>JUR_AN</v>
          </cell>
          <cell r="M1893" t="str">
            <v>General 12yr 389 / 393-395 / 397-398</v>
          </cell>
          <cell r="N1893" t="str">
            <v>True</v>
          </cell>
          <cell r="O1893" t="str">
            <v>Active</v>
          </cell>
          <cell r="P1893" t="str">
            <v>ORG_J09</v>
          </cell>
        </row>
        <row r="1894">
          <cell r="A1894" t="str">
            <v>BI_SC901</v>
          </cell>
          <cell r="B1894" t="str">
            <v>SC901</v>
          </cell>
          <cell r="C1894" t="str">
            <v>BI_SC901 - Opportunity Valleyway Tap Metering</v>
          </cell>
          <cell r="D1894" t="str">
            <v>ER_2204</v>
          </cell>
          <cell r="E1894" t="str">
            <v>2204</v>
          </cell>
          <cell r="F1894" t="str">
            <v>ER_2204 - Substation Rebuilds</v>
          </cell>
          <cell r="G1894" t="str">
            <v>Substation - Station Rebuilds Program</v>
          </cell>
          <cell r="H1894" t="str">
            <v>T&amp;D Engineering</v>
          </cell>
          <cell r="I1894" t="str">
            <v>T&amp;D</v>
          </cell>
          <cell r="J1894" t="str">
            <v>Asset Condition</v>
          </cell>
          <cell r="K1894" t="str">
            <v>SRV_ED</v>
          </cell>
          <cell r="L1894" t="str">
            <v>JUR_AN</v>
          </cell>
          <cell r="M1894" t="str">
            <v>Elec Transmission 350-359</v>
          </cell>
          <cell r="N1894" t="str">
            <v>True</v>
          </cell>
          <cell r="O1894" t="str">
            <v>Active</v>
          </cell>
          <cell r="P1894" t="str">
            <v>ORG_J09</v>
          </cell>
        </row>
        <row r="1895">
          <cell r="A1895" t="str">
            <v>BI_SC902</v>
          </cell>
          <cell r="B1895" t="str">
            <v>SC902</v>
          </cell>
          <cell r="C1895" t="str">
            <v>BI_SC902 - Southeast 115-13kV Comm</v>
          </cell>
          <cell r="D1895" t="str">
            <v>ER_2274</v>
          </cell>
          <cell r="E1895" t="str">
            <v>2274</v>
          </cell>
          <cell r="F1895" t="str">
            <v>ER_2274 - New Substations</v>
          </cell>
          <cell r="G1895" t="str">
            <v>Substation - New Distribution Station Capacity Program</v>
          </cell>
          <cell r="H1895" t="str">
            <v>T&amp;D Engineering</v>
          </cell>
          <cell r="I1895" t="str">
            <v>T&amp;D</v>
          </cell>
          <cell r="J1895" t="str">
            <v>Performance &amp; Capacity</v>
          </cell>
          <cell r="K1895" t="str">
            <v>SRV_CD</v>
          </cell>
          <cell r="L1895" t="str">
            <v>JUR_AA</v>
          </cell>
          <cell r="M1895" t="str">
            <v>General 12yr 389 / 393-395 / 397-398</v>
          </cell>
          <cell r="N1895" t="str">
            <v>True</v>
          </cell>
          <cell r="O1895" t="str">
            <v>Active</v>
          </cell>
          <cell r="P1895" t="str">
            <v>ORG_J09</v>
          </cell>
        </row>
        <row r="1896">
          <cell r="A1896" t="str">
            <v>BI_SC903</v>
          </cell>
          <cell r="B1896" t="str">
            <v>SC903</v>
          </cell>
          <cell r="C1896" t="str">
            <v>BI_SC903 - Boulder 115/13kV Substation Comm</v>
          </cell>
          <cell r="D1896" t="str">
            <v>ER_2274</v>
          </cell>
          <cell r="E1896" t="str">
            <v>2274</v>
          </cell>
          <cell r="F1896" t="str">
            <v>ER_2274 - New Substations</v>
          </cell>
          <cell r="G1896" t="str">
            <v>Substation - New Distribution Station Capacity Program</v>
          </cell>
          <cell r="H1896" t="str">
            <v>T&amp;D Engineering</v>
          </cell>
          <cell r="I1896" t="str">
            <v>T&amp;D</v>
          </cell>
          <cell r="J1896" t="str">
            <v>Performance &amp; Capacity</v>
          </cell>
          <cell r="K1896" t="str">
            <v>SRV_CD</v>
          </cell>
          <cell r="L1896" t="str">
            <v>JUR_AA</v>
          </cell>
          <cell r="M1896" t="str">
            <v>General 12yr 389 / 393-395 / 397-398</v>
          </cell>
          <cell r="N1896" t="str">
            <v>True</v>
          </cell>
          <cell r="O1896" t="str">
            <v>Active</v>
          </cell>
          <cell r="P1896" t="str">
            <v>ORG_J09</v>
          </cell>
        </row>
        <row r="1897">
          <cell r="A1897" t="str">
            <v>BI_SC904</v>
          </cell>
          <cell r="B1897" t="str">
            <v>SC904</v>
          </cell>
          <cell r="C1897" t="str">
            <v>BI_SC904 - Sunset 115kV Sub Comm</v>
          </cell>
          <cell r="D1897" t="str">
            <v>ER_2204</v>
          </cell>
          <cell r="E1897" t="str">
            <v>2204</v>
          </cell>
          <cell r="F1897" t="str">
            <v>ER_2204 - Substation Rebuilds</v>
          </cell>
          <cell r="G1897" t="str">
            <v>Substation - Station Rebuilds Program</v>
          </cell>
          <cell r="H1897" t="str">
            <v>T&amp;D Engineering</v>
          </cell>
          <cell r="I1897" t="str">
            <v>T&amp;D</v>
          </cell>
          <cell r="J1897" t="str">
            <v>Asset Condition</v>
          </cell>
          <cell r="K1897" t="str">
            <v>SRV_CD</v>
          </cell>
          <cell r="L1897" t="str">
            <v>JUR_AA</v>
          </cell>
          <cell r="M1897" t="str">
            <v>General 12yr 389 / 393-395 / 397-398</v>
          </cell>
          <cell r="N1897" t="str">
            <v>True</v>
          </cell>
          <cell r="O1897" t="str">
            <v>Active</v>
          </cell>
          <cell r="P1897" t="str">
            <v>ORG_J09</v>
          </cell>
        </row>
        <row r="1898">
          <cell r="A1898" t="str">
            <v>BI_SC905</v>
          </cell>
          <cell r="B1898" t="str">
            <v>SC905</v>
          </cell>
          <cell r="C1898" t="str">
            <v>BI_SC905 - Metro 115-13kV Sub Comm</v>
          </cell>
          <cell r="D1898" t="str">
            <v>ER_2204</v>
          </cell>
          <cell r="E1898" t="str">
            <v>2204</v>
          </cell>
          <cell r="F1898" t="str">
            <v>ER_2204 - Substation Rebuilds</v>
          </cell>
          <cell r="G1898" t="str">
            <v>Substation - Station Rebuilds Program</v>
          </cell>
          <cell r="H1898" t="str">
            <v>T&amp;D Engineering</v>
          </cell>
          <cell r="I1898" t="str">
            <v>T&amp;D</v>
          </cell>
          <cell r="J1898" t="str">
            <v>Asset Condition</v>
          </cell>
          <cell r="K1898" t="str">
            <v>SRV_CD</v>
          </cell>
          <cell r="L1898" t="str">
            <v>JUR_AA</v>
          </cell>
          <cell r="M1898" t="str">
            <v>General 12yr 389 / 393-395 / 397-398</v>
          </cell>
          <cell r="N1898" t="str">
            <v>True</v>
          </cell>
          <cell r="O1898" t="str">
            <v>Active</v>
          </cell>
          <cell r="P1898" t="str">
            <v>ORG_J09</v>
          </cell>
        </row>
        <row r="1899">
          <cell r="A1899" t="str">
            <v>BI_SC906</v>
          </cell>
          <cell r="B1899" t="str">
            <v>SC906</v>
          </cell>
          <cell r="C1899" t="str">
            <v>BI_SC906 - Irvin 115kV Switching Station Comm</v>
          </cell>
          <cell r="D1899" t="str">
            <v>ER_2446</v>
          </cell>
          <cell r="E1899" t="str">
            <v>2446</v>
          </cell>
          <cell r="F1899" t="str">
            <v>ER_2446 - Irvin Sub - New Construction</v>
          </cell>
          <cell r="G1899" t="str">
            <v>Spokane Valley Transmission Reinforcement Project</v>
          </cell>
          <cell r="H1899" t="str">
            <v>T&amp;D Engineering</v>
          </cell>
          <cell r="I1899" t="str">
            <v>T&amp;D</v>
          </cell>
          <cell r="J1899" t="str">
            <v>Mandatory &amp; Compliance</v>
          </cell>
          <cell r="K1899" t="str">
            <v>SRV_CD</v>
          </cell>
          <cell r="L1899" t="str">
            <v>JUR_AA</v>
          </cell>
          <cell r="M1899" t="str">
            <v>General 12yr 389 / 393-395 / 397-398</v>
          </cell>
          <cell r="N1899" t="str">
            <v>True</v>
          </cell>
          <cell r="O1899" t="str">
            <v>Active</v>
          </cell>
          <cell r="P1899" t="str">
            <v>ORG_J09</v>
          </cell>
        </row>
        <row r="1900">
          <cell r="A1900" t="str">
            <v>BI_SC907</v>
          </cell>
          <cell r="B1900" t="str">
            <v>SC907</v>
          </cell>
          <cell r="C1900" t="str">
            <v>BI_SC907 - Beacon PRC-002 (Comms Integration)</v>
          </cell>
          <cell r="D1900" t="str">
            <v>ER_2608</v>
          </cell>
          <cell r="E1900" t="str">
            <v>2608</v>
          </cell>
          <cell r="F1900" t="str">
            <v>ER_2608 - Protection System Upgrades for PRC-002</v>
          </cell>
          <cell r="G1900" t="str">
            <v>Protection System Upgrade for PRC-002</v>
          </cell>
          <cell r="H1900" t="str">
            <v>T&amp;D Engineering</v>
          </cell>
          <cell r="I1900" t="str">
            <v>T&amp;D</v>
          </cell>
          <cell r="J1900" t="str">
            <v>Mandatory &amp; Compliance</v>
          </cell>
          <cell r="K1900" t="str">
            <v>SRV_CD</v>
          </cell>
          <cell r="L1900" t="str">
            <v>JUR_AA</v>
          </cell>
          <cell r="M1900" t="str">
            <v>General 12yr 389 / 393-395 / 397-398</v>
          </cell>
          <cell r="N1900" t="str">
            <v>True</v>
          </cell>
          <cell r="O1900" t="str">
            <v>Active</v>
          </cell>
          <cell r="P1900" t="str">
            <v>ORG_J09</v>
          </cell>
        </row>
        <row r="1901">
          <cell r="A1901" t="str">
            <v>BI_SD001</v>
          </cell>
          <cell r="B1901" t="str">
            <v>SD001</v>
          </cell>
          <cell r="C1901" t="str">
            <v>BI_SD001 - 3HT 12F2 Waste Water</v>
          </cell>
          <cell r="D1901" t="str">
            <v>ER_2514</v>
          </cell>
          <cell r="E1901" t="str">
            <v>2514</v>
          </cell>
          <cell r="F1901" t="str">
            <v>ER_2514 - Distribution - Spokane North &amp; West</v>
          </cell>
          <cell r="G1901" t="str">
            <v>Distribution System Enhancements</v>
          </cell>
          <cell r="H1901" t="str">
            <v>T&amp;D Engineering</v>
          </cell>
          <cell r="I1901" t="str">
            <v>T&amp;D</v>
          </cell>
          <cell r="J1901" t="str">
            <v>Performance &amp; Capacity</v>
          </cell>
          <cell r="K1901" t="str">
            <v>SRV_ED</v>
          </cell>
          <cell r="L1901" t="str">
            <v>JUR_WA</v>
          </cell>
          <cell r="M1901" t="str">
            <v>Elec Distribution 360-373</v>
          </cell>
          <cell r="N1901" t="str">
            <v>True</v>
          </cell>
          <cell r="O1901" t="str">
            <v>Inactive</v>
          </cell>
          <cell r="P1901" t="str">
            <v>ORG_B50</v>
          </cell>
        </row>
        <row r="1902">
          <cell r="A1902" t="str">
            <v>BI_SD002</v>
          </cell>
          <cell r="B1902" t="str">
            <v>SD002</v>
          </cell>
          <cell r="C1902" t="str">
            <v>BI_SD002 - Monroe St Recond</v>
          </cell>
          <cell r="D1902" t="str">
            <v>ER_2514</v>
          </cell>
          <cell r="E1902" t="str">
            <v>2514</v>
          </cell>
          <cell r="F1902" t="str">
            <v>ER_2514 - Distribution - Spokane North &amp; West</v>
          </cell>
          <cell r="G1902" t="str">
            <v>Distribution System Enhancements</v>
          </cell>
          <cell r="H1902" t="str">
            <v>T&amp;D Engineering</v>
          </cell>
          <cell r="I1902" t="str">
            <v>T&amp;D</v>
          </cell>
          <cell r="J1902" t="str">
            <v>Performance &amp; Capacity</v>
          </cell>
          <cell r="K1902" t="str">
            <v>SRV_ED</v>
          </cell>
          <cell r="L1902" t="str">
            <v>JUR_WA</v>
          </cell>
          <cell r="M1902" t="str">
            <v>Elec Distribution 360-373</v>
          </cell>
          <cell r="N1902" t="str">
            <v>True</v>
          </cell>
          <cell r="O1902" t="str">
            <v>Inactive</v>
          </cell>
          <cell r="P1902" t="str">
            <v>ORG_B50</v>
          </cell>
        </row>
        <row r="1903">
          <cell r="A1903" t="str">
            <v>BI_SD003</v>
          </cell>
          <cell r="B1903" t="str">
            <v>SD003</v>
          </cell>
          <cell r="C1903" t="str">
            <v>BI_SD003 - Millwood 12F4 Reconductor .5 miles</v>
          </cell>
          <cell r="D1903" t="str">
            <v>ER_2514</v>
          </cell>
          <cell r="E1903" t="str">
            <v>2514</v>
          </cell>
          <cell r="F1903" t="str">
            <v>ER_2514 - Distribution - Spokane North &amp; West</v>
          </cell>
          <cell r="G1903" t="str">
            <v>Distribution System Enhancements</v>
          </cell>
          <cell r="H1903" t="str">
            <v>T&amp;D Engineering</v>
          </cell>
          <cell r="I1903" t="str">
            <v>T&amp;D</v>
          </cell>
          <cell r="J1903" t="str">
            <v>Performance &amp; Capacity</v>
          </cell>
          <cell r="K1903" t="str">
            <v>SRV_ED</v>
          </cell>
          <cell r="L1903" t="str">
            <v>JUR_WA</v>
          </cell>
          <cell r="M1903" t="str">
            <v>Elec Distribution 360-373</v>
          </cell>
          <cell r="N1903" t="str">
            <v>True</v>
          </cell>
          <cell r="O1903" t="str">
            <v>Inactive</v>
          </cell>
          <cell r="P1903" t="str">
            <v>ORG_B50</v>
          </cell>
        </row>
        <row r="1904">
          <cell r="A1904" t="str">
            <v>BI_SD004</v>
          </cell>
          <cell r="B1904" t="str">
            <v>SD004</v>
          </cell>
          <cell r="C1904" t="str">
            <v>BI_SD004 - COB 12F1 Recond 4/0 ACSR</v>
          </cell>
          <cell r="D1904" t="str">
            <v>ER_2514</v>
          </cell>
          <cell r="E1904" t="str">
            <v>2514</v>
          </cell>
          <cell r="F1904" t="str">
            <v>ER_2514 - Distribution - Spokane North &amp; West</v>
          </cell>
          <cell r="G1904" t="str">
            <v>Distribution System Enhancements</v>
          </cell>
          <cell r="H1904" t="str">
            <v>T&amp;D Engineering</v>
          </cell>
          <cell r="I1904" t="str">
            <v>T&amp;D</v>
          </cell>
          <cell r="J1904" t="str">
            <v>Performance &amp; Capacity</v>
          </cell>
          <cell r="K1904" t="str">
            <v>SRV_ED</v>
          </cell>
          <cell r="L1904" t="str">
            <v>JUR_WA</v>
          </cell>
          <cell r="M1904" t="str">
            <v>Elec Distribution 360-373</v>
          </cell>
          <cell r="N1904" t="str">
            <v>True</v>
          </cell>
          <cell r="O1904" t="str">
            <v>Inactive</v>
          </cell>
          <cell r="P1904" t="str">
            <v>ORG_B50</v>
          </cell>
        </row>
        <row r="1905">
          <cell r="A1905" t="str">
            <v>BI_SD005</v>
          </cell>
          <cell r="B1905" t="str">
            <v>SD005</v>
          </cell>
          <cell r="C1905" t="str">
            <v>BI_SD005 - NE 12F2 Tie to NE 12F4</v>
          </cell>
          <cell r="D1905" t="str">
            <v>ER_2514</v>
          </cell>
          <cell r="E1905" t="str">
            <v>2514</v>
          </cell>
          <cell r="F1905" t="str">
            <v>ER_2514 - Distribution - Spokane North &amp; West</v>
          </cell>
          <cell r="G1905" t="str">
            <v>Distribution System Enhancements</v>
          </cell>
          <cell r="H1905" t="str">
            <v>T&amp;D Engineering</v>
          </cell>
          <cell r="I1905" t="str">
            <v>T&amp;D</v>
          </cell>
          <cell r="J1905" t="str">
            <v>Performance &amp; Capacity</v>
          </cell>
          <cell r="K1905" t="str">
            <v>SRV_ED</v>
          </cell>
          <cell r="L1905" t="str">
            <v>JUR_WA</v>
          </cell>
          <cell r="M1905" t="str">
            <v>Elec Distribution 360-373</v>
          </cell>
          <cell r="N1905" t="str">
            <v>True</v>
          </cell>
          <cell r="O1905" t="str">
            <v>Inactive</v>
          </cell>
          <cell r="P1905" t="str">
            <v>ORG_B50</v>
          </cell>
        </row>
        <row r="1906">
          <cell r="A1906" t="str">
            <v>BI_SD006</v>
          </cell>
          <cell r="B1906" t="str">
            <v>SD006</v>
          </cell>
          <cell r="C1906" t="str">
            <v>BI_SD006 - SE 12F2 Improve Tower MT Reliability</v>
          </cell>
          <cell r="D1906" t="str">
            <v>ER_2514</v>
          </cell>
          <cell r="E1906" t="str">
            <v>2514</v>
          </cell>
          <cell r="F1906" t="str">
            <v>ER_2514 - Distribution - Spokane North &amp; West</v>
          </cell>
          <cell r="G1906" t="str">
            <v>Distribution System Enhancements</v>
          </cell>
          <cell r="H1906" t="str">
            <v>T&amp;D Engineering</v>
          </cell>
          <cell r="I1906" t="str">
            <v>T&amp;D</v>
          </cell>
          <cell r="J1906" t="str">
            <v>Performance &amp; Capacity</v>
          </cell>
          <cell r="K1906" t="str">
            <v>SRV_ED</v>
          </cell>
          <cell r="L1906" t="str">
            <v>JUR_WA</v>
          </cell>
          <cell r="M1906" t="str">
            <v>Elec Distribution 360-373</v>
          </cell>
          <cell r="N1906" t="str">
            <v>True</v>
          </cell>
          <cell r="O1906" t="str">
            <v>Inactive</v>
          </cell>
          <cell r="P1906" t="str">
            <v>ORG_B50</v>
          </cell>
        </row>
        <row r="1907">
          <cell r="A1907" t="str">
            <v>BI_SD007</v>
          </cell>
          <cell r="B1907" t="str">
            <v>SD007</v>
          </cell>
          <cell r="C1907" t="str">
            <v>BI_SD007 - TCOP Related Distribution Rebuilds</v>
          </cell>
          <cell r="D1907" t="str">
            <v>ER_2535</v>
          </cell>
          <cell r="E1907" t="str">
            <v>2535</v>
          </cell>
          <cell r="F1907" t="str">
            <v>ER_2535 - TCOP Related Distribution Rebuilds</v>
          </cell>
          <cell r="G1907" t="str">
            <v>Distribution Transformer Change Out Program</v>
          </cell>
          <cell r="H1907" t="str">
            <v>T&amp;D Operations</v>
          </cell>
          <cell r="I1907" t="str">
            <v>T&amp;D</v>
          </cell>
          <cell r="J1907" t="str">
            <v>Asset Condition</v>
          </cell>
          <cell r="K1907" t="str">
            <v>SRV_ED</v>
          </cell>
          <cell r="L1907" t="str">
            <v>JUR_AN</v>
          </cell>
          <cell r="M1907" t="str">
            <v>Elec Distribution 360-373</v>
          </cell>
          <cell r="N1907" t="str">
            <v>False</v>
          </cell>
          <cell r="O1907" t="str">
            <v>Active</v>
          </cell>
          <cell r="P1907" t="str">
            <v>ORG_T51</v>
          </cell>
        </row>
        <row r="1908">
          <cell r="A1908" t="str">
            <v>BI_SD008</v>
          </cell>
          <cell r="B1908" t="str">
            <v>SD008</v>
          </cell>
          <cell r="C1908" t="str">
            <v>BI_SD008 - Beacon-F&amp;C 115:Relocate at Whitworth Distrib</v>
          </cell>
          <cell r="D1908" t="str">
            <v>ER_2473</v>
          </cell>
          <cell r="E1908" t="str">
            <v>2473</v>
          </cell>
          <cell r="F1908" t="str">
            <v>ER_2473 - Beacon-F&amp;C 115: Relocate at Whitworth</v>
          </cell>
          <cell r="G1908" t="str">
            <v>Regular Capital - Pre Business Case</v>
          </cell>
          <cell r="H1908" t="str">
            <v>No Subfunction</v>
          </cell>
          <cell r="I1908" t="str">
            <v>No Function</v>
          </cell>
          <cell r="J1908" t="str">
            <v>No Driver</v>
          </cell>
          <cell r="K1908" t="str">
            <v>SRV_ED</v>
          </cell>
          <cell r="L1908" t="str">
            <v>JUR_AN</v>
          </cell>
          <cell r="M1908" t="str">
            <v>Elec Transmission 350-359</v>
          </cell>
          <cell r="N1908" t="str">
            <v>True</v>
          </cell>
          <cell r="O1908" t="str">
            <v>Inactive</v>
          </cell>
          <cell r="P1908" t="str">
            <v>ORG_L08</v>
          </cell>
        </row>
        <row r="1909">
          <cell r="A1909" t="str">
            <v>BI_SD009</v>
          </cell>
          <cell r="B1909" t="str">
            <v>SD009</v>
          </cell>
          <cell r="C1909" t="str">
            <v>BI_SD009 - LIB12F2 Grid Modernization</v>
          </cell>
          <cell r="D1909" t="str">
            <v>ER_2470</v>
          </cell>
          <cell r="E1909" t="str">
            <v>2470</v>
          </cell>
          <cell r="F1909" t="str">
            <v>ER_2470 - Dist Grid Modernization</v>
          </cell>
          <cell r="G1909" t="str">
            <v>Distribution Grid Modernization</v>
          </cell>
          <cell r="H1909" t="str">
            <v>T&amp;D Operations</v>
          </cell>
          <cell r="I1909" t="str">
            <v>T&amp;D</v>
          </cell>
          <cell r="J1909" t="str">
            <v>Asset Condition</v>
          </cell>
          <cell r="K1909" t="str">
            <v>SRV_ED</v>
          </cell>
          <cell r="L1909" t="str">
            <v>JUR_WA</v>
          </cell>
          <cell r="M1909" t="str">
            <v>Elec Distribution 360-373</v>
          </cell>
          <cell r="N1909" t="str">
            <v>True</v>
          </cell>
          <cell r="O1909" t="str">
            <v>Active</v>
          </cell>
          <cell r="P1909" t="str">
            <v>ORG_T51</v>
          </cell>
        </row>
        <row r="1910">
          <cell r="A1910" t="str">
            <v>BI_SD010</v>
          </cell>
          <cell r="B1910" t="str">
            <v>SD010</v>
          </cell>
          <cell r="C1910" t="str">
            <v>BI_SD010 - SIP12F4 Grid Modernization</v>
          </cell>
          <cell r="D1910" t="str">
            <v>ER_2470</v>
          </cell>
          <cell r="E1910" t="str">
            <v>2470</v>
          </cell>
          <cell r="F1910" t="str">
            <v>ER_2470 - Dist Grid Modernization</v>
          </cell>
          <cell r="G1910" t="str">
            <v>Distribution Grid Modernization</v>
          </cell>
          <cell r="H1910" t="str">
            <v>T&amp;D Operations</v>
          </cell>
          <cell r="I1910" t="str">
            <v>T&amp;D</v>
          </cell>
          <cell r="J1910" t="str">
            <v>Asset Condition</v>
          </cell>
          <cell r="K1910" t="str">
            <v>SRV_ED</v>
          </cell>
          <cell r="L1910" t="str">
            <v>JUR_WA</v>
          </cell>
          <cell r="M1910" t="str">
            <v>Elec Distribution 360-373</v>
          </cell>
          <cell r="N1910" t="str">
            <v>True</v>
          </cell>
          <cell r="O1910" t="str">
            <v>Active</v>
          </cell>
          <cell r="P1910" t="str">
            <v>ORG_T51</v>
          </cell>
        </row>
        <row r="1911">
          <cell r="A1911" t="str">
            <v>BI_SD011</v>
          </cell>
          <cell r="B1911" t="str">
            <v>SD011</v>
          </cell>
          <cell r="C1911" t="str">
            <v>BI_SD011 - LIB12F2 Grid Modernization Automation</v>
          </cell>
          <cell r="D1911" t="str">
            <v>ER_2599</v>
          </cell>
          <cell r="E1911" t="str">
            <v>2599</v>
          </cell>
          <cell r="F1911" t="str">
            <v>ER_2599 - Grid Mod Automation</v>
          </cell>
          <cell r="G1911" t="str">
            <v>Distribution Grid Modernization</v>
          </cell>
          <cell r="H1911" t="str">
            <v>T&amp;D Operations</v>
          </cell>
          <cell r="I1911" t="str">
            <v>T&amp;D</v>
          </cell>
          <cell r="J1911" t="str">
            <v>Asset Condition</v>
          </cell>
          <cell r="K1911" t="str">
            <v>SRV_ED</v>
          </cell>
          <cell r="L1911" t="str">
            <v>JUR_WA</v>
          </cell>
          <cell r="M1911" t="str">
            <v>Elec Distribution 360-373</v>
          </cell>
          <cell r="N1911" t="str">
            <v>True</v>
          </cell>
          <cell r="O1911" t="str">
            <v>Active</v>
          </cell>
          <cell r="P1911" t="str">
            <v>ORG_T51</v>
          </cell>
        </row>
        <row r="1912">
          <cell r="A1912" t="str">
            <v>BI_SD012</v>
          </cell>
          <cell r="B1912" t="str">
            <v>SD012</v>
          </cell>
          <cell r="C1912" t="str">
            <v>BI_SD012 - SIP12F4 Grid Modernization Automation</v>
          </cell>
          <cell r="D1912" t="str">
            <v>ER_2599</v>
          </cell>
          <cell r="E1912" t="str">
            <v>2599</v>
          </cell>
          <cell r="F1912" t="str">
            <v>ER_2599 - Grid Mod Automation</v>
          </cell>
          <cell r="G1912" t="str">
            <v>Distribution Grid Modernization</v>
          </cell>
          <cell r="H1912" t="str">
            <v>T&amp;D Operations</v>
          </cell>
          <cell r="I1912" t="str">
            <v>T&amp;D</v>
          </cell>
          <cell r="J1912" t="str">
            <v>Asset Condition</v>
          </cell>
          <cell r="K1912" t="str">
            <v>SRV_ED</v>
          </cell>
          <cell r="L1912" t="str">
            <v>JUR_WA</v>
          </cell>
          <cell r="M1912" t="str">
            <v>Elec Distribution 360-373</v>
          </cell>
          <cell r="N1912" t="str">
            <v>True</v>
          </cell>
          <cell r="O1912" t="str">
            <v>Active</v>
          </cell>
          <cell r="P1912" t="str">
            <v>ORG_T51</v>
          </cell>
        </row>
        <row r="1913">
          <cell r="A1913" t="str">
            <v>BI_SD013</v>
          </cell>
          <cell r="B1913" t="str">
            <v>SD013</v>
          </cell>
          <cell r="C1913" t="str">
            <v>BI_SD013 - NE12F4 Grid Modernization</v>
          </cell>
          <cell r="D1913" t="str">
            <v>ER_2470</v>
          </cell>
          <cell r="E1913" t="str">
            <v>2470</v>
          </cell>
          <cell r="F1913" t="str">
            <v>ER_2470 - Dist Grid Modernization</v>
          </cell>
          <cell r="G1913" t="str">
            <v>Distribution Grid Modernization</v>
          </cell>
          <cell r="H1913" t="str">
            <v>T&amp;D Operations</v>
          </cell>
          <cell r="I1913" t="str">
            <v>T&amp;D</v>
          </cell>
          <cell r="J1913" t="str">
            <v>Asset Condition</v>
          </cell>
          <cell r="K1913" t="str">
            <v>SRV_ED</v>
          </cell>
          <cell r="L1913" t="str">
            <v>JUR_WA</v>
          </cell>
          <cell r="M1913" t="str">
            <v>Elec Distribution 360-373</v>
          </cell>
          <cell r="N1913" t="str">
            <v>True</v>
          </cell>
          <cell r="O1913" t="str">
            <v>Active</v>
          </cell>
          <cell r="P1913" t="str">
            <v>ORG_T51</v>
          </cell>
        </row>
        <row r="1914">
          <cell r="A1914" t="str">
            <v>BI_SD100</v>
          </cell>
          <cell r="B1914" t="str">
            <v>SD100</v>
          </cell>
          <cell r="C1914" t="str">
            <v>BI_SD100 - Metro Post St Cable Ph 2</v>
          </cell>
          <cell r="D1914" t="str">
            <v>ER_2237</v>
          </cell>
          <cell r="E1914" t="str">
            <v>2237</v>
          </cell>
          <cell r="F1914" t="str">
            <v>ER_2237 - Metro FDR Upgrade</v>
          </cell>
          <cell r="G1914" t="str">
            <v>Downtown Network - Performance &amp; Capacity</v>
          </cell>
          <cell r="H1914" t="str">
            <v>Downtown Network</v>
          </cell>
          <cell r="I1914" t="str">
            <v>T&amp;D</v>
          </cell>
          <cell r="J1914" t="str">
            <v>Performance &amp; Capacity</v>
          </cell>
          <cell r="K1914" t="str">
            <v>SRV_ED</v>
          </cell>
          <cell r="L1914" t="str">
            <v>JUR_WA</v>
          </cell>
          <cell r="M1914" t="str">
            <v>Elec Distribution 360-373</v>
          </cell>
          <cell r="N1914" t="str">
            <v>True</v>
          </cell>
          <cell r="O1914" t="str">
            <v>Inactive</v>
          </cell>
          <cell r="P1914" t="str">
            <v>ORG_C57</v>
          </cell>
        </row>
        <row r="1915">
          <cell r="A1915" t="str">
            <v>BI_SD101</v>
          </cell>
          <cell r="B1915" t="str">
            <v>SD101</v>
          </cell>
          <cell r="C1915" t="str">
            <v>BI_SD101 - Colbert 12F2 WA</v>
          </cell>
          <cell r="D1915" t="str">
            <v>ER_2414</v>
          </cell>
          <cell r="E1915" t="str">
            <v>2414</v>
          </cell>
          <cell r="F1915" t="str">
            <v>ER_2414 - Sys-Dist Reliability-Improve Worst Fdrs</v>
          </cell>
          <cell r="G1915" t="str">
            <v>Distribution System Enhancements</v>
          </cell>
          <cell r="H1915" t="str">
            <v>T&amp;D Engineering</v>
          </cell>
          <cell r="I1915" t="str">
            <v>T&amp;D</v>
          </cell>
          <cell r="J1915" t="str">
            <v>Performance &amp; Capacity</v>
          </cell>
          <cell r="K1915" t="str">
            <v>SRV_ED</v>
          </cell>
          <cell r="L1915" t="str">
            <v>JUR_AN</v>
          </cell>
          <cell r="M1915" t="str">
            <v>Elec Distribution 360-373</v>
          </cell>
          <cell r="N1915" t="str">
            <v>True</v>
          </cell>
          <cell r="O1915" t="str">
            <v>Inactive</v>
          </cell>
          <cell r="P1915" t="str">
            <v>ORG_B50</v>
          </cell>
        </row>
        <row r="1916">
          <cell r="A1916" t="str">
            <v>BI_SD102</v>
          </cell>
          <cell r="B1916" t="str">
            <v>SD102</v>
          </cell>
          <cell r="C1916" t="str">
            <v>BI_SD102 - 9th &amp; Central - Distribution Integration</v>
          </cell>
          <cell r="D1916" t="str">
            <v>ER_2204</v>
          </cell>
          <cell r="E1916" t="str">
            <v>2204</v>
          </cell>
          <cell r="F1916" t="str">
            <v>ER_2204 - Substation Rebuilds</v>
          </cell>
          <cell r="G1916" t="str">
            <v>Substation - Station Rebuilds Program</v>
          </cell>
          <cell r="H1916" t="str">
            <v>T&amp;D Engineering</v>
          </cell>
          <cell r="I1916" t="str">
            <v>T&amp;D</v>
          </cell>
          <cell r="J1916" t="str">
            <v>Asset Condition</v>
          </cell>
          <cell r="K1916" t="str">
            <v>SRV_ED</v>
          </cell>
          <cell r="L1916" t="str">
            <v>JUR_WA</v>
          </cell>
          <cell r="M1916" t="str">
            <v>Elec Distribution 360-373</v>
          </cell>
          <cell r="N1916" t="str">
            <v>True</v>
          </cell>
          <cell r="O1916" t="str">
            <v>Active</v>
          </cell>
          <cell r="P1916" t="str">
            <v>ORG_B50</v>
          </cell>
        </row>
        <row r="1917">
          <cell r="A1917" t="str">
            <v>BI_SD103</v>
          </cell>
          <cell r="B1917" t="str">
            <v>SD103</v>
          </cell>
          <cell r="C1917" t="str">
            <v>BI_SD103 - EFM 12F2 Tie</v>
          </cell>
          <cell r="D1917" t="str">
            <v>ER_2517</v>
          </cell>
          <cell r="E1917" t="str">
            <v>2517</v>
          </cell>
          <cell r="F1917" t="str">
            <v>ER_2517 - EFM 12F2 &amp; PVW 241 Feeder Tie</v>
          </cell>
          <cell r="G1917" t="str">
            <v>Regular Capital - Pre Business Case</v>
          </cell>
          <cell r="H1917" t="str">
            <v>No Subfunction</v>
          </cell>
          <cell r="I1917" t="str">
            <v>No Function</v>
          </cell>
          <cell r="J1917" t="str">
            <v>No Driver</v>
          </cell>
          <cell r="K1917" t="str">
            <v>SRV_ED</v>
          </cell>
          <cell r="L1917" t="str">
            <v>JUR_AN</v>
          </cell>
          <cell r="M1917" t="str">
            <v>Elec Transmission 350-359</v>
          </cell>
          <cell r="N1917" t="str">
            <v>True</v>
          </cell>
          <cell r="O1917" t="str">
            <v>Inactive</v>
          </cell>
          <cell r="P1917" t="str">
            <v>ORG_B50</v>
          </cell>
        </row>
        <row r="1918">
          <cell r="A1918" t="str">
            <v>BI_SD104</v>
          </cell>
          <cell r="B1918" t="str">
            <v>SD104</v>
          </cell>
          <cell r="C1918" t="str">
            <v>BI_SD104 - Liberty Lk 12F2 Henry Rd Tie</v>
          </cell>
          <cell r="D1918" t="str">
            <v>ER_2514</v>
          </cell>
          <cell r="E1918" t="str">
            <v>2514</v>
          </cell>
          <cell r="F1918" t="str">
            <v>ER_2514 - Distribution - Spokane North &amp; West</v>
          </cell>
          <cell r="G1918" t="str">
            <v>Distribution System Enhancements</v>
          </cell>
          <cell r="H1918" t="str">
            <v>T&amp;D Engineering</v>
          </cell>
          <cell r="I1918" t="str">
            <v>T&amp;D</v>
          </cell>
          <cell r="J1918" t="str">
            <v>Performance &amp; Capacity</v>
          </cell>
          <cell r="K1918" t="str">
            <v>SRV_ED</v>
          </cell>
          <cell r="L1918" t="str">
            <v>JUR_WA</v>
          </cell>
          <cell r="M1918" t="str">
            <v>Elec Distribution 360-373</v>
          </cell>
          <cell r="N1918" t="str">
            <v>True</v>
          </cell>
          <cell r="O1918" t="str">
            <v>Inactive</v>
          </cell>
          <cell r="P1918" t="str">
            <v>ORG_C51</v>
          </cell>
        </row>
        <row r="1919">
          <cell r="A1919" t="str">
            <v>BI_SD105</v>
          </cell>
          <cell r="B1919" t="str">
            <v>SD105</v>
          </cell>
          <cell r="C1919" t="str">
            <v>BI_SD105 - Mead Cx 12F3</v>
          </cell>
          <cell r="D1919" t="str">
            <v>ER_2525</v>
          </cell>
          <cell r="E1919" t="str">
            <v>2525</v>
          </cell>
          <cell r="F1919" t="str">
            <v>ER_2525 - Mead Cx 12F3</v>
          </cell>
          <cell r="G1919" t="str">
            <v>Regular Capital - Pre Business Case</v>
          </cell>
          <cell r="H1919" t="str">
            <v>No Subfunction</v>
          </cell>
          <cell r="I1919" t="str">
            <v>No Function</v>
          </cell>
          <cell r="J1919" t="str">
            <v>No Driver</v>
          </cell>
          <cell r="K1919" t="str">
            <v>SRV_ED</v>
          </cell>
          <cell r="L1919" t="str">
            <v>JUR_WA</v>
          </cell>
          <cell r="M1919" t="str">
            <v>Elec Distribution 360-373</v>
          </cell>
          <cell r="N1919" t="str">
            <v>True</v>
          </cell>
          <cell r="O1919" t="str">
            <v>Inactive</v>
          </cell>
          <cell r="P1919" t="str">
            <v>ORG_B50</v>
          </cell>
        </row>
        <row r="1920">
          <cell r="A1920" t="str">
            <v>BI_SD106</v>
          </cell>
          <cell r="B1920" t="str">
            <v>SD106</v>
          </cell>
          <cell r="C1920" t="str">
            <v>BI_SD106 - NE 12F1 Recond &amp; Split FDR</v>
          </cell>
          <cell r="D1920" t="str">
            <v>ER_2514</v>
          </cell>
          <cell r="E1920" t="str">
            <v>2514</v>
          </cell>
          <cell r="F1920" t="str">
            <v>ER_2514 - Distribution - Spokane North &amp; West</v>
          </cell>
          <cell r="G1920" t="str">
            <v>Distribution System Enhancements</v>
          </cell>
          <cell r="H1920" t="str">
            <v>T&amp;D Engineering</v>
          </cell>
          <cell r="I1920" t="str">
            <v>T&amp;D</v>
          </cell>
          <cell r="J1920" t="str">
            <v>Performance &amp; Capacity</v>
          </cell>
          <cell r="K1920" t="str">
            <v>SRV_ED</v>
          </cell>
          <cell r="L1920" t="str">
            <v>JUR_WA</v>
          </cell>
          <cell r="M1920" t="str">
            <v>Elec Distribution 360-373</v>
          </cell>
          <cell r="N1920" t="str">
            <v>True</v>
          </cell>
          <cell r="O1920" t="str">
            <v>Inactive</v>
          </cell>
          <cell r="P1920" t="str">
            <v>ORG_B50</v>
          </cell>
        </row>
        <row r="1921">
          <cell r="A1921" t="str">
            <v>BI_SD107</v>
          </cell>
          <cell r="B1921" t="str">
            <v>SD107</v>
          </cell>
          <cell r="C1921" t="str">
            <v>BI_SD107 - Southeast 12F6 - Cx FDR</v>
          </cell>
          <cell r="D1921" t="str">
            <v>ER_2274</v>
          </cell>
          <cell r="E1921" t="str">
            <v>2274</v>
          </cell>
          <cell r="F1921" t="str">
            <v>ER_2274 - New Substations</v>
          </cell>
          <cell r="G1921" t="str">
            <v>Substation - New Distribution Station Capacity Program</v>
          </cell>
          <cell r="H1921" t="str">
            <v>T&amp;D Engineering</v>
          </cell>
          <cell r="I1921" t="str">
            <v>T&amp;D</v>
          </cell>
          <cell r="J1921" t="str">
            <v>Performance &amp; Capacity</v>
          </cell>
          <cell r="K1921" t="str">
            <v>SRV_ED</v>
          </cell>
          <cell r="L1921" t="str">
            <v>JUR_WA</v>
          </cell>
          <cell r="M1921" t="str">
            <v>Elec Transmission 350-359</v>
          </cell>
          <cell r="N1921" t="str">
            <v>True</v>
          </cell>
          <cell r="O1921" t="str">
            <v>Active</v>
          </cell>
          <cell r="P1921" t="str">
            <v>ORG_B50</v>
          </cell>
        </row>
        <row r="1922">
          <cell r="A1922" t="str">
            <v>BI_SD108</v>
          </cell>
          <cell r="B1922" t="str">
            <v>SD108</v>
          </cell>
          <cell r="C1922" t="str">
            <v>BI_SD108 - 9CE 12F4 Recond 366</v>
          </cell>
          <cell r="D1922" t="str">
            <v>ER_2514</v>
          </cell>
          <cell r="E1922" t="str">
            <v>2514</v>
          </cell>
          <cell r="F1922" t="str">
            <v>ER_2514 - Distribution - Spokane North &amp; West</v>
          </cell>
          <cell r="G1922" t="str">
            <v>Distribution System Enhancements</v>
          </cell>
          <cell r="H1922" t="str">
            <v>T&amp;D Engineering</v>
          </cell>
          <cell r="I1922" t="str">
            <v>T&amp;D</v>
          </cell>
          <cell r="J1922" t="str">
            <v>Performance &amp; Capacity</v>
          </cell>
          <cell r="K1922" t="str">
            <v>SRV_ED</v>
          </cell>
          <cell r="L1922" t="str">
            <v>JUR_WA</v>
          </cell>
          <cell r="M1922" t="str">
            <v>Elec Distribution 360-373</v>
          </cell>
          <cell r="N1922" t="str">
            <v>True</v>
          </cell>
          <cell r="O1922" t="str">
            <v>Inactive</v>
          </cell>
          <cell r="P1922" t="str">
            <v>ORG_B50</v>
          </cell>
        </row>
        <row r="1923">
          <cell r="A1923" t="str">
            <v>BI_SD109</v>
          </cell>
          <cell r="B1923" t="str">
            <v>SD109</v>
          </cell>
          <cell r="C1923" t="str">
            <v>BI_SD109 - Greenacres - Distribution Line Integration</v>
          </cell>
          <cell r="D1923" t="str">
            <v>ER_2274</v>
          </cell>
          <cell r="E1923" t="str">
            <v>2274</v>
          </cell>
          <cell r="F1923" t="str">
            <v>ER_2274 - New Substations</v>
          </cell>
          <cell r="G1923" t="str">
            <v>Substation - New Distribution Station Capacity Program</v>
          </cell>
          <cell r="H1923" t="str">
            <v>T&amp;D Engineering</v>
          </cell>
          <cell r="I1923" t="str">
            <v>T&amp;D</v>
          </cell>
          <cell r="J1923" t="str">
            <v>Performance &amp; Capacity</v>
          </cell>
          <cell r="K1923" t="str">
            <v>SRV_ED</v>
          </cell>
          <cell r="L1923" t="str">
            <v>JUR_WA</v>
          </cell>
          <cell r="M1923" t="str">
            <v>Elec Transmission 350-359</v>
          </cell>
          <cell r="N1923" t="str">
            <v>True</v>
          </cell>
          <cell r="O1923" t="str">
            <v>Inactive</v>
          </cell>
          <cell r="P1923" t="str">
            <v>ORG_B50</v>
          </cell>
        </row>
        <row r="1924">
          <cell r="A1924" t="str">
            <v>BI_SD110</v>
          </cell>
          <cell r="B1924" t="str">
            <v>SD110</v>
          </cell>
          <cell r="C1924" t="str">
            <v>BI_SD110 - MIL 12F2 Recond 0.5 mi</v>
          </cell>
          <cell r="D1924" t="str">
            <v>ER_2514</v>
          </cell>
          <cell r="E1924" t="str">
            <v>2514</v>
          </cell>
          <cell r="F1924" t="str">
            <v>ER_2514 - Distribution - Spokane North &amp; West</v>
          </cell>
          <cell r="G1924" t="str">
            <v>Distribution System Enhancements</v>
          </cell>
          <cell r="H1924" t="str">
            <v>T&amp;D Engineering</v>
          </cell>
          <cell r="I1924" t="str">
            <v>T&amp;D</v>
          </cell>
          <cell r="J1924" t="str">
            <v>Performance &amp; Capacity</v>
          </cell>
          <cell r="K1924" t="str">
            <v>SRV_ED</v>
          </cell>
          <cell r="L1924" t="str">
            <v>JUR_WA</v>
          </cell>
          <cell r="M1924" t="str">
            <v>Elec Distribution 360-373</v>
          </cell>
          <cell r="N1924" t="str">
            <v>True</v>
          </cell>
          <cell r="O1924" t="str">
            <v>Inactive</v>
          </cell>
          <cell r="P1924" t="str">
            <v>ORG_B50</v>
          </cell>
        </row>
        <row r="1925">
          <cell r="A1925" t="str">
            <v>BI_SD111</v>
          </cell>
          <cell r="B1925" t="str">
            <v>SD111</v>
          </cell>
          <cell r="C1925" t="str">
            <v>BI_SD111 - BKR 12F3 Recond 2/0 ACSR 1 mi</v>
          </cell>
          <cell r="D1925" t="str">
            <v>ER_2514</v>
          </cell>
          <cell r="E1925" t="str">
            <v>2514</v>
          </cell>
          <cell r="F1925" t="str">
            <v>ER_2514 - Distribution - Spokane North &amp; West</v>
          </cell>
          <cell r="G1925" t="str">
            <v>Distribution System Enhancements</v>
          </cell>
          <cell r="H1925" t="str">
            <v>T&amp;D Engineering</v>
          </cell>
          <cell r="I1925" t="str">
            <v>T&amp;D</v>
          </cell>
          <cell r="J1925" t="str">
            <v>Performance &amp; Capacity</v>
          </cell>
          <cell r="K1925" t="str">
            <v>SRV_ED</v>
          </cell>
          <cell r="L1925" t="str">
            <v>JUR_WA</v>
          </cell>
          <cell r="M1925" t="str">
            <v>Elec Distribution 360-373</v>
          </cell>
          <cell r="N1925" t="str">
            <v>True</v>
          </cell>
          <cell r="O1925" t="str">
            <v>Inactive</v>
          </cell>
          <cell r="P1925" t="str">
            <v>ORG_B50</v>
          </cell>
        </row>
        <row r="1926">
          <cell r="A1926" t="str">
            <v>BI_SD112</v>
          </cell>
          <cell r="B1926" t="str">
            <v>SD112</v>
          </cell>
          <cell r="C1926" t="str">
            <v>BI_SD112 - CHE 12F3 Recond 2/0 CU 3 mi</v>
          </cell>
          <cell r="D1926" t="str">
            <v>ER_2514</v>
          </cell>
          <cell r="E1926" t="str">
            <v>2514</v>
          </cell>
          <cell r="F1926" t="str">
            <v>ER_2514 - Distribution - Spokane North &amp; West</v>
          </cell>
          <cell r="G1926" t="str">
            <v>Distribution System Enhancements</v>
          </cell>
          <cell r="H1926" t="str">
            <v>T&amp;D Engineering</v>
          </cell>
          <cell r="I1926" t="str">
            <v>T&amp;D</v>
          </cell>
          <cell r="J1926" t="str">
            <v>Performance &amp; Capacity</v>
          </cell>
          <cell r="K1926" t="str">
            <v>SRV_ED</v>
          </cell>
          <cell r="L1926" t="str">
            <v>JUR_WA</v>
          </cell>
          <cell r="M1926" t="str">
            <v>Elec Distribution 360-373</v>
          </cell>
          <cell r="N1926" t="str">
            <v>True</v>
          </cell>
          <cell r="O1926" t="str">
            <v>Inactive</v>
          </cell>
          <cell r="P1926" t="str">
            <v>ORG_B50</v>
          </cell>
        </row>
        <row r="1927">
          <cell r="A1927" t="str">
            <v>BI_SD113</v>
          </cell>
          <cell r="B1927" t="str">
            <v>SD113</v>
          </cell>
          <cell r="C1927" t="str">
            <v>BI_SD113 - MIL 12F1 Recond 1/0 CU 0.8 mi</v>
          </cell>
          <cell r="D1927" t="str">
            <v>ER_2514</v>
          </cell>
          <cell r="E1927" t="str">
            <v>2514</v>
          </cell>
          <cell r="F1927" t="str">
            <v>ER_2514 - Distribution - Spokane North &amp; West</v>
          </cell>
          <cell r="G1927" t="str">
            <v>Distribution System Enhancements</v>
          </cell>
          <cell r="H1927" t="str">
            <v>T&amp;D Engineering</v>
          </cell>
          <cell r="I1927" t="str">
            <v>T&amp;D</v>
          </cell>
          <cell r="J1927" t="str">
            <v>Performance &amp; Capacity</v>
          </cell>
          <cell r="K1927" t="str">
            <v>SRV_ED</v>
          </cell>
          <cell r="L1927" t="str">
            <v>JUR_WA</v>
          </cell>
          <cell r="M1927" t="str">
            <v>Elec Distribution 360-373</v>
          </cell>
          <cell r="N1927" t="str">
            <v>True</v>
          </cell>
          <cell r="O1927" t="str">
            <v>Inactive</v>
          </cell>
          <cell r="P1927" t="str">
            <v>ORG_B50</v>
          </cell>
        </row>
        <row r="1928">
          <cell r="A1928" t="str">
            <v>BI_SD114</v>
          </cell>
          <cell r="B1928" t="str">
            <v>SD114</v>
          </cell>
          <cell r="C1928" t="str">
            <v>BI_SD114 - 9CE 12F1 Tie to 9CE 12F3 Broadway 0.5 mi</v>
          </cell>
          <cell r="D1928" t="str">
            <v>ER_2514</v>
          </cell>
          <cell r="E1928" t="str">
            <v>2514</v>
          </cell>
          <cell r="F1928" t="str">
            <v>ER_2514 - Distribution - Spokane North &amp; West</v>
          </cell>
          <cell r="G1928" t="str">
            <v>Distribution System Enhancements</v>
          </cell>
          <cell r="H1928" t="str">
            <v>T&amp;D Engineering</v>
          </cell>
          <cell r="I1928" t="str">
            <v>T&amp;D</v>
          </cell>
          <cell r="J1928" t="str">
            <v>Performance &amp; Capacity</v>
          </cell>
          <cell r="K1928" t="str">
            <v>SRV_ED</v>
          </cell>
          <cell r="L1928" t="str">
            <v>JUR_WA</v>
          </cell>
          <cell r="M1928" t="str">
            <v>Elec Distribution 360-373</v>
          </cell>
          <cell r="N1928" t="str">
            <v>True</v>
          </cell>
          <cell r="O1928" t="str">
            <v>Inactive</v>
          </cell>
          <cell r="P1928" t="str">
            <v>ORG_B50</v>
          </cell>
        </row>
        <row r="1929">
          <cell r="A1929" t="str">
            <v>BI_SD115</v>
          </cell>
          <cell r="B1929" t="str">
            <v>SD115</v>
          </cell>
          <cell r="C1929" t="str">
            <v>BI_SD115 - Spokane Airport Switch Gear Repl.</v>
          </cell>
          <cell r="D1929" t="str">
            <v>ER_2544</v>
          </cell>
          <cell r="E1929" t="str">
            <v>2544</v>
          </cell>
          <cell r="F1929" t="str">
            <v>ER_2544 - Spokane Airport Switch Gear Repl.</v>
          </cell>
          <cell r="G1929" t="str">
            <v>Regular Capital - Pre Business Case</v>
          </cell>
          <cell r="H1929" t="str">
            <v>No Subfunction</v>
          </cell>
          <cell r="I1929" t="str">
            <v>No Function</v>
          </cell>
          <cell r="J1929" t="str">
            <v>No Driver</v>
          </cell>
          <cell r="K1929" t="str">
            <v>SRV_ED</v>
          </cell>
          <cell r="L1929" t="str">
            <v>JUR_WA</v>
          </cell>
          <cell r="M1929" t="str">
            <v>Elec Distribution 360-373</v>
          </cell>
          <cell r="N1929" t="str">
            <v>True</v>
          </cell>
          <cell r="O1929" t="str">
            <v>Inactive</v>
          </cell>
          <cell r="P1929" t="str">
            <v>ORG_C51</v>
          </cell>
        </row>
        <row r="1930">
          <cell r="A1930" t="str">
            <v>BI_SD116</v>
          </cell>
          <cell r="B1930" t="str">
            <v>SD116</v>
          </cell>
          <cell r="C1930" t="str">
            <v>BI_SD116 - Beacon 12 F1 Feeder Upgrade</v>
          </cell>
          <cell r="D1930" t="str">
            <v>ER_2470</v>
          </cell>
          <cell r="E1930" t="str">
            <v>2470</v>
          </cell>
          <cell r="F1930" t="str">
            <v>ER_2470 - Dist Grid Modernization</v>
          </cell>
          <cell r="G1930" t="str">
            <v>Distribution Grid Modernization</v>
          </cell>
          <cell r="H1930" t="str">
            <v>T&amp;D Operations</v>
          </cell>
          <cell r="I1930" t="str">
            <v>T&amp;D</v>
          </cell>
          <cell r="J1930" t="str">
            <v>Asset Condition</v>
          </cell>
          <cell r="K1930" t="str">
            <v>SRV_ED</v>
          </cell>
          <cell r="L1930" t="str">
            <v>JUR_WA</v>
          </cell>
          <cell r="M1930" t="str">
            <v>Elec Distribution 360-373</v>
          </cell>
          <cell r="N1930" t="str">
            <v>False</v>
          </cell>
          <cell r="O1930" t="str">
            <v>Inactive</v>
          </cell>
          <cell r="P1930" t="str">
            <v>ORG_E51</v>
          </cell>
        </row>
        <row r="1931">
          <cell r="A1931" t="str">
            <v>BI_SD117</v>
          </cell>
          <cell r="B1931" t="str">
            <v>SD117</v>
          </cell>
          <cell r="C1931" t="str">
            <v>BI_SD117 - F &amp; C 12F2 Feeder Upgrade</v>
          </cell>
          <cell r="D1931" t="str">
            <v>ER_2470</v>
          </cell>
          <cell r="E1931" t="str">
            <v>2470</v>
          </cell>
          <cell r="F1931" t="str">
            <v>ER_2470 - Dist Grid Modernization</v>
          </cell>
          <cell r="G1931" t="str">
            <v>Distribution Grid Modernization</v>
          </cell>
          <cell r="H1931" t="str">
            <v>T&amp;D Operations</v>
          </cell>
          <cell r="I1931" t="str">
            <v>T&amp;D</v>
          </cell>
          <cell r="J1931" t="str">
            <v>Asset Condition</v>
          </cell>
          <cell r="K1931" t="str">
            <v>SRV_ED</v>
          </cell>
          <cell r="L1931" t="str">
            <v>JUR_AN</v>
          </cell>
          <cell r="M1931" t="str">
            <v>Elec Distribution 360-373</v>
          </cell>
          <cell r="N1931" t="str">
            <v>True</v>
          </cell>
          <cell r="O1931" t="str">
            <v>Inactive</v>
          </cell>
          <cell r="P1931" t="str">
            <v>ORG_E51</v>
          </cell>
        </row>
        <row r="1932">
          <cell r="A1932" t="str">
            <v>BI_SD118</v>
          </cell>
          <cell r="B1932" t="str">
            <v>SD118</v>
          </cell>
          <cell r="C1932" t="str">
            <v>BI_SD118 - Waikiki-Mead Substation - New (Distribution)</v>
          </cell>
          <cell r="D1932" t="str">
            <v>ER_2274</v>
          </cell>
          <cell r="E1932" t="str">
            <v>2274</v>
          </cell>
          <cell r="F1932" t="str">
            <v>ER_2274 - New Substations</v>
          </cell>
          <cell r="G1932" t="str">
            <v>Substation - New Distribution Station Capacity Program</v>
          </cell>
          <cell r="H1932" t="str">
            <v>T&amp;D Engineering</v>
          </cell>
          <cell r="I1932" t="str">
            <v>T&amp;D</v>
          </cell>
          <cell r="J1932" t="str">
            <v>Performance &amp; Capacity</v>
          </cell>
          <cell r="K1932" t="str">
            <v>SRV_ED</v>
          </cell>
          <cell r="L1932" t="str">
            <v>JUR_WA</v>
          </cell>
          <cell r="M1932" t="str">
            <v>Elec Transmission 350-359</v>
          </cell>
          <cell r="N1932" t="str">
            <v>True</v>
          </cell>
          <cell r="O1932" t="str">
            <v>Active</v>
          </cell>
          <cell r="P1932" t="str">
            <v>ORG_C51</v>
          </cell>
        </row>
        <row r="1933">
          <cell r="A1933" t="str">
            <v>BI_SD119</v>
          </cell>
          <cell r="B1933" t="str">
            <v>SD119</v>
          </cell>
          <cell r="C1933" t="str">
            <v>BI_SD119 - Beacon-Ross Park 115kV Rebuild (Dist UB)</v>
          </cell>
          <cell r="D1933" t="str">
            <v>ER_2621</v>
          </cell>
          <cell r="E1933" t="str">
            <v>2621</v>
          </cell>
          <cell r="F1933" t="str">
            <v>ER_2621 - Beacon-Ross Park 115kV T-Line Rebuild</v>
          </cell>
          <cell r="G1933" t="str">
            <v>Transmission Construction - Compliance</v>
          </cell>
          <cell r="H1933" t="str">
            <v>T&amp;D Engineering</v>
          </cell>
          <cell r="I1933" t="str">
            <v>T&amp;D</v>
          </cell>
          <cell r="J1933" t="str">
            <v>Mandatory &amp; Compliance</v>
          </cell>
          <cell r="K1933" t="str">
            <v>SRV_ED</v>
          </cell>
          <cell r="L1933" t="str">
            <v>JUR_WA</v>
          </cell>
          <cell r="M1933" t="str">
            <v>Elec Distribution 360-373</v>
          </cell>
          <cell r="N1933" t="str">
            <v>True</v>
          </cell>
          <cell r="O1933" t="str">
            <v>Active</v>
          </cell>
          <cell r="P1933" t="str">
            <v>ORG_C51</v>
          </cell>
        </row>
        <row r="1934">
          <cell r="A1934" t="str">
            <v>BI_SD120</v>
          </cell>
          <cell r="B1934" t="str">
            <v>SD120</v>
          </cell>
          <cell r="C1934" t="str">
            <v>BI_SD120 - BLD-IRV#1 115kV Rebuild (Dist UB)</v>
          </cell>
          <cell r="D1934" t="str">
            <v>ER_2622</v>
          </cell>
          <cell r="E1934" t="str">
            <v>2622</v>
          </cell>
          <cell r="F1934" t="str">
            <v>ER_2622 - Beacon-Boulder #1 115kV T-Line Rebuild</v>
          </cell>
          <cell r="G1934" t="str">
            <v>Transmission Construction - Compliance</v>
          </cell>
          <cell r="H1934" t="str">
            <v>T&amp;D Engineering</v>
          </cell>
          <cell r="I1934" t="str">
            <v>T&amp;D</v>
          </cell>
          <cell r="J1934" t="str">
            <v>Mandatory &amp; Compliance</v>
          </cell>
          <cell r="K1934" t="str">
            <v>SRV_ED</v>
          </cell>
          <cell r="L1934" t="str">
            <v>JUR_WA</v>
          </cell>
          <cell r="M1934" t="str">
            <v>Elec Distribution 360-373</v>
          </cell>
          <cell r="N1934" t="str">
            <v>True</v>
          </cell>
          <cell r="O1934" t="str">
            <v>Active</v>
          </cell>
          <cell r="P1934" t="str">
            <v>ORG_L08</v>
          </cell>
        </row>
        <row r="1935">
          <cell r="A1935" t="str">
            <v>BI_SD171</v>
          </cell>
          <cell r="B1935" t="str">
            <v>SD171</v>
          </cell>
          <cell r="C1935" t="str">
            <v>BI_SD171 - Airway Heights 12F1 - Add Line Regulators</v>
          </cell>
          <cell r="D1935" t="str">
            <v>ER_2201</v>
          </cell>
          <cell r="E1935" t="str">
            <v>2201</v>
          </cell>
          <cell r="F1935" t="str">
            <v>ER_2201 - Airway Hts 12F1-Add Regulators</v>
          </cell>
          <cell r="G1935" t="str">
            <v>Regular Capital - Pre Business Case</v>
          </cell>
          <cell r="H1935" t="str">
            <v>No Subfunction</v>
          </cell>
          <cell r="I1935" t="str">
            <v>No Function</v>
          </cell>
          <cell r="J1935" t="str">
            <v>No Driver</v>
          </cell>
          <cell r="K1935" t="str">
            <v>SRV_ED</v>
          </cell>
          <cell r="L1935" t="str">
            <v>JUR_WA</v>
          </cell>
          <cell r="M1935" t="str">
            <v>Elec Distribution 360-373</v>
          </cell>
          <cell r="N1935" t="str">
            <v>True</v>
          </cell>
          <cell r="O1935" t="str">
            <v>Inactive</v>
          </cell>
          <cell r="P1935" t="str">
            <v>ORG_B50</v>
          </cell>
        </row>
        <row r="1936">
          <cell r="A1936" t="str">
            <v>BI_SD172</v>
          </cell>
          <cell r="B1936" t="str">
            <v>SD172</v>
          </cell>
          <cell r="C1936" t="str">
            <v>BI_SD172 - Ft Wright 12f1-reconductor 1Mi of feeder trunk</v>
          </cell>
          <cell r="D1936" t="str">
            <v>ER_2514</v>
          </cell>
          <cell r="E1936" t="str">
            <v>2514</v>
          </cell>
          <cell r="F1936" t="str">
            <v>ER_2514 - Distribution - Spokane North &amp; West</v>
          </cell>
          <cell r="G1936" t="str">
            <v>Distribution System Enhancements</v>
          </cell>
          <cell r="H1936" t="str">
            <v>T&amp;D Engineering</v>
          </cell>
          <cell r="I1936" t="str">
            <v>T&amp;D</v>
          </cell>
          <cell r="J1936" t="str">
            <v>Performance &amp; Capacity</v>
          </cell>
          <cell r="K1936" t="str">
            <v>SRV_ED</v>
          </cell>
          <cell r="L1936" t="str">
            <v>JUR_WA</v>
          </cell>
          <cell r="M1936" t="str">
            <v>Elec Distribution 360-373</v>
          </cell>
          <cell r="N1936" t="str">
            <v>False</v>
          </cell>
          <cell r="O1936" t="str">
            <v>Inactive</v>
          </cell>
          <cell r="P1936" t="str">
            <v>ORG_B50</v>
          </cell>
        </row>
        <row r="1937">
          <cell r="A1937" t="str">
            <v>BI_SD201</v>
          </cell>
          <cell r="B1937" t="str">
            <v>SD201</v>
          </cell>
          <cell r="C1937" t="str">
            <v>BI_SD201 - Post St. Sub Rebuild - Construct New Duct Lines</v>
          </cell>
          <cell r="D1937" t="str">
            <v>ER_2251</v>
          </cell>
          <cell r="E1937" t="str">
            <v>2251</v>
          </cell>
          <cell r="F1937" t="str">
            <v>ER_2251 - Post St-Improvement/Upgrades</v>
          </cell>
          <cell r="G1937" t="str">
            <v>Downtown Network - Performance &amp; Capacity</v>
          </cell>
          <cell r="H1937" t="str">
            <v>Downtown Network</v>
          </cell>
          <cell r="I1937" t="str">
            <v>T&amp;D</v>
          </cell>
          <cell r="J1937" t="str">
            <v>Performance &amp; Capacity</v>
          </cell>
          <cell r="K1937" t="str">
            <v>SRV_ED</v>
          </cell>
          <cell r="L1937" t="str">
            <v>JUR_WA</v>
          </cell>
          <cell r="M1937" t="str">
            <v>Elec Distribution 360-373</v>
          </cell>
          <cell r="N1937" t="str">
            <v>True</v>
          </cell>
          <cell r="O1937" t="str">
            <v>Inactive</v>
          </cell>
          <cell r="P1937" t="str">
            <v>ORG_C57</v>
          </cell>
        </row>
        <row r="1938">
          <cell r="A1938" t="str">
            <v>BI_SD202</v>
          </cell>
          <cell r="B1938" t="str">
            <v>SD202</v>
          </cell>
          <cell r="C1938" t="str">
            <v>BI_SD202 - Mead 12F1 &amp; 12F2 - Construct Feeders</v>
          </cell>
          <cell r="D1938" t="str">
            <v>ER_2258</v>
          </cell>
          <cell r="E1938" t="str">
            <v>2258</v>
          </cell>
          <cell r="F1938" t="str">
            <v>ER_2258 - Mead Sub- Construct</v>
          </cell>
          <cell r="G1938" t="str">
            <v>Regular Capital - Pre Business Case</v>
          </cell>
          <cell r="H1938" t="str">
            <v>No Subfunction</v>
          </cell>
          <cell r="I1938" t="str">
            <v>No Function</v>
          </cell>
          <cell r="J1938" t="str">
            <v>No Driver</v>
          </cell>
          <cell r="K1938" t="str">
            <v>SRV_ED</v>
          </cell>
          <cell r="L1938" t="str">
            <v>JUR_WA</v>
          </cell>
          <cell r="M1938" t="str">
            <v>Elec Distribution 360-373</v>
          </cell>
          <cell r="N1938" t="str">
            <v>True</v>
          </cell>
          <cell r="O1938" t="str">
            <v>Inactive</v>
          </cell>
          <cell r="P1938" t="str">
            <v>ORG_B50</v>
          </cell>
        </row>
        <row r="1939">
          <cell r="A1939" t="str">
            <v>BI_SD203</v>
          </cell>
          <cell r="B1939" t="str">
            <v>SD203</v>
          </cell>
          <cell r="C1939" t="str">
            <v>BI_SD203 - Hillyard 115-13kv Cx FDRs</v>
          </cell>
          <cell r="D1939" t="str">
            <v>ER_2274</v>
          </cell>
          <cell r="E1939" t="str">
            <v>2274</v>
          </cell>
          <cell r="F1939" t="str">
            <v>ER_2274 - New Substations</v>
          </cell>
          <cell r="G1939" t="str">
            <v>Substation - New Distribution Station Capacity Program</v>
          </cell>
          <cell r="H1939" t="str">
            <v>T&amp;D Engineering</v>
          </cell>
          <cell r="I1939" t="str">
            <v>T&amp;D</v>
          </cell>
          <cell r="J1939" t="str">
            <v>Performance &amp; Capacity</v>
          </cell>
          <cell r="K1939" t="str">
            <v>SRV_ED</v>
          </cell>
          <cell r="L1939" t="str">
            <v>JUR_WA</v>
          </cell>
          <cell r="M1939" t="str">
            <v>Elec Transmission 350-359</v>
          </cell>
          <cell r="N1939" t="str">
            <v>True</v>
          </cell>
          <cell r="O1939" t="str">
            <v>Inactive</v>
          </cell>
          <cell r="P1939" t="str">
            <v>ORG_B50</v>
          </cell>
        </row>
        <row r="1940">
          <cell r="A1940" t="str">
            <v>BI_SD204</v>
          </cell>
          <cell r="B1940" t="str">
            <v>SD204</v>
          </cell>
          <cell r="C1940" t="str">
            <v>BI_SD204 - Metro 13639 - construct new east network feeder</v>
          </cell>
          <cell r="D1940" t="str">
            <v>ER_2303</v>
          </cell>
          <cell r="E1940" t="str">
            <v>2303</v>
          </cell>
          <cell r="F1940" t="str">
            <v>ER_2303 - Metro-Install Feeder</v>
          </cell>
          <cell r="G1940" t="str">
            <v>Regular Capital - Pre Business Case</v>
          </cell>
          <cell r="H1940" t="str">
            <v>No Subfunction</v>
          </cell>
          <cell r="I1940" t="str">
            <v>No Function</v>
          </cell>
          <cell r="J1940" t="str">
            <v>No Driver</v>
          </cell>
          <cell r="K1940" t="str">
            <v>SRV_ED</v>
          </cell>
          <cell r="L1940" t="str">
            <v>JUR_WA</v>
          </cell>
          <cell r="M1940" t="str">
            <v>Elec Distribution 360-373</v>
          </cell>
          <cell r="N1940" t="str">
            <v>True</v>
          </cell>
          <cell r="O1940" t="str">
            <v>Inactive</v>
          </cell>
          <cell r="P1940" t="str">
            <v>ORG_C57</v>
          </cell>
        </row>
        <row r="1941">
          <cell r="A1941" t="str">
            <v>BI_SD205</v>
          </cell>
          <cell r="B1941" t="str">
            <v>SD205</v>
          </cell>
          <cell r="C1941" t="str">
            <v>BI_SD205 - Millwood Distribution Line Integration</v>
          </cell>
          <cell r="D1941" t="str">
            <v>ER_2283</v>
          </cell>
          <cell r="E1941" t="str">
            <v>2283</v>
          </cell>
          <cell r="F1941" t="str">
            <v>ER_2283 - Millwood Sub - Rebuild</v>
          </cell>
          <cell r="G1941" t="str">
            <v>Substation - Station Rebuilds Program</v>
          </cell>
          <cell r="H1941" t="str">
            <v>T&amp;D Engineering</v>
          </cell>
          <cell r="I1941" t="str">
            <v>T&amp;D</v>
          </cell>
          <cell r="J1941" t="str">
            <v>Asset Condition</v>
          </cell>
          <cell r="K1941" t="str">
            <v>SRV_ED</v>
          </cell>
          <cell r="L1941" t="str">
            <v>JUR_WA</v>
          </cell>
          <cell r="M1941" t="str">
            <v>Elec Distribution 360-373</v>
          </cell>
          <cell r="N1941" t="str">
            <v>True</v>
          </cell>
          <cell r="O1941" t="str">
            <v>Inactive</v>
          </cell>
          <cell r="P1941" t="str">
            <v>ORG_B50</v>
          </cell>
        </row>
        <row r="1942">
          <cell r="A1942" t="str">
            <v>BI_SD206</v>
          </cell>
          <cell r="B1942" t="str">
            <v>SD206</v>
          </cell>
          <cell r="C1942" t="str">
            <v>BI_SD206 - BKR 12F3 Recond 1 mi</v>
          </cell>
          <cell r="D1942" t="str">
            <v>ER_2514</v>
          </cell>
          <cell r="E1942" t="str">
            <v>2514</v>
          </cell>
          <cell r="F1942" t="str">
            <v>ER_2514 - Distribution - Spokane North &amp; West</v>
          </cell>
          <cell r="G1942" t="str">
            <v>Distribution System Enhancements</v>
          </cell>
          <cell r="H1942" t="str">
            <v>T&amp;D Engineering</v>
          </cell>
          <cell r="I1942" t="str">
            <v>T&amp;D</v>
          </cell>
          <cell r="J1942" t="str">
            <v>Performance &amp; Capacity</v>
          </cell>
          <cell r="K1942" t="str">
            <v>SRV_ED</v>
          </cell>
          <cell r="L1942" t="str">
            <v>JUR_WA</v>
          </cell>
          <cell r="M1942" t="str">
            <v>Elec Distribution 360-373</v>
          </cell>
          <cell r="N1942" t="str">
            <v>True</v>
          </cell>
          <cell r="O1942" t="str">
            <v>Inactive</v>
          </cell>
          <cell r="P1942" t="str">
            <v>ORG_B50</v>
          </cell>
        </row>
        <row r="1943">
          <cell r="A1943" t="str">
            <v>BI_SD207</v>
          </cell>
          <cell r="B1943" t="str">
            <v>SD207</v>
          </cell>
          <cell r="C1943" t="str">
            <v>BI_SD207 - Chester 12F1-12F4 Tie on Bowdish</v>
          </cell>
          <cell r="D1943" t="str">
            <v>ER_2514</v>
          </cell>
          <cell r="E1943" t="str">
            <v>2514</v>
          </cell>
          <cell r="F1943" t="str">
            <v>ER_2514 - Distribution - Spokane North &amp; West</v>
          </cell>
          <cell r="G1943" t="str">
            <v>Distribution System Enhancements</v>
          </cell>
          <cell r="H1943" t="str">
            <v>T&amp;D Engineering</v>
          </cell>
          <cell r="I1943" t="str">
            <v>T&amp;D</v>
          </cell>
          <cell r="J1943" t="str">
            <v>Performance &amp; Capacity</v>
          </cell>
          <cell r="K1943" t="str">
            <v>SRV_ED</v>
          </cell>
          <cell r="L1943" t="str">
            <v>JUR_WA</v>
          </cell>
          <cell r="M1943" t="str">
            <v>Elec Distribution 360-373</v>
          </cell>
          <cell r="N1943" t="str">
            <v>True</v>
          </cell>
          <cell r="O1943" t="str">
            <v>Inactive</v>
          </cell>
          <cell r="P1943" t="str">
            <v>ORG_B50</v>
          </cell>
        </row>
        <row r="1944">
          <cell r="A1944" t="str">
            <v>BI_SD208</v>
          </cell>
          <cell r="B1944" t="str">
            <v>SD208</v>
          </cell>
          <cell r="C1944" t="str">
            <v>BI_SD208 - Mica Peak Convert OH to URD</v>
          </cell>
          <cell r="D1944" t="str">
            <v>ER_2514</v>
          </cell>
          <cell r="E1944" t="str">
            <v>2514</v>
          </cell>
          <cell r="F1944" t="str">
            <v>ER_2514 - Distribution - Spokane North &amp; West</v>
          </cell>
          <cell r="G1944" t="str">
            <v>Distribution System Enhancements</v>
          </cell>
          <cell r="H1944" t="str">
            <v>T&amp;D Engineering</v>
          </cell>
          <cell r="I1944" t="str">
            <v>T&amp;D</v>
          </cell>
          <cell r="J1944" t="str">
            <v>Performance &amp; Capacity</v>
          </cell>
          <cell r="K1944" t="str">
            <v>SRV_ED</v>
          </cell>
          <cell r="L1944" t="str">
            <v>JUR_WA</v>
          </cell>
          <cell r="M1944" t="str">
            <v>Elec Distribution 360-373</v>
          </cell>
          <cell r="N1944" t="str">
            <v>True</v>
          </cell>
          <cell r="O1944" t="str">
            <v>Inactive</v>
          </cell>
          <cell r="P1944" t="str">
            <v>ORG_C51</v>
          </cell>
        </row>
        <row r="1945">
          <cell r="A1945" t="str">
            <v>BI_SD210</v>
          </cell>
          <cell r="B1945" t="str">
            <v>SD210</v>
          </cell>
          <cell r="C1945" t="str">
            <v>BI_SD210 - South Hill Secondary Reconductor Project</v>
          </cell>
          <cell r="D1945" t="str">
            <v>ER_2200</v>
          </cell>
          <cell r="E1945" t="str">
            <v>2200</v>
          </cell>
          <cell r="F1945" t="str">
            <v>ER_2200 - S Hill 2ndry Reconstruction</v>
          </cell>
          <cell r="G1945" t="str">
            <v>Regular Capital - Pre Business Case</v>
          </cell>
          <cell r="H1945" t="str">
            <v>No Subfunction</v>
          </cell>
          <cell r="I1945" t="str">
            <v>No Function</v>
          </cell>
          <cell r="J1945" t="str">
            <v>No Driver</v>
          </cell>
          <cell r="K1945" t="str">
            <v>SRV_ED</v>
          </cell>
          <cell r="L1945" t="str">
            <v>JUR_AN</v>
          </cell>
          <cell r="M1945" t="str">
            <v>Elec Distribution 360-373</v>
          </cell>
          <cell r="N1945" t="str">
            <v>False</v>
          </cell>
          <cell r="O1945" t="str">
            <v>Inactive</v>
          </cell>
          <cell r="P1945" t="str">
            <v>ORG_B50</v>
          </cell>
        </row>
        <row r="1946">
          <cell r="A1946" t="str">
            <v>BI_SD211</v>
          </cell>
          <cell r="B1946" t="str">
            <v>SD211</v>
          </cell>
          <cell r="C1946" t="str">
            <v>BI_SD211 - U-District URD FDR Tie Trent Avenue</v>
          </cell>
          <cell r="D1946" t="str">
            <v>ER_2514</v>
          </cell>
          <cell r="E1946" t="str">
            <v>2514</v>
          </cell>
          <cell r="F1946" t="str">
            <v>ER_2514 - Distribution - Spokane North &amp; West</v>
          </cell>
          <cell r="G1946" t="str">
            <v>Distribution System Enhancements</v>
          </cell>
          <cell r="H1946" t="str">
            <v>T&amp;D Engineering</v>
          </cell>
          <cell r="I1946" t="str">
            <v>T&amp;D</v>
          </cell>
          <cell r="J1946" t="str">
            <v>Performance &amp; Capacity</v>
          </cell>
          <cell r="K1946" t="str">
            <v>SRV_ED</v>
          </cell>
          <cell r="L1946" t="str">
            <v>JUR_WA</v>
          </cell>
          <cell r="M1946" t="str">
            <v>Elec Distribution 360-373</v>
          </cell>
          <cell r="N1946" t="str">
            <v>True</v>
          </cell>
          <cell r="O1946" t="str">
            <v>Inactive</v>
          </cell>
          <cell r="P1946" t="str">
            <v>ORG_C51</v>
          </cell>
        </row>
        <row r="1947">
          <cell r="A1947" t="str">
            <v>BI_SD212</v>
          </cell>
          <cell r="B1947" t="str">
            <v>SD212</v>
          </cell>
          <cell r="C1947" t="str">
            <v>BI_SD212 - Barker Road Substation - Rebuild (Distribution)</v>
          </cell>
          <cell r="D1947" t="str">
            <v>ER_2204</v>
          </cell>
          <cell r="E1947" t="str">
            <v>2204</v>
          </cell>
          <cell r="F1947" t="str">
            <v>ER_2204 - Substation Rebuilds</v>
          </cell>
          <cell r="G1947" t="str">
            <v>Substation - Station Rebuilds Program</v>
          </cell>
          <cell r="H1947" t="str">
            <v>T&amp;D Engineering</v>
          </cell>
          <cell r="I1947" t="str">
            <v>T&amp;D</v>
          </cell>
          <cell r="J1947" t="str">
            <v>Asset Condition</v>
          </cell>
          <cell r="K1947" t="str">
            <v>SRV_ED</v>
          </cell>
          <cell r="L1947" t="str">
            <v>JUR_WA</v>
          </cell>
          <cell r="M1947" t="str">
            <v>Elec Distribution 360-373</v>
          </cell>
          <cell r="N1947" t="str">
            <v>True</v>
          </cell>
          <cell r="O1947" t="str">
            <v>Active</v>
          </cell>
          <cell r="P1947" t="str">
            <v>ORG_C51</v>
          </cell>
        </row>
        <row r="1948">
          <cell r="A1948" t="str">
            <v>BI_SD213</v>
          </cell>
          <cell r="B1948" t="str">
            <v>SD213</v>
          </cell>
          <cell r="C1948" t="str">
            <v>BI_SD213 - Hillyard Substation - New Station (Dist)</v>
          </cell>
          <cell r="D1948" t="str">
            <v>ER_2274</v>
          </cell>
          <cell r="E1948" t="str">
            <v>2274</v>
          </cell>
          <cell r="F1948" t="str">
            <v>ER_2274 - New Substations</v>
          </cell>
          <cell r="G1948" t="str">
            <v>Substation - New Distribution Station Capacity Program</v>
          </cell>
          <cell r="H1948" t="str">
            <v>T&amp;D Engineering</v>
          </cell>
          <cell r="I1948" t="str">
            <v>T&amp;D</v>
          </cell>
          <cell r="J1948" t="str">
            <v>Performance &amp; Capacity</v>
          </cell>
          <cell r="K1948" t="str">
            <v>SRV_ED</v>
          </cell>
          <cell r="L1948" t="str">
            <v>JUR_WA</v>
          </cell>
          <cell r="M1948" t="str">
            <v>Elec Transmission 350-359</v>
          </cell>
          <cell r="N1948" t="str">
            <v>True</v>
          </cell>
          <cell r="O1948" t="str">
            <v>Active</v>
          </cell>
          <cell r="P1948" t="str">
            <v>ORG_C51</v>
          </cell>
        </row>
        <row r="1949">
          <cell r="A1949" t="str">
            <v>BI_SD214</v>
          </cell>
          <cell r="B1949" t="str">
            <v>SD214</v>
          </cell>
          <cell r="C1949" t="str">
            <v>BI_SD214 - BEA-IRV #2 Distribution Support</v>
          </cell>
          <cell r="D1949" t="str">
            <v>ER_2474</v>
          </cell>
          <cell r="E1949" t="str">
            <v>2474</v>
          </cell>
          <cell r="F1949" t="str">
            <v>ER_2474 - Beacon-Boulder #2 115:  Capacity Upgrade</v>
          </cell>
          <cell r="G1949" t="str">
            <v>Spokane Valley Transmission Reinforcement Project</v>
          </cell>
          <cell r="H1949" t="str">
            <v>T&amp;D Engineering</v>
          </cell>
          <cell r="I1949" t="str">
            <v>T&amp;D</v>
          </cell>
          <cell r="J1949" t="str">
            <v>Mandatory &amp; Compliance</v>
          </cell>
          <cell r="K1949" t="str">
            <v>SRV_ED</v>
          </cell>
          <cell r="L1949" t="str">
            <v>JUR_WA</v>
          </cell>
          <cell r="M1949" t="str">
            <v>Elec Distribution 360-373</v>
          </cell>
          <cell r="N1949" t="str">
            <v>True</v>
          </cell>
          <cell r="O1949" t="str">
            <v>Active</v>
          </cell>
          <cell r="P1949" t="str">
            <v>ORG_C51</v>
          </cell>
        </row>
        <row r="1950">
          <cell r="A1950" t="str">
            <v>BI_SD215</v>
          </cell>
          <cell r="B1950" t="str">
            <v>SD215</v>
          </cell>
          <cell r="C1950" t="str">
            <v>BI_SD215 - 9CE-SUN 115kV Rebuild (Distribution UB)</v>
          </cell>
          <cell r="D1950" t="str">
            <v>ER_2557</v>
          </cell>
          <cell r="E1950" t="str">
            <v>2557</v>
          </cell>
          <cell r="F1950" t="str">
            <v>ER_2557 - 9CE-Sunset 115kV Transmission Line: Rebuild</v>
          </cell>
          <cell r="G1950" t="str">
            <v>Transmission Construction - Compliance</v>
          </cell>
          <cell r="H1950" t="str">
            <v>T&amp;D Engineering</v>
          </cell>
          <cell r="I1950" t="str">
            <v>T&amp;D</v>
          </cell>
          <cell r="J1950" t="str">
            <v>Mandatory &amp; Compliance</v>
          </cell>
          <cell r="K1950" t="str">
            <v>SRV_ED</v>
          </cell>
          <cell r="L1950" t="str">
            <v>JUR_WA</v>
          </cell>
          <cell r="M1950" t="str">
            <v>Elec Distribution 360-373</v>
          </cell>
          <cell r="N1950" t="str">
            <v>True</v>
          </cell>
          <cell r="O1950" t="str">
            <v>Active</v>
          </cell>
          <cell r="P1950" t="str">
            <v>ORG_L08</v>
          </cell>
        </row>
        <row r="1951">
          <cell r="A1951" t="str">
            <v>BI_SD221</v>
          </cell>
          <cell r="B1951" t="str">
            <v>SD221</v>
          </cell>
          <cell r="C1951" t="str">
            <v>BI_SD221 - Downtown West - Dist Integration</v>
          </cell>
          <cell r="D1951" t="str">
            <v>ER_2274</v>
          </cell>
          <cell r="E1951" t="str">
            <v>2274</v>
          </cell>
          <cell r="F1951" t="str">
            <v>ER_2274 - New Substations</v>
          </cell>
          <cell r="G1951" t="str">
            <v>Substation - New Distribution Station Capacity Program</v>
          </cell>
          <cell r="H1951" t="str">
            <v>T&amp;D Engineering</v>
          </cell>
          <cell r="I1951" t="str">
            <v>T&amp;D</v>
          </cell>
          <cell r="J1951" t="str">
            <v>Performance &amp; Capacity</v>
          </cell>
          <cell r="K1951" t="str">
            <v>SRV_ED</v>
          </cell>
          <cell r="L1951" t="str">
            <v>JUR_WA</v>
          </cell>
          <cell r="M1951" t="str">
            <v>Elec Distribution 360-373</v>
          </cell>
          <cell r="N1951" t="str">
            <v>True</v>
          </cell>
          <cell r="O1951" t="str">
            <v>Active</v>
          </cell>
          <cell r="P1951" t="str">
            <v>ORG_C51</v>
          </cell>
        </row>
        <row r="1952">
          <cell r="A1952" t="str">
            <v>BI_SD300</v>
          </cell>
          <cell r="B1952" t="str">
            <v>SD300</v>
          </cell>
          <cell r="C1952" t="str">
            <v>BI_SD300 - Colbert 12F2 - Reconductor 1.6 Miles</v>
          </cell>
          <cell r="D1952" t="str">
            <v>ER_2258</v>
          </cell>
          <cell r="E1952" t="str">
            <v>2258</v>
          </cell>
          <cell r="F1952" t="str">
            <v>ER_2258 - Mead Sub- Construct</v>
          </cell>
          <cell r="G1952" t="str">
            <v>Regular Capital - Pre Business Case</v>
          </cell>
          <cell r="H1952" t="str">
            <v>No Subfunction</v>
          </cell>
          <cell r="I1952" t="str">
            <v>No Function</v>
          </cell>
          <cell r="J1952" t="str">
            <v>No Driver</v>
          </cell>
          <cell r="K1952" t="str">
            <v>SRV_ED</v>
          </cell>
          <cell r="L1952" t="str">
            <v>JUR_WA</v>
          </cell>
          <cell r="M1952" t="str">
            <v>Elec Distribution 360-373</v>
          </cell>
          <cell r="N1952" t="str">
            <v>True</v>
          </cell>
          <cell r="O1952" t="str">
            <v>Inactive</v>
          </cell>
          <cell r="P1952" t="str">
            <v>ORG_B50</v>
          </cell>
        </row>
        <row r="1953">
          <cell r="A1953" t="str">
            <v>BI_SD301</v>
          </cell>
          <cell r="B1953" t="str">
            <v>SD301</v>
          </cell>
          <cell r="C1953" t="str">
            <v>BI_SD301 - OPT 12F2 Cx Fdr</v>
          </cell>
          <cell r="D1953" t="str">
            <v>ER_2526</v>
          </cell>
          <cell r="E1953" t="str">
            <v>2526</v>
          </cell>
          <cell r="F1953" t="str">
            <v>ER_2526 - Opportunity 12F2 Cx Fdr</v>
          </cell>
          <cell r="G1953" t="str">
            <v>Spokane Valley Transmission Reinforcement Project</v>
          </cell>
          <cell r="H1953" t="str">
            <v>T&amp;D Engineering</v>
          </cell>
          <cell r="I1953" t="str">
            <v>T&amp;D</v>
          </cell>
          <cell r="J1953" t="str">
            <v>Mandatory &amp; Compliance</v>
          </cell>
          <cell r="K1953" t="str">
            <v>SRV_ED</v>
          </cell>
          <cell r="L1953" t="str">
            <v>JUR_WA</v>
          </cell>
          <cell r="M1953" t="str">
            <v>Elec Distribution 360-373</v>
          </cell>
          <cell r="N1953" t="str">
            <v>True</v>
          </cell>
          <cell r="O1953" t="str">
            <v>Inactive</v>
          </cell>
          <cell r="P1953" t="str">
            <v>ORG_B50</v>
          </cell>
        </row>
        <row r="1954">
          <cell r="A1954" t="str">
            <v>BI_SD302</v>
          </cell>
          <cell r="B1954" t="str">
            <v>SD302</v>
          </cell>
          <cell r="C1954" t="str">
            <v>BI_SD302 - Sunset 12F2 - Recond 2 Miles</v>
          </cell>
          <cell r="D1954" t="str">
            <v>ER_2218</v>
          </cell>
          <cell r="E1954" t="str">
            <v>2218</v>
          </cell>
          <cell r="F1954" t="str">
            <v>ER_2218 - Sun 12F2 Reconductor</v>
          </cell>
          <cell r="G1954" t="str">
            <v>Regular Capital - Pre Business Case</v>
          </cell>
          <cell r="H1954" t="str">
            <v>No Subfunction</v>
          </cell>
          <cell r="I1954" t="str">
            <v>No Function</v>
          </cell>
          <cell r="J1954" t="str">
            <v>No Driver</v>
          </cell>
          <cell r="K1954" t="str">
            <v>SRV_ED</v>
          </cell>
          <cell r="L1954" t="str">
            <v>JUR_WA</v>
          </cell>
          <cell r="M1954" t="str">
            <v>Elec Distribution 360-373</v>
          </cell>
          <cell r="N1954" t="str">
            <v>True</v>
          </cell>
          <cell r="O1954" t="str">
            <v>Inactive</v>
          </cell>
          <cell r="P1954" t="str">
            <v>ORG_B50</v>
          </cell>
        </row>
        <row r="1955">
          <cell r="A1955" t="str">
            <v>BI_SD303</v>
          </cell>
          <cell r="B1955" t="str">
            <v>SD303</v>
          </cell>
          <cell r="C1955" t="str">
            <v>BI_SD303 - SIP 12F6 Cx Fdr</v>
          </cell>
          <cell r="D1955" t="str">
            <v>ER_2528</v>
          </cell>
          <cell r="E1955" t="str">
            <v>2528</v>
          </cell>
          <cell r="F1955" t="str">
            <v>ER_2528 - SIP 12F6 Cx Fdr</v>
          </cell>
          <cell r="G1955" t="str">
            <v>Regular Capital - Pre Business Case</v>
          </cell>
          <cell r="H1955" t="str">
            <v>No Subfunction</v>
          </cell>
          <cell r="I1955" t="str">
            <v>No Function</v>
          </cell>
          <cell r="J1955" t="str">
            <v>No Driver</v>
          </cell>
          <cell r="K1955" t="str">
            <v>SRV_ED</v>
          </cell>
          <cell r="L1955" t="str">
            <v>JUR_WA</v>
          </cell>
          <cell r="M1955" t="str">
            <v>Elec Distribution 360-373</v>
          </cell>
          <cell r="N1955" t="str">
            <v>True</v>
          </cell>
          <cell r="O1955" t="str">
            <v>Inactive</v>
          </cell>
          <cell r="P1955" t="str">
            <v>ORG_B50</v>
          </cell>
        </row>
        <row r="1956">
          <cell r="A1956" t="str">
            <v>BI_SD304</v>
          </cell>
          <cell r="B1956" t="str">
            <v>SD304</v>
          </cell>
          <cell r="C1956" t="str">
            <v>BI_SD304 - Southeast 12F1 - Recond 3 Miles</v>
          </cell>
          <cell r="D1956" t="str">
            <v>ER_2212</v>
          </cell>
          <cell r="E1956" t="str">
            <v>2212</v>
          </cell>
          <cell r="F1956" t="str">
            <v>ER_2212 - Southeast-Upgrade Xfmr</v>
          </cell>
          <cell r="G1956" t="str">
            <v>Regular Capital - Pre Business Case</v>
          </cell>
          <cell r="H1956" t="str">
            <v>No Subfunction</v>
          </cell>
          <cell r="I1956" t="str">
            <v>No Function</v>
          </cell>
          <cell r="J1956" t="str">
            <v>No Driver</v>
          </cell>
          <cell r="K1956" t="str">
            <v>SRV_ED</v>
          </cell>
          <cell r="L1956" t="str">
            <v>JUR_WA</v>
          </cell>
          <cell r="M1956" t="str">
            <v>Elec Distribution 360-373</v>
          </cell>
          <cell r="N1956" t="str">
            <v>True</v>
          </cell>
          <cell r="O1956" t="str">
            <v>Inactive</v>
          </cell>
          <cell r="P1956" t="str">
            <v>ORG_B50</v>
          </cell>
        </row>
        <row r="1957">
          <cell r="A1957" t="str">
            <v>BI_SD305</v>
          </cell>
          <cell r="B1957" t="str">
            <v>SD305</v>
          </cell>
          <cell r="C1957" t="str">
            <v>BI_SD305 - Southeast 12F5 - Construct New Feeder</v>
          </cell>
          <cell r="D1957" t="str">
            <v>ER_2212</v>
          </cell>
          <cell r="E1957" t="str">
            <v>2212</v>
          </cell>
          <cell r="F1957" t="str">
            <v>ER_2212 - Southeast-Upgrade Xfmr</v>
          </cell>
          <cell r="G1957" t="str">
            <v>Regular Capital - Pre Business Case</v>
          </cell>
          <cell r="H1957" t="str">
            <v>No Subfunction</v>
          </cell>
          <cell r="I1957" t="str">
            <v>No Function</v>
          </cell>
          <cell r="J1957" t="str">
            <v>No Driver</v>
          </cell>
          <cell r="K1957" t="str">
            <v>SRV_ED</v>
          </cell>
          <cell r="L1957" t="str">
            <v>JUR_WA</v>
          </cell>
          <cell r="M1957" t="str">
            <v>Elec Distribution 360-373</v>
          </cell>
          <cell r="N1957" t="str">
            <v>True</v>
          </cell>
          <cell r="O1957" t="str">
            <v>Inactive</v>
          </cell>
          <cell r="P1957" t="str">
            <v>ORG_B50</v>
          </cell>
        </row>
        <row r="1958">
          <cell r="A1958" t="str">
            <v>BI_SD306</v>
          </cell>
          <cell r="B1958" t="str">
            <v>SD306</v>
          </cell>
          <cell r="C1958" t="str">
            <v>BI_SD306 - Deer Park 12F2 - Recond 2/0 ACSR</v>
          </cell>
          <cell r="D1958" t="str">
            <v>ER_2514</v>
          </cell>
          <cell r="E1958" t="str">
            <v>2514</v>
          </cell>
          <cell r="F1958" t="str">
            <v>ER_2514 - Distribution - Spokane North &amp; West</v>
          </cell>
          <cell r="G1958" t="str">
            <v>Distribution System Enhancements</v>
          </cell>
          <cell r="H1958" t="str">
            <v>T&amp;D Engineering</v>
          </cell>
          <cell r="I1958" t="str">
            <v>T&amp;D</v>
          </cell>
          <cell r="J1958" t="str">
            <v>Performance &amp; Capacity</v>
          </cell>
          <cell r="K1958" t="str">
            <v>SRV_ED</v>
          </cell>
          <cell r="L1958" t="str">
            <v>JUR_WA</v>
          </cell>
          <cell r="M1958" t="str">
            <v>Elec Distribution 360-373</v>
          </cell>
          <cell r="N1958" t="str">
            <v>True</v>
          </cell>
          <cell r="O1958" t="str">
            <v>Inactive</v>
          </cell>
          <cell r="P1958" t="str">
            <v>ORG_B50</v>
          </cell>
        </row>
        <row r="1959">
          <cell r="A1959" t="str">
            <v>BI_SD307</v>
          </cell>
          <cell r="B1959" t="str">
            <v>SD307</v>
          </cell>
          <cell r="C1959" t="str">
            <v>BI_SD307 - NE 12F2 - Tie to WAK 12F3</v>
          </cell>
          <cell r="D1959" t="str">
            <v>ER_2514</v>
          </cell>
          <cell r="E1959" t="str">
            <v>2514</v>
          </cell>
          <cell r="F1959" t="str">
            <v>ER_2514 - Distribution - Spokane North &amp; West</v>
          </cell>
          <cell r="G1959" t="str">
            <v>Distribution System Enhancements</v>
          </cell>
          <cell r="H1959" t="str">
            <v>T&amp;D Engineering</v>
          </cell>
          <cell r="I1959" t="str">
            <v>T&amp;D</v>
          </cell>
          <cell r="J1959" t="str">
            <v>Performance &amp; Capacity</v>
          </cell>
          <cell r="K1959" t="str">
            <v>SRV_ED</v>
          </cell>
          <cell r="L1959" t="str">
            <v>JUR_WA</v>
          </cell>
          <cell r="M1959" t="str">
            <v>Elec Distribution 360-373</v>
          </cell>
          <cell r="N1959" t="str">
            <v>True</v>
          </cell>
          <cell r="O1959" t="str">
            <v>Inactive</v>
          </cell>
          <cell r="P1959" t="str">
            <v>ORG_B50</v>
          </cell>
        </row>
        <row r="1960">
          <cell r="A1960" t="str">
            <v>BI_SD308</v>
          </cell>
          <cell r="B1960" t="str">
            <v>SD308</v>
          </cell>
          <cell r="C1960" t="str">
            <v>BI_SD308 - Avista Campus Electric Service Upgrades</v>
          </cell>
          <cell r="D1960" t="str">
            <v>ER_2222</v>
          </cell>
          <cell r="E1960" t="str">
            <v>2222</v>
          </cell>
          <cell r="F1960" t="str">
            <v>ER_2222 - AVA Electric Upgrades</v>
          </cell>
          <cell r="G1960" t="str">
            <v>Regular Capital - Pre Business Case</v>
          </cell>
          <cell r="H1960" t="str">
            <v>No Subfunction</v>
          </cell>
          <cell r="I1960" t="str">
            <v>No Function</v>
          </cell>
          <cell r="J1960" t="str">
            <v>No Driver</v>
          </cell>
          <cell r="K1960" t="str">
            <v>SRV_ED</v>
          </cell>
          <cell r="L1960" t="str">
            <v>JUR_WA</v>
          </cell>
          <cell r="M1960" t="str">
            <v>Elec Distribution 360-373</v>
          </cell>
          <cell r="N1960" t="str">
            <v>True</v>
          </cell>
          <cell r="O1960" t="str">
            <v>Inactive</v>
          </cell>
          <cell r="P1960" t="str">
            <v>ORG_B50</v>
          </cell>
        </row>
        <row r="1961">
          <cell r="A1961" t="str">
            <v>BI_SD309</v>
          </cell>
          <cell r="B1961" t="str">
            <v>SD309</v>
          </cell>
          <cell r="C1961" t="str">
            <v>BI_SD309 - Millwood 12F2 Northwoods Loop</v>
          </cell>
          <cell r="D1961" t="str">
            <v>ER_2514</v>
          </cell>
          <cell r="E1961" t="str">
            <v>2514</v>
          </cell>
          <cell r="F1961" t="str">
            <v>ER_2514 - Distribution - Spokane North &amp; West</v>
          </cell>
          <cell r="G1961" t="str">
            <v>Distribution System Enhancements</v>
          </cell>
          <cell r="H1961" t="str">
            <v>T&amp;D Engineering</v>
          </cell>
          <cell r="I1961" t="str">
            <v>T&amp;D</v>
          </cell>
          <cell r="J1961" t="str">
            <v>Performance &amp; Capacity</v>
          </cell>
          <cell r="K1961" t="str">
            <v>SRV_ED</v>
          </cell>
          <cell r="L1961" t="str">
            <v>JUR_WA</v>
          </cell>
          <cell r="M1961" t="str">
            <v>Elec Distribution 360-373</v>
          </cell>
          <cell r="N1961" t="str">
            <v>True</v>
          </cell>
          <cell r="O1961" t="str">
            <v>Inactive</v>
          </cell>
          <cell r="P1961" t="str">
            <v>ORG_C51</v>
          </cell>
        </row>
        <row r="1962">
          <cell r="A1962" t="str">
            <v>BI_SD310</v>
          </cell>
          <cell r="B1962" t="str">
            <v>SD310</v>
          </cell>
          <cell r="C1962" t="str">
            <v>BI_SD310 - Lib Lk 12F1-EFM 12F2 600 A UG Tie</v>
          </cell>
          <cell r="D1962" t="str">
            <v>ER_2514</v>
          </cell>
          <cell r="E1962" t="str">
            <v>2514</v>
          </cell>
          <cell r="F1962" t="str">
            <v>ER_2514 - Distribution - Spokane North &amp; West</v>
          </cell>
          <cell r="G1962" t="str">
            <v>Distribution System Enhancements</v>
          </cell>
          <cell r="H1962" t="str">
            <v>T&amp;D Engineering</v>
          </cell>
          <cell r="I1962" t="str">
            <v>T&amp;D</v>
          </cell>
          <cell r="J1962" t="str">
            <v>Performance &amp; Capacity</v>
          </cell>
          <cell r="K1962" t="str">
            <v>SRV_ED</v>
          </cell>
          <cell r="L1962" t="str">
            <v>JUR_WA</v>
          </cell>
          <cell r="M1962" t="str">
            <v>Elec Distribution 360-373</v>
          </cell>
          <cell r="N1962" t="str">
            <v>True</v>
          </cell>
          <cell r="O1962" t="str">
            <v>Inactive</v>
          </cell>
          <cell r="P1962" t="str">
            <v>ORG_C51</v>
          </cell>
        </row>
        <row r="1963">
          <cell r="A1963" t="str">
            <v>BI_SD311</v>
          </cell>
          <cell r="B1963" t="str">
            <v>SD311</v>
          </cell>
          <cell r="C1963" t="str">
            <v>BI_SD311 - Baseline Spk &amp; West Segment Recond</v>
          </cell>
          <cell r="D1963" t="str">
            <v>ER_2514</v>
          </cell>
          <cell r="E1963" t="str">
            <v>2514</v>
          </cell>
          <cell r="F1963" t="str">
            <v>ER_2514 - Distribution - Spokane North &amp; West</v>
          </cell>
          <cell r="G1963" t="str">
            <v>Distribution System Enhancements</v>
          </cell>
          <cell r="H1963" t="str">
            <v>T&amp;D Engineering</v>
          </cell>
          <cell r="I1963" t="str">
            <v>T&amp;D</v>
          </cell>
          <cell r="J1963" t="str">
            <v>Performance &amp; Capacity</v>
          </cell>
          <cell r="K1963" t="str">
            <v>SRV_ED</v>
          </cell>
          <cell r="L1963" t="str">
            <v>JUR_WA</v>
          </cell>
          <cell r="M1963" t="str">
            <v>Elec Distribution 360-373</v>
          </cell>
          <cell r="N1963" t="str">
            <v>True</v>
          </cell>
          <cell r="O1963" t="str">
            <v>Active</v>
          </cell>
          <cell r="P1963" t="str">
            <v>ORG_C51</v>
          </cell>
        </row>
        <row r="1964">
          <cell r="A1964" t="str">
            <v>BI_SD312</v>
          </cell>
          <cell r="B1964" t="str">
            <v>SD312</v>
          </cell>
          <cell r="C1964" t="str">
            <v>BI_SD312 - Beacon 12 F5 Feeder Upgrade</v>
          </cell>
          <cell r="D1964" t="str">
            <v>ER_2470</v>
          </cell>
          <cell r="E1964" t="str">
            <v>2470</v>
          </cell>
          <cell r="F1964" t="str">
            <v>ER_2470 - Dist Grid Modernization</v>
          </cell>
          <cell r="G1964" t="str">
            <v>Distribution Grid Modernization</v>
          </cell>
          <cell r="H1964" t="str">
            <v>T&amp;D Operations</v>
          </cell>
          <cell r="I1964" t="str">
            <v>T&amp;D</v>
          </cell>
          <cell r="J1964" t="str">
            <v>Asset Condition</v>
          </cell>
          <cell r="K1964" t="str">
            <v>SRV_ED</v>
          </cell>
          <cell r="L1964" t="str">
            <v>JUR_AN</v>
          </cell>
          <cell r="M1964" t="str">
            <v>Elec Distribution 360-373</v>
          </cell>
          <cell r="N1964" t="str">
            <v>True</v>
          </cell>
          <cell r="O1964" t="str">
            <v>Inactive</v>
          </cell>
          <cell r="P1964" t="str">
            <v>ORG_E51</v>
          </cell>
        </row>
        <row r="1965">
          <cell r="A1965" t="str">
            <v>BI_SD313</v>
          </cell>
          <cell r="B1965" t="str">
            <v>SD313</v>
          </cell>
          <cell r="C1965" t="str">
            <v>BI_SD313 - SUN 12F4 - repl midline recloser 249R</v>
          </cell>
          <cell r="D1965" t="str">
            <v>ER_2514</v>
          </cell>
          <cell r="E1965" t="str">
            <v>2514</v>
          </cell>
          <cell r="F1965" t="str">
            <v>ER_2514 - Distribution - Spokane North &amp; West</v>
          </cell>
          <cell r="G1965" t="str">
            <v>Distribution System Enhancements</v>
          </cell>
          <cell r="H1965" t="str">
            <v>T&amp;D Engineering</v>
          </cell>
          <cell r="I1965" t="str">
            <v>T&amp;D</v>
          </cell>
          <cell r="J1965" t="str">
            <v>Performance &amp; Capacity</v>
          </cell>
          <cell r="K1965" t="str">
            <v>SRV_ED</v>
          </cell>
          <cell r="L1965" t="str">
            <v>JUR_WA</v>
          </cell>
          <cell r="M1965" t="str">
            <v>Elec Distribution 360-373</v>
          </cell>
          <cell r="N1965" t="str">
            <v>True</v>
          </cell>
          <cell r="O1965" t="str">
            <v>Inactive</v>
          </cell>
          <cell r="P1965" t="str">
            <v>ORG_C51</v>
          </cell>
        </row>
        <row r="1966">
          <cell r="A1966" t="str">
            <v>BI_SD314</v>
          </cell>
          <cell r="B1966" t="str">
            <v>SD314</v>
          </cell>
          <cell r="C1966" t="str">
            <v>BI_SD314 - Greenacres Henry Road Tie</v>
          </cell>
          <cell r="D1966" t="str">
            <v>ER_2514</v>
          </cell>
          <cell r="E1966" t="str">
            <v>2514</v>
          </cell>
          <cell r="F1966" t="str">
            <v>ER_2514 - Distribution - Spokane North &amp; West</v>
          </cell>
          <cell r="G1966" t="str">
            <v>Distribution System Enhancements</v>
          </cell>
          <cell r="H1966" t="str">
            <v>T&amp;D Engineering</v>
          </cell>
          <cell r="I1966" t="str">
            <v>T&amp;D</v>
          </cell>
          <cell r="J1966" t="str">
            <v>Performance &amp; Capacity</v>
          </cell>
          <cell r="K1966" t="str">
            <v>SRV_ED</v>
          </cell>
          <cell r="L1966" t="str">
            <v>JUR_WA</v>
          </cell>
          <cell r="M1966" t="str">
            <v>Elec Distribution 360-373</v>
          </cell>
          <cell r="N1966" t="str">
            <v>True</v>
          </cell>
          <cell r="O1966" t="str">
            <v>Inactive</v>
          </cell>
          <cell r="P1966" t="str">
            <v>ORG_C51</v>
          </cell>
        </row>
        <row r="1967">
          <cell r="A1967" t="str">
            <v>BI_SD349</v>
          </cell>
          <cell r="B1967" t="str">
            <v>SD349</v>
          </cell>
          <cell r="C1967" t="str">
            <v>BI_SD349 - Barker Rd 12f2 - construct fdr tie to LIB 12f2</v>
          </cell>
          <cell r="D1967" t="str">
            <v>ER_2514</v>
          </cell>
          <cell r="E1967" t="str">
            <v>2514</v>
          </cell>
          <cell r="F1967" t="str">
            <v>ER_2514 - Distribution - Spokane North &amp; West</v>
          </cell>
          <cell r="G1967" t="str">
            <v>Distribution System Enhancements</v>
          </cell>
          <cell r="H1967" t="str">
            <v>T&amp;D Engineering</v>
          </cell>
          <cell r="I1967" t="str">
            <v>T&amp;D</v>
          </cell>
          <cell r="J1967" t="str">
            <v>Performance &amp; Capacity</v>
          </cell>
          <cell r="K1967" t="str">
            <v>SRV_ED</v>
          </cell>
          <cell r="L1967" t="str">
            <v>JUR_WA</v>
          </cell>
          <cell r="M1967" t="str">
            <v>Elec Distribution 360-373</v>
          </cell>
          <cell r="N1967" t="str">
            <v>True</v>
          </cell>
          <cell r="O1967" t="str">
            <v>Inactive</v>
          </cell>
          <cell r="P1967" t="str">
            <v>ORG_B50</v>
          </cell>
        </row>
        <row r="1968">
          <cell r="A1968" t="str">
            <v>BI_SD400</v>
          </cell>
          <cell r="B1968" t="str">
            <v>SD400</v>
          </cell>
          <cell r="C1968" t="str">
            <v>BI_SD400 - 3HT 12F1 U District Loop</v>
          </cell>
          <cell r="D1968" t="str">
            <v>ER_2514</v>
          </cell>
          <cell r="E1968" t="str">
            <v>2514</v>
          </cell>
          <cell r="F1968" t="str">
            <v>ER_2514 - Distribution - Spokane North &amp; West</v>
          </cell>
          <cell r="G1968" t="str">
            <v>Distribution System Enhancements</v>
          </cell>
          <cell r="H1968" t="str">
            <v>T&amp;D Engineering</v>
          </cell>
          <cell r="I1968" t="str">
            <v>T&amp;D</v>
          </cell>
          <cell r="J1968" t="str">
            <v>Performance &amp; Capacity</v>
          </cell>
          <cell r="K1968" t="str">
            <v>SRV_ED</v>
          </cell>
          <cell r="L1968" t="str">
            <v>JUR_WA</v>
          </cell>
          <cell r="M1968" t="str">
            <v>Elec Distribution 360-373</v>
          </cell>
          <cell r="N1968" t="str">
            <v>True</v>
          </cell>
          <cell r="O1968" t="str">
            <v>Inactive</v>
          </cell>
          <cell r="P1968" t="str">
            <v>ORG_C51</v>
          </cell>
        </row>
        <row r="1969">
          <cell r="A1969" t="str">
            <v>BI_SD401</v>
          </cell>
          <cell r="B1969" t="str">
            <v>SD401</v>
          </cell>
          <cell r="C1969" t="str">
            <v>BI_SD401 - Barker 12F2 Recond 2/0 CU on Mission</v>
          </cell>
          <cell r="D1969" t="str">
            <v>ER_2514</v>
          </cell>
          <cell r="E1969" t="str">
            <v>2514</v>
          </cell>
          <cell r="F1969" t="str">
            <v>ER_2514 - Distribution - Spokane North &amp; West</v>
          </cell>
          <cell r="G1969" t="str">
            <v>Distribution System Enhancements</v>
          </cell>
          <cell r="H1969" t="str">
            <v>T&amp;D Engineering</v>
          </cell>
          <cell r="I1969" t="str">
            <v>T&amp;D</v>
          </cell>
          <cell r="J1969" t="str">
            <v>Performance &amp; Capacity</v>
          </cell>
          <cell r="K1969" t="str">
            <v>SRV_ED</v>
          </cell>
          <cell r="L1969" t="str">
            <v>JUR_WA</v>
          </cell>
          <cell r="M1969" t="str">
            <v>Elec Distribution 360-373</v>
          </cell>
          <cell r="N1969" t="str">
            <v>True</v>
          </cell>
          <cell r="O1969" t="str">
            <v>Inactive</v>
          </cell>
          <cell r="P1969" t="str">
            <v>ORG_C51</v>
          </cell>
        </row>
        <row r="1970">
          <cell r="A1970" t="str">
            <v>BI_SD402</v>
          </cell>
          <cell r="B1970" t="str">
            <v>SD402</v>
          </cell>
          <cell r="C1970" t="str">
            <v>BI_SD402 - Liberty Lake 12F2 - Recond Crapo At Barker Rd</v>
          </cell>
          <cell r="D1970" t="str">
            <v>ER_2232</v>
          </cell>
          <cell r="E1970" t="str">
            <v>2232</v>
          </cell>
          <cell r="F1970" t="str">
            <v>ER_2232 - East Valley Reconductor CRAPO</v>
          </cell>
          <cell r="G1970" t="str">
            <v>Regular Capital - Pre Business Case</v>
          </cell>
          <cell r="H1970" t="str">
            <v>No Subfunction</v>
          </cell>
          <cell r="I1970" t="str">
            <v>No Function</v>
          </cell>
          <cell r="J1970" t="str">
            <v>No Driver</v>
          </cell>
          <cell r="K1970" t="str">
            <v>SRV_ED</v>
          </cell>
          <cell r="L1970" t="str">
            <v>JUR_WA</v>
          </cell>
          <cell r="M1970" t="str">
            <v>Elec Distribution 360-373</v>
          </cell>
          <cell r="N1970" t="str">
            <v>False</v>
          </cell>
          <cell r="O1970" t="str">
            <v>Inactive</v>
          </cell>
          <cell r="P1970" t="str">
            <v>ORG_B50</v>
          </cell>
        </row>
        <row r="1971">
          <cell r="A1971" t="str">
            <v>BI_SD403</v>
          </cell>
          <cell r="B1971" t="str">
            <v>SD403</v>
          </cell>
          <cell r="C1971" t="str">
            <v>BI_SD403 - East Farms 12F2 - Recond Crapo on Starr Rd</v>
          </cell>
          <cell r="D1971" t="str">
            <v>ER_2232</v>
          </cell>
          <cell r="E1971" t="str">
            <v>2232</v>
          </cell>
          <cell r="F1971" t="str">
            <v>ER_2232 - East Valley Reconductor CRAPO</v>
          </cell>
          <cell r="G1971" t="str">
            <v>Regular Capital - Pre Business Case</v>
          </cell>
          <cell r="H1971" t="str">
            <v>No Subfunction</v>
          </cell>
          <cell r="I1971" t="str">
            <v>No Function</v>
          </cell>
          <cell r="J1971" t="str">
            <v>No Driver</v>
          </cell>
          <cell r="K1971" t="str">
            <v>SRV_ED</v>
          </cell>
          <cell r="L1971" t="str">
            <v>JUR_WA</v>
          </cell>
          <cell r="M1971" t="str">
            <v>Elec Distribution 360-373</v>
          </cell>
          <cell r="N1971" t="str">
            <v>False</v>
          </cell>
          <cell r="O1971" t="str">
            <v>Inactive</v>
          </cell>
          <cell r="P1971" t="str">
            <v>ORG_B50</v>
          </cell>
        </row>
        <row r="1972">
          <cell r="A1972" t="str">
            <v>BI_SD404</v>
          </cell>
          <cell r="B1972" t="str">
            <v>SD404</v>
          </cell>
          <cell r="C1972" t="str">
            <v>BI_SD404 - Deaconess - Install Switches and Cable</v>
          </cell>
          <cell r="D1972" t="str">
            <v>ER_2234</v>
          </cell>
          <cell r="E1972" t="str">
            <v>2234</v>
          </cell>
          <cell r="F1972" t="str">
            <v>ER_2234 - Deaconess Install</v>
          </cell>
          <cell r="G1972" t="str">
            <v>Regular Capital - Pre Business Case</v>
          </cell>
          <cell r="H1972" t="str">
            <v>No Subfunction</v>
          </cell>
          <cell r="I1972" t="str">
            <v>No Function</v>
          </cell>
          <cell r="J1972" t="str">
            <v>No Driver</v>
          </cell>
          <cell r="K1972" t="str">
            <v>SRV_ED</v>
          </cell>
          <cell r="L1972" t="str">
            <v>JUR_WA</v>
          </cell>
          <cell r="M1972" t="str">
            <v>Elec Distribution 360-373</v>
          </cell>
          <cell r="N1972" t="str">
            <v>True</v>
          </cell>
          <cell r="O1972" t="str">
            <v>Inactive</v>
          </cell>
          <cell r="P1972" t="str">
            <v>ORG_B50</v>
          </cell>
        </row>
        <row r="1973">
          <cell r="A1973" t="str">
            <v>BI_SD407</v>
          </cell>
          <cell r="B1973" t="str">
            <v>SD407</v>
          </cell>
          <cell r="C1973" t="str">
            <v>BI_SD407 - F&amp;C 12F1 - Reconductor Tie to Nw 12F4</v>
          </cell>
          <cell r="D1973" t="str">
            <v>ER_2236</v>
          </cell>
          <cell r="E1973" t="str">
            <v>2236</v>
          </cell>
          <cell r="F1973" t="str">
            <v>ER_2236 - Francis &amp; Cedar 12F1 Reconductor</v>
          </cell>
          <cell r="G1973" t="str">
            <v>Regular Capital - Pre Business Case</v>
          </cell>
          <cell r="H1973" t="str">
            <v>No Subfunction</v>
          </cell>
          <cell r="I1973" t="str">
            <v>No Function</v>
          </cell>
          <cell r="J1973" t="str">
            <v>No Driver</v>
          </cell>
          <cell r="K1973" t="str">
            <v>SRV_ED</v>
          </cell>
          <cell r="L1973" t="str">
            <v>JUR_WA</v>
          </cell>
          <cell r="M1973" t="str">
            <v>Elec Distribution 360-373</v>
          </cell>
          <cell r="N1973" t="str">
            <v>True</v>
          </cell>
          <cell r="O1973" t="str">
            <v>Inactive</v>
          </cell>
          <cell r="P1973" t="str">
            <v>ORG_B50</v>
          </cell>
        </row>
        <row r="1974">
          <cell r="A1974" t="str">
            <v>BI_SD408</v>
          </cell>
          <cell r="B1974" t="str">
            <v>SD408</v>
          </cell>
          <cell r="C1974" t="str">
            <v>BI_SD408 - Liberty Lake 12F2 - Recond Crapo on Henry Rd</v>
          </cell>
          <cell r="D1974" t="str">
            <v>ER_2232</v>
          </cell>
          <cell r="E1974" t="str">
            <v>2232</v>
          </cell>
          <cell r="F1974" t="str">
            <v>ER_2232 - East Valley Reconductor CRAPO</v>
          </cell>
          <cell r="G1974" t="str">
            <v>Regular Capital - Pre Business Case</v>
          </cell>
          <cell r="H1974" t="str">
            <v>No Subfunction</v>
          </cell>
          <cell r="I1974" t="str">
            <v>No Function</v>
          </cell>
          <cell r="J1974" t="str">
            <v>No Driver</v>
          </cell>
          <cell r="K1974" t="str">
            <v>SRV_ED</v>
          </cell>
          <cell r="L1974" t="str">
            <v>JUR_WA</v>
          </cell>
          <cell r="M1974" t="str">
            <v>Elec Distribution 360-373</v>
          </cell>
          <cell r="N1974" t="str">
            <v>False</v>
          </cell>
          <cell r="O1974" t="str">
            <v>Inactive</v>
          </cell>
          <cell r="P1974" t="str">
            <v>ORG_B50</v>
          </cell>
        </row>
        <row r="1975">
          <cell r="A1975" t="str">
            <v>BI_SD409</v>
          </cell>
          <cell r="B1975" t="str">
            <v>SD409</v>
          </cell>
          <cell r="C1975" t="str">
            <v>BI_SD409 - Ne 12F3 - Bea 12F2 - Reconductor Tie</v>
          </cell>
          <cell r="D1975" t="str">
            <v>ER_2296</v>
          </cell>
          <cell r="E1975" t="str">
            <v>2296</v>
          </cell>
          <cell r="F1975" t="str">
            <v>ER_2296 - NE Sub-Increase Capacity</v>
          </cell>
          <cell r="G1975" t="str">
            <v>Regular Capital - Pre Business Case</v>
          </cell>
          <cell r="H1975" t="str">
            <v>No Subfunction</v>
          </cell>
          <cell r="I1975" t="str">
            <v>No Function</v>
          </cell>
          <cell r="J1975" t="str">
            <v>No Driver</v>
          </cell>
          <cell r="K1975" t="str">
            <v>SRV_ED</v>
          </cell>
          <cell r="L1975" t="str">
            <v>JUR_WA</v>
          </cell>
          <cell r="M1975" t="str">
            <v>Elec Distribution 360-373</v>
          </cell>
          <cell r="N1975" t="str">
            <v>True</v>
          </cell>
          <cell r="O1975" t="str">
            <v>Inactive</v>
          </cell>
          <cell r="P1975" t="str">
            <v>ORG_B50</v>
          </cell>
        </row>
        <row r="1976">
          <cell r="A1976" t="str">
            <v>BI_SD410</v>
          </cell>
          <cell r="B1976" t="str">
            <v>SD410</v>
          </cell>
          <cell r="C1976" t="str">
            <v>BI_SD410 - NTWK Metro-Reconductor PILC</v>
          </cell>
          <cell r="D1976" t="str">
            <v>ER_2237</v>
          </cell>
          <cell r="E1976" t="str">
            <v>2237</v>
          </cell>
          <cell r="F1976" t="str">
            <v>ER_2237 - Metro FDR Upgrade</v>
          </cell>
          <cell r="G1976" t="str">
            <v>Downtown Network - Performance &amp; Capacity</v>
          </cell>
          <cell r="H1976" t="str">
            <v>Downtown Network</v>
          </cell>
          <cell r="I1976" t="str">
            <v>T&amp;D</v>
          </cell>
          <cell r="J1976" t="str">
            <v>Performance &amp; Capacity</v>
          </cell>
          <cell r="K1976" t="str">
            <v>SRV_ED</v>
          </cell>
          <cell r="L1976" t="str">
            <v>JUR_WA</v>
          </cell>
          <cell r="M1976" t="str">
            <v>Elec Distribution 360-373</v>
          </cell>
          <cell r="N1976" t="str">
            <v>True</v>
          </cell>
          <cell r="O1976" t="str">
            <v>Active</v>
          </cell>
          <cell r="P1976" t="str">
            <v>ORG_C57</v>
          </cell>
        </row>
        <row r="1977">
          <cell r="A1977" t="str">
            <v>BI_SD411</v>
          </cell>
          <cell r="B1977" t="str">
            <v>SD411</v>
          </cell>
          <cell r="C1977" t="str">
            <v>BI_SD411 - Ross Park 12F4 Reconductor on Astor</v>
          </cell>
          <cell r="D1977" t="str">
            <v>ER_2245</v>
          </cell>
          <cell r="E1977" t="str">
            <v>2245</v>
          </cell>
          <cell r="F1977" t="str">
            <v>ER_2245 - ROS 12F4 Reconductor</v>
          </cell>
          <cell r="G1977" t="str">
            <v>Regular Capital - Pre Business Case</v>
          </cell>
          <cell r="H1977" t="str">
            <v>No Subfunction</v>
          </cell>
          <cell r="I1977" t="str">
            <v>No Function</v>
          </cell>
          <cell r="J1977" t="str">
            <v>No Driver</v>
          </cell>
          <cell r="K1977" t="str">
            <v>SRV_ED</v>
          </cell>
          <cell r="L1977" t="str">
            <v>JUR_WA</v>
          </cell>
          <cell r="M1977" t="str">
            <v>Elec Distribution 360-373</v>
          </cell>
          <cell r="N1977" t="str">
            <v>False</v>
          </cell>
          <cell r="O1977" t="str">
            <v>Inactive</v>
          </cell>
          <cell r="P1977" t="str">
            <v>ORG_B50</v>
          </cell>
        </row>
        <row r="1978">
          <cell r="A1978" t="str">
            <v>BI_SD412</v>
          </cell>
          <cell r="B1978" t="str">
            <v>SD412</v>
          </cell>
          <cell r="C1978" t="str">
            <v>BI_SD412 - East Farms 12F1 - Reconductor 1.5 Miles</v>
          </cell>
          <cell r="D1978" t="str">
            <v>ER_2514</v>
          </cell>
          <cell r="E1978" t="str">
            <v>2514</v>
          </cell>
          <cell r="F1978" t="str">
            <v>ER_2514 - Distribution - Spokane North &amp; West</v>
          </cell>
          <cell r="G1978" t="str">
            <v>Distribution System Enhancements</v>
          </cell>
          <cell r="H1978" t="str">
            <v>T&amp;D Engineering</v>
          </cell>
          <cell r="I1978" t="str">
            <v>T&amp;D</v>
          </cell>
          <cell r="J1978" t="str">
            <v>Performance &amp; Capacity</v>
          </cell>
          <cell r="K1978" t="str">
            <v>SRV_ED</v>
          </cell>
          <cell r="L1978" t="str">
            <v>JUR_WA</v>
          </cell>
          <cell r="M1978" t="str">
            <v>Elec Distribution 360-373</v>
          </cell>
          <cell r="N1978" t="str">
            <v>True</v>
          </cell>
          <cell r="O1978" t="str">
            <v>Inactive</v>
          </cell>
          <cell r="P1978" t="str">
            <v>ORG_B50</v>
          </cell>
        </row>
        <row r="1979">
          <cell r="A1979" t="str">
            <v>BI_SD413</v>
          </cell>
          <cell r="B1979" t="str">
            <v>SD413</v>
          </cell>
          <cell r="C1979" t="str">
            <v>BI_SD413 - Deer Park 12F1 - Midline Recloser</v>
          </cell>
          <cell r="D1979" t="str">
            <v>ER_2248</v>
          </cell>
          <cell r="E1979" t="str">
            <v>2248</v>
          </cell>
          <cell r="F1979" t="str">
            <v>ER_2248 - Deer Park 12F1 Recloser</v>
          </cell>
          <cell r="G1979" t="str">
            <v>Regular Capital - Pre Business Case</v>
          </cell>
          <cell r="H1979" t="str">
            <v>No Subfunction</v>
          </cell>
          <cell r="I1979" t="str">
            <v>No Function</v>
          </cell>
          <cell r="J1979" t="str">
            <v>No Driver</v>
          </cell>
          <cell r="K1979" t="str">
            <v>SRV_ED</v>
          </cell>
          <cell r="L1979" t="str">
            <v>JUR_WA</v>
          </cell>
          <cell r="M1979" t="str">
            <v>Elec Distribution 360-373</v>
          </cell>
          <cell r="N1979" t="str">
            <v>False</v>
          </cell>
          <cell r="O1979" t="str">
            <v>Inactive</v>
          </cell>
          <cell r="P1979" t="str">
            <v>ORG_B50</v>
          </cell>
        </row>
        <row r="1980">
          <cell r="A1980" t="str">
            <v>BI_SD414</v>
          </cell>
          <cell r="B1980" t="str">
            <v>SD414</v>
          </cell>
          <cell r="C1980" t="str">
            <v>BI_SD414 - Millwood 12F1 - Reconductor 0.8 Miles</v>
          </cell>
          <cell r="D1980" t="str">
            <v>ER_2514</v>
          </cell>
          <cell r="E1980" t="str">
            <v>2514</v>
          </cell>
          <cell r="F1980" t="str">
            <v>ER_2514 - Distribution - Spokane North &amp; West</v>
          </cell>
          <cell r="G1980" t="str">
            <v>Distribution System Enhancements</v>
          </cell>
          <cell r="H1980" t="str">
            <v>T&amp;D Engineering</v>
          </cell>
          <cell r="I1980" t="str">
            <v>T&amp;D</v>
          </cell>
          <cell r="J1980" t="str">
            <v>Performance &amp; Capacity</v>
          </cell>
          <cell r="K1980" t="str">
            <v>SRV_ED</v>
          </cell>
          <cell r="L1980" t="str">
            <v>JUR_WA</v>
          </cell>
          <cell r="M1980" t="str">
            <v>Elec Distribution 360-373</v>
          </cell>
          <cell r="N1980" t="str">
            <v>True</v>
          </cell>
          <cell r="O1980" t="str">
            <v>Inactive</v>
          </cell>
          <cell r="P1980" t="str">
            <v>ORG_B50</v>
          </cell>
        </row>
        <row r="1981">
          <cell r="A1981" t="str">
            <v>BI_SD415</v>
          </cell>
          <cell r="B1981" t="str">
            <v>SD415</v>
          </cell>
          <cell r="C1981" t="str">
            <v>BI_SD415 - Millwood 12F4 - Reconductor 0.3 Miles</v>
          </cell>
          <cell r="D1981" t="str">
            <v>ER_2283</v>
          </cell>
          <cell r="E1981" t="str">
            <v>2283</v>
          </cell>
          <cell r="F1981" t="str">
            <v>ER_2283 - Millwood Sub - Rebuild</v>
          </cell>
          <cell r="G1981" t="str">
            <v>Substation - Station Rebuilds Program</v>
          </cell>
          <cell r="H1981" t="str">
            <v>T&amp;D Engineering</v>
          </cell>
          <cell r="I1981" t="str">
            <v>T&amp;D</v>
          </cell>
          <cell r="J1981" t="str">
            <v>Asset Condition</v>
          </cell>
          <cell r="K1981" t="str">
            <v>SRV_ED</v>
          </cell>
          <cell r="L1981" t="str">
            <v>JUR_WA</v>
          </cell>
          <cell r="M1981" t="str">
            <v>Elec Distribution 360-373</v>
          </cell>
          <cell r="N1981" t="str">
            <v>False</v>
          </cell>
          <cell r="O1981" t="str">
            <v>Inactive</v>
          </cell>
          <cell r="P1981" t="str">
            <v>ORG_B50</v>
          </cell>
        </row>
        <row r="1982">
          <cell r="A1982" t="str">
            <v>BI_SD416</v>
          </cell>
          <cell r="B1982" t="str">
            <v>SD416</v>
          </cell>
          <cell r="C1982" t="str">
            <v>BI_SD416 - SUN12F2 - Replace Sw 475 w/ Recloser</v>
          </cell>
          <cell r="D1982" t="str">
            <v>ER_2514</v>
          </cell>
          <cell r="E1982" t="str">
            <v>2514</v>
          </cell>
          <cell r="F1982" t="str">
            <v>ER_2514 - Distribution - Spokane North &amp; West</v>
          </cell>
          <cell r="G1982" t="str">
            <v>Distribution System Enhancements</v>
          </cell>
          <cell r="H1982" t="str">
            <v>T&amp;D Engineering</v>
          </cell>
          <cell r="I1982" t="str">
            <v>T&amp;D</v>
          </cell>
          <cell r="J1982" t="str">
            <v>Performance &amp; Capacity</v>
          </cell>
          <cell r="K1982" t="str">
            <v>SRV_ED</v>
          </cell>
          <cell r="L1982" t="str">
            <v>JUR_WA</v>
          </cell>
          <cell r="M1982" t="str">
            <v>Elec Distribution 360-373</v>
          </cell>
          <cell r="N1982" t="str">
            <v>True</v>
          </cell>
          <cell r="O1982" t="str">
            <v>Inactive</v>
          </cell>
          <cell r="P1982" t="str">
            <v>ORG_C51</v>
          </cell>
        </row>
        <row r="1983">
          <cell r="A1983" t="str">
            <v>BI_SD417</v>
          </cell>
          <cell r="B1983" t="str">
            <v>SD417</v>
          </cell>
          <cell r="C1983" t="str">
            <v>BI_SD417 - Indian Tr 12F2 - Dr Prk 12F1: Imp FDR tie capacity</v>
          </cell>
          <cell r="D1983" t="str">
            <v>ER_2514</v>
          </cell>
          <cell r="E1983" t="str">
            <v>2514</v>
          </cell>
          <cell r="F1983" t="str">
            <v>ER_2514 - Distribution - Spokane North &amp; West</v>
          </cell>
          <cell r="G1983" t="str">
            <v>Distribution System Enhancements</v>
          </cell>
          <cell r="H1983" t="str">
            <v>T&amp;D Engineering</v>
          </cell>
          <cell r="I1983" t="str">
            <v>T&amp;D</v>
          </cell>
          <cell r="J1983" t="str">
            <v>Performance &amp; Capacity</v>
          </cell>
          <cell r="K1983" t="str">
            <v>SRV_ED</v>
          </cell>
          <cell r="L1983" t="str">
            <v>JUR_WA</v>
          </cell>
          <cell r="M1983" t="str">
            <v>Elec Distribution 360-373</v>
          </cell>
          <cell r="N1983" t="str">
            <v>True</v>
          </cell>
          <cell r="O1983" t="str">
            <v>Inactive</v>
          </cell>
          <cell r="P1983" t="str">
            <v>ORG_C51</v>
          </cell>
        </row>
        <row r="1984">
          <cell r="A1984" t="str">
            <v>BI_SD418</v>
          </cell>
          <cell r="B1984" t="str">
            <v>SD418</v>
          </cell>
          <cell r="C1984" t="str">
            <v>BI_SD418 - Post St E - Recond PILC</v>
          </cell>
          <cell r="D1984" t="str">
            <v>ER_2251</v>
          </cell>
          <cell r="E1984" t="str">
            <v>2251</v>
          </cell>
          <cell r="F1984" t="str">
            <v>ER_2251 - Post St-Improvement/Upgrades</v>
          </cell>
          <cell r="G1984" t="str">
            <v>Downtown Network - Performance &amp; Capacity</v>
          </cell>
          <cell r="H1984" t="str">
            <v>Downtown Network</v>
          </cell>
          <cell r="I1984" t="str">
            <v>T&amp;D</v>
          </cell>
          <cell r="J1984" t="str">
            <v>Performance &amp; Capacity</v>
          </cell>
          <cell r="K1984" t="str">
            <v>SRV_ED</v>
          </cell>
          <cell r="L1984" t="str">
            <v>JUR_WA</v>
          </cell>
          <cell r="M1984" t="str">
            <v>Elec Distribution 360-373</v>
          </cell>
          <cell r="N1984" t="str">
            <v>True</v>
          </cell>
          <cell r="O1984" t="str">
            <v>Inactive</v>
          </cell>
          <cell r="P1984" t="str">
            <v>ORG_C57</v>
          </cell>
        </row>
        <row r="1985">
          <cell r="A1985" t="str">
            <v>BI_SD419</v>
          </cell>
          <cell r="B1985" t="str">
            <v>SD419</v>
          </cell>
          <cell r="C1985" t="str">
            <v>BI_SD419 - MIRABEAU PKWY CONDUIT</v>
          </cell>
          <cell r="D1985" t="str">
            <v>ER_2514</v>
          </cell>
          <cell r="E1985" t="str">
            <v>2514</v>
          </cell>
          <cell r="F1985" t="str">
            <v>ER_2514 - Distribution - Spokane North &amp; West</v>
          </cell>
          <cell r="G1985" t="str">
            <v>Distribution System Enhancements</v>
          </cell>
          <cell r="H1985" t="str">
            <v>T&amp;D Engineering</v>
          </cell>
          <cell r="I1985" t="str">
            <v>T&amp;D</v>
          </cell>
          <cell r="J1985" t="str">
            <v>Performance &amp; Capacity</v>
          </cell>
          <cell r="K1985" t="str">
            <v>SRV_ED</v>
          </cell>
          <cell r="L1985" t="str">
            <v>JUR_WA</v>
          </cell>
          <cell r="M1985" t="str">
            <v>Elec Distribution 360-373</v>
          </cell>
          <cell r="N1985" t="str">
            <v>False</v>
          </cell>
          <cell r="O1985" t="str">
            <v>Inactive</v>
          </cell>
          <cell r="P1985" t="str">
            <v>ORG_C51</v>
          </cell>
        </row>
        <row r="1986">
          <cell r="A1986" t="str">
            <v>BI_SD420</v>
          </cell>
          <cell r="B1986" t="str">
            <v>SD420</v>
          </cell>
          <cell r="C1986" t="str">
            <v>BI_SD420 - BEA12F1 Feeder Upgrade</v>
          </cell>
          <cell r="D1986" t="str">
            <v>ER_2599</v>
          </cell>
          <cell r="E1986" t="str">
            <v>2599</v>
          </cell>
          <cell r="F1986" t="str">
            <v>ER_2599 - Grid Mod Automation</v>
          </cell>
          <cell r="G1986" t="str">
            <v>Distribution Grid Modernization</v>
          </cell>
          <cell r="H1986" t="str">
            <v>T&amp;D Operations</v>
          </cell>
          <cell r="I1986" t="str">
            <v>T&amp;D</v>
          </cell>
          <cell r="J1986" t="str">
            <v>Asset Condition</v>
          </cell>
          <cell r="K1986" t="str">
            <v>SRV_ED</v>
          </cell>
          <cell r="L1986" t="str">
            <v>JUR_WA</v>
          </cell>
          <cell r="M1986" t="str">
            <v>Elec Distribution 360-373</v>
          </cell>
          <cell r="N1986" t="str">
            <v>False</v>
          </cell>
          <cell r="O1986" t="str">
            <v>Inactive</v>
          </cell>
          <cell r="P1986" t="str">
            <v>ORG_T08</v>
          </cell>
        </row>
        <row r="1987">
          <cell r="A1987" t="str">
            <v>BI_SD421</v>
          </cell>
          <cell r="B1987" t="str">
            <v>SD421</v>
          </cell>
          <cell r="C1987" t="str">
            <v>BI_SD421 - Irvin Sub Distribution Construction</v>
          </cell>
          <cell r="D1987" t="str">
            <v>ER_2446</v>
          </cell>
          <cell r="E1987" t="str">
            <v>2446</v>
          </cell>
          <cell r="F1987" t="str">
            <v>ER_2446 - Irvin Sub - New Construction</v>
          </cell>
          <cell r="G1987" t="str">
            <v>Spokane Valley Transmission Reinforcement Project</v>
          </cell>
          <cell r="H1987" t="str">
            <v>T&amp;D Engineering</v>
          </cell>
          <cell r="I1987" t="str">
            <v>T&amp;D</v>
          </cell>
          <cell r="J1987" t="str">
            <v>Mandatory &amp; Compliance</v>
          </cell>
          <cell r="K1987" t="str">
            <v>SRV_ED</v>
          </cell>
          <cell r="L1987" t="str">
            <v>JUR_WA</v>
          </cell>
          <cell r="M1987" t="str">
            <v>Elec Transmission 350-359</v>
          </cell>
          <cell r="N1987" t="str">
            <v>True</v>
          </cell>
          <cell r="O1987" t="str">
            <v>Active</v>
          </cell>
          <cell r="P1987" t="str">
            <v>ORG_M08</v>
          </cell>
        </row>
        <row r="1988">
          <cell r="A1988" t="str">
            <v>BI_SD422</v>
          </cell>
          <cell r="B1988" t="str">
            <v>SD422</v>
          </cell>
          <cell r="C1988" t="str">
            <v>BI_SD422 - Irvin Sub Opportunity Distribution</v>
          </cell>
          <cell r="D1988" t="str">
            <v>ER_2274</v>
          </cell>
          <cell r="E1988" t="str">
            <v>2274</v>
          </cell>
          <cell r="F1988" t="str">
            <v>ER_2274 - New Substations</v>
          </cell>
          <cell r="G1988" t="str">
            <v>Substation - New Distribution Station Capacity Program</v>
          </cell>
          <cell r="H1988" t="str">
            <v>T&amp;D Engineering</v>
          </cell>
          <cell r="I1988" t="str">
            <v>T&amp;D</v>
          </cell>
          <cell r="J1988" t="str">
            <v>Performance &amp; Capacity</v>
          </cell>
          <cell r="K1988" t="str">
            <v>SRV_ED</v>
          </cell>
          <cell r="L1988" t="str">
            <v>JUR_WA</v>
          </cell>
          <cell r="M1988" t="str">
            <v>Elec Transmission 350-359</v>
          </cell>
          <cell r="N1988" t="str">
            <v>True</v>
          </cell>
          <cell r="O1988" t="str">
            <v>Active</v>
          </cell>
          <cell r="P1988" t="str">
            <v>ORG_M08</v>
          </cell>
        </row>
        <row r="1989">
          <cell r="A1989" t="str">
            <v>BI_SD424</v>
          </cell>
          <cell r="B1989" t="str">
            <v>SD424</v>
          </cell>
          <cell r="C1989" t="str">
            <v>BI_SD424 - Hawthorne Substation - New (Distribution)</v>
          </cell>
          <cell r="D1989" t="str">
            <v>ER_2274</v>
          </cell>
          <cell r="E1989" t="str">
            <v>2274</v>
          </cell>
          <cell r="F1989" t="str">
            <v>ER_2274 - New Substations</v>
          </cell>
          <cell r="G1989" t="str">
            <v>Substation - New Distribution Station Capacity Program</v>
          </cell>
          <cell r="H1989" t="str">
            <v>T&amp;D Engineering</v>
          </cell>
          <cell r="I1989" t="str">
            <v>T&amp;D</v>
          </cell>
          <cell r="J1989" t="str">
            <v>Performance &amp; Capacity</v>
          </cell>
          <cell r="K1989" t="str">
            <v>SRV_ED</v>
          </cell>
          <cell r="L1989" t="str">
            <v>JUR_WA</v>
          </cell>
          <cell r="M1989" t="str">
            <v>Elec Transmission 350-359</v>
          </cell>
          <cell r="N1989" t="str">
            <v>True</v>
          </cell>
          <cell r="O1989" t="str">
            <v>Active</v>
          </cell>
          <cell r="P1989" t="str">
            <v>ORG_C51</v>
          </cell>
        </row>
        <row r="1990">
          <cell r="A1990" t="str">
            <v>BI_SD500</v>
          </cell>
          <cell r="B1990" t="str">
            <v>SD500</v>
          </cell>
          <cell r="C1990" t="str">
            <v>BI_SD500 - Ft Wright 12F4 recond</v>
          </cell>
          <cell r="D1990" t="str">
            <v>ER_2514</v>
          </cell>
          <cell r="E1990" t="str">
            <v>2514</v>
          </cell>
          <cell r="F1990" t="str">
            <v>ER_2514 - Distribution - Spokane North &amp; West</v>
          </cell>
          <cell r="G1990" t="str">
            <v>Distribution System Enhancements</v>
          </cell>
          <cell r="H1990" t="str">
            <v>T&amp;D Engineering</v>
          </cell>
          <cell r="I1990" t="str">
            <v>T&amp;D</v>
          </cell>
          <cell r="J1990" t="str">
            <v>Performance &amp; Capacity</v>
          </cell>
          <cell r="K1990" t="str">
            <v>SRV_ED</v>
          </cell>
          <cell r="L1990" t="str">
            <v>JUR_WA</v>
          </cell>
          <cell r="M1990" t="str">
            <v>Elec Distribution 360-373</v>
          </cell>
          <cell r="N1990" t="str">
            <v>True</v>
          </cell>
          <cell r="O1990" t="str">
            <v>Inactive</v>
          </cell>
          <cell r="P1990" t="str">
            <v>ORG_B50</v>
          </cell>
        </row>
        <row r="1991">
          <cell r="A1991" t="str">
            <v>BI_SD501</v>
          </cell>
          <cell r="B1991" t="str">
            <v>SD501</v>
          </cell>
          <cell r="C1991" t="str">
            <v>BI_SD501 - NTWK Post St - Reconductor PILC</v>
          </cell>
          <cell r="D1991" t="str">
            <v>ER_2251</v>
          </cell>
          <cell r="E1991" t="str">
            <v>2251</v>
          </cell>
          <cell r="F1991" t="str">
            <v>ER_2251 - Post St-Improvement/Upgrades</v>
          </cell>
          <cell r="G1991" t="str">
            <v>Downtown Network - Performance &amp; Capacity</v>
          </cell>
          <cell r="H1991" t="str">
            <v>Downtown Network</v>
          </cell>
          <cell r="I1991" t="str">
            <v>T&amp;D</v>
          </cell>
          <cell r="J1991" t="str">
            <v>Performance &amp; Capacity</v>
          </cell>
          <cell r="K1991" t="str">
            <v>SRV_ED</v>
          </cell>
          <cell r="L1991" t="str">
            <v>JUR_AN</v>
          </cell>
          <cell r="M1991" t="str">
            <v>Elec Distribution 360-373</v>
          </cell>
          <cell r="N1991" t="str">
            <v>True</v>
          </cell>
          <cell r="O1991" t="str">
            <v>Inactive</v>
          </cell>
          <cell r="P1991" t="str">
            <v>ORG_C57</v>
          </cell>
        </row>
        <row r="1992">
          <cell r="A1992" t="str">
            <v>BI_SD502</v>
          </cell>
          <cell r="B1992" t="str">
            <v>SD502</v>
          </cell>
          <cell r="C1992" t="str">
            <v>BI_SD502 - Northeast 115 sub split 13 kv bus</v>
          </cell>
          <cell r="D1992" t="str">
            <v>ER_2296</v>
          </cell>
          <cell r="E1992" t="str">
            <v>2296</v>
          </cell>
          <cell r="F1992" t="str">
            <v>ER_2296 - NE Sub-Increase Capacity</v>
          </cell>
          <cell r="G1992" t="str">
            <v>Regular Capital - Pre Business Case</v>
          </cell>
          <cell r="H1992" t="str">
            <v>No Subfunction</v>
          </cell>
          <cell r="I1992" t="str">
            <v>No Function</v>
          </cell>
          <cell r="J1992" t="str">
            <v>No Driver</v>
          </cell>
          <cell r="K1992" t="str">
            <v>SRV_ED</v>
          </cell>
          <cell r="L1992" t="str">
            <v>JUR_WA</v>
          </cell>
          <cell r="M1992" t="str">
            <v>Elec Distribution 360-373</v>
          </cell>
          <cell r="N1992" t="str">
            <v>True</v>
          </cell>
          <cell r="O1992" t="str">
            <v>Inactive</v>
          </cell>
          <cell r="P1992" t="str">
            <v>ORG_B50</v>
          </cell>
        </row>
        <row r="1993">
          <cell r="A1993" t="str">
            <v>BI_SD503</v>
          </cell>
          <cell r="B1993" t="str">
            <v>SD503</v>
          </cell>
          <cell r="C1993" t="str">
            <v>BI_SD503 - Northeast 12F3 recond</v>
          </cell>
          <cell r="D1993" t="str">
            <v>ER_2296</v>
          </cell>
          <cell r="E1993" t="str">
            <v>2296</v>
          </cell>
          <cell r="F1993" t="str">
            <v>ER_2296 - NE Sub-Increase Capacity</v>
          </cell>
          <cell r="G1993" t="str">
            <v>Regular Capital - Pre Business Case</v>
          </cell>
          <cell r="H1993" t="str">
            <v>No Subfunction</v>
          </cell>
          <cell r="I1993" t="str">
            <v>No Function</v>
          </cell>
          <cell r="J1993" t="str">
            <v>No Driver</v>
          </cell>
          <cell r="K1993" t="str">
            <v>SRV_ED</v>
          </cell>
          <cell r="L1993" t="str">
            <v>JUR_WA</v>
          </cell>
          <cell r="M1993" t="str">
            <v>Elec Distribution 360-373</v>
          </cell>
          <cell r="N1993" t="str">
            <v>True</v>
          </cell>
          <cell r="O1993" t="str">
            <v>Inactive</v>
          </cell>
          <cell r="P1993" t="str">
            <v>ORG_B50</v>
          </cell>
        </row>
        <row r="1994">
          <cell r="A1994" t="str">
            <v>BI_SD504</v>
          </cell>
          <cell r="B1994" t="str">
            <v>SD504</v>
          </cell>
          <cell r="C1994" t="str">
            <v>BI_SD504 - Ross Park 12F7 &amp; 12F8 const</v>
          </cell>
          <cell r="D1994" t="str">
            <v>ER_2312</v>
          </cell>
          <cell r="E1994" t="str">
            <v>2312</v>
          </cell>
          <cell r="F1994" t="str">
            <v>ER_2312 - Ross Park 115 Sub- Add 3rd Xfmr &amp; 2 Fdrs</v>
          </cell>
          <cell r="G1994" t="str">
            <v>Regular Capital - Pre Business Case</v>
          </cell>
          <cell r="H1994" t="str">
            <v>No Subfunction</v>
          </cell>
          <cell r="I1994" t="str">
            <v>No Function</v>
          </cell>
          <cell r="J1994" t="str">
            <v>No Driver</v>
          </cell>
          <cell r="K1994" t="str">
            <v>SRV_ED</v>
          </cell>
          <cell r="L1994" t="str">
            <v>JUR_WA</v>
          </cell>
          <cell r="M1994" t="str">
            <v>Elec Distribution 360-373</v>
          </cell>
          <cell r="N1994" t="str">
            <v>True</v>
          </cell>
          <cell r="O1994" t="str">
            <v>Inactive</v>
          </cell>
          <cell r="P1994" t="str">
            <v>ORG_B50</v>
          </cell>
        </row>
        <row r="1995">
          <cell r="A1995" t="str">
            <v>BI_SD505</v>
          </cell>
          <cell r="B1995" t="str">
            <v>SD505</v>
          </cell>
          <cell r="C1995" t="str">
            <v>BI_SD505 - Hallett &amp; White 12F2 - Construct feeder</v>
          </cell>
          <cell r="D1995" t="str">
            <v>ER_2316</v>
          </cell>
          <cell r="E1995" t="str">
            <v>2316</v>
          </cell>
          <cell r="F1995" t="str">
            <v>ER_2316 - Hallett &amp; White 115 Sub-Increase Capacity</v>
          </cell>
          <cell r="G1995" t="str">
            <v>Regular Capital - Pre Business Case</v>
          </cell>
          <cell r="H1995" t="str">
            <v>No Subfunction</v>
          </cell>
          <cell r="I1995" t="str">
            <v>No Function</v>
          </cell>
          <cell r="J1995" t="str">
            <v>No Driver</v>
          </cell>
          <cell r="K1995" t="str">
            <v>SRV_ED</v>
          </cell>
          <cell r="L1995" t="str">
            <v>JUR_WA</v>
          </cell>
          <cell r="M1995" t="str">
            <v>Elec Distribution 360-373</v>
          </cell>
          <cell r="N1995" t="str">
            <v>False</v>
          </cell>
          <cell r="O1995" t="str">
            <v>Inactive</v>
          </cell>
          <cell r="P1995" t="str">
            <v>ORG_B50</v>
          </cell>
        </row>
        <row r="1996">
          <cell r="A1996" t="str">
            <v>BI_SD506</v>
          </cell>
          <cell r="B1996" t="str">
            <v>SD506</v>
          </cell>
          <cell r="C1996" t="str">
            <v>BI_SD506 - Lyons &amp; Standard 12F6 - Construct feeder</v>
          </cell>
          <cell r="D1996" t="str">
            <v>ER_2204</v>
          </cell>
          <cell r="E1996" t="str">
            <v>2204</v>
          </cell>
          <cell r="F1996" t="str">
            <v>ER_2204 - Substation Rebuilds</v>
          </cell>
          <cell r="G1996" t="str">
            <v>Substation - Station Rebuilds Program</v>
          </cell>
          <cell r="H1996" t="str">
            <v>T&amp;D Engineering</v>
          </cell>
          <cell r="I1996" t="str">
            <v>T&amp;D</v>
          </cell>
          <cell r="J1996" t="str">
            <v>Asset Condition</v>
          </cell>
          <cell r="K1996" t="str">
            <v>SRV_ED</v>
          </cell>
          <cell r="L1996" t="str">
            <v>JUR_WA</v>
          </cell>
          <cell r="M1996" t="str">
            <v>Elec Distribution 360-373</v>
          </cell>
          <cell r="N1996" t="str">
            <v>True</v>
          </cell>
          <cell r="O1996" t="str">
            <v>Inactive</v>
          </cell>
          <cell r="P1996" t="str">
            <v>ORG_B50</v>
          </cell>
        </row>
        <row r="1997">
          <cell r="A1997" t="str">
            <v>BI_SD507</v>
          </cell>
          <cell r="B1997" t="str">
            <v>SD507</v>
          </cell>
          <cell r="C1997" t="str">
            <v>BI_SD507 - Ninth &amp; Cent 12F1 - Recond tie to Bea 12F6</v>
          </cell>
          <cell r="D1997" t="str">
            <v>ER_2514</v>
          </cell>
          <cell r="E1997" t="str">
            <v>2514</v>
          </cell>
          <cell r="F1997" t="str">
            <v>ER_2514 - Distribution - Spokane North &amp; West</v>
          </cell>
          <cell r="G1997" t="str">
            <v>Distribution System Enhancements</v>
          </cell>
          <cell r="H1997" t="str">
            <v>T&amp;D Engineering</v>
          </cell>
          <cell r="I1997" t="str">
            <v>T&amp;D</v>
          </cell>
          <cell r="J1997" t="str">
            <v>Performance &amp; Capacity</v>
          </cell>
          <cell r="K1997" t="str">
            <v>SRV_ED</v>
          </cell>
          <cell r="L1997" t="str">
            <v>JUR_WA</v>
          </cell>
          <cell r="M1997" t="str">
            <v>Elec Distribution 360-373</v>
          </cell>
          <cell r="N1997" t="str">
            <v>True</v>
          </cell>
          <cell r="O1997" t="str">
            <v>Inactive</v>
          </cell>
          <cell r="P1997" t="str">
            <v>ORG_B50</v>
          </cell>
        </row>
        <row r="1998">
          <cell r="A1998" t="str">
            <v>BI_SD508</v>
          </cell>
          <cell r="B1998" t="str">
            <v>SD508</v>
          </cell>
          <cell r="C1998" t="str">
            <v>BI_SD508 - Ninth &amp; Central 12F2 - Chester 12F2 tie</v>
          </cell>
          <cell r="D1998" t="str">
            <v>ER_2514</v>
          </cell>
          <cell r="E1998" t="str">
            <v>2514</v>
          </cell>
          <cell r="F1998" t="str">
            <v>ER_2514 - Distribution - Spokane North &amp; West</v>
          </cell>
          <cell r="G1998" t="str">
            <v>Distribution System Enhancements</v>
          </cell>
          <cell r="H1998" t="str">
            <v>T&amp;D Engineering</v>
          </cell>
          <cell r="I1998" t="str">
            <v>T&amp;D</v>
          </cell>
          <cell r="J1998" t="str">
            <v>Performance &amp; Capacity</v>
          </cell>
          <cell r="K1998" t="str">
            <v>SRV_ED</v>
          </cell>
          <cell r="L1998" t="str">
            <v>JUR_WA</v>
          </cell>
          <cell r="M1998" t="str">
            <v>Elec Distribution 360-373</v>
          </cell>
          <cell r="N1998" t="str">
            <v>True</v>
          </cell>
          <cell r="O1998" t="str">
            <v>Inactive</v>
          </cell>
          <cell r="P1998" t="str">
            <v>ORG_B50</v>
          </cell>
        </row>
        <row r="1999">
          <cell r="A1999" t="str">
            <v>BI_SD509</v>
          </cell>
          <cell r="B1999" t="str">
            <v>SD509</v>
          </cell>
          <cell r="C1999" t="str">
            <v>BI_SD509 - Silver Lake 12F1 - Recond 2.1 mi</v>
          </cell>
          <cell r="D1999" t="str">
            <v>ER_2514</v>
          </cell>
          <cell r="E1999" t="str">
            <v>2514</v>
          </cell>
          <cell r="F1999" t="str">
            <v>ER_2514 - Distribution - Spokane North &amp; West</v>
          </cell>
          <cell r="G1999" t="str">
            <v>Distribution System Enhancements</v>
          </cell>
          <cell r="H1999" t="str">
            <v>T&amp;D Engineering</v>
          </cell>
          <cell r="I1999" t="str">
            <v>T&amp;D</v>
          </cell>
          <cell r="J1999" t="str">
            <v>Performance &amp; Capacity</v>
          </cell>
          <cell r="K1999" t="str">
            <v>SRV_ED</v>
          </cell>
          <cell r="L1999" t="str">
            <v>JUR_WA</v>
          </cell>
          <cell r="M1999" t="str">
            <v>Elec Distribution 360-373</v>
          </cell>
          <cell r="N1999" t="str">
            <v>True</v>
          </cell>
          <cell r="O1999" t="str">
            <v>Inactive</v>
          </cell>
          <cell r="P1999" t="str">
            <v>ORG_B50</v>
          </cell>
        </row>
        <row r="2000">
          <cell r="A2000" t="str">
            <v>BI_SD510</v>
          </cell>
          <cell r="B2000" t="str">
            <v>SD510</v>
          </cell>
          <cell r="C2000" t="str">
            <v>BI_SD510 - Third &amp; Hatch 12F1 - Construct 3HT 12F7 tie</v>
          </cell>
          <cell r="D2000" t="str">
            <v>ER_2514</v>
          </cell>
          <cell r="E2000" t="str">
            <v>2514</v>
          </cell>
          <cell r="F2000" t="str">
            <v>ER_2514 - Distribution - Spokane North &amp; West</v>
          </cell>
          <cell r="G2000" t="str">
            <v>Distribution System Enhancements</v>
          </cell>
          <cell r="H2000" t="str">
            <v>T&amp;D Engineering</v>
          </cell>
          <cell r="I2000" t="str">
            <v>T&amp;D</v>
          </cell>
          <cell r="J2000" t="str">
            <v>Performance &amp; Capacity</v>
          </cell>
          <cell r="K2000" t="str">
            <v>SRV_ED</v>
          </cell>
          <cell r="L2000" t="str">
            <v>JUR_WA</v>
          </cell>
          <cell r="M2000" t="str">
            <v>Elec Distribution 360-373</v>
          </cell>
          <cell r="N2000" t="str">
            <v>True</v>
          </cell>
          <cell r="O2000" t="str">
            <v>Inactive</v>
          </cell>
          <cell r="P2000" t="str">
            <v>ORG_B50</v>
          </cell>
        </row>
        <row r="2001">
          <cell r="A2001" t="str">
            <v>BI_SD511</v>
          </cell>
          <cell r="B2001" t="str">
            <v>SD511</v>
          </cell>
          <cell r="C2001" t="str">
            <v>BI_SD511 - Airway Heights 12F3 - Construct feeder</v>
          </cell>
          <cell r="D2001" t="str">
            <v>ER_2335</v>
          </cell>
          <cell r="E2001" t="str">
            <v>2335</v>
          </cell>
          <cell r="F2001" t="str">
            <v>ER_2335 - Airway Heights - Add 12F3</v>
          </cell>
          <cell r="G2001" t="str">
            <v>Regular Capital - Pre Business Case</v>
          </cell>
          <cell r="H2001" t="str">
            <v>No Subfunction</v>
          </cell>
          <cell r="I2001" t="str">
            <v>No Function</v>
          </cell>
          <cell r="J2001" t="str">
            <v>No Driver</v>
          </cell>
          <cell r="K2001" t="str">
            <v>SRV_ED</v>
          </cell>
          <cell r="L2001" t="str">
            <v>JUR_WA</v>
          </cell>
          <cell r="M2001" t="str">
            <v>Elec Distribution 360-373</v>
          </cell>
          <cell r="N2001" t="str">
            <v>True</v>
          </cell>
          <cell r="O2001" t="str">
            <v>Inactive</v>
          </cell>
          <cell r="P2001" t="str">
            <v>ORG_B50</v>
          </cell>
        </row>
        <row r="2002">
          <cell r="A2002" t="str">
            <v>BI_SD512</v>
          </cell>
          <cell r="B2002" t="str">
            <v>SD512</v>
          </cell>
          <cell r="C2002" t="str">
            <v>BI_SD512 - Milan 12F2 - Construct new feeder</v>
          </cell>
          <cell r="D2002" t="str">
            <v>ER_2337</v>
          </cell>
          <cell r="E2002" t="str">
            <v>2337</v>
          </cell>
          <cell r="F2002" t="str">
            <v>ER_2337 - Milan 115 - Add Second Xfmr and 12F2</v>
          </cell>
          <cell r="G2002" t="str">
            <v>Regular Capital - Pre Business Case</v>
          </cell>
          <cell r="H2002" t="str">
            <v>No Subfunction</v>
          </cell>
          <cell r="I2002" t="str">
            <v>No Function</v>
          </cell>
          <cell r="J2002" t="str">
            <v>No Driver</v>
          </cell>
          <cell r="K2002" t="str">
            <v>SRV_ED</v>
          </cell>
          <cell r="L2002" t="str">
            <v>JUR_WA</v>
          </cell>
          <cell r="M2002" t="str">
            <v>Elec Distribution 360-373</v>
          </cell>
          <cell r="N2002" t="str">
            <v>False</v>
          </cell>
          <cell r="O2002" t="str">
            <v>Inactive</v>
          </cell>
          <cell r="P2002" t="str">
            <v>ORG_B50</v>
          </cell>
        </row>
        <row r="2003">
          <cell r="A2003" t="str">
            <v>BI_SD513</v>
          </cell>
          <cell r="B2003" t="str">
            <v>SD513</v>
          </cell>
          <cell r="C2003" t="str">
            <v>BI_SD513 - C&amp;W 12F4/3HT 12F7 - New Fdr tie</v>
          </cell>
          <cell r="D2003" t="str">
            <v>ER_2514</v>
          </cell>
          <cell r="E2003" t="str">
            <v>2514</v>
          </cell>
          <cell r="F2003" t="str">
            <v>ER_2514 - Distribution - Spokane North &amp; West</v>
          </cell>
          <cell r="G2003" t="str">
            <v>Distribution System Enhancements</v>
          </cell>
          <cell r="H2003" t="str">
            <v>T&amp;D Engineering</v>
          </cell>
          <cell r="I2003" t="str">
            <v>T&amp;D</v>
          </cell>
          <cell r="J2003" t="str">
            <v>Performance &amp; Capacity</v>
          </cell>
          <cell r="K2003" t="str">
            <v>SRV_ED</v>
          </cell>
          <cell r="L2003" t="str">
            <v>JUR_WA</v>
          </cell>
          <cell r="M2003" t="str">
            <v>Elec Distribution 360-373</v>
          </cell>
          <cell r="N2003" t="str">
            <v>True</v>
          </cell>
          <cell r="O2003" t="str">
            <v>Inactive</v>
          </cell>
          <cell r="P2003" t="str">
            <v>ORG_B50</v>
          </cell>
        </row>
        <row r="2004">
          <cell r="A2004" t="str">
            <v>BI_SD514</v>
          </cell>
          <cell r="B2004" t="str">
            <v>SD514</v>
          </cell>
          <cell r="C2004" t="str">
            <v>BI_SD514 - Chester 12F4 - Reconductor</v>
          </cell>
          <cell r="D2004" t="str">
            <v>ER_2514</v>
          </cell>
          <cell r="E2004" t="str">
            <v>2514</v>
          </cell>
          <cell r="F2004" t="str">
            <v>ER_2514 - Distribution - Spokane North &amp; West</v>
          </cell>
          <cell r="G2004" t="str">
            <v>Distribution System Enhancements</v>
          </cell>
          <cell r="H2004" t="str">
            <v>T&amp;D Engineering</v>
          </cell>
          <cell r="I2004" t="str">
            <v>T&amp;D</v>
          </cell>
          <cell r="J2004" t="str">
            <v>Performance &amp; Capacity</v>
          </cell>
          <cell r="K2004" t="str">
            <v>SRV_ED</v>
          </cell>
          <cell r="L2004" t="str">
            <v>JUR_WA</v>
          </cell>
          <cell r="M2004" t="str">
            <v>Elec Distribution 360-373</v>
          </cell>
          <cell r="N2004" t="str">
            <v>True</v>
          </cell>
          <cell r="O2004" t="str">
            <v>Inactive</v>
          </cell>
          <cell r="P2004" t="str">
            <v>ORG_C51</v>
          </cell>
        </row>
        <row r="2005">
          <cell r="A2005" t="str">
            <v>BI_SD515</v>
          </cell>
          <cell r="B2005" t="str">
            <v>SD515</v>
          </cell>
          <cell r="C2005" t="str">
            <v>BI_SD515 - Liberty Lake 12F1 - Rebuild</v>
          </cell>
          <cell r="D2005" t="str">
            <v>ER_2351</v>
          </cell>
          <cell r="E2005" t="str">
            <v>2351</v>
          </cell>
          <cell r="F2005" t="str">
            <v>ER_2351 - Liberty Lake 12F1 - Rebuild 2/0 to 556</v>
          </cell>
          <cell r="G2005" t="str">
            <v>Regular Capital - Pre Business Case</v>
          </cell>
          <cell r="H2005" t="str">
            <v>No Subfunction</v>
          </cell>
          <cell r="I2005" t="str">
            <v>No Function</v>
          </cell>
          <cell r="J2005" t="str">
            <v>No Driver</v>
          </cell>
          <cell r="K2005" t="str">
            <v>SRV_ED</v>
          </cell>
          <cell r="L2005" t="str">
            <v>JUR_WA</v>
          </cell>
          <cell r="M2005" t="str">
            <v>Elec Distribution 360-373</v>
          </cell>
          <cell r="N2005" t="str">
            <v>True</v>
          </cell>
          <cell r="O2005" t="str">
            <v>Inactive</v>
          </cell>
          <cell r="P2005" t="str">
            <v>ORG_B50</v>
          </cell>
        </row>
        <row r="2006">
          <cell r="A2006" t="str">
            <v>BI_SD516</v>
          </cell>
          <cell r="B2006" t="str">
            <v>SD516</v>
          </cell>
          <cell r="C2006" t="str">
            <v>BI_SD516 - Ninth &amp; Cent 12F1/12F3 - Recond 1 mi</v>
          </cell>
          <cell r="D2006" t="str">
            <v>ER_2352</v>
          </cell>
          <cell r="E2006" t="str">
            <v>2352</v>
          </cell>
          <cell r="F2006" t="str">
            <v>ER_2352 - Ninth &amp; Central 12F1/12F3 - Reconductor 1 mile</v>
          </cell>
          <cell r="G2006" t="str">
            <v>Regular Capital - Pre Business Case</v>
          </cell>
          <cell r="H2006" t="str">
            <v>No Subfunction</v>
          </cell>
          <cell r="I2006" t="str">
            <v>No Function</v>
          </cell>
          <cell r="J2006" t="str">
            <v>No Driver</v>
          </cell>
          <cell r="K2006" t="str">
            <v>SRV_ED</v>
          </cell>
          <cell r="L2006" t="str">
            <v>JUR_WA</v>
          </cell>
          <cell r="M2006" t="str">
            <v>Elec Distribution 360-373</v>
          </cell>
          <cell r="N2006" t="str">
            <v>True</v>
          </cell>
          <cell r="O2006" t="str">
            <v>Inactive</v>
          </cell>
          <cell r="P2006" t="str">
            <v>ORG_B50</v>
          </cell>
        </row>
        <row r="2007">
          <cell r="A2007" t="str">
            <v>BI_SD517</v>
          </cell>
          <cell r="B2007" t="str">
            <v>SD517</v>
          </cell>
          <cell r="C2007" t="str">
            <v>BI_SD517 - Ninth &amp; Cent 12F3/Bea 12F1-Recond 1Mi</v>
          </cell>
          <cell r="D2007" t="str">
            <v>ER_2514</v>
          </cell>
          <cell r="E2007" t="str">
            <v>2514</v>
          </cell>
          <cell r="F2007" t="str">
            <v>ER_2514 - Distribution - Spokane North &amp; West</v>
          </cell>
          <cell r="G2007" t="str">
            <v>Distribution System Enhancements</v>
          </cell>
          <cell r="H2007" t="str">
            <v>T&amp;D Engineering</v>
          </cell>
          <cell r="I2007" t="str">
            <v>T&amp;D</v>
          </cell>
          <cell r="J2007" t="str">
            <v>Performance &amp; Capacity</v>
          </cell>
          <cell r="K2007" t="str">
            <v>SRV_ED</v>
          </cell>
          <cell r="L2007" t="str">
            <v>JUR_WA</v>
          </cell>
          <cell r="M2007" t="str">
            <v>Elec Distribution 360-373</v>
          </cell>
          <cell r="N2007" t="str">
            <v>True</v>
          </cell>
          <cell r="O2007" t="str">
            <v>Inactive</v>
          </cell>
          <cell r="P2007" t="str">
            <v>ORG_C51</v>
          </cell>
        </row>
        <row r="2008">
          <cell r="A2008" t="str">
            <v>BI_SD518</v>
          </cell>
          <cell r="B2008" t="str">
            <v>SD518</v>
          </cell>
          <cell r="C2008" t="str">
            <v>BI_SD518 - Post St. 12F1 - Rplc cable Upper Fls conduit</v>
          </cell>
          <cell r="D2008" t="str">
            <v>ER_2354</v>
          </cell>
          <cell r="E2008" t="str">
            <v>2354</v>
          </cell>
          <cell r="F2008" t="str">
            <v>ER_2354 - Post St 12F1 - Rebuild conduits Riverfront Park</v>
          </cell>
          <cell r="G2008" t="str">
            <v>Regular Capital - Pre Business Case</v>
          </cell>
          <cell r="H2008" t="str">
            <v>No Subfunction</v>
          </cell>
          <cell r="I2008" t="str">
            <v>No Function</v>
          </cell>
          <cell r="J2008" t="str">
            <v>No Driver</v>
          </cell>
          <cell r="K2008" t="str">
            <v>SRV_ED</v>
          </cell>
          <cell r="L2008" t="str">
            <v>JUR_WA</v>
          </cell>
          <cell r="M2008" t="str">
            <v>Elec Distribution 360-373</v>
          </cell>
          <cell r="N2008" t="str">
            <v>True</v>
          </cell>
          <cell r="O2008" t="str">
            <v>Inactive</v>
          </cell>
          <cell r="P2008" t="str">
            <v>ORG_B50</v>
          </cell>
        </row>
        <row r="2009">
          <cell r="A2009" t="str">
            <v>BI_SD519</v>
          </cell>
          <cell r="B2009" t="str">
            <v>SD519</v>
          </cell>
          <cell r="C2009" t="str">
            <v>BI_SD519 - Spokane Airport-Incr dist sys capacity</v>
          </cell>
          <cell r="D2009" t="str">
            <v>ER_2355</v>
          </cell>
          <cell r="E2009" t="str">
            <v>2355</v>
          </cell>
          <cell r="F2009" t="str">
            <v>ER_2355 - Spokane Airport-Increase distrib system capacity</v>
          </cell>
          <cell r="G2009" t="str">
            <v>Regular Capital - Pre Business Case</v>
          </cell>
          <cell r="H2009" t="str">
            <v>No Subfunction</v>
          </cell>
          <cell r="I2009" t="str">
            <v>No Function</v>
          </cell>
          <cell r="J2009" t="str">
            <v>No Driver</v>
          </cell>
          <cell r="K2009" t="str">
            <v>SRV_ED</v>
          </cell>
          <cell r="L2009" t="str">
            <v>JUR_WA</v>
          </cell>
          <cell r="M2009" t="str">
            <v>Elec Distribution 360-373</v>
          </cell>
          <cell r="N2009" t="str">
            <v>False</v>
          </cell>
          <cell r="O2009" t="str">
            <v>Inactive</v>
          </cell>
          <cell r="P2009" t="str">
            <v>ORG_B50</v>
          </cell>
        </row>
        <row r="2010">
          <cell r="A2010" t="str">
            <v>BI_SD520</v>
          </cell>
          <cell r="B2010" t="str">
            <v>SD520</v>
          </cell>
          <cell r="C2010" t="str">
            <v>BI_SD520 - Third &amp; Hatch 12F4 - Reconductor</v>
          </cell>
          <cell r="D2010" t="str">
            <v>ER_2514</v>
          </cell>
          <cell r="E2010" t="str">
            <v>2514</v>
          </cell>
          <cell r="F2010" t="str">
            <v>ER_2514 - Distribution - Spokane North &amp; West</v>
          </cell>
          <cell r="G2010" t="str">
            <v>Distribution System Enhancements</v>
          </cell>
          <cell r="H2010" t="str">
            <v>T&amp;D Engineering</v>
          </cell>
          <cell r="I2010" t="str">
            <v>T&amp;D</v>
          </cell>
          <cell r="J2010" t="str">
            <v>Performance &amp; Capacity</v>
          </cell>
          <cell r="K2010" t="str">
            <v>SRV_ED</v>
          </cell>
          <cell r="L2010" t="str">
            <v>JUR_WA</v>
          </cell>
          <cell r="M2010" t="str">
            <v>Elec Distribution 360-373</v>
          </cell>
          <cell r="N2010" t="str">
            <v>True</v>
          </cell>
          <cell r="O2010" t="str">
            <v>Inactive</v>
          </cell>
          <cell r="P2010" t="str">
            <v>ORG_B50</v>
          </cell>
        </row>
        <row r="2011">
          <cell r="A2011" t="str">
            <v>BI_SD521</v>
          </cell>
          <cell r="B2011" t="str">
            <v>SD521</v>
          </cell>
          <cell r="C2011" t="str">
            <v>BI_SD521 - Hallett &amp; White Sub - Increase Capacity - Goodrich</v>
          </cell>
          <cell r="D2011" t="str">
            <v>ER_2359</v>
          </cell>
          <cell r="E2011" t="str">
            <v>2359</v>
          </cell>
          <cell r="F2011" t="str">
            <v>ER_2359 - Hallett &amp; White Sub - Increase Capacity - Goodrich</v>
          </cell>
          <cell r="G2011" t="str">
            <v>Regular Capital - Pre Business Case</v>
          </cell>
          <cell r="H2011" t="str">
            <v>No Subfunction</v>
          </cell>
          <cell r="I2011" t="str">
            <v>No Function</v>
          </cell>
          <cell r="J2011" t="str">
            <v>No Driver</v>
          </cell>
          <cell r="K2011" t="str">
            <v>SRV_ED</v>
          </cell>
          <cell r="L2011" t="str">
            <v>JUR_WA</v>
          </cell>
          <cell r="M2011" t="str">
            <v>Elec Distribution 360-373</v>
          </cell>
          <cell r="N2011" t="str">
            <v>True</v>
          </cell>
          <cell r="O2011" t="str">
            <v>Inactive</v>
          </cell>
          <cell r="P2011" t="str">
            <v>ORG_M08</v>
          </cell>
        </row>
        <row r="2012">
          <cell r="A2012" t="str">
            <v>BI_SD522</v>
          </cell>
          <cell r="B2012" t="str">
            <v>SD522</v>
          </cell>
          <cell r="C2012" t="str">
            <v>BI_SD522 - Downtown West - Distribution Integration</v>
          </cell>
          <cell r="D2012" t="str">
            <v>ER_2274</v>
          </cell>
          <cell r="E2012" t="str">
            <v>2274</v>
          </cell>
          <cell r="F2012" t="str">
            <v>ER_2274 - New Substations</v>
          </cell>
          <cell r="G2012" t="str">
            <v>Substation - New Distribution Station Capacity Program</v>
          </cell>
          <cell r="H2012" t="str">
            <v>T&amp;D Engineering</v>
          </cell>
          <cell r="I2012" t="str">
            <v>T&amp;D</v>
          </cell>
          <cell r="J2012" t="str">
            <v>Performance &amp; Capacity</v>
          </cell>
          <cell r="K2012" t="str">
            <v>SRV_ED</v>
          </cell>
          <cell r="L2012" t="str">
            <v>JUR_WA</v>
          </cell>
          <cell r="M2012" t="str">
            <v>Elec Transmission 350-359</v>
          </cell>
          <cell r="N2012" t="str">
            <v>True</v>
          </cell>
          <cell r="O2012" t="str">
            <v>Active</v>
          </cell>
          <cell r="P2012" t="str">
            <v>ORG_B50</v>
          </cell>
        </row>
        <row r="2013">
          <cell r="A2013" t="str">
            <v>BI_SD523</v>
          </cell>
          <cell r="B2013" t="str">
            <v>SD523</v>
          </cell>
          <cell r="C2013" t="str">
            <v>BI_SD523 - Barker 12F1 - Liberty Lk 12F2 on Mission</v>
          </cell>
          <cell r="D2013" t="str">
            <v>ER_2514</v>
          </cell>
          <cell r="E2013" t="str">
            <v>2514</v>
          </cell>
          <cell r="F2013" t="str">
            <v>ER_2514 - Distribution - Spokane North &amp; West</v>
          </cell>
          <cell r="G2013" t="str">
            <v>Distribution System Enhancements</v>
          </cell>
          <cell r="H2013" t="str">
            <v>T&amp;D Engineering</v>
          </cell>
          <cell r="I2013" t="str">
            <v>T&amp;D</v>
          </cell>
          <cell r="J2013" t="str">
            <v>Performance &amp; Capacity</v>
          </cell>
          <cell r="K2013" t="str">
            <v>SRV_ED</v>
          </cell>
          <cell r="L2013" t="str">
            <v>JUR_WA</v>
          </cell>
          <cell r="M2013" t="str">
            <v>Elec Distribution 360-373</v>
          </cell>
          <cell r="N2013" t="str">
            <v>True</v>
          </cell>
          <cell r="O2013" t="str">
            <v>Active</v>
          </cell>
          <cell r="P2013" t="str">
            <v>ORG_C51</v>
          </cell>
        </row>
        <row r="2014">
          <cell r="A2014" t="str">
            <v>BI_SD524</v>
          </cell>
          <cell r="B2014" t="str">
            <v>SD524</v>
          </cell>
          <cell r="C2014" t="str">
            <v>BI_SD524 - WAK12F1 - 12F4 Tie</v>
          </cell>
          <cell r="D2014" t="str">
            <v>ER_2514</v>
          </cell>
          <cell r="E2014" t="str">
            <v>2514</v>
          </cell>
          <cell r="F2014" t="str">
            <v>ER_2514 - Distribution - Spokane North &amp; West</v>
          </cell>
          <cell r="G2014" t="str">
            <v>Distribution System Enhancements</v>
          </cell>
          <cell r="H2014" t="str">
            <v>T&amp;D Engineering</v>
          </cell>
          <cell r="I2014" t="str">
            <v>T&amp;D</v>
          </cell>
          <cell r="J2014" t="str">
            <v>Performance &amp; Capacity</v>
          </cell>
          <cell r="K2014" t="str">
            <v>SRV_ED</v>
          </cell>
          <cell r="L2014" t="str">
            <v>JUR_WA</v>
          </cell>
          <cell r="M2014" t="str">
            <v>Elec Distribution 360-373</v>
          </cell>
          <cell r="N2014" t="str">
            <v>True</v>
          </cell>
          <cell r="O2014" t="str">
            <v>Inactive</v>
          </cell>
          <cell r="P2014" t="str">
            <v>ORG_C51</v>
          </cell>
        </row>
        <row r="2015">
          <cell r="A2015" t="str">
            <v>BI_SD525</v>
          </cell>
          <cell r="B2015" t="str">
            <v>SD525</v>
          </cell>
          <cell r="C2015" t="str">
            <v>BI_SD525 - SUN12F4 - Reconductor 2/0 @ SIA</v>
          </cell>
          <cell r="D2015" t="str">
            <v>ER_2514</v>
          </cell>
          <cell r="E2015" t="str">
            <v>2514</v>
          </cell>
          <cell r="F2015" t="str">
            <v>ER_2514 - Distribution - Spokane North &amp; West</v>
          </cell>
          <cell r="G2015" t="str">
            <v>Distribution System Enhancements</v>
          </cell>
          <cell r="H2015" t="str">
            <v>T&amp;D Engineering</v>
          </cell>
          <cell r="I2015" t="str">
            <v>T&amp;D</v>
          </cell>
          <cell r="J2015" t="str">
            <v>Performance &amp; Capacity</v>
          </cell>
          <cell r="K2015" t="str">
            <v>SRV_ED</v>
          </cell>
          <cell r="L2015" t="str">
            <v>JUR_WA</v>
          </cell>
          <cell r="M2015" t="str">
            <v>Elec Distribution 360-373</v>
          </cell>
          <cell r="N2015" t="str">
            <v>True</v>
          </cell>
          <cell r="O2015" t="str">
            <v>Inactive</v>
          </cell>
          <cell r="P2015" t="str">
            <v>ORG_C51</v>
          </cell>
        </row>
        <row r="2016">
          <cell r="A2016" t="str">
            <v>BI_SD526</v>
          </cell>
          <cell r="B2016" t="str">
            <v>SD526</v>
          </cell>
          <cell r="C2016" t="str">
            <v>BI_SD526 - WAK12F2 Feeder Upgrade</v>
          </cell>
          <cell r="D2016" t="str">
            <v>ER_2470</v>
          </cell>
          <cell r="E2016" t="str">
            <v>2470</v>
          </cell>
          <cell r="F2016" t="str">
            <v>ER_2470 - Dist Grid Modernization</v>
          </cell>
          <cell r="G2016" t="str">
            <v>Distribution Grid Modernization</v>
          </cell>
          <cell r="H2016" t="str">
            <v>T&amp;D Operations</v>
          </cell>
          <cell r="I2016" t="str">
            <v>T&amp;D</v>
          </cell>
          <cell r="J2016" t="str">
            <v>Asset Condition</v>
          </cell>
          <cell r="K2016" t="str">
            <v>SRV_ED</v>
          </cell>
          <cell r="L2016" t="str">
            <v>JUR_WA</v>
          </cell>
          <cell r="M2016" t="str">
            <v>Elec Distribution 360-373</v>
          </cell>
          <cell r="N2016" t="str">
            <v>False</v>
          </cell>
          <cell r="O2016" t="str">
            <v>Inactive</v>
          </cell>
          <cell r="P2016" t="str">
            <v>ORG_T08</v>
          </cell>
        </row>
        <row r="2017">
          <cell r="A2017" t="str">
            <v>BI_SD527</v>
          </cell>
          <cell r="B2017" t="str">
            <v>SD527</v>
          </cell>
          <cell r="C2017" t="str">
            <v>BI_SD527 - 3HT F5-F2 Tie</v>
          </cell>
          <cell r="D2017" t="str">
            <v>ER_2514</v>
          </cell>
          <cell r="E2017" t="str">
            <v>2514</v>
          </cell>
          <cell r="F2017" t="str">
            <v>ER_2514 - Distribution - Spokane North &amp; West</v>
          </cell>
          <cell r="G2017" t="str">
            <v>Distribution System Enhancements</v>
          </cell>
          <cell r="H2017" t="str">
            <v>T&amp;D Engineering</v>
          </cell>
          <cell r="I2017" t="str">
            <v>T&amp;D</v>
          </cell>
          <cell r="J2017" t="str">
            <v>Performance &amp; Capacity</v>
          </cell>
          <cell r="K2017" t="str">
            <v>SRV_ED</v>
          </cell>
          <cell r="L2017" t="str">
            <v>JUR_WA</v>
          </cell>
          <cell r="M2017" t="str">
            <v>Elec Distribution 360-373</v>
          </cell>
          <cell r="N2017" t="str">
            <v>True</v>
          </cell>
          <cell r="O2017" t="str">
            <v>Inactive</v>
          </cell>
          <cell r="P2017" t="str">
            <v>ORG_C51</v>
          </cell>
        </row>
        <row r="2018">
          <cell r="A2018" t="str">
            <v>BI_SD528</v>
          </cell>
          <cell r="B2018" t="str">
            <v>SD528</v>
          </cell>
          <cell r="C2018" t="str">
            <v>BI_SD528 - INT 12F2-DEE 12F1 Improve Tie</v>
          </cell>
          <cell r="D2018" t="str">
            <v>ER_2514</v>
          </cell>
          <cell r="E2018" t="str">
            <v>2514</v>
          </cell>
          <cell r="F2018" t="str">
            <v>ER_2514 - Distribution - Spokane North &amp; West</v>
          </cell>
          <cell r="G2018" t="str">
            <v>Distribution System Enhancements</v>
          </cell>
          <cell r="H2018" t="str">
            <v>T&amp;D Engineering</v>
          </cell>
          <cell r="I2018" t="str">
            <v>T&amp;D</v>
          </cell>
          <cell r="J2018" t="str">
            <v>Performance &amp; Capacity</v>
          </cell>
          <cell r="K2018" t="str">
            <v>SRV_ED</v>
          </cell>
          <cell r="L2018" t="str">
            <v>JUR_WA</v>
          </cell>
          <cell r="M2018" t="str">
            <v>Elec Distribution 360-373</v>
          </cell>
          <cell r="N2018" t="str">
            <v>True</v>
          </cell>
          <cell r="O2018" t="str">
            <v>Inactive</v>
          </cell>
          <cell r="P2018" t="str">
            <v>ORG_C51</v>
          </cell>
        </row>
        <row r="2019">
          <cell r="A2019" t="str">
            <v>BI_SD529</v>
          </cell>
          <cell r="B2019" t="str">
            <v>SD529</v>
          </cell>
          <cell r="C2019" t="str">
            <v>BI_SD529 - Crapo Removal (aka Big R) 8 miles</v>
          </cell>
          <cell r="D2019" t="str">
            <v>ER_2414</v>
          </cell>
          <cell r="E2019" t="str">
            <v>2414</v>
          </cell>
          <cell r="F2019" t="str">
            <v>ER_2414 - Sys-Dist Reliability-Improve Worst Fdrs</v>
          </cell>
          <cell r="G2019" t="str">
            <v>Distribution System Enhancements</v>
          </cell>
          <cell r="H2019" t="str">
            <v>T&amp;D Engineering</v>
          </cell>
          <cell r="I2019" t="str">
            <v>T&amp;D</v>
          </cell>
          <cell r="J2019" t="str">
            <v>Performance &amp; Capacity</v>
          </cell>
          <cell r="K2019" t="str">
            <v>SRV_ED</v>
          </cell>
          <cell r="L2019" t="str">
            <v>JUR_WA</v>
          </cell>
          <cell r="M2019" t="str">
            <v>Elec Distribution 360-373</v>
          </cell>
          <cell r="N2019" t="str">
            <v>True</v>
          </cell>
          <cell r="O2019" t="str">
            <v>Inactive</v>
          </cell>
          <cell r="P2019" t="str">
            <v>ORG_C51</v>
          </cell>
        </row>
        <row r="2020">
          <cell r="A2020" t="str">
            <v>BI_SD530</v>
          </cell>
          <cell r="B2020" t="str">
            <v>SD530</v>
          </cell>
          <cell r="C2020" t="str">
            <v>BI_SD530 - MIL12F2 Feeder Upgrade</v>
          </cell>
          <cell r="D2020" t="str">
            <v>ER_2470</v>
          </cell>
          <cell r="E2020" t="str">
            <v>2470</v>
          </cell>
          <cell r="F2020" t="str">
            <v>ER_2470 - Dist Grid Modernization</v>
          </cell>
          <cell r="G2020" t="str">
            <v>Distribution Grid Modernization</v>
          </cell>
          <cell r="H2020" t="str">
            <v>T&amp;D Operations</v>
          </cell>
          <cell r="I2020" t="str">
            <v>T&amp;D</v>
          </cell>
          <cell r="J2020" t="str">
            <v>Asset Condition</v>
          </cell>
          <cell r="K2020" t="str">
            <v>SRV_ED</v>
          </cell>
          <cell r="L2020" t="str">
            <v>JUR_WA</v>
          </cell>
          <cell r="M2020" t="str">
            <v>Elec Distribution 360-373</v>
          </cell>
          <cell r="N2020" t="str">
            <v>False</v>
          </cell>
          <cell r="O2020" t="str">
            <v>Active</v>
          </cell>
          <cell r="P2020" t="str">
            <v>ORG_T08</v>
          </cell>
        </row>
        <row r="2021">
          <cell r="A2021" t="str">
            <v>BI_SD535</v>
          </cell>
          <cell r="B2021" t="str">
            <v>SD535</v>
          </cell>
          <cell r="C2021" t="str">
            <v>BI_SD535 - FDR Tie Pro Colton WAK 12F2</v>
          </cell>
          <cell r="D2021" t="str">
            <v>ER_2514</v>
          </cell>
          <cell r="E2021" t="str">
            <v>2514</v>
          </cell>
          <cell r="F2021" t="str">
            <v>ER_2514 - Distribution - Spokane North &amp; West</v>
          </cell>
          <cell r="G2021" t="str">
            <v>Distribution System Enhancements</v>
          </cell>
          <cell r="H2021" t="str">
            <v>T&amp;D Engineering</v>
          </cell>
          <cell r="I2021" t="str">
            <v>T&amp;D</v>
          </cell>
          <cell r="J2021" t="str">
            <v>Performance &amp; Capacity</v>
          </cell>
          <cell r="K2021" t="str">
            <v>SRV_ED</v>
          </cell>
          <cell r="L2021" t="str">
            <v>JUR_WA</v>
          </cell>
          <cell r="M2021" t="str">
            <v>Elec Distribution 360-373</v>
          </cell>
          <cell r="N2021" t="str">
            <v>True</v>
          </cell>
          <cell r="O2021" t="str">
            <v>Inactive</v>
          </cell>
          <cell r="P2021" t="str">
            <v>ORG_C51</v>
          </cell>
        </row>
        <row r="2022">
          <cell r="A2022" t="str">
            <v>BI_SD536</v>
          </cell>
          <cell r="B2022" t="str">
            <v>SD536</v>
          </cell>
          <cell r="C2022" t="str">
            <v>BI_SD536 - Beacon-Ross Park Minor Rebuild - Distr Underbuild</v>
          </cell>
          <cell r="D2022" t="str">
            <v>ER_2057</v>
          </cell>
          <cell r="E2022" t="str">
            <v>2057</v>
          </cell>
          <cell r="F2022" t="str">
            <v>ER_2057 - Transmission Minor Rebuild</v>
          </cell>
          <cell r="G2022" t="str">
            <v>Transmission - Minor Rebuild</v>
          </cell>
          <cell r="H2022" t="str">
            <v>T&amp;D Engineering</v>
          </cell>
          <cell r="I2022" t="str">
            <v>T&amp;D</v>
          </cell>
          <cell r="J2022" t="str">
            <v>Asset Condition</v>
          </cell>
          <cell r="K2022" t="str">
            <v>SRV_ED</v>
          </cell>
          <cell r="L2022" t="str">
            <v>JUR_AN</v>
          </cell>
          <cell r="M2022" t="str">
            <v>Elec Transmission 350-359</v>
          </cell>
          <cell r="N2022" t="str">
            <v>False</v>
          </cell>
          <cell r="O2022" t="str">
            <v>Inactive</v>
          </cell>
          <cell r="P2022" t="str">
            <v>ORG_L08</v>
          </cell>
        </row>
        <row r="2023">
          <cell r="A2023" t="str">
            <v>BI_SD537</v>
          </cell>
          <cell r="B2023" t="str">
            <v>SD537</v>
          </cell>
          <cell r="C2023" t="str">
            <v>BI_SD537 - Hallett &amp; White Subst - Expand Sub; Add Capacity</v>
          </cell>
          <cell r="D2023" t="str">
            <v>ER_1108</v>
          </cell>
          <cell r="E2023" t="str">
            <v>1108</v>
          </cell>
          <cell r="F2023" t="str">
            <v>ER_1108 - Hallett &amp; White Subst - Expand Sub; Add Capacity</v>
          </cell>
          <cell r="G2023" t="str">
            <v>New Revenue - Growth</v>
          </cell>
          <cell r="H2023" t="str">
            <v>Growth Subfunction</v>
          </cell>
          <cell r="I2023" t="str">
            <v>Growth</v>
          </cell>
          <cell r="J2023" t="str">
            <v>Customer Requested</v>
          </cell>
          <cell r="K2023" t="str">
            <v>SRV_ED</v>
          </cell>
          <cell r="L2023" t="str">
            <v>JUR_WA</v>
          </cell>
          <cell r="M2023" t="str">
            <v>Elec Distribution 360-373</v>
          </cell>
          <cell r="N2023" t="str">
            <v>True</v>
          </cell>
          <cell r="O2023" t="str">
            <v>Active</v>
          </cell>
          <cell r="P2023" t="str">
            <v>ORG_C51</v>
          </cell>
        </row>
        <row r="2024">
          <cell r="A2024" t="str">
            <v>BI_SD600</v>
          </cell>
          <cell r="B2024" t="str">
            <v>SD600</v>
          </cell>
          <cell r="C2024" t="str">
            <v>BI_SD600 - 3HT 12F3 Recond 2/0 Switch #980</v>
          </cell>
          <cell r="D2024" t="str">
            <v>ER_2514</v>
          </cell>
          <cell r="E2024" t="str">
            <v>2514</v>
          </cell>
          <cell r="F2024" t="str">
            <v>ER_2514 - Distribution - Spokane North &amp; West</v>
          </cell>
          <cell r="G2024" t="str">
            <v>Distribution System Enhancements</v>
          </cell>
          <cell r="H2024" t="str">
            <v>T&amp;D Engineering</v>
          </cell>
          <cell r="I2024" t="str">
            <v>T&amp;D</v>
          </cell>
          <cell r="J2024" t="str">
            <v>Performance &amp; Capacity</v>
          </cell>
          <cell r="K2024" t="str">
            <v>SRV_ED</v>
          </cell>
          <cell r="L2024" t="str">
            <v>JUR_WA</v>
          </cell>
          <cell r="M2024" t="str">
            <v>Elec Distribution 360-373</v>
          </cell>
          <cell r="N2024" t="str">
            <v>True</v>
          </cell>
          <cell r="O2024" t="str">
            <v>Inactive</v>
          </cell>
          <cell r="P2024" t="str">
            <v>ORG_C51</v>
          </cell>
        </row>
        <row r="2025">
          <cell r="A2025" t="str">
            <v>BI_SD601</v>
          </cell>
          <cell r="B2025" t="str">
            <v>SD601</v>
          </cell>
          <cell r="C2025" t="str">
            <v>BI_SD601 - SIP General Upg</v>
          </cell>
          <cell r="D2025" t="str">
            <v>ER_2514</v>
          </cell>
          <cell r="E2025" t="str">
            <v>2514</v>
          </cell>
          <cell r="F2025" t="str">
            <v>ER_2514 - Distribution - Spokane North &amp; West</v>
          </cell>
          <cell r="G2025" t="str">
            <v>Distribution System Enhancements</v>
          </cell>
          <cell r="H2025" t="str">
            <v>T&amp;D Engineering</v>
          </cell>
          <cell r="I2025" t="str">
            <v>T&amp;D</v>
          </cell>
          <cell r="J2025" t="str">
            <v>Performance &amp; Capacity</v>
          </cell>
          <cell r="K2025" t="str">
            <v>SRV_ED</v>
          </cell>
          <cell r="L2025" t="str">
            <v>JUR_WA</v>
          </cell>
          <cell r="M2025" t="str">
            <v>Elec Distribution 360-373</v>
          </cell>
          <cell r="N2025" t="str">
            <v>True</v>
          </cell>
          <cell r="O2025" t="str">
            <v>Inactive</v>
          </cell>
          <cell r="P2025" t="str">
            <v>ORG_C51</v>
          </cell>
        </row>
        <row r="2026">
          <cell r="A2026" t="str">
            <v>BI_SD602</v>
          </cell>
          <cell r="B2026" t="str">
            <v>SD602</v>
          </cell>
          <cell r="C2026" t="str">
            <v>BI_SD602 - Kendall Yards-Distribution Temporary Relocates</v>
          </cell>
          <cell r="D2026" t="str">
            <v>ER_2070</v>
          </cell>
          <cell r="E2026" t="str">
            <v>2070</v>
          </cell>
          <cell r="F2026" t="str">
            <v>ER_2070 - Trans/Dist/Sub Reimbursable Projects</v>
          </cell>
          <cell r="G2026" t="str">
            <v>T&amp;D Reimbursable</v>
          </cell>
          <cell r="H2026" t="str">
            <v>T&amp;D Engineering</v>
          </cell>
          <cell r="I2026" t="str">
            <v>T&amp;D</v>
          </cell>
          <cell r="J2026" t="str">
            <v>Customer Requested</v>
          </cell>
          <cell r="K2026" t="str">
            <v>SRV_ED</v>
          </cell>
          <cell r="L2026" t="str">
            <v>JUR_AN</v>
          </cell>
          <cell r="M2026" t="str">
            <v>Elec Transmission 350-359</v>
          </cell>
          <cell r="N2026" t="str">
            <v>True</v>
          </cell>
          <cell r="O2026" t="str">
            <v>Inactive</v>
          </cell>
          <cell r="P2026" t="str">
            <v>ORG_B50</v>
          </cell>
        </row>
        <row r="2027">
          <cell r="A2027" t="str">
            <v>BI_SD603</v>
          </cell>
          <cell r="B2027" t="str">
            <v>SD603</v>
          </cell>
          <cell r="C2027" t="str">
            <v>BI_SD603 - 9CE-SUN 115kV Reconductor (UB Constr - 9CE,GLN,SE)</v>
          </cell>
          <cell r="D2027" t="str">
            <v>ER_2557</v>
          </cell>
          <cell r="E2027" t="str">
            <v>2557</v>
          </cell>
          <cell r="F2027" t="str">
            <v>ER_2557 - 9CE-Sunset 115kV Transmission Line: Rebuild</v>
          </cell>
          <cell r="G2027" t="str">
            <v>Transmission Construction - Compliance</v>
          </cell>
          <cell r="H2027" t="str">
            <v>T&amp;D Engineering</v>
          </cell>
          <cell r="I2027" t="str">
            <v>T&amp;D</v>
          </cell>
          <cell r="J2027" t="str">
            <v>Mandatory &amp; Compliance</v>
          </cell>
          <cell r="K2027" t="str">
            <v>SRV_ED</v>
          </cell>
          <cell r="L2027" t="str">
            <v>JUR_AN</v>
          </cell>
          <cell r="M2027" t="str">
            <v>Elec Transmission 350-359</v>
          </cell>
          <cell r="N2027" t="str">
            <v>True</v>
          </cell>
          <cell r="O2027" t="str">
            <v>Inactive</v>
          </cell>
          <cell r="P2027" t="str">
            <v>ORG_B50</v>
          </cell>
        </row>
        <row r="2028">
          <cell r="A2028" t="str">
            <v>BI_SD604</v>
          </cell>
          <cell r="B2028" t="str">
            <v>SD604</v>
          </cell>
          <cell r="C2028" t="str">
            <v>BI_SD604 - Center Street Re-Alignment (ROS Substation)</v>
          </cell>
          <cell r="D2028" t="str">
            <v>ER_7131</v>
          </cell>
          <cell r="E2028" t="str">
            <v>7131</v>
          </cell>
          <cell r="F2028" t="str">
            <v>ER_7131 - COF Long Term Restructuring Plan Phase 2</v>
          </cell>
          <cell r="G2028" t="str">
            <v>Campus Repurposing Phase 2</v>
          </cell>
          <cell r="H2028" t="str">
            <v>Facilities Capital</v>
          </cell>
          <cell r="I2028" t="str">
            <v>Other Function</v>
          </cell>
          <cell r="J2028" t="str">
            <v>Performance &amp; Capacity</v>
          </cell>
          <cell r="K2028" t="str">
            <v>SRV_CD</v>
          </cell>
          <cell r="L2028" t="str">
            <v>JUR_AA</v>
          </cell>
          <cell r="M2028" t="str">
            <v>Facilities 390-391</v>
          </cell>
          <cell r="N2028" t="str">
            <v>True</v>
          </cell>
          <cell r="O2028" t="str">
            <v>Inactive</v>
          </cell>
          <cell r="P2028" t="str">
            <v>ORG_B50</v>
          </cell>
        </row>
        <row r="2029">
          <cell r="A2029" t="str">
            <v>BI_SD605</v>
          </cell>
          <cell r="B2029" t="str">
            <v>SD605</v>
          </cell>
          <cell r="C2029" t="str">
            <v>BI_SD605 - LIB 12F2/12F4 Feeder Tie (Trutina)</v>
          </cell>
          <cell r="D2029" t="str">
            <v>ER_2514</v>
          </cell>
          <cell r="E2029" t="str">
            <v>2514</v>
          </cell>
          <cell r="F2029" t="str">
            <v>ER_2514 - Distribution - Spokane North &amp; West</v>
          </cell>
          <cell r="G2029" t="str">
            <v>Distribution System Enhancements</v>
          </cell>
          <cell r="H2029" t="str">
            <v>T&amp;D Engineering</v>
          </cell>
          <cell r="I2029" t="str">
            <v>T&amp;D</v>
          </cell>
          <cell r="J2029" t="str">
            <v>Performance &amp; Capacity</v>
          </cell>
          <cell r="K2029" t="str">
            <v>SRV_ED</v>
          </cell>
          <cell r="L2029" t="str">
            <v>JUR_WA</v>
          </cell>
          <cell r="M2029" t="str">
            <v>Elec Distribution 360-373</v>
          </cell>
          <cell r="N2029" t="str">
            <v>True</v>
          </cell>
          <cell r="O2029" t="str">
            <v>Inactive</v>
          </cell>
          <cell r="P2029" t="str">
            <v>ORG_C51</v>
          </cell>
        </row>
        <row r="2030">
          <cell r="A2030" t="str">
            <v>BI_SD606</v>
          </cell>
          <cell r="B2030" t="str">
            <v>SD606</v>
          </cell>
          <cell r="C2030" t="str">
            <v>BI_SD606 - East Farms: FDR Tie 12F1-12F2</v>
          </cell>
          <cell r="D2030" t="str">
            <v>ER_2514</v>
          </cell>
          <cell r="E2030" t="str">
            <v>2514</v>
          </cell>
          <cell r="F2030" t="str">
            <v>ER_2514 - Distribution - Spokane North &amp; West</v>
          </cell>
          <cell r="G2030" t="str">
            <v>Distribution System Enhancements</v>
          </cell>
          <cell r="H2030" t="str">
            <v>T&amp;D Engineering</v>
          </cell>
          <cell r="I2030" t="str">
            <v>T&amp;D</v>
          </cell>
          <cell r="J2030" t="str">
            <v>Performance &amp; Capacity</v>
          </cell>
          <cell r="K2030" t="str">
            <v>SRV_ED</v>
          </cell>
          <cell r="L2030" t="str">
            <v>JUR_WA</v>
          </cell>
          <cell r="M2030" t="str">
            <v>Elec Distribution 360-373</v>
          </cell>
          <cell r="N2030" t="str">
            <v>True</v>
          </cell>
          <cell r="O2030" t="str">
            <v>Inactive</v>
          </cell>
          <cell r="P2030" t="str">
            <v>ORG_C51</v>
          </cell>
        </row>
        <row r="2031">
          <cell r="A2031" t="str">
            <v>BI_SD607</v>
          </cell>
          <cell r="B2031" t="str">
            <v>SD607</v>
          </cell>
          <cell r="C2031" t="str">
            <v>BI_SD607 - WAK12F2 Grid Mod Automation</v>
          </cell>
          <cell r="D2031" t="str">
            <v>ER_2599</v>
          </cell>
          <cell r="E2031" t="str">
            <v>2599</v>
          </cell>
          <cell r="F2031" t="str">
            <v>ER_2599 - Grid Mod Automation</v>
          </cell>
          <cell r="G2031" t="str">
            <v>Distribution Grid Modernization</v>
          </cell>
          <cell r="H2031" t="str">
            <v>T&amp;D Operations</v>
          </cell>
          <cell r="I2031" t="str">
            <v>T&amp;D</v>
          </cell>
          <cell r="J2031" t="str">
            <v>Asset Condition</v>
          </cell>
          <cell r="K2031" t="str">
            <v>SRV_ED</v>
          </cell>
          <cell r="L2031" t="str">
            <v>JUR_AN</v>
          </cell>
          <cell r="M2031" t="str">
            <v>Elec Distribution 360-373</v>
          </cell>
          <cell r="N2031" t="str">
            <v>False</v>
          </cell>
          <cell r="O2031" t="str">
            <v>Active</v>
          </cell>
          <cell r="P2031" t="str">
            <v>ORG_T51</v>
          </cell>
        </row>
        <row r="2032">
          <cell r="A2032" t="str">
            <v>BI_SD608</v>
          </cell>
          <cell r="B2032" t="str">
            <v>SD608</v>
          </cell>
          <cell r="C2032" t="str">
            <v>BI_SD608 - MIL12F2 Grid Mod Automation</v>
          </cell>
          <cell r="D2032" t="str">
            <v>ER_2599</v>
          </cell>
          <cell r="E2032" t="str">
            <v>2599</v>
          </cell>
          <cell r="F2032" t="str">
            <v>ER_2599 - Grid Mod Automation</v>
          </cell>
          <cell r="G2032" t="str">
            <v>Distribution Grid Modernization</v>
          </cell>
          <cell r="H2032" t="str">
            <v>T&amp;D Operations</v>
          </cell>
          <cell r="I2032" t="str">
            <v>T&amp;D</v>
          </cell>
          <cell r="J2032" t="str">
            <v>Asset Condition</v>
          </cell>
          <cell r="K2032" t="str">
            <v>SRV_ED</v>
          </cell>
          <cell r="L2032" t="str">
            <v>JUR_AN</v>
          </cell>
          <cell r="M2032" t="str">
            <v>Elec Distribution 360-373</v>
          </cell>
          <cell r="N2032" t="str">
            <v>True</v>
          </cell>
          <cell r="O2032" t="str">
            <v>Inactive</v>
          </cell>
          <cell r="P2032" t="str">
            <v>ORG_T51</v>
          </cell>
        </row>
        <row r="2033">
          <cell r="A2033" t="str">
            <v>BI_SD609</v>
          </cell>
          <cell r="B2033" t="str">
            <v>SD609</v>
          </cell>
          <cell r="C2033" t="str">
            <v>BI_SD609 - SPR761 Grid Mod Automation</v>
          </cell>
          <cell r="D2033" t="str">
            <v>ER_2599</v>
          </cell>
          <cell r="E2033" t="str">
            <v>2599</v>
          </cell>
          <cell r="F2033" t="str">
            <v>ER_2599 - Grid Mod Automation</v>
          </cell>
          <cell r="G2033" t="str">
            <v>Distribution Grid Modernization</v>
          </cell>
          <cell r="H2033" t="str">
            <v>T&amp;D Operations</v>
          </cell>
          <cell r="I2033" t="str">
            <v>T&amp;D</v>
          </cell>
          <cell r="J2033" t="str">
            <v>Asset Condition</v>
          </cell>
          <cell r="K2033" t="str">
            <v>SRV_ED</v>
          </cell>
          <cell r="L2033" t="str">
            <v>JUR_AN</v>
          </cell>
          <cell r="M2033" t="str">
            <v>Elec Distribution 360-373</v>
          </cell>
          <cell r="N2033" t="str">
            <v>False</v>
          </cell>
          <cell r="O2033" t="str">
            <v>Active</v>
          </cell>
          <cell r="P2033" t="str">
            <v>ORG_T51</v>
          </cell>
        </row>
        <row r="2034">
          <cell r="A2034" t="str">
            <v>BI_SD610</v>
          </cell>
          <cell r="B2034" t="str">
            <v>SD610</v>
          </cell>
          <cell r="C2034" t="str">
            <v>BI_SD610 - COB12F1 Reconductor along Hatch Road</v>
          </cell>
          <cell r="D2034" t="str">
            <v>ER_2439</v>
          </cell>
          <cell r="E2034" t="str">
            <v>2439</v>
          </cell>
          <cell r="F2034" t="str">
            <v>ER_2439 - COB12F1 Reconductor along Hatch Road</v>
          </cell>
          <cell r="G2034" t="str">
            <v>Regular Capital - Pre Business Case</v>
          </cell>
          <cell r="H2034" t="str">
            <v>No Subfunction</v>
          </cell>
          <cell r="I2034" t="str">
            <v>No Function</v>
          </cell>
          <cell r="J2034" t="str">
            <v>No Driver</v>
          </cell>
          <cell r="K2034" t="str">
            <v>SRV_ED</v>
          </cell>
          <cell r="L2034" t="str">
            <v>JUR_WA</v>
          </cell>
          <cell r="M2034" t="str">
            <v>Elec Distribution 360-373</v>
          </cell>
          <cell r="N2034" t="str">
            <v>True</v>
          </cell>
          <cell r="O2034" t="str">
            <v>Inactive</v>
          </cell>
          <cell r="P2034" t="str">
            <v>ORG_B50</v>
          </cell>
        </row>
        <row r="2035">
          <cell r="A2035" t="str">
            <v>BI_SD611</v>
          </cell>
          <cell r="B2035" t="str">
            <v>SD611</v>
          </cell>
          <cell r="C2035" t="str">
            <v>BI_SD611 - BEA-BLD#2 115kV Rebuild (Dist UB - MIL 12F4)</v>
          </cell>
          <cell r="D2035" t="str">
            <v>ER_2474</v>
          </cell>
          <cell r="E2035" t="str">
            <v>2474</v>
          </cell>
          <cell r="F2035" t="str">
            <v>ER_2474 - Beacon-Boulder #2 115:  Capacity Upgrade</v>
          </cell>
          <cell r="G2035" t="str">
            <v>Spokane Valley Transmission Reinforcement Project</v>
          </cell>
          <cell r="H2035" t="str">
            <v>T&amp;D Engineering</v>
          </cell>
          <cell r="I2035" t="str">
            <v>T&amp;D</v>
          </cell>
          <cell r="J2035" t="str">
            <v>Mandatory &amp; Compliance</v>
          </cell>
          <cell r="K2035" t="str">
            <v>SRV_ED</v>
          </cell>
          <cell r="L2035" t="str">
            <v>JUR_AN</v>
          </cell>
          <cell r="M2035" t="str">
            <v>Elec Transmission 350-359</v>
          </cell>
          <cell r="N2035" t="str">
            <v>True</v>
          </cell>
          <cell r="O2035" t="str">
            <v>Inactive</v>
          </cell>
          <cell r="P2035" t="str">
            <v>ORG_B50</v>
          </cell>
        </row>
        <row r="2036">
          <cell r="A2036" t="str">
            <v>BI_SD612</v>
          </cell>
          <cell r="B2036" t="str">
            <v>SD612</v>
          </cell>
          <cell r="C2036" t="str">
            <v>BI_SD612 - Beacon 12F6 Havana Project</v>
          </cell>
          <cell r="D2036" t="str">
            <v>ER_2438</v>
          </cell>
          <cell r="E2036" t="str">
            <v>2438</v>
          </cell>
          <cell r="F2036" t="str">
            <v>ER_2438 - Bridge the Valley Project</v>
          </cell>
          <cell r="G2036" t="str">
            <v>Regular Capital - Pre Business Case</v>
          </cell>
          <cell r="H2036" t="str">
            <v>No Subfunction</v>
          </cell>
          <cell r="I2036" t="str">
            <v>No Function</v>
          </cell>
          <cell r="J2036" t="str">
            <v>No Driver</v>
          </cell>
          <cell r="K2036" t="str">
            <v>SRV_ED</v>
          </cell>
          <cell r="L2036" t="str">
            <v>JUR_WA</v>
          </cell>
          <cell r="M2036" t="str">
            <v>Elec Distribution 360-373</v>
          </cell>
          <cell r="N2036" t="str">
            <v>True</v>
          </cell>
          <cell r="O2036" t="str">
            <v>Inactive</v>
          </cell>
          <cell r="P2036" t="str">
            <v>ORG_B50</v>
          </cell>
        </row>
        <row r="2037">
          <cell r="A2037" t="str">
            <v>BI_SD620</v>
          </cell>
          <cell r="B2037" t="str">
            <v>SD620</v>
          </cell>
          <cell r="C2037" t="str">
            <v>BI_SD620 - Indian Trail Construct 12F1 and 12F2</v>
          </cell>
          <cell r="D2037" t="str">
            <v>ER_2391</v>
          </cell>
          <cell r="E2037" t="str">
            <v>2391</v>
          </cell>
          <cell r="F2037" t="str">
            <v>ER_2391 - Indian Trail 115-13kV Sub-Cnstrct New Sub</v>
          </cell>
          <cell r="G2037" t="str">
            <v>Regular Capital - Pre Business Case</v>
          </cell>
          <cell r="H2037" t="str">
            <v>No Subfunction</v>
          </cell>
          <cell r="I2037" t="str">
            <v>No Function</v>
          </cell>
          <cell r="J2037" t="str">
            <v>No Driver</v>
          </cell>
          <cell r="K2037" t="str">
            <v>SRV_ED</v>
          </cell>
          <cell r="L2037" t="str">
            <v>JUR_WA</v>
          </cell>
          <cell r="M2037" t="str">
            <v>Elec Distribution 360-373</v>
          </cell>
          <cell r="N2037" t="str">
            <v>True</v>
          </cell>
          <cell r="O2037" t="str">
            <v>Inactive</v>
          </cell>
          <cell r="P2037" t="str">
            <v>ORG_B50</v>
          </cell>
        </row>
        <row r="2038">
          <cell r="A2038" t="str">
            <v>BI_SD627</v>
          </cell>
          <cell r="B2038" t="str">
            <v>SD627</v>
          </cell>
          <cell r="C2038" t="str">
            <v>BI_SD627 - C&amp;W Kendall Project</v>
          </cell>
          <cell r="D2038" t="str">
            <v>ER_2393</v>
          </cell>
          <cell r="E2038" t="str">
            <v>2393</v>
          </cell>
          <cell r="F2038" t="str">
            <v>ER_2393 - C&amp;W Kendall Project</v>
          </cell>
          <cell r="G2038" t="str">
            <v>Regular Capital - Pre Business Case</v>
          </cell>
          <cell r="H2038" t="str">
            <v>No Subfunction</v>
          </cell>
          <cell r="I2038" t="str">
            <v>No Function</v>
          </cell>
          <cell r="J2038" t="str">
            <v>No Driver</v>
          </cell>
          <cell r="K2038" t="str">
            <v>SRV_ED</v>
          </cell>
          <cell r="L2038" t="str">
            <v>JUR_WA</v>
          </cell>
          <cell r="M2038" t="str">
            <v>Elec Distribution 360-373</v>
          </cell>
          <cell r="N2038" t="str">
            <v>True</v>
          </cell>
          <cell r="O2038" t="str">
            <v>Inactive</v>
          </cell>
          <cell r="P2038" t="str">
            <v>ORG_B50</v>
          </cell>
        </row>
        <row r="2039">
          <cell r="A2039" t="str">
            <v>BI_SD630</v>
          </cell>
          <cell r="B2039" t="str">
            <v>SD630</v>
          </cell>
          <cell r="C2039" t="str">
            <v>BI_SD630 - Post Street Bridge Conduit Work</v>
          </cell>
          <cell r="D2039" t="str">
            <v>ER_2394</v>
          </cell>
          <cell r="E2039" t="str">
            <v>2394</v>
          </cell>
          <cell r="F2039" t="str">
            <v>ER_2394 - Post Street Bridge Conduit Work</v>
          </cell>
          <cell r="G2039" t="str">
            <v>Regular Capital - Pre Business Case</v>
          </cell>
          <cell r="H2039" t="str">
            <v>No Subfunction</v>
          </cell>
          <cell r="I2039" t="str">
            <v>No Function</v>
          </cell>
          <cell r="J2039" t="str">
            <v>No Driver</v>
          </cell>
          <cell r="K2039" t="str">
            <v>SRV_ED</v>
          </cell>
          <cell r="L2039" t="str">
            <v>JUR_WA</v>
          </cell>
          <cell r="M2039" t="str">
            <v>Elec Distribution 360-373</v>
          </cell>
          <cell r="N2039" t="str">
            <v>True</v>
          </cell>
          <cell r="O2039" t="str">
            <v>Inactive</v>
          </cell>
          <cell r="P2039" t="str">
            <v>ORG_C57</v>
          </cell>
        </row>
        <row r="2040">
          <cell r="A2040" t="str">
            <v>BI_SD643</v>
          </cell>
          <cell r="B2040" t="str">
            <v>SD643</v>
          </cell>
          <cell r="C2040" t="str">
            <v>BI_SD643 -  Barker 12F1 Reconductor Along Appleway</v>
          </cell>
          <cell r="D2040" t="str">
            <v>ER_2437</v>
          </cell>
          <cell r="E2040" t="str">
            <v>2437</v>
          </cell>
          <cell r="F2040" t="str">
            <v>ER_2437 - Barker 12F1 Reconductor Along Appleway</v>
          </cell>
          <cell r="G2040" t="str">
            <v>Regular Capital - Pre Business Case</v>
          </cell>
          <cell r="H2040" t="str">
            <v>No Subfunction</v>
          </cell>
          <cell r="I2040" t="str">
            <v>No Function</v>
          </cell>
          <cell r="J2040" t="str">
            <v>No Driver</v>
          </cell>
          <cell r="K2040" t="str">
            <v>SRV_ED</v>
          </cell>
          <cell r="L2040" t="str">
            <v>JUR_WA</v>
          </cell>
          <cell r="M2040" t="str">
            <v>Elec Distribution 360-373</v>
          </cell>
          <cell r="N2040" t="str">
            <v>True</v>
          </cell>
          <cell r="O2040" t="str">
            <v>Inactive</v>
          </cell>
          <cell r="P2040" t="str">
            <v>ORG_B50</v>
          </cell>
        </row>
        <row r="2041">
          <cell r="A2041" t="str">
            <v>BI_SD662</v>
          </cell>
          <cell r="B2041" t="str">
            <v>SD662</v>
          </cell>
          <cell r="C2041" t="str">
            <v>BI_SD662 - Kendall Yards-Relocate Facilities Reimb</v>
          </cell>
          <cell r="D2041" t="str">
            <v>ER_2070</v>
          </cell>
          <cell r="E2041" t="str">
            <v>2070</v>
          </cell>
          <cell r="F2041" t="str">
            <v>ER_2070 - Trans/Dist/Sub Reimbursable Projects</v>
          </cell>
          <cell r="G2041" t="str">
            <v>T&amp;D Reimbursable</v>
          </cell>
          <cell r="H2041" t="str">
            <v>T&amp;D Engineering</v>
          </cell>
          <cell r="I2041" t="str">
            <v>T&amp;D</v>
          </cell>
          <cell r="J2041" t="str">
            <v>Customer Requested</v>
          </cell>
          <cell r="K2041" t="str">
            <v>SRV_ED</v>
          </cell>
          <cell r="L2041" t="str">
            <v>JUR_AN</v>
          </cell>
          <cell r="M2041" t="str">
            <v>Elec Transmission 350-359</v>
          </cell>
          <cell r="N2041" t="str">
            <v>True</v>
          </cell>
          <cell r="O2041" t="str">
            <v>Inactive</v>
          </cell>
          <cell r="P2041" t="str">
            <v>ORG_B50</v>
          </cell>
        </row>
        <row r="2042">
          <cell r="A2042" t="str">
            <v>BI_SD696</v>
          </cell>
          <cell r="B2042" t="str">
            <v>SD696</v>
          </cell>
          <cell r="C2042" t="str">
            <v>BI_SD696 - Construct New Post St Duct Line</v>
          </cell>
          <cell r="D2042" t="str">
            <v>ER_2435</v>
          </cell>
          <cell r="E2042" t="str">
            <v>2435</v>
          </cell>
          <cell r="F2042" t="str">
            <v>ER_2435 - Post St East NW Upgrade Fdrs</v>
          </cell>
          <cell r="G2042" t="str">
            <v>Regular Capital - Pre Business Case</v>
          </cell>
          <cell r="H2042" t="str">
            <v>No Subfunction</v>
          </cell>
          <cell r="I2042" t="str">
            <v>No Function</v>
          </cell>
          <cell r="J2042" t="str">
            <v>No Driver</v>
          </cell>
          <cell r="K2042" t="str">
            <v>SRV_ED</v>
          </cell>
          <cell r="L2042" t="str">
            <v>JUR_WA</v>
          </cell>
          <cell r="M2042" t="str">
            <v>Elec Distribution 360-373</v>
          </cell>
          <cell r="N2042" t="str">
            <v>True</v>
          </cell>
          <cell r="O2042" t="str">
            <v>Inactive</v>
          </cell>
          <cell r="P2042" t="str">
            <v>ORG_C57</v>
          </cell>
        </row>
        <row r="2043">
          <cell r="A2043" t="str">
            <v>BI_SD700</v>
          </cell>
          <cell r="B2043" t="str">
            <v>SD700</v>
          </cell>
          <cell r="C2043" t="str">
            <v>BI_SD700 - 3HT 12F1-12F5 Tie at Iron Bridge</v>
          </cell>
          <cell r="D2043" t="str">
            <v>ER_2514</v>
          </cell>
          <cell r="E2043" t="str">
            <v>2514</v>
          </cell>
          <cell r="F2043" t="str">
            <v>ER_2514 - Distribution - Spokane North &amp; West</v>
          </cell>
          <cell r="G2043" t="str">
            <v>Distribution System Enhancements</v>
          </cell>
          <cell r="H2043" t="str">
            <v>T&amp;D Engineering</v>
          </cell>
          <cell r="I2043" t="str">
            <v>T&amp;D</v>
          </cell>
          <cell r="J2043" t="str">
            <v>Performance &amp; Capacity</v>
          </cell>
          <cell r="K2043" t="str">
            <v>SRV_ED</v>
          </cell>
          <cell r="L2043" t="str">
            <v>JUR_WA</v>
          </cell>
          <cell r="M2043" t="str">
            <v>Elec Distribution 360-373</v>
          </cell>
          <cell r="N2043" t="str">
            <v>True</v>
          </cell>
          <cell r="O2043" t="str">
            <v>Inactive</v>
          </cell>
          <cell r="P2043" t="str">
            <v>ORG_C51</v>
          </cell>
        </row>
        <row r="2044">
          <cell r="A2044" t="str">
            <v>BI_SD701</v>
          </cell>
          <cell r="B2044" t="str">
            <v>SD701</v>
          </cell>
          <cell r="C2044" t="str">
            <v>BI_SD701 - BKR 12F3 Recond 1 mi-Central Premix</v>
          </cell>
          <cell r="D2044" t="str">
            <v>ER_2514</v>
          </cell>
          <cell r="E2044" t="str">
            <v>2514</v>
          </cell>
          <cell r="F2044" t="str">
            <v>ER_2514 - Distribution - Spokane North &amp; West</v>
          </cell>
          <cell r="G2044" t="str">
            <v>Distribution System Enhancements</v>
          </cell>
          <cell r="H2044" t="str">
            <v>T&amp;D Engineering</v>
          </cell>
          <cell r="I2044" t="str">
            <v>T&amp;D</v>
          </cell>
          <cell r="J2044" t="str">
            <v>Performance &amp; Capacity</v>
          </cell>
          <cell r="K2044" t="str">
            <v>SRV_ED</v>
          </cell>
          <cell r="L2044" t="str">
            <v>JUR_WA</v>
          </cell>
          <cell r="M2044" t="str">
            <v>Elec Distribution 360-373</v>
          </cell>
          <cell r="N2044" t="str">
            <v>True</v>
          </cell>
          <cell r="O2044" t="str">
            <v>Inactive</v>
          </cell>
          <cell r="P2044" t="str">
            <v>ORG_C51</v>
          </cell>
        </row>
        <row r="2045">
          <cell r="A2045" t="str">
            <v>BI_SD702</v>
          </cell>
          <cell r="B2045" t="str">
            <v>SD702</v>
          </cell>
          <cell r="C2045" t="str">
            <v>BI_SD702 - COB 12F1 - Split FDR</v>
          </cell>
          <cell r="D2045" t="str">
            <v>ER_2514</v>
          </cell>
          <cell r="E2045" t="str">
            <v>2514</v>
          </cell>
          <cell r="F2045" t="str">
            <v>ER_2514 - Distribution - Spokane North &amp; West</v>
          </cell>
          <cell r="G2045" t="str">
            <v>Distribution System Enhancements</v>
          </cell>
          <cell r="H2045" t="str">
            <v>T&amp;D Engineering</v>
          </cell>
          <cell r="I2045" t="str">
            <v>T&amp;D</v>
          </cell>
          <cell r="J2045" t="str">
            <v>Performance &amp; Capacity</v>
          </cell>
          <cell r="K2045" t="str">
            <v>SRV_ED</v>
          </cell>
          <cell r="L2045" t="str">
            <v>JUR_WA</v>
          </cell>
          <cell r="M2045" t="str">
            <v>Elec Distribution 360-373</v>
          </cell>
          <cell r="N2045" t="str">
            <v>True</v>
          </cell>
          <cell r="O2045" t="str">
            <v>Inactive</v>
          </cell>
          <cell r="P2045" t="str">
            <v>ORG_C51</v>
          </cell>
        </row>
        <row r="2046">
          <cell r="A2046" t="str">
            <v>BI_SD703</v>
          </cell>
          <cell r="B2046" t="str">
            <v>SD703</v>
          </cell>
          <cell r="C2046" t="str">
            <v>BI_SD703 - COB 12F2 Bernhill Rd Rcd 2 ACSR</v>
          </cell>
          <cell r="D2046" t="str">
            <v>ER_2514</v>
          </cell>
          <cell r="E2046" t="str">
            <v>2514</v>
          </cell>
          <cell r="F2046" t="str">
            <v>ER_2514 - Distribution - Spokane North &amp; West</v>
          </cell>
          <cell r="G2046" t="str">
            <v>Distribution System Enhancements</v>
          </cell>
          <cell r="H2046" t="str">
            <v>T&amp;D Engineering</v>
          </cell>
          <cell r="I2046" t="str">
            <v>T&amp;D</v>
          </cell>
          <cell r="J2046" t="str">
            <v>Performance &amp; Capacity</v>
          </cell>
          <cell r="K2046" t="str">
            <v>SRV_ED</v>
          </cell>
          <cell r="L2046" t="str">
            <v>JUR_WA</v>
          </cell>
          <cell r="M2046" t="str">
            <v>Elec Distribution 360-373</v>
          </cell>
          <cell r="N2046" t="str">
            <v>True</v>
          </cell>
          <cell r="O2046" t="str">
            <v>Active</v>
          </cell>
          <cell r="P2046" t="str">
            <v>ORG_C51</v>
          </cell>
        </row>
        <row r="2047">
          <cell r="A2047" t="str">
            <v>BI_SD704</v>
          </cell>
          <cell r="B2047" t="str">
            <v>SD704</v>
          </cell>
          <cell r="C2047" t="str">
            <v>BI_SD704 - LIB 12F3 Rcd W Side Lib Lk</v>
          </cell>
          <cell r="D2047" t="str">
            <v>ER_2514</v>
          </cell>
          <cell r="E2047" t="str">
            <v>2514</v>
          </cell>
          <cell r="F2047" t="str">
            <v>ER_2514 - Distribution - Spokane North &amp; West</v>
          </cell>
          <cell r="G2047" t="str">
            <v>Distribution System Enhancements</v>
          </cell>
          <cell r="H2047" t="str">
            <v>T&amp;D Engineering</v>
          </cell>
          <cell r="I2047" t="str">
            <v>T&amp;D</v>
          </cell>
          <cell r="J2047" t="str">
            <v>Performance &amp; Capacity</v>
          </cell>
          <cell r="K2047" t="str">
            <v>SRV_ED</v>
          </cell>
          <cell r="L2047" t="str">
            <v>JUR_WA</v>
          </cell>
          <cell r="M2047" t="str">
            <v>Elec Distribution 360-373</v>
          </cell>
          <cell r="N2047" t="str">
            <v>True</v>
          </cell>
          <cell r="O2047" t="str">
            <v>Inactive</v>
          </cell>
          <cell r="P2047" t="str">
            <v>ORG_C51</v>
          </cell>
        </row>
        <row r="2048">
          <cell r="A2048" t="str">
            <v>BI_SD705</v>
          </cell>
          <cell r="B2048" t="str">
            <v>SD705</v>
          </cell>
          <cell r="C2048" t="str">
            <v>BI_SD705 - NW 12F3 Tie INT 12F1 Strong Rd URD</v>
          </cell>
          <cell r="D2048" t="str">
            <v>ER_2514</v>
          </cell>
          <cell r="E2048" t="str">
            <v>2514</v>
          </cell>
          <cell r="F2048" t="str">
            <v>ER_2514 - Distribution - Spokane North &amp; West</v>
          </cell>
          <cell r="G2048" t="str">
            <v>Distribution System Enhancements</v>
          </cell>
          <cell r="H2048" t="str">
            <v>T&amp;D Engineering</v>
          </cell>
          <cell r="I2048" t="str">
            <v>T&amp;D</v>
          </cell>
          <cell r="J2048" t="str">
            <v>Performance &amp; Capacity</v>
          </cell>
          <cell r="K2048" t="str">
            <v>SRV_ED</v>
          </cell>
          <cell r="L2048" t="str">
            <v>JUR_WA</v>
          </cell>
          <cell r="M2048" t="str">
            <v>Elec Distribution 360-373</v>
          </cell>
          <cell r="N2048" t="str">
            <v>True</v>
          </cell>
          <cell r="O2048" t="str">
            <v>Inactive</v>
          </cell>
          <cell r="P2048" t="str">
            <v>ORG_C51</v>
          </cell>
        </row>
        <row r="2049">
          <cell r="A2049" t="str">
            <v>BI_SD707</v>
          </cell>
          <cell r="B2049" t="str">
            <v>SD707</v>
          </cell>
          <cell r="C2049" t="str">
            <v>BI_SD707 - F&amp;C12F1  Grid Modernization</v>
          </cell>
          <cell r="D2049" t="str">
            <v>ER_2470</v>
          </cell>
          <cell r="E2049" t="str">
            <v>2470</v>
          </cell>
          <cell r="F2049" t="str">
            <v>ER_2470 - Dist Grid Modernization</v>
          </cell>
          <cell r="G2049" t="str">
            <v>Distribution Grid Modernization</v>
          </cell>
          <cell r="H2049" t="str">
            <v>T&amp;D Operations</v>
          </cell>
          <cell r="I2049" t="str">
            <v>T&amp;D</v>
          </cell>
          <cell r="J2049" t="str">
            <v>Asset Condition</v>
          </cell>
          <cell r="K2049" t="str">
            <v>SRV_ED</v>
          </cell>
          <cell r="L2049" t="str">
            <v>JUR_WA</v>
          </cell>
          <cell r="M2049" t="str">
            <v>Elec Distribution 360-373</v>
          </cell>
          <cell r="N2049" t="str">
            <v>True</v>
          </cell>
          <cell r="O2049" t="str">
            <v>Active</v>
          </cell>
          <cell r="P2049" t="str">
            <v>ORG_T51</v>
          </cell>
        </row>
        <row r="2050">
          <cell r="A2050" t="str">
            <v>BI_SD708</v>
          </cell>
          <cell r="B2050" t="str">
            <v>SD708</v>
          </cell>
          <cell r="C2050" t="str">
            <v>BI_SD708 - 3HT 12F7 PINE ST LOOP CE II</v>
          </cell>
          <cell r="D2050" t="str">
            <v>ER_2514</v>
          </cell>
          <cell r="E2050" t="str">
            <v>2514</v>
          </cell>
          <cell r="F2050" t="str">
            <v>ER_2514 - Distribution - Spokane North &amp; West</v>
          </cell>
          <cell r="G2050" t="str">
            <v>Distribution System Enhancements</v>
          </cell>
          <cell r="H2050" t="str">
            <v>T&amp;D Engineering</v>
          </cell>
          <cell r="I2050" t="str">
            <v>T&amp;D</v>
          </cell>
          <cell r="J2050" t="str">
            <v>Performance &amp; Capacity</v>
          </cell>
          <cell r="K2050" t="str">
            <v>SRV_ED</v>
          </cell>
          <cell r="L2050" t="str">
            <v>JUR_WA</v>
          </cell>
          <cell r="M2050" t="str">
            <v>Elec Distribution 360-373</v>
          </cell>
          <cell r="N2050" t="str">
            <v>True</v>
          </cell>
          <cell r="O2050" t="str">
            <v>Inactive</v>
          </cell>
          <cell r="P2050" t="str">
            <v>ORG_C51</v>
          </cell>
        </row>
        <row r="2051">
          <cell r="A2051" t="str">
            <v>BI_SD709</v>
          </cell>
          <cell r="B2051" t="str">
            <v>SD709</v>
          </cell>
          <cell r="C2051" t="str">
            <v>BI_SD709 - F&amp;C12F1 Automation/Coms for Grid Modernization</v>
          </cell>
          <cell r="D2051" t="str">
            <v>ER_2599</v>
          </cell>
          <cell r="E2051" t="str">
            <v>2599</v>
          </cell>
          <cell r="F2051" t="str">
            <v>ER_2599 - Grid Mod Automation</v>
          </cell>
          <cell r="G2051" t="str">
            <v>Distribution Grid Modernization</v>
          </cell>
          <cell r="H2051" t="str">
            <v>T&amp;D Operations</v>
          </cell>
          <cell r="I2051" t="str">
            <v>T&amp;D</v>
          </cell>
          <cell r="J2051" t="str">
            <v>Asset Condition</v>
          </cell>
          <cell r="K2051" t="str">
            <v>SRV_ED</v>
          </cell>
          <cell r="L2051" t="str">
            <v>JUR_WA</v>
          </cell>
          <cell r="M2051" t="str">
            <v>Elec Distribution 360-373</v>
          </cell>
          <cell r="N2051" t="str">
            <v>True</v>
          </cell>
          <cell r="O2051" t="str">
            <v>Active</v>
          </cell>
          <cell r="P2051" t="str">
            <v>ORG_T51</v>
          </cell>
        </row>
        <row r="2052">
          <cell r="A2052" t="str">
            <v>BI_SD710</v>
          </cell>
          <cell r="B2052" t="str">
            <v>SD710</v>
          </cell>
          <cell r="C2052" t="str">
            <v>BI_SD710 - MIL12F4 University Reconductor</v>
          </cell>
          <cell r="D2052" t="str">
            <v>ER_2514</v>
          </cell>
          <cell r="E2052" t="str">
            <v>2514</v>
          </cell>
          <cell r="F2052" t="str">
            <v>ER_2514 - Distribution - Spokane North &amp; West</v>
          </cell>
          <cell r="G2052" t="str">
            <v>Distribution System Enhancements</v>
          </cell>
          <cell r="H2052" t="str">
            <v>T&amp;D Engineering</v>
          </cell>
          <cell r="I2052" t="str">
            <v>T&amp;D</v>
          </cell>
          <cell r="J2052" t="str">
            <v>Performance &amp; Capacity</v>
          </cell>
          <cell r="K2052" t="str">
            <v>SRV_ED</v>
          </cell>
          <cell r="L2052" t="str">
            <v>JUR_WA</v>
          </cell>
          <cell r="M2052" t="str">
            <v>Elec Distribution 360-373</v>
          </cell>
          <cell r="N2052" t="str">
            <v>True</v>
          </cell>
          <cell r="O2052" t="str">
            <v>Inactive</v>
          </cell>
          <cell r="P2052" t="str">
            <v>ORG_C51</v>
          </cell>
        </row>
        <row r="2053">
          <cell r="A2053" t="str">
            <v>BI_SD711</v>
          </cell>
          <cell r="B2053" t="str">
            <v>SD711</v>
          </cell>
          <cell r="C2053" t="str">
            <v>BI_SD711 - Mead Sub-Add 3rd Feeder to 30MVA Line-ups (Dist)</v>
          </cell>
          <cell r="D2053" t="str">
            <v>ER_2274</v>
          </cell>
          <cell r="E2053" t="str">
            <v>2274</v>
          </cell>
          <cell r="F2053" t="str">
            <v>ER_2274 - New Substations</v>
          </cell>
          <cell r="G2053" t="str">
            <v>Substation - New Distribution Station Capacity Program</v>
          </cell>
          <cell r="H2053" t="str">
            <v>T&amp;D Engineering</v>
          </cell>
          <cell r="I2053" t="str">
            <v>T&amp;D</v>
          </cell>
          <cell r="J2053" t="str">
            <v>Performance &amp; Capacity</v>
          </cell>
          <cell r="K2053" t="str">
            <v>SRV_ED</v>
          </cell>
          <cell r="L2053" t="str">
            <v>JUR_WA</v>
          </cell>
          <cell r="M2053" t="str">
            <v>Elec Transmission 350-359</v>
          </cell>
          <cell r="N2053" t="str">
            <v>True</v>
          </cell>
          <cell r="O2053" t="str">
            <v>Active</v>
          </cell>
          <cell r="P2053" t="str">
            <v>ORG_C51</v>
          </cell>
        </row>
        <row r="2054">
          <cell r="A2054" t="str">
            <v>BI_SD71R</v>
          </cell>
          <cell r="B2054" t="str">
            <v>SD71R</v>
          </cell>
          <cell r="C2054" t="str">
            <v>BI_SD71R - OPT 12F2 New Feeder</v>
          </cell>
          <cell r="D2054" t="str">
            <v>ER_2418</v>
          </cell>
          <cell r="E2054" t="str">
            <v>2418</v>
          </cell>
          <cell r="F2054" t="str">
            <v>ER_2418 - Opportunity 115 Sub-Add Feeder 12F2</v>
          </cell>
          <cell r="G2054" t="str">
            <v>Regular Capital - Pre Business Case</v>
          </cell>
          <cell r="H2054" t="str">
            <v>No Subfunction</v>
          </cell>
          <cell r="I2054" t="str">
            <v>No Function</v>
          </cell>
          <cell r="J2054" t="str">
            <v>No Driver</v>
          </cell>
          <cell r="K2054" t="str">
            <v>SRV_ED</v>
          </cell>
          <cell r="L2054" t="str">
            <v>JUR_WA</v>
          </cell>
          <cell r="M2054" t="str">
            <v>Elec Distribution 360-373</v>
          </cell>
          <cell r="N2054" t="str">
            <v>True</v>
          </cell>
          <cell r="O2054" t="str">
            <v>Inactive</v>
          </cell>
          <cell r="P2054" t="str">
            <v>ORG_B50</v>
          </cell>
        </row>
        <row r="2055">
          <cell r="A2055" t="str">
            <v>BI_SD736</v>
          </cell>
          <cell r="B2055" t="str">
            <v>SD736</v>
          </cell>
          <cell r="C2055" t="str">
            <v>BI_SD736 - Kendall Yards-Submersible Transformers</v>
          </cell>
          <cell r="D2055" t="str">
            <v>ER_2070</v>
          </cell>
          <cell r="E2055" t="str">
            <v>2070</v>
          </cell>
          <cell r="F2055" t="str">
            <v>ER_2070 - Trans/Dist/Sub Reimbursable Projects</v>
          </cell>
          <cell r="G2055" t="str">
            <v>T&amp;D Reimbursable</v>
          </cell>
          <cell r="H2055" t="str">
            <v>T&amp;D Engineering</v>
          </cell>
          <cell r="I2055" t="str">
            <v>T&amp;D</v>
          </cell>
          <cell r="J2055" t="str">
            <v>Customer Requested</v>
          </cell>
          <cell r="K2055" t="str">
            <v>SRV_ED</v>
          </cell>
          <cell r="L2055" t="str">
            <v>JUR_AN</v>
          </cell>
          <cell r="M2055" t="str">
            <v>Elec Transmission 350-359</v>
          </cell>
          <cell r="N2055" t="str">
            <v>True</v>
          </cell>
          <cell r="O2055" t="str">
            <v>Inactive</v>
          </cell>
          <cell r="P2055" t="str">
            <v>ORG_B50</v>
          </cell>
        </row>
        <row r="2056">
          <cell r="A2056" t="str">
            <v>BI_SD787</v>
          </cell>
          <cell r="B2056" t="str">
            <v>SD787</v>
          </cell>
          <cell r="C2056" t="str">
            <v>BI_SD787 - Third &amp; Hatch 12f2 - reconductor feeder</v>
          </cell>
          <cell r="D2056" t="str">
            <v>ER_2514</v>
          </cell>
          <cell r="E2056" t="str">
            <v>2514</v>
          </cell>
          <cell r="F2056" t="str">
            <v>ER_2514 - Distribution - Spokane North &amp; West</v>
          </cell>
          <cell r="G2056" t="str">
            <v>Distribution System Enhancements</v>
          </cell>
          <cell r="H2056" t="str">
            <v>T&amp;D Engineering</v>
          </cell>
          <cell r="I2056" t="str">
            <v>T&amp;D</v>
          </cell>
          <cell r="J2056" t="str">
            <v>Performance &amp; Capacity</v>
          </cell>
          <cell r="K2056" t="str">
            <v>SRV_ED</v>
          </cell>
          <cell r="L2056" t="str">
            <v>JUR_WA</v>
          </cell>
          <cell r="M2056" t="str">
            <v>Elec Distribution 360-373</v>
          </cell>
          <cell r="N2056" t="str">
            <v>False</v>
          </cell>
          <cell r="O2056" t="str">
            <v>Inactive</v>
          </cell>
          <cell r="P2056" t="str">
            <v>ORG_B50</v>
          </cell>
        </row>
        <row r="2057">
          <cell r="A2057" t="str">
            <v>BI_SD800</v>
          </cell>
          <cell r="B2057" t="str">
            <v>SD800</v>
          </cell>
          <cell r="C2057" t="str">
            <v>BI_SD800 - Sunset 12F5 Voltage Regulators</v>
          </cell>
          <cell r="D2057" t="str">
            <v>ER_2462</v>
          </cell>
          <cell r="E2057" t="str">
            <v>2462</v>
          </cell>
          <cell r="F2057" t="str">
            <v>ER_2462 - Sunset 12F5 Voltage Regulators</v>
          </cell>
          <cell r="G2057" t="str">
            <v>Regular Capital - Pre Business Case</v>
          </cell>
          <cell r="H2057" t="str">
            <v>No Subfunction</v>
          </cell>
          <cell r="I2057" t="str">
            <v>No Function</v>
          </cell>
          <cell r="J2057" t="str">
            <v>No Driver</v>
          </cell>
          <cell r="K2057" t="str">
            <v>SRV_ED</v>
          </cell>
          <cell r="L2057" t="str">
            <v>JUR_WA</v>
          </cell>
          <cell r="M2057" t="str">
            <v>Elec Distribution 360-373</v>
          </cell>
          <cell r="N2057" t="str">
            <v>False</v>
          </cell>
          <cell r="O2057" t="str">
            <v>Inactive</v>
          </cell>
          <cell r="P2057" t="str">
            <v>ORG_B50</v>
          </cell>
        </row>
        <row r="2058">
          <cell r="A2058" t="str">
            <v>BI_SD801</v>
          </cell>
          <cell r="B2058" t="str">
            <v>SD801</v>
          </cell>
          <cell r="C2058" t="str">
            <v>BI_SD801 - F&amp;C 12F2 Strong Reconductor</v>
          </cell>
          <cell r="D2058" t="str">
            <v>ER_2514</v>
          </cell>
          <cell r="E2058" t="str">
            <v>2514</v>
          </cell>
          <cell r="F2058" t="str">
            <v>ER_2514 - Distribution - Spokane North &amp; West</v>
          </cell>
          <cell r="G2058" t="str">
            <v>Distribution System Enhancements</v>
          </cell>
          <cell r="H2058" t="str">
            <v>T&amp;D Engineering</v>
          </cell>
          <cell r="I2058" t="str">
            <v>T&amp;D</v>
          </cell>
          <cell r="J2058" t="str">
            <v>Performance &amp; Capacity</v>
          </cell>
          <cell r="K2058" t="str">
            <v>SRV_ED</v>
          </cell>
          <cell r="L2058" t="str">
            <v>JUR_WA</v>
          </cell>
          <cell r="M2058" t="str">
            <v>Elec Distribution 360-373</v>
          </cell>
          <cell r="N2058" t="str">
            <v>True</v>
          </cell>
          <cell r="O2058" t="str">
            <v>Inactive</v>
          </cell>
          <cell r="P2058" t="str">
            <v>ORG_B50</v>
          </cell>
        </row>
        <row r="2059">
          <cell r="A2059" t="str">
            <v>BI_SD802</v>
          </cell>
          <cell r="B2059" t="str">
            <v>SD802</v>
          </cell>
          <cell r="C2059" t="str">
            <v>BI_SD802 - LIB 12F3 6CU to 2/0 ACSR</v>
          </cell>
          <cell r="D2059" t="str">
            <v>ER_2514</v>
          </cell>
          <cell r="E2059" t="str">
            <v>2514</v>
          </cell>
          <cell r="F2059" t="str">
            <v>ER_2514 - Distribution - Spokane North &amp; West</v>
          </cell>
          <cell r="G2059" t="str">
            <v>Distribution System Enhancements</v>
          </cell>
          <cell r="H2059" t="str">
            <v>T&amp;D Engineering</v>
          </cell>
          <cell r="I2059" t="str">
            <v>T&amp;D</v>
          </cell>
          <cell r="J2059" t="str">
            <v>Performance &amp; Capacity</v>
          </cell>
          <cell r="K2059" t="str">
            <v>SRV_ED</v>
          </cell>
          <cell r="L2059" t="str">
            <v>JUR_WA</v>
          </cell>
          <cell r="M2059" t="str">
            <v>Elec Distribution 360-373</v>
          </cell>
          <cell r="N2059" t="str">
            <v>True</v>
          </cell>
          <cell r="O2059" t="str">
            <v>Inactive</v>
          </cell>
          <cell r="P2059" t="str">
            <v>ORG_B50</v>
          </cell>
        </row>
        <row r="2060">
          <cell r="A2060" t="str">
            <v>BI_SD803</v>
          </cell>
          <cell r="B2060" t="str">
            <v>SD803</v>
          </cell>
          <cell r="C2060" t="str">
            <v>BI_SD803 - Opportunity 12F2 Construct New Feeder</v>
          </cell>
          <cell r="D2060" t="str">
            <v>ER_2418</v>
          </cell>
          <cell r="E2060" t="str">
            <v>2418</v>
          </cell>
          <cell r="F2060" t="str">
            <v>ER_2418 - Opportunity 115 Sub-Add Feeder 12F2</v>
          </cell>
          <cell r="G2060" t="str">
            <v>Regular Capital - Pre Business Case</v>
          </cell>
          <cell r="H2060" t="str">
            <v>No Subfunction</v>
          </cell>
          <cell r="I2060" t="str">
            <v>No Function</v>
          </cell>
          <cell r="J2060" t="str">
            <v>No Driver</v>
          </cell>
          <cell r="K2060" t="str">
            <v>SRV_ED</v>
          </cell>
          <cell r="L2060" t="str">
            <v>JUR_WA</v>
          </cell>
          <cell r="M2060" t="str">
            <v>Elec Distribution 360-373</v>
          </cell>
          <cell r="N2060" t="str">
            <v>True</v>
          </cell>
          <cell r="O2060" t="str">
            <v>Inactive</v>
          </cell>
          <cell r="P2060" t="str">
            <v>ORG_B50</v>
          </cell>
        </row>
        <row r="2061">
          <cell r="A2061" t="str">
            <v>BI_SD804</v>
          </cell>
          <cell r="B2061" t="str">
            <v>SD804</v>
          </cell>
          <cell r="C2061" t="str">
            <v>BI_SD804 - NE Sub - Distribution feeder getaway construction</v>
          </cell>
          <cell r="D2061" t="str">
            <v>ER_2296</v>
          </cell>
          <cell r="E2061" t="str">
            <v>2296</v>
          </cell>
          <cell r="F2061" t="str">
            <v>ER_2296 - NE Sub-Increase Capacity</v>
          </cell>
          <cell r="G2061" t="str">
            <v>Regular Capital - Pre Business Case</v>
          </cell>
          <cell r="H2061" t="str">
            <v>No Subfunction</v>
          </cell>
          <cell r="I2061" t="str">
            <v>No Function</v>
          </cell>
          <cell r="J2061" t="str">
            <v>No Driver</v>
          </cell>
          <cell r="K2061" t="str">
            <v>SRV_ED</v>
          </cell>
          <cell r="L2061" t="str">
            <v>JUR_WA</v>
          </cell>
          <cell r="M2061" t="str">
            <v>Elec Distribution 360-373</v>
          </cell>
          <cell r="N2061" t="str">
            <v>True</v>
          </cell>
          <cell r="O2061" t="str">
            <v>Inactive</v>
          </cell>
          <cell r="P2061" t="str">
            <v>ORG_M08</v>
          </cell>
        </row>
        <row r="2062">
          <cell r="A2062" t="str">
            <v>BI_SD805</v>
          </cell>
          <cell r="B2062" t="str">
            <v>SD805</v>
          </cell>
          <cell r="C2062" t="str">
            <v>BI_SD805 - SE 12F2 Improve Tower Mt Reliability</v>
          </cell>
          <cell r="D2062" t="str">
            <v>ER_2514</v>
          </cell>
          <cell r="E2062" t="str">
            <v>2514</v>
          </cell>
          <cell r="F2062" t="str">
            <v>ER_2514 - Distribution - Spokane North &amp; West</v>
          </cell>
          <cell r="G2062" t="str">
            <v>Distribution System Enhancements</v>
          </cell>
          <cell r="H2062" t="str">
            <v>T&amp;D Engineering</v>
          </cell>
          <cell r="I2062" t="str">
            <v>T&amp;D</v>
          </cell>
          <cell r="J2062" t="str">
            <v>Performance &amp; Capacity</v>
          </cell>
          <cell r="K2062" t="str">
            <v>SRV_ED</v>
          </cell>
          <cell r="L2062" t="str">
            <v>JUR_WA</v>
          </cell>
          <cell r="M2062" t="str">
            <v>Elec Distribution 360-373</v>
          </cell>
          <cell r="N2062" t="str">
            <v>True</v>
          </cell>
          <cell r="O2062" t="str">
            <v>Inactive</v>
          </cell>
          <cell r="P2062" t="str">
            <v>ORG_B50</v>
          </cell>
        </row>
        <row r="2063">
          <cell r="A2063" t="str">
            <v>BI_SD806</v>
          </cell>
          <cell r="B2063" t="str">
            <v>SD806</v>
          </cell>
          <cell r="C2063" t="str">
            <v>BI_SD806 - Ross Park 12 F4 Pole Move Distribution</v>
          </cell>
          <cell r="D2063" t="str">
            <v>ER_2495</v>
          </cell>
          <cell r="E2063" t="str">
            <v>2495</v>
          </cell>
          <cell r="F2063" t="str">
            <v>ER_2495 - Ross Park 12F4 Pole Move</v>
          </cell>
          <cell r="G2063" t="str">
            <v>Regular Capital - Pre Business Case</v>
          </cell>
          <cell r="H2063" t="str">
            <v>No Subfunction</v>
          </cell>
          <cell r="I2063" t="str">
            <v>No Function</v>
          </cell>
          <cell r="J2063" t="str">
            <v>No Driver</v>
          </cell>
          <cell r="K2063" t="str">
            <v>SRV_ED</v>
          </cell>
          <cell r="L2063" t="str">
            <v>JUR_WA</v>
          </cell>
          <cell r="M2063" t="str">
            <v>Elec Distribution 360-373</v>
          </cell>
          <cell r="N2063" t="str">
            <v>False</v>
          </cell>
          <cell r="O2063" t="str">
            <v>Inactive</v>
          </cell>
          <cell r="P2063" t="str">
            <v>ORG_B50</v>
          </cell>
        </row>
        <row r="2064">
          <cell r="A2064" t="str">
            <v>BI_SD807</v>
          </cell>
          <cell r="B2064" t="str">
            <v>SD807</v>
          </cell>
          <cell r="C2064" t="str">
            <v>BI_SD807 - BEA 12F6-9CE 12F1 Havana Rcd 1/0 ACSR</v>
          </cell>
          <cell r="D2064" t="str">
            <v>ER_2514</v>
          </cell>
          <cell r="E2064" t="str">
            <v>2514</v>
          </cell>
          <cell r="F2064" t="str">
            <v>ER_2514 - Distribution - Spokane North &amp; West</v>
          </cell>
          <cell r="G2064" t="str">
            <v>Distribution System Enhancements</v>
          </cell>
          <cell r="H2064" t="str">
            <v>T&amp;D Engineering</v>
          </cell>
          <cell r="I2064" t="str">
            <v>T&amp;D</v>
          </cell>
          <cell r="J2064" t="str">
            <v>Performance &amp; Capacity</v>
          </cell>
          <cell r="K2064" t="str">
            <v>SRV_ED</v>
          </cell>
          <cell r="L2064" t="str">
            <v>JUR_WA</v>
          </cell>
          <cell r="M2064" t="str">
            <v>Elec Distribution 360-373</v>
          </cell>
          <cell r="N2064" t="str">
            <v>True</v>
          </cell>
          <cell r="O2064" t="str">
            <v>Active</v>
          </cell>
          <cell r="P2064" t="str">
            <v>ORG_C51</v>
          </cell>
        </row>
        <row r="2065">
          <cell r="A2065" t="str">
            <v>BI_SD808</v>
          </cell>
          <cell r="B2065" t="str">
            <v>SD808</v>
          </cell>
          <cell r="C2065" t="str">
            <v>BI_SD808 - FWT 12F4-C&amp;W 12F5 River Xing</v>
          </cell>
          <cell r="D2065" t="str">
            <v>ER_2514</v>
          </cell>
          <cell r="E2065" t="str">
            <v>2514</v>
          </cell>
          <cell r="F2065" t="str">
            <v>ER_2514 - Distribution - Spokane North &amp; West</v>
          </cell>
          <cell r="G2065" t="str">
            <v>Distribution System Enhancements</v>
          </cell>
          <cell r="H2065" t="str">
            <v>T&amp;D Engineering</v>
          </cell>
          <cell r="I2065" t="str">
            <v>T&amp;D</v>
          </cell>
          <cell r="J2065" t="str">
            <v>Performance &amp; Capacity</v>
          </cell>
          <cell r="K2065" t="str">
            <v>SRV_ED</v>
          </cell>
          <cell r="L2065" t="str">
            <v>JUR_WA</v>
          </cell>
          <cell r="M2065" t="str">
            <v>Elec Distribution 360-373</v>
          </cell>
          <cell r="N2065" t="str">
            <v>True</v>
          </cell>
          <cell r="O2065" t="str">
            <v>Active</v>
          </cell>
          <cell r="P2065" t="str">
            <v>ORG_C51</v>
          </cell>
        </row>
        <row r="2066">
          <cell r="A2066" t="str">
            <v>BI_SD809</v>
          </cell>
          <cell r="B2066" t="str">
            <v>SD809</v>
          </cell>
          <cell r="C2066" t="str">
            <v>BI_SD809 - Northwest Sub Rbld:  Integrate Distribution Lines</v>
          </cell>
          <cell r="D2066" t="str">
            <v>ER_2204</v>
          </cell>
          <cell r="E2066" t="str">
            <v>2204</v>
          </cell>
          <cell r="F2066" t="str">
            <v>ER_2204 - Substation Rebuilds</v>
          </cell>
          <cell r="G2066" t="str">
            <v>Substation - Station Rebuilds Program</v>
          </cell>
          <cell r="H2066" t="str">
            <v>T&amp;D Engineering</v>
          </cell>
          <cell r="I2066" t="str">
            <v>T&amp;D</v>
          </cell>
          <cell r="J2066" t="str">
            <v>Asset Condition</v>
          </cell>
          <cell r="K2066" t="str">
            <v>SRV_ED</v>
          </cell>
          <cell r="L2066" t="str">
            <v>JUR_WA</v>
          </cell>
          <cell r="M2066" t="str">
            <v>Elec Distribution 360-373</v>
          </cell>
          <cell r="N2066" t="str">
            <v>True</v>
          </cell>
          <cell r="O2066" t="str">
            <v>Active</v>
          </cell>
          <cell r="P2066" t="str">
            <v>ORG_M08</v>
          </cell>
        </row>
        <row r="2067">
          <cell r="A2067" t="str">
            <v>BI_SD810</v>
          </cell>
          <cell r="B2067" t="str">
            <v>SD810</v>
          </cell>
          <cell r="C2067" t="str">
            <v>BI_SD810 - Hallett &amp; White: New 12F4 FDR (Avista)</v>
          </cell>
          <cell r="D2067" t="str">
            <v>ER_2204</v>
          </cell>
          <cell r="E2067" t="str">
            <v>2204</v>
          </cell>
          <cell r="F2067" t="str">
            <v>ER_2204 - Substation Rebuilds</v>
          </cell>
          <cell r="G2067" t="str">
            <v>Substation - Station Rebuilds Program</v>
          </cell>
          <cell r="H2067" t="str">
            <v>T&amp;D Engineering</v>
          </cell>
          <cell r="I2067" t="str">
            <v>T&amp;D</v>
          </cell>
          <cell r="J2067" t="str">
            <v>Asset Condition</v>
          </cell>
          <cell r="K2067" t="str">
            <v>SRV_ED</v>
          </cell>
          <cell r="L2067" t="str">
            <v>JUR_WA</v>
          </cell>
          <cell r="M2067" t="str">
            <v>Elec Distribution 360-373</v>
          </cell>
          <cell r="N2067" t="str">
            <v>True</v>
          </cell>
          <cell r="O2067" t="str">
            <v>Active</v>
          </cell>
          <cell r="P2067" t="str">
            <v>ORG_M08</v>
          </cell>
        </row>
        <row r="2068">
          <cell r="A2068" t="str">
            <v>BI_SD811</v>
          </cell>
          <cell r="B2068" t="str">
            <v>SD811</v>
          </cell>
          <cell r="C2068" t="str">
            <v>BI_SD811 - BEA12F2  Grid Modernization</v>
          </cell>
          <cell r="D2068" t="str">
            <v>ER_2470</v>
          </cell>
          <cell r="E2068" t="str">
            <v>2470</v>
          </cell>
          <cell r="F2068" t="str">
            <v>ER_2470 - Dist Grid Modernization</v>
          </cell>
          <cell r="G2068" t="str">
            <v>Distribution Grid Modernization</v>
          </cell>
          <cell r="H2068" t="str">
            <v>T&amp;D Operations</v>
          </cell>
          <cell r="I2068" t="str">
            <v>T&amp;D</v>
          </cell>
          <cell r="J2068" t="str">
            <v>Asset Condition</v>
          </cell>
          <cell r="K2068" t="str">
            <v>SRV_ED</v>
          </cell>
          <cell r="L2068" t="str">
            <v>JUR_WA</v>
          </cell>
          <cell r="M2068" t="str">
            <v>Elec Distribution 360-373</v>
          </cell>
          <cell r="N2068" t="str">
            <v>True</v>
          </cell>
          <cell r="O2068" t="str">
            <v>Active</v>
          </cell>
          <cell r="P2068" t="str">
            <v>ORG_T51</v>
          </cell>
        </row>
        <row r="2069">
          <cell r="A2069" t="str">
            <v>BI_SD812</v>
          </cell>
          <cell r="B2069" t="str">
            <v>SD812</v>
          </cell>
          <cell r="C2069" t="str">
            <v>BI_SD812 - Metro 115/13V Substation Rebuild Dist Integration</v>
          </cell>
          <cell r="D2069" t="str">
            <v>ER_2204</v>
          </cell>
          <cell r="E2069" t="str">
            <v>2204</v>
          </cell>
          <cell r="F2069" t="str">
            <v>ER_2204 - Substation Rebuilds</v>
          </cell>
          <cell r="G2069" t="str">
            <v>Substation - Station Rebuilds Program</v>
          </cell>
          <cell r="H2069" t="str">
            <v>T&amp;D Engineering</v>
          </cell>
          <cell r="I2069" t="str">
            <v>T&amp;D</v>
          </cell>
          <cell r="J2069" t="str">
            <v>Asset Condition</v>
          </cell>
          <cell r="K2069" t="str">
            <v>SRV_ED</v>
          </cell>
          <cell r="L2069" t="str">
            <v>JUR_WA</v>
          </cell>
          <cell r="M2069" t="str">
            <v>Elec Distribution 360-373</v>
          </cell>
          <cell r="N2069" t="str">
            <v>True</v>
          </cell>
          <cell r="O2069" t="str">
            <v>Active</v>
          </cell>
          <cell r="P2069" t="str">
            <v>ORG_C51</v>
          </cell>
        </row>
        <row r="2070">
          <cell r="A2070" t="str">
            <v>BI_SD813</v>
          </cell>
          <cell r="B2070" t="str">
            <v>SD813</v>
          </cell>
          <cell r="C2070" t="str">
            <v>BI_SD813 - Garden Springs 115/13kV Sub Rebld Dist Integration</v>
          </cell>
          <cell r="D2070" t="str">
            <v>ER_2539</v>
          </cell>
          <cell r="E2070" t="str">
            <v>2539</v>
          </cell>
          <cell r="F2070" t="str">
            <v>ER_2539 - Garden Springs 230-115 kV Substation</v>
          </cell>
          <cell r="G2070" t="str">
            <v>West Plains New 230kV Substation</v>
          </cell>
          <cell r="H2070" t="str">
            <v>T&amp;D Engineering</v>
          </cell>
          <cell r="I2070" t="str">
            <v>T&amp;D</v>
          </cell>
          <cell r="J2070" t="str">
            <v>Mandatory &amp; Compliance</v>
          </cell>
          <cell r="K2070" t="str">
            <v>SRV_ED</v>
          </cell>
          <cell r="L2070" t="str">
            <v>JUR_WA</v>
          </cell>
          <cell r="M2070" t="str">
            <v>Elec Transmission 350-359</v>
          </cell>
          <cell r="N2070" t="str">
            <v>True</v>
          </cell>
          <cell r="O2070" t="str">
            <v>Active</v>
          </cell>
          <cell r="P2070" t="str">
            <v>ORG_C51</v>
          </cell>
        </row>
        <row r="2071">
          <cell r="A2071" t="str">
            <v>BI_SD814</v>
          </cell>
          <cell r="B2071" t="str">
            <v>SD814</v>
          </cell>
          <cell r="C2071" t="str">
            <v>BI_SD814 - BEA12F2 Automation/Coms for Grid Modernization</v>
          </cell>
          <cell r="D2071" t="str">
            <v>ER_2599</v>
          </cell>
          <cell r="E2071" t="str">
            <v>2599</v>
          </cell>
          <cell r="F2071" t="str">
            <v>ER_2599 - Grid Mod Automation</v>
          </cell>
          <cell r="G2071" t="str">
            <v>Distribution Grid Modernization</v>
          </cell>
          <cell r="H2071" t="str">
            <v>T&amp;D Operations</v>
          </cell>
          <cell r="I2071" t="str">
            <v>T&amp;D</v>
          </cell>
          <cell r="J2071" t="str">
            <v>Asset Condition</v>
          </cell>
          <cell r="K2071" t="str">
            <v>SRV_ED</v>
          </cell>
          <cell r="L2071" t="str">
            <v>JUR_WA</v>
          </cell>
          <cell r="M2071" t="str">
            <v>Elec Distribution 360-373</v>
          </cell>
          <cell r="N2071" t="str">
            <v>True</v>
          </cell>
          <cell r="O2071" t="str">
            <v>Active</v>
          </cell>
          <cell r="P2071" t="str">
            <v>ORG_T51</v>
          </cell>
        </row>
        <row r="2072">
          <cell r="A2072" t="str">
            <v>BI_SD815</v>
          </cell>
          <cell r="B2072" t="str">
            <v>SD815</v>
          </cell>
          <cell r="C2072" t="str">
            <v>BI_SD815 - Flint Road Substation - New (Distribution)</v>
          </cell>
          <cell r="D2072" t="str">
            <v>ER_2274</v>
          </cell>
          <cell r="E2072" t="str">
            <v>2274</v>
          </cell>
          <cell r="F2072" t="str">
            <v>ER_2274 - New Substations</v>
          </cell>
          <cell r="G2072" t="str">
            <v>Substation - New Distribution Station Capacity Program</v>
          </cell>
          <cell r="H2072" t="str">
            <v>T&amp;D Engineering</v>
          </cell>
          <cell r="I2072" t="str">
            <v>T&amp;D</v>
          </cell>
          <cell r="J2072" t="str">
            <v>Performance &amp; Capacity</v>
          </cell>
          <cell r="K2072" t="str">
            <v>SRV_ED</v>
          </cell>
          <cell r="L2072" t="str">
            <v>JUR_WA</v>
          </cell>
          <cell r="M2072" t="str">
            <v>Elec Transmission 350-359</v>
          </cell>
          <cell r="N2072" t="str">
            <v>True</v>
          </cell>
          <cell r="O2072" t="str">
            <v>Active</v>
          </cell>
          <cell r="P2072" t="str">
            <v>ORG_C51</v>
          </cell>
        </row>
        <row r="2073">
          <cell r="A2073" t="str">
            <v>BI_SD816</v>
          </cell>
          <cell r="B2073" t="str">
            <v>SD816</v>
          </cell>
          <cell r="C2073" t="str">
            <v>BI_SD816 - West Plains Dist Protection and Voltage Support</v>
          </cell>
          <cell r="D2073" t="str">
            <v>ER_2514</v>
          </cell>
          <cell r="E2073" t="str">
            <v>2514</v>
          </cell>
          <cell r="F2073" t="str">
            <v>ER_2514 - Distribution - Spokane North &amp; West</v>
          </cell>
          <cell r="G2073" t="str">
            <v>Distribution System Enhancements</v>
          </cell>
          <cell r="H2073" t="str">
            <v>T&amp;D Engineering</v>
          </cell>
          <cell r="I2073" t="str">
            <v>T&amp;D</v>
          </cell>
          <cell r="J2073" t="str">
            <v>Performance &amp; Capacity</v>
          </cell>
          <cell r="K2073" t="str">
            <v>SRV_ED</v>
          </cell>
          <cell r="L2073" t="str">
            <v>JUR_WA</v>
          </cell>
          <cell r="M2073" t="str">
            <v>Elec Distribution 360-373</v>
          </cell>
          <cell r="N2073" t="str">
            <v>True</v>
          </cell>
          <cell r="O2073" t="str">
            <v>Active</v>
          </cell>
          <cell r="P2073" t="str">
            <v>ORG_C51</v>
          </cell>
        </row>
        <row r="2074">
          <cell r="A2074" t="str">
            <v>BI_SD817</v>
          </cell>
          <cell r="B2074" t="str">
            <v>SD817</v>
          </cell>
          <cell r="C2074" t="str">
            <v>BI_SD817 - Valleyway Tap Minor Rebuild:  Dist Underbuild</v>
          </cell>
          <cell r="D2074" t="str">
            <v>ER_2057</v>
          </cell>
          <cell r="E2074" t="str">
            <v>2057</v>
          </cell>
          <cell r="F2074" t="str">
            <v>ER_2057 - Transmission Minor Rebuild</v>
          </cell>
          <cell r="G2074" t="str">
            <v>Transmission - Minor Rebuild</v>
          </cell>
          <cell r="H2074" t="str">
            <v>T&amp;D Engineering</v>
          </cell>
          <cell r="I2074" t="str">
            <v>T&amp;D</v>
          </cell>
          <cell r="J2074" t="str">
            <v>Asset Condition</v>
          </cell>
          <cell r="K2074" t="str">
            <v>SRV_ED</v>
          </cell>
          <cell r="L2074" t="str">
            <v>JUR_WA</v>
          </cell>
          <cell r="M2074" t="str">
            <v>Elec Transmission 350-359</v>
          </cell>
          <cell r="N2074" t="str">
            <v>False</v>
          </cell>
          <cell r="O2074" t="str">
            <v>Active</v>
          </cell>
          <cell r="P2074" t="str">
            <v>ORG_C51</v>
          </cell>
        </row>
        <row r="2075">
          <cell r="A2075" t="str">
            <v>BI_SD818</v>
          </cell>
          <cell r="B2075" t="str">
            <v>SD818</v>
          </cell>
          <cell r="C2075" t="str">
            <v>BI_SD818 - Vault Integration Project</v>
          </cell>
          <cell r="D2075" t="str">
            <v>ER_2058</v>
          </cell>
          <cell r="E2075" t="str">
            <v>2058</v>
          </cell>
          <cell r="F2075" t="str">
            <v>ER_2058 - Spokane Electric Network Incr Capacity</v>
          </cell>
          <cell r="G2075" t="str">
            <v>Downtown Network - Performance &amp; Capacity</v>
          </cell>
          <cell r="H2075" t="str">
            <v>Downtown Network</v>
          </cell>
          <cell r="I2075" t="str">
            <v>T&amp;D</v>
          </cell>
          <cell r="J2075" t="str">
            <v>Performance &amp; Capacity</v>
          </cell>
          <cell r="K2075" t="str">
            <v>SRV_ED</v>
          </cell>
          <cell r="L2075" t="str">
            <v>JUR_WA</v>
          </cell>
          <cell r="M2075" t="str">
            <v>Elec Distribution 360-373</v>
          </cell>
          <cell r="N2075" t="str">
            <v>True</v>
          </cell>
          <cell r="O2075" t="str">
            <v>Active</v>
          </cell>
          <cell r="P2075" t="str">
            <v>ORG_C57</v>
          </cell>
        </row>
        <row r="2076">
          <cell r="A2076" t="str">
            <v>BI_SD819</v>
          </cell>
          <cell r="B2076" t="str">
            <v>SD819</v>
          </cell>
          <cell r="C2076" t="str">
            <v>BI_SD819 - ROS12F3/12F6 Fleet Bldg Removal</v>
          </cell>
          <cell r="D2076" t="str">
            <v>ER_7131</v>
          </cell>
          <cell r="E2076" t="str">
            <v>7131</v>
          </cell>
          <cell r="F2076" t="str">
            <v>ER_7131 - COF Long Term Restructuring Plan Phase 2</v>
          </cell>
          <cell r="G2076" t="str">
            <v>Campus Repurposing Phase 2</v>
          </cell>
          <cell r="H2076" t="str">
            <v>Facilities Capital</v>
          </cell>
          <cell r="I2076" t="str">
            <v>Other Function</v>
          </cell>
          <cell r="J2076" t="str">
            <v>Performance &amp; Capacity</v>
          </cell>
          <cell r="K2076" t="str">
            <v>SRV_ED</v>
          </cell>
          <cell r="L2076" t="str">
            <v>JUR_WA</v>
          </cell>
          <cell r="M2076" t="str">
            <v>Facilities 390-391</v>
          </cell>
          <cell r="N2076" t="str">
            <v>True</v>
          </cell>
          <cell r="O2076" t="str">
            <v>Active</v>
          </cell>
          <cell r="P2076" t="str">
            <v>ORG_B50</v>
          </cell>
        </row>
        <row r="2077">
          <cell r="A2077" t="str">
            <v>BI_SD820</v>
          </cell>
          <cell r="B2077" t="str">
            <v>SD820</v>
          </cell>
          <cell r="C2077" t="str">
            <v>BI_SD820 - WAK 12F3 - Taxidermy BitCoin</v>
          </cell>
          <cell r="D2077" t="str">
            <v>ER_2514</v>
          </cell>
          <cell r="E2077" t="str">
            <v>2514</v>
          </cell>
          <cell r="F2077" t="str">
            <v>ER_2514 - Distribution - Spokane North &amp; West</v>
          </cell>
          <cell r="G2077" t="str">
            <v>Distribution System Enhancements</v>
          </cell>
          <cell r="H2077" t="str">
            <v>T&amp;D Engineering</v>
          </cell>
          <cell r="I2077" t="str">
            <v>T&amp;D</v>
          </cell>
          <cell r="J2077" t="str">
            <v>Performance &amp; Capacity</v>
          </cell>
          <cell r="K2077" t="str">
            <v>SRV_ED</v>
          </cell>
          <cell r="L2077" t="str">
            <v>JUR_WA</v>
          </cell>
          <cell r="M2077" t="str">
            <v>Elec Distribution 360-373</v>
          </cell>
          <cell r="N2077" t="str">
            <v>True</v>
          </cell>
          <cell r="O2077" t="str">
            <v>Active</v>
          </cell>
          <cell r="P2077" t="str">
            <v>ORG_C51</v>
          </cell>
        </row>
        <row r="2078">
          <cell r="A2078" t="str">
            <v>BI_SD821</v>
          </cell>
          <cell r="B2078" t="str">
            <v>SD821</v>
          </cell>
          <cell r="C2078" t="str">
            <v>BI_SD821 - C&amp;W12F4 Freeway Crossing</v>
          </cell>
          <cell r="D2078" t="str">
            <v>ER_2514</v>
          </cell>
          <cell r="E2078" t="str">
            <v>2514</v>
          </cell>
          <cell r="F2078" t="str">
            <v>ER_2514 - Distribution - Spokane North &amp; West</v>
          </cell>
          <cell r="G2078" t="str">
            <v>Distribution System Enhancements</v>
          </cell>
          <cell r="H2078" t="str">
            <v>T&amp;D Engineering</v>
          </cell>
          <cell r="I2078" t="str">
            <v>T&amp;D</v>
          </cell>
          <cell r="J2078" t="str">
            <v>Performance &amp; Capacity</v>
          </cell>
          <cell r="K2078" t="str">
            <v>SRV_ED</v>
          </cell>
          <cell r="L2078" t="str">
            <v>JUR_WA</v>
          </cell>
          <cell r="M2078" t="str">
            <v>Elec Distribution 360-373</v>
          </cell>
          <cell r="N2078" t="str">
            <v>False</v>
          </cell>
          <cell r="O2078" t="str">
            <v>Active</v>
          </cell>
          <cell r="P2078" t="str">
            <v>ORG_C51</v>
          </cell>
        </row>
        <row r="2079">
          <cell r="A2079" t="str">
            <v>BI_SD822</v>
          </cell>
          <cell r="B2079" t="str">
            <v>SD822</v>
          </cell>
          <cell r="C2079" t="str">
            <v>BI_SD822 - Vault Integration</v>
          </cell>
          <cell r="D2079" t="str">
            <v>ER_2063</v>
          </cell>
          <cell r="E2079" t="str">
            <v>2063</v>
          </cell>
          <cell r="F2079" t="str">
            <v>ER_2063 - Downtown Network - Performance &amp; Capacity</v>
          </cell>
          <cell r="G2079" t="str">
            <v>Downtown Network - Performance &amp; Capacity</v>
          </cell>
          <cell r="H2079" t="str">
            <v>Downtown Network</v>
          </cell>
          <cell r="I2079" t="str">
            <v>T&amp;D</v>
          </cell>
          <cell r="J2079" t="str">
            <v>Performance &amp; Capacity</v>
          </cell>
          <cell r="K2079" t="str">
            <v>SRV_ED</v>
          </cell>
          <cell r="L2079" t="str">
            <v>JUR_WA</v>
          </cell>
          <cell r="M2079" t="str">
            <v>Elec Distribution 360-373</v>
          </cell>
          <cell r="N2079" t="str">
            <v>True</v>
          </cell>
          <cell r="O2079" t="str">
            <v>Active</v>
          </cell>
          <cell r="P2079" t="str">
            <v>ORG_C57</v>
          </cell>
        </row>
        <row r="2080">
          <cell r="A2080" t="str">
            <v>BI_SD823</v>
          </cell>
          <cell r="B2080" t="str">
            <v>SD823</v>
          </cell>
          <cell r="C2080" t="str">
            <v>BI_SD823 - C&amp;W12F4-3HT12F7 200 Amp Tie</v>
          </cell>
          <cell r="D2080" t="str">
            <v>ER_2514</v>
          </cell>
          <cell r="E2080" t="str">
            <v>2514</v>
          </cell>
          <cell r="F2080" t="str">
            <v>ER_2514 - Distribution - Spokane North &amp; West</v>
          </cell>
          <cell r="G2080" t="str">
            <v>Distribution System Enhancements</v>
          </cell>
          <cell r="H2080" t="str">
            <v>T&amp;D Engineering</v>
          </cell>
          <cell r="I2080" t="str">
            <v>T&amp;D</v>
          </cell>
          <cell r="J2080" t="str">
            <v>Performance &amp; Capacity</v>
          </cell>
          <cell r="K2080" t="str">
            <v>SRV_ED</v>
          </cell>
          <cell r="L2080" t="str">
            <v>JUR_WA</v>
          </cell>
          <cell r="M2080" t="str">
            <v>Elec Distribution 360-373</v>
          </cell>
          <cell r="N2080" t="str">
            <v>True</v>
          </cell>
          <cell r="O2080" t="str">
            <v>Active</v>
          </cell>
          <cell r="P2080" t="str">
            <v>ORG_C51</v>
          </cell>
        </row>
        <row r="2081">
          <cell r="A2081" t="str">
            <v>BI_SD824</v>
          </cell>
          <cell r="B2081" t="str">
            <v>SD824</v>
          </cell>
          <cell r="C2081" t="str">
            <v>BI_SD824 - Boulder Phase 1  - Distribution Integration</v>
          </cell>
          <cell r="D2081" t="str">
            <v>ER_2274</v>
          </cell>
          <cell r="E2081" t="str">
            <v>2274</v>
          </cell>
          <cell r="F2081" t="str">
            <v>ER_2274 - New Substations</v>
          </cell>
          <cell r="G2081" t="str">
            <v>Substation - New Distribution Station Capacity Program</v>
          </cell>
          <cell r="H2081" t="str">
            <v>T&amp;D Engineering</v>
          </cell>
          <cell r="I2081" t="str">
            <v>T&amp;D</v>
          </cell>
          <cell r="J2081" t="str">
            <v>Performance &amp; Capacity</v>
          </cell>
          <cell r="K2081" t="str">
            <v>SRV_ED</v>
          </cell>
          <cell r="L2081" t="str">
            <v>JUR_WA</v>
          </cell>
          <cell r="M2081" t="str">
            <v>Elec Transmission 350-359</v>
          </cell>
          <cell r="N2081" t="str">
            <v>True</v>
          </cell>
          <cell r="O2081" t="str">
            <v>Active</v>
          </cell>
          <cell r="P2081" t="str">
            <v>ORG_C51</v>
          </cell>
        </row>
        <row r="2082">
          <cell r="A2082" t="str">
            <v>BI_SD826</v>
          </cell>
          <cell r="B2082" t="str">
            <v>SD826</v>
          </cell>
          <cell r="C2082" t="str">
            <v>BI_SD826 - Electrical Improvements</v>
          </cell>
          <cell r="D2082" t="str">
            <v>ER_2063</v>
          </cell>
          <cell r="E2082" t="str">
            <v>2063</v>
          </cell>
          <cell r="F2082" t="str">
            <v>ER_2063 - Downtown Network - Performance &amp; Capacity</v>
          </cell>
          <cell r="G2082" t="str">
            <v>Downtown Network - Performance &amp; Capacity</v>
          </cell>
          <cell r="H2082" t="str">
            <v>Downtown Network</v>
          </cell>
          <cell r="I2082" t="str">
            <v>T&amp;D</v>
          </cell>
          <cell r="J2082" t="str">
            <v>Performance &amp; Capacity</v>
          </cell>
          <cell r="K2082" t="str">
            <v>SRV_ED</v>
          </cell>
          <cell r="L2082" t="str">
            <v>JUR_WA</v>
          </cell>
          <cell r="M2082" t="str">
            <v>Elec Distribution 360-373</v>
          </cell>
          <cell r="N2082" t="str">
            <v>False</v>
          </cell>
          <cell r="O2082" t="str">
            <v>Active</v>
          </cell>
          <cell r="P2082" t="str">
            <v>ORG_C57</v>
          </cell>
        </row>
        <row r="2083">
          <cell r="A2083" t="str">
            <v>BI_SD827</v>
          </cell>
          <cell r="B2083" t="str">
            <v>SD827</v>
          </cell>
          <cell r="C2083" t="str">
            <v>BI_SD827 - Structural Improvements</v>
          </cell>
          <cell r="D2083" t="str">
            <v>ER_2063</v>
          </cell>
          <cell r="E2083" t="str">
            <v>2063</v>
          </cell>
          <cell r="F2083" t="str">
            <v>ER_2063 - Downtown Network - Performance &amp; Capacity</v>
          </cell>
          <cell r="G2083" t="str">
            <v>Downtown Network - Performance &amp; Capacity</v>
          </cell>
          <cell r="H2083" t="str">
            <v>Downtown Network</v>
          </cell>
          <cell r="I2083" t="str">
            <v>T&amp;D</v>
          </cell>
          <cell r="J2083" t="str">
            <v>Performance &amp; Capacity</v>
          </cell>
          <cell r="K2083" t="str">
            <v>SRV_ED</v>
          </cell>
          <cell r="L2083" t="str">
            <v>JUR_WA</v>
          </cell>
          <cell r="M2083" t="str">
            <v>Elec Distribution 360-373</v>
          </cell>
          <cell r="N2083" t="str">
            <v>False</v>
          </cell>
          <cell r="O2083" t="str">
            <v>Active</v>
          </cell>
          <cell r="P2083" t="str">
            <v>ORG_C57</v>
          </cell>
        </row>
        <row r="2084">
          <cell r="A2084" t="str">
            <v>BI_SD839</v>
          </cell>
          <cell r="B2084" t="str">
            <v>SD839</v>
          </cell>
          <cell r="C2084" t="str">
            <v>BI_SD839 - Kendall Yards-Vaults Reimbursable</v>
          </cell>
          <cell r="D2084" t="str">
            <v>ER_2070</v>
          </cell>
          <cell r="E2084" t="str">
            <v>2070</v>
          </cell>
          <cell r="F2084" t="str">
            <v>ER_2070 - Trans/Dist/Sub Reimbursable Projects</v>
          </cell>
          <cell r="G2084" t="str">
            <v>T&amp;D Reimbursable</v>
          </cell>
          <cell r="H2084" t="str">
            <v>T&amp;D Engineering</v>
          </cell>
          <cell r="I2084" t="str">
            <v>T&amp;D</v>
          </cell>
          <cell r="J2084" t="str">
            <v>Customer Requested</v>
          </cell>
          <cell r="K2084" t="str">
            <v>SRV_ED</v>
          </cell>
          <cell r="L2084" t="str">
            <v>JUR_AN</v>
          </cell>
          <cell r="M2084" t="str">
            <v>Elec Transmission 350-359</v>
          </cell>
          <cell r="N2084" t="str">
            <v>True</v>
          </cell>
          <cell r="O2084" t="str">
            <v>Inactive</v>
          </cell>
          <cell r="P2084" t="str">
            <v>ORG_B50</v>
          </cell>
        </row>
        <row r="2085">
          <cell r="A2085" t="str">
            <v>BI_SD894</v>
          </cell>
          <cell r="B2085" t="str">
            <v>SD894</v>
          </cell>
          <cell r="C2085" t="str">
            <v>BI_SD894 - Millwood 12F1 - Reconductor 1.1 Miles</v>
          </cell>
          <cell r="D2085" t="str">
            <v>ER_2283</v>
          </cell>
          <cell r="E2085" t="str">
            <v>2283</v>
          </cell>
          <cell r="F2085" t="str">
            <v>ER_2283 - Millwood Sub - Rebuild</v>
          </cell>
          <cell r="G2085" t="str">
            <v>Substation - Station Rebuilds Program</v>
          </cell>
          <cell r="H2085" t="str">
            <v>T&amp;D Engineering</v>
          </cell>
          <cell r="I2085" t="str">
            <v>T&amp;D</v>
          </cell>
          <cell r="J2085" t="str">
            <v>Asset Condition</v>
          </cell>
          <cell r="K2085" t="str">
            <v>SRV_ED</v>
          </cell>
          <cell r="L2085" t="str">
            <v>JUR_WA</v>
          </cell>
          <cell r="M2085" t="str">
            <v>Elec Distribution 360-373</v>
          </cell>
          <cell r="N2085" t="str">
            <v>True</v>
          </cell>
          <cell r="O2085" t="str">
            <v>Inactive</v>
          </cell>
          <cell r="P2085" t="str">
            <v>ORG_B50</v>
          </cell>
        </row>
        <row r="2086">
          <cell r="A2086" t="str">
            <v>BI_SD895</v>
          </cell>
          <cell r="B2086" t="str">
            <v>SD895</v>
          </cell>
          <cell r="C2086" t="str">
            <v>BI_SD895 - Millwood 12F3 - Reconductor 1.6 Miles</v>
          </cell>
          <cell r="D2086" t="str">
            <v>ER_2283</v>
          </cell>
          <cell r="E2086" t="str">
            <v>2283</v>
          </cell>
          <cell r="F2086" t="str">
            <v>ER_2283 - Millwood Sub - Rebuild</v>
          </cell>
          <cell r="G2086" t="str">
            <v>Substation - Station Rebuilds Program</v>
          </cell>
          <cell r="H2086" t="str">
            <v>T&amp;D Engineering</v>
          </cell>
          <cell r="I2086" t="str">
            <v>T&amp;D</v>
          </cell>
          <cell r="J2086" t="str">
            <v>Asset Condition</v>
          </cell>
          <cell r="K2086" t="str">
            <v>SRV_ED</v>
          </cell>
          <cell r="L2086" t="str">
            <v>JUR_WA</v>
          </cell>
          <cell r="M2086" t="str">
            <v>Elec Distribution 360-373</v>
          </cell>
          <cell r="N2086" t="str">
            <v>True</v>
          </cell>
          <cell r="O2086" t="str">
            <v>Inactive</v>
          </cell>
          <cell r="P2086" t="str">
            <v>ORG_B50</v>
          </cell>
        </row>
        <row r="2087">
          <cell r="A2087" t="str">
            <v>BI_SD896</v>
          </cell>
          <cell r="B2087" t="str">
            <v>SD896</v>
          </cell>
          <cell r="C2087" t="str">
            <v>BI_SD896 - Sunset 12F1 - Reconductor 1.5 Miles</v>
          </cell>
          <cell r="D2087" t="str">
            <v>ER_2514</v>
          </cell>
          <cell r="E2087" t="str">
            <v>2514</v>
          </cell>
          <cell r="F2087" t="str">
            <v>ER_2514 - Distribution - Spokane North &amp; West</v>
          </cell>
          <cell r="G2087" t="str">
            <v>Distribution System Enhancements</v>
          </cell>
          <cell r="H2087" t="str">
            <v>T&amp;D Engineering</v>
          </cell>
          <cell r="I2087" t="str">
            <v>T&amp;D</v>
          </cell>
          <cell r="J2087" t="str">
            <v>Performance &amp; Capacity</v>
          </cell>
          <cell r="K2087" t="str">
            <v>SRV_ED</v>
          </cell>
          <cell r="L2087" t="str">
            <v>JUR_WA</v>
          </cell>
          <cell r="M2087" t="str">
            <v>Elec Distribution 360-373</v>
          </cell>
          <cell r="N2087" t="str">
            <v>True</v>
          </cell>
          <cell r="O2087" t="str">
            <v>Inactive</v>
          </cell>
          <cell r="P2087" t="str">
            <v>ORG_B50</v>
          </cell>
        </row>
        <row r="2088">
          <cell r="A2088" t="str">
            <v>BI_SD900</v>
          </cell>
          <cell r="B2088" t="str">
            <v>SD900</v>
          </cell>
          <cell r="C2088" t="str">
            <v>BI_SD900 - Ninth &amp; Central 12F4 Feeder Upgrade</v>
          </cell>
          <cell r="D2088" t="str">
            <v>ER_2470</v>
          </cell>
          <cell r="E2088" t="str">
            <v>2470</v>
          </cell>
          <cell r="F2088" t="str">
            <v>ER_2470 - Dist Grid Modernization</v>
          </cell>
          <cell r="G2088" t="str">
            <v>Distribution Grid Modernization</v>
          </cell>
          <cell r="H2088" t="str">
            <v>T&amp;D Operations</v>
          </cell>
          <cell r="I2088" t="str">
            <v>T&amp;D</v>
          </cell>
          <cell r="J2088" t="str">
            <v>Asset Condition</v>
          </cell>
          <cell r="K2088" t="str">
            <v>SRV_ED</v>
          </cell>
          <cell r="L2088" t="str">
            <v>JUR_AN</v>
          </cell>
          <cell r="M2088" t="str">
            <v>Elec Distribution 360-373</v>
          </cell>
          <cell r="N2088" t="str">
            <v>True</v>
          </cell>
          <cell r="O2088" t="str">
            <v>Inactive</v>
          </cell>
          <cell r="P2088" t="str">
            <v>ORG_C51</v>
          </cell>
        </row>
        <row r="2089">
          <cell r="A2089" t="str">
            <v>BI_SD902</v>
          </cell>
          <cell r="B2089" t="str">
            <v>SD902</v>
          </cell>
          <cell r="C2089" t="str">
            <v>BI_SD902 - Spokane Tribe Distribution</v>
          </cell>
          <cell r="D2089" t="str">
            <v>ER_2301</v>
          </cell>
          <cell r="E2089" t="str">
            <v>2301</v>
          </cell>
          <cell r="F2089" t="str">
            <v>ER_2301 - Tribal Permits and Settlements</v>
          </cell>
          <cell r="G2089" t="str">
            <v>Tribal Permits &amp; Settlements</v>
          </cell>
          <cell r="H2089" t="str">
            <v>Other Subfunction</v>
          </cell>
          <cell r="I2089" t="str">
            <v>Other Function</v>
          </cell>
          <cell r="J2089" t="str">
            <v>Mandatory &amp; Compliance</v>
          </cell>
          <cell r="K2089" t="str">
            <v>SRV_ED</v>
          </cell>
          <cell r="L2089" t="str">
            <v>JUR_AN</v>
          </cell>
          <cell r="M2089" t="str">
            <v>Elec Transmission 350-359</v>
          </cell>
          <cell r="N2089" t="str">
            <v>False</v>
          </cell>
          <cell r="O2089" t="str">
            <v>Active</v>
          </cell>
          <cell r="P2089" t="str">
            <v>ORG_A01</v>
          </cell>
        </row>
        <row r="2090">
          <cell r="A2090" t="str">
            <v>BI_SD903</v>
          </cell>
          <cell r="B2090" t="str">
            <v>SD903</v>
          </cell>
          <cell r="C2090" t="str">
            <v>BI_SD903 - Smart Circuit - Distribution Work</v>
          </cell>
          <cell r="D2090" t="str">
            <v>ER_2529</v>
          </cell>
          <cell r="E2090" t="str">
            <v>2529</v>
          </cell>
          <cell r="F2090" t="str">
            <v>ER_2529 - Spokane Smart Circuit</v>
          </cell>
          <cell r="G2090" t="str">
            <v>Spokane Smart Circuit</v>
          </cell>
          <cell r="H2090" t="str">
            <v>T&amp;D Engineering</v>
          </cell>
          <cell r="I2090" t="str">
            <v>T&amp;D</v>
          </cell>
          <cell r="J2090" t="str">
            <v>No Driver</v>
          </cell>
          <cell r="K2090" t="str">
            <v>SRV_ED</v>
          </cell>
          <cell r="L2090" t="str">
            <v>JUR_WA</v>
          </cell>
          <cell r="M2090" t="str">
            <v>Elec Distribution 360-373</v>
          </cell>
          <cell r="N2090" t="str">
            <v>False</v>
          </cell>
          <cell r="O2090" t="str">
            <v>Inactive</v>
          </cell>
          <cell r="P2090" t="str">
            <v>ORG_H08</v>
          </cell>
        </row>
        <row r="2091">
          <cell r="A2091" t="str">
            <v>BI_SD904</v>
          </cell>
          <cell r="B2091" t="str">
            <v>SD904</v>
          </cell>
          <cell r="C2091" t="str">
            <v>BI_SD904 - Smart Circuit - Communication Work</v>
          </cell>
          <cell r="D2091" t="str">
            <v>ER_2529</v>
          </cell>
          <cell r="E2091" t="str">
            <v>2529</v>
          </cell>
          <cell r="F2091" t="str">
            <v>ER_2529 - Spokane Smart Circuit</v>
          </cell>
          <cell r="G2091" t="str">
            <v>Spokane Smart Circuit</v>
          </cell>
          <cell r="H2091" t="str">
            <v>T&amp;D Engineering</v>
          </cell>
          <cell r="I2091" t="str">
            <v>T&amp;D</v>
          </cell>
          <cell r="J2091" t="str">
            <v>No Driver</v>
          </cell>
          <cell r="K2091" t="str">
            <v>SRV_ED</v>
          </cell>
          <cell r="L2091" t="str">
            <v>JUR_WA</v>
          </cell>
          <cell r="M2091" t="str">
            <v>Elec Distribution 360-373</v>
          </cell>
          <cell r="N2091" t="str">
            <v>True</v>
          </cell>
          <cell r="O2091" t="str">
            <v>Inactive</v>
          </cell>
          <cell r="P2091" t="str">
            <v>ORG_H08</v>
          </cell>
        </row>
        <row r="2092">
          <cell r="A2092" t="str">
            <v>BI_SD905</v>
          </cell>
          <cell r="B2092" t="str">
            <v>SD905</v>
          </cell>
          <cell r="C2092" t="str">
            <v>BI_SD905 - Smart Circuit - NonMatching</v>
          </cell>
          <cell r="D2092" t="str">
            <v>ER_2529</v>
          </cell>
          <cell r="E2092" t="str">
            <v>2529</v>
          </cell>
          <cell r="F2092" t="str">
            <v>ER_2529 - Spokane Smart Circuit</v>
          </cell>
          <cell r="G2092" t="str">
            <v>Spokane Smart Circuit</v>
          </cell>
          <cell r="H2092" t="str">
            <v>T&amp;D Engineering</v>
          </cell>
          <cell r="I2092" t="str">
            <v>T&amp;D</v>
          </cell>
          <cell r="J2092" t="str">
            <v>No Driver</v>
          </cell>
          <cell r="K2092" t="str">
            <v>SRV_ED</v>
          </cell>
          <cell r="L2092" t="str">
            <v>JUR_WA</v>
          </cell>
          <cell r="M2092" t="str">
            <v>Elec Distribution 360-373</v>
          </cell>
          <cell r="N2092" t="str">
            <v>False</v>
          </cell>
          <cell r="O2092" t="str">
            <v>Inactive</v>
          </cell>
          <cell r="P2092" t="str">
            <v>ORG_H08</v>
          </cell>
        </row>
        <row r="2093">
          <cell r="A2093" t="str">
            <v>BI_SD906</v>
          </cell>
          <cell r="B2093" t="str">
            <v>SD906</v>
          </cell>
          <cell r="C2093" t="str">
            <v>BI_SD906 - Smart Circuit - Reporting &amp; Analytics</v>
          </cell>
          <cell r="D2093" t="str">
            <v>ER_2529</v>
          </cell>
          <cell r="E2093" t="str">
            <v>2529</v>
          </cell>
          <cell r="F2093" t="str">
            <v>ER_2529 - Spokane Smart Circuit</v>
          </cell>
          <cell r="G2093" t="str">
            <v>Spokane Smart Circuit</v>
          </cell>
          <cell r="H2093" t="str">
            <v>T&amp;D Engineering</v>
          </cell>
          <cell r="I2093" t="str">
            <v>T&amp;D</v>
          </cell>
          <cell r="J2093" t="str">
            <v>No Driver</v>
          </cell>
          <cell r="K2093" t="str">
            <v>SRV_ED</v>
          </cell>
          <cell r="L2093" t="str">
            <v>JUR_WA</v>
          </cell>
          <cell r="M2093" t="str">
            <v>Elec Distribution 360-373</v>
          </cell>
          <cell r="N2093" t="str">
            <v>False</v>
          </cell>
          <cell r="O2093" t="str">
            <v>Inactive</v>
          </cell>
          <cell r="P2093" t="str">
            <v>ORG_H08</v>
          </cell>
        </row>
        <row r="2094">
          <cell r="A2094" t="str">
            <v>BI_SD907</v>
          </cell>
          <cell r="B2094" t="str">
            <v>SD907</v>
          </cell>
          <cell r="C2094" t="str">
            <v>BI_SD907 - Smart Circuit - Software Purchase</v>
          </cell>
          <cell r="D2094" t="str">
            <v>ER_2529</v>
          </cell>
          <cell r="E2094" t="str">
            <v>2529</v>
          </cell>
          <cell r="F2094" t="str">
            <v>ER_2529 - Spokane Smart Circuit</v>
          </cell>
          <cell r="G2094" t="str">
            <v>Spokane Smart Circuit</v>
          </cell>
          <cell r="H2094" t="str">
            <v>T&amp;D Engineering</v>
          </cell>
          <cell r="I2094" t="str">
            <v>T&amp;D</v>
          </cell>
          <cell r="J2094" t="str">
            <v>No Driver</v>
          </cell>
          <cell r="K2094" t="str">
            <v>SRV_ED</v>
          </cell>
          <cell r="L2094" t="str">
            <v>JUR_WA</v>
          </cell>
          <cell r="M2094" t="str">
            <v>Elec Distribution 360-373</v>
          </cell>
          <cell r="N2094" t="str">
            <v>False</v>
          </cell>
          <cell r="O2094" t="str">
            <v>Inactive</v>
          </cell>
          <cell r="P2094" t="str">
            <v>ORG_H08</v>
          </cell>
        </row>
        <row r="2095">
          <cell r="A2095" t="str">
            <v>BI_SD908</v>
          </cell>
          <cell r="B2095" t="str">
            <v>SD908</v>
          </cell>
          <cell r="C2095" t="str">
            <v>BI_SD908 - Chester 115/13V Substation Rebld Dist Integration</v>
          </cell>
          <cell r="D2095" t="str">
            <v>ER_2204</v>
          </cell>
          <cell r="E2095" t="str">
            <v>2204</v>
          </cell>
          <cell r="F2095" t="str">
            <v>ER_2204 - Substation Rebuilds</v>
          </cell>
          <cell r="G2095" t="str">
            <v>Substation - Station Rebuilds Program</v>
          </cell>
          <cell r="H2095" t="str">
            <v>T&amp;D Engineering</v>
          </cell>
          <cell r="I2095" t="str">
            <v>T&amp;D</v>
          </cell>
          <cell r="J2095" t="str">
            <v>Asset Condition</v>
          </cell>
          <cell r="K2095" t="str">
            <v>SRV_ED</v>
          </cell>
          <cell r="L2095" t="str">
            <v>JUR_WA</v>
          </cell>
          <cell r="M2095" t="str">
            <v>Elec Distribution 360-373</v>
          </cell>
          <cell r="N2095" t="str">
            <v>True</v>
          </cell>
          <cell r="O2095" t="str">
            <v>Active</v>
          </cell>
          <cell r="P2095" t="str">
            <v>ORG_C51</v>
          </cell>
        </row>
        <row r="2096">
          <cell r="A2096" t="str">
            <v>BI_SD909</v>
          </cell>
          <cell r="B2096" t="str">
            <v>SD909</v>
          </cell>
          <cell r="C2096" t="str">
            <v>BI_SD909 - Sunset 115/13V Sub Rebuild Dist Integration</v>
          </cell>
          <cell r="D2096" t="str">
            <v>ER_2204</v>
          </cell>
          <cell r="E2096" t="str">
            <v>2204</v>
          </cell>
          <cell r="F2096" t="str">
            <v>ER_2204 - Substation Rebuilds</v>
          </cell>
          <cell r="G2096" t="str">
            <v>Substation - Station Rebuilds Program</v>
          </cell>
          <cell r="H2096" t="str">
            <v>T&amp;D Engineering</v>
          </cell>
          <cell r="I2096" t="str">
            <v>T&amp;D</v>
          </cell>
          <cell r="J2096" t="str">
            <v>Asset Condition</v>
          </cell>
          <cell r="K2096" t="str">
            <v>SRV_ED</v>
          </cell>
          <cell r="L2096" t="str">
            <v>JUR_WA</v>
          </cell>
          <cell r="M2096" t="str">
            <v>Elec Distribution 360-373</v>
          </cell>
          <cell r="N2096" t="str">
            <v>True</v>
          </cell>
          <cell r="O2096" t="str">
            <v>Active</v>
          </cell>
          <cell r="P2096" t="str">
            <v>ORG_C51</v>
          </cell>
        </row>
        <row r="2097">
          <cell r="A2097" t="str">
            <v>BI_SD910</v>
          </cell>
          <cell r="B2097" t="str">
            <v>SD910</v>
          </cell>
          <cell r="C2097" t="str">
            <v>BI_SD910 - Downtown East 115/13kV Sub Rebld Dist Integration</v>
          </cell>
          <cell r="D2097" t="str">
            <v>ER_2274</v>
          </cell>
          <cell r="E2097" t="str">
            <v>2274</v>
          </cell>
          <cell r="F2097" t="str">
            <v>ER_2274 - New Substations</v>
          </cell>
          <cell r="G2097" t="str">
            <v>Substation - New Distribution Station Capacity Program</v>
          </cell>
          <cell r="H2097" t="str">
            <v>T&amp;D Engineering</v>
          </cell>
          <cell r="I2097" t="str">
            <v>T&amp;D</v>
          </cell>
          <cell r="J2097" t="str">
            <v>Performance &amp; Capacity</v>
          </cell>
          <cell r="K2097" t="str">
            <v>SRV_ED</v>
          </cell>
          <cell r="L2097" t="str">
            <v>JUR_WA</v>
          </cell>
          <cell r="M2097" t="str">
            <v>Elec Transmission 350-359</v>
          </cell>
          <cell r="N2097" t="str">
            <v>True</v>
          </cell>
          <cell r="O2097" t="str">
            <v>Active</v>
          </cell>
          <cell r="P2097" t="str">
            <v>ORG_C51</v>
          </cell>
        </row>
        <row r="2098">
          <cell r="A2098" t="str">
            <v>BI_SD911</v>
          </cell>
          <cell r="B2098" t="str">
            <v>SD911</v>
          </cell>
          <cell r="C2098" t="str">
            <v>BI_SD911 - FWT12F2 Automation/Coms for Grid Modernization</v>
          </cell>
          <cell r="D2098" t="str">
            <v>ER_2599</v>
          </cell>
          <cell r="E2098" t="str">
            <v>2599</v>
          </cell>
          <cell r="F2098" t="str">
            <v>ER_2599 - Grid Mod Automation</v>
          </cell>
          <cell r="G2098" t="str">
            <v>Distribution Grid Modernization</v>
          </cell>
          <cell r="H2098" t="str">
            <v>T&amp;D Operations</v>
          </cell>
          <cell r="I2098" t="str">
            <v>T&amp;D</v>
          </cell>
          <cell r="J2098" t="str">
            <v>Asset Condition</v>
          </cell>
          <cell r="K2098" t="str">
            <v>SRV_ED</v>
          </cell>
          <cell r="L2098" t="str">
            <v>JUR_WA</v>
          </cell>
          <cell r="M2098" t="str">
            <v>Elec Distribution 360-373</v>
          </cell>
          <cell r="N2098" t="str">
            <v>True</v>
          </cell>
          <cell r="O2098" t="str">
            <v>Active</v>
          </cell>
          <cell r="P2098" t="str">
            <v>ORG_T51</v>
          </cell>
        </row>
        <row r="2099">
          <cell r="A2099" t="str">
            <v>BI_SD912</v>
          </cell>
          <cell r="B2099" t="str">
            <v>SD912</v>
          </cell>
          <cell r="C2099" t="str">
            <v>BI_SD912 - MLN12F1 Automation/Coms for Grid Modernization</v>
          </cell>
          <cell r="D2099" t="str">
            <v>ER_2599</v>
          </cell>
          <cell r="E2099" t="str">
            <v>2599</v>
          </cell>
          <cell r="F2099" t="str">
            <v>ER_2599 - Grid Mod Automation</v>
          </cell>
          <cell r="G2099" t="str">
            <v>Distribution Grid Modernization</v>
          </cell>
          <cell r="H2099" t="str">
            <v>T&amp;D Operations</v>
          </cell>
          <cell r="I2099" t="str">
            <v>T&amp;D</v>
          </cell>
          <cell r="J2099" t="str">
            <v>Asset Condition</v>
          </cell>
          <cell r="K2099" t="str">
            <v>SRV_ED</v>
          </cell>
          <cell r="L2099" t="str">
            <v>JUR_WA</v>
          </cell>
          <cell r="M2099" t="str">
            <v>Elec Distribution 360-373</v>
          </cell>
          <cell r="N2099" t="str">
            <v>True</v>
          </cell>
          <cell r="O2099" t="str">
            <v>Active</v>
          </cell>
          <cell r="P2099" t="str">
            <v>ORG_T51</v>
          </cell>
        </row>
        <row r="2100">
          <cell r="A2100" t="str">
            <v>BI_SD913</v>
          </cell>
          <cell r="B2100" t="str">
            <v>SD913</v>
          </cell>
          <cell r="C2100" t="str">
            <v>BI_SD913 - FWT12F2 Automation/Coms for Grid Modernization</v>
          </cell>
          <cell r="D2100" t="str">
            <v>ER_2470</v>
          </cell>
          <cell r="E2100" t="str">
            <v>2470</v>
          </cell>
          <cell r="F2100" t="str">
            <v>ER_2470 - Dist Grid Modernization</v>
          </cell>
          <cell r="G2100" t="str">
            <v>Distribution Grid Modernization</v>
          </cell>
          <cell r="H2100" t="str">
            <v>T&amp;D Operations</v>
          </cell>
          <cell r="I2100" t="str">
            <v>T&amp;D</v>
          </cell>
          <cell r="J2100" t="str">
            <v>Asset Condition</v>
          </cell>
          <cell r="K2100" t="str">
            <v>SRV_ED</v>
          </cell>
          <cell r="L2100" t="str">
            <v>JUR_WA</v>
          </cell>
          <cell r="M2100" t="str">
            <v>Elec Distribution 360-373</v>
          </cell>
          <cell r="N2100" t="str">
            <v>True</v>
          </cell>
          <cell r="O2100" t="str">
            <v>Active</v>
          </cell>
          <cell r="P2100" t="str">
            <v>ORG_T51</v>
          </cell>
        </row>
        <row r="2101">
          <cell r="A2101" t="str">
            <v>BI_SD914</v>
          </cell>
          <cell r="B2101" t="str">
            <v>SD914</v>
          </cell>
          <cell r="C2101" t="str">
            <v>BI_SD914 - Airway Heights 12f1 - transfer distribution</v>
          </cell>
          <cell r="D2101" t="str">
            <v>ER_2310</v>
          </cell>
          <cell r="E2101" t="str">
            <v>2310</v>
          </cell>
          <cell r="F2101" t="str">
            <v>ER_2310 - West Plains Transmission Reinforce</v>
          </cell>
          <cell r="G2101" t="str">
            <v>Transmission Construction - Compliance</v>
          </cell>
          <cell r="H2101" t="str">
            <v>T&amp;D Engineering</v>
          </cell>
          <cell r="I2101" t="str">
            <v>T&amp;D</v>
          </cell>
          <cell r="J2101" t="str">
            <v>Mandatory &amp; Compliance</v>
          </cell>
          <cell r="K2101" t="str">
            <v>SRV_ED</v>
          </cell>
          <cell r="L2101" t="str">
            <v>JUR_AN</v>
          </cell>
          <cell r="M2101" t="str">
            <v>Elec Transmission 350-359</v>
          </cell>
          <cell r="N2101" t="str">
            <v>True</v>
          </cell>
          <cell r="O2101" t="str">
            <v>Inactive</v>
          </cell>
          <cell r="P2101" t="str">
            <v>ORG_B50</v>
          </cell>
        </row>
        <row r="2102">
          <cell r="A2102" t="str">
            <v>BI_SD915</v>
          </cell>
          <cell r="B2102" t="str">
            <v>SD915</v>
          </cell>
          <cell r="C2102" t="str">
            <v>BI_SD915 - Silver Lake 12f2 - transfer distribution</v>
          </cell>
          <cell r="D2102" t="str">
            <v>ER_2310</v>
          </cell>
          <cell r="E2102" t="str">
            <v>2310</v>
          </cell>
          <cell r="F2102" t="str">
            <v>ER_2310 - West Plains Transmission Reinforce</v>
          </cell>
          <cell r="G2102" t="str">
            <v>Transmission Construction - Compliance</v>
          </cell>
          <cell r="H2102" t="str">
            <v>T&amp;D Engineering</v>
          </cell>
          <cell r="I2102" t="str">
            <v>T&amp;D</v>
          </cell>
          <cell r="J2102" t="str">
            <v>Mandatory &amp; Compliance</v>
          </cell>
          <cell r="K2102" t="str">
            <v>SRV_ED</v>
          </cell>
          <cell r="L2102" t="str">
            <v>JUR_AN</v>
          </cell>
          <cell r="M2102" t="str">
            <v>Elec Transmission 350-359</v>
          </cell>
          <cell r="N2102" t="str">
            <v>True</v>
          </cell>
          <cell r="O2102" t="str">
            <v>Inactive</v>
          </cell>
          <cell r="P2102" t="str">
            <v>ORG_B50</v>
          </cell>
        </row>
        <row r="2103">
          <cell r="A2103" t="str">
            <v>BI_SD916</v>
          </cell>
          <cell r="B2103" t="str">
            <v>SD916</v>
          </cell>
          <cell r="C2103" t="str">
            <v>BI_SD916 - Greenacres 115-13,20 MVA 2 Fdrs</v>
          </cell>
          <cell r="D2103" t="str">
            <v>ER_2443</v>
          </cell>
          <cell r="E2103" t="str">
            <v>2443</v>
          </cell>
          <cell r="F2103" t="str">
            <v>ER_2443 - Greenacres 115-13kV Sub - New Construct</v>
          </cell>
          <cell r="G2103" t="str">
            <v>Substation - New Distribution Station Capacity Program</v>
          </cell>
          <cell r="H2103" t="str">
            <v>T&amp;D Engineering</v>
          </cell>
          <cell r="I2103" t="str">
            <v>T&amp;D</v>
          </cell>
          <cell r="J2103" t="str">
            <v>Performance &amp; Capacity</v>
          </cell>
          <cell r="K2103" t="str">
            <v>SRV_ED</v>
          </cell>
          <cell r="L2103" t="str">
            <v>JUR_WA</v>
          </cell>
          <cell r="M2103" t="str">
            <v>Elec Distribution 360-373</v>
          </cell>
          <cell r="N2103" t="str">
            <v>True</v>
          </cell>
          <cell r="O2103" t="str">
            <v>Inactive</v>
          </cell>
          <cell r="P2103" t="str">
            <v>ORG_B50</v>
          </cell>
        </row>
        <row r="2104">
          <cell r="A2104" t="str">
            <v>BI_SD921</v>
          </cell>
          <cell r="B2104" t="str">
            <v>SD921</v>
          </cell>
          <cell r="C2104" t="str">
            <v>BI_SD921 - North Hill 4F1 &amp; 4F2 - Convert Load to 13Kv</v>
          </cell>
          <cell r="D2104" t="str">
            <v>ER_2288</v>
          </cell>
          <cell r="E2104" t="str">
            <v>2288</v>
          </cell>
          <cell r="F2104" t="str">
            <v>ER_2288 - N Hill-Retire&amp;Salvage</v>
          </cell>
          <cell r="G2104" t="str">
            <v>Regular Capital - Pre Business Case</v>
          </cell>
          <cell r="H2104" t="str">
            <v>No Subfunction</v>
          </cell>
          <cell r="I2104" t="str">
            <v>No Function</v>
          </cell>
          <cell r="J2104" t="str">
            <v>No Driver</v>
          </cell>
          <cell r="K2104" t="str">
            <v>SRV_ED</v>
          </cell>
          <cell r="L2104" t="str">
            <v>JUR_WA</v>
          </cell>
          <cell r="M2104" t="str">
            <v>Elec Distribution 360-373</v>
          </cell>
          <cell r="N2104" t="str">
            <v>True</v>
          </cell>
          <cell r="O2104" t="str">
            <v>Inactive</v>
          </cell>
          <cell r="P2104" t="str">
            <v>ORG_B50</v>
          </cell>
        </row>
        <row r="2105">
          <cell r="A2105" t="str">
            <v>BI_SD922</v>
          </cell>
          <cell r="B2105" t="str">
            <v>SD922</v>
          </cell>
          <cell r="C2105" t="str">
            <v>BI_SD922 - AIR 12F2-SUN 12F4 URD SIA Flint Rd</v>
          </cell>
          <cell r="D2105" t="str">
            <v>ER_2514</v>
          </cell>
          <cell r="E2105" t="str">
            <v>2514</v>
          </cell>
          <cell r="F2105" t="str">
            <v>ER_2514 - Distribution - Spokane North &amp; West</v>
          </cell>
          <cell r="G2105" t="str">
            <v>Distribution System Enhancements</v>
          </cell>
          <cell r="H2105" t="str">
            <v>T&amp;D Engineering</v>
          </cell>
          <cell r="I2105" t="str">
            <v>T&amp;D</v>
          </cell>
          <cell r="J2105" t="str">
            <v>Performance &amp; Capacity</v>
          </cell>
          <cell r="K2105" t="str">
            <v>SRV_ED</v>
          </cell>
          <cell r="L2105" t="str">
            <v>JUR_WA</v>
          </cell>
          <cell r="M2105" t="str">
            <v>Elec Distribution 360-373</v>
          </cell>
          <cell r="N2105" t="str">
            <v>True</v>
          </cell>
          <cell r="O2105" t="str">
            <v>Inactive</v>
          </cell>
          <cell r="P2105" t="str">
            <v>ORG_C51</v>
          </cell>
        </row>
        <row r="2106">
          <cell r="A2106" t="str">
            <v>BI_SD923</v>
          </cell>
          <cell r="B2106" t="str">
            <v>SD923</v>
          </cell>
          <cell r="C2106" t="str">
            <v>BI_SD923 - C&amp;W 12F1-12F5 2/0</v>
          </cell>
          <cell r="D2106" t="str">
            <v>ER_2514</v>
          </cell>
          <cell r="E2106" t="str">
            <v>2514</v>
          </cell>
          <cell r="F2106" t="str">
            <v>ER_2514 - Distribution - Spokane North &amp; West</v>
          </cell>
          <cell r="G2106" t="str">
            <v>Distribution System Enhancements</v>
          </cell>
          <cell r="H2106" t="str">
            <v>T&amp;D Engineering</v>
          </cell>
          <cell r="I2106" t="str">
            <v>T&amp;D</v>
          </cell>
          <cell r="J2106" t="str">
            <v>Performance &amp; Capacity</v>
          </cell>
          <cell r="K2106" t="str">
            <v>SRV_ED</v>
          </cell>
          <cell r="L2106" t="str">
            <v>JUR_WA</v>
          </cell>
          <cell r="M2106" t="str">
            <v>Elec Distribution 360-373</v>
          </cell>
          <cell r="N2106" t="str">
            <v>True</v>
          </cell>
          <cell r="O2106" t="str">
            <v>Active</v>
          </cell>
          <cell r="P2106" t="str">
            <v>ORG_C51</v>
          </cell>
        </row>
        <row r="2107">
          <cell r="A2107" t="str">
            <v>BI_SD924</v>
          </cell>
          <cell r="B2107" t="str">
            <v>SD924</v>
          </cell>
          <cell r="C2107" t="str">
            <v>BI_SD924 - C&amp;W 12F4-SUN 12F1</v>
          </cell>
          <cell r="D2107" t="str">
            <v>ER_2514</v>
          </cell>
          <cell r="E2107" t="str">
            <v>2514</v>
          </cell>
          <cell r="F2107" t="str">
            <v>ER_2514 - Distribution - Spokane North &amp; West</v>
          </cell>
          <cell r="G2107" t="str">
            <v>Distribution System Enhancements</v>
          </cell>
          <cell r="H2107" t="str">
            <v>T&amp;D Engineering</v>
          </cell>
          <cell r="I2107" t="str">
            <v>T&amp;D</v>
          </cell>
          <cell r="J2107" t="str">
            <v>Performance &amp; Capacity</v>
          </cell>
          <cell r="K2107" t="str">
            <v>SRV_ED</v>
          </cell>
          <cell r="L2107" t="str">
            <v>JUR_WA</v>
          </cell>
          <cell r="M2107" t="str">
            <v>Elec Distribution 360-373</v>
          </cell>
          <cell r="N2107" t="str">
            <v>True</v>
          </cell>
          <cell r="O2107" t="str">
            <v>Inactive</v>
          </cell>
          <cell r="P2107" t="str">
            <v>ORG_C51</v>
          </cell>
        </row>
        <row r="2108">
          <cell r="A2108" t="str">
            <v>BI_SD925</v>
          </cell>
          <cell r="B2108" t="str">
            <v>SD925</v>
          </cell>
          <cell r="C2108" t="str">
            <v>BI_SD925 - MIL 12F2-12F3 URD Northwoods</v>
          </cell>
          <cell r="D2108" t="str">
            <v>ER_2514</v>
          </cell>
          <cell r="E2108" t="str">
            <v>2514</v>
          </cell>
          <cell r="F2108" t="str">
            <v>ER_2514 - Distribution - Spokane North &amp; West</v>
          </cell>
          <cell r="G2108" t="str">
            <v>Distribution System Enhancements</v>
          </cell>
          <cell r="H2108" t="str">
            <v>T&amp;D Engineering</v>
          </cell>
          <cell r="I2108" t="str">
            <v>T&amp;D</v>
          </cell>
          <cell r="J2108" t="str">
            <v>Performance &amp; Capacity</v>
          </cell>
          <cell r="K2108" t="str">
            <v>SRV_ED</v>
          </cell>
          <cell r="L2108" t="str">
            <v>JUR_WA</v>
          </cell>
          <cell r="M2108" t="str">
            <v>Elec Distribution 360-373</v>
          </cell>
          <cell r="N2108" t="str">
            <v>True</v>
          </cell>
          <cell r="O2108" t="str">
            <v>Active</v>
          </cell>
          <cell r="P2108" t="str">
            <v>ORG_C51</v>
          </cell>
        </row>
        <row r="2109">
          <cell r="A2109" t="str">
            <v>BI_SD926</v>
          </cell>
          <cell r="B2109" t="str">
            <v>SD926</v>
          </cell>
          <cell r="C2109" t="str">
            <v>BI_SD926 - SUN 12F4-12F2 #2CU</v>
          </cell>
          <cell r="D2109" t="str">
            <v>ER_2514</v>
          </cell>
          <cell r="E2109" t="str">
            <v>2514</v>
          </cell>
          <cell r="F2109" t="str">
            <v>ER_2514 - Distribution - Spokane North &amp; West</v>
          </cell>
          <cell r="G2109" t="str">
            <v>Distribution System Enhancements</v>
          </cell>
          <cell r="H2109" t="str">
            <v>T&amp;D Engineering</v>
          </cell>
          <cell r="I2109" t="str">
            <v>T&amp;D</v>
          </cell>
          <cell r="J2109" t="str">
            <v>Performance &amp; Capacity</v>
          </cell>
          <cell r="K2109" t="str">
            <v>SRV_ED</v>
          </cell>
          <cell r="L2109" t="str">
            <v>JUR_WA</v>
          </cell>
          <cell r="M2109" t="str">
            <v>Elec Distribution 360-373</v>
          </cell>
          <cell r="N2109" t="str">
            <v>True</v>
          </cell>
          <cell r="O2109" t="str">
            <v>Active</v>
          </cell>
          <cell r="P2109" t="str">
            <v>ORG_C51</v>
          </cell>
        </row>
        <row r="2110">
          <cell r="A2110" t="str">
            <v>BI_SD927</v>
          </cell>
          <cell r="B2110" t="str">
            <v>SD927</v>
          </cell>
          <cell r="C2110" t="str">
            <v>BI_SD927 - Waikiki Sub-Upgrade to (2) 30MVA Line-ups (Dist)</v>
          </cell>
          <cell r="D2110" t="str">
            <v>ER_2274</v>
          </cell>
          <cell r="E2110" t="str">
            <v>2274</v>
          </cell>
          <cell r="F2110" t="str">
            <v>ER_2274 - New Substations</v>
          </cell>
          <cell r="G2110" t="str">
            <v>Substation - New Distribution Station Capacity Program</v>
          </cell>
          <cell r="H2110" t="str">
            <v>T&amp;D Engineering</v>
          </cell>
          <cell r="I2110" t="str">
            <v>T&amp;D</v>
          </cell>
          <cell r="J2110" t="str">
            <v>Performance &amp; Capacity</v>
          </cell>
          <cell r="K2110" t="str">
            <v>SRV_ED</v>
          </cell>
          <cell r="L2110" t="str">
            <v>JUR_WA</v>
          </cell>
          <cell r="M2110" t="str">
            <v>Elec Transmission 350-359</v>
          </cell>
          <cell r="N2110" t="str">
            <v>True</v>
          </cell>
          <cell r="O2110" t="str">
            <v>Active</v>
          </cell>
          <cell r="P2110" t="str">
            <v>ORG_C51</v>
          </cell>
        </row>
        <row r="2111">
          <cell r="A2111" t="str">
            <v>BI_SD928</v>
          </cell>
          <cell r="B2111" t="str">
            <v>SD928</v>
          </cell>
          <cell r="C2111" t="str">
            <v>BI_SD928 - NE 12F4 - Macaroni Trunk Extension</v>
          </cell>
          <cell r="D2111" t="str">
            <v>ER_2514</v>
          </cell>
          <cell r="E2111" t="str">
            <v>2514</v>
          </cell>
          <cell r="F2111" t="str">
            <v>ER_2514 - Distribution - Spokane North &amp; West</v>
          </cell>
          <cell r="G2111" t="str">
            <v>Distribution System Enhancements</v>
          </cell>
          <cell r="H2111" t="str">
            <v>T&amp;D Engineering</v>
          </cell>
          <cell r="I2111" t="str">
            <v>T&amp;D</v>
          </cell>
          <cell r="J2111" t="str">
            <v>Performance &amp; Capacity</v>
          </cell>
          <cell r="K2111" t="str">
            <v>SRV_ED</v>
          </cell>
          <cell r="L2111" t="str">
            <v>JUR_WA</v>
          </cell>
          <cell r="M2111" t="str">
            <v>Elec Distribution 360-373</v>
          </cell>
          <cell r="N2111" t="str">
            <v>True</v>
          </cell>
          <cell r="O2111" t="str">
            <v>Active</v>
          </cell>
          <cell r="P2111" t="str">
            <v>ORG_C51</v>
          </cell>
        </row>
        <row r="2112">
          <cell r="A2112" t="str">
            <v>BI_SD929</v>
          </cell>
          <cell r="B2112" t="str">
            <v>SD929</v>
          </cell>
          <cell r="C2112" t="str">
            <v>BI_SD929 - MLN 12F1 Eloika Rd Tie &amp; Regs (0.7m)</v>
          </cell>
          <cell r="D2112" t="str">
            <v>ER_2514</v>
          </cell>
          <cell r="E2112" t="str">
            <v>2514</v>
          </cell>
          <cell r="F2112" t="str">
            <v>ER_2514 - Distribution - Spokane North &amp; West</v>
          </cell>
          <cell r="G2112" t="str">
            <v>Distribution System Enhancements</v>
          </cell>
          <cell r="H2112" t="str">
            <v>T&amp;D Engineering</v>
          </cell>
          <cell r="I2112" t="str">
            <v>T&amp;D</v>
          </cell>
          <cell r="J2112" t="str">
            <v>Performance &amp; Capacity</v>
          </cell>
          <cell r="K2112" t="str">
            <v>SRV_ED</v>
          </cell>
          <cell r="L2112" t="str">
            <v>JUR_WA</v>
          </cell>
          <cell r="M2112" t="str">
            <v>Elec Distribution 360-373</v>
          </cell>
          <cell r="N2112" t="str">
            <v>True</v>
          </cell>
          <cell r="O2112" t="str">
            <v>Active</v>
          </cell>
          <cell r="P2112" t="str">
            <v>ORG_C51</v>
          </cell>
        </row>
        <row r="2113">
          <cell r="A2113" t="str">
            <v>BI_SD930</v>
          </cell>
          <cell r="B2113" t="str">
            <v>SD930</v>
          </cell>
          <cell r="C2113" t="str">
            <v>BI_SD930 - INT 12F2 Recond Rutter Pkwy (2m)</v>
          </cell>
          <cell r="D2113" t="str">
            <v>ER_2514</v>
          </cell>
          <cell r="E2113" t="str">
            <v>2514</v>
          </cell>
          <cell r="F2113" t="str">
            <v>ER_2514 - Distribution - Spokane North &amp; West</v>
          </cell>
          <cell r="G2113" t="str">
            <v>Distribution System Enhancements</v>
          </cell>
          <cell r="H2113" t="str">
            <v>T&amp;D Engineering</v>
          </cell>
          <cell r="I2113" t="str">
            <v>T&amp;D</v>
          </cell>
          <cell r="J2113" t="str">
            <v>Performance &amp; Capacity</v>
          </cell>
          <cell r="K2113" t="str">
            <v>SRV_ED</v>
          </cell>
          <cell r="L2113" t="str">
            <v>JUR_WA</v>
          </cell>
          <cell r="M2113" t="str">
            <v>Elec Distribution 360-373</v>
          </cell>
          <cell r="N2113" t="str">
            <v>True</v>
          </cell>
          <cell r="O2113" t="str">
            <v>Active</v>
          </cell>
          <cell r="P2113" t="str">
            <v>ORG_C51</v>
          </cell>
        </row>
        <row r="2114">
          <cell r="A2114" t="str">
            <v>BI_SD931</v>
          </cell>
          <cell r="B2114" t="str">
            <v>SD931</v>
          </cell>
          <cell r="C2114" t="str">
            <v>BI_SD931 - ROS12F5 Grid Modernization</v>
          </cell>
          <cell r="D2114" t="str">
            <v>ER_2470</v>
          </cell>
          <cell r="E2114" t="str">
            <v>2470</v>
          </cell>
          <cell r="F2114" t="str">
            <v>ER_2470 - Dist Grid Modernization</v>
          </cell>
          <cell r="G2114" t="str">
            <v>Distribution Grid Modernization</v>
          </cell>
          <cell r="H2114" t="str">
            <v>T&amp;D Operations</v>
          </cell>
          <cell r="I2114" t="str">
            <v>T&amp;D</v>
          </cell>
          <cell r="J2114" t="str">
            <v>Asset Condition</v>
          </cell>
          <cell r="K2114" t="str">
            <v>SRV_ED</v>
          </cell>
          <cell r="L2114" t="str">
            <v>JUR_WA</v>
          </cell>
          <cell r="M2114" t="str">
            <v>Elec Distribution 360-373</v>
          </cell>
          <cell r="N2114" t="str">
            <v>True</v>
          </cell>
          <cell r="O2114" t="str">
            <v>Active</v>
          </cell>
          <cell r="P2114" t="str">
            <v>ORG_T51</v>
          </cell>
        </row>
        <row r="2115">
          <cell r="A2115" t="str">
            <v>BI_SD932</v>
          </cell>
          <cell r="B2115" t="str">
            <v>SD932</v>
          </cell>
          <cell r="C2115" t="str">
            <v>BI_SD932 - ROS12F4 Grid Modernization</v>
          </cell>
          <cell r="D2115" t="str">
            <v>ER_2470</v>
          </cell>
          <cell r="E2115" t="str">
            <v>2470</v>
          </cell>
          <cell r="F2115" t="str">
            <v>ER_2470 - Dist Grid Modernization</v>
          </cell>
          <cell r="G2115" t="str">
            <v>Distribution Grid Modernization</v>
          </cell>
          <cell r="H2115" t="str">
            <v>T&amp;D Operations</v>
          </cell>
          <cell r="I2115" t="str">
            <v>T&amp;D</v>
          </cell>
          <cell r="J2115" t="str">
            <v>Asset Condition</v>
          </cell>
          <cell r="K2115" t="str">
            <v>SRV_ED</v>
          </cell>
          <cell r="L2115" t="str">
            <v>JUR_WA</v>
          </cell>
          <cell r="M2115" t="str">
            <v>Elec Distribution 360-373</v>
          </cell>
          <cell r="N2115" t="str">
            <v>True</v>
          </cell>
          <cell r="O2115" t="str">
            <v>Active</v>
          </cell>
          <cell r="P2115" t="str">
            <v>ORG_T51</v>
          </cell>
        </row>
        <row r="2116">
          <cell r="A2116" t="str">
            <v>BI_SD933</v>
          </cell>
          <cell r="B2116" t="str">
            <v>SD933</v>
          </cell>
          <cell r="C2116" t="str">
            <v>BI_SD933 - ROS12F4 Grid Mod Automation</v>
          </cell>
          <cell r="D2116" t="str">
            <v>ER_2599</v>
          </cell>
          <cell r="E2116" t="str">
            <v>2599</v>
          </cell>
          <cell r="F2116" t="str">
            <v>ER_2599 - Grid Mod Automation</v>
          </cell>
          <cell r="G2116" t="str">
            <v>Distribution Grid Modernization</v>
          </cell>
          <cell r="H2116" t="str">
            <v>T&amp;D Operations</v>
          </cell>
          <cell r="I2116" t="str">
            <v>T&amp;D</v>
          </cell>
          <cell r="J2116" t="str">
            <v>Asset Condition</v>
          </cell>
          <cell r="K2116" t="str">
            <v>SRV_ED</v>
          </cell>
          <cell r="L2116" t="str">
            <v>JUR_WA</v>
          </cell>
          <cell r="M2116" t="str">
            <v>Elec Distribution 360-373</v>
          </cell>
          <cell r="N2116" t="str">
            <v>True</v>
          </cell>
          <cell r="O2116" t="str">
            <v>Active</v>
          </cell>
          <cell r="P2116" t="str">
            <v>ORG_T51</v>
          </cell>
        </row>
        <row r="2117">
          <cell r="A2117" t="str">
            <v>BI_SD985</v>
          </cell>
          <cell r="B2117" t="str">
            <v>SD985</v>
          </cell>
          <cell r="C2117" t="str">
            <v>BI_SD985 - North East 12F1 - Reconductor 1.6 Miles</v>
          </cell>
          <cell r="D2117" t="str">
            <v>ER_2296</v>
          </cell>
          <cell r="E2117" t="str">
            <v>2296</v>
          </cell>
          <cell r="F2117" t="str">
            <v>ER_2296 - NE Sub-Increase Capacity</v>
          </cell>
          <cell r="G2117" t="str">
            <v>Regular Capital - Pre Business Case</v>
          </cell>
          <cell r="H2117" t="str">
            <v>No Subfunction</v>
          </cell>
          <cell r="I2117" t="str">
            <v>No Function</v>
          </cell>
          <cell r="J2117" t="str">
            <v>No Driver</v>
          </cell>
          <cell r="K2117" t="str">
            <v>SRV_ED</v>
          </cell>
          <cell r="L2117" t="str">
            <v>JUR_WA</v>
          </cell>
          <cell r="M2117" t="str">
            <v>Elec Distribution 360-373</v>
          </cell>
          <cell r="N2117" t="str">
            <v>True</v>
          </cell>
          <cell r="O2117" t="str">
            <v>Inactive</v>
          </cell>
          <cell r="P2117" t="str">
            <v>ORG_B50</v>
          </cell>
        </row>
        <row r="2118">
          <cell r="A2118" t="str">
            <v>BI_SD990</v>
          </cell>
          <cell r="B2118" t="str">
            <v>SD990</v>
          </cell>
          <cell r="C2118" t="str">
            <v>BI_SD990 - Spokane Area - Dx Performance and Capacity</v>
          </cell>
          <cell r="D2118" t="str">
            <v>ER_2514</v>
          </cell>
          <cell r="E2118" t="str">
            <v>2514</v>
          </cell>
          <cell r="F2118" t="str">
            <v>ER_2514 - Distribution - Spokane North &amp; West</v>
          </cell>
          <cell r="G2118" t="str">
            <v>Distribution System Enhancements</v>
          </cell>
          <cell r="H2118" t="str">
            <v>T&amp;D Engineering</v>
          </cell>
          <cell r="I2118" t="str">
            <v>T&amp;D</v>
          </cell>
          <cell r="J2118" t="str">
            <v>Performance &amp; Capacity</v>
          </cell>
          <cell r="K2118" t="str">
            <v>SRV_ED</v>
          </cell>
          <cell r="L2118" t="str">
            <v>JUR_WA</v>
          </cell>
          <cell r="M2118" t="str">
            <v>Elec Distribution 360-373</v>
          </cell>
          <cell r="N2118" t="str">
            <v>False</v>
          </cell>
          <cell r="O2118" t="str">
            <v>Active</v>
          </cell>
          <cell r="P2118" t="str">
            <v>ORG_C51</v>
          </cell>
        </row>
        <row r="2119">
          <cell r="A2119" t="str">
            <v>BI_SG900</v>
          </cell>
          <cell r="B2119" t="str">
            <v>SG900</v>
          </cell>
          <cell r="C2119" t="str">
            <v>BI_SG900 - SR License Implementation</v>
          </cell>
          <cell r="D2119" t="str">
            <v>ER_4004</v>
          </cell>
          <cell r="E2119" t="str">
            <v>4004</v>
          </cell>
          <cell r="F2119" t="str">
            <v>ER_4004 - Spokane River License Implementation</v>
          </cell>
          <cell r="G2119" t="str">
            <v>Regular Capital - Pre Business Case</v>
          </cell>
          <cell r="H2119" t="str">
            <v>No Subfunction</v>
          </cell>
          <cell r="I2119" t="str">
            <v>No Function</v>
          </cell>
          <cell r="J2119" t="str">
            <v>No Driver</v>
          </cell>
          <cell r="K2119" t="str">
            <v>SRV_ED</v>
          </cell>
          <cell r="L2119" t="str">
            <v>JUR_AN</v>
          </cell>
          <cell r="M2119" t="str">
            <v>Hydro 331-336</v>
          </cell>
          <cell r="N2119" t="str">
            <v>True</v>
          </cell>
          <cell r="O2119" t="str">
            <v>Inactive</v>
          </cell>
          <cell r="P2119" t="str">
            <v>ORG_E07</v>
          </cell>
        </row>
        <row r="2120">
          <cell r="A2120" t="str">
            <v>BI_SI621</v>
          </cell>
          <cell r="B2120" t="str">
            <v>SI621</v>
          </cell>
          <cell r="C2120" t="str">
            <v>BI_SI621 - Spokane River License PM&amp;Es</v>
          </cell>
          <cell r="D2120" t="str">
            <v>ER_6107</v>
          </cell>
          <cell r="E2120" t="str">
            <v>6107</v>
          </cell>
          <cell r="F2120" t="str">
            <v>ER_6107 - Spokane River Implementation (PM&amp;E)</v>
          </cell>
          <cell r="G2120" t="str">
            <v>Spokane River License Implementation</v>
          </cell>
          <cell r="H2120" t="str">
            <v>Environmental Subfunction</v>
          </cell>
          <cell r="I2120" t="str">
            <v>Environmental</v>
          </cell>
          <cell r="J2120" t="str">
            <v>Mandatory &amp; Compliance</v>
          </cell>
          <cell r="K2120" t="str">
            <v>SRV_ED</v>
          </cell>
          <cell r="L2120" t="str">
            <v>JUR_AN</v>
          </cell>
          <cell r="M2120" t="str">
            <v>Hydro 331-336</v>
          </cell>
          <cell r="N2120" t="str">
            <v>True</v>
          </cell>
          <cell r="O2120" t="str">
            <v>Active</v>
          </cell>
          <cell r="P2120" t="str">
            <v>ORG_C04</v>
          </cell>
        </row>
        <row r="2121">
          <cell r="A2121" t="str">
            <v>BI_SN101</v>
          </cell>
          <cell r="B2121" t="str">
            <v>SN101</v>
          </cell>
          <cell r="C2121" t="str">
            <v>BI_SN101 - Relocate Op Gas Main on Monroe St. Bridge</v>
          </cell>
          <cell r="D2121" t="str">
            <v>ER_3101</v>
          </cell>
          <cell r="E2121" t="str">
            <v>3101</v>
          </cell>
          <cell r="F2121" t="str">
            <v>ER_3101 - Monroe St Bridge-Gas piping</v>
          </cell>
          <cell r="G2121" t="str">
            <v>Regular Capital - Pre Business Case</v>
          </cell>
          <cell r="H2121" t="str">
            <v>No Subfunction</v>
          </cell>
          <cell r="I2121" t="str">
            <v>No Function</v>
          </cell>
          <cell r="J2121" t="str">
            <v>No Driver</v>
          </cell>
          <cell r="K2121" t="str">
            <v>SRV_GD</v>
          </cell>
          <cell r="L2121" t="str">
            <v>JUR_WA</v>
          </cell>
          <cell r="M2121" t="str">
            <v>Gas Distribution 374-387</v>
          </cell>
          <cell r="N2121" t="str">
            <v>False</v>
          </cell>
          <cell r="O2121" t="str">
            <v>Inactive</v>
          </cell>
          <cell r="P2121" t="str">
            <v>ORG_L50</v>
          </cell>
        </row>
        <row r="2122">
          <cell r="A2122" t="str">
            <v>BI_SN121</v>
          </cell>
          <cell r="B2122" t="str">
            <v>SN121</v>
          </cell>
          <cell r="C2122" t="str">
            <v>BI_SN121 - Relocate Hp Gas Main for N-S Freeway Project</v>
          </cell>
          <cell r="D2122" t="str">
            <v>ER_3102</v>
          </cell>
          <cell r="E2122" t="str">
            <v>3102</v>
          </cell>
          <cell r="F2122" t="str">
            <v>ER_3102 - N-S Freeway/Gas</v>
          </cell>
          <cell r="G2122" t="str">
            <v>Regular Capital - Pre Business Case</v>
          </cell>
          <cell r="H2122" t="str">
            <v>No Subfunction</v>
          </cell>
          <cell r="I2122" t="str">
            <v>No Function</v>
          </cell>
          <cell r="J2122" t="str">
            <v>No Driver</v>
          </cell>
          <cell r="K2122" t="str">
            <v>SRV_GD</v>
          </cell>
          <cell r="L2122" t="str">
            <v>JUR_WA</v>
          </cell>
          <cell r="M2122" t="str">
            <v>Gas Distribution 374-387</v>
          </cell>
          <cell r="N2122" t="str">
            <v>True</v>
          </cell>
          <cell r="O2122" t="str">
            <v>Inactive</v>
          </cell>
          <cell r="P2122" t="str">
            <v>ORG_L50</v>
          </cell>
        </row>
        <row r="2123">
          <cell r="A2123" t="str">
            <v>BI_SS001</v>
          </cell>
          <cell r="B2123" t="str">
            <v>SS001</v>
          </cell>
          <cell r="C2123" t="str">
            <v>BI_SS001 - Garden Springs - Upgrade Bus</v>
          </cell>
          <cell r="D2123" t="str">
            <v>ER_2310</v>
          </cell>
          <cell r="E2123" t="str">
            <v>2310</v>
          </cell>
          <cell r="F2123" t="str">
            <v>ER_2310 - West Plains Transmission Reinforce</v>
          </cell>
          <cell r="G2123" t="str">
            <v>Transmission Construction - Compliance</v>
          </cell>
          <cell r="H2123" t="str">
            <v>T&amp;D Engineering</v>
          </cell>
          <cell r="I2123" t="str">
            <v>T&amp;D</v>
          </cell>
          <cell r="J2123" t="str">
            <v>Mandatory &amp; Compliance</v>
          </cell>
          <cell r="K2123" t="str">
            <v>SRV_ED</v>
          </cell>
          <cell r="L2123" t="str">
            <v>JUR_AN</v>
          </cell>
          <cell r="M2123" t="str">
            <v>Elec Transmission 350-359</v>
          </cell>
          <cell r="N2123" t="str">
            <v>True</v>
          </cell>
          <cell r="O2123" t="str">
            <v>Inactive</v>
          </cell>
          <cell r="P2123" t="str">
            <v>ORG_M08</v>
          </cell>
        </row>
        <row r="2124">
          <cell r="A2124" t="str">
            <v>BI_SS002</v>
          </cell>
          <cell r="B2124" t="str">
            <v>SS002</v>
          </cell>
          <cell r="C2124" t="str">
            <v>BI_SS002 - Reardan Wind Integr-Silver Lake(SLK) 115 Sub Recon</v>
          </cell>
          <cell r="D2124" t="str">
            <v>ER_2519</v>
          </cell>
          <cell r="E2124" t="str">
            <v>2519</v>
          </cell>
          <cell r="F2124" t="str">
            <v>ER_2519 - Reardan Wind Farm Integration -Substation</v>
          </cell>
          <cell r="G2124" t="str">
            <v>Regular Capital - Pre Business Case</v>
          </cell>
          <cell r="H2124" t="str">
            <v>No Subfunction</v>
          </cell>
          <cell r="I2124" t="str">
            <v>No Function</v>
          </cell>
          <cell r="J2124" t="str">
            <v>No Driver</v>
          </cell>
          <cell r="K2124" t="str">
            <v>SRV_ED</v>
          </cell>
          <cell r="L2124" t="str">
            <v>JUR_WA</v>
          </cell>
          <cell r="M2124" t="str">
            <v>Elec Transmission 350-359</v>
          </cell>
          <cell r="N2124" t="str">
            <v>True</v>
          </cell>
          <cell r="O2124" t="str">
            <v>Inactive</v>
          </cell>
          <cell r="P2124" t="str">
            <v>ORG_M08</v>
          </cell>
        </row>
        <row r="2125">
          <cell r="A2125" t="str">
            <v>BI_SS003</v>
          </cell>
          <cell r="B2125" t="str">
            <v>SS003</v>
          </cell>
          <cell r="C2125" t="str">
            <v>BI_SS003 - Reardan Wind Integr-POI 115kV Switching Station</v>
          </cell>
          <cell r="D2125" t="str">
            <v>ER_2519</v>
          </cell>
          <cell r="E2125" t="str">
            <v>2519</v>
          </cell>
          <cell r="F2125" t="str">
            <v>ER_2519 - Reardan Wind Farm Integration -Substation</v>
          </cell>
          <cell r="G2125" t="str">
            <v>Regular Capital - Pre Business Case</v>
          </cell>
          <cell r="H2125" t="str">
            <v>No Subfunction</v>
          </cell>
          <cell r="I2125" t="str">
            <v>No Function</v>
          </cell>
          <cell r="J2125" t="str">
            <v>No Driver</v>
          </cell>
          <cell r="K2125" t="str">
            <v>SRV_ED</v>
          </cell>
          <cell r="L2125" t="str">
            <v>JUR_WA</v>
          </cell>
          <cell r="M2125" t="str">
            <v>Elec Transmission 350-359</v>
          </cell>
          <cell r="N2125" t="str">
            <v>True</v>
          </cell>
          <cell r="O2125" t="str">
            <v>Inactive</v>
          </cell>
          <cell r="P2125" t="str">
            <v>ORG_M08</v>
          </cell>
        </row>
        <row r="2126">
          <cell r="A2126" t="str">
            <v>BI_SS004</v>
          </cell>
          <cell r="B2126" t="str">
            <v>SS004</v>
          </cell>
          <cell r="C2126" t="str">
            <v>BI_SS004 - Reardan Wind Integr-Garden Springs(GDN)New 115 Sub</v>
          </cell>
          <cell r="D2126" t="str">
            <v>ER_2519</v>
          </cell>
          <cell r="E2126" t="str">
            <v>2519</v>
          </cell>
          <cell r="F2126" t="str">
            <v>ER_2519 - Reardan Wind Farm Integration -Substation</v>
          </cell>
          <cell r="G2126" t="str">
            <v>Regular Capital - Pre Business Case</v>
          </cell>
          <cell r="H2126" t="str">
            <v>No Subfunction</v>
          </cell>
          <cell r="I2126" t="str">
            <v>No Function</v>
          </cell>
          <cell r="J2126" t="str">
            <v>No Driver</v>
          </cell>
          <cell r="K2126" t="str">
            <v>SRV_ED</v>
          </cell>
          <cell r="L2126" t="str">
            <v>JUR_WA</v>
          </cell>
          <cell r="M2126" t="str">
            <v>Elec Transmission 350-359</v>
          </cell>
          <cell r="N2126" t="str">
            <v>True</v>
          </cell>
          <cell r="O2126" t="str">
            <v>Inactive</v>
          </cell>
          <cell r="P2126" t="str">
            <v>ORG_M08</v>
          </cell>
        </row>
        <row r="2127">
          <cell r="A2127" t="str">
            <v>BI_SS005</v>
          </cell>
          <cell r="B2127" t="str">
            <v>SS005</v>
          </cell>
          <cell r="C2127" t="str">
            <v>BI_SS005 - WPP Collector Stn -Direct Assigned (Cont,Prot,Mtr)</v>
          </cell>
          <cell r="D2127" t="str">
            <v>ER_2520</v>
          </cell>
          <cell r="E2127" t="str">
            <v>2520</v>
          </cell>
          <cell r="F2127" t="str">
            <v>ER_2520 - Reardan Wind Farm Integration - Reimbursable</v>
          </cell>
          <cell r="G2127" t="str">
            <v>Regular Capital - Pre Business Case</v>
          </cell>
          <cell r="H2127" t="str">
            <v>No Subfunction</v>
          </cell>
          <cell r="I2127" t="str">
            <v>No Function</v>
          </cell>
          <cell r="J2127" t="str">
            <v>No Driver</v>
          </cell>
          <cell r="K2127" t="str">
            <v>SRV_ED</v>
          </cell>
          <cell r="L2127" t="str">
            <v>JUR_WA</v>
          </cell>
          <cell r="M2127" t="str">
            <v>Elec Transmission 350-359</v>
          </cell>
          <cell r="N2127" t="str">
            <v>True</v>
          </cell>
          <cell r="O2127" t="str">
            <v>Inactive</v>
          </cell>
          <cell r="P2127" t="str">
            <v>ORG_M08</v>
          </cell>
        </row>
        <row r="2128">
          <cell r="A2128" t="str">
            <v>BI_SS006</v>
          </cell>
          <cell r="B2128" t="str">
            <v>SS006</v>
          </cell>
          <cell r="C2128" t="str">
            <v>BI_SS006 - Point of Interconnection Stn (POI)-Direct Assigned</v>
          </cell>
          <cell r="D2128" t="str">
            <v>ER_2520</v>
          </cell>
          <cell r="E2128" t="str">
            <v>2520</v>
          </cell>
          <cell r="F2128" t="str">
            <v>ER_2520 - Reardan Wind Farm Integration - Reimbursable</v>
          </cell>
          <cell r="G2128" t="str">
            <v>Regular Capital - Pre Business Case</v>
          </cell>
          <cell r="H2128" t="str">
            <v>No Subfunction</v>
          </cell>
          <cell r="I2128" t="str">
            <v>No Function</v>
          </cell>
          <cell r="J2128" t="str">
            <v>No Driver</v>
          </cell>
          <cell r="K2128" t="str">
            <v>SRV_ED</v>
          </cell>
          <cell r="L2128" t="str">
            <v>JUR_WA</v>
          </cell>
          <cell r="M2128" t="str">
            <v>Elec Transmission 350-359</v>
          </cell>
          <cell r="N2128" t="str">
            <v>True</v>
          </cell>
          <cell r="O2128" t="str">
            <v>Inactive</v>
          </cell>
          <cell r="P2128" t="str">
            <v>ORG_M08</v>
          </cell>
        </row>
        <row r="2129">
          <cell r="A2129" t="str">
            <v>BI_SS007</v>
          </cell>
          <cell r="B2129" t="str">
            <v>SS007</v>
          </cell>
          <cell r="C2129" t="str">
            <v>BI_SS007 - Reardan Wind Integr-New Circ Swtchrs Airwy Hts Sub</v>
          </cell>
          <cell r="D2129" t="str">
            <v>ER_2519</v>
          </cell>
          <cell r="E2129" t="str">
            <v>2519</v>
          </cell>
          <cell r="F2129" t="str">
            <v>ER_2519 - Reardan Wind Farm Integration -Substation</v>
          </cell>
          <cell r="G2129" t="str">
            <v>Regular Capital - Pre Business Case</v>
          </cell>
          <cell r="H2129" t="str">
            <v>No Subfunction</v>
          </cell>
          <cell r="I2129" t="str">
            <v>No Function</v>
          </cell>
          <cell r="J2129" t="str">
            <v>No Driver</v>
          </cell>
          <cell r="K2129" t="str">
            <v>SRV_ED</v>
          </cell>
          <cell r="L2129" t="str">
            <v>JUR_WA</v>
          </cell>
          <cell r="M2129" t="str">
            <v>Elec Transmission 350-359</v>
          </cell>
          <cell r="N2129" t="str">
            <v>True</v>
          </cell>
          <cell r="O2129" t="str">
            <v>Inactive</v>
          </cell>
          <cell r="P2129" t="str">
            <v>ORG_M08</v>
          </cell>
        </row>
        <row r="2130">
          <cell r="A2130" t="str">
            <v>BI_SS008</v>
          </cell>
          <cell r="B2130" t="str">
            <v>SS008</v>
          </cell>
          <cell r="C2130" t="str">
            <v>BI_SS008 - Reardan Wind Intgr-Upgd Relay Pkgs at Various Stns</v>
          </cell>
          <cell r="D2130" t="str">
            <v>ER_2519</v>
          </cell>
          <cell r="E2130" t="str">
            <v>2519</v>
          </cell>
          <cell r="F2130" t="str">
            <v>ER_2519 - Reardan Wind Farm Integration -Substation</v>
          </cell>
          <cell r="G2130" t="str">
            <v>Regular Capital - Pre Business Case</v>
          </cell>
          <cell r="H2130" t="str">
            <v>No Subfunction</v>
          </cell>
          <cell r="I2130" t="str">
            <v>No Function</v>
          </cell>
          <cell r="J2130" t="str">
            <v>No Driver</v>
          </cell>
          <cell r="K2130" t="str">
            <v>SRV_ED</v>
          </cell>
          <cell r="L2130" t="str">
            <v>JUR_WA</v>
          </cell>
          <cell r="M2130" t="str">
            <v>Elec Transmission 350-359</v>
          </cell>
          <cell r="N2130" t="str">
            <v>True</v>
          </cell>
          <cell r="O2130" t="str">
            <v>Inactive</v>
          </cell>
          <cell r="P2130" t="str">
            <v>ORG_M08</v>
          </cell>
        </row>
        <row r="2131">
          <cell r="A2131" t="str">
            <v>BI_SS009</v>
          </cell>
          <cell r="B2131" t="str">
            <v>SS009</v>
          </cell>
          <cell r="C2131" t="str">
            <v>BI_SS009 - Reardan Wind Intgr-Fbr Drops&amp; Comm Eqp DGP-POI-SLK</v>
          </cell>
          <cell r="D2131" t="str">
            <v>ER_2519</v>
          </cell>
          <cell r="E2131" t="str">
            <v>2519</v>
          </cell>
          <cell r="F2131" t="str">
            <v>ER_2519 - Reardan Wind Farm Integration -Substation</v>
          </cell>
          <cell r="G2131" t="str">
            <v>Regular Capital - Pre Business Case</v>
          </cell>
          <cell r="H2131" t="str">
            <v>No Subfunction</v>
          </cell>
          <cell r="I2131" t="str">
            <v>No Function</v>
          </cell>
          <cell r="J2131" t="str">
            <v>No Driver</v>
          </cell>
          <cell r="K2131" t="str">
            <v>SRV_ED</v>
          </cell>
          <cell r="L2131" t="str">
            <v>JUR_WA</v>
          </cell>
          <cell r="M2131" t="str">
            <v>Elec Transmission 350-359</v>
          </cell>
          <cell r="N2131" t="str">
            <v>True</v>
          </cell>
          <cell r="O2131" t="str">
            <v>Inactive</v>
          </cell>
          <cell r="P2131" t="str">
            <v>ORG_M08</v>
          </cell>
        </row>
        <row r="2132">
          <cell r="A2132" t="str">
            <v>BI_SS010</v>
          </cell>
          <cell r="B2132" t="str">
            <v>SS010</v>
          </cell>
          <cell r="C2132" t="str">
            <v>BI_SS010 - Irvin 115 kV Switching Station - Purchase lot</v>
          </cell>
          <cell r="D2132" t="str">
            <v>ER_2446</v>
          </cell>
          <cell r="E2132" t="str">
            <v>2446</v>
          </cell>
          <cell r="F2132" t="str">
            <v>ER_2446 - Irvin Sub - New Construction</v>
          </cell>
          <cell r="G2132" t="str">
            <v>Spokane Valley Transmission Reinforcement Project</v>
          </cell>
          <cell r="H2132" t="str">
            <v>T&amp;D Engineering</v>
          </cell>
          <cell r="I2132" t="str">
            <v>T&amp;D</v>
          </cell>
          <cell r="J2132" t="str">
            <v>Mandatory &amp; Compliance</v>
          </cell>
          <cell r="K2132" t="str">
            <v>SRV_ED</v>
          </cell>
          <cell r="L2132" t="str">
            <v>JUR_AN</v>
          </cell>
          <cell r="M2132" t="str">
            <v>Elec Transmission 350-359</v>
          </cell>
          <cell r="N2132" t="str">
            <v>False</v>
          </cell>
          <cell r="O2132" t="str">
            <v>Inactive</v>
          </cell>
          <cell r="P2132" t="str">
            <v>ORG_M08</v>
          </cell>
        </row>
        <row r="2133">
          <cell r="A2133" t="str">
            <v>BI_SS013</v>
          </cell>
          <cell r="B2133" t="str">
            <v>SS013</v>
          </cell>
          <cell r="C2133" t="str">
            <v>BI_SS013 - Post St 115 Sub - Retire &amp; Salvage 4Kv Equipment</v>
          </cell>
          <cell r="D2133" t="str">
            <v>ER_2251</v>
          </cell>
          <cell r="E2133" t="str">
            <v>2251</v>
          </cell>
          <cell r="F2133" t="str">
            <v>ER_2251 - Post St-Improvement/Upgrades</v>
          </cell>
          <cell r="G2133" t="str">
            <v>Downtown Network - Performance &amp; Capacity</v>
          </cell>
          <cell r="H2133" t="str">
            <v>Downtown Network</v>
          </cell>
          <cell r="I2133" t="str">
            <v>T&amp;D</v>
          </cell>
          <cell r="J2133" t="str">
            <v>Performance &amp; Capacity</v>
          </cell>
          <cell r="K2133" t="str">
            <v>SRV_ED</v>
          </cell>
          <cell r="L2133" t="str">
            <v>JUR_WA</v>
          </cell>
          <cell r="M2133" t="str">
            <v>Elec Distribution 360-373</v>
          </cell>
          <cell r="N2133" t="str">
            <v>True</v>
          </cell>
          <cell r="O2133" t="str">
            <v>Inactive</v>
          </cell>
          <cell r="P2133" t="str">
            <v>ORG_F08</v>
          </cell>
        </row>
        <row r="2134">
          <cell r="A2134" t="str">
            <v>BI_SS014</v>
          </cell>
          <cell r="B2134" t="str">
            <v>SS014</v>
          </cell>
          <cell r="C2134" t="str">
            <v>BI_SS014 - Beacon 230 kV Sub - Convert to DB-DB</v>
          </cell>
          <cell r="D2134" t="str">
            <v>ER_2204</v>
          </cell>
          <cell r="E2134" t="str">
            <v>2204</v>
          </cell>
          <cell r="F2134" t="str">
            <v>ER_2204 - Substation Rebuilds</v>
          </cell>
          <cell r="G2134" t="str">
            <v>Substation - Station Rebuilds Program</v>
          </cell>
          <cell r="H2134" t="str">
            <v>T&amp;D Engineering</v>
          </cell>
          <cell r="I2134" t="str">
            <v>T&amp;D</v>
          </cell>
          <cell r="J2134" t="str">
            <v>Asset Condition</v>
          </cell>
          <cell r="K2134" t="str">
            <v>SRV_ED</v>
          </cell>
          <cell r="L2134" t="str">
            <v>JUR_AN</v>
          </cell>
          <cell r="M2134" t="str">
            <v>Elec Distribution 360-373</v>
          </cell>
          <cell r="N2134" t="str">
            <v>True</v>
          </cell>
          <cell r="O2134" t="str">
            <v>Inactive</v>
          </cell>
          <cell r="P2134" t="str">
            <v>ORG_M08</v>
          </cell>
        </row>
        <row r="2135">
          <cell r="A2135" t="str">
            <v>BI_SS015</v>
          </cell>
          <cell r="B2135" t="str">
            <v>SS015</v>
          </cell>
          <cell r="C2135" t="str">
            <v>BI_SS015 - College &amp; Walnut Substation Yard Expansion</v>
          </cell>
          <cell r="D2135" t="str">
            <v>ER_2204</v>
          </cell>
          <cell r="E2135" t="str">
            <v>2204</v>
          </cell>
          <cell r="F2135" t="str">
            <v>ER_2204 - Substation Rebuilds</v>
          </cell>
          <cell r="G2135" t="str">
            <v>Substation - Station Rebuilds Program</v>
          </cell>
          <cell r="H2135" t="str">
            <v>T&amp;D Engineering</v>
          </cell>
          <cell r="I2135" t="str">
            <v>T&amp;D</v>
          </cell>
          <cell r="J2135" t="str">
            <v>Asset Condition</v>
          </cell>
          <cell r="K2135" t="str">
            <v>SRV_ED</v>
          </cell>
          <cell r="L2135" t="str">
            <v>JUR_AN</v>
          </cell>
          <cell r="M2135" t="str">
            <v>Elec Distribution 360-373</v>
          </cell>
          <cell r="N2135" t="str">
            <v>False</v>
          </cell>
          <cell r="O2135" t="str">
            <v>Inactive</v>
          </cell>
          <cell r="P2135" t="str">
            <v>ORG_M08</v>
          </cell>
        </row>
        <row r="2136">
          <cell r="A2136" t="str">
            <v>BI_SS016</v>
          </cell>
          <cell r="B2136" t="str">
            <v>SS016</v>
          </cell>
          <cell r="C2136" t="str">
            <v>BI_SS016 - Sunset - Replace 13 kV Bus 2 UG Cable</v>
          </cell>
          <cell r="D2136" t="str">
            <v>ER_2285</v>
          </cell>
          <cell r="E2136" t="str">
            <v>2285</v>
          </cell>
          <cell r="F2136" t="str">
            <v>ER_2285 - Sunset Sub - Rebuild</v>
          </cell>
          <cell r="G2136" t="str">
            <v>Substation - Station Rebuilds Program</v>
          </cell>
          <cell r="H2136" t="str">
            <v>T&amp;D Engineering</v>
          </cell>
          <cell r="I2136" t="str">
            <v>T&amp;D</v>
          </cell>
          <cell r="J2136" t="str">
            <v>Asset Condition</v>
          </cell>
          <cell r="K2136" t="str">
            <v>SRV_ED</v>
          </cell>
          <cell r="L2136" t="str">
            <v>JUR_WA</v>
          </cell>
          <cell r="M2136" t="str">
            <v>Elec Distribution 360-373</v>
          </cell>
          <cell r="N2136" t="str">
            <v>False</v>
          </cell>
          <cell r="O2136" t="str">
            <v>Inactive</v>
          </cell>
          <cell r="P2136" t="str">
            <v>ORG_M08</v>
          </cell>
        </row>
        <row r="2137">
          <cell r="A2137" t="str">
            <v>BI_SS017</v>
          </cell>
          <cell r="B2137" t="str">
            <v>SS017</v>
          </cell>
          <cell r="C2137" t="str">
            <v>BI_SS017 - Garden Springs 230-115 kV Sub - Property</v>
          </cell>
          <cell r="D2137" t="str">
            <v>ER_2539</v>
          </cell>
          <cell r="E2137" t="str">
            <v>2539</v>
          </cell>
          <cell r="F2137" t="str">
            <v>ER_2539 - Garden Springs 230-115 kV Substation</v>
          </cell>
          <cell r="G2137" t="str">
            <v>West Plains New 230kV Substation</v>
          </cell>
          <cell r="H2137" t="str">
            <v>T&amp;D Engineering</v>
          </cell>
          <cell r="I2137" t="str">
            <v>T&amp;D</v>
          </cell>
          <cell r="J2137" t="str">
            <v>Mandatory &amp; Compliance</v>
          </cell>
          <cell r="K2137" t="str">
            <v>SRV_ED</v>
          </cell>
          <cell r="L2137" t="str">
            <v>JUR_WA</v>
          </cell>
          <cell r="M2137" t="str">
            <v>Elec Transmission 350-359</v>
          </cell>
          <cell r="N2137" t="str">
            <v>False</v>
          </cell>
          <cell r="O2137" t="str">
            <v>Inactive</v>
          </cell>
          <cell r="P2137" t="str">
            <v>ORG_M08</v>
          </cell>
        </row>
        <row r="2138">
          <cell r="A2138" t="str">
            <v>BI_SS018</v>
          </cell>
          <cell r="B2138" t="str">
            <v>SS018</v>
          </cell>
          <cell r="C2138" t="str">
            <v>BI_SS018 - Melville Switch Station - Sub</v>
          </cell>
          <cell r="D2138" t="str">
            <v>ER_2274</v>
          </cell>
          <cell r="E2138" t="str">
            <v>2274</v>
          </cell>
          <cell r="F2138" t="str">
            <v>ER_2274 - New Substations</v>
          </cell>
          <cell r="G2138" t="str">
            <v>Substation - New Distribution Station Capacity Program</v>
          </cell>
          <cell r="H2138" t="str">
            <v>T&amp;D Engineering</v>
          </cell>
          <cell r="I2138" t="str">
            <v>T&amp;D</v>
          </cell>
          <cell r="J2138" t="str">
            <v>Performance &amp; Capacity</v>
          </cell>
          <cell r="K2138" t="str">
            <v>SRV_ED</v>
          </cell>
          <cell r="L2138" t="str">
            <v>JUR_ID</v>
          </cell>
          <cell r="M2138" t="str">
            <v>Elec Transmission 350-359</v>
          </cell>
          <cell r="N2138" t="str">
            <v>True</v>
          </cell>
          <cell r="O2138" t="str">
            <v>Active</v>
          </cell>
          <cell r="P2138" t="str">
            <v>ORG_M08</v>
          </cell>
        </row>
        <row r="2139">
          <cell r="A2139" t="str">
            <v>BI_SS101</v>
          </cell>
          <cell r="B2139" t="str">
            <v>SS101</v>
          </cell>
          <cell r="C2139" t="str">
            <v>BI_SS101 - Boulder 230Kv Sub - Construct</v>
          </cell>
          <cell r="D2139" t="str">
            <v>ER_2106</v>
          </cell>
          <cell r="E2139" t="str">
            <v>2106</v>
          </cell>
          <cell r="F2139" t="str">
            <v>ER_2106 - Boulder -Construction</v>
          </cell>
          <cell r="G2139" t="str">
            <v>Regular Capital - Pre Business Case</v>
          </cell>
          <cell r="H2139" t="str">
            <v>No Subfunction</v>
          </cell>
          <cell r="I2139" t="str">
            <v>No Function</v>
          </cell>
          <cell r="J2139" t="str">
            <v>No Driver</v>
          </cell>
          <cell r="K2139" t="str">
            <v>SRV_ED</v>
          </cell>
          <cell r="L2139" t="str">
            <v>JUR_WA</v>
          </cell>
          <cell r="M2139" t="str">
            <v>Elec Transmission 350-359</v>
          </cell>
          <cell r="N2139" t="str">
            <v>True</v>
          </cell>
          <cell r="O2139" t="str">
            <v>Inactive</v>
          </cell>
          <cell r="P2139" t="str">
            <v>ORG_F08</v>
          </cell>
        </row>
        <row r="2140">
          <cell r="A2140" t="str">
            <v>BI_SS102</v>
          </cell>
          <cell r="B2140" t="str">
            <v>SS102</v>
          </cell>
          <cell r="C2140" t="str">
            <v>BI_SS102 - Otis Orchards 115 Sub-Property</v>
          </cell>
          <cell r="D2140" t="str">
            <v>ER_2106</v>
          </cell>
          <cell r="E2140" t="str">
            <v>2106</v>
          </cell>
          <cell r="F2140" t="str">
            <v>ER_2106 - Boulder -Construction</v>
          </cell>
          <cell r="G2140" t="str">
            <v>Regular Capital - Pre Business Case</v>
          </cell>
          <cell r="H2140" t="str">
            <v>No Subfunction</v>
          </cell>
          <cell r="I2140" t="str">
            <v>No Function</v>
          </cell>
          <cell r="J2140" t="str">
            <v>No Driver</v>
          </cell>
          <cell r="K2140" t="str">
            <v>SRV_ED</v>
          </cell>
          <cell r="L2140" t="str">
            <v>JUR_WA</v>
          </cell>
          <cell r="M2140" t="str">
            <v>Elec Transmission 350-359</v>
          </cell>
          <cell r="N2140" t="str">
            <v>True</v>
          </cell>
          <cell r="O2140" t="str">
            <v>Inactive</v>
          </cell>
          <cell r="P2140" t="str">
            <v>ORG_M08</v>
          </cell>
        </row>
        <row r="2141">
          <cell r="A2141" t="str">
            <v>BI_SS103</v>
          </cell>
          <cell r="B2141" t="str">
            <v>SS103</v>
          </cell>
          <cell r="C2141" t="str">
            <v>BI_SS103 - Mead 115 Sub: Construct</v>
          </cell>
          <cell r="D2141" t="str">
            <v>ER_2258</v>
          </cell>
          <cell r="E2141" t="str">
            <v>2258</v>
          </cell>
          <cell r="F2141" t="str">
            <v>ER_2258 - Mead Sub- Construct</v>
          </cell>
          <cell r="G2141" t="str">
            <v>Regular Capital - Pre Business Case</v>
          </cell>
          <cell r="H2141" t="str">
            <v>No Subfunction</v>
          </cell>
          <cell r="I2141" t="str">
            <v>No Function</v>
          </cell>
          <cell r="J2141" t="str">
            <v>No Driver</v>
          </cell>
          <cell r="K2141" t="str">
            <v>SRV_ED</v>
          </cell>
          <cell r="L2141" t="str">
            <v>JUR_WA</v>
          </cell>
          <cell r="M2141" t="str">
            <v>Elec Distribution 360-373</v>
          </cell>
          <cell r="N2141" t="str">
            <v>True</v>
          </cell>
          <cell r="O2141" t="str">
            <v>Inactive</v>
          </cell>
          <cell r="P2141" t="str">
            <v>ORG_F08</v>
          </cell>
        </row>
        <row r="2142">
          <cell r="A2142" t="str">
            <v>BI_SS104</v>
          </cell>
          <cell r="B2142" t="str">
            <v>SS104</v>
          </cell>
          <cell r="C2142" t="str">
            <v>BI_SS104 - Beacon 230kV Sub-Install Relay/Comm Bridge</v>
          </cell>
          <cell r="D2142" t="str">
            <v>ER_2106</v>
          </cell>
          <cell r="E2142" t="str">
            <v>2106</v>
          </cell>
          <cell r="F2142" t="str">
            <v>ER_2106 - Boulder -Construction</v>
          </cell>
          <cell r="G2142" t="str">
            <v>Regular Capital - Pre Business Case</v>
          </cell>
          <cell r="H2142" t="str">
            <v>No Subfunction</v>
          </cell>
          <cell r="I2142" t="str">
            <v>No Function</v>
          </cell>
          <cell r="J2142" t="str">
            <v>No Driver</v>
          </cell>
          <cell r="K2142" t="str">
            <v>SRV_ED</v>
          </cell>
          <cell r="L2142" t="str">
            <v>JUR_WA</v>
          </cell>
          <cell r="M2142" t="str">
            <v>Elec Transmission 350-359</v>
          </cell>
          <cell r="N2142" t="str">
            <v>True</v>
          </cell>
          <cell r="O2142" t="str">
            <v>Inactive</v>
          </cell>
          <cell r="P2142" t="str">
            <v>ORG_M08</v>
          </cell>
        </row>
        <row r="2143">
          <cell r="A2143" t="str">
            <v>BI_SS106</v>
          </cell>
          <cell r="B2143" t="str">
            <v>SS106</v>
          </cell>
          <cell r="C2143" t="str">
            <v>BI_SS106 - Mead Sub - Add Feeder 12F3</v>
          </cell>
          <cell r="D2143" t="str">
            <v>ER_2525</v>
          </cell>
          <cell r="E2143" t="str">
            <v>2525</v>
          </cell>
          <cell r="F2143" t="str">
            <v>ER_2525 - Mead Cx 12F3</v>
          </cell>
          <cell r="G2143" t="str">
            <v>Regular Capital - Pre Business Case</v>
          </cell>
          <cell r="H2143" t="str">
            <v>No Subfunction</v>
          </cell>
          <cell r="I2143" t="str">
            <v>No Function</v>
          </cell>
          <cell r="J2143" t="str">
            <v>No Driver</v>
          </cell>
          <cell r="K2143" t="str">
            <v>SRV_ED</v>
          </cell>
          <cell r="L2143" t="str">
            <v>JUR_WA</v>
          </cell>
          <cell r="M2143" t="str">
            <v>Elec Distribution 360-373</v>
          </cell>
          <cell r="N2143" t="str">
            <v>True</v>
          </cell>
          <cell r="O2143" t="str">
            <v>Inactive</v>
          </cell>
          <cell r="P2143" t="str">
            <v>ORG_M08</v>
          </cell>
        </row>
        <row r="2144">
          <cell r="A2144" t="str">
            <v>BI_SS108</v>
          </cell>
          <cell r="B2144" t="str">
            <v>SS108</v>
          </cell>
          <cell r="C2144" t="str">
            <v>BI_SS108 - BLD - New 12F5 Feeder</v>
          </cell>
          <cell r="D2144" t="str">
            <v>ER_1109</v>
          </cell>
          <cell r="E2144" t="str">
            <v>1109</v>
          </cell>
          <cell r="F2144" t="str">
            <v>ER_1109 - Boulder Sub New 12F5</v>
          </cell>
          <cell r="G2144" t="str">
            <v>New Revenue - Growth</v>
          </cell>
          <cell r="H2144" t="str">
            <v>Growth Subfunction</v>
          </cell>
          <cell r="I2144" t="str">
            <v>Growth</v>
          </cell>
          <cell r="J2144" t="str">
            <v>Customer Requested</v>
          </cell>
          <cell r="K2144" t="str">
            <v>SRV_ED</v>
          </cell>
          <cell r="L2144" t="str">
            <v>JUR_WA</v>
          </cell>
          <cell r="M2144" t="str">
            <v>Elec Distribution 360-373</v>
          </cell>
          <cell r="N2144" t="str">
            <v>True</v>
          </cell>
          <cell r="O2144" t="str">
            <v>Active</v>
          </cell>
          <cell r="P2144" t="str">
            <v>ORG_M08</v>
          </cell>
        </row>
        <row r="2145">
          <cell r="A2145" t="str">
            <v>BI_SS111</v>
          </cell>
          <cell r="B2145" t="str">
            <v>SS111</v>
          </cell>
          <cell r="C2145" t="str">
            <v>BI_SS111 - Southeast 115 Sub: Upg X#2 to 30 Mva</v>
          </cell>
          <cell r="D2145" t="str">
            <v>ER_2212</v>
          </cell>
          <cell r="E2145" t="str">
            <v>2212</v>
          </cell>
          <cell r="F2145" t="str">
            <v>ER_2212 - Southeast-Upgrade Xfmr</v>
          </cell>
          <cell r="G2145" t="str">
            <v>Regular Capital - Pre Business Case</v>
          </cell>
          <cell r="H2145" t="str">
            <v>No Subfunction</v>
          </cell>
          <cell r="I2145" t="str">
            <v>No Function</v>
          </cell>
          <cell r="J2145" t="str">
            <v>No Driver</v>
          </cell>
          <cell r="K2145" t="str">
            <v>SRV_ED</v>
          </cell>
          <cell r="L2145" t="str">
            <v>JUR_WA</v>
          </cell>
          <cell r="M2145" t="str">
            <v>Elec Distribution 360-373</v>
          </cell>
          <cell r="N2145" t="str">
            <v>True</v>
          </cell>
          <cell r="O2145" t="str">
            <v>Inactive</v>
          </cell>
          <cell r="P2145" t="str">
            <v>ORG_F08</v>
          </cell>
        </row>
        <row r="2146">
          <cell r="A2146" t="str">
            <v>BI_SS112</v>
          </cell>
          <cell r="B2146" t="str">
            <v>SS112</v>
          </cell>
          <cell r="C2146" t="str">
            <v>BI_SS112 - Indian Trail 115 Construct New Sub</v>
          </cell>
          <cell r="D2146" t="str">
            <v>ER_2391</v>
          </cell>
          <cell r="E2146" t="str">
            <v>2391</v>
          </cell>
          <cell r="F2146" t="str">
            <v>ER_2391 - Indian Trail 115-13kV Sub-Cnstrct New Sub</v>
          </cell>
          <cell r="G2146" t="str">
            <v>Regular Capital - Pre Business Case</v>
          </cell>
          <cell r="H2146" t="str">
            <v>No Subfunction</v>
          </cell>
          <cell r="I2146" t="str">
            <v>No Function</v>
          </cell>
          <cell r="J2146" t="str">
            <v>No Driver</v>
          </cell>
          <cell r="K2146" t="str">
            <v>SRV_ED</v>
          </cell>
          <cell r="L2146" t="str">
            <v>JUR_WA</v>
          </cell>
          <cell r="M2146" t="str">
            <v>Elec Distribution 360-373</v>
          </cell>
          <cell r="N2146" t="str">
            <v>True</v>
          </cell>
          <cell r="O2146" t="str">
            <v>Inactive</v>
          </cell>
          <cell r="P2146" t="str">
            <v>ORG_M08</v>
          </cell>
        </row>
        <row r="2147">
          <cell r="A2147" t="str">
            <v>BI_SS113</v>
          </cell>
          <cell r="B2147" t="str">
            <v>SS113</v>
          </cell>
          <cell r="C2147" t="str">
            <v>BI_SS113 - AIR - Transformer Upgrade</v>
          </cell>
          <cell r="D2147" t="str">
            <v>ER_2274</v>
          </cell>
          <cell r="E2147" t="str">
            <v>2274</v>
          </cell>
          <cell r="F2147" t="str">
            <v>ER_2274 - New Substations</v>
          </cell>
          <cell r="G2147" t="str">
            <v>Substation - New Distribution Station Capacity Program</v>
          </cell>
          <cell r="H2147" t="str">
            <v>T&amp;D Engineering</v>
          </cell>
          <cell r="I2147" t="str">
            <v>T&amp;D</v>
          </cell>
          <cell r="J2147" t="str">
            <v>Performance &amp; Capacity</v>
          </cell>
          <cell r="K2147" t="str">
            <v>SRV_ED</v>
          </cell>
          <cell r="L2147" t="str">
            <v>JUR_WA</v>
          </cell>
          <cell r="M2147" t="str">
            <v>Elec Distribution 360-373</v>
          </cell>
          <cell r="N2147" t="str">
            <v>True</v>
          </cell>
          <cell r="O2147" t="str">
            <v>Active</v>
          </cell>
          <cell r="P2147" t="str">
            <v>ORG_M08</v>
          </cell>
        </row>
        <row r="2148">
          <cell r="A2148" t="str">
            <v>BI_SS116</v>
          </cell>
          <cell r="B2148" t="str">
            <v>SS116</v>
          </cell>
          <cell r="C2148" t="str">
            <v>BI_SS116 - Post St 115 Sub - Inst Bldg Security System</v>
          </cell>
          <cell r="D2148" t="str">
            <v>ER_2251</v>
          </cell>
          <cell r="E2148" t="str">
            <v>2251</v>
          </cell>
          <cell r="F2148" t="str">
            <v>ER_2251 - Post St-Improvement/Upgrades</v>
          </cell>
          <cell r="G2148" t="str">
            <v>Downtown Network - Performance &amp; Capacity</v>
          </cell>
          <cell r="H2148" t="str">
            <v>Downtown Network</v>
          </cell>
          <cell r="I2148" t="str">
            <v>T&amp;D</v>
          </cell>
          <cell r="J2148" t="str">
            <v>Performance &amp; Capacity</v>
          </cell>
          <cell r="K2148" t="str">
            <v>SRV_ED</v>
          </cell>
          <cell r="L2148" t="str">
            <v>JUR_WA</v>
          </cell>
          <cell r="M2148" t="str">
            <v>Elec Distribution 360-373</v>
          </cell>
          <cell r="N2148" t="str">
            <v>True</v>
          </cell>
          <cell r="O2148" t="str">
            <v>Inactive</v>
          </cell>
          <cell r="P2148" t="str">
            <v>ORG_F08</v>
          </cell>
        </row>
        <row r="2149">
          <cell r="A2149" t="str">
            <v>BI_SS120</v>
          </cell>
          <cell r="B2149" t="str">
            <v>SS120</v>
          </cell>
          <cell r="C2149" t="str">
            <v>BI_SS120 - Post St. 115 Sub - Enhance Controls</v>
          </cell>
          <cell r="D2149" t="str">
            <v>ER_2251</v>
          </cell>
          <cell r="E2149" t="str">
            <v>2251</v>
          </cell>
          <cell r="F2149" t="str">
            <v>ER_2251 - Post St-Improvement/Upgrades</v>
          </cell>
          <cell r="G2149" t="str">
            <v>Downtown Network - Performance &amp; Capacity</v>
          </cell>
          <cell r="H2149" t="str">
            <v>Downtown Network</v>
          </cell>
          <cell r="I2149" t="str">
            <v>T&amp;D</v>
          </cell>
          <cell r="J2149" t="str">
            <v>Performance &amp; Capacity</v>
          </cell>
          <cell r="K2149" t="str">
            <v>SRV_ED</v>
          </cell>
          <cell r="L2149" t="str">
            <v>JUR_WA</v>
          </cell>
          <cell r="M2149" t="str">
            <v>Elec Distribution 360-373</v>
          </cell>
          <cell r="N2149" t="str">
            <v>True</v>
          </cell>
          <cell r="O2149" t="str">
            <v>Inactive</v>
          </cell>
          <cell r="P2149" t="str">
            <v>ORG_F08</v>
          </cell>
        </row>
        <row r="2150">
          <cell r="A2150" t="str">
            <v>BI_SS160</v>
          </cell>
          <cell r="B2150" t="str">
            <v>SS160</v>
          </cell>
          <cell r="C2150" t="str">
            <v>BI_SS160 - Post St. 115 Substation-Replace With Ltc</v>
          </cell>
          <cell r="D2150" t="str">
            <v>ER_2251</v>
          </cell>
          <cell r="E2150" t="str">
            <v>2251</v>
          </cell>
          <cell r="F2150" t="str">
            <v>ER_2251 - Post St-Improvement/Upgrades</v>
          </cell>
          <cell r="G2150" t="str">
            <v>Downtown Network - Performance &amp; Capacity</v>
          </cell>
          <cell r="H2150" t="str">
            <v>Downtown Network</v>
          </cell>
          <cell r="I2150" t="str">
            <v>T&amp;D</v>
          </cell>
          <cell r="J2150" t="str">
            <v>Performance &amp; Capacity</v>
          </cell>
          <cell r="K2150" t="str">
            <v>SRV_ED</v>
          </cell>
          <cell r="L2150" t="str">
            <v>JUR_WA</v>
          </cell>
          <cell r="M2150" t="str">
            <v>Elec Distribution 360-373</v>
          </cell>
          <cell r="N2150" t="str">
            <v>True</v>
          </cell>
          <cell r="O2150" t="str">
            <v>Inactive</v>
          </cell>
          <cell r="P2150" t="str">
            <v>ORG_F08</v>
          </cell>
        </row>
        <row r="2151">
          <cell r="A2151" t="str">
            <v>BI_SS201</v>
          </cell>
          <cell r="B2151" t="str">
            <v>SS201</v>
          </cell>
          <cell r="C2151" t="str">
            <v>BI_SS201 - Westside 230 kV Substation - Rebuild</v>
          </cell>
          <cell r="D2151" t="str">
            <v>ER_2531</v>
          </cell>
          <cell r="E2151" t="str">
            <v>2531</v>
          </cell>
          <cell r="F2151" t="str">
            <v>ER_2531 - Westside 230 kV Substation - Rebuild</v>
          </cell>
          <cell r="G2151" t="str">
            <v>Westside 230/115kV Station Brownfield Rebuild Project</v>
          </cell>
          <cell r="H2151" t="str">
            <v>T&amp;D Engineering</v>
          </cell>
          <cell r="I2151" t="str">
            <v>T&amp;D</v>
          </cell>
          <cell r="J2151" t="str">
            <v>Mandatory &amp; Compliance</v>
          </cell>
          <cell r="K2151" t="str">
            <v>SRV_ED</v>
          </cell>
          <cell r="L2151" t="str">
            <v>JUR_AN</v>
          </cell>
          <cell r="M2151" t="str">
            <v>Elec Transmission 350-359</v>
          </cell>
          <cell r="N2151" t="str">
            <v>True</v>
          </cell>
          <cell r="O2151" t="str">
            <v>Active</v>
          </cell>
          <cell r="P2151" t="str">
            <v>ORG_M08</v>
          </cell>
        </row>
        <row r="2152">
          <cell r="A2152" t="str">
            <v>BI_SS202</v>
          </cell>
          <cell r="B2152" t="str">
            <v>SS202</v>
          </cell>
          <cell r="C2152" t="str">
            <v>BI_SS202 - Beacon 230 Sub - Upgrade Line Term for Double Ckt</v>
          </cell>
          <cell r="D2152" t="str">
            <v>ER_2100</v>
          </cell>
          <cell r="E2152" t="str">
            <v>2100</v>
          </cell>
          <cell r="F2152" t="str">
            <v>ER_2100 - Beacon-Rathdrum-Double Circuit 230kV</v>
          </cell>
          <cell r="G2152" t="str">
            <v>Regular Capital - Pre Business Case</v>
          </cell>
          <cell r="H2152" t="str">
            <v>No Subfunction</v>
          </cell>
          <cell r="I2152" t="str">
            <v>No Function</v>
          </cell>
          <cell r="J2152" t="str">
            <v>No Driver</v>
          </cell>
          <cell r="K2152" t="str">
            <v>SRV_ED</v>
          </cell>
          <cell r="L2152" t="str">
            <v>JUR_AN</v>
          </cell>
          <cell r="M2152" t="str">
            <v>Elec Transmission 350-359</v>
          </cell>
          <cell r="N2152" t="str">
            <v>True</v>
          </cell>
          <cell r="O2152" t="str">
            <v>Inactive</v>
          </cell>
          <cell r="P2152" t="str">
            <v>ORG_F08</v>
          </cell>
        </row>
        <row r="2153">
          <cell r="A2153" t="str">
            <v>BI_SS203</v>
          </cell>
          <cell r="B2153" t="str">
            <v>SS203</v>
          </cell>
          <cell r="C2153" t="str">
            <v>BI_SS203 - Hillyard - New 115-13 kV Substation</v>
          </cell>
          <cell r="D2153" t="str">
            <v>ER_2274</v>
          </cell>
          <cell r="E2153" t="str">
            <v>2274</v>
          </cell>
          <cell r="F2153" t="str">
            <v>ER_2274 - New Substations</v>
          </cell>
          <cell r="G2153" t="str">
            <v>Substation - New Distribution Station Capacity Program</v>
          </cell>
          <cell r="H2153" t="str">
            <v>T&amp;D Engineering</v>
          </cell>
          <cell r="I2153" t="str">
            <v>T&amp;D</v>
          </cell>
          <cell r="J2153" t="str">
            <v>Performance &amp; Capacity</v>
          </cell>
          <cell r="K2153" t="str">
            <v>SRV_ED</v>
          </cell>
          <cell r="L2153" t="str">
            <v>JUR_WA</v>
          </cell>
          <cell r="M2153" t="str">
            <v>Elec Transmission 350-359</v>
          </cell>
          <cell r="N2153" t="str">
            <v>True</v>
          </cell>
          <cell r="O2153" t="str">
            <v>Active</v>
          </cell>
          <cell r="P2153" t="str">
            <v>ORG_M08</v>
          </cell>
        </row>
        <row r="2154">
          <cell r="A2154" t="str">
            <v>BI_SS204</v>
          </cell>
          <cell r="B2154" t="str">
            <v>SS204</v>
          </cell>
          <cell r="C2154" t="str">
            <v>BI_SS204 - Opportunity 115 kV Switching Station</v>
          </cell>
          <cell r="D2154" t="str">
            <v>ER_2552</v>
          </cell>
          <cell r="E2154" t="str">
            <v>2552</v>
          </cell>
          <cell r="F2154" t="str">
            <v>ER_2552 - Opportunity 115 kV Switching Station</v>
          </cell>
          <cell r="G2154" t="str">
            <v>Spokane Valley Transmission Reinforcement Project</v>
          </cell>
          <cell r="H2154" t="str">
            <v>T&amp;D Engineering</v>
          </cell>
          <cell r="I2154" t="str">
            <v>T&amp;D</v>
          </cell>
          <cell r="J2154" t="str">
            <v>Mandatory &amp; Compliance</v>
          </cell>
          <cell r="K2154" t="str">
            <v>SRV_ED</v>
          </cell>
          <cell r="L2154" t="str">
            <v>JUR_AN</v>
          </cell>
          <cell r="M2154" t="str">
            <v>Elec Transmission 350-359</v>
          </cell>
          <cell r="N2154" t="str">
            <v>True</v>
          </cell>
          <cell r="O2154" t="str">
            <v>Inactive</v>
          </cell>
          <cell r="P2154" t="str">
            <v>ORG_M08</v>
          </cell>
        </row>
        <row r="2155">
          <cell r="A2155" t="str">
            <v>BI_SS205</v>
          </cell>
          <cell r="B2155" t="str">
            <v>SS205</v>
          </cell>
          <cell r="C2155" t="str">
            <v>BI_SS205 - Beacon 230 Sub: Generation Dropping Ras</v>
          </cell>
          <cell r="D2155" t="str">
            <v>ER_2101</v>
          </cell>
          <cell r="E2155" t="str">
            <v>2101</v>
          </cell>
          <cell r="F2155" t="str">
            <v>ER_2101 - Noxon/Cabinet-Generation RAS</v>
          </cell>
          <cell r="G2155" t="str">
            <v>Regular Capital - Pre Business Case</v>
          </cell>
          <cell r="H2155" t="str">
            <v>No Subfunction</v>
          </cell>
          <cell r="I2155" t="str">
            <v>No Function</v>
          </cell>
          <cell r="J2155" t="str">
            <v>No Driver</v>
          </cell>
          <cell r="K2155" t="str">
            <v>SRV_ED</v>
          </cell>
          <cell r="L2155" t="str">
            <v>JUR_AN</v>
          </cell>
          <cell r="M2155" t="str">
            <v>Elec Transmission 350-359</v>
          </cell>
          <cell r="N2155" t="str">
            <v>True</v>
          </cell>
          <cell r="O2155" t="str">
            <v>Inactive</v>
          </cell>
          <cell r="P2155" t="str">
            <v>ORG_F08</v>
          </cell>
        </row>
        <row r="2156">
          <cell r="A2156" t="str">
            <v>BI_SS206</v>
          </cell>
          <cell r="B2156" t="str">
            <v>SS206</v>
          </cell>
          <cell r="C2156" t="str">
            <v>BI_SS206 - Northwest 115 kV - Rebuild Substation</v>
          </cell>
          <cell r="D2156" t="str">
            <v>ER_2204</v>
          </cell>
          <cell r="E2156" t="str">
            <v>2204</v>
          </cell>
          <cell r="F2156" t="str">
            <v>ER_2204 - Substation Rebuilds</v>
          </cell>
          <cell r="G2156" t="str">
            <v>Substation - Station Rebuilds Program</v>
          </cell>
          <cell r="H2156" t="str">
            <v>T&amp;D Engineering</v>
          </cell>
          <cell r="I2156" t="str">
            <v>T&amp;D</v>
          </cell>
          <cell r="J2156" t="str">
            <v>Asset Condition</v>
          </cell>
          <cell r="K2156" t="str">
            <v>SRV_ED</v>
          </cell>
          <cell r="L2156" t="str">
            <v>JUR_WA</v>
          </cell>
          <cell r="M2156" t="str">
            <v>Elec Distribution 360-373</v>
          </cell>
          <cell r="N2156" t="str">
            <v>True</v>
          </cell>
          <cell r="O2156" t="str">
            <v>Active</v>
          </cell>
          <cell r="P2156" t="str">
            <v>ORG_M08</v>
          </cell>
        </row>
        <row r="2157">
          <cell r="A2157" t="str">
            <v>BI_SS207</v>
          </cell>
          <cell r="B2157" t="str">
            <v>SS207</v>
          </cell>
          <cell r="C2157" t="str">
            <v>BI_SS207 - Chester 115 kV - Rebuild Substation</v>
          </cell>
          <cell r="D2157" t="str">
            <v>ER_2204</v>
          </cell>
          <cell r="E2157" t="str">
            <v>2204</v>
          </cell>
          <cell r="F2157" t="str">
            <v>ER_2204 - Substation Rebuilds</v>
          </cell>
          <cell r="G2157" t="str">
            <v>Substation - Station Rebuilds Program</v>
          </cell>
          <cell r="H2157" t="str">
            <v>T&amp;D Engineering</v>
          </cell>
          <cell r="I2157" t="str">
            <v>T&amp;D</v>
          </cell>
          <cell r="J2157" t="str">
            <v>Asset Condition</v>
          </cell>
          <cell r="K2157" t="str">
            <v>SRV_ED</v>
          </cell>
          <cell r="L2157" t="str">
            <v>JUR_WA</v>
          </cell>
          <cell r="M2157" t="str">
            <v>Elec Distribution 360-373</v>
          </cell>
          <cell r="N2157" t="str">
            <v>True</v>
          </cell>
          <cell r="O2157" t="str">
            <v>Active</v>
          </cell>
          <cell r="P2157" t="str">
            <v>ORG_M08</v>
          </cell>
        </row>
        <row r="2158">
          <cell r="A2158" t="str">
            <v>BI_SS208</v>
          </cell>
          <cell r="B2158" t="str">
            <v>SS208</v>
          </cell>
          <cell r="C2158" t="str">
            <v>BI_SS208 - Metro 115 kV - Rebuild Substation</v>
          </cell>
          <cell r="D2158" t="str">
            <v>ER_2204</v>
          </cell>
          <cell r="E2158" t="str">
            <v>2204</v>
          </cell>
          <cell r="F2158" t="str">
            <v>ER_2204 - Substation Rebuilds</v>
          </cell>
          <cell r="G2158" t="str">
            <v>Substation - Station Rebuilds Program</v>
          </cell>
          <cell r="H2158" t="str">
            <v>T&amp;D Engineering</v>
          </cell>
          <cell r="I2158" t="str">
            <v>T&amp;D</v>
          </cell>
          <cell r="J2158" t="str">
            <v>Asset Condition</v>
          </cell>
          <cell r="K2158" t="str">
            <v>SRV_ED</v>
          </cell>
          <cell r="L2158" t="str">
            <v>JUR_WA</v>
          </cell>
          <cell r="M2158" t="str">
            <v>Elec Distribution 360-373</v>
          </cell>
          <cell r="N2158" t="str">
            <v>True</v>
          </cell>
          <cell r="O2158" t="str">
            <v>Active</v>
          </cell>
          <cell r="P2158" t="str">
            <v>ORG_M08</v>
          </cell>
        </row>
        <row r="2159">
          <cell r="A2159" t="str">
            <v>BI_SS209</v>
          </cell>
          <cell r="B2159" t="str">
            <v>SS209</v>
          </cell>
          <cell r="C2159" t="str">
            <v>BI_SS209 - Rathdrum Breakers and Cap Banks</v>
          </cell>
          <cell r="D2159" t="str">
            <v>ER_2204</v>
          </cell>
          <cell r="E2159" t="str">
            <v>2204</v>
          </cell>
          <cell r="F2159" t="str">
            <v>ER_2204 - Substation Rebuilds</v>
          </cell>
          <cell r="G2159" t="str">
            <v>Substation - Station Rebuilds Program</v>
          </cell>
          <cell r="H2159" t="str">
            <v>T&amp;D Engineering</v>
          </cell>
          <cell r="I2159" t="str">
            <v>T&amp;D</v>
          </cell>
          <cell r="J2159" t="str">
            <v>Asset Condition</v>
          </cell>
          <cell r="K2159" t="str">
            <v>SRV_ED</v>
          </cell>
          <cell r="L2159" t="str">
            <v>JUR_AN</v>
          </cell>
          <cell r="M2159" t="str">
            <v>Elec Transmission 350-359</v>
          </cell>
          <cell r="N2159" t="str">
            <v>True</v>
          </cell>
          <cell r="O2159" t="str">
            <v>Active</v>
          </cell>
          <cell r="P2159" t="str">
            <v>ORG_M08</v>
          </cell>
        </row>
        <row r="2160">
          <cell r="A2160" t="str">
            <v>BI_SS210</v>
          </cell>
          <cell r="B2160" t="str">
            <v>SS210</v>
          </cell>
          <cell r="C2160" t="str">
            <v>BI_SS210 - Greenacres Sub - Add Capacity</v>
          </cell>
          <cell r="D2160" t="str">
            <v>ER_2274</v>
          </cell>
          <cell r="E2160" t="str">
            <v>2274</v>
          </cell>
          <cell r="F2160" t="str">
            <v>ER_2274 - New Substations</v>
          </cell>
          <cell r="G2160" t="str">
            <v>Substation - New Distribution Station Capacity Program</v>
          </cell>
          <cell r="H2160" t="str">
            <v>T&amp;D Engineering</v>
          </cell>
          <cell r="I2160" t="str">
            <v>T&amp;D</v>
          </cell>
          <cell r="J2160" t="str">
            <v>Performance &amp; Capacity</v>
          </cell>
          <cell r="K2160" t="str">
            <v>SRV_ED</v>
          </cell>
          <cell r="L2160" t="str">
            <v>JUR_WA</v>
          </cell>
          <cell r="M2160" t="str">
            <v>Elec Distribution 360-373</v>
          </cell>
          <cell r="N2160" t="str">
            <v>True</v>
          </cell>
          <cell r="O2160" t="str">
            <v>Active</v>
          </cell>
          <cell r="P2160" t="str">
            <v>ORG_M08</v>
          </cell>
        </row>
        <row r="2161">
          <cell r="A2161" t="str">
            <v>BI_SS211</v>
          </cell>
          <cell r="B2161" t="str">
            <v>SS211</v>
          </cell>
          <cell r="C2161" t="str">
            <v>BI_SS211 - Indian Trail Add Capacity</v>
          </cell>
          <cell r="D2161" t="str">
            <v>ER_2274</v>
          </cell>
          <cell r="E2161" t="str">
            <v>2274</v>
          </cell>
          <cell r="F2161" t="str">
            <v>ER_2274 - New Substations</v>
          </cell>
          <cell r="G2161" t="str">
            <v>Substation - New Distribution Station Capacity Program</v>
          </cell>
          <cell r="H2161" t="str">
            <v>T&amp;D Engineering</v>
          </cell>
          <cell r="I2161" t="str">
            <v>T&amp;D</v>
          </cell>
          <cell r="J2161" t="str">
            <v>Performance &amp; Capacity</v>
          </cell>
          <cell r="K2161" t="str">
            <v>SRV_ED</v>
          </cell>
          <cell r="L2161" t="str">
            <v>JUR_WA</v>
          </cell>
          <cell r="M2161" t="str">
            <v>Elec Distribution 360-373</v>
          </cell>
          <cell r="N2161" t="str">
            <v>True</v>
          </cell>
          <cell r="O2161" t="str">
            <v>Active</v>
          </cell>
          <cell r="P2161" t="str">
            <v>ORG_M08</v>
          </cell>
        </row>
        <row r="2162">
          <cell r="A2162" t="str">
            <v>BI_SS212</v>
          </cell>
          <cell r="B2162" t="str">
            <v>SS212</v>
          </cell>
          <cell r="C2162" t="str">
            <v>BI_SS212 - Bluebird Sub - New Construction</v>
          </cell>
          <cell r="D2162" t="str">
            <v>ER_2539</v>
          </cell>
          <cell r="E2162" t="str">
            <v>2539</v>
          </cell>
          <cell r="F2162" t="str">
            <v>ER_2539 - Garden Springs 230-115 kV Substation</v>
          </cell>
          <cell r="G2162" t="str">
            <v>West Plains New 230kV Substation</v>
          </cell>
          <cell r="H2162" t="str">
            <v>T&amp;D Engineering</v>
          </cell>
          <cell r="I2162" t="str">
            <v>T&amp;D</v>
          </cell>
          <cell r="J2162" t="str">
            <v>Mandatory &amp; Compliance</v>
          </cell>
          <cell r="K2162" t="str">
            <v>SRV_ED</v>
          </cell>
          <cell r="L2162" t="str">
            <v>JUR_AN</v>
          </cell>
          <cell r="M2162" t="str">
            <v>Elec Transmission 350-359</v>
          </cell>
          <cell r="N2162" t="str">
            <v>True</v>
          </cell>
          <cell r="O2162" t="str">
            <v>Active</v>
          </cell>
          <cell r="P2162" t="str">
            <v>ORG_M08</v>
          </cell>
        </row>
        <row r="2163">
          <cell r="A2163" t="str">
            <v>BI_SS213</v>
          </cell>
          <cell r="B2163" t="str">
            <v>SS213</v>
          </cell>
          <cell r="C2163" t="str">
            <v>BI_SS213 - Beacon Breakers and Cap Banks</v>
          </cell>
          <cell r="D2163" t="str">
            <v>ER_2204</v>
          </cell>
          <cell r="E2163" t="str">
            <v>2204</v>
          </cell>
          <cell r="F2163" t="str">
            <v>ER_2204 - Substation Rebuilds</v>
          </cell>
          <cell r="G2163" t="str">
            <v>Substation - Station Rebuilds Program</v>
          </cell>
          <cell r="H2163" t="str">
            <v>T&amp;D Engineering</v>
          </cell>
          <cell r="I2163" t="str">
            <v>T&amp;D</v>
          </cell>
          <cell r="J2163" t="str">
            <v>Asset Condition</v>
          </cell>
          <cell r="K2163" t="str">
            <v>SRV_ED</v>
          </cell>
          <cell r="L2163" t="str">
            <v>JUR_AN</v>
          </cell>
          <cell r="M2163" t="str">
            <v>Elec Transmission 350-359</v>
          </cell>
          <cell r="N2163" t="str">
            <v>True</v>
          </cell>
          <cell r="O2163" t="str">
            <v>Active</v>
          </cell>
          <cell r="P2163" t="str">
            <v>&lt;None&gt;</v>
          </cell>
        </row>
        <row r="2164">
          <cell r="A2164" t="str">
            <v>BI_SS231</v>
          </cell>
          <cell r="B2164" t="str">
            <v>SS231</v>
          </cell>
          <cell r="C2164" t="str">
            <v>BI_SS231 - Colbert - Add 15 Mvar Cap Bank</v>
          </cell>
          <cell r="D2164" t="str">
            <v>ER_2258</v>
          </cell>
          <cell r="E2164" t="str">
            <v>2258</v>
          </cell>
          <cell r="F2164" t="str">
            <v>ER_2258 - Mead Sub- Construct</v>
          </cell>
          <cell r="G2164" t="str">
            <v>Regular Capital - Pre Business Case</v>
          </cell>
          <cell r="H2164" t="str">
            <v>No Subfunction</v>
          </cell>
          <cell r="I2164" t="str">
            <v>No Function</v>
          </cell>
          <cell r="J2164" t="str">
            <v>No Driver</v>
          </cell>
          <cell r="K2164" t="str">
            <v>SRV_ED</v>
          </cell>
          <cell r="L2164" t="str">
            <v>JUR_WA</v>
          </cell>
          <cell r="M2164" t="str">
            <v>Elec Distribution 360-373</v>
          </cell>
          <cell r="N2164" t="str">
            <v>True</v>
          </cell>
          <cell r="O2164" t="str">
            <v>Inactive</v>
          </cell>
          <cell r="P2164" t="str">
            <v>ORG_F08</v>
          </cell>
        </row>
        <row r="2165">
          <cell r="A2165" t="str">
            <v>BI_SS301</v>
          </cell>
          <cell r="B2165" t="str">
            <v>SS301</v>
          </cell>
          <cell r="C2165" t="str">
            <v>BI_SS301 - South East 815 Sub - Add Fdr 12F5</v>
          </cell>
          <cell r="D2165" t="str">
            <v>ER_2212</v>
          </cell>
          <cell r="E2165" t="str">
            <v>2212</v>
          </cell>
          <cell r="F2165" t="str">
            <v>ER_2212 - Southeast-Upgrade Xfmr</v>
          </cell>
          <cell r="G2165" t="str">
            <v>Regular Capital - Pre Business Case</v>
          </cell>
          <cell r="H2165" t="str">
            <v>No Subfunction</v>
          </cell>
          <cell r="I2165" t="str">
            <v>No Function</v>
          </cell>
          <cell r="J2165" t="str">
            <v>No Driver</v>
          </cell>
          <cell r="K2165" t="str">
            <v>SRV_ED</v>
          </cell>
          <cell r="L2165" t="str">
            <v>JUR_WA</v>
          </cell>
          <cell r="M2165" t="str">
            <v>Elec Distribution 360-373</v>
          </cell>
          <cell r="N2165" t="str">
            <v>True</v>
          </cell>
          <cell r="O2165" t="str">
            <v>Inactive</v>
          </cell>
          <cell r="P2165" t="str">
            <v>ORG_F08</v>
          </cell>
        </row>
        <row r="2166">
          <cell r="A2166" t="str">
            <v>BI_SS302</v>
          </cell>
          <cell r="B2166" t="str">
            <v>SS302</v>
          </cell>
          <cell r="C2166" t="str">
            <v>BI_SS302 - Northeast 115 Sub - Split 13 kV Bus</v>
          </cell>
          <cell r="D2166" t="str">
            <v>ER_2296</v>
          </cell>
          <cell r="E2166" t="str">
            <v>2296</v>
          </cell>
          <cell r="F2166" t="str">
            <v>ER_2296 - NE Sub-Increase Capacity</v>
          </cell>
          <cell r="G2166" t="str">
            <v>Regular Capital - Pre Business Case</v>
          </cell>
          <cell r="H2166" t="str">
            <v>No Subfunction</v>
          </cell>
          <cell r="I2166" t="str">
            <v>No Function</v>
          </cell>
          <cell r="J2166" t="str">
            <v>No Driver</v>
          </cell>
          <cell r="K2166" t="str">
            <v>SRV_ED</v>
          </cell>
          <cell r="L2166" t="str">
            <v>JUR_WA</v>
          </cell>
          <cell r="M2166" t="str">
            <v>Elec Distribution 360-373</v>
          </cell>
          <cell r="N2166" t="str">
            <v>True</v>
          </cell>
          <cell r="O2166" t="str">
            <v>Inactive</v>
          </cell>
          <cell r="P2166" t="str">
            <v>ORG_M08</v>
          </cell>
        </row>
        <row r="2167">
          <cell r="A2167" t="str">
            <v>BI_SS303</v>
          </cell>
          <cell r="B2167" t="str">
            <v>SS303</v>
          </cell>
          <cell r="C2167" t="str">
            <v>BI_SS303 - Metro - Add Feeder 13631</v>
          </cell>
          <cell r="D2167" t="str">
            <v>ER_2303</v>
          </cell>
          <cell r="E2167" t="str">
            <v>2303</v>
          </cell>
          <cell r="F2167" t="str">
            <v>ER_2303 - Metro-Install Feeder</v>
          </cell>
          <cell r="G2167" t="str">
            <v>Regular Capital - Pre Business Case</v>
          </cell>
          <cell r="H2167" t="str">
            <v>No Subfunction</v>
          </cell>
          <cell r="I2167" t="str">
            <v>No Function</v>
          </cell>
          <cell r="J2167" t="str">
            <v>No Driver</v>
          </cell>
          <cell r="K2167" t="str">
            <v>SRV_ED</v>
          </cell>
          <cell r="L2167" t="str">
            <v>JUR_WA</v>
          </cell>
          <cell r="M2167" t="str">
            <v>Elec Distribution 360-373</v>
          </cell>
          <cell r="N2167" t="str">
            <v>True</v>
          </cell>
          <cell r="O2167" t="str">
            <v>Inactive</v>
          </cell>
          <cell r="P2167" t="str">
            <v>ORG_M08</v>
          </cell>
        </row>
        <row r="2168">
          <cell r="A2168" t="str">
            <v>BI_SS322</v>
          </cell>
          <cell r="B2168" t="str">
            <v>SS322</v>
          </cell>
          <cell r="C2168" t="str">
            <v>BI_SS322 - F &amp; Cedar 115 Sub-Install Adap Volt Cont on 3 Fdrs</v>
          </cell>
          <cell r="D2168" t="str">
            <v>ER_2231</v>
          </cell>
          <cell r="E2168" t="str">
            <v>2231</v>
          </cell>
          <cell r="F2168" t="str">
            <v>ER_2231 - Francis&amp;Cedar Sub-Install AVC</v>
          </cell>
          <cell r="G2168" t="str">
            <v>Regular Capital - Pre Business Case</v>
          </cell>
          <cell r="H2168" t="str">
            <v>No Subfunction</v>
          </cell>
          <cell r="I2168" t="str">
            <v>No Function</v>
          </cell>
          <cell r="J2168" t="str">
            <v>No Driver</v>
          </cell>
          <cell r="K2168" t="str">
            <v>SRV_ED</v>
          </cell>
          <cell r="L2168" t="str">
            <v>JUR_WA</v>
          </cell>
          <cell r="M2168" t="str">
            <v>Elec Distribution 360-373</v>
          </cell>
          <cell r="N2168" t="str">
            <v>True</v>
          </cell>
          <cell r="O2168" t="str">
            <v>Inactive</v>
          </cell>
          <cell r="P2168" t="str">
            <v>ORG_F08</v>
          </cell>
        </row>
        <row r="2169">
          <cell r="A2169" t="str">
            <v>BI_SS377</v>
          </cell>
          <cell r="B2169" t="str">
            <v>SS377</v>
          </cell>
          <cell r="C2169" t="str">
            <v>BI_SS377 - Lincoln Hts 13 Substation: Retire &amp; Salvage</v>
          </cell>
          <cell r="D2169" t="str">
            <v>ER_2257</v>
          </cell>
          <cell r="E2169" t="str">
            <v>2257</v>
          </cell>
          <cell r="F2169" t="str">
            <v>ER_2257 - Lincoln Hts-Retire&amp;Salvage</v>
          </cell>
          <cell r="G2169" t="str">
            <v>Regular Capital - Pre Business Case</v>
          </cell>
          <cell r="H2169" t="str">
            <v>No Subfunction</v>
          </cell>
          <cell r="I2169" t="str">
            <v>No Function</v>
          </cell>
          <cell r="J2169" t="str">
            <v>No Driver</v>
          </cell>
          <cell r="K2169" t="str">
            <v>SRV_ED</v>
          </cell>
          <cell r="L2169" t="str">
            <v>JUR_WA</v>
          </cell>
          <cell r="M2169" t="str">
            <v>Elec Distribution 360-373</v>
          </cell>
          <cell r="N2169" t="str">
            <v>True</v>
          </cell>
          <cell r="O2169" t="str">
            <v>Inactive</v>
          </cell>
          <cell r="P2169" t="str">
            <v>ORG_F08</v>
          </cell>
        </row>
        <row r="2170">
          <cell r="A2170" t="str">
            <v>BI_SS379</v>
          </cell>
          <cell r="B2170" t="str">
            <v>SS379</v>
          </cell>
          <cell r="C2170" t="str">
            <v>BI_SS379 - Mead 115 Sub: Property</v>
          </cell>
          <cell r="D2170" t="str">
            <v>ER_2258</v>
          </cell>
          <cell r="E2170" t="str">
            <v>2258</v>
          </cell>
          <cell r="F2170" t="str">
            <v>ER_2258 - Mead Sub- Construct</v>
          </cell>
          <cell r="G2170" t="str">
            <v>Regular Capital - Pre Business Case</v>
          </cell>
          <cell r="H2170" t="str">
            <v>No Subfunction</v>
          </cell>
          <cell r="I2170" t="str">
            <v>No Function</v>
          </cell>
          <cell r="J2170" t="str">
            <v>No Driver</v>
          </cell>
          <cell r="K2170" t="str">
            <v>SRV_ED</v>
          </cell>
          <cell r="L2170" t="str">
            <v>JUR_WA</v>
          </cell>
          <cell r="M2170" t="str">
            <v>Elec Distribution 360-373</v>
          </cell>
          <cell r="N2170" t="str">
            <v>True</v>
          </cell>
          <cell r="O2170" t="str">
            <v>Inactive</v>
          </cell>
          <cell r="P2170" t="str">
            <v>ORG_M08</v>
          </cell>
        </row>
        <row r="2171">
          <cell r="A2171" t="str">
            <v>BI_SS401</v>
          </cell>
          <cell r="B2171" t="str">
            <v>SS401</v>
          </cell>
          <cell r="C2171" t="str">
            <v>BI_SS401 - Fourth and Herald 115 - R&amp;S</v>
          </cell>
          <cell r="D2171" t="str">
            <v>ER_2243</v>
          </cell>
          <cell r="E2171" t="str">
            <v>2243</v>
          </cell>
          <cell r="F2171" t="str">
            <v>ER_2243 - Fourth &amp; Herald 11</v>
          </cell>
          <cell r="G2171" t="str">
            <v>Regular Capital - Pre Business Case</v>
          </cell>
          <cell r="H2171" t="str">
            <v>No Subfunction</v>
          </cell>
          <cell r="I2171" t="str">
            <v>No Function</v>
          </cell>
          <cell r="J2171" t="str">
            <v>No Driver</v>
          </cell>
          <cell r="K2171" t="str">
            <v>SRV_ED</v>
          </cell>
          <cell r="L2171" t="str">
            <v>JUR_WA</v>
          </cell>
          <cell r="M2171" t="str">
            <v>Elec Distribution 360-373</v>
          </cell>
          <cell r="N2171" t="str">
            <v>False</v>
          </cell>
          <cell r="O2171" t="str">
            <v>Inactive</v>
          </cell>
          <cell r="P2171" t="str">
            <v>ORG_M08</v>
          </cell>
        </row>
        <row r="2172">
          <cell r="A2172" t="str">
            <v>BI_SS403</v>
          </cell>
          <cell r="B2172" t="str">
            <v>SS403</v>
          </cell>
          <cell r="C2172" t="str">
            <v>BI_SS403 - Beacon 230 - Upgrade Bell 4 Relays</v>
          </cell>
          <cell r="D2172" t="str">
            <v>ER_2104</v>
          </cell>
          <cell r="E2172" t="str">
            <v>2104</v>
          </cell>
          <cell r="F2172" t="str">
            <v>ER_2104 - Beacon-Bell #4 230kV Reconductor</v>
          </cell>
          <cell r="G2172" t="str">
            <v>Regular Capital - Pre Business Case</v>
          </cell>
          <cell r="H2172" t="str">
            <v>No Subfunction</v>
          </cell>
          <cell r="I2172" t="str">
            <v>No Function</v>
          </cell>
          <cell r="J2172" t="str">
            <v>No Driver</v>
          </cell>
          <cell r="K2172" t="str">
            <v>SRV_ED</v>
          </cell>
          <cell r="L2172" t="str">
            <v>JUR_WA</v>
          </cell>
          <cell r="M2172" t="str">
            <v>Elec Transmission 350-359</v>
          </cell>
          <cell r="N2172" t="str">
            <v>True</v>
          </cell>
          <cell r="O2172" t="str">
            <v>Inactive</v>
          </cell>
          <cell r="P2172" t="str">
            <v>ORG_F08</v>
          </cell>
        </row>
        <row r="2173">
          <cell r="A2173" t="str">
            <v>BI_SS404</v>
          </cell>
          <cell r="B2173" t="str">
            <v>SS404</v>
          </cell>
          <cell r="C2173" t="str">
            <v>BI_SS404 - Sunset 115 - Upgrade 12F4 and 6 to 500A</v>
          </cell>
          <cell r="D2173" t="str">
            <v>ER_2285</v>
          </cell>
          <cell r="E2173" t="str">
            <v>2285</v>
          </cell>
          <cell r="F2173" t="str">
            <v>ER_2285 - Sunset Sub - Rebuild</v>
          </cell>
          <cell r="G2173" t="str">
            <v>Substation - Station Rebuilds Program</v>
          </cell>
          <cell r="H2173" t="str">
            <v>T&amp;D Engineering</v>
          </cell>
          <cell r="I2173" t="str">
            <v>T&amp;D</v>
          </cell>
          <cell r="J2173" t="str">
            <v>Asset Condition</v>
          </cell>
          <cell r="K2173" t="str">
            <v>SRV_ED</v>
          </cell>
          <cell r="L2173" t="str">
            <v>JUR_WA</v>
          </cell>
          <cell r="M2173" t="str">
            <v>Elec Distribution 360-373</v>
          </cell>
          <cell r="N2173" t="str">
            <v>True</v>
          </cell>
          <cell r="O2173" t="str">
            <v>Inactive</v>
          </cell>
          <cell r="P2173" t="str">
            <v>ORG_F08</v>
          </cell>
        </row>
        <row r="2174">
          <cell r="A2174" t="str">
            <v>BI_SS405</v>
          </cell>
          <cell r="B2174" t="str">
            <v>SS405</v>
          </cell>
          <cell r="C2174" t="str">
            <v>BI_SS405 - Deer Park 115 kV Substation - Minor Rebuild</v>
          </cell>
          <cell r="D2174" t="str">
            <v>ER_2204</v>
          </cell>
          <cell r="E2174" t="str">
            <v>2204</v>
          </cell>
          <cell r="F2174" t="str">
            <v>ER_2204 - Substation Rebuilds</v>
          </cell>
          <cell r="G2174" t="str">
            <v>Substation - Station Rebuilds Program</v>
          </cell>
          <cell r="H2174" t="str">
            <v>T&amp;D Engineering</v>
          </cell>
          <cell r="I2174" t="str">
            <v>T&amp;D</v>
          </cell>
          <cell r="J2174" t="str">
            <v>Asset Condition</v>
          </cell>
          <cell r="K2174" t="str">
            <v>SRV_ED</v>
          </cell>
          <cell r="L2174" t="str">
            <v>JUR_WA</v>
          </cell>
          <cell r="M2174" t="str">
            <v>Elec Distribution 360-373</v>
          </cell>
          <cell r="N2174" t="str">
            <v>True</v>
          </cell>
          <cell r="O2174" t="str">
            <v>Inactive</v>
          </cell>
          <cell r="P2174" t="str">
            <v>ORG_M08</v>
          </cell>
        </row>
        <row r="2175">
          <cell r="A2175" t="str">
            <v>BI_SS406</v>
          </cell>
          <cell r="B2175" t="str">
            <v>SS406</v>
          </cell>
          <cell r="C2175" t="str">
            <v>BI_SS406 - Beacon 12F1 - Replace Breaker - Grid Mod</v>
          </cell>
          <cell r="D2175" t="str">
            <v>ER_2599</v>
          </cell>
          <cell r="E2175" t="str">
            <v>2599</v>
          </cell>
          <cell r="F2175" t="str">
            <v>ER_2599 - Grid Mod Automation</v>
          </cell>
          <cell r="G2175" t="str">
            <v>Distribution Grid Modernization</v>
          </cell>
          <cell r="H2175" t="str">
            <v>T&amp;D Operations</v>
          </cell>
          <cell r="I2175" t="str">
            <v>T&amp;D</v>
          </cell>
          <cell r="J2175" t="str">
            <v>Asset Condition</v>
          </cell>
          <cell r="K2175" t="str">
            <v>SRV_ED</v>
          </cell>
          <cell r="L2175" t="str">
            <v>JUR_WA</v>
          </cell>
          <cell r="M2175" t="str">
            <v>Elec Distribution 360-373</v>
          </cell>
          <cell r="N2175" t="str">
            <v>True</v>
          </cell>
          <cell r="O2175" t="str">
            <v>Inactive</v>
          </cell>
          <cell r="P2175" t="str">
            <v>ORG_M08</v>
          </cell>
        </row>
        <row r="2176">
          <cell r="A2176" t="str">
            <v>BI_SS434</v>
          </cell>
          <cell r="B2176" t="str">
            <v>SS434</v>
          </cell>
          <cell r="C2176" t="str">
            <v>BI_SS434 - Post St 115 Sub-Install Reactors on 13T03</v>
          </cell>
          <cell r="D2176" t="str">
            <v>ER_2251</v>
          </cell>
          <cell r="E2176" t="str">
            <v>2251</v>
          </cell>
          <cell r="F2176" t="str">
            <v>ER_2251 - Post St-Improvement/Upgrades</v>
          </cell>
          <cell r="G2176" t="str">
            <v>Downtown Network - Performance &amp; Capacity</v>
          </cell>
          <cell r="H2176" t="str">
            <v>Downtown Network</v>
          </cell>
          <cell r="I2176" t="str">
            <v>T&amp;D</v>
          </cell>
          <cell r="J2176" t="str">
            <v>Performance &amp; Capacity</v>
          </cell>
          <cell r="K2176" t="str">
            <v>SRV_ED</v>
          </cell>
          <cell r="L2176" t="str">
            <v>JUR_WA</v>
          </cell>
          <cell r="M2176" t="str">
            <v>Elec Distribution 360-373</v>
          </cell>
          <cell r="N2176" t="str">
            <v>True</v>
          </cell>
          <cell r="O2176" t="str">
            <v>Inactive</v>
          </cell>
          <cell r="P2176" t="str">
            <v>ORG_F08</v>
          </cell>
        </row>
        <row r="2177">
          <cell r="A2177" t="str">
            <v>BI_SS435</v>
          </cell>
          <cell r="B2177" t="str">
            <v>SS435</v>
          </cell>
          <cell r="C2177" t="str">
            <v>BI_SS435 - Post St 115 Sub-Repl 13Kv Swgr&amp;Upgrd Ring Bus Conf</v>
          </cell>
          <cell r="D2177" t="str">
            <v>ER_2251</v>
          </cell>
          <cell r="E2177" t="str">
            <v>2251</v>
          </cell>
          <cell r="F2177" t="str">
            <v>ER_2251 - Post St-Improvement/Upgrades</v>
          </cell>
          <cell r="G2177" t="str">
            <v>Downtown Network - Performance &amp; Capacity</v>
          </cell>
          <cell r="H2177" t="str">
            <v>Downtown Network</v>
          </cell>
          <cell r="I2177" t="str">
            <v>T&amp;D</v>
          </cell>
          <cell r="J2177" t="str">
            <v>Performance &amp; Capacity</v>
          </cell>
          <cell r="K2177" t="str">
            <v>SRV_ED</v>
          </cell>
          <cell r="L2177" t="str">
            <v>JUR_WA</v>
          </cell>
          <cell r="M2177" t="str">
            <v>Elec Distribution 360-373</v>
          </cell>
          <cell r="N2177" t="str">
            <v>True</v>
          </cell>
          <cell r="O2177" t="str">
            <v>Inactive</v>
          </cell>
          <cell r="P2177" t="str">
            <v>ORG_F08</v>
          </cell>
        </row>
        <row r="2178">
          <cell r="A2178" t="str">
            <v>BI_SS500</v>
          </cell>
          <cell r="B2178" t="str">
            <v>SS500</v>
          </cell>
          <cell r="C2178" t="str">
            <v>BI_SS500 - Metro 115 - inst fdr 13639 pos</v>
          </cell>
          <cell r="D2178" t="str">
            <v>ER_2303</v>
          </cell>
          <cell r="E2178" t="str">
            <v>2303</v>
          </cell>
          <cell r="F2178" t="str">
            <v>ER_2303 - Metro-Install Feeder</v>
          </cell>
          <cell r="G2178" t="str">
            <v>Regular Capital - Pre Business Case</v>
          </cell>
          <cell r="H2178" t="str">
            <v>No Subfunction</v>
          </cell>
          <cell r="I2178" t="str">
            <v>No Function</v>
          </cell>
          <cell r="J2178" t="str">
            <v>No Driver</v>
          </cell>
          <cell r="K2178" t="str">
            <v>SRV_ED</v>
          </cell>
          <cell r="L2178" t="str">
            <v>JUR_WA</v>
          </cell>
          <cell r="M2178" t="str">
            <v>Elec Distribution 360-373</v>
          </cell>
          <cell r="N2178" t="str">
            <v>True</v>
          </cell>
          <cell r="O2178" t="str">
            <v>Inactive</v>
          </cell>
          <cell r="P2178" t="str">
            <v>ORG_F08</v>
          </cell>
        </row>
        <row r="2179">
          <cell r="A2179" t="str">
            <v>BI_SS501</v>
          </cell>
          <cell r="B2179" t="str">
            <v>SS501</v>
          </cell>
          <cell r="C2179" t="str">
            <v>BI_SS501 - Otis 115 - r&amp;s</v>
          </cell>
          <cell r="D2179" t="str">
            <v>ER_2106</v>
          </cell>
          <cell r="E2179" t="str">
            <v>2106</v>
          </cell>
          <cell r="F2179" t="str">
            <v>ER_2106 - Boulder -Construction</v>
          </cell>
          <cell r="G2179" t="str">
            <v>Regular Capital - Pre Business Case</v>
          </cell>
          <cell r="H2179" t="str">
            <v>No Subfunction</v>
          </cell>
          <cell r="I2179" t="str">
            <v>No Function</v>
          </cell>
          <cell r="J2179" t="str">
            <v>No Driver</v>
          </cell>
          <cell r="K2179" t="str">
            <v>SRV_ED</v>
          </cell>
          <cell r="L2179" t="str">
            <v>JUR_WA</v>
          </cell>
          <cell r="M2179" t="str">
            <v>Elec Transmission 350-359</v>
          </cell>
          <cell r="N2179" t="str">
            <v>True</v>
          </cell>
          <cell r="O2179" t="str">
            <v>Inactive</v>
          </cell>
          <cell r="P2179" t="str">
            <v>ORG_F08</v>
          </cell>
        </row>
        <row r="2180">
          <cell r="A2180" t="str">
            <v>BI_SS503</v>
          </cell>
          <cell r="B2180" t="str">
            <v>SS503</v>
          </cell>
          <cell r="C2180" t="str">
            <v>BI_SS503 -  Hallett &amp; White 115 Sub- Upgrd Xfmr&amp;add Fdr 12F2</v>
          </cell>
          <cell r="D2180" t="str">
            <v>ER_2316</v>
          </cell>
          <cell r="E2180" t="str">
            <v>2316</v>
          </cell>
          <cell r="F2180" t="str">
            <v>ER_2316 - Hallett &amp; White 115 Sub-Increase Capacity</v>
          </cell>
          <cell r="G2180" t="str">
            <v>Regular Capital - Pre Business Case</v>
          </cell>
          <cell r="H2180" t="str">
            <v>No Subfunction</v>
          </cell>
          <cell r="I2180" t="str">
            <v>No Function</v>
          </cell>
          <cell r="J2180" t="str">
            <v>No Driver</v>
          </cell>
          <cell r="K2180" t="str">
            <v>SRV_ED</v>
          </cell>
          <cell r="L2180" t="str">
            <v>JUR_WA</v>
          </cell>
          <cell r="M2180" t="str">
            <v>Elec Distribution 360-373</v>
          </cell>
          <cell r="N2180" t="str">
            <v>True</v>
          </cell>
          <cell r="O2180" t="str">
            <v>Inactive</v>
          </cell>
          <cell r="P2180" t="str">
            <v>ORG_F08</v>
          </cell>
        </row>
        <row r="2181">
          <cell r="A2181" t="str">
            <v>BI_SS504</v>
          </cell>
          <cell r="B2181" t="str">
            <v>SS504</v>
          </cell>
          <cell r="C2181" t="str">
            <v>BI_SS504 - Lyons &amp; Standard 115 Sub-Add 12F6 Fdr</v>
          </cell>
          <cell r="D2181" t="str">
            <v>ER_2204</v>
          </cell>
          <cell r="E2181" t="str">
            <v>2204</v>
          </cell>
          <cell r="F2181" t="str">
            <v>ER_2204 - Substation Rebuilds</v>
          </cell>
          <cell r="G2181" t="str">
            <v>Substation - Station Rebuilds Program</v>
          </cell>
          <cell r="H2181" t="str">
            <v>T&amp;D Engineering</v>
          </cell>
          <cell r="I2181" t="str">
            <v>T&amp;D</v>
          </cell>
          <cell r="J2181" t="str">
            <v>Asset Condition</v>
          </cell>
          <cell r="K2181" t="str">
            <v>SRV_ED</v>
          </cell>
          <cell r="L2181" t="str">
            <v>JUR_WA</v>
          </cell>
          <cell r="M2181" t="str">
            <v>Elec Distribution 360-373</v>
          </cell>
          <cell r="N2181" t="str">
            <v>True</v>
          </cell>
          <cell r="O2181" t="str">
            <v>Inactive</v>
          </cell>
          <cell r="P2181" t="str">
            <v>ORG_M08</v>
          </cell>
        </row>
        <row r="2182">
          <cell r="A2182" t="str">
            <v>BI_SS505</v>
          </cell>
          <cell r="B2182" t="str">
            <v>SS505</v>
          </cell>
          <cell r="C2182" t="str">
            <v>BI_SS505 - Barker Road Sub - Install XFMR #2</v>
          </cell>
          <cell r="D2182" t="str">
            <v>ER_2320</v>
          </cell>
          <cell r="E2182" t="str">
            <v>2320</v>
          </cell>
          <cell r="F2182" t="str">
            <v>ER_2320 - Barker Road Sub - Install XFMR #2</v>
          </cell>
          <cell r="G2182" t="str">
            <v>Regular Capital - Pre Business Case</v>
          </cell>
          <cell r="H2182" t="str">
            <v>No Subfunction</v>
          </cell>
          <cell r="I2182" t="str">
            <v>No Function</v>
          </cell>
          <cell r="J2182" t="str">
            <v>No Driver</v>
          </cell>
          <cell r="K2182" t="str">
            <v>SRV_ED</v>
          </cell>
          <cell r="L2182" t="str">
            <v>JUR_WA</v>
          </cell>
          <cell r="M2182" t="str">
            <v>Elec Distribution 360-373</v>
          </cell>
          <cell r="N2182" t="str">
            <v>True</v>
          </cell>
          <cell r="O2182" t="str">
            <v>Inactive</v>
          </cell>
          <cell r="P2182" t="str">
            <v>ORG_F08</v>
          </cell>
        </row>
        <row r="2183">
          <cell r="A2183" t="str">
            <v>BI_SS506</v>
          </cell>
          <cell r="B2183" t="str">
            <v>SS506</v>
          </cell>
          <cell r="C2183" t="str">
            <v>BI_SS506 - Downtown East Sub - Property</v>
          </cell>
          <cell r="D2183" t="str">
            <v>ER_2321</v>
          </cell>
          <cell r="E2183" t="str">
            <v>2321</v>
          </cell>
          <cell r="F2183" t="str">
            <v>ER_2321 - Downtown East - New 115 kV Sub</v>
          </cell>
          <cell r="G2183" t="str">
            <v>Regular Capital - Pre Business Case</v>
          </cell>
          <cell r="H2183" t="str">
            <v>No Subfunction</v>
          </cell>
          <cell r="I2183" t="str">
            <v>No Function</v>
          </cell>
          <cell r="J2183" t="str">
            <v>No Driver</v>
          </cell>
          <cell r="K2183" t="str">
            <v>SRV_ED</v>
          </cell>
          <cell r="L2183" t="str">
            <v>JUR_WA</v>
          </cell>
          <cell r="M2183" t="str">
            <v>Elec Distribution 360-373</v>
          </cell>
          <cell r="N2183" t="str">
            <v>True</v>
          </cell>
          <cell r="O2183" t="str">
            <v>Inactive</v>
          </cell>
          <cell r="P2183" t="str">
            <v>ORG_M08</v>
          </cell>
        </row>
        <row r="2184">
          <cell r="A2184" t="str">
            <v>BI_SS507</v>
          </cell>
          <cell r="B2184" t="str">
            <v>SS507</v>
          </cell>
          <cell r="C2184" t="str">
            <v>BI_SS507 - Downtown West Sub - Property</v>
          </cell>
          <cell r="D2184" t="str">
            <v>ER_2322</v>
          </cell>
          <cell r="E2184" t="str">
            <v>2322</v>
          </cell>
          <cell r="F2184" t="str">
            <v>ER_2322 - Downtown West Sub - Property</v>
          </cell>
          <cell r="G2184" t="str">
            <v>Substation - New Distribution Station Capacity Program</v>
          </cell>
          <cell r="H2184" t="str">
            <v>T&amp;D Engineering</v>
          </cell>
          <cell r="I2184" t="str">
            <v>T&amp;D</v>
          </cell>
          <cell r="J2184" t="str">
            <v>Performance &amp; Capacity</v>
          </cell>
          <cell r="K2184" t="str">
            <v>SRV_ED</v>
          </cell>
          <cell r="L2184" t="str">
            <v>JUR_WA</v>
          </cell>
          <cell r="M2184" t="str">
            <v>Elec Distribution 360-373</v>
          </cell>
          <cell r="N2184" t="str">
            <v>True</v>
          </cell>
          <cell r="O2184" t="str">
            <v>Inactive</v>
          </cell>
          <cell r="P2184" t="str">
            <v>ORG_M08</v>
          </cell>
        </row>
        <row r="2185">
          <cell r="A2185" t="str">
            <v>BI_SS508</v>
          </cell>
          <cell r="B2185" t="str">
            <v>SS508</v>
          </cell>
          <cell r="C2185" t="str">
            <v>BI_SS508 - Third &amp; Hatch 115 Sub-Purch Add Property</v>
          </cell>
          <cell r="D2185" t="str">
            <v>ER_2327</v>
          </cell>
          <cell r="E2185" t="str">
            <v>2327</v>
          </cell>
          <cell r="F2185" t="str">
            <v>ER_2327 - Third &amp; Hatch 115 Sub-Purch Add'l Property</v>
          </cell>
          <cell r="G2185" t="str">
            <v>Regular Capital - Pre Business Case</v>
          </cell>
          <cell r="H2185" t="str">
            <v>No Subfunction</v>
          </cell>
          <cell r="I2185" t="str">
            <v>No Function</v>
          </cell>
          <cell r="J2185" t="str">
            <v>No Driver</v>
          </cell>
          <cell r="K2185" t="str">
            <v>SRV_ED</v>
          </cell>
          <cell r="L2185" t="str">
            <v>JUR_WA</v>
          </cell>
          <cell r="M2185" t="str">
            <v>Elec Distribution 360-373</v>
          </cell>
          <cell r="N2185" t="str">
            <v>False</v>
          </cell>
          <cell r="O2185" t="str">
            <v>Inactive</v>
          </cell>
          <cell r="P2185" t="str">
            <v>ORG_M08</v>
          </cell>
        </row>
        <row r="2186">
          <cell r="A2186" t="str">
            <v>BI_SS509</v>
          </cell>
          <cell r="B2186" t="str">
            <v>SS509</v>
          </cell>
          <cell r="C2186" t="str">
            <v>BI_SS509 - Beacon - Line Terminal</v>
          </cell>
          <cell r="D2186" t="str">
            <v>ER_2108</v>
          </cell>
          <cell r="E2186" t="str">
            <v>2108</v>
          </cell>
          <cell r="F2186" t="str">
            <v>ER_2108 - Beacon-Bell #5 Reconductor</v>
          </cell>
          <cell r="G2186" t="str">
            <v>Regular Capital - Pre Business Case</v>
          </cell>
          <cell r="H2186" t="str">
            <v>No Subfunction</v>
          </cell>
          <cell r="I2186" t="str">
            <v>No Function</v>
          </cell>
          <cell r="J2186" t="str">
            <v>No Driver</v>
          </cell>
          <cell r="K2186" t="str">
            <v>SRV_ED</v>
          </cell>
          <cell r="L2186" t="str">
            <v>JUR_WA</v>
          </cell>
          <cell r="M2186" t="str">
            <v>Elec Transmission 350-359</v>
          </cell>
          <cell r="N2186" t="str">
            <v>True</v>
          </cell>
          <cell r="O2186" t="str">
            <v>Inactive</v>
          </cell>
          <cell r="P2186" t="str">
            <v>ORG_F08</v>
          </cell>
        </row>
        <row r="2187">
          <cell r="A2187" t="str">
            <v>BI_SS510</v>
          </cell>
          <cell r="B2187" t="str">
            <v>SS510</v>
          </cell>
          <cell r="C2187" t="str">
            <v>BI_SS510 - Bell - Line Terminal (BPA)</v>
          </cell>
          <cell r="D2187" t="str">
            <v>ER_2108</v>
          </cell>
          <cell r="E2187" t="str">
            <v>2108</v>
          </cell>
          <cell r="F2187" t="str">
            <v>ER_2108 - Beacon-Bell #5 Reconductor</v>
          </cell>
          <cell r="G2187" t="str">
            <v>Regular Capital - Pre Business Case</v>
          </cell>
          <cell r="H2187" t="str">
            <v>No Subfunction</v>
          </cell>
          <cell r="I2187" t="str">
            <v>No Function</v>
          </cell>
          <cell r="J2187" t="str">
            <v>No Driver</v>
          </cell>
          <cell r="K2187" t="str">
            <v>SRV_ED</v>
          </cell>
          <cell r="L2187" t="str">
            <v>JUR_WA</v>
          </cell>
          <cell r="M2187" t="str">
            <v>Elec Transmission 350-359</v>
          </cell>
          <cell r="N2187" t="str">
            <v>True</v>
          </cell>
          <cell r="O2187" t="str">
            <v>Inactive</v>
          </cell>
          <cell r="P2187" t="str">
            <v>ORG_F08</v>
          </cell>
        </row>
        <row r="2188">
          <cell r="A2188" t="str">
            <v>BI_SS511</v>
          </cell>
          <cell r="B2188" t="str">
            <v>SS511</v>
          </cell>
          <cell r="C2188" t="str">
            <v>BI_SS511 - Deer Park 115 Sub - Purchase from BPA</v>
          </cell>
          <cell r="D2188" t="str">
            <v>ER_2331</v>
          </cell>
          <cell r="E2188" t="str">
            <v>2331</v>
          </cell>
          <cell r="F2188" t="str">
            <v>ER_2331 - Deer Park 115 Sub - Purchase from BPA</v>
          </cell>
          <cell r="G2188" t="str">
            <v>Regular Capital - Pre Business Case</v>
          </cell>
          <cell r="H2188" t="str">
            <v>No Subfunction</v>
          </cell>
          <cell r="I2188" t="str">
            <v>No Function</v>
          </cell>
          <cell r="J2188" t="str">
            <v>No Driver</v>
          </cell>
          <cell r="K2188" t="str">
            <v>SRV_ED</v>
          </cell>
          <cell r="L2188" t="str">
            <v>JUR_WA</v>
          </cell>
          <cell r="M2188" t="str">
            <v>Elec Distribution 360-373</v>
          </cell>
          <cell r="N2188" t="str">
            <v>False</v>
          </cell>
          <cell r="O2188" t="str">
            <v>Inactive</v>
          </cell>
          <cell r="P2188" t="str">
            <v>ORG_M08</v>
          </cell>
        </row>
        <row r="2189">
          <cell r="A2189" t="str">
            <v>BI_SS512</v>
          </cell>
          <cell r="B2189" t="str">
            <v>SS512</v>
          </cell>
          <cell r="C2189" t="str">
            <v>BI_SS512 - Airway Heights - Add 12F3</v>
          </cell>
          <cell r="D2189" t="str">
            <v>ER_2335</v>
          </cell>
          <cell r="E2189" t="str">
            <v>2335</v>
          </cell>
          <cell r="F2189" t="str">
            <v>ER_2335 - Airway Heights - Add 12F3</v>
          </cell>
          <cell r="G2189" t="str">
            <v>Regular Capital - Pre Business Case</v>
          </cell>
          <cell r="H2189" t="str">
            <v>No Subfunction</v>
          </cell>
          <cell r="I2189" t="str">
            <v>No Function</v>
          </cell>
          <cell r="J2189" t="str">
            <v>No Driver</v>
          </cell>
          <cell r="K2189" t="str">
            <v>SRV_ED</v>
          </cell>
          <cell r="L2189" t="str">
            <v>JUR_WA</v>
          </cell>
          <cell r="M2189" t="str">
            <v>Elec Distribution 360-373</v>
          </cell>
          <cell r="N2189" t="str">
            <v>True</v>
          </cell>
          <cell r="O2189" t="str">
            <v>Inactive</v>
          </cell>
          <cell r="P2189" t="str">
            <v>ORG_F08</v>
          </cell>
        </row>
        <row r="2190">
          <cell r="A2190" t="str">
            <v>BI_SS513</v>
          </cell>
          <cell r="B2190" t="str">
            <v>SS513</v>
          </cell>
          <cell r="C2190" t="str">
            <v>BI_SS513 - Milan 115 - Add second Xfmr and 12F2</v>
          </cell>
          <cell r="D2190" t="str">
            <v>ER_2337</v>
          </cell>
          <cell r="E2190" t="str">
            <v>2337</v>
          </cell>
          <cell r="F2190" t="str">
            <v>ER_2337 - Milan 115 - Add Second Xfmr and 12F2</v>
          </cell>
          <cell r="G2190" t="str">
            <v>Regular Capital - Pre Business Case</v>
          </cell>
          <cell r="H2190" t="str">
            <v>No Subfunction</v>
          </cell>
          <cell r="I2190" t="str">
            <v>No Function</v>
          </cell>
          <cell r="J2190" t="str">
            <v>No Driver</v>
          </cell>
          <cell r="K2190" t="str">
            <v>SRV_ED</v>
          </cell>
          <cell r="L2190" t="str">
            <v>JUR_WA</v>
          </cell>
          <cell r="M2190" t="str">
            <v>Elec Distribution 360-373</v>
          </cell>
          <cell r="N2190" t="str">
            <v>True</v>
          </cell>
          <cell r="O2190" t="str">
            <v>Inactive</v>
          </cell>
          <cell r="P2190" t="str">
            <v>ORG_F08</v>
          </cell>
        </row>
        <row r="2191">
          <cell r="A2191" t="str">
            <v>BI_SS514</v>
          </cell>
          <cell r="B2191" t="str">
            <v>SS514</v>
          </cell>
          <cell r="C2191" t="str">
            <v>BI_SS514 - 9th &amp; Central - Substation Rebuild</v>
          </cell>
          <cell r="D2191" t="str">
            <v>ER_2204</v>
          </cell>
          <cell r="E2191" t="str">
            <v>2204</v>
          </cell>
          <cell r="F2191" t="str">
            <v>ER_2204 - Substation Rebuilds</v>
          </cell>
          <cell r="G2191" t="str">
            <v>Substation - Station Rebuilds Program</v>
          </cell>
          <cell r="H2191" t="str">
            <v>T&amp;D Engineering</v>
          </cell>
          <cell r="I2191" t="str">
            <v>T&amp;D</v>
          </cell>
          <cell r="J2191" t="str">
            <v>Asset Condition</v>
          </cell>
          <cell r="K2191" t="str">
            <v>SRV_ED</v>
          </cell>
          <cell r="L2191" t="str">
            <v>JUR_WA</v>
          </cell>
          <cell r="M2191" t="str">
            <v>Elec Distribution 360-373</v>
          </cell>
          <cell r="N2191" t="str">
            <v>True</v>
          </cell>
          <cell r="O2191" t="str">
            <v>Active</v>
          </cell>
          <cell r="P2191" t="str">
            <v>ORG_M08</v>
          </cell>
        </row>
        <row r="2192">
          <cell r="A2192" t="str">
            <v>BI_SS515</v>
          </cell>
          <cell r="B2192" t="str">
            <v>SS515</v>
          </cell>
          <cell r="C2192" t="str">
            <v>BI_SS515 - Boulder Park 230 Sub-Revisions</v>
          </cell>
          <cell r="D2192" t="str">
            <v>ER_2106</v>
          </cell>
          <cell r="E2192" t="str">
            <v>2106</v>
          </cell>
          <cell r="F2192" t="str">
            <v>ER_2106 - Boulder -Construction</v>
          </cell>
          <cell r="G2192" t="str">
            <v>Regular Capital - Pre Business Case</v>
          </cell>
          <cell r="H2192" t="str">
            <v>No Subfunction</v>
          </cell>
          <cell r="I2192" t="str">
            <v>No Function</v>
          </cell>
          <cell r="J2192" t="str">
            <v>No Driver</v>
          </cell>
          <cell r="K2192" t="str">
            <v>SRV_ED</v>
          </cell>
          <cell r="L2192" t="str">
            <v>JUR_WA</v>
          </cell>
          <cell r="M2192" t="str">
            <v>Elec Transmission 350-359</v>
          </cell>
          <cell r="N2192" t="str">
            <v>True</v>
          </cell>
          <cell r="O2192" t="str">
            <v>Inactive</v>
          </cell>
          <cell r="P2192" t="str">
            <v>ORG_M08</v>
          </cell>
        </row>
        <row r="2193">
          <cell r="A2193" t="str">
            <v>BI_SS516</v>
          </cell>
          <cell r="B2193" t="str">
            <v>SS516</v>
          </cell>
          <cell r="C2193" t="str">
            <v>BI_SS516 - McFarlane - New Substation</v>
          </cell>
          <cell r="D2193" t="str">
            <v>ER_2274</v>
          </cell>
          <cell r="E2193" t="str">
            <v>2274</v>
          </cell>
          <cell r="F2193" t="str">
            <v>ER_2274 - New Substations</v>
          </cell>
          <cell r="G2193" t="str">
            <v>Substation - New Distribution Station Capacity Program</v>
          </cell>
          <cell r="H2193" t="str">
            <v>T&amp;D Engineering</v>
          </cell>
          <cell r="I2193" t="str">
            <v>T&amp;D</v>
          </cell>
          <cell r="J2193" t="str">
            <v>Performance &amp; Capacity</v>
          </cell>
          <cell r="K2193" t="str">
            <v>SRV_ED</v>
          </cell>
          <cell r="L2193" t="str">
            <v>JUR_WA</v>
          </cell>
          <cell r="M2193" t="str">
            <v>Elec Transmission 350-359</v>
          </cell>
          <cell r="N2193" t="str">
            <v>True</v>
          </cell>
          <cell r="O2193" t="str">
            <v>Active</v>
          </cell>
          <cell r="P2193" t="str">
            <v>ORG_M08</v>
          </cell>
        </row>
        <row r="2194">
          <cell r="A2194" t="str">
            <v>BI_SS520</v>
          </cell>
          <cell r="B2194" t="str">
            <v>SS520</v>
          </cell>
          <cell r="C2194" t="str">
            <v>BI_SS520 - Opportunity 115 Sub-R&amp;S Surplus Equip</v>
          </cell>
          <cell r="D2194" t="str">
            <v>ER_2371</v>
          </cell>
          <cell r="E2194" t="str">
            <v>2371</v>
          </cell>
          <cell r="F2194" t="str">
            <v>ER_2371 - Opportunity 115 Sub-R&amp;S Surplus Equip</v>
          </cell>
          <cell r="G2194" t="str">
            <v>Regular Capital - Pre Business Case</v>
          </cell>
          <cell r="H2194" t="str">
            <v>No Subfunction</v>
          </cell>
          <cell r="I2194" t="str">
            <v>No Function</v>
          </cell>
          <cell r="J2194" t="str">
            <v>No Driver</v>
          </cell>
          <cell r="K2194" t="str">
            <v>SRV_ED</v>
          </cell>
          <cell r="L2194" t="str">
            <v>JUR_WA</v>
          </cell>
          <cell r="M2194" t="str">
            <v>Elec Distribution 360-373</v>
          </cell>
          <cell r="N2194" t="str">
            <v>False</v>
          </cell>
          <cell r="O2194" t="str">
            <v>Inactive</v>
          </cell>
          <cell r="P2194" t="str">
            <v>ORG_M08</v>
          </cell>
        </row>
        <row r="2195">
          <cell r="A2195" t="str">
            <v>BI_SS521</v>
          </cell>
          <cell r="B2195" t="str">
            <v>SS521</v>
          </cell>
          <cell r="C2195" t="str">
            <v>BI_SS521 - Garden Springs - Construct New 230-115 kV Sub</v>
          </cell>
          <cell r="D2195" t="str">
            <v>ER_2539</v>
          </cell>
          <cell r="E2195" t="str">
            <v>2539</v>
          </cell>
          <cell r="F2195" t="str">
            <v>ER_2539 - Garden Springs 230-115 kV Substation</v>
          </cell>
          <cell r="G2195" t="str">
            <v>West Plains New 230kV Substation</v>
          </cell>
          <cell r="H2195" t="str">
            <v>T&amp;D Engineering</v>
          </cell>
          <cell r="I2195" t="str">
            <v>T&amp;D</v>
          </cell>
          <cell r="J2195" t="str">
            <v>Mandatory &amp; Compliance</v>
          </cell>
          <cell r="K2195" t="str">
            <v>SRV_ED</v>
          </cell>
          <cell r="L2195" t="str">
            <v>JUR_AN</v>
          </cell>
          <cell r="M2195" t="str">
            <v>Elec Transmission 350-359</v>
          </cell>
          <cell r="N2195" t="str">
            <v>True</v>
          </cell>
          <cell r="O2195" t="str">
            <v>Active</v>
          </cell>
          <cell r="P2195" t="str">
            <v>ORG_M08</v>
          </cell>
        </row>
        <row r="2196">
          <cell r="A2196" t="str">
            <v>BI_SS522</v>
          </cell>
          <cell r="B2196" t="str">
            <v>SS522</v>
          </cell>
          <cell r="C2196" t="str">
            <v>BI_SS522 - Southeast 12F6 - Add New Feeder</v>
          </cell>
          <cell r="D2196" t="str">
            <v>ER_2274</v>
          </cell>
          <cell r="E2196" t="str">
            <v>2274</v>
          </cell>
          <cell r="F2196" t="str">
            <v>ER_2274 - New Substations</v>
          </cell>
          <cell r="G2196" t="str">
            <v>Substation - New Distribution Station Capacity Program</v>
          </cell>
          <cell r="H2196" t="str">
            <v>T&amp;D Engineering</v>
          </cell>
          <cell r="I2196" t="str">
            <v>T&amp;D</v>
          </cell>
          <cell r="J2196" t="str">
            <v>Performance &amp; Capacity</v>
          </cell>
          <cell r="K2196" t="str">
            <v>SRV_ED</v>
          </cell>
          <cell r="L2196" t="str">
            <v>JUR_WA</v>
          </cell>
          <cell r="M2196" t="str">
            <v>Elec Transmission 350-359</v>
          </cell>
          <cell r="N2196" t="str">
            <v>True</v>
          </cell>
          <cell r="O2196" t="str">
            <v>Active</v>
          </cell>
          <cell r="P2196" t="str">
            <v>ORG_M08</v>
          </cell>
        </row>
        <row r="2197">
          <cell r="A2197" t="str">
            <v>BI_SS523</v>
          </cell>
          <cell r="B2197" t="str">
            <v>SS523</v>
          </cell>
          <cell r="C2197" t="str">
            <v>BI_SS523 - Hallett &amp; White Subst - Expand Sub; Add Capacity</v>
          </cell>
          <cell r="D2197" t="str">
            <v>ER_1108</v>
          </cell>
          <cell r="E2197" t="str">
            <v>1108</v>
          </cell>
          <cell r="F2197" t="str">
            <v>ER_1108 - Hallett &amp; White Subst - Expand Sub; Add Capacity</v>
          </cell>
          <cell r="G2197" t="str">
            <v>New Revenue - Growth</v>
          </cell>
          <cell r="H2197" t="str">
            <v>Growth Subfunction</v>
          </cell>
          <cell r="I2197" t="str">
            <v>Growth</v>
          </cell>
          <cell r="J2197" t="str">
            <v>Customer Requested</v>
          </cell>
          <cell r="K2197" t="str">
            <v>SRV_ED</v>
          </cell>
          <cell r="L2197" t="str">
            <v>JUR_WA</v>
          </cell>
          <cell r="M2197" t="str">
            <v>Elec Distribution 360-373</v>
          </cell>
          <cell r="N2197" t="str">
            <v>True</v>
          </cell>
          <cell r="O2197" t="str">
            <v>Active</v>
          </cell>
          <cell r="P2197" t="str">
            <v>ORG_M08</v>
          </cell>
        </row>
        <row r="2198">
          <cell r="A2198" t="str">
            <v>BI_SS524</v>
          </cell>
          <cell r="B2198" t="str">
            <v>SS524</v>
          </cell>
          <cell r="C2198" t="str">
            <v>BI_SS524 - Waikiki 12F2 - Replace Sub Equipment - Grid Mod</v>
          </cell>
          <cell r="D2198" t="str">
            <v>ER_2599</v>
          </cell>
          <cell r="E2198" t="str">
            <v>2599</v>
          </cell>
          <cell r="F2198" t="str">
            <v>ER_2599 - Grid Mod Automation</v>
          </cell>
          <cell r="G2198" t="str">
            <v>Distribution Grid Modernization</v>
          </cell>
          <cell r="H2198" t="str">
            <v>T&amp;D Operations</v>
          </cell>
          <cell r="I2198" t="str">
            <v>T&amp;D</v>
          </cell>
          <cell r="J2198" t="str">
            <v>Asset Condition</v>
          </cell>
          <cell r="K2198" t="str">
            <v>SRV_ED</v>
          </cell>
          <cell r="L2198" t="str">
            <v>JUR_ID</v>
          </cell>
          <cell r="M2198" t="str">
            <v>Elec Distribution 360-373</v>
          </cell>
          <cell r="N2198" t="str">
            <v>True</v>
          </cell>
          <cell r="O2198" t="str">
            <v>Active</v>
          </cell>
          <cell r="P2198" t="str">
            <v>ORG_M08</v>
          </cell>
        </row>
        <row r="2199">
          <cell r="A2199" t="str">
            <v>BI_SS600</v>
          </cell>
          <cell r="B2199" t="str">
            <v>SS600</v>
          </cell>
          <cell r="C2199" t="str">
            <v>BI_SS600 - Metro - Install Feeder 13639 Position</v>
          </cell>
          <cell r="D2199" t="str">
            <v>ER_2303</v>
          </cell>
          <cell r="E2199" t="str">
            <v>2303</v>
          </cell>
          <cell r="F2199" t="str">
            <v>ER_2303 - Metro-Install Feeder</v>
          </cell>
          <cell r="G2199" t="str">
            <v>Regular Capital - Pre Business Case</v>
          </cell>
          <cell r="H2199" t="str">
            <v>No Subfunction</v>
          </cell>
          <cell r="I2199" t="str">
            <v>No Function</v>
          </cell>
          <cell r="J2199" t="str">
            <v>No Driver</v>
          </cell>
          <cell r="K2199" t="str">
            <v>SRV_ED</v>
          </cell>
          <cell r="L2199" t="str">
            <v>JUR_WA</v>
          </cell>
          <cell r="M2199" t="str">
            <v>Elec Distribution 360-373</v>
          </cell>
          <cell r="N2199" t="str">
            <v>True</v>
          </cell>
          <cell r="O2199" t="str">
            <v>Inactive</v>
          </cell>
          <cell r="P2199" t="str">
            <v>ORG_F08</v>
          </cell>
        </row>
        <row r="2200">
          <cell r="A2200" t="str">
            <v>BI_SS601</v>
          </cell>
          <cell r="B2200" t="str">
            <v>SS601</v>
          </cell>
          <cell r="C2200" t="str">
            <v>BI_SS601 - Milan Sub-Add Xfmr 2 &amp; 2 feeders</v>
          </cell>
          <cell r="D2200" t="str">
            <v>ER_2337</v>
          </cell>
          <cell r="E2200" t="str">
            <v>2337</v>
          </cell>
          <cell r="F2200" t="str">
            <v>ER_2337 - Milan 115 - Add Second Xfmr and 12F2</v>
          </cell>
          <cell r="G2200" t="str">
            <v>Regular Capital - Pre Business Case</v>
          </cell>
          <cell r="H2200" t="str">
            <v>No Subfunction</v>
          </cell>
          <cell r="I2200" t="str">
            <v>No Function</v>
          </cell>
          <cell r="J2200" t="str">
            <v>No Driver</v>
          </cell>
          <cell r="K2200" t="str">
            <v>SRV_ED</v>
          </cell>
          <cell r="L2200" t="str">
            <v>JUR_WA</v>
          </cell>
          <cell r="M2200" t="str">
            <v>Elec Distribution 360-373</v>
          </cell>
          <cell r="N2200" t="str">
            <v>True</v>
          </cell>
          <cell r="O2200" t="str">
            <v>Inactive</v>
          </cell>
          <cell r="P2200" t="str">
            <v>ORG_F08</v>
          </cell>
        </row>
        <row r="2201">
          <cell r="A2201" t="str">
            <v>BI_SS602</v>
          </cell>
          <cell r="B2201" t="str">
            <v>SS602</v>
          </cell>
          <cell r="C2201" t="str">
            <v>BI_SS602 - Otis Orchards-Upgrade landscaping</v>
          </cell>
          <cell r="D2201" t="str">
            <v>ER_2106</v>
          </cell>
          <cell r="E2201" t="str">
            <v>2106</v>
          </cell>
          <cell r="F2201" t="str">
            <v>ER_2106 - Boulder -Construction</v>
          </cell>
          <cell r="G2201" t="str">
            <v>Regular Capital - Pre Business Case</v>
          </cell>
          <cell r="H2201" t="str">
            <v>No Subfunction</v>
          </cell>
          <cell r="I2201" t="str">
            <v>No Function</v>
          </cell>
          <cell r="J2201" t="str">
            <v>No Driver</v>
          </cell>
          <cell r="K2201" t="str">
            <v>SRV_ED</v>
          </cell>
          <cell r="L2201" t="str">
            <v>JUR_WA</v>
          </cell>
          <cell r="M2201" t="str">
            <v>Elec Transmission 350-359</v>
          </cell>
          <cell r="N2201" t="str">
            <v>True</v>
          </cell>
          <cell r="O2201" t="str">
            <v>Inactive</v>
          </cell>
          <cell r="P2201" t="str">
            <v>ORG_F08</v>
          </cell>
        </row>
        <row r="2202">
          <cell r="A2202" t="str">
            <v>BI_SS603</v>
          </cell>
          <cell r="B2202" t="str">
            <v>SS603</v>
          </cell>
          <cell r="C2202" t="str">
            <v>BI_SS603 - Indian Trail 115-13kV Sub-Purch Property</v>
          </cell>
          <cell r="D2202" t="str">
            <v>ER_2391</v>
          </cell>
          <cell r="E2202" t="str">
            <v>2391</v>
          </cell>
          <cell r="F2202" t="str">
            <v>ER_2391 - Indian Trail 115-13kV Sub-Cnstrct New Sub</v>
          </cell>
          <cell r="G2202" t="str">
            <v>Regular Capital - Pre Business Case</v>
          </cell>
          <cell r="H2202" t="str">
            <v>No Subfunction</v>
          </cell>
          <cell r="I2202" t="str">
            <v>No Function</v>
          </cell>
          <cell r="J2202" t="str">
            <v>No Driver</v>
          </cell>
          <cell r="K2202" t="str">
            <v>SRV_ED</v>
          </cell>
          <cell r="L2202" t="str">
            <v>JUR_WA</v>
          </cell>
          <cell r="M2202" t="str">
            <v>Elec Distribution 360-373</v>
          </cell>
          <cell r="N2202" t="str">
            <v>False</v>
          </cell>
          <cell r="O2202" t="str">
            <v>Inactive</v>
          </cell>
          <cell r="P2202" t="str">
            <v>ORG_M08</v>
          </cell>
        </row>
        <row r="2203">
          <cell r="A2203" t="str">
            <v>BI_SS604</v>
          </cell>
          <cell r="B2203" t="str">
            <v>SS604</v>
          </cell>
          <cell r="C2203" t="str">
            <v>BI_SS604 - Otis Orchards 115-Rplc PCBs and Relays</v>
          </cell>
          <cell r="D2203" t="str">
            <v>ER_2390</v>
          </cell>
          <cell r="E2203" t="str">
            <v>2390</v>
          </cell>
          <cell r="F2203" t="str">
            <v>ER_2390 - Otis Orchards 115-Replace PCBs &amp; Relays</v>
          </cell>
          <cell r="G2203" t="str">
            <v>Substation - Station Rebuilds Program</v>
          </cell>
          <cell r="H2203" t="str">
            <v>T&amp;D Engineering</v>
          </cell>
          <cell r="I2203" t="str">
            <v>T&amp;D</v>
          </cell>
          <cell r="J2203" t="str">
            <v>Asset Condition</v>
          </cell>
          <cell r="K2203" t="str">
            <v>SRV_ED</v>
          </cell>
          <cell r="L2203" t="str">
            <v>JUR_WA</v>
          </cell>
          <cell r="M2203" t="str">
            <v>Elec Transmission 350-359</v>
          </cell>
          <cell r="N2203" t="str">
            <v>True</v>
          </cell>
          <cell r="O2203" t="str">
            <v>Inactive</v>
          </cell>
          <cell r="P2203" t="str">
            <v>ORG_M08</v>
          </cell>
        </row>
        <row r="2204">
          <cell r="A2204" t="str">
            <v>BI_SS610</v>
          </cell>
          <cell r="B2204" t="str">
            <v>SS610</v>
          </cell>
          <cell r="C2204" t="str">
            <v>BI_SS610 - College&amp;Walnut-115Sub:Modify Kendall Yrd</v>
          </cell>
          <cell r="D2204" t="str">
            <v>ER_2393</v>
          </cell>
          <cell r="E2204" t="str">
            <v>2393</v>
          </cell>
          <cell r="F2204" t="str">
            <v>ER_2393 - C&amp;W Kendall Project</v>
          </cell>
          <cell r="G2204" t="str">
            <v>Regular Capital - Pre Business Case</v>
          </cell>
          <cell r="H2204" t="str">
            <v>No Subfunction</v>
          </cell>
          <cell r="I2204" t="str">
            <v>No Function</v>
          </cell>
          <cell r="J2204" t="str">
            <v>No Driver</v>
          </cell>
          <cell r="K2204" t="str">
            <v>SRV_ED</v>
          </cell>
          <cell r="L2204" t="str">
            <v>JUR_WA</v>
          </cell>
          <cell r="M2204" t="str">
            <v>Elec Distribution 360-373</v>
          </cell>
          <cell r="N2204" t="str">
            <v>True</v>
          </cell>
          <cell r="O2204" t="str">
            <v>Inactive</v>
          </cell>
          <cell r="P2204" t="str">
            <v>ORG_M08</v>
          </cell>
        </row>
        <row r="2205">
          <cell r="A2205" t="str">
            <v>BI_SS621</v>
          </cell>
          <cell r="B2205" t="str">
            <v>SS621</v>
          </cell>
          <cell r="C2205" t="str">
            <v>BI_SS621 - Post St 115 Su-Convert Upper Falls Backup Station</v>
          </cell>
          <cell r="D2205" t="str">
            <v>ER_2251</v>
          </cell>
          <cell r="E2205" t="str">
            <v>2251</v>
          </cell>
          <cell r="F2205" t="str">
            <v>ER_2251 - Post St-Improvement/Upgrades</v>
          </cell>
          <cell r="G2205" t="str">
            <v>Downtown Network - Performance &amp; Capacity</v>
          </cell>
          <cell r="H2205" t="str">
            <v>Downtown Network</v>
          </cell>
          <cell r="I2205" t="str">
            <v>T&amp;D</v>
          </cell>
          <cell r="J2205" t="str">
            <v>Performance &amp; Capacity</v>
          </cell>
          <cell r="K2205" t="str">
            <v>SRV_ED</v>
          </cell>
          <cell r="L2205" t="str">
            <v>JUR_WA</v>
          </cell>
          <cell r="M2205" t="str">
            <v>Elec Distribution 360-373</v>
          </cell>
          <cell r="N2205" t="str">
            <v>True</v>
          </cell>
          <cell r="O2205" t="str">
            <v>Inactive</v>
          </cell>
          <cell r="P2205" t="str">
            <v>ORG_F08</v>
          </cell>
        </row>
        <row r="2206">
          <cell r="A2206" t="str">
            <v>BI_SS640</v>
          </cell>
          <cell r="B2206" t="str">
            <v>SS640</v>
          </cell>
          <cell r="C2206" t="str">
            <v>BI_SS640 - Beacon 230 Sub-Upgrade Bell #5 Position</v>
          </cell>
          <cell r="D2206" t="str">
            <v>ER_2108</v>
          </cell>
          <cell r="E2206" t="str">
            <v>2108</v>
          </cell>
          <cell r="F2206" t="str">
            <v>ER_2108 - Beacon-Bell #5 Reconductor</v>
          </cell>
          <cell r="G2206" t="str">
            <v>Regular Capital - Pre Business Case</v>
          </cell>
          <cell r="H2206" t="str">
            <v>No Subfunction</v>
          </cell>
          <cell r="I2206" t="str">
            <v>No Function</v>
          </cell>
          <cell r="J2206" t="str">
            <v>No Driver</v>
          </cell>
          <cell r="K2206" t="str">
            <v>SRV_ED</v>
          </cell>
          <cell r="L2206" t="str">
            <v>JUR_WA</v>
          </cell>
          <cell r="M2206" t="str">
            <v>Elec Transmission 350-359</v>
          </cell>
          <cell r="N2206" t="str">
            <v>True</v>
          </cell>
          <cell r="O2206" t="str">
            <v>Inactive</v>
          </cell>
          <cell r="P2206" t="str">
            <v>ORG_F08</v>
          </cell>
        </row>
        <row r="2207">
          <cell r="A2207" t="str">
            <v>BI_SS641</v>
          </cell>
          <cell r="B2207" t="str">
            <v>SS641</v>
          </cell>
          <cell r="C2207" t="str">
            <v>BI_SS641 - Bell 230Sub-Upgrade Beacon#4&amp;#5 Position</v>
          </cell>
          <cell r="D2207" t="str">
            <v>ER_2108</v>
          </cell>
          <cell r="E2207" t="str">
            <v>2108</v>
          </cell>
          <cell r="F2207" t="str">
            <v>ER_2108 - Beacon-Bell #5 Reconductor</v>
          </cell>
          <cell r="G2207" t="str">
            <v>Regular Capital - Pre Business Case</v>
          </cell>
          <cell r="H2207" t="str">
            <v>No Subfunction</v>
          </cell>
          <cell r="I2207" t="str">
            <v>No Function</v>
          </cell>
          <cell r="J2207" t="str">
            <v>No Driver</v>
          </cell>
          <cell r="K2207" t="str">
            <v>SRV_ED</v>
          </cell>
          <cell r="L2207" t="str">
            <v>JUR_WA</v>
          </cell>
          <cell r="M2207" t="str">
            <v>Elec Transmission 350-359</v>
          </cell>
          <cell r="N2207" t="str">
            <v>False</v>
          </cell>
          <cell r="O2207" t="str">
            <v>Inactive</v>
          </cell>
          <cell r="P2207" t="str">
            <v>ORG_F08</v>
          </cell>
        </row>
        <row r="2208">
          <cell r="A2208" t="str">
            <v>BI_SS644</v>
          </cell>
          <cell r="B2208" t="str">
            <v>SS644</v>
          </cell>
          <cell r="C2208" t="str">
            <v>BI_SS644 - Greenacres 115-13kV Sub - New Construct</v>
          </cell>
          <cell r="D2208" t="str">
            <v>ER_2274</v>
          </cell>
          <cell r="E2208" t="str">
            <v>2274</v>
          </cell>
          <cell r="F2208" t="str">
            <v>ER_2274 - New Substations</v>
          </cell>
          <cell r="G2208" t="str">
            <v>Substation - New Distribution Station Capacity Program</v>
          </cell>
          <cell r="H2208" t="str">
            <v>T&amp;D Engineering</v>
          </cell>
          <cell r="I2208" t="str">
            <v>T&amp;D</v>
          </cell>
          <cell r="J2208" t="str">
            <v>Performance &amp; Capacity</v>
          </cell>
          <cell r="K2208" t="str">
            <v>SRV_ED</v>
          </cell>
          <cell r="L2208" t="str">
            <v>JUR_WA</v>
          </cell>
          <cell r="M2208" t="str">
            <v>Elec Transmission 350-359</v>
          </cell>
          <cell r="N2208" t="str">
            <v>True</v>
          </cell>
          <cell r="O2208" t="str">
            <v>Inactive</v>
          </cell>
          <cell r="P2208" t="str">
            <v>ORG_M08</v>
          </cell>
        </row>
        <row r="2209">
          <cell r="A2209" t="str">
            <v>BI_SS700</v>
          </cell>
          <cell r="B2209" t="str">
            <v>SS700</v>
          </cell>
          <cell r="C2209" t="str">
            <v>BI_SS700 - Waikiki-Mead Substation - New (Substation)</v>
          </cell>
          <cell r="D2209" t="str">
            <v>ER_2274</v>
          </cell>
          <cell r="E2209" t="str">
            <v>2274</v>
          </cell>
          <cell r="F2209" t="str">
            <v>ER_2274 - New Substations</v>
          </cell>
          <cell r="G2209" t="str">
            <v>Substation - New Distribution Station Capacity Program</v>
          </cell>
          <cell r="H2209" t="str">
            <v>T&amp;D Engineering</v>
          </cell>
          <cell r="I2209" t="str">
            <v>T&amp;D</v>
          </cell>
          <cell r="J2209" t="str">
            <v>Performance &amp; Capacity</v>
          </cell>
          <cell r="K2209" t="str">
            <v>SRV_ED</v>
          </cell>
          <cell r="L2209" t="str">
            <v>JUR_AN</v>
          </cell>
          <cell r="M2209" t="str">
            <v>Elec Transmission 350-359</v>
          </cell>
          <cell r="N2209" t="str">
            <v>True</v>
          </cell>
          <cell r="O2209" t="str">
            <v>Active</v>
          </cell>
          <cell r="P2209" t="str">
            <v>ORG_M08</v>
          </cell>
        </row>
        <row r="2210">
          <cell r="A2210" t="str">
            <v>BI_SS701</v>
          </cell>
          <cell r="B2210" t="str">
            <v>SS701</v>
          </cell>
          <cell r="C2210" t="str">
            <v>BI_SS701 - Beacon Protection System Upgrades for PRC-002</v>
          </cell>
          <cell r="D2210" t="str">
            <v>ER_2608</v>
          </cell>
          <cell r="E2210" t="str">
            <v>2608</v>
          </cell>
          <cell r="F2210" t="str">
            <v>ER_2608 - Protection System Upgrades for PRC-002</v>
          </cell>
          <cell r="G2210" t="str">
            <v>Protection System Upgrade for PRC-002</v>
          </cell>
          <cell r="H2210" t="str">
            <v>T&amp;D Engineering</v>
          </cell>
          <cell r="I2210" t="str">
            <v>T&amp;D</v>
          </cell>
          <cell r="J2210" t="str">
            <v>Mandatory &amp; Compliance</v>
          </cell>
          <cell r="K2210" t="str">
            <v>SRV_ED</v>
          </cell>
          <cell r="L2210" t="str">
            <v>JUR_AN</v>
          </cell>
          <cell r="M2210" t="str">
            <v>Elec Transmission 350-359</v>
          </cell>
          <cell r="N2210" t="str">
            <v>True</v>
          </cell>
          <cell r="O2210" t="str">
            <v>Active</v>
          </cell>
          <cell r="P2210" t="str">
            <v>ORG_M08</v>
          </cell>
        </row>
        <row r="2211">
          <cell r="A2211" t="str">
            <v>BI_SS702</v>
          </cell>
          <cell r="B2211" t="str">
            <v>SS702</v>
          </cell>
          <cell r="C2211" t="str">
            <v>BI_SS702 - Mead Sub-Add 3rd Feeder to 30MVA Line-ups (Sub)</v>
          </cell>
          <cell r="D2211" t="str">
            <v>ER_2274</v>
          </cell>
          <cell r="E2211" t="str">
            <v>2274</v>
          </cell>
          <cell r="F2211" t="str">
            <v>ER_2274 - New Substations</v>
          </cell>
          <cell r="G2211" t="str">
            <v>Substation - New Distribution Station Capacity Program</v>
          </cell>
          <cell r="H2211" t="str">
            <v>T&amp;D Engineering</v>
          </cell>
          <cell r="I2211" t="str">
            <v>T&amp;D</v>
          </cell>
          <cell r="J2211" t="str">
            <v>Performance &amp; Capacity</v>
          </cell>
          <cell r="K2211" t="str">
            <v>SRV_ED</v>
          </cell>
          <cell r="L2211" t="str">
            <v>JUR_AN</v>
          </cell>
          <cell r="M2211" t="str">
            <v>Elec Transmission 350-359</v>
          </cell>
          <cell r="N2211" t="str">
            <v>True</v>
          </cell>
          <cell r="O2211" t="str">
            <v>Active</v>
          </cell>
          <cell r="P2211" t="str">
            <v>ORG_M08</v>
          </cell>
        </row>
        <row r="2212">
          <cell r="A2212" t="str">
            <v>BI_SS703</v>
          </cell>
          <cell r="B2212" t="str">
            <v>SS703</v>
          </cell>
          <cell r="C2212" t="str">
            <v>BI_SS703 - Westside Auto Transformer #2</v>
          </cell>
          <cell r="D2212" t="str">
            <v>ER_2204</v>
          </cell>
          <cell r="E2212" t="str">
            <v>2204</v>
          </cell>
          <cell r="F2212" t="str">
            <v>ER_2204 - Substation Rebuilds</v>
          </cell>
          <cell r="G2212" t="str">
            <v>Substation - Station Rebuilds Program</v>
          </cell>
          <cell r="H2212" t="str">
            <v>T&amp;D Engineering</v>
          </cell>
          <cell r="I2212" t="str">
            <v>T&amp;D</v>
          </cell>
          <cell r="J2212" t="str">
            <v>Asset Condition</v>
          </cell>
          <cell r="K2212" t="str">
            <v>SRV_ED</v>
          </cell>
          <cell r="L2212" t="str">
            <v>JUR_WA</v>
          </cell>
          <cell r="M2212" t="str">
            <v>Elec Distribution 360-373</v>
          </cell>
          <cell r="N2212" t="str">
            <v>False</v>
          </cell>
          <cell r="O2212" t="str">
            <v>Active</v>
          </cell>
          <cell r="P2212" t="str">
            <v>ORG_M08</v>
          </cell>
        </row>
        <row r="2213">
          <cell r="A2213" t="str">
            <v>BI_SS711</v>
          </cell>
          <cell r="B2213" t="str">
            <v>SS711</v>
          </cell>
          <cell r="C2213" t="str">
            <v>BI_SS711 - Irvin Substation - Property Revision</v>
          </cell>
          <cell r="D2213" t="str">
            <v>ER_2446</v>
          </cell>
          <cell r="E2213" t="str">
            <v>2446</v>
          </cell>
          <cell r="F2213" t="str">
            <v>ER_2446 - Irvin Sub - New Construction</v>
          </cell>
          <cell r="G2213" t="str">
            <v>Spokane Valley Transmission Reinforcement Project</v>
          </cell>
          <cell r="H2213" t="str">
            <v>T&amp;D Engineering</v>
          </cell>
          <cell r="I2213" t="str">
            <v>T&amp;D</v>
          </cell>
          <cell r="J2213" t="str">
            <v>Mandatory &amp; Compliance</v>
          </cell>
          <cell r="K2213" t="str">
            <v>SRV_ED</v>
          </cell>
          <cell r="L2213" t="str">
            <v>JUR_AN</v>
          </cell>
          <cell r="M2213" t="str">
            <v>Elec Transmission 350-359</v>
          </cell>
          <cell r="N2213" t="str">
            <v>False</v>
          </cell>
          <cell r="O2213" t="str">
            <v>Inactive</v>
          </cell>
          <cell r="P2213" t="str">
            <v>ORG_M08</v>
          </cell>
        </row>
        <row r="2214">
          <cell r="A2214" t="str">
            <v>BI_SS717</v>
          </cell>
          <cell r="B2214" t="str">
            <v>SS717</v>
          </cell>
          <cell r="C2214" t="str">
            <v>BI_SS717 - Downtown East Sub - Property</v>
          </cell>
          <cell r="D2214" t="str">
            <v>ER_2321</v>
          </cell>
          <cell r="E2214" t="str">
            <v>2321</v>
          </cell>
          <cell r="F2214" t="str">
            <v>ER_2321 - Downtown East - New 115 kV Sub</v>
          </cell>
          <cell r="G2214" t="str">
            <v>Regular Capital - Pre Business Case</v>
          </cell>
          <cell r="H2214" t="str">
            <v>No Subfunction</v>
          </cell>
          <cell r="I2214" t="str">
            <v>No Function</v>
          </cell>
          <cell r="J2214" t="str">
            <v>No Driver</v>
          </cell>
          <cell r="K2214" t="str">
            <v>SRV_ED</v>
          </cell>
          <cell r="L2214" t="str">
            <v>JUR_WA</v>
          </cell>
          <cell r="M2214" t="str">
            <v>Elec Distribution 360-373</v>
          </cell>
          <cell r="N2214" t="str">
            <v>True</v>
          </cell>
          <cell r="O2214" t="str">
            <v>Inactive</v>
          </cell>
          <cell r="P2214" t="str">
            <v>ORG_M08</v>
          </cell>
        </row>
        <row r="2215">
          <cell r="A2215" t="str">
            <v>BI_SS726</v>
          </cell>
          <cell r="B2215" t="str">
            <v>SS726</v>
          </cell>
          <cell r="C2215" t="str">
            <v>BI_SS726 - Spokane Ind Park-Power Fuse Replacement</v>
          </cell>
          <cell r="D2215" t="str">
            <v>ER_2425</v>
          </cell>
          <cell r="E2215" t="str">
            <v>2425</v>
          </cell>
          <cell r="F2215" t="str">
            <v>ER_2425 - System - High Voltage Fuse Upgrades</v>
          </cell>
          <cell r="G2215" t="str">
            <v>Substation - New Distribution Station Capacity Program</v>
          </cell>
          <cell r="H2215" t="str">
            <v>T&amp;D Engineering</v>
          </cell>
          <cell r="I2215" t="str">
            <v>T&amp;D</v>
          </cell>
          <cell r="J2215" t="str">
            <v>Performance &amp; Capacity</v>
          </cell>
          <cell r="K2215" t="str">
            <v>SRV_ED</v>
          </cell>
          <cell r="L2215" t="str">
            <v>JUR_AN</v>
          </cell>
          <cell r="M2215" t="str">
            <v>Elec Distribution 360-373</v>
          </cell>
          <cell r="N2215" t="str">
            <v>True</v>
          </cell>
          <cell r="O2215" t="str">
            <v>Inactive</v>
          </cell>
          <cell r="P2215" t="str">
            <v>ORG_M08</v>
          </cell>
        </row>
        <row r="2216">
          <cell r="A2216" t="str">
            <v>BI_SS727</v>
          </cell>
          <cell r="B2216" t="str">
            <v>SS727</v>
          </cell>
          <cell r="C2216" t="str">
            <v>BI_SS727 - Ross Park 115kV - Substation Re-Landscaping</v>
          </cell>
          <cell r="D2216" t="str">
            <v>ER_2445</v>
          </cell>
          <cell r="E2216" t="str">
            <v>2445</v>
          </cell>
          <cell r="F2216" t="str">
            <v>ER_2445 - Ross Park 115kV - Substation Re-Landscaping</v>
          </cell>
          <cell r="G2216" t="str">
            <v>Regular Capital - Pre Business Case</v>
          </cell>
          <cell r="H2216" t="str">
            <v>No Subfunction</v>
          </cell>
          <cell r="I2216" t="str">
            <v>No Function</v>
          </cell>
          <cell r="J2216" t="str">
            <v>No Driver</v>
          </cell>
          <cell r="K2216" t="str">
            <v>SRV_ED</v>
          </cell>
          <cell r="L2216" t="str">
            <v>JUR_WA</v>
          </cell>
          <cell r="M2216" t="str">
            <v>Elec Distribution 360-373</v>
          </cell>
          <cell r="N2216" t="str">
            <v>True</v>
          </cell>
          <cell r="O2216" t="str">
            <v>Inactive</v>
          </cell>
          <cell r="P2216" t="str">
            <v>ORG_M08</v>
          </cell>
        </row>
        <row r="2217">
          <cell r="A2217" t="str">
            <v>BI_SS765</v>
          </cell>
          <cell r="B2217" t="str">
            <v>SS765</v>
          </cell>
          <cell r="C2217" t="str">
            <v>BI_SS765 - Beacon Storage Yd Oil Contain</v>
          </cell>
          <cell r="D2217" t="str">
            <v>ER_2273</v>
          </cell>
          <cell r="E2217" t="str">
            <v>2273</v>
          </cell>
          <cell r="F2217" t="str">
            <v>ER_2273 - Beacon ST YD-Oil Contain</v>
          </cell>
          <cell r="G2217" t="str">
            <v>Substation - New Distribution Station Capacity Program</v>
          </cell>
          <cell r="H2217" t="str">
            <v>T&amp;D Engineering</v>
          </cell>
          <cell r="I2217" t="str">
            <v>T&amp;D</v>
          </cell>
          <cell r="J2217" t="str">
            <v>Performance &amp; Capacity</v>
          </cell>
          <cell r="K2217" t="str">
            <v>SRV_ED</v>
          </cell>
          <cell r="L2217" t="str">
            <v>JUR_WA</v>
          </cell>
          <cell r="M2217" t="str">
            <v>Elec Distribution 360-373</v>
          </cell>
          <cell r="N2217" t="str">
            <v>True</v>
          </cell>
          <cell r="O2217" t="str">
            <v>Inactive</v>
          </cell>
          <cell r="P2217" t="str">
            <v>ORG_M08</v>
          </cell>
        </row>
        <row r="2218">
          <cell r="A2218" t="str">
            <v>BI_SS789</v>
          </cell>
          <cell r="B2218" t="str">
            <v>SS789</v>
          </cell>
          <cell r="C2218" t="str">
            <v>BI_SS789 - Downtown West Construct New 115-13kV Substation</v>
          </cell>
          <cell r="D2218" t="str">
            <v>ER_2274</v>
          </cell>
          <cell r="E2218" t="str">
            <v>2274</v>
          </cell>
          <cell r="F2218" t="str">
            <v>ER_2274 - New Substations</v>
          </cell>
          <cell r="G2218" t="str">
            <v>Substation - New Distribution Station Capacity Program</v>
          </cell>
          <cell r="H2218" t="str">
            <v>T&amp;D Engineering</v>
          </cell>
          <cell r="I2218" t="str">
            <v>T&amp;D</v>
          </cell>
          <cell r="J2218" t="str">
            <v>Performance &amp; Capacity</v>
          </cell>
          <cell r="K2218" t="str">
            <v>SRV_ED</v>
          </cell>
          <cell r="L2218" t="str">
            <v>JUR_AN</v>
          </cell>
          <cell r="M2218" t="str">
            <v>Elec Transmission 350-359</v>
          </cell>
          <cell r="N2218" t="str">
            <v>True</v>
          </cell>
          <cell r="O2218" t="str">
            <v>Active</v>
          </cell>
          <cell r="P2218" t="str">
            <v>ORG_M08</v>
          </cell>
        </row>
        <row r="2219">
          <cell r="A2219" t="str">
            <v>BI_SS800</v>
          </cell>
          <cell r="B2219" t="str">
            <v>SS800</v>
          </cell>
          <cell r="C2219" t="str">
            <v>BI_SS800 - Opportunity - Add Feeder 12F2</v>
          </cell>
          <cell r="D2219" t="str">
            <v>ER_2418</v>
          </cell>
          <cell r="E2219" t="str">
            <v>2418</v>
          </cell>
          <cell r="F2219" t="str">
            <v>ER_2418 - Opportunity 115 Sub-Add Feeder 12F2</v>
          </cell>
          <cell r="G2219" t="str">
            <v>Regular Capital - Pre Business Case</v>
          </cell>
          <cell r="H2219" t="str">
            <v>No Subfunction</v>
          </cell>
          <cell r="I2219" t="str">
            <v>No Function</v>
          </cell>
          <cell r="J2219" t="str">
            <v>No Driver</v>
          </cell>
          <cell r="K2219" t="str">
            <v>SRV_ED</v>
          </cell>
          <cell r="L2219" t="str">
            <v>JUR_WA</v>
          </cell>
          <cell r="M2219" t="str">
            <v>Elec Distribution 360-373</v>
          </cell>
          <cell r="N2219" t="str">
            <v>True</v>
          </cell>
          <cell r="O2219" t="str">
            <v>Inactive</v>
          </cell>
          <cell r="P2219" t="str">
            <v>ORG_M08</v>
          </cell>
        </row>
        <row r="2220">
          <cell r="A2220" t="str">
            <v>BI_SS801</v>
          </cell>
          <cell r="B2220" t="str">
            <v>SS801</v>
          </cell>
          <cell r="C2220" t="str">
            <v>BI_SS801 - Southeast 115 Sub-Upgrd Xfmr &amp; add 12F6</v>
          </cell>
          <cell r="D2220" t="str">
            <v>ER_2395</v>
          </cell>
          <cell r="E2220" t="str">
            <v>2395</v>
          </cell>
          <cell r="F2220" t="str">
            <v>ER_2395 - SE 115 Sub-Upgrd Xfmr and add 12F6</v>
          </cell>
          <cell r="G2220" t="str">
            <v>Regular Capital - Pre Business Case</v>
          </cell>
          <cell r="H2220" t="str">
            <v>No Subfunction</v>
          </cell>
          <cell r="I2220" t="str">
            <v>No Function</v>
          </cell>
          <cell r="J2220" t="str">
            <v>No Driver</v>
          </cell>
          <cell r="K2220" t="str">
            <v>SRV_ED</v>
          </cell>
          <cell r="L2220" t="str">
            <v>JUR_WA</v>
          </cell>
          <cell r="M2220" t="str">
            <v>Elec Distribution 360-373</v>
          </cell>
          <cell r="N2220" t="str">
            <v>True</v>
          </cell>
          <cell r="O2220" t="str">
            <v>Inactive</v>
          </cell>
          <cell r="P2220" t="str">
            <v>ORG_F08</v>
          </cell>
        </row>
        <row r="2221">
          <cell r="A2221" t="str">
            <v>BI_SS802</v>
          </cell>
          <cell r="B2221" t="str">
            <v>SS802</v>
          </cell>
          <cell r="C2221" t="str">
            <v>BI_SS802 - Spokane-CDA 115 kV Line Relay Upgrades</v>
          </cell>
          <cell r="D2221" t="str">
            <v>ER_2217</v>
          </cell>
          <cell r="E2221" t="str">
            <v>2217</v>
          </cell>
          <cell r="F2221" t="str">
            <v>ER_2217 - Spokane-CDA 115 kV Line Relay Upgrades</v>
          </cell>
          <cell r="G2221" t="str">
            <v>Distribution System Enhancements</v>
          </cell>
          <cell r="H2221" t="str">
            <v>T&amp;D Engineering</v>
          </cell>
          <cell r="I2221" t="str">
            <v>T&amp;D</v>
          </cell>
          <cell r="J2221" t="str">
            <v>Performance &amp; Capacity</v>
          </cell>
          <cell r="K2221" t="str">
            <v>SRV_ED</v>
          </cell>
          <cell r="L2221" t="str">
            <v>JUR_WA</v>
          </cell>
          <cell r="M2221" t="str">
            <v>Elec Transmission 350-359</v>
          </cell>
          <cell r="N2221" t="str">
            <v>True</v>
          </cell>
          <cell r="O2221" t="str">
            <v>Inactive</v>
          </cell>
          <cell r="P2221" t="str">
            <v>ORG_M08</v>
          </cell>
        </row>
        <row r="2222">
          <cell r="A2222" t="str">
            <v>BI_SS803</v>
          </cell>
          <cell r="B2222" t="str">
            <v>SS803</v>
          </cell>
          <cell r="C2222" t="str">
            <v>BI_SS803 - Post St - Relay Upgrades Kendall Yards</v>
          </cell>
          <cell r="D2222" t="str">
            <v>ER_2393</v>
          </cell>
          <cell r="E2222" t="str">
            <v>2393</v>
          </cell>
          <cell r="F2222" t="str">
            <v>ER_2393 - C&amp;W Kendall Project</v>
          </cell>
          <cell r="G2222" t="str">
            <v>Regular Capital - Pre Business Case</v>
          </cell>
          <cell r="H2222" t="str">
            <v>No Subfunction</v>
          </cell>
          <cell r="I2222" t="str">
            <v>No Function</v>
          </cell>
          <cell r="J2222" t="str">
            <v>No Driver</v>
          </cell>
          <cell r="K2222" t="str">
            <v>SRV_ED</v>
          </cell>
          <cell r="L2222" t="str">
            <v>JUR_WA</v>
          </cell>
          <cell r="M2222" t="str">
            <v>Elec Distribution 360-373</v>
          </cell>
          <cell r="N2222" t="str">
            <v>True</v>
          </cell>
          <cell r="O2222" t="str">
            <v>Inactive</v>
          </cell>
          <cell r="P2222" t="str">
            <v>ORG_M08</v>
          </cell>
        </row>
        <row r="2223">
          <cell r="A2223" t="str">
            <v>BI_SS804</v>
          </cell>
          <cell r="B2223" t="str">
            <v>SS804</v>
          </cell>
          <cell r="C2223" t="str">
            <v>BI_SS804 - Silver Lake-Motor Operators</v>
          </cell>
          <cell r="D2223" t="str">
            <v>ER_2310</v>
          </cell>
          <cell r="E2223" t="str">
            <v>2310</v>
          </cell>
          <cell r="F2223" t="str">
            <v>ER_2310 - West Plains Transmission Reinforce</v>
          </cell>
          <cell r="G2223" t="str">
            <v>Transmission Construction - Compliance</v>
          </cell>
          <cell r="H2223" t="str">
            <v>T&amp;D Engineering</v>
          </cell>
          <cell r="I2223" t="str">
            <v>T&amp;D</v>
          </cell>
          <cell r="J2223" t="str">
            <v>Mandatory &amp; Compliance</v>
          </cell>
          <cell r="K2223" t="str">
            <v>SRV_ED</v>
          </cell>
          <cell r="L2223" t="str">
            <v>JUR_AN</v>
          </cell>
          <cell r="M2223" t="str">
            <v>Elec Transmission 350-359</v>
          </cell>
          <cell r="N2223" t="str">
            <v>True</v>
          </cell>
          <cell r="O2223" t="str">
            <v>Inactive</v>
          </cell>
          <cell r="P2223" t="str">
            <v>ORG_M08</v>
          </cell>
        </row>
        <row r="2224">
          <cell r="A2224" t="str">
            <v>BI_SS806</v>
          </cell>
          <cell r="B2224" t="str">
            <v>SS806</v>
          </cell>
          <cell r="C2224" t="str">
            <v>BI_SS806 - Hawthorn Sub Property Purchase</v>
          </cell>
          <cell r="D2224" t="str">
            <v>ER_2417</v>
          </cell>
          <cell r="E2224" t="str">
            <v>2417</v>
          </cell>
          <cell r="F2224" t="str">
            <v>ER_2417 - Hawthorne Sub - New 115-13 kV Sub</v>
          </cell>
          <cell r="G2224" t="str">
            <v>Regular Capital - Pre Business Case</v>
          </cell>
          <cell r="H2224" t="str">
            <v>No Subfunction</v>
          </cell>
          <cell r="I2224" t="str">
            <v>No Function</v>
          </cell>
          <cell r="J2224" t="str">
            <v>No Driver</v>
          </cell>
          <cell r="K2224" t="str">
            <v>SRV_ED</v>
          </cell>
          <cell r="L2224" t="str">
            <v>JUR_WA</v>
          </cell>
          <cell r="M2224" t="str">
            <v>Elec Distribution 360-373</v>
          </cell>
          <cell r="N2224" t="str">
            <v>False</v>
          </cell>
          <cell r="O2224" t="str">
            <v>Inactive</v>
          </cell>
          <cell r="P2224" t="str">
            <v>ORG_M08</v>
          </cell>
        </row>
        <row r="2225">
          <cell r="A2225" t="str">
            <v>BI_SS807</v>
          </cell>
          <cell r="B2225" t="str">
            <v>SS807</v>
          </cell>
          <cell r="C2225" t="str">
            <v>BI_SS807 - Ross Park 12 F4 Pole Move Substation</v>
          </cell>
          <cell r="D2225" t="str">
            <v>ER_2495</v>
          </cell>
          <cell r="E2225" t="str">
            <v>2495</v>
          </cell>
          <cell r="F2225" t="str">
            <v>ER_2495 - Ross Park 12F4 Pole Move</v>
          </cell>
          <cell r="G2225" t="str">
            <v>Regular Capital - Pre Business Case</v>
          </cell>
          <cell r="H2225" t="str">
            <v>No Subfunction</v>
          </cell>
          <cell r="I2225" t="str">
            <v>No Function</v>
          </cell>
          <cell r="J2225" t="str">
            <v>No Driver</v>
          </cell>
          <cell r="K2225" t="str">
            <v>SRV_ED</v>
          </cell>
          <cell r="L2225" t="str">
            <v>JUR_WA</v>
          </cell>
          <cell r="M2225" t="str">
            <v>Elec Distribution 360-373</v>
          </cell>
          <cell r="N2225" t="str">
            <v>False</v>
          </cell>
          <cell r="O2225" t="str">
            <v>Inactive</v>
          </cell>
          <cell r="P2225" t="str">
            <v>ORG_M08</v>
          </cell>
        </row>
        <row r="2226">
          <cell r="A2226" t="str">
            <v>BI_SS808</v>
          </cell>
          <cell r="B2226" t="str">
            <v>SS808</v>
          </cell>
          <cell r="C2226" t="str">
            <v>BI_SS808 - Sunset-Purchase/Replace Transformer #1</v>
          </cell>
          <cell r="D2226" t="str">
            <v>ER_7050</v>
          </cell>
          <cell r="E2226" t="str">
            <v>7050</v>
          </cell>
          <cell r="F2226" t="str">
            <v>ER_7050 - Productivity Initiative</v>
          </cell>
          <cell r="G2226" t="str">
            <v>Productivity</v>
          </cell>
          <cell r="H2226" t="str">
            <v>Productivity Subfunction</v>
          </cell>
          <cell r="I2226" t="str">
            <v>Other Capital Function</v>
          </cell>
          <cell r="J2226" t="str">
            <v>No Driver</v>
          </cell>
          <cell r="K2226" t="str">
            <v>SRV_CD</v>
          </cell>
          <cell r="L2226" t="str">
            <v>JUR_AA</v>
          </cell>
          <cell r="M2226" t="str">
            <v>General 12yr 389 / 393-395 / 397-398</v>
          </cell>
          <cell r="N2226" t="str">
            <v>False</v>
          </cell>
          <cell r="O2226" t="str">
            <v>Inactive</v>
          </cell>
          <cell r="P2226" t="str">
            <v>ORG_M08</v>
          </cell>
        </row>
        <row r="2227">
          <cell r="A2227" t="str">
            <v>BI_SS809</v>
          </cell>
          <cell r="B2227" t="str">
            <v>SS809</v>
          </cell>
          <cell r="C2227" t="str">
            <v>BI_SS809 - Flint Road Substation - New (Substation)</v>
          </cell>
          <cell r="D2227" t="str">
            <v>ER_2274</v>
          </cell>
          <cell r="E2227" t="str">
            <v>2274</v>
          </cell>
          <cell r="F2227" t="str">
            <v>ER_2274 - New Substations</v>
          </cell>
          <cell r="G2227" t="str">
            <v>Substation - New Distribution Station Capacity Program</v>
          </cell>
          <cell r="H2227" t="str">
            <v>T&amp;D Engineering</v>
          </cell>
          <cell r="I2227" t="str">
            <v>T&amp;D</v>
          </cell>
          <cell r="J2227" t="str">
            <v>Performance &amp; Capacity</v>
          </cell>
          <cell r="K2227" t="str">
            <v>SRV_ED</v>
          </cell>
          <cell r="L2227" t="str">
            <v>JUR_AN</v>
          </cell>
          <cell r="M2227" t="str">
            <v>Elec Transmission 350-359</v>
          </cell>
          <cell r="N2227" t="str">
            <v>True</v>
          </cell>
          <cell r="O2227" t="str">
            <v>Active</v>
          </cell>
          <cell r="P2227" t="str">
            <v>ORG_M08</v>
          </cell>
        </row>
        <row r="2228">
          <cell r="A2228" t="str">
            <v>BI_SS810</v>
          </cell>
          <cell r="B2228" t="str">
            <v>SS810</v>
          </cell>
          <cell r="C2228" t="str">
            <v>BI_SS810 - Ninth &amp; Central Sub - New 230kV Yard (Sub)</v>
          </cell>
          <cell r="D2228" t="str">
            <v>ER_2615</v>
          </cell>
          <cell r="E2228" t="str">
            <v>2615</v>
          </cell>
          <cell r="F2228" t="str">
            <v>ER_2615 - Ninth &amp; Central Substation - New 230kV Yard</v>
          </cell>
          <cell r="G2228" t="str">
            <v>Ninth &amp; Central 230kV Station &amp; Transmission</v>
          </cell>
          <cell r="H2228" t="str">
            <v>T&amp;D Engineering</v>
          </cell>
          <cell r="I2228" t="str">
            <v>T&amp;D</v>
          </cell>
          <cell r="J2228" t="str">
            <v>Mandatory &amp; Compliance</v>
          </cell>
          <cell r="K2228" t="str">
            <v>SRV_ED</v>
          </cell>
          <cell r="L2228" t="str">
            <v>JUR_AN</v>
          </cell>
          <cell r="M2228" t="str">
            <v>Elec Transmission 350-359</v>
          </cell>
          <cell r="N2228" t="str">
            <v>True</v>
          </cell>
          <cell r="O2228" t="str">
            <v>Active</v>
          </cell>
          <cell r="P2228" t="str">
            <v>ORG_M08</v>
          </cell>
        </row>
        <row r="2229">
          <cell r="A2229" t="str">
            <v>BI_SS811</v>
          </cell>
          <cell r="B2229" t="str">
            <v>SS811</v>
          </cell>
          <cell r="C2229" t="str">
            <v>BI_SS811 - Mead Feeder 12F3 Addition</v>
          </cell>
          <cell r="D2229" t="str">
            <v>ER_2204</v>
          </cell>
          <cell r="E2229" t="str">
            <v>2204</v>
          </cell>
          <cell r="F2229" t="str">
            <v>ER_2204 - Substation Rebuilds</v>
          </cell>
          <cell r="G2229" t="str">
            <v>Substation - Station Rebuilds Program</v>
          </cell>
          <cell r="H2229" t="str">
            <v>T&amp;D Engineering</v>
          </cell>
          <cell r="I2229" t="str">
            <v>T&amp;D</v>
          </cell>
          <cell r="J2229" t="str">
            <v>Asset Condition</v>
          </cell>
          <cell r="K2229" t="str">
            <v>SRV_ED</v>
          </cell>
          <cell r="L2229" t="str">
            <v>JUR_AN</v>
          </cell>
          <cell r="M2229" t="str">
            <v>Elec Distribution 360-373</v>
          </cell>
          <cell r="N2229" t="str">
            <v>True</v>
          </cell>
          <cell r="O2229" t="str">
            <v>Active</v>
          </cell>
          <cell r="P2229" t="str">
            <v>ORG_M08</v>
          </cell>
        </row>
        <row r="2230">
          <cell r="A2230" t="str">
            <v>BI_SS812</v>
          </cell>
          <cell r="B2230" t="str">
            <v>SS812</v>
          </cell>
          <cell r="C2230" t="str">
            <v>BI_SS812 - Boulder 115/13kV Substation</v>
          </cell>
          <cell r="D2230" t="str">
            <v>ER_2274</v>
          </cell>
          <cell r="E2230" t="str">
            <v>2274</v>
          </cell>
          <cell r="F2230" t="str">
            <v>ER_2274 - New Substations</v>
          </cell>
          <cell r="G2230" t="str">
            <v>Substation - New Distribution Station Capacity Program</v>
          </cell>
          <cell r="H2230" t="str">
            <v>T&amp;D Engineering</v>
          </cell>
          <cell r="I2230" t="str">
            <v>T&amp;D</v>
          </cell>
          <cell r="J2230" t="str">
            <v>Performance &amp; Capacity</v>
          </cell>
          <cell r="K2230" t="str">
            <v>SRV_ED</v>
          </cell>
          <cell r="L2230" t="str">
            <v>JUR_WA</v>
          </cell>
          <cell r="M2230" t="str">
            <v>Elec Transmission 350-359</v>
          </cell>
          <cell r="N2230" t="str">
            <v>True</v>
          </cell>
          <cell r="O2230" t="str">
            <v>Active</v>
          </cell>
          <cell r="P2230" t="str">
            <v>ORG_M08</v>
          </cell>
        </row>
        <row r="2231">
          <cell r="A2231" t="str">
            <v>BI_SS814</v>
          </cell>
          <cell r="B2231" t="str">
            <v>SS814</v>
          </cell>
          <cell r="C2231" t="str">
            <v>BI_SS814 - Opportunity Sub - Add Metering to Valleyway Tap</v>
          </cell>
          <cell r="D2231" t="str">
            <v>ER_2204</v>
          </cell>
          <cell r="E2231" t="str">
            <v>2204</v>
          </cell>
          <cell r="F2231" t="str">
            <v>ER_2204 - Substation Rebuilds</v>
          </cell>
          <cell r="G2231" t="str">
            <v>Substation - Station Rebuilds Program</v>
          </cell>
          <cell r="H2231" t="str">
            <v>T&amp;D Engineering</v>
          </cell>
          <cell r="I2231" t="str">
            <v>T&amp;D</v>
          </cell>
          <cell r="J2231" t="str">
            <v>Asset Condition</v>
          </cell>
          <cell r="K2231" t="str">
            <v>SRV_ED</v>
          </cell>
          <cell r="L2231" t="str">
            <v>JUR_AN</v>
          </cell>
          <cell r="M2231" t="str">
            <v>Elec Distribution 360-373</v>
          </cell>
          <cell r="N2231" t="str">
            <v>True</v>
          </cell>
          <cell r="O2231" t="str">
            <v>Active</v>
          </cell>
          <cell r="P2231" t="str">
            <v>ORG_M08</v>
          </cell>
        </row>
        <row r="2232">
          <cell r="A2232" t="str">
            <v>BI_SS890</v>
          </cell>
          <cell r="B2232" t="str">
            <v>SS890</v>
          </cell>
          <cell r="C2232" t="str">
            <v>BI_SS890 - Sunset Sub - Rebuild</v>
          </cell>
          <cell r="D2232" t="str">
            <v>ER_2204</v>
          </cell>
          <cell r="E2232" t="str">
            <v>2204</v>
          </cell>
          <cell r="F2232" t="str">
            <v>ER_2204 - Substation Rebuilds</v>
          </cell>
          <cell r="G2232" t="str">
            <v>Substation - Station Rebuilds Program</v>
          </cell>
          <cell r="H2232" t="str">
            <v>T&amp;D Engineering</v>
          </cell>
          <cell r="I2232" t="str">
            <v>T&amp;D</v>
          </cell>
          <cell r="J2232" t="str">
            <v>Asset Condition</v>
          </cell>
          <cell r="K2232" t="str">
            <v>SRV_ED</v>
          </cell>
          <cell r="L2232" t="str">
            <v>JUR_AN</v>
          </cell>
          <cell r="M2232" t="str">
            <v>Elec Distribution 360-373</v>
          </cell>
          <cell r="N2232" t="str">
            <v>True</v>
          </cell>
          <cell r="O2232" t="str">
            <v>Active</v>
          </cell>
          <cell r="P2232" t="str">
            <v>ORG_M08</v>
          </cell>
        </row>
        <row r="2233">
          <cell r="A2233" t="str">
            <v>BI_SS893</v>
          </cell>
          <cell r="B2233" t="str">
            <v>SS893</v>
          </cell>
          <cell r="C2233" t="str">
            <v>BI_SS893 - Millwood 115-13Kv-Incr Trnsfrmr #1 Upgrade Fdr</v>
          </cell>
          <cell r="D2233" t="str">
            <v>ER_2514</v>
          </cell>
          <cell r="E2233" t="str">
            <v>2514</v>
          </cell>
          <cell r="F2233" t="str">
            <v>ER_2514 - Distribution - Spokane North &amp; West</v>
          </cell>
          <cell r="G2233" t="str">
            <v>Distribution System Enhancements</v>
          </cell>
          <cell r="H2233" t="str">
            <v>T&amp;D Engineering</v>
          </cell>
          <cell r="I2233" t="str">
            <v>T&amp;D</v>
          </cell>
          <cell r="J2233" t="str">
            <v>Performance &amp; Capacity</v>
          </cell>
          <cell r="K2233" t="str">
            <v>SRV_ED</v>
          </cell>
          <cell r="L2233" t="str">
            <v>JUR_WA</v>
          </cell>
          <cell r="M2233" t="str">
            <v>Elec Distribution 360-373</v>
          </cell>
          <cell r="N2233" t="str">
            <v>True</v>
          </cell>
          <cell r="O2233" t="str">
            <v>Inactive</v>
          </cell>
          <cell r="P2233" t="str">
            <v>ORG_F08</v>
          </cell>
        </row>
        <row r="2234">
          <cell r="A2234" t="str">
            <v>BI_SS894</v>
          </cell>
          <cell r="B2234" t="str">
            <v>SS894</v>
          </cell>
          <cell r="C2234" t="str">
            <v>BI_SS894 - Beacon Storage Yard - Security Walls for Mobile Subs</v>
          </cell>
          <cell r="D2234" t="str">
            <v>ER_5002</v>
          </cell>
          <cell r="E2234" t="str">
            <v>5002</v>
          </cell>
          <cell r="F2234" t="str">
            <v>ER_5002 - Security Initiative</v>
          </cell>
          <cell r="G2234" t="str">
            <v>Enterprise Security</v>
          </cell>
          <cell r="H2234" t="str">
            <v>Security Capital</v>
          </cell>
          <cell r="I2234" t="str">
            <v>Other Function</v>
          </cell>
          <cell r="J2234" t="str">
            <v>Customer Service Quality &amp; Reliability</v>
          </cell>
          <cell r="K2234" t="str">
            <v>SRV_CD</v>
          </cell>
          <cell r="L2234" t="str">
            <v>JUR_AA</v>
          </cell>
          <cell r="M2234" t="str">
            <v>General 5yr 389 / 393-395 / 397-398</v>
          </cell>
          <cell r="N2234" t="str">
            <v>False</v>
          </cell>
          <cell r="O2234" t="str">
            <v>Inactive</v>
          </cell>
          <cell r="P2234" t="str">
            <v>ORG_M08</v>
          </cell>
        </row>
        <row r="2235">
          <cell r="A2235" t="str">
            <v>BI_SS900</v>
          </cell>
          <cell r="B2235" t="str">
            <v>SS900</v>
          </cell>
          <cell r="C2235" t="str">
            <v>BI_SS900 - Millwood Sub - Rebuild</v>
          </cell>
          <cell r="D2235" t="str">
            <v>ER_2283</v>
          </cell>
          <cell r="E2235" t="str">
            <v>2283</v>
          </cell>
          <cell r="F2235" t="str">
            <v>ER_2283 - Millwood Sub - Rebuild</v>
          </cell>
          <cell r="G2235" t="str">
            <v>Substation - Station Rebuilds Program</v>
          </cell>
          <cell r="H2235" t="str">
            <v>T&amp;D Engineering</v>
          </cell>
          <cell r="I2235" t="str">
            <v>T&amp;D</v>
          </cell>
          <cell r="J2235" t="str">
            <v>Asset Condition</v>
          </cell>
          <cell r="K2235" t="str">
            <v>SRV_ED</v>
          </cell>
          <cell r="L2235" t="str">
            <v>JUR_WA</v>
          </cell>
          <cell r="M2235" t="str">
            <v>Elec Distribution 360-373</v>
          </cell>
          <cell r="N2235" t="str">
            <v>True</v>
          </cell>
          <cell r="O2235" t="str">
            <v>Inactive</v>
          </cell>
          <cell r="P2235" t="str">
            <v>ORG_M08</v>
          </cell>
        </row>
        <row r="2236">
          <cell r="A2236" t="str">
            <v>BI_SS901</v>
          </cell>
          <cell r="B2236" t="str">
            <v>SS901</v>
          </cell>
          <cell r="C2236" t="str">
            <v>BI_SS901 - Hillyard 115-13kv Sub-Property</v>
          </cell>
          <cell r="D2236" t="str">
            <v>ER_2479</v>
          </cell>
          <cell r="E2236" t="str">
            <v>2479</v>
          </cell>
          <cell r="F2236" t="str">
            <v>ER_2479 - Hillyard 115-13kV Substation</v>
          </cell>
          <cell r="G2236" t="str">
            <v>Substation - New Distribution Station Capacity Program</v>
          </cell>
          <cell r="H2236" t="str">
            <v>T&amp;D Engineering</v>
          </cell>
          <cell r="I2236" t="str">
            <v>T&amp;D</v>
          </cell>
          <cell r="J2236" t="str">
            <v>Performance &amp; Capacity</v>
          </cell>
          <cell r="K2236" t="str">
            <v>SRV_ED</v>
          </cell>
          <cell r="L2236" t="str">
            <v>JUR_AN</v>
          </cell>
          <cell r="M2236" t="str">
            <v>Elec Distribution 360-373</v>
          </cell>
          <cell r="N2236" t="str">
            <v>False</v>
          </cell>
          <cell r="O2236" t="str">
            <v>Inactive</v>
          </cell>
          <cell r="P2236" t="str">
            <v>ORG_M08</v>
          </cell>
        </row>
        <row r="2237">
          <cell r="A2237" t="str">
            <v>BI_SS902</v>
          </cell>
          <cell r="B2237" t="str">
            <v>SS902</v>
          </cell>
          <cell r="C2237" t="str">
            <v>BI_SS902 - SIP Sub-Replace HV Fuses with Circuit Switcher</v>
          </cell>
          <cell r="D2237" t="str">
            <v>ER_2482</v>
          </cell>
          <cell r="E2237" t="str">
            <v>2482</v>
          </cell>
          <cell r="F2237" t="str">
            <v>ER_2482 - SIP Sub-Replace HV Fuses with Circuit Switcher</v>
          </cell>
          <cell r="G2237" t="str">
            <v>Regular Capital - Pre Business Case</v>
          </cell>
          <cell r="H2237" t="str">
            <v>No Subfunction</v>
          </cell>
          <cell r="I2237" t="str">
            <v>No Function</v>
          </cell>
          <cell r="J2237" t="str">
            <v>No Driver</v>
          </cell>
          <cell r="K2237" t="str">
            <v>SRV_ED</v>
          </cell>
          <cell r="L2237" t="str">
            <v>JUR_WA</v>
          </cell>
          <cell r="M2237" t="str">
            <v>Elec Transmission 350-359</v>
          </cell>
          <cell r="N2237" t="str">
            <v>True</v>
          </cell>
          <cell r="O2237" t="str">
            <v>Inactive</v>
          </cell>
          <cell r="P2237" t="str">
            <v>ORG_M08</v>
          </cell>
        </row>
        <row r="2238">
          <cell r="A2238" t="str">
            <v>BI_SS903</v>
          </cell>
          <cell r="B2238" t="str">
            <v>SS903</v>
          </cell>
          <cell r="C2238" t="str">
            <v>BI_SS903 - SE 115-13kV Phase 2</v>
          </cell>
          <cell r="D2238" t="str">
            <v>ER_2274</v>
          </cell>
          <cell r="E2238" t="str">
            <v>2274</v>
          </cell>
          <cell r="F2238" t="str">
            <v>ER_2274 - New Substations</v>
          </cell>
          <cell r="G2238" t="str">
            <v>Substation - New Distribution Station Capacity Program</v>
          </cell>
          <cell r="H2238" t="str">
            <v>T&amp;D Engineering</v>
          </cell>
          <cell r="I2238" t="str">
            <v>T&amp;D</v>
          </cell>
          <cell r="J2238" t="str">
            <v>Performance &amp; Capacity</v>
          </cell>
          <cell r="K2238" t="str">
            <v>SRV_ED</v>
          </cell>
          <cell r="L2238" t="str">
            <v>JUR_WA</v>
          </cell>
          <cell r="M2238" t="str">
            <v>Elec Distribution 360-373</v>
          </cell>
          <cell r="N2238" t="str">
            <v>True</v>
          </cell>
          <cell r="O2238" t="str">
            <v>Active</v>
          </cell>
          <cell r="P2238" t="str">
            <v>ORG_M08</v>
          </cell>
        </row>
        <row r="2239">
          <cell r="A2239" t="str">
            <v>BI_SS904</v>
          </cell>
          <cell r="B2239" t="str">
            <v>SS904</v>
          </cell>
          <cell r="C2239" t="str">
            <v>BI_SS904 - Irvin 115 kV Switching Station - New Construction</v>
          </cell>
          <cell r="D2239" t="str">
            <v>ER_2446</v>
          </cell>
          <cell r="E2239" t="str">
            <v>2446</v>
          </cell>
          <cell r="F2239" t="str">
            <v>ER_2446 - Irvin Sub - New Construction</v>
          </cell>
          <cell r="G2239" t="str">
            <v>Spokane Valley Transmission Reinforcement Project</v>
          </cell>
          <cell r="H2239" t="str">
            <v>T&amp;D Engineering</v>
          </cell>
          <cell r="I2239" t="str">
            <v>T&amp;D</v>
          </cell>
          <cell r="J2239" t="str">
            <v>Mandatory &amp; Compliance</v>
          </cell>
          <cell r="K2239" t="str">
            <v>SRV_ED</v>
          </cell>
          <cell r="L2239" t="str">
            <v>JUR_WA</v>
          </cell>
          <cell r="M2239" t="str">
            <v>Elec Transmission 350-359</v>
          </cell>
          <cell r="N2239" t="str">
            <v>True</v>
          </cell>
          <cell r="O2239" t="str">
            <v>Active</v>
          </cell>
          <cell r="P2239" t="str">
            <v>ORG_M08</v>
          </cell>
        </row>
        <row r="2240">
          <cell r="A2240" t="str">
            <v>BI_SS905</v>
          </cell>
          <cell r="B2240" t="str">
            <v>SS905</v>
          </cell>
          <cell r="C2240" t="str">
            <v>BI_SS905 - Irvin 115-13 kV Substation - New Construction</v>
          </cell>
          <cell r="D2240" t="str">
            <v>ER_2274</v>
          </cell>
          <cell r="E2240" t="str">
            <v>2274</v>
          </cell>
          <cell r="F2240" t="str">
            <v>ER_2274 - New Substations</v>
          </cell>
          <cell r="G2240" t="str">
            <v>Substation - New Distribution Station Capacity Program</v>
          </cell>
          <cell r="H2240" t="str">
            <v>T&amp;D Engineering</v>
          </cell>
          <cell r="I2240" t="str">
            <v>T&amp;D</v>
          </cell>
          <cell r="J2240" t="str">
            <v>Performance &amp; Capacity</v>
          </cell>
          <cell r="K2240" t="str">
            <v>SRV_ED</v>
          </cell>
          <cell r="L2240" t="str">
            <v>JUR_WA</v>
          </cell>
          <cell r="M2240" t="str">
            <v>Elec Transmission 350-359</v>
          </cell>
          <cell r="N2240" t="str">
            <v>True</v>
          </cell>
          <cell r="O2240" t="str">
            <v>Active</v>
          </cell>
          <cell r="P2240" t="str">
            <v>ORG_M08</v>
          </cell>
        </row>
        <row r="2241">
          <cell r="A2241" t="str">
            <v>BI_SS906</v>
          </cell>
          <cell r="B2241" t="str">
            <v>SS906</v>
          </cell>
          <cell r="C2241" t="str">
            <v>BI_SS906 - L&amp;S- Replace Fdr 12F1 Potheads</v>
          </cell>
          <cell r="D2241" t="str">
            <v>ER_2506</v>
          </cell>
          <cell r="E2241" t="str">
            <v>2506</v>
          </cell>
          <cell r="F2241" t="str">
            <v>ER_2506 - L&amp;S - Replace Fdr 12F1 Potheads</v>
          </cell>
          <cell r="G2241" t="str">
            <v>Regular Capital - Pre Business Case</v>
          </cell>
          <cell r="H2241" t="str">
            <v>No Subfunction</v>
          </cell>
          <cell r="I2241" t="str">
            <v>No Function</v>
          </cell>
          <cell r="J2241" t="str">
            <v>No Driver</v>
          </cell>
          <cell r="K2241" t="str">
            <v>SRV_ED</v>
          </cell>
          <cell r="L2241" t="str">
            <v>JUR_WA</v>
          </cell>
          <cell r="M2241" t="str">
            <v>Elec Distribution 360-373</v>
          </cell>
          <cell r="N2241" t="str">
            <v>False</v>
          </cell>
          <cell r="O2241" t="str">
            <v>Inactive</v>
          </cell>
          <cell r="P2241" t="str">
            <v>ORG_M08</v>
          </cell>
        </row>
        <row r="2242">
          <cell r="A2242" t="str">
            <v>BI_SS908</v>
          </cell>
          <cell r="B2242" t="str">
            <v>SS908</v>
          </cell>
          <cell r="C2242" t="str">
            <v>BI_SS908 - Smart Circuit - Substation Work</v>
          </cell>
          <cell r="D2242" t="str">
            <v>ER_2529</v>
          </cell>
          <cell r="E2242" t="str">
            <v>2529</v>
          </cell>
          <cell r="F2242" t="str">
            <v>ER_2529 - Spokane Smart Circuit</v>
          </cell>
          <cell r="G2242" t="str">
            <v>Spokane Smart Circuit</v>
          </cell>
          <cell r="H2242" t="str">
            <v>T&amp;D Engineering</v>
          </cell>
          <cell r="I2242" t="str">
            <v>T&amp;D</v>
          </cell>
          <cell r="J2242" t="str">
            <v>No Driver</v>
          </cell>
          <cell r="K2242" t="str">
            <v>SRV_ED</v>
          </cell>
          <cell r="L2242" t="str">
            <v>JUR_WA</v>
          </cell>
          <cell r="M2242" t="str">
            <v>Elec Distribution 360-373</v>
          </cell>
          <cell r="N2242" t="str">
            <v>True</v>
          </cell>
          <cell r="O2242" t="str">
            <v>Inactive</v>
          </cell>
          <cell r="P2242" t="str">
            <v>ORG_H08</v>
          </cell>
        </row>
        <row r="2243">
          <cell r="A2243" t="str">
            <v>BI_SS909</v>
          </cell>
          <cell r="B2243" t="str">
            <v>SS909</v>
          </cell>
          <cell r="C2243" t="str">
            <v>BI_SS909 - Irvin 115-13 kV Sub - Add Distribution Station</v>
          </cell>
          <cell r="D2243" t="str">
            <v>ER_2587</v>
          </cell>
          <cell r="E2243" t="str">
            <v>2587</v>
          </cell>
          <cell r="F2243" t="str">
            <v>ER_2587 - Irvin 115-13 kV Sub - Add Distribution Station</v>
          </cell>
          <cell r="G2243" t="str">
            <v>Substation - New Distribution Station Capacity Program</v>
          </cell>
          <cell r="H2243" t="str">
            <v>T&amp;D Engineering</v>
          </cell>
          <cell r="I2243" t="str">
            <v>T&amp;D</v>
          </cell>
          <cell r="J2243" t="str">
            <v>Performance &amp; Capacity</v>
          </cell>
          <cell r="K2243" t="str">
            <v>SRV_ED</v>
          </cell>
          <cell r="L2243" t="str">
            <v>JUR_WA</v>
          </cell>
          <cell r="M2243" t="str">
            <v>Elec Distribution 360-373</v>
          </cell>
          <cell r="N2243" t="str">
            <v>True</v>
          </cell>
          <cell r="O2243" t="str">
            <v>Inactive</v>
          </cell>
          <cell r="P2243" t="str">
            <v>ORG_M08</v>
          </cell>
        </row>
        <row r="2244">
          <cell r="A2244" t="str">
            <v>BI_SS910</v>
          </cell>
          <cell r="B2244" t="str">
            <v>SS910</v>
          </cell>
          <cell r="C2244" t="str">
            <v>BI_SS910 - Downtown East 115/13kV Substation Rebuild</v>
          </cell>
          <cell r="D2244" t="str">
            <v>ER_2274</v>
          </cell>
          <cell r="E2244" t="str">
            <v>2274</v>
          </cell>
          <cell r="F2244" t="str">
            <v>ER_2274 - New Substations</v>
          </cell>
          <cell r="G2244" t="str">
            <v>Substation - New Distribution Station Capacity Program</v>
          </cell>
          <cell r="H2244" t="str">
            <v>T&amp;D Engineering</v>
          </cell>
          <cell r="I2244" t="str">
            <v>T&amp;D</v>
          </cell>
          <cell r="J2244" t="str">
            <v>Performance &amp; Capacity</v>
          </cell>
          <cell r="K2244" t="str">
            <v>SRV_ED</v>
          </cell>
          <cell r="L2244" t="str">
            <v>JUR_AN</v>
          </cell>
          <cell r="M2244" t="str">
            <v>Elec Transmission 350-359</v>
          </cell>
          <cell r="N2244" t="str">
            <v>True</v>
          </cell>
          <cell r="O2244" t="str">
            <v>Active</v>
          </cell>
          <cell r="P2244" t="str">
            <v>ORG_M08</v>
          </cell>
        </row>
        <row r="2245">
          <cell r="A2245" t="str">
            <v>BI_SS911</v>
          </cell>
          <cell r="B2245" t="str">
            <v>SS911</v>
          </cell>
          <cell r="C2245" t="str">
            <v>BI_SS911 - Barker Road Substation - Rebuild (Substation)</v>
          </cell>
          <cell r="D2245" t="str">
            <v>ER_2204</v>
          </cell>
          <cell r="E2245" t="str">
            <v>2204</v>
          </cell>
          <cell r="F2245" t="str">
            <v>ER_2204 - Substation Rebuilds</v>
          </cell>
          <cell r="G2245" t="str">
            <v>Substation - Station Rebuilds Program</v>
          </cell>
          <cell r="H2245" t="str">
            <v>T&amp;D Engineering</v>
          </cell>
          <cell r="I2245" t="str">
            <v>T&amp;D</v>
          </cell>
          <cell r="J2245" t="str">
            <v>Asset Condition</v>
          </cell>
          <cell r="K2245" t="str">
            <v>SRV_ED</v>
          </cell>
          <cell r="L2245" t="str">
            <v>JUR_AN</v>
          </cell>
          <cell r="M2245" t="str">
            <v>Elec Distribution 360-373</v>
          </cell>
          <cell r="N2245" t="str">
            <v>True</v>
          </cell>
          <cell r="O2245" t="str">
            <v>Active</v>
          </cell>
          <cell r="P2245" t="str">
            <v>ORG_M08</v>
          </cell>
        </row>
        <row r="2246">
          <cell r="A2246" t="str">
            <v>BI_SS912</v>
          </cell>
          <cell r="B2246" t="str">
            <v>SS912</v>
          </cell>
          <cell r="C2246" t="str">
            <v>BI_SS912 - Hawthorne Substation - New (Substation)</v>
          </cell>
          <cell r="D2246" t="str">
            <v>ER_2274</v>
          </cell>
          <cell r="E2246" t="str">
            <v>2274</v>
          </cell>
          <cell r="F2246" t="str">
            <v>ER_2274 - New Substations</v>
          </cell>
          <cell r="G2246" t="str">
            <v>Substation - New Distribution Station Capacity Program</v>
          </cell>
          <cell r="H2246" t="str">
            <v>T&amp;D Engineering</v>
          </cell>
          <cell r="I2246" t="str">
            <v>T&amp;D</v>
          </cell>
          <cell r="J2246" t="str">
            <v>Performance &amp; Capacity</v>
          </cell>
          <cell r="K2246" t="str">
            <v>SRV_ED</v>
          </cell>
          <cell r="L2246" t="str">
            <v>JUR_AN</v>
          </cell>
          <cell r="M2246" t="str">
            <v>Elec Transmission 350-359</v>
          </cell>
          <cell r="N2246" t="str">
            <v>True</v>
          </cell>
          <cell r="O2246" t="str">
            <v>Active</v>
          </cell>
          <cell r="P2246" t="str">
            <v>ORG_M08</v>
          </cell>
        </row>
        <row r="2247">
          <cell r="A2247" t="str">
            <v>BI_SS914</v>
          </cell>
          <cell r="B2247" t="str">
            <v>SS914</v>
          </cell>
          <cell r="C2247" t="str">
            <v>BI_SS914 - Garden Springs 115 sw station-purch addl property</v>
          </cell>
          <cell r="D2247" t="str">
            <v>ER_2310</v>
          </cell>
          <cell r="E2247" t="str">
            <v>2310</v>
          </cell>
          <cell r="F2247" t="str">
            <v>ER_2310 - West Plains Transmission Reinforce</v>
          </cell>
          <cell r="G2247" t="str">
            <v>Transmission Construction - Compliance</v>
          </cell>
          <cell r="H2247" t="str">
            <v>T&amp;D Engineering</v>
          </cell>
          <cell r="I2247" t="str">
            <v>T&amp;D</v>
          </cell>
          <cell r="J2247" t="str">
            <v>Mandatory &amp; Compliance</v>
          </cell>
          <cell r="K2247" t="str">
            <v>SRV_ED</v>
          </cell>
          <cell r="L2247" t="str">
            <v>JUR_AN</v>
          </cell>
          <cell r="M2247" t="str">
            <v>Elec Transmission 350-359</v>
          </cell>
          <cell r="N2247" t="str">
            <v>True</v>
          </cell>
          <cell r="O2247" t="str">
            <v>Inactive</v>
          </cell>
          <cell r="P2247" t="str">
            <v>ORG_F08</v>
          </cell>
        </row>
        <row r="2248">
          <cell r="A2248" t="str">
            <v>BI_SS915</v>
          </cell>
          <cell r="B2248" t="str">
            <v>SS915</v>
          </cell>
          <cell r="C2248" t="str">
            <v>BI_SS915 - Garden Springs 115 sub-rebld 3 position SW station</v>
          </cell>
          <cell r="D2248" t="str">
            <v>ER_2310</v>
          </cell>
          <cell r="E2248" t="str">
            <v>2310</v>
          </cell>
          <cell r="F2248" t="str">
            <v>ER_2310 - West Plains Transmission Reinforce</v>
          </cell>
          <cell r="G2248" t="str">
            <v>Transmission Construction - Compliance</v>
          </cell>
          <cell r="H2248" t="str">
            <v>T&amp;D Engineering</v>
          </cell>
          <cell r="I2248" t="str">
            <v>T&amp;D</v>
          </cell>
          <cell r="J2248" t="str">
            <v>Mandatory &amp; Compliance</v>
          </cell>
          <cell r="K2248" t="str">
            <v>SRV_ED</v>
          </cell>
          <cell r="L2248" t="str">
            <v>JUR_AN</v>
          </cell>
          <cell r="M2248" t="str">
            <v>Elec Transmission 350-359</v>
          </cell>
          <cell r="N2248" t="str">
            <v>True</v>
          </cell>
          <cell r="O2248" t="str">
            <v>Inactive</v>
          </cell>
          <cell r="P2248" t="str">
            <v>ORG_F08</v>
          </cell>
        </row>
        <row r="2249">
          <cell r="A2249" t="str">
            <v>BI_SS916</v>
          </cell>
          <cell r="B2249" t="str">
            <v>SS916</v>
          </cell>
          <cell r="C2249" t="str">
            <v>BI_SS916 - Airway Hts 115sub-add Garden Springs line position</v>
          </cell>
          <cell r="D2249" t="str">
            <v>ER_2310</v>
          </cell>
          <cell r="E2249" t="str">
            <v>2310</v>
          </cell>
          <cell r="F2249" t="str">
            <v>ER_2310 - West Plains Transmission Reinforce</v>
          </cell>
          <cell r="G2249" t="str">
            <v>Transmission Construction - Compliance</v>
          </cell>
          <cell r="H2249" t="str">
            <v>T&amp;D Engineering</v>
          </cell>
          <cell r="I2249" t="str">
            <v>T&amp;D</v>
          </cell>
          <cell r="J2249" t="str">
            <v>Mandatory &amp; Compliance</v>
          </cell>
          <cell r="K2249" t="str">
            <v>SRV_ED</v>
          </cell>
          <cell r="L2249" t="str">
            <v>JUR_AN</v>
          </cell>
          <cell r="M2249" t="str">
            <v>Elec Transmission 350-359</v>
          </cell>
          <cell r="N2249" t="str">
            <v>True</v>
          </cell>
          <cell r="O2249" t="str">
            <v>Inactive</v>
          </cell>
          <cell r="P2249" t="str">
            <v>ORG_F08</v>
          </cell>
        </row>
        <row r="2250">
          <cell r="A2250" t="str">
            <v>BI_SS917</v>
          </cell>
          <cell r="B2250" t="str">
            <v>SS917</v>
          </cell>
          <cell r="C2250" t="str">
            <v>BI_SS917 - Waikiki Sub-Upgrade to (2) 30MVA Line-ups (Sub)</v>
          </cell>
          <cell r="D2250" t="str">
            <v>ER_2274</v>
          </cell>
          <cell r="E2250" t="str">
            <v>2274</v>
          </cell>
          <cell r="F2250" t="str">
            <v>ER_2274 - New Substations</v>
          </cell>
          <cell r="G2250" t="str">
            <v>Substation - New Distribution Station Capacity Program</v>
          </cell>
          <cell r="H2250" t="str">
            <v>T&amp;D Engineering</v>
          </cell>
          <cell r="I2250" t="str">
            <v>T&amp;D</v>
          </cell>
          <cell r="J2250" t="str">
            <v>Performance &amp; Capacity</v>
          </cell>
          <cell r="K2250" t="str">
            <v>SRV_ED</v>
          </cell>
          <cell r="L2250" t="str">
            <v>JUR_AN</v>
          </cell>
          <cell r="M2250" t="str">
            <v>Elec Transmission 350-359</v>
          </cell>
          <cell r="N2250" t="str">
            <v>True</v>
          </cell>
          <cell r="O2250" t="str">
            <v>Active</v>
          </cell>
          <cell r="P2250" t="str">
            <v>ORG_M08</v>
          </cell>
        </row>
        <row r="2251">
          <cell r="A2251" t="str">
            <v>BI_SS921</v>
          </cell>
          <cell r="B2251" t="str">
            <v>SS921</v>
          </cell>
          <cell r="C2251" t="str">
            <v>BI_SS921 - North Hill 4 Sub-R&amp;S</v>
          </cell>
          <cell r="D2251" t="str">
            <v>ER_2288</v>
          </cell>
          <cell r="E2251" t="str">
            <v>2288</v>
          </cell>
          <cell r="F2251" t="str">
            <v>ER_2288 - N Hill-Retire&amp;Salvage</v>
          </cell>
          <cell r="G2251" t="str">
            <v>Regular Capital - Pre Business Case</v>
          </cell>
          <cell r="H2251" t="str">
            <v>No Subfunction</v>
          </cell>
          <cell r="I2251" t="str">
            <v>No Function</v>
          </cell>
          <cell r="J2251" t="str">
            <v>No Driver</v>
          </cell>
          <cell r="K2251" t="str">
            <v>SRV_ED</v>
          </cell>
          <cell r="L2251" t="str">
            <v>JUR_WA</v>
          </cell>
          <cell r="M2251" t="str">
            <v>Elec Distribution 360-373</v>
          </cell>
          <cell r="N2251" t="str">
            <v>True</v>
          </cell>
          <cell r="O2251" t="str">
            <v>Inactive</v>
          </cell>
          <cell r="P2251" t="str">
            <v>ORG_F08</v>
          </cell>
        </row>
        <row r="2252">
          <cell r="A2252" t="str">
            <v>BI_SS929</v>
          </cell>
          <cell r="B2252" t="str">
            <v>SS929</v>
          </cell>
          <cell r="C2252" t="str">
            <v>BI_SS929 - Silver Lake 115 sub-add 2nd xfrm</v>
          </cell>
          <cell r="D2252" t="str">
            <v>ER_2297</v>
          </cell>
          <cell r="E2252" t="str">
            <v>2297</v>
          </cell>
          <cell r="F2252" t="str">
            <v>ER_2297 - Silver Lake 115 Sub-Install 2nd Xfmr (BFG Load)</v>
          </cell>
          <cell r="G2252" t="str">
            <v>Regular Capital - Pre Business Case</v>
          </cell>
          <cell r="H2252" t="str">
            <v>No Subfunction</v>
          </cell>
          <cell r="I2252" t="str">
            <v>No Function</v>
          </cell>
          <cell r="J2252" t="str">
            <v>No Driver</v>
          </cell>
          <cell r="K2252" t="str">
            <v>SRV_ED</v>
          </cell>
          <cell r="L2252" t="str">
            <v>JUR_WA</v>
          </cell>
          <cell r="M2252" t="str">
            <v>Elec Distribution 360-373</v>
          </cell>
          <cell r="N2252" t="str">
            <v>True</v>
          </cell>
          <cell r="O2252" t="str">
            <v>Inactive</v>
          </cell>
          <cell r="P2252" t="str">
            <v>ORG_F08</v>
          </cell>
        </row>
        <row r="2253">
          <cell r="A2253" t="str">
            <v>BI_SS930</v>
          </cell>
          <cell r="B2253" t="str">
            <v>SS930</v>
          </cell>
          <cell r="C2253" t="str">
            <v>BI_SS930 - Beacon PRC-002 (Substation Integration)</v>
          </cell>
          <cell r="D2253" t="str">
            <v>ER_2608</v>
          </cell>
          <cell r="E2253" t="str">
            <v>2608</v>
          </cell>
          <cell r="F2253" t="str">
            <v>ER_2608 - Protection System Upgrades for PRC-002</v>
          </cell>
          <cell r="G2253" t="str">
            <v>Protection System Upgrade for PRC-002</v>
          </cell>
          <cell r="H2253" t="str">
            <v>T&amp;D Engineering</v>
          </cell>
          <cell r="I2253" t="str">
            <v>T&amp;D</v>
          </cell>
          <cell r="J2253" t="str">
            <v>Mandatory &amp; Compliance</v>
          </cell>
          <cell r="K2253" t="str">
            <v>SRV_ED</v>
          </cell>
          <cell r="L2253" t="str">
            <v>JUR_AN</v>
          </cell>
          <cell r="M2253" t="str">
            <v>Elec Transmission 350-359</v>
          </cell>
          <cell r="N2253" t="str">
            <v>True</v>
          </cell>
          <cell r="O2253" t="str">
            <v>Active</v>
          </cell>
          <cell r="P2253" t="str">
            <v>ORG_M08</v>
          </cell>
        </row>
        <row r="2254">
          <cell r="A2254" t="str">
            <v>BI_SS963</v>
          </cell>
          <cell r="B2254" t="str">
            <v>SS963</v>
          </cell>
          <cell r="C2254" t="str">
            <v>BI_SS963 - Ross Park 115 sub - add transformer 3 &amp; fdrs 7&amp;8</v>
          </cell>
          <cell r="D2254" t="str">
            <v>ER_2312</v>
          </cell>
          <cell r="E2254" t="str">
            <v>2312</v>
          </cell>
          <cell r="F2254" t="str">
            <v>ER_2312 - Ross Park 115 Sub- Add 3rd Xfmr &amp; 2 Fdrs</v>
          </cell>
          <cell r="G2254" t="str">
            <v>Regular Capital - Pre Business Case</v>
          </cell>
          <cell r="H2254" t="str">
            <v>No Subfunction</v>
          </cell>
          <cell r="I2254" t="str">
            <v>No Function</v>
          </cell>
          <cell r="J2254" t="str">
            <v>No Driver</v>
          </cell>
          <cell r="K2254" t="str">
            <v>SRV_ED</v>
          </cell>
          <cell r="L2254" t="str">
            <v>JUR_WA</v>
          </cell>
          <cell r="M2254" t="str">
            <v>Elec Distribution 360-373</v>
          </cell>
          <cell r="N2254" t="str">
            <v>True</v>
          </cell>
          <cell r="O2254" t="str">
            <v>Inactive</v>
          </cell>
          <cell r="P2254" t="str">
            <v>ORG_F08</v>
          </cell>
        </row>
        <row r="2255">
          <cell r="A2255" t="str">
            <v>BI_SS964</v>
          </cell>
          <cell r="B2255" t="str">
            <v>SS964</v>
          </cell>
          <cell r="C2255" t="str">
            <v>BI_SS964 - College &amp; Walnut -- SCADA System Replacement</v>
          </cell>
          <cell r="D2255" t="str">
            <v>ER_2293</v>
          </cell>
          <cell r="E2255" t="str">
            <v>2293</v>
          </cell>
          <cell r="F2255" t="str">
            <v>ER_2293 - SCADA - Install/Replace</v>
          </cell>
          <cell r="G2255" t="str">
            <v>Substation - New Distribution Station Capacity Program</v>
          </cell>
          <cell r="H2255" t="str">
            <v>T&amp;D Engineering</v>
          </cell>
          <cell r="I2255" t="str">
            <v>T&amp;D</v>
          </cell>
          <cell r="J2255" t="str">
            <v>Performance &amp; Capacity</v>
          </cell>
          <cell r="K2255" t="str">
            <v>SRV_ED</v>
          </cell>
          <cell r="L2255" t="str">
            <v>JUR_AN</v>
          </cell>
          <cell r="M2255" t="str">
            <v>Elec Distribution 360-373</v>
          </cell>
          <cell r="N2255" t="str">
            <v>True</v>
          </cell>
          <cell r="O2255" t="str">
            <v>Inactive</v>
          </cell>
          <cell r="P2255" t="str">
            <v>ORG_M08</v>
          </cell>
        </row>
        <row r="2256">
          <cell r="A2256" t="str">
            <v>BI_ST001</v>
          </cell>
          <cell r="B2256" t="str">
            <v>ST001</v>
          </cell>
          <cell r="C2256" t="str">
            <v>BI_ST001 - Beacon-F&amp;C 115: Relocate at Whitworth</v>
          </cell>
          <cell r="D2256" t="str">
            <v>ER_2473</v>
          </cell>
          <cell r="E2256" t="str">
            <v>2473</v>
          </cell>
          <cell r="F2256" t="str">
            <v>ER_2473 - Beacon-F&amp;C 115: Relocate at Whitworth</v>
          </cell>
          <cell r="G2256" t="str">
            <v>Regular Capital - Pre Business Case</v>
          </cell>
          <cell r="H2256" t="str">
            <v>No Subfunction</v>
          </cell>
          <cell r="I2256" t="str">
            <v>No Function</v>
          </cell>
          <cell r="J2256" t="str">
            <v>No Driver</v>
          </cell>
          <cell r="K2256" t="str">
            <v>SRV_ED</v>
          </cell>
          <cell r="L2256" t="str">
            <v>JUR_AN</v>
          </cell>
          <cell r="M2256" t="str">
            <v>Elec Transmission 350-359</v>
          </cell>
          <cell r="N2256" t="str">
            <v>True</v>
          </cell>
          <cell r="O2256" t="str">
            <v>Inactive</v>
          </cell>
          <cell r="P2256" t="str">
            <v>ORG_L08</v>
          </cell>
        </row>
        <row r="2257">
          <cell r="A2257" t="str">
            <v>BI_ST002</v>
          </cell>
          <cell r="B2257" t="str">
            <v>ST002</v>
          </cell>
          <cell r="C2257" t="str">
            <v>BI_ST002 - Beacon-Otis # 2 115Kv Upgd for Distr Cnd</v>
          </cell>
          <cell r="D2257" t="str">
            <v>ER_2283</v>
          </cell>
          <cell r="E2257" t="str">
            <v>2283</v>
          </cell>
          <cell r="F2257" t="str">
            <v>ER_2283 - Millwood Sub - Rebuild</v>
          </cell>
          <cell r="G2257" t="str">
            <v>Substation - Station Rebuilds Program</v>
          </cell>
          <cell r="H2257" t="str">
            <v>T&amp;D Engineering</v>
          </cell>
          <cell r="I2257" t="str">
            <v>T&amp;D</v>
          </cell>
          <cell r="J2257" t="str">
            <v>Asset Condition</v>
          </cell>
          <cell r="K2257" t="str">
            <v>SRV_ED</v>
          </cell>
          <cell r="L2257" t="str">
            <v>JUR_WA</v>
          </cell>
          <cell r="M2257" t="str">
            <v>Elec Distribution 360-373</v>
          </cell>
          <cell r="N2257" t="str">
            <v>True</v>
          </cell>
          <cell r="O2257" t="str">
            <v>Inactive</v>
          </cell>
          <cell r="P2257" t="str">
            <v>ORG_B50</v>
          </cell>
        </row>
        <row r="2258">
          <cell r="A2258" t="str">
            <v>BI_ST003</v>
          </cell>
          <cell r="B2258" t="str">
            <v>ST003</v>
          </cell>
          <cell r="C2258" t="str">
            <v>BI_ST003 - Boulder Xmsn Integration</v>
          </cell>
          <cell r="D2258" t="str">
            <v>ER_2106</v>
          </cell>
          <cell r="E2258" t="str">
            <v>2106</v>
          </cell>
          <cell r="F2258" t="str">
            <v>ER_2106 - Boulder -Construction</v>
          </cell>
          <cell r="G2258" t="str">
            <v>Regular Capital - Pre Business Case</v>
          </cell>
          <cell r="H2258" t="str">
            <v>No Subfunction</v>
          </cell>
          <cell r="I2258" t="str">
            <v>No Function</v>
          </cell>
          <cell r="J2258" t="str">
            <v>No Driver</v>
          </cell>
          <cell r="K2258" t="str">
            <v>SRV_ED</v>
          </cell>
          <cell r="L2258" t="str">
            <v>JUR_WA</v>
          </cell>
          <cell r="M2258" t="str">
            <v>Elec Transmission 350-359</v>
          </cell>
          <cell r="N2258" t="str">
            <v>True</v>
          </cell>
          <cell r="O2258" t="str">
            <v>Inactive</v>
          </cell>
          <cell r="P2258" t="str">
            <v>ORG_L08</v>
          </cell>
        </row>
        <row r="2259">
          <cell r="A2259" t="str">
            <v>BI_ST004</v>
          </cell>
          <cell r="B2259" t="str">
            <v>ST004</v>
          </cell>
          <cell r="C2259" t="str">
            <v>BI_ST004 - Millwood Sub Rebuild: Transmission Integration</v>
          </cell>
          <cell r="D2259" t="str">
            <v>ER_2283</v>
          </cell>
          <cell r="E2259" t="str">
            <v>2283</v>
          </cell>
          <cell r="F2259" t="str">
            <v>ER_2283 - Millwood Sub - Rebuild</v>
          </cell>
          <cell r="G2259" t="str">
            <v>Substation - Station Rebuilds Program</v>
          </cell>
          <cell r="H2259" t="str">
            <v>T&amp;D Engineering</v>
          </cell>
          <cell r="I2259" t="str">
            <v>T&amp;D</v>
          </cell>
          <cell r="J2259" t="str">
            <v>Asset Condition</v>
          </cell>
          <cell r="K2259" t="str">
            <v>SRV_ED</v>
          </cell>
          <cell r="L2259" t="str">
            <v>JUR_WA</v>
          </cell>
          <cell r="M2259" t="str">
            <v>Elec Distribution 360-373</v>
          </cell>
          <cell r="N2259" t="str">
            <v>True</v>
          </cell>
          <cell r="O2259" t="str">
            <v>Inactive</v>
          </cell>
          <cell r="P2259" t="str">
            <v>ORG_L08</v>
          </cell>
        </row>
        <row r="2260">
          <cell r="A2260" t="str">
            <v>BI_ST005</v>
          </cell>
          <cell r="B2260" t="str">
            <v>ST005</v>
          </cell>
          <cell r="C2260" t="str">
            <v>BI_ST005 - EFM 12F2 &amp; PVW241 Feeder Tie:Transmission Reconst</v>
          </cell>
          <cell r="D2260" t="str">
            <v>ER_2517</v>
          </cell>
          <cell r="E2260" t="str">
            <v>2517</v>
          </cell>
          <cell r="F2260" t="str">
            <v>ER_2517 - EFM 12F2 &amp; PVW 241 Feeder Tie</v>
          </cell>
          <cell r="G2260" t="str">
            <v>Regular Capital - Pre Business Case</v>
          </cell>
          <cell r="H2260" t="str">
            <v>No Subfunction</v>
          </cell>
          <cell r="I2260" t="str">
            <v>No Function</v>
          </cell>
          <cell r="J2260" t="str">
            <v>No Driver</v>
          </cell>
          <cell r="K2260" t="str">
            <v>SRV_ED</v>
          </cell>
          <cell r="L2260" t="str">
            <v>JUR_AN</v>
          </cell>
          <cell r="M2260" t="str">
            <v>Elec Transmission 350-359</v>
          </cell>
          <cell r="N2260" t="str">
            <v>True</v>
          </cell>
          <cell r="O2260" t="str">
            <v>Inactive</v>
          </cell>
          <cell r="P2260" t="str">
            <v>ORG_L08</v>
          </cell>
        </row>
        <row r="2261">
          <cell r="A2261" t="str">
            <v>BI_ST006</v>
          </cell>
          <cell r="B2261" t="str">
            <v>ST006</v>
          </cell>
          <cell r="C2261" t="str">
            <v>BI_ST006 - Reardan Wind Integr-New POI-SLK Single Circuit 115</v>
          </cell>
          <cell r="D2261" t="str">
            <v>ER_2518</v>
          </cell>
          <cell r="E2261" t="str">
            <v>2518</v>
          </cell>
          <cell r="F2261" t="str">
            <v>ER_2518 - Reardan Wind Farm Integration -Transmission</v>
          </cell>
          <cell r="G2261" t="str">
            <v>Regular Capital - Pre Business Case</v>
          </cell>
          <cell r="H2261" t="str">
            <v>No Subfunction</v>
          </cell>
          <cell r="I2261" t="str">
            <v>No Function</v>
          </cell>
          <cell r="J2261" t="str">
            <v>No Driver</v>
          </cell>
          <cell r="K2261" t="str">
            <v>SRV_ED</v>
          </cell>
          <cell r="L2261" t="str">
            <v>JUR_WA</v>
          </cell>
          <cell r="M2261" t="str">
            <v>Elec Transmission 350-359</v>
          </cell>
          <cell r="N2261" t="str">
            <v>True</v>
          </cell>
          <cell r="O2261" t="str">
            <v>Inactive</v>
          </cell>
          <cell r="P2261" t="str">
            <v>ORG_L08</v>
          </cell>
        </row>
        <row r="2262">
          <cell r="A2262" t="str">
            <v>BI_ST007</v>
          </cell>
          <cell r="B2262" t="str">
            <v>ST007</v>
          </cell>
          <cell r="C2262" t="str">
            <v>BI_ST007 - Reardan Wind Integr-POI Stn to DGP-LND Double 115</v>
          </cell>
          <cell r="D2262" t="str">
            <v>ER_2518</v>
          </cell>
          <cell r="E2262" t="str">
            <v>2518</v>
          </cell>
          <cell r="F2262" t="str">
            <v>ER_2518 - Reardan Wind Farm Integration -Transmission</v>
          </cell>
          <cell r="G2262" t="str">
            <v>Regular Capital - Pre Business Case</v>
          </cell>
          <cell r="H2262" t="str">
            <v>No Subfunction</v>
          </cell>
          <cell r="I2262" t="str">
            <v>No Function</v>
          </cell>
          <cell r="J2262" t="str">
            <v>No Driver</v>
          </cell>
          <cell r="K2262" t="str">
            <v>SRV_ED</v>
          </cell>
          <cell r="L2262" t="str">
            <v>JUR_WA</v>
          </cell>
          <cell r="M2262" t="str">
            <v>Elec Transmission 350-359</v>
          </cell>
          <cell r="N2262" t="str">
            <v>True</v>
          </cell>
          <cell r="O2262" t="str">
            <v>Inactive</v>
          </cell>
          <cell r="P2262" t="str">
            <v>ORG_L08</v>
          </cell>
        </row>
        <row r="2263">
          <cell r="A2263" t="str">
            <v>BI_ST008</v>
          </cell>
          <cell r="B2263" t="str">
            <v>ST008</v>
          </cell>
          <cell r="C2263" t="str">
            <v>BI_ST008 - Reardan Wind Integr-Rebuild GDN-SUN Single Cir 115</v>
          </cell>
          <cell r="D2263" t="str">
            <v>ER_2518</v>
          </cell>
          <cell r="E2263" t="str">
            <v>2518</v>
          </cell>
          <cell r="F2263" t="str">
            <v>ER_2518 - Reardan Wind Farm Integration -Transmission</v>
          </cell>
          <cell r="G2263" t="str">
            <v>Regular Capital - Pre Business Case</v>
          </cell>
          <cell r="H2263" t="str">
            <v>No Subfunction</v>
          </cell>
          <cell r="I2263" t="str">
            <v>No Function</v>
          </cell>
          <cell r="J2263" t="str">
            <v>No Driver</v>
          </cell>
          <cell r="K2263" t="str">
            <v>SRV_ED</v>
          </cell>
          <cell r="L2263" t="str">
            <v>JUR_WA</v>
          </cell>
          <cell r="M2263" t="str">
            <v>Elec Transmission 350-359</v>
          </cell>
          <cell r="N2263" t="str">
            <v>True</v>
          </cell>
          <cell r="O2263" t="str">
            <v>Inactive</v>
          </cell>
          <cell r="P2263" t="str">
            <v>ORG_L08</v>
          </cell>
        </row>
        <row r="2264">
          <cell r="A2264" t="str">
            <v>BI_ST009</v>
          </cell>
          <cell r="B2264" t="str">
            <v>ST009</v>
          </cell>
          <cell r="C2264" t="str">
            <v>BI_ST009 - Reardan Wind Integr-Rebuild GDN-SLK Single Cir 115</v>
          </cell>
          <cell r="D2264" t="str">
            <v>ER_2518</v>
          </cell>
          <cell r="E2264" t="str">
            <v>2518</v>
          </cell>
          <cell r="F2264" t="str">
            <v>ER_2518 - Reardan Wind Farm Integration -Transmission</v>
          </cell>
          <cell r="G2264" t="str">
            <v>Regular Capital - Pre Business Case</v>
          </cell>
          <cell r="H2264" t="str">
            <v>No Subfunction</v>
          </cell>
          <cell r="I2264" t="str">
            <v>No Function</v>
          </cell>
          <cell r="J2264" t="str">
            <v>No Driver</v>
          </cell>
          <cell r="K2264" t="str">
            <v>SRV_ED</v>
          </cell>
          <cell r="L2264" t="str">
            <v>JUR_WA</v>
          </cell>
          <cell r="M2264" t="str">
            <v>Elec Transmission 350-359</v>
          </cell>
          <cell r="N2264" t="str">
            <v>True</v>
          </cell>
          <cell r="O2264" t="str">
            <v>Inactive</v>
          </cell>
          <cell r="P2264" t="str">
            <v>ORG_L08</v>
          </cell>
        </row>
        <row r="2265">
          <cell r="A2265" t="str">
            <v>BI_ST010</v>
          </cell>
          <cell r="B2265" t="str">
            <v>ST010</v>
          </cell>
          <cell r="C2265" t="str">
            <v>BI_ST010 - Reardan Wind Integr-Rebuild DGP-LND Single Cir 115</v>
          </cell>
          <cell r="D2265" t="str">
            <v>ER_2518</v>
          </cell>
          <cell r="E2265" t="str">
            <v>2518</v>
          </cell>
          <cell r="F2265" t="str">
            <v>ER_2518 - Reardan Wind Farm Integration -Transmission</v>
          </cell>
          <cell r="G2265" t="str">
            <v>Regular Capital - Pre Business Case</v>
          </cell>
          <cell r="H2265" t="str">
            <v>No Subfunction</v>
          </cell>
          <cell r="I2265" t="str">
            <v>No Function</v>
          </cell>
          <cell r="J2265" t="str">
            <v>No Driver</v>
          </cell>
          <cell r="K2265" t="str">
            <v>SRV_ED</v>
          </cell>
          <cell r="L2265" t="str">
            <v>JUR_WA</v>
          </cell>
          <cell r="M2265" t="str">
            <v>Elec Transmission 350-359</v>
          </cell>
          <cell r="N2265" t="str">
            <v>True</v>
          </cell>
          <cell r="O2265" t="str">
            <v>Inactive</v>
          </cell>
          <cell r="P2265" t="str">
            <v>ORG_L08</v>
          </cell>
        </row>
        <row r="2266">
          <cell r="A2266" t="str">
            <v>BI_ST011</v>
          </cell>
          <cell r="B2266" t="str">
            <v>ST011</v>
          </cell>
          <cell r="C2266" t="str">
            <v>BI_ST011 - Reardan Wind Integr-Fiber Comm Link betw DGP-POI</v>
          </cell>
          <cell r="D2266" t="str">
            <v>ER_2520</v>
          </cell>
          <cell r="E2266" t="str">
            <v>2520</v>
          </cell>
          <cell r="F2266" t="str">
            <v>ER_2520 - Reardan Wind Farm Integration - Reimbursable</v>
          </cell>
          <cell r="G2266" t="str">
            <v>Regular Capital - Pre Business Case</v>
          </cell>
          <cell r="H2266" t="str">
            <v>No Subfunction</v>
          </cell>
          <cell r="I2266" t="str">
            <v>No Function</v>
          </cell>
          <cell r="J2266" t="str">
            <v>No Driver</v>
          </cell>
          <cell r="K2266" t="str">
            <v>SRV_ED</v>
          </cell>
          <cell r="L2266" t="str">
            <v>JUR_WA</v>
          </cell>
          <cell r="M2266" t="str">
            <v>Elec Transmission 350-359</v>
          </cell>
          <cell r="N2266" t="str">
            <v>True</v>
          </cell>
          <cell r="O2266" t="str">
            <v>Inactive</v>
          </cell>
          <cell r="P2266" t="str">
            <v>ORG_L08</v>
          </cell>
        </row>
        <row r="2267">
          <cell r="A2267" t="str">
            <v>BI_ST012</v>
          </cell>
          <cell r="B2267" t="str">
            <v>ST012</v>
          </cell>
          <cell r="C2267" t="str">
            <v>BI_ST012 - Reardan Wind Intgr Fbr Com Link Ovrbld btwnGDN-SLK</v>
          </cell>
          <cell r="D2267" t="str">
            <v>ER_2518</v>
          </cell>
          <cell r="E2267" t="str">
            <v>2518</v>
          </cell>
          <cell r="F2267" t="str">
            <v>ER_2518 - Reardan Wind Farm Integration -Transmission</v>
          </cell>
          <cell r="G2267" t="str">
            <v>Regular Capital - Pre Business Case</v>
          </cell>
          <cell r="H2267" t="str">
            <v>No Subfunction</v>
          </cell>
          <cell r="I2267" t="str">
            <v>No Function</v>
          </cell>
          <cell r="J2267" t="str">
            <v>No Driver</v>
          </cell>
          <cell r="K2267" t="str">
            <v>SRV_ED</v>
          </cell>
          <cell r="L2267" t="str">
            <v>JUR_WA</v>
          </cell>
          <cell r="M2267" t="str">
            <v>Elec Transmission 350-359</v>
          </cell>
          <cell r="N2267" t="str">
            <v>True</v>
          </cell>
          <cell r="O2267" t="str">
            <v>Inactive</v>
          </cell>
          <cell r="P2267" t="str">
            <v>ORG_L08</v>
          </cell>
        </row>
        <row r="2268">
          <cell r="A2268" t="str">
            <v>BI_ST013</v>
          </cell>
          <cell r="B2268" t="str">
            <v>ST013</v>
          </cell>
          <cell r="C2268" t="str">
            <v>BI_ST013 - Reardan Wind Intgr Fbr Com Link Ovrbld btwnGDN-SUN</v>
          </cell>
          <cell r="D2268" t="str">
            <v>ER_2518</v>
          </cell>
          <cell r="E2268" t="str">
            <v>2518</v>
          </cell>
          <cell r="F2268" t="str">
            <v>ER_2518 - Reardan Wind Farm Integration -Transmission</v>
          </cell>
          <cell r="G2268" t="str">
            <v>Regular Capital - Pre Business Case</v>
          </cell>
          <cell r="H2268" t="str">
            <v>No Subfunction</v>
          </cell>
          <cell r="I2268" t="str">
            <v>No Function</v>
          </cell>
          <cell r="J2268" t="str">
            <v>No Driver</v>
          </cell>
          <cell r="K2268" t="str">
            <v>SRV_ED</v>
          </cell>
          <cell r="L2268" t="str">
            <v>JUR_WA</v>
          </cell>
          <cell r="M2268" t="str">
            <v>Elec Transmission 350-359</v>
          </cell>
          <cell r="N2268" t="str">
            <v>True</v>
          </cell>
          <cell r="O2268" t="str">
            <v>Inactive</v>
          </cell>
          <cell r="P2268" t="str">
            <v>ORG_L08</v>
          </cell>
        </row>
        <row r="2269">
          <cell r="A2269" t="str">
            <v>BI_ST014</v>
          </cell>
          <cell r="B2269" t="str">
            <v>ST014</v>
          </cell>
          <cell r="C2269" t="str">
            <v>BI_ST014 - Reardan Wind Intgr Fbr Com Link Ovrbld btwnPOI-SLK</v>
          </cell>
          <cell r="D2269" t="str">
            <v>ER_2518</v>
          </cell>
          <cell r="E2269" t="str">
            <v>2518</v>
          </cell>
          <cell r="F2269" t="str">
            <v>ER_2518 - Reardan Wind Farm Integration -Transmission</v>
          </cell>
          <cell r="G2269" t="str">
            <v>Regular Capital - Pre Business Case</v>
          </cell>
          <cell r="H2269" t="str">
            <v>No Subfunction</v>
          </cell>
          <cell r="I2269" t="str">
            <v>No Function</v>
          </cell>
          <cell r="J2269" t="str">
            <v>No Driver</v>
          </cell>
          <cell r="K2269" t="str">
            <v>SRV_ED</v>
          </cell>
          <cell r="L2269" t="str">
            <v>JUR_WA</v>
          </cell>
          <cell r="M2269" t="str">
            <v>Elec Transmission 350-359</v>
          </cell>
          <cell r="N2269" t="str">
            <v>True</v>
          </cell>
          <cell r="O2269" t="str">
            <v>Inactive</v>
          </cell>
          <cell r="P2269" t="str">
            <v>ORG_L08</v>
          </cell>
        </row>
        <row r="2270">
          <cell r="A2270" t="str">
            <v>BI_ST015</v>
          </cell>
          <cell r="B2270" t="str">
            <v>ST015</v>
          </cell>
          <cell r="C2270" t="str">
            <v>BI_ST015 - Reardan Wind Integr-Fiber Comm Link betw SLK-POI</v>
          </cell>
          <cell r="D2270" t="str">
            <v>ER_2520</v>
          </cell>
          <cell r="E2270" t="str">
            <v>2520</v>
          </cell>
          <cell r="F2270" t="str">
            <v>ER_2520 - Reardan Wind Farm Integration - Reimbursable</v>
          </cell>
          <cell r="G2270" t="str">
            <v>Regular Capital - Pre Business Case</v>
          </cell>
          <cell r="H2270" t="str">
            <v>No Subfunction</v>
          </cell>
          <cell r="I2270" t="str">
            <v>No Function</v>
          </cell>
          <cell r="J2270" t="str">
            <v>No Driver</v>
          </cell>
          <cell r="K2270" t="str">
            <v>SRV_ED</v>
          </cell>
          <cell r="L2270" t="str">
            <v>JUR_WA</v>
          </cell>
          <cell r="M2270" t="str">
            <v>Elec Transmission 350-359</v>
          </cell>
          <cell r="N2270" t="str">
            <v>True</v>
          </cell>
          <cell r="O2270" t="str">
            <v>Inactive</v>
          </cell>
          <cell r="P2270" t="str">
            <v>ORG_L08</v>
          </cell>
        </row>
        <row r="2271">
          <cell r="A2271" t="str">
            <v>BI_ST016</v>
          </cell>
          <cell r="B2271" t="str">
            <v>ST016</v>
          </cell>
          <cell r="C2271" t="str">
            <v>BI_ST016 - Bridge Avenue: Transmission</v>
          </cell>
          <cell r="D2271" t="str">
            <v>ER_2057</v>
          </cell>
          <cell r="E2271" t="str">
            <v>2057</v>
          </cell>
          <cell r="F2271" t="str">
            <v>ER_2057 - Transmission Minor Rebuild</v>
          </cell>
          <cell r="G2271" t="str">
            <v>Transmission - Minor Rebuild</v>
          </cell>
          <cell r="H2271" t="str">
            <v>T&amp;D Engineering</v>
          </cell>
          <cell r="I2271" t="str">
            <v>T&amp;D</v>
          </cell>
          <cell r="J2271" t="str">
            <v>Asset Condition</v>
          </cell>
          <cell r="K2271" t="str">
            <v>SRV_ED</v>
          </cell>
          <cell r="L2271" t="str">
            <v>JUR_AN</v>
          </cell>
          <cell r="M2271" t="str">
            <v>Elec Transmission 350-359</v>
          </cell>
          <cell r="N2271" t="str">
            <v>True</v>
          </cell>
          <cell r="O2271" t="str">
            <v>Inactive</v>
          </cell>
          <cell r="P2271" t="str">
            <v>ORG_L08</v>
          </cell>
        </row>
        <row r="2272">
          <cell r="A2272" t="str">
            <v>BI_ST017</v>
          </cell>
          <cell r="B2272" t="str">
            <v>ST017</v>
          </cell>
          <cell r="C2272" t="str">
            <v>BI_ST017 - Garden Springs Silver Lake 115kV Rebuild</v>
          </cell>
          <cell r="D2272" t="str">
            <v>ER_2310</v>
          </cell>
          <cell r="E2272" t="str">
            <v>2310</v>
          </cell>
          <cell r="F2272" t="str">
            <v>ER_2310 - West Plains Transmission Reinforce</v>
          </cell>
          <cell r="G2272" t="str">
            <v>Transmission Construction - Compliance</v>
          </cell>
          <cell r="H2272" t="str">
            <v>T&amp;D Engineering</v>
          </cell>
          <cell r="I2272" t="str">
            <v>T&amp;D</v>
          </cell>
          <cell r="J2272" t="str">
            <v>Mandatory &amp; Compliance</v>
          </cell>
          <cell r="K2272" t="str">
            <v>SRV_ED</v>
          </cell>
          <cell r="L2272" t="str">
            <v>JUR_AN</v>
          </cell>
          <cell r="M2272" t="str">
            <v>Elec Transmission 350-359</v>
          </cell>
          <cell r="N2272" t="str">
            <v>True</v>
          </cell>
          <cell r="O2272" t="str">
            <v>Inactive</v>
          </cell>
          <cell r="P2272" t="str">
            <v>ORG_L08</v>
          </cell>
        </row>
        <row r="2273">
          <cell r="A2273" t="str">
            <v>BI_ST018</v>
          </cell>
          <cell r="B2273" t="str">
            <v>ST018</v>
          </cell>
          <cell r="C2273" t="str">
            <v>BI_ST018 - BEA-BLD #1: Relocation at Barker &amp; Trent</v>
          </cell>
          <cell r="D2273" t="str">
            <v>ER_2070</v>
          </cell>
          <cell r="E2273" t="str">
            <v>2070</v>
          </cell>
          <cell r="F2273" t="str">
            <v>ER_2070 - Trans/Dist/Sub Reimbursable Projects</v>
          </cell>
          <cell r="G2273" t="str">
            <v>T&amp;D Reimbursable</v>
          </cell>
          <cell r="H2273" t="str">
            <v>T&amp;D Engineering</v>
          </cell>
          <cell r="I2273" t="str">
            <v>T&amp;D</v>
          </cell>
          <cell r="J2273" t="str">
            <v>Customer Requested</v>
          </cell>
          <cell r="K2273" t="str">
            <v>SRV_ED</v>
          </cell>
          <cell r="L2273" t="str">
            <v>JUR_AN</v>
          </cell>
          <cell r="M2273" t="str">
            <v>Elec Transmission 350-359</v>
          </cell>
          <cell r="N2273" t="str">
            <v>True</v>
          </cell>
          <cell r="O2273" t="str">
            <v>Active</v>
          </cell>
          <cell r="P2273" t="str">
            <v>ORG_L08</v>
          </cell>
        </row>
        <row r="2274">
          <cell r="A2274" t="str">
            <v>BI_ST019</v>
          </cell>
          <cell r="B2274" t="str">
            <v>ST019</v>
          </cell>
          <cell r="C2274" t="str">
            <v>BI_ST019 - Melville Sw Station - Transmission Integration</v>
          </cell>
          <cell r="D2274" t="str">
            <v>ER_2274</v>
          </cell>
          <cell r="E2274" t="str">
            <v>2274</v>
          </cell>
          <cell r="F2274" t="str">
            <v>ER_2274 - New Substations</v>
          </cell>
          <cell r="G2274" t="str">
            <v>Substation - New Distribution Station Capacity Program</v>
          </cell>
          <cell r="H2274" t="str">
            <v>T&amp;D Engineering</v>
          </cell>
          <cell r="I2274" t="str">
            <v>T&amp;D</v>
          </cell>
          <cell r="J2274" t="str">
            <v>Performance &amp; Capacity</v>
          </cell>
          <cell r="K2274" t="str">
            <v>SRV_ED</v>
          </cell>
          <cell r="L2274" t="str">
            <v>JUR_AN</v>
          </cell>
          <cell r="M2274" t="str">
            <v>Elec Transmission 350-359</v>
          </cell>
          <cell r="N2274" t="str">
            <v>True</v>
          </cell>
          <cell r="O2274" t="str">
            <v>Active</v>
          </cell>
          <cell r="P2274" t="str">
            <v>ORG_L08</v>
          </cell>
        </row>
        <row r="2275">
          <cell r="A2275" t="str">
            <v>BI_ST101</v>
          </cell>
          <cell r="B2275" t="str">
            <v>ST101</v>
          </cell>
          <cell r="C2275" t="str">
            <v>BI_ST101 - Beacon-Boulder #2 115:  Capacity Upgrade</v>
          </cell>
          <cell r="D2275" t="str">
            <v>ER_2474</v>
          </cell>
          <cell r="E2275" t="str">
            <v>2474</v>
          </cell>
          <cell r="F2275" t="str">
            <v>ER_2474 - Beacon-Boulder #2 115:  Capacity Upgrade</v>
          </cell>
          <cell r="G2275" t="str">
            <v>Spokane Valley Transmission Reinforcement Project</v>
          </cell>
          <cell r="H2275" t="str">
            <v>T&amp;D Engineering</v>
          </cell>
          <cell r="I2275" t="str">
            <v>T&amp;D</v>
          </cell>
          <cell r="J2275" t="str">
            <v>Mandatory &amp; Compliance</v>
          </cell>
          <cell r="K2275" t="str">
            <v>SRV_ED</v>
          </cell>
          <cell r="L2275" t="str">
            <v>JUR_AN</v>
          </cell>
          <cell r="M2275" t="str">
            <v>Elec Transmission 350-359</v>
          </cell>
          <cell r="N2275" t="str">
            <v>True</v>
          </cell>
          <cell r="O2275" t="str">
            <v>Active</v>
          </cell>
          <cell r="P2275" t="str">
            <v>ORG_L08</v>
          </cell>
        </row>
        <row r="2276">
          <cell r="A2276" t="str">
            <v>BI_ST102</v>
          </cell>
          <cell r="B2276" t="str">
            <v>ST102</v>
          </cell>
          <cell r="C2276" t="str">
            <v>BI_ST102 - Irvin 115kV Switching Stn: Transmission Integration</v>
          </cell>
          <cell r="D2276" t="str">
            <v>ER_2446</v>
          </cell>
          <cell r="E2276" t="str">
            <v>2446</v>
          </cell>
          <cell r="F2276" t="str">
            <v>ER_2446 - Irvin Sub - New Construction</v>
          </cell>
          <cell r="G2276" t="str">
            <v>Spokane Valley Transmission Reinforcement Project</v>
          </cell>
          <cell r="H2276" t="str">
            <v>T&amp;D Engineering</v>
          </cell>
          <cell r="I2276" t="str">
            <v>T&amp;D</v>
          </cell>
          <cell r="J2276" t="str">
            <v>Mandatory &amp; Compliance</v>
          </cell>
          <cell r="K2276" t="str">
            <v>SRV_ED</v>
          </cell>
          <cell r="L2276" t="str">
            <v>JUR_AN</v>
          </cell>
          <cell r="M2276" t="str">
            <v>Elec Transmission 350-359</v>
          </cell>
          <cell r="N2276" t="str">
            <v>True</v>
          </cell>
          <cell r="O2276" t="str">
            <v>Active</v>
          </cell>
          <cell r="P2276" t="str">
            <v>ORG_L08</v>
          </cell>
        </row>
        <row r="2277">
          <cell r="A2277" t="str">
            <v>BI_ST103</v>
          </cell>
          <cell r="B2277" t="str">
            <v>ST103</v>
          </cell>
          <cell r="C2277" t="str">
            <v>BI_ST103 - Hillyard 115-13kv Sub New Cons:Transmiss Integration</v>
          </cell>
          <cell r="D2277" t="str">
            <v>ER_2274</v>
          </cell>
          <cell r="E2277" t="str">
            <v>2274</v>
          </cell>
          <cell r="F2277" t="str">
            <v>ER_2274 - New Substations</v>
          </cell>
          <cell r="G2277" t="str">
            <v>Substation - New Distribution Station Capacity Program</v>
          </cell>
          <cell r="H2277" t="str">
            <v>T&amp;D Engineering</v>
          </cell>
          <cell r="I2277" t="str">
            <v>T&amp;D</v>
          </cell>
          <cell r="J2277" t="str">
            <v>Performance &amp; Capacity</v>
          </cell>
          <cell r="K2277" t="str">
            <v>SRV_ED</v>
          </cell>
          <cell r="L2277" t="str">
            <v>JUR_WA</v>
          </cell>
          <cell r="M2277" t="str">
            <v>Elec Transmission 350-359</v>
          </cell>
          <cell r="N2277" t="str">
            <v>True</v>
          </cell>
          <cell r="O2277" t="str">
            <v>Inactive</v>
          </cell>
          <cell r="P2277" t="str">
            <v>ORG_L08</v>
          </cell>
        </row>
        <row r="2278">
          <cell r="A2278" t="str">
            <v>BI_ST104</v>
          </cell>
          <cell r="B2278" t="str">
            <v>ST104</v>
          </cell>
          <cell r="C2278" t="str">
            <v>BI_ST104 - Barker Road Substation - Rebuild (Transmission)</v>
          </cell>
          <cell r="D2278" t="str">
            <v>ER_2204</v>
          </cell>
          <cell r="E2278" t="str">
            <v>2204</v>
          </cell>
          <cell r="F2278" t="str">
            <v>ER_2204 - Substation Rebuilds</v>
          </cell>
          <cell r="G2278" t="str">
            <v>Substation - Station Rebuilds Program</v>
          </cell>
          <cell r="H2278" t="str">
            <v>T&amp;D Engineering</v>
          </cell>
          <cell r="I2278" t="str">
            <v>T&amp;D</v>
          </cell>
          <cell r="J2278" t="str">
            <v>Asset Condition</v>
          </cell>
          <cell r="K2278" t="str">
            <v>SRV_ED</v>
          </cell>
          <cell r="L2278" t="str">
            <v>JUR_AN</v>
          </cell>
          <cell r="M2278" t="str">
            <v>Elec Distribution 360-373</v>
          </cell>
          <cell r="N2278" t="str">
            <v>True</v>
          </cell>
          <cell r="O2278" t="str">
            <v>Active</v>
          </cell>
          <cell r="P2278" t="str">
            <v>ORG_L08</v>
          </cell>
        </row>
        <row r="2279">
          <cell r="A2279" t="str">
            <v>BI_ST105</v>
          </cell>
          <cell r="B2279" t="str">
            <v>ST105</v>
          </cell>
          <cell r="C2279" t="str">
            <v>BI_ST105 - West Twin Microwave Site Improvement</v>
          </cell>
          <cell r="D2279" t="str">
            <v>ER_5102</v>
          </cell>
          <cell r="E2279" t="str">
            <v>5102</v>
          </cell>
          <cell r="F2279" t="str">
            <v>ER_5102 - Private Transport</v>
          </cell>
          <cell r="G2279" t="str">
            <v>Regular Capital - Pre Business Case</v>
          </cell>
          <cell r="H2279" t="str">
            <v>No Subfunction</v>
          </cell>
          <cell r="I2279" t="str">
            <v>No Function</v>
          </cell>
          <cell r="J2279" t="str">
            <v>No Driver</v>
          </cell>
          <cell r="K2279" t="str">
            <v>SRV_CD</v>
          </cell>
          <cell r="L2279" t="str">
            <v>JUR_AA</v>
          </cell>
          <cell r="M2279" t="str">
            <v>General 5yr 389 / 393-395 / 397-398</v>
          </cell>
          <cell r="N2279" t="str">
            <v>True</v>
          </cell>
          <cell r="O2279" t="str">
            <v>Inactive</v>
          </cell>
          <cell r="P2279" t="str">
            <v>ORG_B09</v>
          </cell>
        </row>
        <row r="2280">
          <cell r="A2280" t="str">
            <v>BI_ST106</v>
          </cell>
          <cell r="B2280" t="str">
            <v>ST106</v>
          </cell>
          <cell r="C2280" t="str">
            <v>BI_ST106 - Shawnee-Sunset 115kV: Relocate at US 195</v>
          </cell>
          <cell r="D2280" t="str">
            <v>ER_2070</v>
          </cell>
          <cell r="E2280" t="str">
            <v>2070</v>
          </cell>
          <cell r="F2280" t="str">
            <v>ER_2070 - Trans/Dist/Sub Reimbursable Projects</v>
          </cell>
          <cell r="G2280" t="str">
            <v>T&amp;D Reimbursable</v>
          </cell>
          <cell r="H2280" t="str">
            <v>T&amp;D Engineering</v>
          </cell>
          <cell r="I2280" t="str">
            <v>T&amp;D</v>
          </cell>
          <cell r="J2280" t="str">
            <v>Customer Requested</v>
          </cell>
          <cell r="K2280" t="str">
            <v>SRV_ED</v>
          </cell>
          <cell r="L2280" t="str">
            <v>JUR_AN</v>
          </cell>
          <cell r="M2280" t="str">
            <v>Elec Transmission 350-359</v>
          </cell>
          <cell r="N2280" t="str">
            <v>True</v>
          </cell>
          <cell r="O2280" t="str">
            <v>Inactive</v>
          </cell>
          <cell r="P2280" t="str">
            <v>ORG_L08</v>
          </cell>
        </row>
        <row r="2281">
          <cell r="A2281" t="str">
            <v>BI_ST108</v>
          </cell>
          <cell r="B2281" t="str">
            <v>ST108</v>
          </cell>
          <cell r="C2281" t="str">
            <v>BI_ST108 - Coulee-Westside 230kV Transmission Line: R-O-W</v>
          </cell>
          <cell r="D2281" t="str">
            <v>ER_2555</v>
          </cell>
          <cell r="E2281" t="str">
            <v>2555</v>
          </cell>
          <cell r="F2281" t="str">
            <v>ER_2555 - Coulee-Westside 230kV Transmission Line: R-O-W</v>
          </cell>
          <cell r="G2281" t="str">
            <v>Westside 230/115kV Station Brownfield Rebuild Project</v>
          </cell>
          <cell r="H2281" t="str">
            <v>T&amp;D Engineering</v>
          </cell>
          <cell r="I2281" t="str">
            <v>T&amp;D</v>
          </cell>
          <cell r="J2281" t="str">
            <v>Mandatory &amp; Compliance</v>
          </cell>
          <cell r="K2281" t="str">
            <v>SRV_ED</v>
          </cell>
          <cell r="L2281" t="str">
            <v>JUR_AN</v>
          </cell>
          <cell r="M2281" t="str">
            <v>Elec Transmission 350-359</v>
          </cell>
          <cell r="N2281" t="str">
            <v>True</v>
          </cell>
          <cell r="O2281" t="str">
            <v>Inactive</v>
          </cell>
          <cell r="P2281" t="str">
            <v>ORG_L08</v>
          </cell>
        </row>
        <row r="2282">
          <cell r="A2282" t="str">
            <v>BI_ST109</v>
          </cell>
          <cell r="B2282" t="str">
            <v>ST109</v>
          </cell>
          <cell r="C2282" t="str">
            <v>BI_ST109 - Waikiki-Mead Substation - New (Transmission)</v>
          </cell>
          <cell r="D2282" t="str">
            <v>ER_2274</v>
          </cell>
          <cell r="E2282" t="str">
            <v>2274</v>
          </cell>
          <cell r="F2282" t="str">
            <v>ER_2274 - New Substations</v>
          </cell>
          <cell r="G2282" t="str">
            <v>Substation - New Distribution Station Capacity Program</v>
          </cell>
          <cell r="H2282" t="str">
            <v>T&amp;D Engineering</v>
          </cell>
          <cell r="I2282" t="str">
            <v>T&amp;D</v>
          </cell>
          <cell r="J2282" t="str">
            <v>Performance &amp; Capacity</v>
          </cell>
          <cell r="K2282" t="str">
            <v>SRV_ED</v>
          </cell>
          <cell r="L2282" t="str">
            <v>JUR_AN</v>
          </cell>
          <cell r="M2282" t="str">
            <v>Elec Transmission 350-359</v>
          </cell>
          <cell r="N2282" t="str">
            <v>True</v>
          </cell>
          <cell r="O2282" t="str">
            <v>Active</v>
          </cell>
          <cell r="P2282" t="str">
            <v>ORG_L08</v>
          </cell>
        </row>
        <row r="2283">
          <cell r="A2283" t="str">
            <v>BI_ST114</v>
          </cell>
          <cell r="B2283" t="str">
            <v>ST114</v>
          </cell>
          <cell r="C2283" t="str">
            <v>BI_ST114 - Mead 115K Sub-Transmission</v>
          </cell>
          <cell r="D2283" t="str">
            <v>ER_2258</v>
          </cell>
          <cell r="E2283" t="str">
            <v>2258</v>
          </cell>
          <cell r="F2283" t="str">
            <v>ER_2258 - Mead Sub- Construct</v>
          </cell>
          <cell r="G2283" t="str">
            <v>Regular Capital - Pre Business Case</v>
          </cell>
          <cell r="H2283" t="str">
            <v>No Subfunction</v>
          </cell>
          <cell r="I2283" t="str">
            <v>No Function</v>
          </cell>
          <cell r="J2283" t="str">
            <v>No Driver</v>
          </cell>
          <cell r="K2283" t="str">
            <v>SRV_ED</v>
          </cell>
          <cell r="L2283" t="str">
            <v>JUR_WA</v>
          </cell>
          <cell r="M2283" t="str">
            <v>Elec Distribution 360-373</v>
          </cell>
          <cell r="N2283" t="str">
            <v>True</v>
          </cell>
          <cell r="O2283" t="str">
            <v>Inactive</v>
          </cell>
          <cell r="P2283" t="str">
            <v>ORG_B50</v>
          </cell>
        </row>
        <row r="2284">
          <cell r="A2284" t="str">
            <v>BI_ST115</v>
          </cell>
          <cell r="B2284" t="str">
            <v>ST115</v>
          </cell>
          <cell r="C2284" t="str">
            <v>BI_ST115 - OPT-OTI Relocation at Harvard &amp; Indiana</v>
          </cell>
          <cell r="D2284" t="str">
            <v>ER_2070</v>
          </cell>
          <cell r="E2284" t="str">
            <v>2070</v>
          </cell>
          <cell r="F2284" t="str">
            <v>ER_2070 - Trans/Dist/Sub Reimbursable Projects</v>
          </cell>
          <cell r="G2284" t="str">
            <v>T&amp;D Reimbursable</v>
          </cell>
          <cell r="H2284" t="str">
            <v>T&amp;D Engineering</v>
          </cell>
          <cell r="I2284" t="str">
            <v>T&amp;D</v>
          </cell>
          <cell r="J2284" t="str">
            <v>Customer Requested</v>
          </cell>
          <cell r="K2284" t="str">
            <v>SRV_ED</v>
          </cell>
          <cell r="L2284" t="str">
            <v>JUR_AN</v>
          </cell>
          <cell r="M2284" t="str">
            <v>Elec Transmission 350-359</v>
          </cell>
          <cell r="N2284" t="str">
            <v>True</v>
          </cell>
          <cell r="O2284" t="str">
            <v>Active</v>
          </cell>
          <cell r="P2284" t="str">
            <v>ORG_L08</v>
          </cell>
        </row>
        <row r="2285">
          <cell r="A2285" t="str">
            <v>BI_ST116</v>
          </cell>
          <cell r="B2285" t="str">
            <v>ST116</v>
          </cell>
          <cell r="C2285" t="str">
            <v>BI_ST116 - Melville Sw Station - Transmission</v>
          </cell>
          <cell r="D2285" t="str">
            <v>ER_2274</v>
          </cell>
          <cell r="E2285" t="str">
            <v>2274</v>
          </cell>
          <cell r="F2285" t="str">
            <v>ER_2274 - New Substations</v>
          </cell>
          <cell r="G2285" t="str">
            <v>Substation - New Distribution Station Capacity Program</v>
          </cell>
          <cell r="H2285" t="str">
            <v>T&amp;D Engineering</v>
          </cell>
          <cell r="I2285" t="str">
            <v>T&amp;D</v>
          </cell>
          <cell r="J2285" t="str">
            <v>Performance &amp; Capacity</v>
          </cell>
          <cell r="K2285" t="str">
            <v>SRV_ED</v>
          </cell>
          <cell r="L2285" t="str">
            <v>JUR_AN</v>
          </cell>
          <cell r="M2285" t="str">
            <v>Elec Transmission 350-359</v>
          </cell>
          <cell r="N2285" t="str">
            <v>True</v>
          </cell>
          <cell r="O2285" t="str">
            <v>Active</v>
          </cell>
          <cell r="P2285" t="str">
            <v>ORG_L08</v>
          </cell>
        </row>
        <row r="2286">
          <cell r="A2286" t="str">
            <v>BI_ST117</v>
          </cell>
          <cell r="B2286" t="str">
            <v>ST117</v>
          </cell>
          <cell r="C2286" t="str">
            <v>BI_ST117 - BEA-F&amp;C and BEA-BEL#1 Relo at Bigelow Gulch</v>
          </cell>
          <cell r="D2286" t="str">
            <v>ER_2070</v>
          </cell>
          <cell r="E2286" t="str">
            <v>2070</v>
          </cell>
          <cell r="F2286" t="str">
            <v>ER_2070 - Trans/Dist/Sub Reimbursable Projects</v>
          </cell>
          <cell r="G2286" t="str">
            <v>T&amp;D Reimbursable</v>
          </cell>
          <cell r="H2286" t="str">
            <v>T&amp;D Engineering</v>
          </cell>
          <cell r="I2286" t="str">
            <v>T&amp;D</v>
          </cell>
          <cell r="J2286" t="str">
            <v>Customer Requested</v>
          </cell>
          <cell r="K2286" t="str">
            <v>SRV_ED</v>
          </cell>
          <cell r="L2286" t="str">
            <v>JUR_AN</v>
          </cell>
          <cell r="M2286" t="str">
            <v>Elec Transmission 350-359</v>
          </cell>
          <cell r="N2286" t="str">
            <v>True</v>
          </cell>
          <cell r="O2286" t="str">
            <v>Active</v>
          </cell>
          <cell r="P2286" t="str">
            <v>ORG_L08</v>
          </cell>
        </row>
        <row r="2287">
          <cell r="A2287" t="str">
            <v>BI_ST178</v>
          </cell>
          <cell r="B2287" t="str">
            <v>ST178</v>
          </cell>
          <cell r="C2287" t="str">
            <v>BI_ST178 - Beacon-9th &amp; Central 115kV SCAFCO reroute</v>
          </cell>
          <cell r="D2287" t="str">
            <v>ER_2207</v>
          </cell>
          <cell r="E2287" t="str">
            <v>2207</v>
          </cell>
          <cell r="F2287" t="str">
            <v>ER_2207 - Beacon-9th &amp; Central 115kV SCAFCO reroute</v>
          </cell>
          <cell r="G2287" t="str">
            <v>Regular Capital - Pre Business Case</v>
          </cell>
          <cell r="H2287" t="str">
            <v>No Subfunction</v>
          </cell>
          <cell r="I2287" t="str">
            <v>No Function</v>
          </cell>
          <cell r="J2287" t="str">
            <v>No Driver</v>
          </cell>
          <cell r="K2287" t="str">
            <v>SRV_ED</v>
          </cell>
          <cell r="L2287" t="str">
            <v>JUR_WA</v>
          </cell>
          <cell r="M2287" t="str">
            <v>Elec Transmission 350-359</v>
          </cell>
          <cell r="N2287" t="str">
            <v>True</v>
          </cell>
          <cell r="O2287" t="str">
            <v>Inactive</v>
          </cell>
          <cell r="P2287" t="str">
            <v>ORG_B50</v>
          </cell>
        </row>
        <row r="2288">
          <cell r="A2288" t="str">
            <v>BI_ST202</v>
          </cell>
          <cell r="B2288" t="str">
            <v>ST202</v>
          </cell>
          <cell r="C2288" t="str">
            <v>BI_ST202 - Beacon-Rathdrum 230Kv: Construct D-C</v>
          </cell>
          <cell r="D2288" t="str">
            <v>ER_2100</v>
          </cell>
          <cell r="E2288" t="str">
            <v>2100</v>
          </cell>
          <cell r="F2288" t="str">
            <v>ER_2100 - Beacon-Rathdrum-Double Circuit 230kV</v>
          </cell>
          <cell r="G2288" t="str">
            <v>Regular Capital - Pre Business Case</v>
          </cell>
          <cell r="H2288" t="str">
            <v>No Subfunction</v>
          </cell>
          <cell r="I2288" t="str">
            <v>No Function</v>
          </cell>
          <cell r="J2288" t="str">
            <v>No Driver</v>
          </cell>
          <cell r="K2288" t="str">
            <v>SRV_ED</v>
          </cell>
          <cell r="L2288" t="str">
            <v>JUR_AN</v>
          </cell>
          <cell r="M2288" t="str">
            <v>Elec Transmission 350-359</v>
          </cell>
          <cell r="N2288" t="str">
            <v>True</v>
          </cell>
          <cell r="O2288" t="str">
            <v>Inactive</v>
          </cell>
          <cell r="P2288" t="str">
            <v>ORG_L08</v>
          </cell>
        </row>
        <row r="2289">
          <cell r="A2289" t="str">
            <v>BI_ST203</v>
          </cell>
          <cell r="B2289" t="str">
            <v>ST203</v>
          </cell>
          <cell r="C2289" t="str">
            <v>BI_ST203 - Greenacres 115 Sub New Cons:Transmission Integrate</v>
          </cell>
          <cell r="D2289" t="str">
            <v>ER_2274</v>
          </cell>
          <cell r="E2289" t="str">
            <v>2274</v>
          </cell>
          <cell r="F2289" t="str">
            <v>ER_2274 - New Substations</v>
          </cell>
          <cell r="G2289" t="str">
            <v>Substation - New Distribution Station Capacity Program</v>
          </cell>
          <cell r="H2289" t="str">
            <v>T&amp;D Engineering</v>
          </cell>
          <cell r="I2289" t="str">
            <v>T&amp;D</v>
          </cell>
          <cell r="J2289" t="str">
            <v>Performance &amp; Capacity</v>
          </cell>
          <cell r="K2289" t="str">
            <v>SRV_ED</v>
          </cell>
          <cell r="L2289" t="str">
            <v>JUR_AN</v>
          </cell>
          <cell r="M2289" t="str">
            <v>Elec Transmission 350-359</v>
          </cell>
          <cell r="N2289" t="str">
            <v>True</v>
          </cell>
          <cell r="O2289" t="str">
            <v>Inactive</v>
          </cell>
          <cell r="P2289" t="str">
            <v>ORG_L08</v>
          </cell>
        </row>
        <row r="2290">
          <cell r="A2290" t="str">
            <v>BI_ST204</v>
          </cell>
          <cell r="B2290" t="str">
            <v>ST204</v>
          </cell>
          <cell r="C2290" t="str">
            <v>BI_ST204 - Beacon Sub Dble Brkr Dble Bus Rebld:Trans Integrat</v>
          </cell>
          <cell r="D2290" t="str">
            <v>ER_2204</v>
          </cell>
          <cell r="E2290" t="str">
            <v>2204</v>
          </cell>
          <cell r="F2290" t="str">
            <v>ER_2204 - Substation Rebuilds</v>
          </cell>
          <cell r="G2290" t="str">
            <v>Substation - Station Rebuilds Program</v>
          </cell>
          <cell r="H2290" t="str">
            <v>T&amp;D Engineering</v>
          </cell>
          <cell r="I2290" t="str">
            <v>T&amp;D</v>
          </cell>
          <cell r="J2290" t="str">
            <v>Asset Condition</v>
          </cell>
          <cell r="K2290" t="str">
            <v>SRV_ED</v>
          </cell>
          <cell r="L2290" t="str">
            <v>JUR_WA</v>
          </cell>
          <cell r="M2290" t="str">
            <v>Elec Distribution 360-373</v>
          </cell>
          <cell r="N2290" t="str">
            <v>True</v>
          </cell>
          <cell r="O2290" t="str">
            <v>Inactive</v>
          </cell>
          <cell r="P2290" t="str">
            <v>ORG_L08</v>
          </cell>
        </row>
        <row r="2291">
          <cell r="A2291" t="str">
            <v>BI_ST205</v>
          </cell>
          <cell r="B2291" t="str">
            <v>ST205</v>
          </cell>
          <cell r="C2291" t="str">
            <v>BI_ST205 - AIR-SUN115kV Transmn Line: Relocate Structure 2/15</v>
          </cell>
          <cell r="D2291" t="str">
            <v>ER_2070</v>
          </cell>
          <cell r="E2291" t="str">
            <v>2070</v>
          </cell>
          <cell r="F2291" t="str">
            <v>ER_2070 - Trans/Dist/Sub Reimbursable Projects</v>
          </cell>
          <cell r="G2291" t="str">
            <v>T&amp;D Reimbursable</v>
          </cell>
          <cell r="H2291" t="str">
            <v>T&amp;D Engineering</v>
          </cell>
          <cell r="I2291" t="str">
            <v>T&amp;D</v>
          </cell>
          <cell r="J2291" t="str">
            <v>Customer Requested</v>
          </cell>
          <cell r="K2291" t="str">
            <v>SRV_ED</v>
          </cell>
          <cell r="L2291" t="str">
            <v>JUR_AN</v>
          </cell>
          <cell r="M2291" t="str">
            <v>Elec Transmission 350-359</v>
          </cell>
          <cell r="N2291" t="str">
            <v>True</v>
          </cell>
          <cell r="O2291" t="str">
            <v>Inactive</v>
          </cell>
          <cell r="P2291" t="str">
            <v>ORG_L08</v>
          </cell>
        </row>
        <row r="2292">
          <cell r="A2292" t="str">
            <v>BI_ST206</v>
          </cell>
          <cell r="B2292" t="str">
            <v>ST206</v>
          </cell>
          <cell r="C2292" t="str">
            <v>BI_ST206 - Downtown West - Tran Integration</v>
          </cell>
          <cell r="D2292" t="str">
            <v>ER_2274</v>
          </cell>
          <cell r="E2292" t="str">
            <v>2274</v>
          </cell>
          <cell r="F2292" t="str">
            <v>ER_2274 - New Substations</v>
          </cell>
          <cell r="G2292" t="str">
            <v>Substation - New Distribution Station Capacity Program</v>
          </cell>
          <cell r="H2292" t="str">
            <v>T&amp;D Engineering</v>
          </cell>
          <cell r="I2292" t="str">
            <v>T&amp;D</v>
          </cell>
          <cell r="J2292" t="str">
            <v>Performance &amp; Capacity</v>
          </cell>
          <cell r="K2292" t="str">
            <v>SRV_ED</v>
          </cell>
          <cell r="L2292" t="str">
            <v>JUR_AN</v>
          </cell>
          <cell r="M2292" t="str">
            <v>Elec Transmission 350-359</v>
          </cell>
          <cell r="N2292" t="str">
            <v>True</v>
          </cell>
          <cell r="O2292" t="str">
            <v>Active</v>
          </cell>
          <cell r="P2292" t="str">
            <v>ORG_L08</v>
          </cell>
        </row>
        <row r="2293">
          <cell r="A2293" t="str">
            <v>BI_ST207</v>
          </cell>
          <cell r="B2293" t="str">
            <v>ST207</v>
          </cell>
          <cell r="C2293" t="str">
            <v>BI_ST207 - AIR-SUN 115kV Relo at Hayford &amp; 10th</v>
          </cell>
          <cell r="D2293" t="str">
            <v>ER_2070</v>
          </cell>
          <cell r="E2293" t="str">
            <v>2070</v>
          </cell>
          <cell r="F2293" t="str">
            <v>ER_2070 - Trans/Dist/Sub Reimbursable Projects</v>
          </cell>
          <cell r="G2293" t="str">
            <v>T&amp;D Reimbursable</v>
          </cell>
          <cell r="H2293" t="str">
            <v>T&amp;D Engineering</v>
          </cell>
          <cell r="I2293" t="str">
            <v>T&amp;D</v>
          </cell>
          <cell r="J2293" t="str">
            <v>Customer Requested</v>
          </cell>
          <cell r="K2293" t="str">
            <v>SRV_ED</v>
          </cell>
          <cell r="L2293" t="str">
            <v>JUR_AN</v>
          </cell>
          <cell r="M2293" t="str">
            <v>Elec Transmission 350-359</v>
          </cell>
          <cell r="N2293" t="str">
            <v>True</v>
          </cell>
          <cell r="O2293" t="str">
            <v>Active</v>
          </cell>
          <cell r="P2293" t="str">
            <v>ORG_L08</v>
          </cell>
        </row>
        <row r="2294">
          <cell r="A2294" t="str">
            <v>BI_ST300</v>
          </cell>
          <cell r="B2294" t="str">
            <v>ST300</v>
          </cell>
          <cell r="C2294" t="str">
            <v>BI_ST300 - AVA/Cingular Wireless Mw Project - West Twin</v>
          </cell>
          <cell r="D2294" t="str">
            <v>ER_5102</v>
          </cell>
          <cell r="E2294" t="str">
            <v>5102</v>
          </cell>
          <cell r="F2294" t="str">
            <v>ER_5102 - Private Transport</v>
          </cell>
          <cell r="G2294" t="str">
            <v>Regular Capital - Pre Business Case</v>
          </cell>
          <cell r="H2294" t="str">
            <v>No Subfunction</v>
          </cell>
          <cell r="I2294" t="str">
            <v>No Function</v>
          </cell>
          <cell r="J2294" t="str">
            <v>No Driver</v>
          </cell>
          <cell r="K2294" t="str">
            <v>SRV_CD</v>
          </cell>
          <cell r="L2294" t="str">
            <v>JUR_AA</v>
          </cell>
          <cell r="M2294" t="str">
            <v>General 5yr 389 / 393-395 / 397-398</v>
          </cell>
          <cell r="N2294" t="str">
            <v>True</v>
          </cell>
          <cell r="O2294" t="str">
            <v>Inactive</v>
          </cell>
          <cell r="P2294" t="str">
            <v>ORG_B09</v>
          </cell>
        </row>
        <row r="2295">
          <cell r="A2295" t="str">
            <v>BI_ST301</v>
          </cell>
          <cell r="B2295" t="str">
            <v>ST301</v>
          </cell>
          <cell r="C2295" t="str">
            <v>BI_ST301 - Westside 230kV Stn-Rebuild:Transmsn Integration</v>
          </cell>
          <cell r="D2295" t="str">
            <v>ER_2531</v>
          </cell>
          <cell r="E2295" t="str">
            <v>2531</v>
          </cell>
          <cell r="F2295" t="str">
            <v>ER_2531 - Westside 230 kV Substation - Rebuild</v>
          </cell>
          <cell r="G2295" t="str">
            <v>Westside 230/115kV Station Brownfield Rebuild Project</v>
          </cell>
          <cell r="H2295" t="str">
            <v>T&amp;D Engineering</v>
          </cell>
          <cell r="I2295" t="str">
            <v>T&amp;D</v>
          </cell>
          <cell r="J2295" t="str">
            <v>Mandatory &amp; Compliance</v>
          </cell>
          <cell r="K2295" t="str">
            <v>SRV_ED</v>
          </cell>
          <cell r="L2295" t="str">
            <v>JUR_AN</v>
          </cell>
          <cell r="M2295" t="str">
            <v>Elec Transmission 350-359</v>
          </cell>
          <cell r="N2295" t="str">
            <v>True</v>
          </cell>
          <cell r="O2295" t="str">
            <v>Active</v>
          </cell>
          <cell r="P2295" t="str">
            <v>ORG_L08</v>
          </cell>
        </row>
        <row r="2296">
          <cell r="A2296" t="str">
            <v>BI_ST302</v>
          </cell>
          <cell r="B2296" t="str">
            <v>ST302</v>
          </cell>
          <cell r="C2296" t="str">
            <v>BI_ST302 - Devils Gap-Lind 115kV Transmission Rebuild Proj</v>
          </cell>
          <cell r="D2296" t="str">
            <v>ER_2564</v>
          </cell>
          <cell r="E2296" t="str">
            <v>2564</v>
          </cell>
          <cell r="F2296" t="str">
            <v>ER_2564 - Devils Gap-Lind 115kV Transmission Rebuild Proj</v>
          </cell>
          <cell r="G2296" t="str">
            <v>Transmission Major Rebuild - Asset Condition</v>
          </cell>
          <cell r="H2296" t="str">
            <v>T&amp;D Engineering</v>
          </cell>
          <cell r="I2296" t="str">
            <v>T&amp;D</v>
          </cell>
          <cell r="J2296" t="str">
            <v>Asset Condition</v>
          </cell>
          <cell r="K2296" t="str">
            <v>SRV_ED</v>
          </cell>
          <cell r="L2296" t="str">
            <v>JUR_AN</v>
          </cell>
          <cell r="M2296" t="str">
            <v>Elec Transmission 350-359</v>
          </cell>
          <cell r="N2296" t="str">
            <v>True</v>
          </cell>
          <cell r="O2296" t="str">
            <v>Active</v>
          </cell>
          <cell r="P2296" t="str">
            <v>ORG_L08</v>
          </cell>
        </row>
        <row r="2297">
          <cell r="A2297" t="str">
            <v>BI_ST303</v>
          </cell>
          <cell r="B2297" t="str">
            <v>ST303</v>
          </cell>
          <cell r="C2297" t="str">
            <v>BI_ST303 - Benewah-Boulder 230kV Trans Line: LiDAR Mitigation</v>
          </cell>
          <cell r="D2297" t="str">
            <v>ER_2560</v>
          </cell>
          <cell r="E2297" t="str">
            <v>2560</v>
          </cell>
          <cell r="F2297" t="str">
            <v>ER_2560 - Line Ratings Mitigation Project</v>
          </cell>
          <cell r="G2297" t="str">
            <v>Transmission - NERC High Priority Mitigation</v>
          </cell>
          <cell r="H2297" t="str">
            <v>T&amp;D Engineering</v>
          </cell>
          <cell r="I2297" t="str">
            <v>T&amp;D</v>
          </cell>
          <cell r="J2297" t="str">
            <v>Mandatory &amp; Compliance</v>
          </cell>
          <cell r="K2297" t="str">
            <v>SRV_ED</v>
          </cell>
          <cell r="L2297" t="str">
            <v>JUR_AN</v>
          </cell>
          <cell r="M2297" t="str">
            <v>Elec Transmission 350-359</v>
          </cell>
          <cell r="N2297" t="str">
            <v>True</v>
          </cell>
          <cell r="O2297" t="str">
            <v>Inactive</v>
          </cell>
          <cell r="P2297" t="str">
            <v>ORG_L08</v>
          </cell>
        </row>
        <row r="2298">
          <cell r="A2298" t="str">
            <v>BI_ST304</v>
          </cell>
          <cell r="B2298" t="str">
            <v>ST304</v>
          </cell>
          <cell r="C2298" t="str">
            <v>BI_ST304 - Garden Springs-Silver Lake 115kV - Rebuild H&amp;W-SLK</v>
          </cell>
          <cell r="D2298" t="str">
            <v>ER_2575</v>
          </cell>
          <cell r="E2298" t="str">
            <v>2575</v>
          </cell>
          <cell r="F2298" t="str">
            <v>ER_2575 - Garden Springs-Silver Lake 115kV - Rebuild H&amp;W-SLK</v>
          </cell>
          <cell r="G2298" t="str">
            <v>Transmission - Reconductors and Rebuilds</v>
          </cell>
          <cell r="H2298" t="str">
            <v>T&amp;D Engineering</v>
          </cell>
          <cell r="I2298" t="str">
            <v>T&amp;D</v>
          </cell>
          <cell r="J2298" t="str">
            <v>No Driver</v>
          </cell>
          <cell r="K2298" t="str">
            <v>SRV_ED</v>
          </cell>
          <cell r="L2298" t="str">
            <v>JUR_AN</v>
          </cell>
          <cell r="M2298" t="str">
            <v>Elec Transmission 350-359</v>
          </cell>
          <cell r="N2298" t="str">
            <v>True</v>
          </cell>
          <cell r="O2298" t="str">
            <v>Active</v>
          </cell>
          <cell r="P2298" t="str">
            <v>ORG_L08</v>
          </cell>
        </row>
        <row r="2299">
          <cell r="A2299" t="str">
            <v>BI_ST305</v>
          </cell>
          <cell r="B2299" t="str">
            <v>ST305</v>
          </cell>
          <cell r="C2299" t="str">
            <v>BI_ST305 - Garden Springs to Sunset 115kV Tx Line Rebuild</v>
          </cell>
          <cell r="D2299" t="str">
            <v>ER_2310</v>
          </cell>
          <cell r="E2299" t="str">
            <v>2310</v>
          </cell>
          <cell r="F2299" t="str">
            <v>ER_2310 - West Plains Transmission Reinforce</v>
          </cell>
          <cell r="G2299" t="str">
            <v>Transmission Construction - Compliance</v>
          </cell>
          <cell r="H2299" t="str">
            <v>T&amp;D Engineering</v>
          </cell>
          <cell r="I2299" t="str">
            <v>T&amp;D</v>
          </cell>
          <cell r="J2299" t="str">
            <v>Mandatory &amp; Compliance</v>
          </cell>
          <cell r="K2299" t="str">
            <v>SRV_ED</v>
          </cell>
          <cell r="L2299" t="str">
            <v>JUR_AN</v>
          </cell>
          <cell r="M2299" t="str">
            <v>Elec Transmission 350-359</v>
          </cell>
          <cell r="N2299" t="str">
            <v>True</v>
          </cell>
          <cell r="O2299" t="str">
            <v>Active</v>
          </cell>
          <cell r="P2299" t="str">
            <v>ORG_L08</v>
          </cell>
        </row>
        <row r="2300">
          <cell r="A2300" t="str">
            <v>BI_ST306</v>
          </cell>
          <cell r="B2300" t="str">
            <v>ST306</v>
          </cell>
          <cell r="C2300" t="str">
            <v>BI_ST306 - Addy-Devils Gap 115kV - Rec/Rbld 266 &amp; 397 Cond</v>
          </cell>
          <cell r="D2300" t="str">
            <v>ER_2576</v>
          </cell>
          <cell r="E2300" t="str">
            <v>2576</v>
          </cell>
          <cell r="F2300" t="str">
            <v>ER_2576 - Addy-Devils Gap 115kV - Rec/Rbld 266 &amp; 397 Cond</v>
          </cell>
          <cell r="G2300" t="str">
            <v>Transmission Construction - Compliance</v>
          </cell>
          <cell r="H2300" t="str">
            <v>T&amp;D Engineering</v>
          </cell>
          <cell r="I2300" t="str">
            <v>T&amp;D</v>
          </cell>
          <cell r="J2300" t="str">
            <v>Mandatory &amp; Compliance</v>
          </cell>
          <cell r="K2300" t="str">
            <v>SRV_ED</v>
          </cell>
          <cell r="L2300" t="str">
            <v>JUR_AN</v>
          </cell>
          <cell r="M2300" t="str">
            <v>Elec Transmission 350-359</v>
          </cell>
          <cell r="N2300" t="str">
            <v>True</v>
          </cell>
          <cell r="O2300" t="str">
            <v>Active</v>
          </cell>
          <cell r="P2300" t="str">
            <v>ORG_L08</v>
          </cell>
        </row>
        <row r="2301">
          <cell r="A2301" t="str">
            <v>BI_ST307</v>
          </cell>
          <cell r="B2301" t="str">
            <v>ST307</v>
          </cell>
          <cell r="C2301" t="str">
            <v>BI_ST307 - Opportunity Sub 115kV Breaker Add - Tx Integration</v>
          </cell>
          <cell r="D2301" t="str">
            <v>ER_2552</v>
          </cell>
          <cell r="E2301" t="str">
            <v>2552</v>
          </cell>
          <cell r="F2301" t="str">
            <v>ER_2552 - Opportunity 115 kV Switching Station</v>
          </cell>
          <cell r="G2301" t="str">
            <v>Spokane Valley Transmission Reinforcement Project</v>
          </cell>
          <cell r="H2301" t="str">
            <v>T&amp;D Engineering</v>
          </cell>
          <cell r="I2301" t="str">
            <v>T&amp;D</v>
          </cell>
          <cell r="J2301" t="str">
            <v>Mandatory &amp; Compliance</v>
          </cell>
          <cell r="K2301" t="str">
            <v>SRV_ED</v>
          </cell>
          <cell r="L2301" t="str">
            <v>JUR_AN</v>
          </cell>
          <cell r="M2301" t="str">
            <v>Elec Transmission 350-359</v>
          </cell>
          <cell r="N2301" t="str">
            <v>True</v>
          </cell>
          <cell r="O2301" t="str">
            <v>Inactive</v>
          </cell>
          <cell r="P2301" t="str">
            <v>ORG_L08</v>
          </cell>
        </row>
        <row r="2302">
          <cell r="A2302" t="str">
            <v>BI_ST308</v>
          </cell>
          <cell r="B2302" t="str">
            <v>ST308</v>
          </cell>
          <cell r="C2302" t="str">
            <v>BI_ST308 - Garden Springs 230 kV Substation - Tx Integration</v>
          </cell>
          <cell r="D2302" t="str">
            <v>ER_2539</v>
          </cell>
          <cell r="E2302" t="str">
            <v>2539</v>
          </cell>
          <cell r="F2302" t="str">
            <v>ER_2539 - Garden Springs 230-115 kV Substation</v>
          </cell>
          <cell r="G2302" t="str">
            <v>West Plains New 230kV Substation</v>
          </cell>
          <cell r="H2302" t="str">
            <v>T&amp;D Engineering</v>
          </cell>
          <cell r="I2302" t="str">
            <v>T&amp;D</v>
          </cell>
          <cell r="J2302" t="str">
            <v>Mandatory &amp; Compliance</v>
          </cell>
          <cell r="K2302" t="str">
            <v>SRV_ED</v>
          </cell>
          <cell r="L2302" t="str">
            <v>JUR_WA</v>
          </cell>
          <cell r="M2302" t="str">
            <v>Elec Transmission 350-359</v>
          </cell>
          <cell r="N2302" t="str">
            <v>True</v>
          </cell>
          <cell r="O2302" t="str">
            <v>Active</v>
          </cell>
          <cell r="P2302" t="str">
            <v>ORG_L08</v>
          </cell>
        </row>
        <row r="2303">
          <cell r="A2303" t="str">
            <v>BI_ST309</v>
          </cell>
          <cell r="B2303" t="str">
            <v>ST309</v>
          </cell>
          <cell r="C2303" t="str">
            <v>BI_ST309 - Northwest Sub 115-13kV Rebuild - Tx Integration</v>
          </cell>
          <cell r="D2303" t="str">
            <v>ER_2204</v>
          </cell>
          <cell r="E2303" t="str">
            <v>2204</v>
          </cell>
          <cell r="F2303" t="str">
            <v>ER_2204 - Substation Rebuilds</v>
          </cell>
          <cell r="G2303" t="str">
            <v>Substation - Station Rebuilds Program</v>
          </cell>
          <cell r="H2303" t="str">
            <v>T&amp;D Engineering</v>
          </cell>
          <cell r="I2303" t="str">
            <v>T&amp;D</v>
          </cell>
          <cell r="J2303" t="str">
            <v>Asset Condition</v>
          </cell>
          <cell r="K2303" t="str">
            <v>SRV_ED</v>
          </cell>
          <cell r="L2303" t="str">
            <v>JUR_AN</v>
          </cell>
          <cell r="M2303" t="str">
            <v>Elec Distribution 360-373</v>
          </cell>
          <cell r="N2303" t="str">
            <v>True</v>
          </cell>
          <cell r="O2303" t="str">
            <v>Active</v>
          </cell>
          <cell r="P2303" t="str">
            <v>ORG_L08</v>
          </cell>
        </row>
        <row r="2304">
          <cell r="A2304" t="str">
            <v>BI_ST310</v>
          </cell>
          <cell r="B2304" t="str">
            <v>ST310</v>
          </cell>
          <cell r="C2304" t="str">
            <v>BI_ST310 - Chester Sub 115-13kV Rebuild - Tx Integration</v>
          </cell>
          <cell r="D2304" t="str">
            <v>ER_2204</v>
          </cell>
          <cell r="E2304" t="str">
            <v>2204</v>
          </cell>
          <cell r="F2304" t="str">
            <v>ER_2204 - Substation Rebuilds</v>
          </cell>
          <cell r="G2304" t="str">
            <v>Substation - Station Rebuilds Program</v>
          </cell>
          <cell r="H2304" t="str">
            <v>T&amp;D Engineering</v>
          </cell>
          <cell r="I2304" t="str">
            <v>T&amp;D</v>
          </cell>
          <cell r="J2304" t="str">
            <v>Asset Condition</v>
          </cell>
          <cell r="K2304" t="str">
            <v>SRV_ED</v>
          </cell>
          <cell r="L2304" t="str">
            <v>JUR_AN</v>
          </cell>
          <cell r="M2304" t="str">
            <v>Elec Distribution 360-373</v>
          </cell>
          <cell r="N2304" t="str">
            <v>True</v>
          </cell>
          <cell r="O2304" t="str">
            <v>Active</v>
          </cell>
          <cell r="P2304" t="str">
            <v>ORG_L08</v>
          </cell>
        </row>
        <row r="2305">
          <cell r="A2305" t="str">
            <v>BI_ST311</v>
          </cell>
          <cell r="B2305" t="str">
            <v>ST311</v>
          </cell>
          <cell r="C2305" t="str">
            <v>BI_ST311 - Metro Substation 115-13kV Rebuild - Tx Integration</v>
          </cell>
          <cell r="D2305" t="str">
            <v>ER_2204</v>
          </cell>
          <cell r="E2305" t="str">
            <v>2204</v>
          </cell>
          <cell r="F2305" t="str">
            <v>ER_2204 - Substation Rebuilds</v>
          </cell>
          <cell r="G2305" t="str">
            <v>Substation - Station Rebuilds Program</v>
          </cell>
          <cell r="H2305" t="str">
            <v>T&amp;D Engineering</v>
          </cell>
          <cell r="I2305" t="str">
            <v>T&amp;D</v>
          </cell>
          <cell r="J2305" t="str">
            <v>Asset Condition</v>
          </cell>
          <cell r="K2305" t="str">
            <v>SRV_ED</v>
          </cell>
          <cell r="L2305" t="str">
            <v>JUR_AN</v>
          </cell>
          <cell r="M2305" t="str">
            <v>Elec Distribution 360-373</v>
          </cell>
          <cell r="N2305" t="str">
            <v>True</v>
          </cell>
          <cell r="O2305" t="str">
            <v>Active</v>
          </cell>
          <cell r="P2305" t="str">
            <v>ORG_L08</v>
          </cell>
        </row>
        <row r="2306">
          <cell r="A2306" t="str">
            <v>BI_ST312</v>
          </cell>
          <cell r="B2306" t="str">
            <v>ST312</v>
          </cell>
          <cell r="C2306" t="str">
            <v>BI_ST312 - Beacon-Boulder #2 115kV - Med Priority Rtgs Mit</v>
          </cell>
          <cell r="D2306" t="str">
            <v>ER_2581</v>
          </cell>
          <cell r="E2306" t="str">
            <v>2581</v>
          </cell>
          <cell r="F2306" t="str">
            <v>ER_2581 - Medium Priority Ratings Mitigation</v>
          </cell>
          <cell r="G2306" t="str">
            <v>Transmission NERC Medium-Risk Priority Lines Mitigation</v>
          </cell>
          <cell r="H2306" t="str">
            <v>T&amp;D Engineering</v>
          </cell>
          <cell r="I2306" t="str">
            <v>T&amp;D</v>
          </cell>
          <cell r="J2306" t="str">
            <v>Mandatory &amp; Compliance</v>
          </cell>
          <cell r="K2306" t="str">
            <v>SRV_ED</v>
          </cell>
          <cell r="L2306" t="str">
            <v>JUR_AN</v>
          </cell>
          <cell r="M2306" t="str">
            <v>Elec Transmission 350-359</v>
          </cell>
          <cell r="N2306" t="str">
            <v>True</v>
          </cell>
          <cell r="O2306" t="str">
            <v>Inactive</v>
          </cell>
          <cell r="P2306" t="str">
            <v>ORG_L08</v>
          </cell>
        </row>
        <row r="2307">
          <cell r="A2307" t="str">
            <v>BI_ST313</v>
          </cell>
          <cell r="B2307" t="str">
            <v>ST313</v>
          </cell>
          <cell r="C2307" t="str">
            <v>BI_ST313 - Beacon-Francis &amp; Cedar 115kV - Med Pri Rtgs Mit</v>
          </cell>
          <cell r="D2307" t="str">
            <v>ER_2581</v>
          </cell>
          <cell r="E2307" t="str">
            <v>2581</v>
          </cell>
          <cell r="F2307" t="str">
            <v>ER_2581 - Medium Priority Ratings Mitigation</v>
          </cell>
          <cell r="G2307" t="str">
            <v>Transmission NERC Medium-Risk Priority Lines Mitigation</v>
          </cell>
          <cell r="H2307" t="str">
            <v>T&amp;D Engineering</v>
          </cell>
          <cell r="I2307" t="str">
            <v>T&amp;D</v>
          </cell>
          <cell r="J2307" t="str">
            <v>Mandatory &amp; Compliance</v>
          </cell>
          <cell r="K2307" t="str">
            <v>SRV_ED</v>
          </cell>
          <cell r="L2307" t="str">
            <v>JUR_AN</v>
          </cell>
          <cell r="M2307" t="str">
            <v>Elec Transmission 350-359</v>
          </cell>
          <cell r="N2307" t="str">
            <v>True</v>
          </cell>
          <cell r="O2307" t="str">
            <v>Inactive</v>
          </cell>
          <cell r="P2307" t="str">
            <v>ORG_L08</v>
          </cell>
        </row>
        <row r="2308">
          <cell r="A2308" t="str">
            <v>BI_ST314</v>
          </cell>
          <cell r="B2308" t="str">
            <v>ST314</v>
          </cell>
          <cell r="C2308" t="str">
            <v>BI_ST314 - Northwest-Westside 115kV - Med Priority Rtgs Mit</v>
          </cell>
          <cell r="D2308" t="str">
            <v>ER_2581</v>
          </cell>
          <cell r="E2308" t="str">
            <v>2581</v>
          </cell>
          <cell r="F2308" t="str">
            <v>ER_2581 - Medium Priority Ratings Mitigation</v>
          </cell>
          <cell r="G2308" t="str">
            <v>Transmission NERC Medium-Risk Priority Lines Mitigation</v>
          </cell>
          <cell r="H2308" t="str">
            <v>T&amp;D Engineering</v>
          </cell>
          <cell r="I2308" t="str">
            <v>T&amp;D</v>
          </cell>
          <cell r="J2308" t="str">
            <v>Mandatory &amp; Compliance</v>
          </cell>
          <cell r="K2308" t="str">
            <v>SRV_ED</v>
          </cell>
          <cell r="L2308" t="str">
            <v>JUR_AN</v>
          </cell>
          <cell r="M2308" t="str">
            <v>Elec Transmission 350-359</v>
          </cell>
          <cell r="N2308" t="str">
            <v>True</v>
          </cell>
          <cell r="O2308" t="str">
            <v>Inactive</v>
          </cell>
          <cell r="P2308" t="str">
            <v>ORG_L08</v>
          </cell>
        </row>
        <row r="2309">
          <cell r="A2309" t="str">
            <v>BI_ST315</v>
          </cell>
          <cell r="B2309" t="str">
            <v>ST315</v>
          </cell>
          <cell r="C2309" t="str">
            <v>BI_ST315 - Ninth &amp; Central-Otis 115kV - Med Priority Rtgs Mit</v>
          </cell>
          <cell r="D2309" t="str">
            <v>ER_2581</v>
          </cell>
          <cell r="E2309" t="str">
            <v>2581</v>
          </cell>
          <cell r="F2309" t="str">
            <v>ER_2581 - Medium Priority Ratings Mitigation</v>
          </cell>
          <cell r="G2309" t="str">
            <v>Transmission NERC Medium-Risk Priority Lines Mitigation</v>
          </cell>
          <cell r="H2309" t="str">
            <v>T&amp;D Engineering</v>
          </cell>
          <cell r="I2309" t="str">
            <v>T&amp;D</v>
          </cell>
          <cell r="J2309" t="str">
            <v>Mandatory &amp; Compliance</v>
          </cell>
          <cell r="K2309" t="str">
            <v>SRV_ED</v>
          </cell>
          <cell r="L2309" t="str">
            <v>JUR_AN</v>
          </cell>
          <cell r="M2309" t="str">
            <v>Elec Transmission 350-359</v>
          </cell>
          <cell r="N2309" t="str">
            <v>True</v>
          </cell>
          <cell r="O2309" t="str">
            <v>Inactive</v>
          </cell>
          <cell r="P2309" t="str">
            <v>ORG_L08</v>
          </cell>
        </row>
        <row r="2310">
          <cell r="A2310" t="str">
            <v>BI_ST316</v>
          </cell>
          <cell r="B2310" t="str">
            <v>ST316</v>
          </cell>
          <cell r="C2310" t="str">
            <v>BI_ST316 - Beacon-Bell #4 230kV - Med Priority Ratings Mit</v>
          </cell>
          <cell r="D2310" t="str">
            <v>ER_2581</v>
          </cell>
          <cell r="E2310" t="str">
            <v>2581</v>
          </cell>
          <cell r="F2310" t="str">
            <v>ER_2581 - Medium Priority Ratings Mitigation</v>
          </cell>
          <cell r="G2310" t="str">
            <v>Transmission NERC Medium-Risk Priority Lines Mitigation</v>
          </cell>
          <cell r="H2310" t="str">
            <v>T&amp;D Engineering</v>
          </cell>
          <cell r="I2310" t="str">
            <v>T&amp;D</v>
          </cell>
          <cell r="J2310" t="str">
            <v>Mandatory &amp; Compliance</v>
          </cell>
          <cell r="K2310" t="str">
            <v>SRV_ED</v>
          </cell>
          <cell r="L2310" t="str">
            <v>JUR_AN</v>
          </cell>
          <cell r="M2310" t="str">
            <v>Elec Transmission 350-359</v>
          </cell>
          <cell r="N2310" t="str">
            <v>True</v>
          </cell>
          <cell r="O2310" t="str">
            <v>Inactive</v>
          </cell>
          <cell r="P2310" t="str">
            <v>ORG_L08</v>
          </cell>
        </row>
        <row r="2311">
          <cell r="A2311" t="str">
            <v>BI_ST317</v>
          </cell>
          <cell r="B2311" t="str">
            <v>ST317</v>
          </cell>
          <cell r="C2311" t="str">
            <v>BI_ST317 - Beacon-Bell #5 230kV - Med Priority Ratings Mit</v>
          </cell>
          <cell r="D2311" t="str">
            <v>ER_2581</v>
          </cell>
          <cell r="E2311" t="str">
            <v>2581</v>
          </cell>
          <cell r="F2311" t="str">
            <v>ER_2581 - Medium Priority Ratings Mitigation</v>
          </cell>
          <cell r="G2311" t="str">
            <v>Transmission NERC Medium-Risk Priority Lines Mitigation</v>
          </cell>
          <cell r="H2311" t="str">
            <v>T&amp;D Engineering</v>
          </cell>
          <cell r="I2311" t="str">
            <v>T&amp;D</v>
          </cell>
          <cell r="J2311" t="str">
            <v>Mandatory &amp; Compliance</v>
          </cell>
          <cell r="K2311" t="str">
            <v>SRV_ED</v>
          </cell>
          <cell r="L2311" t="str">
            <v>JUR_AN</v>
          </cell>
          <cell r="M2311" t="str">
            <v>Elec Transmission 350-359</v>
          </cell>
          <cell r="N2311" t="str">
            <v>True</v>
          </cell>
          <cell r="O2311" t="str">
            <v>Inactive</v>
          </cell>
          <cell r="P2311" t="str">
            <v>ORG_L08</v>
          </cell>
        </row>
        <row r="2312">
          <cell r="A2312" t="str">
            <v>BI_ST318</v>
          </cell>
          <cell r="B2312" t="str">
            <v>ST318</v>
          </cell>
          <cell r="C2312" t="str">
            <v>BI_ST318 - Beacon-Bell-Francis &amp; Cdr-Waikiki 115kV - Reconfig</v>
          </cell>
          <cell r="D2312" t="str">
            <v>ER_2582</v>
          </cell>
          <cell r="E2312" t="str">
            <v>2582</v>
          </cell>
          <cell r="F2312" t="str">
            <v>ER_2582 - Beacon-Bell-Francis &amp; Cdr-Waikiki 115kV - Reconfig</v>
          </cell>
          <cell r="G2312" t="str">
            <v>Transmission - Reconductors and Rebuilds</v>
          </cell>
          <cell r="H2312" t="str">
            <v>T&amp;D Engineering</v>
          </cell>
          <cell r="I2312" t="str">
            <v>T&amp;D</v>
          </cell>
          <cell r="J2312" t="str">
            <v>No Driver</v>
          </cell>
          <cell r="K2312" t="str">
            <v>SRV_ED</v>
          </cell>
          <cell r="L2312" t="str">
            <v>JUR_AN</v>
          </cell>
          <cell r="M2312" t="str">
            <v>Elec Transmission 350-359</v>
          </cell>
          <cell r="N2312" t="str">
            <v>True</v>
          </cell>
          <cell r="O2312" t="str">
            <v>Active</v>
          </cell>
          <cell r="P2312" t="str">
            <v>ORG_L08</v>
          </cell>
        </row>
        <row r="2313">
          <cell r="A2313" t="str">
            <v>BI_ST319</v>
          </cell>
          <cell r="B2313" t="str">
            <v>ST319</v>
          </cell>
          <cell r="C2313" t="str">
            <v>BI_ST319 - Florida &amp; Dalke Substation: New Transmission</v>
          </cell>
          <cell r="D2313" t="str">
            <v>ER_2624</v>
          </cell>
          <cell r="E2313" t="str">
            <v>2624</v>
          </cell>
          <cell r="F2313" t="str">
            <v>ER_2624 - Florida &amp; Dalke Substation: New Transmission</v>
          </cell>
          <cell r="G2313" t="str">
            <v>Transmission - Performance &amp; Capacity</v>
          </cell>
          <cell r="H2313" t="str">
            <v>T&amp;D Engineering</v>
          </cell>
          <cell r="I2313" t="str">
            <v>T&amp;D</v>
          </cell>
          <cell r="J2313" t="str">
            <v>Performance &amp; Capacity</v>
          </cell>
          <cell r="K2313" t="str">
            <v>SRV_ED</v>
          </cell>
          <cell r="L2313" t="str">
            <v>JUR_AN</v>
          </cell>
          <cell r="M2313" t="str">
            <v>Elec Transmission 350-359</v>
          </cell>
          <cell r="N2313" t="str">
            <v>True</v>
          </cell>
          <cell r="O2313" t="str">
            <v>Active</v>
          </cell>
          <cell r="P2313" t="str">
            <v>ORG_L08</v>
          </cell>
        </row>
        <row r="2314">
          <cell r="A2314" t="str">
            <v>BI_ST320</v>
          </cell>
          <cell r="B2314" t="str">
            <v>ST320</v>
          </cell>
          <cell r="C2314" t="str">
            <v>BI_ST320 - Melville Substation: 115kV Trans Integration</v>
          </cell>
          <cell r="D2314" t="str">
            <v>ER_2274</v>
          </cell>
          <cell r="E2314" t="str">
            <v>2274</v>
          </cell>
          <cell r="F2314" t="str">
            <v>ER_2274 - New Substations</v>
          </cell>
          <cell r="G2314" t="str">
            <v>Substation - New Distribution Station Capacity Program</v>
          </cell>
          <cell r="H2314" t="str">
            <v>T&amp;D Engineering</v>
          </cell>
          <cell r="I2314" t="str">
            <v>T&amp;D</v>
          </cell>
          <cell r="J2314" t="str">
            <v>Performance &amp; Capacity</v>
          </cell>
          <cell r="K2314" t="str">
            <v>SRV_ED</v>
          </cell>
          <cell r="L2314" t="str">
            <v>JUR_AN</v>
          </cell>
          <cell r="M2314" t="str">
            <v>Elec Transmission 350-359</v>
          </cell>
          <cell r="N2314" t="str">
            <v>True</v>
          </cell>
          <cell r="O2314" t="str">
            <v>Active</v>
          </cell>
          <cell r="P2314" t="str">
            <v>ORG_L08</v>
          </cell>
        </row>
        <row r="2315">
          <cell r="A2315" t="str">
            <v>BI_ST321</v>
          </cell>
          <cell r="B2315" t="str">
            <v>ST321</v>
          </cell>
          <cell r="C2315" t="str">
            <v>BI_ST321 - Midway Substation: 115kV Transmission Integration</v>
          </cell>
          <cell r="D2315" t="str">
            <v>ER_2274</v>
          </cell>
          <cell r="E2315" t="str">
            <v>2274</v>
          </cell>
          <cell r="F2315" t="str">
            <v>ER_2274 - New Substations</v>
          </cell>
          <cell r="G2315" t="str">
            <v>Substation - New Distribution Station Capacity Program</v>
          </cell>
          <cell r="H2315" t="str">
            <v>T&amp;D Engineering</v>
          </cell>
          <cell r="I2315" t="str">
            <v>T&amp;D</v>
          </cell>
          <cell r="J2315" t="str">
            <v>Performance &amp; Capacity</v>
          </cell>
          <cell r="K2315" t="str">
            <v>SRV_ED</v>
          </cell>
          <cell r="L2315" t="str">
            <v>JUR_AN</v>
          </cell>
          <cell r="M2315" t="str">
            <v>Elec Transmission 350-359</v>
          </cell>
          <cell r="N2315" t="str">
            <v>True</v>
          </cell>
          <cell r="O2315" t="str">
            <v>Active</v>
          </cell>
          <cell r="P2315" t="str">
            <v>ORG_L08</v>
          </cell>
        </row>
        <row r="2316">
          <cell r="A2316" t="str">
            <v>BI_ST400</v>
          </cell>
          <cell r="B2316" t="str">
            <v>ST400</v>
          </cell>
          <cell r="C2316" t="str">
            <v>BI_ST400 - Hawthorne Substation - New (Transmission)</v>
          </cell>
          <cell r="D2316" t="str">
            <v>ER_2274</v>
          </cell>
          <cell r="E2316" t="str">
            <v>2274</v>
          </cell>
          <cell r="F2316" t="str">
            <v>ER_2274 - New Substations</v>
          </cell>
          <cell r="G2316" t="str">
            <v>Substation - New Distribution Station Capacity Program</v>
          </cell>
          <cell r="H2316" t="str">
            <v>T&amp;D Engineering</v>
          </cell>
          <cell r="I2316" t="str">
            <v>T&amp;D</v>
          </cell>
          <cell r="J2316" t="str">
            <v>Performance &amp; Capacity</v>
          </cell>
          <cell r="K2316" t="str">
            <v>SRV_ED</v>
          </cell>
          <cell r="L2316" t="str">
            <v>JUR_AN</v>
          </cell>
          <cell r="M2316" t="str">
            <v>Elec Transmission 350-359</v>
          </cell>
          <cell r="N2316" t="str">
            <v>True</v>
          </cell>
          <cell r="O2316" t="str">
            <v>Active</v>
          </cell>
          <cell r="P2316" t="str">
            <v>ORG_L08</v>
          </cell>
        </row>
        <row r="2317">
          <cell r="A2317" t="str">
            <v>BI_ST419</v>
          </cell>
          <cell r="B2317" t="str">
            <v>ST419</v>
          </cell>
          <cell r="C2317" t="str">
            <v>BI_ST419 - Beacon-Bell #4 230Kv Line-Reconductor to 1272 Acss</v>
          </cell>
          <cell r="D2317" t="str">
            <v>ER_2104</v>
          </cell>
          <cell r="E2317" t="str">
            <v>2104</v>
          </cell>
          <cell r="F2317" t="str">
            <v>ER_2104 - Beacon-Bell #4 230kV Reconductor</v>
          </cell>
          <cell r="G2317" t="str">
            <v>Regular Capital - Pre Business Case</v>
          </cell>
          <cell r="H2317" t="str">
            <v>No Subfunction</v>
          </cell>
          <cell r="I2317" t="str">
            <v>No Function</v>
          </cell>
          <cell r="J2317" t="str">
            <v>No Driver</v>
          </cell>
          <cell r="K2317" t="str">
            <v>SRV_ED</v>
          </cell>
          <cell r="L2317" t="str">
            <v>JUR_WA</v>
          </cell>
          <cell r="M2317" t="str">
            <v>Elec Transmission 350-359</v>
          </cell>
          <cell r="N2317" t="str">
            <v>True</v>
          </cell>
          <cell r="O2317" t="str">
            <v>Inactive</v>
          </cell>
          <cell r="P2317" t="str">
            <v>ORG_L08</v>
          </cell>
        </row>
        <row r="2318">
          <cell r="A2318" t="str">
            <v>BI_ST420</v>
          </cell>
          <cell r="B2318" t="str">
            <v>ST420</v>
          </cell>
          <cell r="C2318" t="str">
            <v>BI_ST420 - Airway Hgt's-Sunset Reloc at Flint Rd and Hwy 2</v>
          </cell>
          <cell r="D2318" t="str">
            <v>ER_2070</v>
          </cell>
          <cell r="E2318" t="str">
            <v>2070</v>
          </cell>
          <cell r="F2318" t="str">
            <v>ER_2070 - Trans/Dist/Sub Reimbursable Projects</v>
          </cell>
          <cell r="G2318" t="str">
            <v>T&amp;D Reimbursable</v>
          </cell>
          <cell r="H2318" t="str">
            <v>T&amp;D Engineering</v>
          </cell>
          <cell r="I2318" t="str">
            <v>T&amp;D</v>
          </cell>
          <cell r="J2318" t="str">
            <v>Customer Requested</v>
          </cell>
          <cell r="K2318" t="str">
            <v>SRV_ED</v>
          </cell>
          <cell r="L2318" t="str">
            <v>JUR_AN</v>
          </cell>
          <cell r="M2318" t="str">
            <v>Elec Transmission 350-359</v>
          </cell>
          <cell r="N2318" t="str">
            <v>False</v>
          </cell>
          <cell r="O2318" t="str">
            <v>Inactive</v>
          </cell>
          <cell r="P2318" t="str">
            <v>ORG_L08</v>
          </cell>
        </row>
        <row r="2319">
          <cell r="A2319" t="str">
            <v>BI_ST421</v>
          </cell>
          <cell r="B2319" t="str">
            <v>ST421</v>
          </cell>
          <cell r="C2319" t="str">
            <v>BI_ST421 - C&amp;W Westside 115kV: Reloc &amp; Gov Way and FGW Drive</v>
          </cell>
          <cell r="D2319" t="str">
            <v>ER_2070</v>
          </cell>
          <cell r="E2319" t="str">
            <v>2070</v>
          </cell>
          <cell r="F2319" t="str">
            <v>ER_2070 - Trans/Dist/Sub Reimbursable Projects</v>
          </cell>
          <cell r="G2319" t="str">
            <v>T&amp;D Reimbursable</v>
          </cell>
          <cell r="H2319" t="str">
            <v>T&amp;D Engineering</v>
          </cell>
          <cell r="I2319" t="str">
            <v>T&amp;D</v>
          </cell>
          <cell r="J2319" t="str">
            <v>Customer Requested</v>
          </cell>
          <cell r="K2319" t="str">
            <v>SRV_ED</v>
          </cell>
          <cell r="L2319" t="str">
            <v>JUR_AN</v>
          </cell>
          <cell r="M2319" t="str">
            <v>Elec Transmission 350-359</v>
          </cell>
          <cell r="N2319" t="str">
            <v>False</v>
          </cell>
          <cell r="O2319" t="str">
            <v>Inactive</v>
          </cell>
          <cell r="P2319" t="str">
            <v>ORG_L08</v>
          </cell>
        </row>
        <row r="2320">
          <cell r="A2320" t="str">
            <v>BI_ST500</v>
          </cell>
          <cell r="B2320" t="str">
            <v>ST500</v>
          </cell>
          <cell r="C2320" t="str">
            <v>BI_ST500 - Beacon-Bell #5 230 kV Reconductor</v>
          </cell>
          <cell r="D2320" t="str">
            <v>ER_2108</v>
          </cell>
          <cell r="E2320" t="str">
            <v>2108</v>
          </cell>
          <cell r="F2320" t="str">
            <v>ER_2108 - Beacon-Bell #5 Reconductor</v>
          </cell>
          <cell r="G2320" t="str">
            <v>Regular Capital - Pre Business Case</v>
          </cell>
          <cell r="H2320" t="str">
            <v>No Subfunction</v>
          </cell>
          <cell r="I2320" t="str">
            <v>No Function</v>
          </cell>
          <cell r="J2320" t="str">
            <v>No Driver</v>
          </cell>
          <cell r="K2320" t="str">
            <v>SRV_ED</v>
          </cell>
          <cell r="L2320" t="str">
            <v>JUR_WA</v>
          </cell>
          <cell r="M2320" t="str">
            <v>Elec Transmission 350-359</v>
          </cell>
          <cell r="N2320" t="str">
            <v>True</v>
          </cell>
          <cell r="O2320" t="str">
            <v>Inactive</v>
          </cell>
          <cell r="P2320" t="str">
            <v>ORG_L08</v>
          </cell>
        </row>
        <row r="2321">
          <cell r="A2321" t="str">
            <v>BI_ST501</v>
          </cell>
          <cell r="B2321" t="str">
            <v>ST501</v>
          </cell>
          <cell r="C2321" t="str">
            <v>BI_ST501 - Ben-Boulder 230 kV: Prep for Fiber Optic</v>
          </cell>
          <cell r="D2321" t="str">
            <v>ER_2347</v>
          </cell>
          <cell r="E2321" t="str">
            <v>2347</v>
          </cell>
          <cell r="F2321" t="str">
            <v>ER_2347 - Benewah-Boulder 230 kV: Prepare for Fiber Optic</v>
          </cell>
          <cell r="G2321" t="str">
            <v>Regular Capital - Pre Business Case</v>
          </cell>
          <cell r="H2321" t="str">
            <v>No Subfunction</v>
          </cell>
          <cell r="I2321" t="str">
            <v>No Function</v>
          </cell>
          <cell r="J2321" t="str">
            <v>No Driver</v>
          </cell>
          <cell r="K2321" t="str">
            <v>SRV_ED</v>
          </cell>
          <cell r="L2321" t="str">
            <v>JUR_AN</v>
          </cell>
          <cell r="M2321" t="str">
            <v>Elec Transmission 350-359</v>
          </cell>
          <cell r="N2321" t="str">
            <v>True</v>
          </cell>
          <cell r="O2321" t="str">
            <v>Inactive</v>
          </cell>
          <cell r="P2321" t="str">
            <v>ORG_L08</v>
          </cell>
        </row>
        <row r="2322">
          <cell r="A2322" t="str">
            <v>BI_ST502</v>
          </cell>
          <cell r="B2322" t="str">
            <v>ST502</v>
          </cell>
          <cell r="C2322" t="str">
            <v>BI_ST502 - Ben-Boulder 230 kV: Prep for Fiber Optic</v>
          </cell>
          <cell r="D2322" t="str">
            <v>ER_2111</v>
          </cell>
          <cell r="E2322" t="str">
            <v>2111</v>
          </cell>
          <cell r="F2322" t="str">
            <v>ER_2111 - Benewah-Boulder 230 kV: Prepare for Fiber Optic</v>
          </cell>
          <cell r="G2322" t="str">
            <v>Regular Capital - Pre Business Case</v>
          </cell>
          <cell r="H2322" t="str">
            <v>No Subfunction</v>
          </cell>
          <cell r="I2322" t="str">
            <v>No Function</v>
          </cell>
          <cell r="J2322" t="str">
            <v>No Driver</v>
          </cell>
          <cell r="K2322" t="str">
            <v>SRV_ED</v>
          </cell>
          <cell r="L2322" t="str">
            <v>JUR_AN</v>
          </cell>
          <cell r="M2322" t="str">
            <v>Elec Transmission 350-359</v>
          </cell>
          <cell r="N2322" t="str">
            <v>True</v>
          </cell>
          <cell r="O2322" t="str">
            <v>Inactive</v>
          </cell>
          <cell r="P2322" t="str">
            <v>ORG_L08</v>
          </cell>
        </row>
        <row r="2323">
          <cell r="A2323" t="str">
            <v>BI_ST503</v>
          </cell>
          <cell r="B2323" t="str">
            <v>ST503</v>
          </cell>
          <cell r="C2323" t="str">
            <v>BI_ST503 - 9CE-Sunset 115kV Transmission Line: Rebuild</v>
          </cell>
          <cell r="D2323" t="str">
            <v>ER_2557</v>
          </cell>
          <cell r="E2323" t="str">
            <v>2557</v>
          </cell>
          <cell r="F2323" t="str">
            <v>ER_2557 - 9CE-Sunset 115kV Transmission Line: Rebuild</v>
          </cell>
          <cell r="G2323" t="str">
            <v>Transmission Construction - Compliance</v>
          </cell>
          <cell r="H2323" t="str">
            <v>T&amp;D Engineering</v>
          </cell>
          <cell r="I2323" t="str">
            <v>T&amp;D</v>
          </cell>
          <cell r="J2323" t="str">
            <v>Mandatory &amp; Compliance</v>
          </cell>
          <cell r="K2323" t="str">
            <v>SRV_ED</v>
          </cell>
          <cell r="L2323" t="str">
            <v>JUR_AN</v>
          </cell>
          <cell r="M2323" t="str">
            <v>Elec Transmission 350-359</v>
          </cell>
          <cell r="N2323" t="str">
            <v>True</v>
          </cell>
          <cell r="O2323" t="str">
            <v>Active</v>
          </cell>
          <cell r="P2323" t="str">
            <v>ORG_L08</v>
          </cell>
        </row>
        <row r="2324">
          <cell r="A2324" t="str">
            <v>BI_ST504</v>
          </cell>
          <cell r="B2324" t="str">
            <v>ST504</v>
          </cell>
          <cell r="C2324" t="str">
            <v>BI_ST504 - Sunset 115kV Substation:  Transmission Integration</v>
          </cell>
          <cell r="D2324" t="str">
            <v>ER_2204</v>
          </cell>
          <cell r="E2324" t="str">
            <v>2204</v>
          </cell>
          <cell r="F2324" t="str">
            <v>ER_2204 - Substation Rebuilds</v>
          </cell>
          <cell r="G2324" t="str">
            <v>Substation - Station Rebuilds Program</v>
          </cell>
          <cell r="H2324" t="str">
            <v>T&amp;D Engineering</v>
          </cell>
          <cell r="I2324" t="str">
            <v>T&amp;D</v>
          </cell>
          <cell r="J2324" t="str">
            <v>Asset Condition</v>
          </cell>
          <cell r="K2324" t="str">
            <v>SRV_ED</v>
          </cell>
          <cell r="L2324" t="str">
            <v>JUR_AN</v>
          </cell>
          <cell r="M2324" t="str">
            <v>Elec Distribution 360-373</v>
          </cell>
          <cell r="N2324" t="str">
            <v>True</v>
          </cell>
          <cell r="O2324" t="str">
            <v>Active</v>
          </cell>
          <cell r="P2324" t="str">
            <v>ORG_L08</v>
          </cell>
        </row>
        <row r="2325">
          <cell r="A2325" t="str">
            <v>BI_ST505</v>
          </cell>
          <cell r="B2325" t="str">
            <v>ST505</v>
          </cell>
          <cell r="C2325" t="str">
            <v>BI_ST505 - Devils Gap-Nine Mile 115kV - LPRM</v>
          </cell>
          <cell r="D2325" t="str">
            <v>ER_2579</v>
          </cell>
          <cell r="E2325" t="str">
            <v>2579</v>
          </cell>
          <cell r="F2325" t="str">
            <v>ER_2579 - Low Priority Ratings Mitigation</v>
          </cell>
          <cell r="G2325" t="str">
            <v>Transmission NERC Low-Risk Priority Lines Mitigation</v>
          </cell>
          <cell r="H2325" t="str">
            <v>T&amp;D Engineering</v>
          </cell>
          <cell r="I2325" t="str">
            <v>T&amp;D</v>
          </cell>
          <cell r="J2325" t="str">
            <v>Mandatory &amp; Compliance</v>
          </cell>
          <cell r="K2325" t="str">
            <v>SRV_ED</v>
          </cell>
          <cell r="L2325" t="str">
            <v>JUR_AN</v>
          </cell>
          <cell r="M2325" t="str">
            <v>Elec Transmission 350-359</v>
          </cell>
          <cell r="N2325" t="str">
            <v>True</v>
          </cell>
          <cell r="O2325" t="str">
            <v>Active</v>
          </cell>
          <cell r="P2325" t="str">
            <v>ORG_L08</v>
          </cell>
        </row>
        <row r="2326">
          <cell r="A2326" t="str">
            <v>BI_ST506</v>
          </cell>
          <cell r="B2326" t="str">
            <v>ST506</v>
          </cell>
          <cell r="C2326" t="str">
            <v>BI_ST506 - Addy-Devils Gap LPRM Project</v>
          </cell>
          <cell r="D2326" t="str">
            <v>ER_2579</v>
          </cell>
          <cell r="E2326" t="str">
            <v>2579</v>
          </cell>
          <cell r="F2326" t="str">
            <v>ER_2579 - Low Priority Ratings Mitigation</v>
          </cell>
          <cell r="G2326" t="str">
            <v>Transmission NERC Low-Risk Priority Lines Mitigation</v>
          </cell>
          <cell r="H2326" t="str">
            <v>T&amp;D Engineering</v>
          </cell>
          <cell r="I2326" t="str">
            <v>T&amp;D</v>
          </cell>
          <cell r="J2326" t="str">
            <v>Mandatory &amp; Compliance</v>
          </cell>
          <cell r="K2326" t="str">
            <v>SRV_ED</v>
          </cell>
          <cell r="L2326" t="str">
            <v>JUR_AN</v>
          </cell>
          <cell r="M2326" t="str">
            <v>Elec Transmission 350-359</v>
          </cell>
          <cell r="N2326" t="str">
            <v>True</v>
          </cell>
          <cell r="O2326" t="str">
            <v>Active</v>
          </cell>
          <cell r="P2326" t="str">
            <v>ORG_L08</v>
          </cell>
        </row>
        <row r="2327">
          <cell r="A2327" t="str">
            <v>BI_ST600</v>
          </cell>
          <cell r="B2327" t="str">
            <v>ST600</v>
          </cell>
          <cell r="C2327" t="str">
            <v>BI_ST600 - Beacon-Ross Park 115kV Relocation at Center Street</v>
          </cell>
          <cell r="D2327" t="str">
            <v>ER_7131</v>
          </cell>
          <cell r="E2327" t="str">
            <v>7131</v>
          </cell>
          <cell r="F2327" t="str">
            <v>ER_7131 - COF Long Term Restructuring Plan Phase 2</v>
          </cell>
          <cell r="G2327" t="str">
            <v>Campus Repurposing Phase 2</v>
          </cell>
          <cell r="H2327" t="str">
            <v>Facilities Capital</v>
          </cell>
          <cell r="I2327" t="str">
            <v>Other Function</v>
          </cell>
          <cell r="J2327" t="str">
            <v>Performance &amp; Capacity</v>
          </cell>
          <cell r="K2327" t="str">
            <v>SRV_CD</v>
          </cell>
          <cell r="L2327" t="str">
            <v>JUR_AA</v>
          </cell>
          <cell r="M2327" t="str">
            <v>Facilities 390-391</v>
          </cell>
          <cell r="N2327" t="str">
            <v>True</v>
          </cell>
          <cell r="O2327" t="str">
            <v>Inactive</v>
          </cell>
          <cell r="P2327" t="str">
            <v>ORG_L08</v>
          </cell>
        </row>
        <row r="2328">
          <cell r="A2328" t="str">
            <v>BI_ST601</v>
          </cell>
          <cell r="B2328" t="str">
            <v>ST601</v>
          </cell>
          <cell r="C2328" t="str">
            <v>BI_ST601 - H&amp;W Sub 115/13V Capacity Increase (Tx Integration)</v>
          </cell>
          <cell r="D2328" t="str">
            <v>ER_1108</v>
          </cell>
          <cell r="E2328" t="str">
            <v>1108</v>
          </cell>
          <cell r="F2328" t="str">
            <v>ER_1108 - Hallett &amp; White Subst - Expand Sub; Add Capacity</v>
          </cell>
          <cell r="G2328" t="str">
            <v>New Revenue - Growth</v>
          </cell>
          <cell r="H2328" t="str">
            <v>Growth Subfunction</v>
          </cell>
          <cell r="I2328" t="str">
            <v>Growth</v>
          </cell>
          <cell r="J2328" t="str">
            <v>Customer Requested</v>
          </cell>
          <cell r="K2328" t="str">
            <v>SRV_ED</v>
          </cell>
          <cell r="L2328" t="str">
            <v>JUR_AN</v>
          </cell>
          <cell r="M2328" t="str">
            <v>Elec Distribution 360-373</v>
          </cell>
          <cell r="N2328" t="str">
            <v>True</v>
          </cell>
          <cell r="O2328" t="str">
            <v>Active</v>
          </cell>
          <cell r="P2328" t="str">
            <v>ORG_L08</v>
          </cell>
        </row>
        <row r="2329">
          <cell r="A2329" t="str">
            <v>BI_ST611</v>
          </cell>
          <cell r="B2329" t="str">
            <v>ST611</v>
          </cell>
          <cell r="C2329" t="str">
            <v>BI_ST611 - Milan 115 TAP: Add 2nd 115-13 XFM</v>
          </cell>
          <cell r="D2329" t="str">
            <v>ER_2337</v>
          </cell>
          <cell r="E2329" t="str">
            <v>2337</v>
          </cell>
          <cell r="F2329" t="str">
            <v>ER_2337 - Milan 115 - Add Second Xfmr and 12F2</v>
          </cell>
          <cell r="G2329" t="str">
            <v>Regular Capital - Pre Business Case</v>
          </cell>
          <cell r="H2329" t="str">
            <v>No Subfunction</v>
          </cell>
          <cell r="I2329" t="str">
            <v>No Function</v>
          </cell>
          <cell r="J2329" t="str">
            <v>No Driver</v>
          </cell>
          <cell r="K2329" t="str">
            <v>SRV_ED</v>
          </cell>
          <cell r="L2329" t="str">
            <v>JUR_WA</v>
          </cell>
          <cell r="M2329" t="str">
            <v>Elec Distribution 360-373</v>
          </cell>
          <cell r="N2329" t="str">
            <v>True</v>
          </cell>
          <cell r="O2329" t="str">
            <v>Inactive</v>
          </cell>
          <cell r="P2329" t="str">
            <v>ORG_M08</v>
          </cell>
        </row>
        <row r="2330">
          <cell r="A2330" t="str">
            <v>BI_ST646</v>
          </cell>
          <cell r="B2330" t="str">
            <v>ST646</v>
          </cell>
          <cell r="C2330" t="str">
            <v>BI_ST646 - Noxon-Pinecreek 230kV:Ready Fiber Optic ST646</v>
          </cell>
          <cell r="D2330" t="str">
            <v>ER_2113</v>
          </cell>
          <cell r="E2330" t="str">
            <v>2113</v>
          </cell>
          <cell r="F2330" t="str">
            <v>ER_2113 - Noxon-Pinecreek 230kV:Ready Fiber Optic</v>
          </cell>
          <cell r="G2330" t="str">
            <v>Regular Capital - Pre Business Case</v>
          </cell>
          <cell r="H2330" t="str">
            <v>No Subfunction</v>
          </cell>
          <cell r="I2330" t="str">
            <v>No Function</v>
          </cell>
          <cell r="J2330" t="str">
            <v>No Driver</v>
          </cell>
          <cell r="K2330" t="str">
            <v>SRV_ED</v>
          </cell>
          <cell r="L2330" t="str">
            <v>JUR_MT</v>
          </cell>
          <cell r="M2330" t="str">
            <v>Elec Transmission 350-359</v>
          </cell>
          <cell r="N2330" t="str">
            <v>True</v>
          </cell>
          <cell r="O2330" t="str">
            <v>Inactive</v>
          </cell>
          <cell r="P2330" t="str">
            <v>ORG_L08</v>
          </cell>
        </row>
        <row r="2331">
          <cell r="A2331" t="str">
            <v>BI_ST653</v>
          </cell>
          <cell r="B2331" t="str">
            <v>ST653</v>
          </cell>
          <cell r="C2331" t="str">
            <v>BI_ST653 - College&amp;Walnut-Post115kV:Extend UG toC&amp;W</v>
          </cell>
          <cell r="D2331" t="str">
            <v>ER_2393</v>
          </cell>
          <cell r="E2331" t="str">
            <v>2393</v>
          </cell>
          <cell r="F2331" t="str">
            <v>ER_2393 - C&amp;W Kendall Project</v>
          </cell>
          <cell r="G2331" t="str">
            <v>Regular Capital - Pre Business Case</v>
          </cell>
          <cell r="H2331" t="str">
            <v>No Subfunction</v>
          </cell>
          <cell r="I2331" t="str">
            <v>No Function</v>
          </cell>
          <cell r="J2331" t="str">
            <v>No Driver</v>
          </cell>
          <cell r="K2331" t="str">
            <v>SRV_ED</v>
          </cell>
          <cell r="L2331" t="str">
            <v>JUR_WA</v>
          </cell>
          <cell r="M2331" t="str">
            <v>Elec Distribution 360-373</v>
          </cell>
          <cell r="N2331" t="str">
            <v>True</v>
          </cell>
          <cell r="O2331" t="str">
            <v>Inactive</v>
          </cell>
          <cell r="P2331" t="str">
            <v>ORG_L08</v>
          </cell>
        </row>
        <row r="2332">
          <cell r="A2332" t="str">
            <v>BI_ST700</v>
          </cell>
          <cell r="B2332" t="str">
            <v>ST700</v>
          </cell>
          <cell r="C2332" t="str">
            <v>BI_ST700 - Fort Wright Relocation</v>
          </cell>
          <cell r="D2332" t="str">
            <v>ER_2070</v>
          </cell>
          <cell r="E2332" t="str">
            <v>2070</v>
          </cell>
          <cell r="F2332" t="str">
            <v>ER_2070 - Trans/Dist/Sub Reimbursable Projects</v>
          </cell>
          <cell r="G2332" t="str">
            <v>T&amp;D Reimbursable</v>
          </cell>
          <cell r="H2332" t="str">
            <v>T&amp;D Engineering</v>
          </cell>
          <cell r="I2332" t="str">
            <v>T&amp;D</v>
          </cell>
          <cell r="J2332" t="str">
            <v>Customer Requested</v>
          </cell>
          <cell r="K2332" t="str">
            <v>SRV_ED</v>
          </cell>
          <cell r="L2332" t="str">
            <v>JUR_WA</v>
          </cell>
          <cell r="M2332" t="str">
            <v>Elec Transmission 350-359</v>
          </cell>
          <cell r="N2332" t="str">
            <v>True</v>
          </cell>
          <cell r="O2332" t="str">
            <v>Inactive</v>
          </cell>
          <cell r="P2332" t="str">
            <v>ORG_L08</v>
          </cell>
        </row>
        <row r="2333">
          <cell r="A2333" t="str">
            <v>BI_ST701</v>
          </cell>
          <cell r="B2333" t="str">
            <v>ST701</v>
          </cell>
          <cell r="C2333" t="str">
            <v>BI_ST701 - Metro-Post St 115kV Underground Tx Line Rebuild</v>
          </cell>
          <cell r="D2333" t="str">
            <v>ER_2614</v>
          </cell>
          <cell r="E2333" t="str">
            <v>2614</v>
          </cell>
          <cell r="F2333" t="str">
            <v>ER_2614 - Metro-Post St 115kV Underground Tx Line Rebuild</v>
          </cell>
          <cell r="G2333" t="str">
            <v>Transmission Major Rebuild - Asset Condition</v>
          </cell>
          <cell r="H2333" t="str">
            <v>T&amp;D Engineering</v>
          </cell>
          <cell r="I2333" t="str">
            <v>T&amp;D</v>
          </cell>
          <cell r="J2333" t="str">
            <v>Asset Condition</v>
          </cell>
          <cell r="K2333" t="str">
            <v>SRV_ED</v>
          </cell>
          <cell r="L2333" t="str">
            <v>JUR_AN</v>
          </cell>
          <cell r="M2333" t="str">
            <v>Elec Transmission 350-359</v>
          </cell>
          <cell r="N2333" t="str">
            <v>True</v>
          </cell>
          <cell r="O2333" t="str">
            <v>Active</v>
          </cell>
          <cell r="P2333" t="str">
            <v>ORG_L08</v>
          </cell>
        </row>
        <row r="2334">
          <cell r="A2334" t="str">
            <v>BI_ST702</v>
          </cell>
          <cell r="B2334" t="str">
            <v>ST702</v>
          </cell>
          <cell r="C2334" t="str">
            <v>BI_ST702 - Mead Sub-Add 3rd Feeder to 30MVA Line-ups (Trans)</v>
          </cell>
          <cell r="D2334" t="str">
            <v>ER_2204</v>
          </cell>
          <cell r="E2334" t="str">
            <v>2204</v>
          </cell>
          <cell r="F2334" t="str">
            <v>ER_2204 - Substation Rebuilds</v>
          </cell>
          <cell r="G2334" t="str">
            <v>Substation - Station Rebuilds Program</v>
          </cell>
          <cell r="H2334" t="str">
            <v>T&amp;D Engineering</v>
          </cell>
          <cell r="I2334" t="str">
            <v>T&amp;D</v>
          </cell>
          <cell r="J2334" t="str">
            <v>Asset Condition</v>
          </cell>
          <cell r="K2334" t="str">
            <v>SRV_ED</v>
          </cell>
          <cell r="L2334" t="str">
            <v>JUR_AN</v>
          </cell>
          <cell r="M2334" t="str">
            <v>Elec Distribution 360-373</v>
          </cell>
          <cell r="N2334" t="str">
            <v>True</v>
          </cell>
          <cell r="O2334" t="str">
            <v>Active</v>
          </cell>
          <cell r="P2334" t="str">
            <v>ORG_L08</v>
          </cell>
        </row>
        <row r="2335">
          <cell r="A2335" t="str">
            <v>BI_ST706</v>
          </cell>
          <cell r="B2335" t="str">
            <v>ST706</v>
          </cell>
          <cell r="C2335" t="str">
            <v>BI_ST706 - Kendall Yards 115 OH</v>
          </cell>
          <cell r="D2335" t="str">
            <v>ER_2070</v>
          </cell>
          <cell r="E2335" t="str">
            <v>2070</v>
          </cell>
          <cell r="F2335" t="str">
            <v>ER_2070 - Trans/Dist/Sub Reimbursable Projects</v>
          </cell>
          <cell r="G2335" t="str">
            <v>T&amp;D Reimbursable</v>
          </cell>
          <cell r="H2335" t="str">
            <v>T&amp;D Engineering</v>
          </cell>
          <cell r="I2335" t="str">
            <v>T&amp;D</v>
          </cell>
          <cell r="J2335" t="str">
            <v>Customer Requested</v>
          </cell>
          <cell r="K2335" t="str">
            <v>SRV_ED</v>
          </cell>
          <cell r="L2335" t="str">
            <v>JUR_AN</v>
          </cell>
          <cell r="M2335" t="str">
            <v>Elec Transmission 350-359</v>
          </cell>
          <cell r="N2335" t="str">
            <v>False</v>
          </cell>
          <cell r="O2335" t="str">
            <v>Inactive</v>
          </cell>
          <cell r="P2335" t="str">
            <v>ORG_L08</v>
          </cell>
        </row>
        <row r="2336">
          <cell r="A2336" t="str">
            <v>BI_ST716</v>
          </cell>
          <cell r="B2336" t="str">
            <v>ST716</v>
          </cell>
          <cell r="C2336" t="str">
            <v>BI_ST716 - Indian Trail 115 Loop</v>
          </cell>
          <cell r="D2336" t="str">
            <v>ER_2391</v>
          </cell>
          <cell r="E2336" t="str">
            <v>2391</v>
          </cell>
          <cell r="F2336" t="str">
            <v>ER_2391 - Indian Trail 115-13kV Sub-Cnstrct New Sub</v>
          </cell>
          <cell r="G2336" t="str">
            <v>Regular Capital - Pre Business Case</v>
          </cell>
          <cell r="H2336" t="str">
            <v>No Subfunction</v>
          </cell>
          <cell r="I2336" t="str">
            <v>No Function</v>
          </cell>
          <cell r="J2336" t="str">
            <v>No Driver</v>
          </cell>
          <cell r="K2336" t="str">
            <v>SRV_ED</v>
          </cell>
          <cell r="L2336" t="str">
            <v>JUR_WA</v>
          </cell>
          <cell r="M2336" t="str">
            <v>Elec Distribution 360-373</v>
          </cell>
          <cell r="N2336" t="str">
            <v>True</v>
          </cell>
          <cell r="O2336" t="str">
            <v>Inactive</v>
          </cell>
          <cell r="P2336" t="str">
            <v>ORG_L08</v>
          </cell>
        </row>
        <row r="2337">
          <cell r="A2337" t="str">
            <v>BI_ST724</v>
          </cell>
          <cell r="B2337" t="str">
            <v>ST724</v>
          </cell>
          <cell r="C2337" t="str">
            <v>BI_ST724 - Beacon-F&amp;C 115: Relocate for Whitworth</v>
          </cell>
          <cell r="D2337" t="str">
            <v>ER_2070</v>
          </cell>
          <cell r="E2337" t="str">
            <v>2070</v>
          </cell>
          <cell r="F2337" t="str">
            <v>ER_2070 - Trans/Dist/Sub Reimbursable Projects</v>
          </cell>
          <cell r="G2337" t="str">
            <v>T&amp;D Reimbursable</v>
          </cell>
          <cell r="H2337" t="str">
            <v>T&amp;D Engineering</v>
          </cell>
          <cell r="I2337" t="str">
            <v>T&amp;D</v>
          </cell>
          <cell r="J2337" t="str">
            <v>Customer Requested</v>
          </cell>
          <cell r="K2337" t="str">
            <v>SRV_ED</v>
          </cell>
          <cell r="L2337" t="str">
            <v>JUR_AN</v>
          </cell>
          <cell r="M2337" t="str">
            <v>Elec Transmission 350-359</v>
          </cell>
          <cell r="N2337" t="str">
            <v>False</v>
          </cell>
          <cell r="O2337" t="str">
            <v>Inactive</v>
          </cell>
          <cell r="P2337" t="str">
            <v>ORG_L08</v>
          </cell>
        </row>
        <row r="2338">
          <cell r="A2338" t="str">
            <v>BI_ST766</v>
          </cell>
          <cell r="B2338" t="str">
            <v>ST766</v>
          </cell>
          <cell r="C2338" t="str">
            <v>BI_ST766 - Kendall Yards Special UG Route</v>
          </cell>
          <cell r="D2338" t="str">
            <v>ER_2070</v>
          </cell>
          <cell r="E2338" t="str">
            <v>2070</v>
          </cell>
          <cell r="F2338" t="str">
            <v>ER_2070 - Trans/Dist/Sub Reimbursable Projects</v>
          </cell>
          <cell r="G2338" t="str">
            <v>T&amp;D Reimbursable</v>
          </cell>
          <cell r="H2338" t="str">
            <v>T&amp;D Engineering</v>
          </cell>
          <cell r="I2338" t="str">
            <v>T&amp;D</v>
          </cell>
          <cell r="J2338" t="str">
            <v>Customer Requested</v>
          </cell>
          <cell r="K2338" t="str">
            <v>SRV_ED</v>
          </cell>
          <cell r="L2338" t="str">
            <v>JUR_AN</v>
          </cell>
          <cell r="M2338" t="str">
            <v>Elec Transmission 350-359</v>
          </cell>
          <cell r="N2338" t="str">
            <v>False</v>
          </cell>
          <cell r="O2338" t="str">
            <v>Inactive</v>
          </cell>
          <cell r="P2338" t="str">
            <v>ORG_L08</v>
          </cell>
        </row>
        <row r="2339">
          <cell r="A2339" t="str">
            <v>BI_ST801</v>
          </cell>
          <cell r="B2339" t="str">
            <v>ST801</v>
          </cell>
          <cell r="C2339" t="str">
            <v>BI_ST801 - 9th &amp; Central - Transmission Integration</v>
          </cell>
          <cell r="D2339" t="str">
            <v>ER_2204</v>
          </cell>
          <cell r="E2339" t="str">
            <v>2204</v>
          </cell>
          <cell r="F2339" t="str">
            <v>ER_2204 - Substation Rebuilds</v>
          </cell>
          <cell r="G2339" t="str">
            <v>Substation - Station Rebuilds Program</v>
          </cell>
          <cell r="H2339" t="str">
            <v>T&amp;D Engineering</v>
          </cell>
          <cell r="I2339" t="str">
            <v>T&amp;D</v>
          </cell>
          <cell r="J2339" t="str">
            <v>Asset Condition</v>
          </cell>
          <cell r="K2339" t="str">
            <v>SRV_ED</v>
          </cell>
          <cell r="L2339" t="str">
            <v>JUR_WA</v>
          </cell>
          <cell r="M2339" t="str">
            <v>Elec Distribution 360-373</v>
          </cell>
          <cell r="N2339" t="str">
            <v>True</v>
          </cell>
          <cell r="O2339" t="str">
            <v>Active</v>
          </cell>
          <cell r="P2339" t="str">
            <v>ORG_L08</v>
          </cell>
        </row>
        <row r="2340">
          <cell r="A2340" t="str">
            <v>BI_ST805</v>
          </cell>
          <cell r="B2340" t="str">
            <v>ST805</v>
          </cell>
          <cell r="C2340" t="str">
            <v>BI_ST805 - Airway Heights to North Fairchild 115kV reconductor/Rebuild</v>
          </cell>
          <cell r="D2340" t="str">
            <v>ER_2310</v>
          </cell>
          <cell r="E2340" t="str">
            <v>2310</v>
          </cell>
          <cell r="F2340" t="str">
            <v>ER_2310 - West Plains Transmission Reinforce</v>
          </cell>
          <cell r="G2340" t="str">
            <v>Transmission Construction - Compliance</v>
          </cell>
          <cell r="H2340" t="str">
            <v>T&amp;D Engineering</v>
          </cell>
          <cell r="I2340" t="str">
            <v>T&amp;D</v>
          </cell>
          <cell r="J2340" t="str">
            <v>Mandatory &amp; Compliance</v>
          </cell>
          <cell r="K2340" t="str">
            <v>SRV_ED</v>
          </cell>
          <cell r="L2340" t="str">
            <v>JUR_AN</v>
          </cell>
          <cell r="M2340" t="str">
            <v>Elec Transmission 350-359</v>
          </cell>
          <cell r="N2340" t="str">
            <v>True</v>
          </cell>
          <cell r="O2340" t="str">
            <v>Inactive</v>
          </cell>
          <cell r="P2340" t="str">
            <v>ORG_L08</v>
          </cell>
        </row>
        <row r="2341">
          <cell r="A2341" t="str">
            <v>BI_ST807</v>
          </cell>
          <cell r="B2341" t="str">
            <v>ST807</v>
          </cell>
          <cell r="C2341" t="str">
            <v>BI_ST807 - NW-Westside 115 Recond</v>
          </cell>
          <cell r="D2341" t="str">
            <v>ER_2451</v>
          </cell>
          <cell r="E2341" t="str">
            <v>2451</v>
          </cell>
          <cell r="F2341" t="str">
            <v>ER_2451 - NW-Westside 115 Recond</v>
          </cell>
          <cell r="G2341" t="str">
            <v>Regular Capital - Pre Business Case</v>
          </cell>
          <cell r="H2341" t="str">
            <v>No Subfunction</v>
          </cell>
          <cell r="I2341" t="str">
            <v>No Function</v>
          </cell>
          <cell r="J2341" t="str">
            <v>No Driver</v>
          </cell>
          <cell r="K2341" t="str">
            <v>SRV_ED</v>
          </cell>
          <cell r="L2341" t="str">
            <v>JUR_WA</v>
          </cell>
          <cell r="M2341" t="str">
            <v>Elec Transmission 350-359</v>
          </cell>
          <cell r="N2341" t="str">
            <v>True</v>
          </cell>
          <cell r="O2341" t="str">
            <v>Inactive</v>
          </cell>
          <cell r="P2341" t="str">
            <v>ORG_L08</v>
          </cell>
        </row>
        <row r="2342">
          <cell r="A2342" t="str">
            <v>BI_ST808</v>
          </cell>
          <cell r="B2342" t="str">
            <v>ST808</v>
          </cell>
          <cell r="C2342" t="str">
            <v>BI_ST808 - Bea-Bid 115 #1/2 250 Bypass</v>
          </cell>
          <cell r="D2342" t="str">
            <v>ER_2454</v>
          </cell>
          <cell r="E2342" t="str">
            <v>2454</v>
          </cell>
          <cell r="F2342" t="str">
            <v>ER_2454 - Bea-Bid 115 #1/2 250 Bypass</v>
          </cell>
          <cell r="G2342" t="str">
            <v>Regular Capital - Pre Business Case</v>
          </cell>
          <cell r="H2342" t="str">
            <v>No Subfunction</v>
          </cell>
          <cell r="I2342" t="str">
            <v>No Function</v>
          </cell>
          <cell r="J2342" t="str">
            <v>No Driver</v>
          </cell>
          <cell r="K2342" t="str">
            <v>SRV_ED</v>
          </cell>
          <cell r="L2342" t="str">
            <v>JUR_WA</v>
          </cell>
          <cell r="M2342" t="str">
            <v>Elec Transmission 350-359</v>
          </cell>
          <cell r="N2342" t="str">
            <v>True</v>
          </cell>
          <cell r="O2342" t="str">
            <v>Inactive</v>
          </cell>
          <cell r="P2342" t="str">
            <v>ORG_L08</v>
          </cell>
        </row>
        <row r="2343">
          <cell r="A2343" t="str">
            <v>BI_ST809</v>
          </cell>
          <cell r="B2343" t="str">
            <v>ST809</v>
          </cell>
          <cell r="C2343" t="str">
            <v>BI_ST809 - Kaiser 115 Tap</v>
          </cell>
          <cell r="D2343" t="str">
            <v>ER_1000</v>
          </cell>
          <cell r="E2343" t="str">
            <v>1000</v>
          </cell>
          <cell r="F2343" t="str">
            <v>ER_1000 - Electric Revenue Blanket</v>
          </cell>
          <cell r="G2343" t="str">
            <v>New Revenue - Growth</v>
          </cell>
          <cell r="H2343" t="str">
            <v>Growth Subfunction</v>
          </cell>
          <cell r="I2343" t="str">
            <v>Growth</v>
          </cell>
          <cell r="J2343" t="str">
            <v>Customer Requested</v>
          </cell>
          <cell r="K2343" t="str">
            <v>SRV_ED</v>
          </cell>
          <cell r="L2343" t="str">
            <v>JUR_AN</v>
          </cell>
          <cell r="M2343" t="str">
            <v>Elec Distribution 360-373</v>
          </cell>
          <cell r="N2343" t="str">
            <v>True</v>
          </cell>
          <cell r="O2343" t="str">
            <v>Inactive</v>
          </cell>
          <cell r="P2343" t="str">
            <v>ORG_L08</v>
          </cell>
        </row>
        <row r="2344">
          <cell r="A2344" t="str">
            <v>BI_ST810</v>
          </cell>
          <cell r="B2344" t="str">
            <v>ST810</v>
          </cell>
          <cell r="C2344" t="str">
            <v>BI_ST810 - Marshal 230 Substation</v>
          </cell>
          <cell r="D2344" t="str">
            <v>ER_2422</v>
          </cell>
          <cell r="E2344" t="str">
            <v>2422</v>
          </cell>
          <cell r="F2344" t="str">
            <v>ER_2422 - Marshall 230/115kV:Prelim Engr/Permit</v>
          </cell>
          <cell r="G2344" t="str">
            <v>Regular Capital - Pre Business Case</v>
          </cell>
          <cell r="H2344" t="str">
            <v>No Subfunction</v>
          </cell>
          <cell r="I2344" t="str">
            <v>No Function</v>
          </cell>
          <cell r="J2344" t="str">
            <v>No Driver</v>
          </cell>
          <cell r="K2344" t="str">
            <v>SRV_ED</v>
          </cell>
          <cell r="L2344" t="str">
            <v>JUR_WA</v>
          </cell>
          <cell r="M2344" t="str">
            <v>Elec Transmission 350-359</v>
          </cell>
          <cell r="N2344" t="str">
            <v>True</v>
          </cell>
          <cell r="O2344" t="str">
            <v>Inactive</v>
          </cell>
          <cell r="P2344" t="str">
            <v>ORG_L08</v>
          </cell>
        </row>
        <row r="2345">
          <cell r="A2345" t="str">
            <v>BI_ST811</v>
          </cell>
          <cell r="B2345" t="str">
            <v>ST811</v>
          </cell>
          <cell r="C2345" t="str">
            <v>BI_ST811 - 9th&amp;Central-Otis 115 kV:  Relocate at Lib Lk &amp; I90</v>
          </cell>
          <cell r="D2345" t="str">
            <v>ER_2070</v>
          </cell>
          <cell r="E2345" t="str">
            <v>2070</v>
          </cell>
          <cell r="F2345" t="str">
            <v>ER_2070 - Trans/Dist/Sub Reimbursable Projects</v>
          </cell>
          <cell r="G2345" t="str">
            <v>T&amp;D Reimbursable</v>
          </cell>
          <cell r="H2345" t="str">
            <v>T&amp;D Engineering</v>
          </cell>
          <cell r="I2345" t="str">
            <v>T&amp;D</v>
          </cell>
          <cell r="J2345" t="str">
            <v>Customer Requested</v>
          </cell>
          <cell r="K2345" t="str">
            <v>SRV_ED</v>
          </cell>
          <cell r="L2345" t="str">
            <v>JUR_AN</v>
          </cell>
          <cell r="M2345" t="str">
            <v>Elec Transmission 350-359</v>
          </cell>
          <cell r="N2345" t="str">
            <v>False</v>
          </cell>
          <cell r="O2345" t="str">
            <v>Inactive</v>
          </cell>
          <cell r="P2345" t="str">
            <v>ORG_L08</v>
          </cell>
        </row>
        <row r="2346">
          <cell r="A2346" t="str">
            <v>BI_ST812</v>
          </cell>
          <cell r="B2346" t="str">
            <v>ST812</v>
          </cell>
          <cell r="C2346" t="str">
            <v>BI_ST812 - Beacon-Bell #5 230:Relocate@Bigelow Gulch</v>
          </cell>
          <cell r="D2346" t="str">
            <v>ER_2070</v>
          </cell>
          <cell r="E2346" t="str">
            <v>2070</v>
          </cell>
          <cell r="F2346" t="str">
            <v>ER_2070 - Trans/Dist/Sub Reimbursable Projects</v>
          </cell>
          <cell r="G2346" t="str">
            <v>T&amp;D Reimbursable</v>
          </cell>
          <cell r="H2346" t="str">
            <v>T&amp;D Engineering</v>
          </cell>
          <cell r="I2346" t="str">
            <v>T&amp;D</v>
          </cell>
          <cell r="J2346" t="str">
            <v>Customer Requested</v>
          </cell>
          <cell r="K2346" t="str">
            <v>SRV_ED</v>
          </cell>
          <cell r="L2346" t="str">
            <v>JUR_AN</v>
          </cell>
          <cell r="M2346" t="str">
            <v>Elec Transmission 350-359</v>
          </cell>
          <cell r="N2346" t="str">
            <v>False</v>
          </cell>
          <cell r="O2346" t="str">
            <v>Inactive</v>
          </cell>
          <cell r="P2346" t="str">
            <v>ORG_L08</v>
          </cell>
        </row>
        <row r="2347">
          <cell r="A2347" t="str">
            <v>BI_ST813</v>
          </cell>
          <cell r="B2347" t="str">
            <v>ST813</v>
          </cell>
          <cell r="C2347" t="str">
            <v>BI_ST813 - Metro-Sunset 115kV: Ashland Estates</v>
          </cell>
          <cell r="D2347" t="str">
            <v>ER_2471</v>
          </cell>
          <cell r="E2347" t="str">
            <v>2471</v>
          </cell>
          <cell r="F2347" t="str">
            <v>ER_2471 - Metro-Sunset 115kV:Ashland Estates</v>
          </cell>
          <cell r="G2347" t="str">
            <v>Regular Capital - Pre Business Case</v>
          </cell>
          <cell r="H2347" t="str">
            <v>No Subfunction</v>
          </cell>
          <cell r="I2347" t="str">
            <v>No Function</v>
          </cell>
          <cell r="J2347" t="str">
            <v>No Driver</v>
          </cell>
          <cell r="K2347" t="str">
            <v>SRV_ED</v>
          </cell>
          <cell r="L2347" t="str">
            <v>JUR_WA</v>
          </cell>
          <cell r="M2347" t="str">
            <v>Elec Transmission 350-359</v>
          </cell>
          <cell r="N2347" t="str">
            <v>False</v>
          </cell>
          <cell r="O2347" t="str">
            <v>Inactive</v>
          </cell>
          <cell r="P2347" t="str">
            <v>ORG_V08</v>
          </cell>
        </row>
        <row r="2348">
          <cell r="A2348" t="str">
            <v>BI_ST814</v>
          </cell>
          <cell r="B2348" t="str">
            <v>ST814</v>
          </cell>
          <cell r="C2348" t="str">
            <v>BI_ST814 - Flint Road Substation - New (Transmission)</v>
          </cell>
          <cell r="D2348" t="str">
            <v>ER_2274</v>
          </cell>
          <cell r="E2348" t="str">
            <v>2274</v>
          </cell>
          <cell r="F2348" t="str">
            <v>ER_2274 - New Substations</v>
          </cell>
          <cell r="G2348" t="str">
            <v>Substation - New Distribution Station Capacity Program</v>
          </cell>
          <cell r="H2348" t="str">
            <v>T&amp;D Engineering</v>
          </cell>
          <cell r="I2348" t="str">
            <v>T&amp;D</v>
          </cell>
          <cell r="J2348" t="str">
            <v>Performance &amp; Capacity</v>
          </cell>
          <cell r="K2348" t="str">
            <v>SRV_ED</v>
          </cell>
          <cell r="L2348" t="str">
            <v>JUR_AN</v>
          </cell>
          <cell r="M2348" t="str">
            <v>Elec Transmission 350-359</v>
          </cell>
          <cell r="N2348" t="str">
            <v>True</v>
          </cell>
          <cell r="O2348" t="str">
            <v>Active</v>
          </cell>
          <cell r="P2348" t="str">
            <v>ORG_L08</v>
          </cell>
        </row>
        <row r="2349">
          <cell r="A2349" t="str">
            <v>BI_ST815</v>
          </cell>
          <cell r="B2349" t="str">
            <v>ST815</v>
          </cell>
          <cell r="C2349" t="str">
            <v>BI_ST815 - Ninth &amp; Central Sub - New 230kV Yard (Trans)</v>
          </cell>
          <cell r="D2349" t="str">
            <v>ER_2615</v>
          </cell>
          <cell r="E2349" t="str">
            <v>2615</v>
          </cell>
          <cell r="F2349" t="str">
            <v>ER_2615 - Ninth &amp; Central Substation - New 230kV Yard</v>
          </cell>
          <cell r="G2349" t="str">
            <v>Ninth &amp; Central 230kV Station &amp; Transmission</v>
          </cell>
          <cell r="H2349" t="str">
            <v>T&amp;D Engineering</v>
          </cell>
          <cell r="I2349" t="str">
            <v>T&amp;D</v>
          </cell>
          <cell r="J2349" t="str">
            <v>Mandatory &amp; Compliance</v>
          </cell>
          <cell r="K2349" t="str">
            <v>SRV_ED</v>
          </cell>
          <cell r="L2349" t="str">
            <v>JUR_AN</v>
          </cell>
          <cell r="M2349" t="str">
            <v>Elec Transmission 350-359</v>
          </cell>
          <cell r="N2349" t="str">
            <v>True</v>
          </cell>
          <cell r="O2349" t="str">
            <v>Active</v>
          </cell>
          <cell r="P2349" t="str">
            <v>ORG_L08</v>
          </cell>
        </row>
        <row r="2350">
          <cell r="A2350" t="str">
            <v>BI_ST816</v>
          </cell>
          <cell r="B2350" t="str">
            <v>ST816</v>
          </cell>
          <cell r="C2350" t="str">
            <v>BI_ST816 - CLW-LOL #2: Reimbursable Reloc - Old Gun Club Road</v>
          </cell>
          <cell r="D2350" t="str">
            <v>ER_2070</v>
          </cell>
          <cell r="E2350" t="str">
            <v>2070</v>
          </cell>
          <cell r="F2350" t="str">
            <v>ER_2070 - Trans/Dist/Sub Reimbursable Projects</v>
          </cell>
          <cell r="G2350" t="str">
            <v>T&amp;D Reimbursable</v>
          </cell>
          <cell r="H2350" t="str">
            <v>T&amp;D Engineering</v>
          </cell>
          <cell r="I2350" t="str">
            <v>T&amp;D</v>
          </cell>
          <cell r="J2350" t="str">
            <v>Customer Requested</v>
          </cell>
          <cell r="K2350" t="str">
            <v>SRV_ED</v>
          </cell>
          <cell r="L2350" t="str">
            <v>JUR_AN</v>
          </cell>
          <cell r="M2350" t="str">
            <v>Elec Transmission 350-359</v>
          </cell>
          <cell r="N2350" t="str">
            <v>True</v>
          </cell>
          <cell r="O2350" t="str">
            <v>Active</v>
          </cell>
          <cell r="P2350" t="str">
            <v>ORG_L08</v>
          </cell>
        </row>
        <row r="2351">
          <cell r="A2351" t="str">
            <v>BI_ST817</v>
          </cell>
          <cell r="B2351" t="str">
            <v>ST817</v>
          </cell>
          <cell r="C2351" t="str">
            <v>BI_ST817 - Valleyway Tap Sub Rbld(Metering Add):Trans Intgrtn</v>
          </cell>
          <cell r="D2351" t="str">
            <v>ER_2204</v>
          </cell>
          <cell r="E2351" t="str">
            <v>2204</v>
          </cell>
          <cell r="F2351" t="str">
            <v>ER_2204 - Substation Rebuilds</v>
          </cell>
          <cell r="G2351" t="str">
            <v>Substation - Station Rebuilds Program</v>
          </cell>
          <cell r="H2351" t="str">
            <v>T&amp;D Engineering</v>
          </cell>
          <cell r="I2351" t="str">
            <v>T&amp;D</v>
          </cell>
          <cell r="J2351" t="str">
            <v>Asset Condition</v>
          </cell>
          <cell r="K2351" t="str">
            <v>SRV_ED</v>
          </cell>
          <cell r="L2351" t="str">
            <v>JUR_AN</v>
          </cell>
          <cell r="M2351" t="str">
            <v>Elec Distribution 360-373</v>
          </cell>
          <cell r="N2351" t="str">
            <v>True</v>
          </cell>
          <cell r="O2351" t="str">
            <v>Active</v>
          </cell>
          <cell r="P2351" t="str">
            <v>ORG_L08</v>
          </cell>
        </row>
        <row r="2352">
          <cell r="A2352" t="str">
            <v>BI_ST818</v>
          </cell>
          <cell r="B2352" t="str">
            <v>ST818</v>
          </cell>
          <cell r="C2352" t="str">
            <v>BI_ST818 - Relo Str 8/14 of BEA-BLD 2 115kV Line</v>
          </cell>
          <cell r="D2352" t="str">
            <v>ER_2070</v>
          </cell>
          <cell r="E2352" t="str">
            <v>2070</v>
          </cell>
          <cell r="F2352" t="str">
            <v>ER_2070 - Trans/Dist/Sub Reimbursable Projects</v>
          </cell>
          <cell r="G2352" t="str">
            <v>T&amp;D Reimbursable</v>
          </cell>
          <cell r="H2352" t="str">
            <v>T&amp;D Engineering</v>
          </cell>
          <cell r="I2352" t="str">
            <v>T&amp;D</v>
          </cell>
          <cell r="J2352" t="str">
            <v>Customer Requested</v>
          </cell>
          <cell r="K2352" t="str">
            <v>SRV_ED</v>
          </cell>
          <cell r="L2352" t="str">
            <v>JUR_AN</v>
          </cell>
          <cell r="M2352" t="str">
            <v>Elec Transmission 350-359</v>
          </cell>
          <cell r="N2352" t="str">
            <v>False</v>
          </cell>
          <cell r="O2352" t="str">
            <v>Active</v>
          </cell>
          <cell r="P2352" t="str">
            <v>ORG_L08</v>
          </cell>
        </row>
        <row r="2353">
          <cell r="A2353" t="str">
            <v>BI_ST819</v>
          </cell>
          <cell r="B2353" t="str">
            <v>ST819</v>
          </cell>
          <cell r="C2353" t="str">
            <v>BI_ST819 - Boulder Transmission Integration</v>
          </cell>
          <cell r="D2353" t="str">
            <v>ER_2274</v>
          </cell>
          <cell r="E2353" t="str">
            <v>2274</v>
          </cell>
          <cell r="F2353" t="str">
            <v>ER_2274 - New Substations</v>
          </cell>
          <cell r="G2353" t="str">
            <v>Substation - New Distribution Station Capacity Program</v>
          </cell>
          <cell r="H2353" t="str">
            <v>T&amp;D Engineering</v>
          </cell>
          <cell r="I2353" t="str">
            <v>T&amp;D</v>
          </cell>
          <cell r="J2353" t="str">
            <v>Performance &amp; Capacity</v>
          </cell>
          <cell r="K2353" t="str">
            <v>SRV_ED</v>
          </cell>
          <cell r="L2353" t="str">
            <v>JUR_AN</v>
          </cell>
          <cell r="M2353" t="str">
            <v>Elec Transmission 350-359</v>
          </cell>
          <cell r="N2353" t="str">
            <v>True</v>
          </cell>
          <cell r="O2353" t="str">
            <v>Active</v>
          </cell>
          <cell r="P2353" t="str">
            <v>ORG_L08</v>
          </cell>
        </row>
        <row r="2354">
          <cell r="A2354" t="str">
            <v>BI_ST860</v>
          </cell>
          <cell r="B2354" t="str">
            <v>ST860</v>
          </cell>
          <cell r="C2354" t="str">
            <v>BI_ST860 - Downtown East 115 Tap</v>
          </cell>
          <cell r="D2354" t="str">
            <v>ER_2274</v>
          </cell>
          <cell r="E2354" t="str">
            <v>2274</v>
          </cell>
          <cell r="F2354" t="str">
            <v>ER_2274 - New Substations</v>
          </cell>
          <cell r="G2354" t="str">
            <v>Substation - New Distribution Station Capacity Program</v>
          </cell>
          <cell r="H2354" t="str">
            <v>T&amp;D Engineering</v>
          </cell>
          <cell r="I2354" t="str">
            <v>T&amp;D</v>
          </cell>
          <cell r="J2354" t="str">
            <v>Performance &amp; Capacity</v>
          </cell>
          <cell r="K2354" t="str">
            <v>SRV_ED</v>
          </cell>
          <cell r="L2354" t="str">
            <v>JUR_WA</v>
          </cell>
          <cell r="M2354" t="str">
            <v>Elec Transmission 350-359</v>
          </cell>
          <cell r="N2354" t="str">
            <v>True</v>
          </cell>
          <cell r="O2354" t="str">
            <v>Inactive</v>
          </cell>
          <cell r="P2354" t="str">
            <v>ORG_L08</v>
          </cell>
        </row>
        <row r="2355">
          <cell r="A2355" t="str">
            <v>BI_ST901</v>
          </cell>
          <cell r="B2355" t="str">
            <v>ST901</v>
          </cell>
          <cell r="C2355" t="str">
            <v>BI_ST901 - Greenacres 115 Tap</v>
          </cell>
          <cell r="D2355" t="str">
            <v>ER_2443</v>
          </cell>
          <cell r="E2355" t="str">
            <v>2443</v>
          </cell>
          <cell r="F2355" t="str">
            <v>ER_2443 - Greenacres 115-13kV Sub - New Construct</v>
          </cell>
          <cell r="G2355" t="str">
            <v>Substation - New Distribution Station Capacity Program</v>
          </cell>
          <cell r="H2355" t="str">
            <v>T&amp;D Engineering</v>
          </cell>
          <cell r="I2355" t="str">
            <v>T&amp;D</v>
          </cell>
          <cell r="J2355" t="str">
            <v>Performance &amp; Capacity</v>
          </cell>
          <cell r="K2355" t="str">
            <v>SRV_ED</v>
          </cell>
          <cell r="L2355" t="str">
            <v>JUR_WA</v>
          </cell>
          <cell r="M2355" t="str">
            <v>Elec Distribution 360-373</v>
          </cell>
          <cell r="N2355" t="str">
            <v>True</v>
          </cell>
          <cell r="O2355" t="str">
            <v>Inactive</v>
          </cell>
          <cell r="P2355" t="str">
            <v>ORG_L08</v>
          </cell>
        </row>
        <row r="2356">
          <cell r="A2356" t="str">
            <v>BI_ST902</v>
          </cell>
          <cell r="B2356" t="str">
            <v>ST902</v>
          </cell>
          <cell r="C2356" t="str">
            <v>BI_ST902 - Beacon-9CE 115#2 Recond</v>
          </cell>
          <cell r="D2356" t="str">
            <v>ER_2458</v>
          </cell>
          <cell r="E2356" t="str">
            <v>2458</v>
          </cell>
          <cell r="F2356" t="str">
            <v>ER_2458 - Beacon-9CE 115#2 Recond</v>
          </cell>
          <cell r="G2356" t="str">
            <v>Regular Capital - Pre Business Case</v>
          </cell>
          <cell r="H2356" t="str">
            <v>No Subfunction</v>
          </cell>
          <cell r="I2356" t="str">
            <v>No Function</v>
          </cell>
          <cell r="J2356" t="str">
            <v>No Driver</v>
          </cell>
          <cell r="K2356" t="str">
            <v>SRV_ED</v>
          </cell>
          <cell r="L2356" t="str">
            <v>JUR_WA</v>
          </cell>
          <cell r="M2356" t="str">
            <v>Elec Transmission 350-359</v>
          </cell>
          <cell r="N2356" t="str">
            <v>True</v>
          </cell>
          <cell r="O2356" t="str">
            <v>Inactive</v>
          </cell>
          <cell r="P2356" t="str">
            <v>ORG_L08</v>
          </cell>
        </row>
        <row r="2357">
          <cell r="A2357" t="str">
            <v>BI_ST903</v>
          </cell>
          <cell r="B2357" t="str">
            <v>ST903</v>
          </cell>
          <cell r="C2357" t="str">
            <v>BI_ST903 - Beacon-Bell #4 230 Relocate:Bigelow Gulch Widening</v>
          </cell>
          <cell r="D2357" t="str">
            <v>ER_2070</v>
          </cell>
          <cell r="E2357" t="str">
            <v>2070</v>
          </cell>
          <cell r="F2357" t="str">
            <v>ER_2070 - Trans/Dist/Sub Reimbursable Projects</v>
          </cell>
          <cell r="G2357" t="str">
            <v>T&amp;D Reimbursable</v>
          </cell>
          <cell r="H2357" t="str">
            <v>T&amp;D Engineering</v>
          </cell>
          <cell r="I2357" t="str">
            <v>T&amp;D</v>
          </cell>
          <cell r="J2357" t="str">
            <v>Customer Requested</v>
          </cell>
          <cell r="K2357" t="str">
            <v>SRV_ED</v>
          </cell>
          <cell r="L2357" t="str">
            <v>JUR_AN</v>
          </cell>
          <cell r="M2357" t="str">
            <v>Elec Transmission 350-359</v>
          </cell>
          <cell r="N2357" t="str">
            <v>False</v>
          </cell>
          <cell r="O2357" t="str">
            <v>Inactive</v>
          </cell>
          <cell r="P2357" t="str">
            <v>ORG_L08</v>
          </cell>
        </row>
        <row r="2358">
          <cell r="A2358" t="str">
            <v>BI_ST904</v>
          </cell>
          <cell r="B2358" t="str">
            <v>ST904</v>
          </cell>
          <cell r="C2358" t="str">
            <v>BI_ST904 - Spokane Tribe 115kV Transmission</v>
          </cell>
          <cell r="D2358" t="str">
            <v>ER_2301</v>
          </cell>
          <cell r="E2358" t="str">
            <v>2301</v>
          </cell>
          <cell r="F2358" t="str">
            <v>ER_2301 - Tribal Permits and Settlements</v>
          </cell>
          <cell r="G2358" t="str">
            <v>Tribal Permits &amp; Settlements</v>
          </cell>
          <cell r="H2358" t="str">
            <v>Other Subfunction</v>
          </cell>
          <cell r="I2358" t="str">
            <v>Other Function</v>
          </cell>
          <cell r="J2358" t="str">
            <v>Mandatory &amp; Compliance</v>
          </cell>
          <cell r="K2358" t="str">
            <v>SRV_ED</v>
          </cell>
          <cell r="L2358" t="str">
            <v>JUR_WA</v>
          </cell>
          <cell r="M2358" t="str">
            <v>Elec Transmission 350-359</v>
          </cell>
          <cell r="N2358" t="str">
            <v>False</v>
          </cell>
          <cell r="O2358" t="str">
            <v>Active</v>
          </cell>
          <cell r="P2358" t="str">
            <v>ORG_A01</v>
          </cell>
        </row>
        <row r="2359">
          <cell r="A2359" t="str">
            <v>BI_ST905</v>
          </cell>
          <cell r="B2359" t="str">
            <v>ST905</v>
          </cell>
          <cell r="C2359" t="str">
            <v>BI_ST905 - Smart Circuit - Transmission Work</v>
          </cell>
          <cell r="D2359" t="str">
            <v>ER_2529</v>
          </cell>
          <cell r="E2359" t="str">
            <v>2529</v>
          </cell>
          <cell r="F2359" t="str">
            <v>ER_2529 - Spokane Smart Circuit</v>
          </cell>
          <cell r="G2359" t="str">
            <v>Spokane Smart Circuit</v>
          </cell>
          <cell r="H2359" t="str">
            <v>T&amp;D Engineering</v>
          </cell>
          <cell r="I2359" t="str">
            <v>T&amp;D</v>
          </cell>
          <cell r="J2359" t="str">
            <v>No Driver</v>
          </cell>
          <cell r="K2359" t="str">
            <v>SRV_ED</v>
          </cell>
          <cell r="L2359" t="str">
            <v>JUR_WA</v>
          </cell>
          <cell r="M2359" t="str">
            <v>Elec Distribution 360-373</v>
          </cell>
          <cell r="N2359" t="str">
            <v>False</v>
          </cell>
          <cell r="O2359" t="str">
            <v>Inactive</v>
          </cell>
          <cell r="P2359" t="str">
            <v>ORG_H08</v>
          </cell>
        </row>
        <row r="2360">
          <cell r="A2360" t="str">
            <v>BI_ST906</v>
          </cell>
          <cell r="B2360" t="str">
            <v>ST906</v>
          </cell>
          <cell r="C2360" t="str">
            <v>BI_ST906 - Waikiki Sub-Upgrade to (2) 30MVA Line-ups (Trans)</v>
          </cell>
          <cell r="D2360" t="str">
            <v>ER_2274</v>
          </cell>
          <cell r="E2360" t="str">
            <v>2274</v>
          </cell>
          <cell r="F2360" t="str">
            <v>ER_2274 - New Substations</v>
          </cell>
          <cell r="G2360" t="str">
            <v>Substation - New Distribution Station Capacity Program</v>
          </cell>
          <cell r="H2360" t="str">
            <v>T&amp;D Engineering</v>
          </cell>
          <cell r="I2360" t="str">
            <v>T&amp;D</v>
          </cell>
          <cell r="J2360" t="str">
            <v>Performance &amp; Capacity</v>
          </cell>
          <cell r="K2360" t="str">
            <v>SRV_ED</v>
          </cell>
          <cell r="L2360" t="str">
            <v>JUR_WA</v>
          </cell>
          <cell r="M2360" t="str">
            <v>Elec Transmission 350-359</v>
          </cell>
          <cell r="N2360" t="str">
            <v>True</v>
          </cell>
          <cell r="O2360" t="str">
            <v>Active</v>
          </cell>
          <cell r="P2360" t="str">
            <v>ORG_L08</v>
          </cell>
        </row>
        <row r="2361">
          <cell r="A2361" t="str">
            <v>BI_ST907</v>
          </cell>
          <cell r="B2361" t="str">
            <v>ST907</v>
          </cell>
          <cell r="C2361" t="str">
            <v>BI_ST907 - New 115kV Transmission Line to Hawthorne Sub</v>
          </cell>
          <cell r="D2361" t="str">
            <v>ER_2612</v>
          </cell>
          <cell r="E2361" t="str">
            <v>2612</v>
          </cell>
          <cell r="F2361" t="str">
            <v>ER_2612 - New 115kV Transmission Line to Hawthorne Sub</v>
          </cell>
          <cell r="G2361" t="str">
            <v>Transmission - Performance &amp; Capacity</v>
          </cell>
          <cell r="H2361" t="str">
            <v>T&amp;D Engineering</v>
          </cell>
          <cell r="I2361" t="str">
            <v>T&amp;D</v>
          </cell>
          <cell r="J2361" t="str">
            <v>Performance &amp; Capacity</v>
          </cell>
          <cell r="K2361" t="str">
            <v>SRV_ED</v>
          </cell>
          <cell r="L2361" t="str">
            <v>JUR_AN</v>
          </cell>
          <cell r="M2361" t="str">
            <v>Elec Transmission 350-359</v>
          </cell>
          <cell r="N2361" t="str">
            <v>True</v>
          </cell>
          <cell r="O2361" t="str">
            <v>Active</v>
          </cell>
          <cell r="P2361" t="str">
            <v>ORG_L08</v>
          </cell>
        </row>
        <row r="2362">
          <cell r="A2362" t="str">
            <v>BI_ST908</v>
          </cell>
          <cell r="B2362" t="str">
            <v>ST908</v>
          </cell>
          <cell r="C2362" t="str">
            <v>BI_ST908 - New 115kV Tx Line to Mead-Colbert-Milan Subs</v>
          </cell>
          <cell r="D2362" t="str">
            <v>ER_2613</v>
          </cell>
          <cell r="E2362" t="str">
            <v>2613</v>
          </cell>
          <cell r="F2362" t="str">
            <v>ER_2613 - New 115kV Tx Line to Mead-Colbert-Milan Subs</v>
          </cell>
          <cell r="G2362" t="str">
            <v>Transmission - Performance &amp; Capacity</v>
          </cell>
          <cell r="H2362" t="str">
            <v>T&amp;D Engineering</v>
          </cell>
          <cell r="I2362" t="str">
            <v>T&amp;D</v>
          </cell>
          <cell r="J2362" t="str">
            <v>Performance &amp; Capacity</v>
          </cell>
          <cell r="K2362" t="str">
            <v>SRV_ED</v>
          </cell>
          <cell r="L2362" t="str">
            <v>JUR_AN</v>
          </cell>
          <cell r="M2362" t="str">
            <v>Elec Transmission 350-359</v>
          </cell>
          <cell r="N2362" t="str">
            <v>True</v>
          </cell>
          <cell r="O2362" t="str">
            <v>Active</v>
          </cell>
          <cell r="P2362" t="str">
            <v>ORG_L08</v>
          </cell>
        </row>
        <row r="2363">
          <cell r="A2363" t="str">
            <v>BI_ST909</v>
          </cell>
          <cell r="B2363" t="str">
            <v>ST909</v>
          </cell>
          <cell r="C2363" t="str">
            <v>BI_ST909 - SE 115-13kV Phase 2</v>
          </cell>
          <cell r="D2363" t="str">
            <v>ER_2274</v>
          </cell>
          <cell r="E2363" t="str">
            <v>2274</v>
          </cell>
          <cell r="F2363" t="str">
            <v>ER_2274 - New Substations</v>
          </cell>
          <cell r="G2363" t="str">
            <v>Substation - New Distribution Station Capacity Program</v>
          </cell>
          <cell r="H2363" t="str">
            <v>T&amp;D Engineering</v>
          </cell>
          <cell r="I2363" t="str">
            <v>T&amp;D</v>
          </cell>
          <cell r="J2363" t="str">
            <v>Performance &amp; Capacity</v>
          </cell>
          <cell r="K2363" t="str">
            <v>SRV_ED</v>
          </cell>
          <cell r="L2363" t="str">
            <v>JUR_AN</v>
          </cell>
          <cell r="M2363" t="str">
            <v>Elec Transmission 350-359</v>
          </cell>
          <cell r="N2363" t="str">
            <v>True</v>
          </cell>
          <cell r="O2363" t="str">
            <v>Active</v>
          </cell>
          <cell r="P2363" t="str">
            <v>ORG_L08</v>
          </cell>
        </row>
        <row r="2364">
          <cell r="A2364" t="str">
            <v>BI_ST910</v>
          </cell>
          <cell r="B2364" t="str">
            <v>ST910</v>
          </cell>
          <cell r="C2364" t="str">
            <v>BI_ST910 - Beacon-Ross Park 115kV T-Line Rebuild</v>
          </cell>
          <cell r="D2364" t="str">
            <v>ER_2621</v>
          </cell>
          <cell r="E2364" t="str">
            <v>2621</v>
          </cell>
          <cell r="F2364" t="str">
            <v>ER_2621 - Beacon-Ross Park 115kV T-Line Rebuild</v>
          </cell>
          <cell r="G2364" t="str">
            <v>Transmission Construction - Compliance</v>
          </cell>
          <cell r="H2364" t="str">
            <v>T&amp;D Engineering</v>
          </cell>
          <cell r="I2364" t="str">
            <v>T&amp;D</v>
          </cell>
          <cell r="J2364" t="str">
            <v>Mandatory &amp; Compliance</v>
          </cell>
          <cell r="K2364" t="str">
            <v>SRV_ED</v>
          </cell>
          <cell r="L2364" t="str">
            <v>JUR_AN</v>
          </cell>
          <cell r="M2364" t="str">
            <v>Elec Transmission 350-359</v>
          </cell>
          <cell r="N2364" t="str">
            <v>True</v>
          </cell>
          <cell r="O2364" t="str">
            <v>Active</v>
          </cell>
          <cell r="P2364" t="str">
            <v>ORG_L08</v>
          </cell>
        </row>
        <row r="2365">
          <cell r="A2365" t="str">
            <v>BI_ST911</v>
          </cell>
          <cell r="B2365" t="str">
            <v>ST911</v>
          </cell>
          <cell r="C2365" t="str">
            <v>BI_ST911 - Beacon-Boulder #1 115kV T-Line Rebuild</v>
          </cell>
          <cell r="D2365" t="str">
            <v>ER_2622</v>
          </cell>
          <cell r="E2365" t="str">
            <v>2622</v>
          </cell>
          <cell r="F2365" t="str">
            <v>ER_2622 - Beacon-Boulder #1 115kV T-Line Rebuild</v>
          </cell>
          <cell r="G2365" t="str">
            <v>Transmission Construction - Compliance</v>
          </cell>
          <cell r="H2365" t="str">
            <v>T&amp;D Engineering</v>
          </cell>
          <cell r="I2365" t="str">
            <v>T&amp;D</v>
          </cell>
          <cell r="J2365" t="str">
            <v>Mandatory &amp; Compliance</v>
          </cell>
          <cell r="K2365" t="str">
            <v>SRV_ED</v>
          </cell>
          <cell r="L2365" t="str">
            <v>JUR_AN</v>
          </cell>
          <cell r="M2365" t="str">
            <v>Elec Transmission 350-359</v>
          </cell>
          <cell r="N2365" t="str">
            <v>True</v>
          </cell>
          <cell r="O2365" t="str">
            <v>Active</v>
          </cell>
          <cell r="P2365" t="str">
            <v>ORG_L08</v>
          </cell>
        </row>
        <row r="2366">
          <cell r="A2366" t="str">
            <v>BI_ST912</v>
          </cell>
          <cell r="B2366" t="str">
            <v>ST912</v>
          </cell>
          <cell r="C2366" t="str">
            <v>BI_ST912 - Beacon-Boulder #1 115kV at Barker Rd</v>
          </cell>
          <cell r="D2366" t="str">
            <v>ER_2070</v>
          </cell>
          <cell r="E2366" t="str">
            <v>2070</v>
          </cell>
          <cell r="F2366" t="str">
            <v>ER_2070 - Trans/Dist/Sub Reimbursable Projects</v>
          </cell>
          <cell r="G2366" t="str">
            <v>T&amp;D Reimbursable</v>
          </cell>
          <cell r="H2366" t="str">
            <v>T&amp;D Engineering</v>
          </cell>
          <cell r="I2366" t="str">
            <v>T&amp;D</v>
          </cell>
          <cell r="J2366" t="str">
            <v>Customer Requested</v>
          </cell>
          <cell r="K2366" t="str">
            <v>SRV_ED</v>
          </cell>
          <cell r="L2366" t="str">
            <v>JUR_AN</v>
          </cell>
          <cell r="M2366" t="str">
            <v>Elec Transmission 350-359</v>
          </cell>
          <cell r="N2366" t="str">
            <v>True</v>
          </cell>
          <cell r="O2366" t="str">
            <v>Active</v>
          </cell>
          <cell r="P2366" t="str">
            <v>ORG_L08</v>
          </cell>
        </row>
        <row r="2367">
          <cell r="A2367" t="str">
            <v>BI_ST915</v>
          </cell>
          <cell r="B2367" t="str">
            <v>ST915</v>
          </cell>
          <cell r="C2367" t="str">
            <v>BI_ST915 - West Plains transmission reinforcement</v>
          </cell>
          <cell r="D2367" t="str">
            <v>ER_2310</v>
          </cell>
          <cell r="E2367" t="str">
            <v>2310</v>
          </cell>
          <cell r="F2367" t="str">
            <v>ER_2310 - West Plains Transmission Reinforce</v>
          </cell>
          <cell r="G2367" t="str">
            <v>Transmission Construction - Compliance</v>
          </cell>
          <cell r="H2367" t="str">
            <v>T&amp;D Engineering</v>
          </cell>
          <cell r="I2367" t="str">
            <v>T&amp;D</v>
          </cell>
          <cell r="J2367" t="str">
            <v>Mandatory &amp; Compliance</v>
          </cell>
          <cell r="K2367" t="str">
            <v>SRV_ED</v>
          </cell>
          <cell r="L2367" t="str">
            <v>JUR_AN</v>
          </cell>
          <cell r="M2367" t="str">
            <v>Elec Transmission 350-359</v>
          </cell>
          <cell r="N2367" t="str">
            <v>True</v>
          </cell>
          <cell r="O2367" t="str">
            <v>Inactive</v>
          </cell>
          <cell r="P2367" t="str">
            <v>ORG_B50</v>
          </cell>
        </row>
        <row r="2368">
          <cell r="A2368" t="str">
            <v>BI_ST916</v>
          </cell>
          <cell r="B2368" t="str">
            <v>ST916</v>
          </cell>
          <cell r="C2368" t="str">
            <v>BI_ST916 - Ross Park-3rd&amp;Hatch 115:Revise for GU(Hamilton St)</v>
          </cell>
          <cell r="D2368" t="str">
            <v>ER_2070</v>
          </cell>
          <cell r="E2368" t="str">
            <v>2070</v>
          </cell>
          <cell r="F2368" t="str">
            <v>ER_2070 - Trans/Dist/Sub Reimbursable Projects</v>
          </cell>
          <cell r="G2368" t="str">
            <v>T&amp;D Reimbursable</v>
          </cell>
          <cell r="H2368" t="str">
            <v>T&amp;D Engineering</v>
          </cell>
          <cell r="I2368" t="str">
            <v>T&amp;D</v>
          </cell>
          <cell r="J2368" t="str">
            <v>Customer Requested</v>
          </cell>
          <cell r="K2368" t="str">
            <v>SRV_ED</v>
          </cell>
          <cell r="L2368" t="str">
            <v>JUR_AN</v>
          </cell>
          <cell r="M2368" t="str">
            <v>Elec Transmission 350-359</v>
          </cell>
          <cell r="N2368" t="str">
            <v>False</v>
          </cell>
          <cell r="O2368" t="str">
            <v>Inactive</v>
          </cell>
          <cell r="P2368" t="str">
            <v>ORG_L08</v>
          </cell>
        </row>
        <row r="2369">
          <cell r="A2369" t="str">
            <v>BI_ST917</v>
          </cell>
          <cell r="B2369" t="str">
            <v>ST917</v>
          </cell>
          <cell r="C2369" t="str">
            <v>BI_ST917 - Beacon PRC-002 (Transmission Integration)</v>
          </cell>
          <cell r="D2369" t="str">
            <v>ER_2608</v>
          </cell>
          <cell r="E2369" t="str">
            <v>2608</v>
          </cell>
          <cell r="F2369" t="str">
            <v>ER_2608 - Protection System Upgrades for PRC-002</v>
          </cell>
          <cell r="G2369" t="str">
            <v>Protection System Upgrade for PRC-002</v>
          </cell>
          <cell r="H2369" t="str">
            <v>T&amp;D Engineering</v>
          </cell>
          <cell r="I2369" t="str">
            <v>T&amp;D</v>
          </cell>
          <cell r="J2369" t="str">
            <v>Mandatory &amp; Compliance</v>
          </cell>
          <cell r="K2369" t="str">
            <v>SRV_ED</v>
          </cell>
          <cell r="L2369" t="str">
            <v>JUR_AN</v>
          </cell>
          <cell r="M2369" t="str">
            <v>Elec Transmission 350-359</v>
          </cell>
          <cell r="N2369" t="str">
            <v>True</v>
          </cell>
          <cell r="O2369" t="str">
            <v>Active</v>
          </cell>
          <cell r="P2369" t="str">
            <v>ORG_L08</v>
          </cell>
        </row>
        <row r="2370">
          <cell r="A2370" t="str">
            <v>BI_ST961</v>
          </cell>
          <cell r="B2370" t="str">
            <v>ST961</v>
          </cell>
          <cell r="C2370" t="str">
            <v>BI_ST961 - Downtown West 115 Tap</v>
          </cell>
          <cell r="D2370" t="str">
            <v>ER_2274</v>
          </cell>
          <cell r="E2370" t="str">
            <v>2274</v>
          </cell>
          <cell r="F2370" t="str">
            <v>ER_2274 - New Substations</v>
          </cell>
          <cell r="G2370" t="str">
            <v>Substation - New Distribution Station Capacity Program</v>
          </cell>
          <cell r="H2370" t="str">
            <v>T&amp;D Engineering</v>
          </cell>
          <cell r="I2370" t="str">
            <v>T&amp;D</v>
          </cell>
          <cell r="J2370" t="str">
            <v>Performance &amp; Capacity</v>
          </cell>
          <cell r="K2370" t="str">
            <v>SRV_ED</v>
          </cell>
          <cell r="L2370" t="str">
            <v>JUR_WA</v>
          </cell>
          <cell r="M2370" t="str">
            <v>Elec Transmission 350-359</v>
          </cell>
          <cell r="N2370" t="str">
            <v>True</v>
          </cell>
          <cell r="O2370" t="str">
            <v>Active</v>
          </cell>
          <cell r="P2370" t="str">
            <v>ORG_L08</v>
          </cell>
        </row>
        <row r="2371">
          <cell r="A2371" t="str">
            <v>BI_SY301</v>
          </cell>
          <cell r="B2371" t="str">
            <v>SY301</v>
          </cell>
          <cell r="C2371" t="str">
            <v>BI_SY301 - Nine Mile Resort Recreation Site</v>
          </cell>
          <cell r="D2371" t="str">
            <v>ER_6105</v>
          </cell>
          <cell r="E2371" t="str">
            <v>6105</v>
          </cell>
          <cell r="F2371" t="str">
            <v>ER_6105 - SR License &amp; Compliance Support</v>
          </cell>
          <cell r="G2371" t="str">
            <v>Regular Capital - Pre Business Case</v>
          </cell>
          <cell r="H2371" t="str">
            <v>No Subfunction</v>
          </cell>
          <cell r="I2371" t="str">
            <v>No Function</v>
          </cell>
          <cell r="J2371" t="str">
            <v>No Driver</v>
          </cell>
          <cell r="K2371" t="str">
            <v>SRV_ED</v>
          </cell>
          <cell r="L2371" t="str">
            <v>JUR_AN</v>
          </cell>
          <cell r="M2371" t="str">
            <v>Hydro 331-336</v>
          </cell>
          <cell r="N2371" t="str">
            <v>True</v>
          </cell>
          <cell r="O2371" t="str">
            <v>Inactive</v>
          </cell>
          <cell r="P2371" t="str">
            <v>ORG_C04</v>
          </cell>
        </row>
        <row r="2372">
          <cell r="A2372" t="str">
            <v>BI_SY302</v>
          </cell>
          <cell r="B2372" t="str">
            <v>SY302</v>
          </cell>
          <cell r="C2372" t="str">
            <v>BI_SY302 - Long Lake Dam Recreation Area</v>
          </cell>
          <cell r="D2372" t="str">
            <v>ER_6105</v>
          </cell>
          <cell r="E2372" t="str">
            <v>6105</v>
          </cell>
          <cell r="F2372" t="str">
            <v>ER_6105 - SR License &amp; Compliance Support</v>
          </cell>
          <cell r="G2372" t="str">
            <v>Regular Capital - Pre Business Case</v>
          </cell>
          <cell r="H2372" t="str">
            <v>No Subfunction</v>
          </cell>
          <cell r="I2372" t="str">
            <v>No Function</v>
          </cell>
          <cell r="J2372" t="str">
            <v>No Driver</v>
          </cell>
          <cell r="K2372" t="str">
            <v>SRV_ED</v>
          </cell>
          <cell r="L2372" t="str">
            <v>JUR_AN</v>
          </cell>
          <cell r="M2372" t="str">
            <v>Hydro 331-336</v>
          </cell>
          <cell r="N2372" t="str">
            <v>True</v>
          </cell>
          <cell r="O2372" t="str">
            <v>Inactive</v>
          </cell>
          <cell r="P2372" t="str">
            <v>ORG_C04</v>
          </cell>
        </row>
        <row r="2373">
          <cell r="A2373" t="str">
            <v>BI_SY617</v>
          </cell>
          <cell r="B2373" t="str">
            <v>SY617</v>
          </cell>
          <cell r="C2373" t="str">
            <v>BI_SY617 - Boulder Park Comm Connectivity</v>
          </cell>
          <cell r="D2373" t="str">
            <v>ER_5003</v>
          </cell>
          <cell r="E2373" t="str">
            <v>5003</v>
          </cell>
          <cell r="F2373" t="str">
            <v>ER_5003 - Communication Equip</v>
          </cell>
          <cell r="G2373" t="str">
            <v>Regular Capital - Pre Business Case</v>
          </cell>
          <cell r="H2373" t="str">
            <v>No Subfunction</v>
          </cell>
          <cell r="I2373" t="str">
            <v>No Function</v>
          </cell>
          <cell r="J2373" t="str">
            <v>No Driver</v>
          </cell>
          <cell r="K2373" t="str">
            <v>SRV_CD</v>
          </cell>
          <cell r="L2373" t="str">
            <v>JUR_AA</v>
          </cell>
          <cell r="M2373" t="str">
            <v>General 5yr 389 / 393-395 / 397-398</v>
          </cell>
          <cell r="N2373" t="str">
            <v>False</v>
          </cell>
          <cell r="O2373" t="str">
            <v>Inactive</v>
          </cell>
          <cell r="P2373" t="str">
            <v>ORG_B09</v>
          </cell>
        </row>
        <row r="2374">
          <cell r="A2374" t="str">
            <v>BI_TG100</v>
          </cell>
          <cell r="B2374" t="str">
            <v>TG100</v>
          </cell>
          <cell r="C2374" t="str">
            <v>BI_TG100 - CS2  Unit Specific Capital Projects  require AFUDC</v>
          </cell>
          <cell r="D2374" t="str">
            <v>ER_4132</v>
          </cell>
          <cell r="E2374" t="str">
            <v>4132</v>
          </cell>
          <cell r="F2374" t="str">
            <v>ER_4132 - CS2 Capital Improvements</v>
          </cell>
          <cell r="G2374" t="str">
            <v>Coyote Springs LTSA</v>
          </cell>
          <cell r="H2374" t="str">
            <v>Generation Subfunction</v>
          </cell>
          <cell r="I2374" t="str">
            <v>Generation Function</v>
          </cell>
          <cell r="J2374" t="str">
            <v>Performance &amp; Capacity</v>
          </cell>
          <cell r="K2374" t="str">
            <v>SRV_ED</v>
          </cell>
          <cell r="L2374" t="str">
            <v>JUR_AN</v>
          </cell>
          <cell r="M2374" t="str">
            <v>Other Elec Production / Turbines 340-346</v>
          </cell>
          <cell r="N2374" t="str">
            <v>True</v>
          </cell>
          <cell r="O2374" t="str">
            <v>Active</v>
          </cell>
          <cell r="P2374" t="str">
            <v>ORG_C06</v>
          </cell>
        </row>
        <row r="2375">
          <cell r="A2375" t="str">
            <v>BI_TG101</v>
          </cell>
          <cell r="B2375" t="str">
            <v>TG101</v>
          </cell>
          <cell r="C2375" t="str">
            <v>BI_TG101 - CS2 Shared/Common Capital Projects require AFUDC</v>
          </cell>
          <cell r="D2375" t="str">
            <v>ER_4114</v>
          </cell>
          <cell r="E2375" t="str">
            <v>4114</v>
          </cell>
          <cell r="F2375" t="str">
            <v>ER_4114 - CS2 Shared Capital</v>
          </cell>
          <cell r="G2375" t="str">
            <v>Regular Capital - Pre Business Case</v>
          </cell>
          <cell r="H2375" t="str">
            <v>No Subfunction</v>
          </cell>
          <cell r="I2375" t="str">
            <v>No Function</v>
          </cell>
          <cell r="J2375" t="str">
            <v>No Driver</v>
          </cell>
          <cell r="K2375" t="str">
            <v>SRV_ED</v>
          </cell>
          <cell r="L2375" t="str">
            <v>JUR_AN</v>
          </cell>
          <cell r="M2375" t="str">
            <v>Other Elec Production / Turbines 340-346</v>
          </cell>
          <cell r="N2375" t="str">
            <v>True</v>
          </cell>
          <cell r="O2375" t="str">
            <v>Inactive</v>
          </cell>
          <cell r="P2375" t="str">
            <v>ORG_C06</v>
          </cell>
        </row>
        <row r="2376">
          <cell r="A2376" t="str">
            <v>BI_TG301</v>
          </cell>
          <cell r="B2376" t="str">
            <v>TG301</v>
          </cell>
          <cell r="C2376" t="str">
            <v>BI_TG301 - Cap improvements shared &amp; common facilities at CS2</v>
          </cell>
          <cell r="D2376" t="str">
            <v>ER_4114</v>
          </cell>
          <cell r="E2376" t="str">
            <v>4114</v>
          </cell>
          <cell r="F2376" t="str">
            <v>ER_4114 - CS2 Shared Capital</v>
          </cell>
          <cell r="G2376" t="str">
            <v>Regular Capital - Pre Business Case</v>
          </cell>
          <cell r="H2376" t="str">
            <v>No Subfunction</v>
          </cell>
          <cell r="I2376" t="str">
            <v>No Function</v>
          </cell>
          <cell r="J2376" t="str">
            <v>No Driver</v>
          </cell>
          <cell r="K2376" t="str">
            <v>SRV_ED</v>
          </cell>
          <cell r="L2376" t="str">
            <v>JUR_AN</v>
          </cell>
          <cell r="M2376" t="str">
            <v>Other Elec Production / Turbines 340-346</v>
          </cell>
          <cell r="N2376" t="str">
            <v>False</v>
          </cell>
          <cell r="O2376" t="str">
            <v>Inactive</v>
          </cell>
          <cell r="P2376" t="str">
            <v>ORG_C06</v>
          </cell>
        </row>
        <row r="2377">
          <cell r="A2377" t="str">
            <v>BI_TG302</v>
          </cell>
          <cell r="B2377" t="str">
            <v>TG302</v>
          </cell>
          <cell r="C2377" t="str">
            <v>BI_TG302 - CS2 Capital Improvements</v>
          </cell>
          <cell r="D2377" t="str">
            <v>ER_4132</v>
          </cell>
          <cell r="E2377" t="str">
            <v>4132</v>
          </cell>
          <cell r="F2377" t="str">
            <v>ER_4132 - CS2 Capital Improvements</v>
          </cell>
          <cell r="G2377" t="str">
            <v>Coyote Springs LTSA</v>
          </cell>
          <cell r="H2377" t="str">
            <v>Generation Subfunction</v>
          </cell>
          <cell r="I2377" t="str">
            <v>Generation Function</v>
          </cell>
          <cell r="J2377" t="str">
            <v>Performance &amp; Capacity</v>
          </cell>
          <cell r="K2377" t="str">
            <v>SRV_ED</v>
          </cell>
          <cell r="L2377" t="str">
            <v>JUR_AN</v>
          </cell>
          <cell r="M2377" t="str">
            <v>Other Elec Production / Turbines 340-346</v>
          </cell>
          <cell r="N2377" t="str">
            <v>False</v>
          </cell>
          <cell r="O2377" t="str">
            <v>Active</v>
          </cell>
          <cell r="P2377" t="str">
            <v>ORG_C06</v>
          </cell>
        </row>
        <row r="2378">
          <cell r="A2378" t="str">
            <v>BI_TG303</v>
          </cell>
          <cell r="B2378" t="str">
            <v>TG303</v>
          </cell>
          <cell r="C2378" t="str">
            <v>BI_TG303 - CS2 Insurance Recovery for Xfmr</v>
          </cell>
          <cell r="D2378" t="str">
            <v>ER_4132</v>
          </cell>
          <cell r="E2378" t="str">
            <v>4132</v>
          </cell>
          <cell r="F2378" t="str">
            <v>ER_4132 - CS2 Capital Improvements</v>
          </cell>
          <cell r="G2378" t="str">
            <v>Coyote Springs LTSA</v>
          </cell>
          <cell r="H2378" t="str">
            <v>Generation Subfunction</v>
          </cell>
          <cell r="I2378" t="str">
            <v>Generation Function</v>
          </cell>
          <cell r="J2378" t="str">
            <v>Performance &amp; Capacity</v>
          </cell>
          <cell r="K2378" t="str">
            <v>SRV_ED</v>
          </cell>
          <cell r="L2378" t="str">
            <v>JUR_AN</v>
          </cell>
          <cell r="M2378" t="str">
            <v>Other Elec Production / Turbines 340-346</v>
          </cell>
          <cell r="N2378" t="str">
            <v>False</v>
          </cell>
          <cell r="O2378" t="str">
            <v>Active</v>
          </cell>
          <cell r="P2378" t="str">
            <v>ORG_C06</v>
          </cell>
        </row>
        <row r="2379">
          <cell r="A2379" t="str">
            <v>BI_TG304</v>
          </cell>
          <cell r="B2379" t="str">
            <v>TG304</v>
          </cell>
          <cell r="C2379" t="str">
            <v>BI_TG304 - CS2 Inlet Air System</v>
          </cell>
          <cell r="D2379" t="str">
            <v>ER_4167</v>
          </cell>
          <cell r="E2379" t="str">
            <v>4167</v>
          </cell>
          <cell r="F2379" t="str">
            <v>ER_4167 - CS2 Inlet Air System</v>
          </cell>
          <cell r="G2379" t="str">
            <v>CS2 Inlet Air Sys</v>
          </cell>
          <cell r="H2379" t="str">
            <v>Generation Subfunction</v>
          </cell>
          <cell r="I2379" t="str">
            <v>Generation Function</v>
          </cell>
          <cell r="J2379" t="str">
            <v>No Driver</v>
          </cell>
          <cell r="K2379" t="str">
            <v>SRV_ED</v>
          </cell>
          <cell r="L2379" t="str">
            <v>JUR_AN</v>
          </cell>
          <cell r="M2379" t="str">
            <v>Other Elec Production / Turbines 340-346</v>
          </cell>
          <cell r="N2379" t="str">
            <v>True</v>
          </cell>
          <cell r="O2379" t="str">
            <v>Inactive</v>
          </cell>
          <cell r="P2379" t="str">
            <v>ORG_E07</v>
          </cell>
        </row>
        <row r="2380">
          <cell r="A2380" t="str">
            <v>BI_TG500</v>
          </cell>
          <cell r="B2380" t="str">
            <v>TG500</v>
          </cell>
          <cell r="C2380" t="str">
            <v>BI_TG500 - Coyote Springs 2 CT Rotor Replacement</v>
          </cell>
          <cell r="D2380" t="str">
            <v>ER_4235</v>
          </cell>
          <cell r="E2380" t="str">
            <v>4235</v>
          </cell>
          <cell r="F2380" t="str">
            <v>ER_4235 - Coyote Springs 2 CT Rotor Replacement</v>
          </cell>
          <cell r="G2380" t="str">
            <v>Coyote Springs 2 CT Rotor Replacement</v>
          </cell>
          <cell r="H2380" t="str">
            <v>Generation Subfunction</v>
          </cell>
          <cell r="I2380" t="str">
            <v>Generation Function</v>
          </cell>
          <cell r="J2380" t="str">
            <v>Failed Plant &amp; Operations</v>
          </cell>
          <cell r="K2380" t="str">
            <v>SRV_ED</v>
          </cell>
          <cell r="L2380" t="str">
            <v>JUR_AN</v>
          </cell>
          <cell r="M2380" t="str">
            <v>Thermal 311-316</v>
          </cell>
          <cell r="N2380" t="str">
            <v>True</v>
          </cell>
          <cell r="O2380" t="str">
            <v>Active</v>
          </cell>
          <cell r="P2380" t="str">
            <v>ORG_A07</v>
          </cell>
        </row>
        <row r="2381">
          <cell r="A2381" t="str">
            <v>BI_TG701</v>
          </cell>
          <cell r="B2381" t="str">
            <v>TG701</v>
          </cell>
          <cell r="C2381" t="str">
            <v>BI_TG701 - CS2 Low Pressure Evaporator Replacement</v>
          </cell>
          <cell r="D2381" t="str">
            <v>ER_4242</v>
          </cell>
          <cell r="E2381" t="str">
            <v>4242</v>
          </cell>
          <cell r="F2381" t="str">
            <v>ER_4242 - CS2 Low Pressure Evaporator Replacement</v>
          </cell>
          <cell r="G2381" t="str">
            <v>CS2 Low Pressure Evaporator Replacement</v>
          </cell>
          <cell r="H2381" t="str">
            <v>Generation Subfunction</v>
          </cell>
          <cell r="I2381" t="str">
            <v>Generation Function</v>
          </cell>
          <cell r="J2381" t="str">
            <v>Asset Condition</v>
          </cell>
          <cell r="K2381" t="str">
            <v>SRV_ED</v>
          </cell>
          <cell r="L2381" t="str">
            <v>JUR_AN</v>
          </cell>
          <cell r="M2381" t="str">
            <v>Thermal 311-316</v>
          </cell>
          <cell r="N2381" t="str">
            <v>True</v>
          </cell>
          <cell r="O2381" t="str">
            <v>Active</v>
          </cell>
          <cell r="P2381" t="str">
            <v>ORG_C06</v>
          </cell>
        </row>
        <row r="2382">
          <cell r="A2382" t="str">
            <v>BI_TG745</v>
          </cell>
          <cell r="B2382" t="str">
            <v>TG745</v>
          </cell>
          <cell r="C2382" t="str">
            <v>BI_TG745 - CS2 GSU Transformer Swap</v>
          </cell>
          <cell r="D2382" t="str">
            <v>ER_4133</v>
          </cell>
          <cell r="E2382" t="str">
            <v>4133</v>
          </cell>
          <cell r="F2382" t="str">
            <v>ER_4133 - CS2/Generator Step Up Transformer Swap</v>
          </cell>
          <cell r="G2382" t="str">
            <v>Coyote Springs 2 - Failed Plant</v>
          </cell>
          <cell r="H2382" t="str">
            <v>Generation Subfunction</v>
          </cell>
          <cell r="I2382" t="str">
            <v>Generation Function</v>
          </cell>
          <cell r="J2382" t="str">
            <v>Failed Plant &amp; Operations</v>
          </cell>
          <cell r="K2382" t="str">
            <v>SRV_ED</v>
          </cell>
          <cell r="L2382" t="str">
            <v>JUR_AN</v>
          </cell>
          <cell r="M2382" t="str">
            <v>Other Elec Production / Turbines 340-346</v>
          </cell>
          <cell r="N2382" t="str">
            <v>False</v>
          </cell>
          <cell r="O2382" t="str">
            <v>Active</v>
          </cell>
          <cell r="P2382" t="str">
            <v>ORG_C06</v>
          </cell>
        </row>
        <row r="2383">
          <cell r="A2383" t="str">
            <v>BI_TG801</v>
          </cell>
          <cell r="B2383" t="str">
            <v>TG801</v>
          </cell>
          <cell r="C2383" t="str">
            <v>BI_TG801 - CS2 LTSA Captial Add</v>
          </cell>
          <cell r="D2383" t="str">
            <v>ER_4142</v>
          </cell>
          <cell r="E2383" t="str">
            <v>4142</v>
          </cell>
          <cell r="F2383" t="str">
            <v>ER_4142 - CS2 LTSA Capital Add</v>
          </cell>
          <cell r="G2383" t="str">
            <v>Coyote Springs LTSA</v>
          </cell>
          <cell r="H2383" t="str">
            <v>Generation Subfunction</v>
          </cell>
          <cell r="I2383" t="str">
            <v>Generation Function</v>
          </cell>
          <cell r="J2383" t="str">
            <v>Performance &amp; Capacity</v>
          </cell>
          <cell r="K2383" t="str">
            <v>SRV_ED</v>
          </cell>
          <cell r="L2383" t="str">
            <v>JUR_AN</v>
          </cell>
          <cell r="M2383" t="str">
            <v>Other Elec Production / Turbines 340-346</v>
          </cell>
          <cell r="N2383" t="str">
            <v>False</v>
          </cell>
          <cell r="O2383" t="str">
            <v>Active</v>
          </cell>
          <cell r="P2383" t="str">
            <v>ORG_C06</v>
          </cell>
        </row>
        <row r="2384">
          <cell r="A2384" t="str">
            <v>BI_TG901</v>
          </cell>
          <cell r="B2384" t="str">
            <v>TG901</v>
          </cell>
          <cell r="C2384" t="str">
            <v>BI_TG901 - Deferred cash payments assoc with CS2 LTSA</v>
          </cell>
          <cell r="D2384" t="str">
            <v>ER_4143</v>
          </cell>
          <cell r="E2384" t="str">
            <v>4143</v>
          </cell>
          <cell r="F2384" t="str">
            <v>ER_4143 - CS2 LTSA Cash Accrual</v>
          </cell>
          <cell r="G2384" t="str">
            <v>Coyote Springs LTSA</v>
          </cell>
          <cell r="H2384" t="str">
            <v>Generation Subfunction</v>
          </cell>
          <cell r="I2384" t="str">
            <v>Generation Function</v>
          </cell>
          <cell r="J2384" t="str">
            <v>Performance &amp; Capacity</v>
          </cell>
          <cell r="K2384" t="str">
            <v>SRV_ED</v>
          </cell>
          <cell r="L2384" t="str">
            <v>JUR_AN</v>
          </cell>
          <cell r="M2384" t="str">
            <v>Other Elec Production / Turbines 340-346</v>
          </cell>
          <cell r="N2384" t="str">
            <v>False</v>
          </cell>
          <cell r="O2384" t="str">
            <v>Active</v>
          </cell>
          <cell r="P2384" t="str">
            <v>ORG_C06</v>
          </cell>
        </row>
        <row r="2385">
          <cell r="A2385" t="str">
            <v>BI_TG902</v>
          </cell>
          <cell r="B2385" t="str">
            <v>TG902</v>
          </cell>
          <cell r="C2385" t="str">
            <v>BI_TG902 - CS2 Single Phase Transformer</v>
          </cell>
          <cell r="D2385" t="str">
            <v>ER_4206</v>
          </cell>
          <cell r="E2385" t="str">
            <v>4206</v>
          </cell>
          <cell r="F2385" t="str">
            <v>ER_4206 - CS2 Single Phase Transformer</v>
          </cell>
          <cell r="G2385" t="str">
            <v>CS2 Single Phase Transformer</v>
          </cell>
          <cell r="H2385" t="str">
            <v>Generation Subfunction</v>
          </cell>
          <cell r="I2385" t="str">
            <v>Generation Function</v>
          </cell>
          <cell r="J2385" t="str">
            <v>Failed Plant &amp; Operations</v>
          </cell>
          <cell r="K2385" t="str">
            <v>SRV_ED</v>
          </cell>
          <cell r="L2385" t="str">
            <v>JUR_AN</v>
          </cell>
          <cell r="M2385" t="str">
            <v>Elec Transmission 350-359</v>
          </cell>
          <cell r="N2385" t="str">
            <v>True</v>
          </cell>
          <cell r="O2385" t="str">
            <v>Active</v>
          </cell>
          <cell r="P2385" t="str">
            <v>ORG_C06</v>
          </cell>
        </row>
        <row r="2386">
          <cell r="A2386" t="str">
            <v>BI_UG001</v>
          </cell>
          <cell r="B2386" t="str">
            <v>UG001</v>
          </cell>
          <cell r="C2386" t="str">
            <v>BI_UG001 - Lancaster Fixed Assets transfer frm AE to AVA Corp</v>
          </cell>
          <cell r="D2386" t="str">
            <v>ER_4145</v>
          </cell>
          <cell r="E2386" t="str">
            <v>4145</v>
          </cell>
          <cell r="F2386" t="str">
            <v>ER_4145 - Lancaster Plant Generation</v>
          </cell>
          <cell r="G2386" t="str">
            <v>Regular Capital - Pre Business Case</v>
          </cell>
          <cell r="H2386" t="str">
            <v>No Subfunction</v>
          </cell>
          <cell r="I2386" t="str">
            <v>No Function</v>
          </cell>
          <cell r="J2386" t="str">
            <v>No Driver</v>
          </cell>
          <cell r="K2386" t="str">
            <v>SRV_ED</v>
          </cell>
          <cell r="L2386" t="str">
            <v>JUR_AN</v>
          </cell>
          <cell r="M2386" t="str">
            <v>General 5yr 389 / 393-395 / 397-398</v>
          </cell>
          <cell r="N2386" t="str">
            <v>False</v>
          </cell>
          <cell r="O2386" t="str">
            <v>Inactive</v>
          </cell>
          <cell r="P2386" t="str">
            <v>ORG_E55</v>
          </cell>
        </row>
        <row r="2387">
          <cell r="A2387" t="str">
            <v>BI_UG002</v>
          </cell>
          <cell r="B2387" t="str">
            <v>UG002</v>
          </cell>
          <cell r="C2387" t="str">
            <v>BI_UG002 - Lancaster Plant BA Signal</v>
          </cell>
          <cell r="D2387" t="str">
            <v>ER_4145</v>
          </cell>
          <cell r="E2387" t="str">
            <v>4145</v>
          </cell>
          <cell r="F2387" t="str">
            <v>ER_4145 - Lancaster Plant Generation</v>
          </cell>
          <cell r="G2387" t="str">
            <v>Regular Capital - Pre Business Case</v>
          </cell>
          <cell r="H2387" t="str">
            <v>No Subfunction</v>
          </cell>
          <cell r="I2387" t="str">
            <v>No Function</v>
          </cell>
          <cell r="J2387" t="str">
            <v>No Driver</v>
          </cell>
          <cell r="K2387" t="str">
            <v>SRV_ED</v>
          </cell>
          <cell r="L2387" t="str">
            <v>JUR_AN</v>
          </cell>
          <cell r="M2387" t="str">
            <v>General 5yr 389 / 393-395 / 397-398</v>
          </cell>
          <cell r="N2387" t="str">
            <v>False</v>
          </cell>
          <cell r="O2387" t="str">
            <v>Inactive</v>
          </cell>
          <cell r="P2387" t="str">
            <v>ORG_E55</v>
          </cell>
        </row>
        <row r="2388">
          <cell r="A2388" t="str">
            <v>BI_WC100</v>
          </cell>
          <cell r="B2388" t="str">
            <v>WC100</v>
          </cell>
          <cell r="C2388" t="str">
            <v>BI_WC100 - Microwave to Addy - Access Control &amp; Sub Integ</v>
          </cell>
          <cell r="D2388" t="str">
            <v>ER_2606</v>
          </cell>
          <cell r="E2388" t="str">
            <v>2606</v>
          </cell>
          <cell r="F2388" t="str">
            <v>ER_2606 - SCADA to all Substations</v>
          </cell>
          <cell r="G2388" t="str">
            <v>Substation - New Distribution Station Capacity Program</v>
          </cell>
          <cell r="H2388" t="str">
            <v>T&amp;D Engineering</v>
          </cell>
          <cell r="I2388" t="str">
            <v>T&amp;D</v>
          </cell>
          <cell r="J2388" t="str">
            <v>Performance &amp; Capacity</v>
          </cell>
          <cell r="K2388" t="str">
            <v>SRV_ED</v>
          </cell>
          <cell r="L2388" t="str">
            <v>JUR_AN</v>
          </cell>
          <cell r="M2388" t="str">
            <v>General 12yr 389 / 393-395 / 397-398</v>
          </cell>
          <cell r="N2388" t="str">
            <v>True</v>
          </cell>
          <cell r="O2388" t="str">
            <v>Active</v>
          </cell>
          <cell r="P2388" t="str">
            <v>ORG_C09</v>
          </cell>
        </row>
        <row r="2389">
          <cell r="A2389" t="str">
            <v>BI_WC101</v>
          </cell>
          <cell r="B2389" t="str">
            <v>WC101</v>
          </cell>
          <cell r="C2389" t="str">
            <v>BI_WC101 - Microwave to Addy - Network Comm &amp; Security Camera</v>
          </cell>
          <cell r="D2389" t="str">
            <v>ER_2606</v>
          </cell>
          <cell r="E2389" t="str">
            <v>2606</v>
          </cell>
          <cell r="F2389" t="str">
            <v>ER_2606 - SCADA to all Substations</v>
          </cell>
          <cell r="G2389" t="str">
            <v>Substation - New Distribution Station Capacity Program</v>
          </cell>
          <cell r="H2389" t="str">
            <v>T&amp;D Engineering</v>
          </cell>
          <cell r="I2389" t="str">
            <v>T&amp;D</v>
          </cell>
          <cell r="J2389" t="str">
            <v>Performance &amp; Capacity</v>
          </cell>
          <cell r="K2389" t="str">
            <v>SRV_CD</v>
          </cell>
          <cell r="L2389" t="str">
            <v>JUR_AA</v>
          </cell>
          <cell r="M2389" t="str">
            <v>General 12yr 389 / 393-395 / 397-398</v>
          </cell>
          <cell r="N2389" t="str">
            <v>True</v>
          </cell>
          <cell r="O2389" t="str">
            <v>Active</v>
          </cell>
          <cell r="P2389" t="str">
            <v>ORG_J09</v>
          </cell>
        </row>
        <row r="2390">
          <cell r="A2390" t="str">
            <v>BI_WD001</v>
          </cell>
          <cell r="B2390" t="str">
            <v>WD001</v>
          </cell>
          <cell r="C2390" t="str">
            <v>BI_WD001 - Recond 2 Mi CLV12F2 for ORI12F1</v>
          </cell>
          <cell r="D2390" t="str">
            <v>ER_2514</v>
          </cell>
          <cell r="E2390" t="str">
            <v>2514</v>
          </cell>
          <cell r="F2390" t="str">
            <v>ER_2514 - Distribution - Spokane North &amp; West</v>
          </cell>
          <cell r="G2390" t="str">
            <v>Distribution System Enhancements</v>
          </cell>
          <cell r="H2390" t="str">
            <v>T&amp;D Engineering</v>
          </cell>
          <cell r="I2390" t="str">
            <v>T&amp;D</v>
          </cell>
          <cell r="J2390" t="str">
            <v>Performance &amp; Capacity</v>
          </cell>
          <cell r="K2390" t="str">
            <v>SRV_ED</v>
          </cell>
          <cell r="L2390" t="str">
            <v>JUR_WA</v>
          </cell>
          <cell r="M2390" t="str">
            <v>Elec Distribution 360-373</v>
          </cell>
          <cell r="N2390" t="str">
            <v>True</v>
          </cell>
          <cell r="O2390" t="str">
            <v>Inactive</v>
          </cell>
          <cell r="P2390" t="str">
            <v>ORG_G50</v>
          </cell>
        </row>
        <row r="2391">
          <cell r="A2391" t="str">
            <v>BI_WD002</v>
          </cell>
          <cell r="B2391" t="str">
            <v>WD002</v>
          </cell>
          <cell r="C2391" t="str">
            <v>BI_WD002 - CLV34F1 Hwy 25N Reconductor</v>
          </cell>
          <cell r="D2391" t="str">
            <v>ER_2514</v>
          </cell>
          <cell r="E2391" t="str">
            <v>2514</v>
          </cell>
          <cell r="F2391" t="str">
            <v>ER_2514 - Distribution - Spokane North &amp; West</v>
          </cell>
          <cell r="G2391" t="str">
            <v>Distribution System Enhancements</v>
          </cell>
          <cell r="H2391" t="str">
            <v>T&amp;D Engineering</v>
          </cell>
          <cell r="I2391" t="str">
            <v>T&amp;D</v>
          </cell>
          <cell r="J2391" t="str">
            <v>Performance &amp; Capacity</v>
          </cell>
          <cell r="K2391" t="str">
            <v>SRV_ED</v>
          </cell>
          <cell r="L2391" t="str">
            <v>JUR_WA</v>
          </cell>
          <cell r="M2391" t="str">
            <v>Elec Distribution 360-373</v>
          </cell>
          <cell r="N2391" t="str">
            <v>True</v>
          </cell>
          <cell r="O2391" t="str">
            <v>Inactive</v>
          </cell>
          <cell r="P2391" t="str">
            <v>ORG_G50</v>
          </cell>
        </row>
        <row r="2392">
          <cell r="A2392" t="str">
            <v>BI_WD003</v>
          </cell>
          <cell r="B2392" t="str">
            <v>WD003</v>
          </cell>
          <cell r="C2392" t="str">
            <v>BI_WD003 - GIF 34F1 Neutral Replacement</v>
          </cell>
          <cell r="D2392" t="str">
            <v>ER_2514</v>
          </cell>
          <cell r="E2392" t="str">
            <v>2514</v>
          </cell>
          <cell r="F2392" t="str">
            <v>ER_2514 - Distribution - Spokane North &amp; West</v>
          </cell>
          <cell r="G2392" t="str">
            <v>Distribution System Enhancements</v>
          </cell>
          <cell r="H2392" t="str">
            <v>T&amp;D Engineering</v>
          </cell>
          <cell r="I2392" t="str">
            <v>T&amp;D</v>
          </cell>
          <cell r="J2392" t="str">
            <v>Performance &amp; Capacity</v>
          </cell>
          <cell r="K2392" t="str">
            <v>SRV_ED</v>
          </cell>
          <cell r="L2392" t="str">
            <v>JUR_WA</v>
          </cell>
          <cell r="M2392" t="str">
            <v>Elec Distribution 360-373</v>
          </cell>
          <cell r="N2392" t="str">
            <v>True</v>
          </cell>
          <cell r="O2392" t="str">
            <v>Inactive</v>
          </cell>
          <cell r="P2392" t="str">
            <v>ORG_G50</v>
          </cell>
        </row>
        <row r="2393">
          <cell r="A2393" t="str">
            <v>BI_WD004</v>
          </cell>
          <cell r="B2393" t="str">
            <v>WD004</v>
          </cell>
          <cell r="C2393" t="str">
            <v>BI_WD004 - Orin 12F3 Recond 2.4 mi</v>
          </cell>
          <cell r="D2393" t="str">
            <v>ER_2514</v>
          </cell>
          <cell r="E2393" t="str">
            <v>2514</v>
          </cell>
          <cell r="F2393" t="str">
            <v>ER_2514 - Distribution - Spokane North &amp; West</v>
          </cell>
          <cell r="G2393" t="str">
            <v>Distribution System Enhancements</v>
          </cell>
          <cell r="H2393" t="str">
            <v>T&amp;D Engineering</v>
          </cell>
          <cell r="I2393" t="str">
            <v>T&amp;D</v>
          </cell>
          <cell r="J2393" t="str">
            <v>Performance &amp; Capacity</v>
          </cell>
          <cell r="K2393" t="str">
            <v>SRV_ED</v>
          </cell>
          <cell r="L2393" t="str">
            <v>JUR_WA</v>
          </cell>
          <cell r="M2393" t="str">
            <v>Elec Distribution 360-373</v>
          </cell>
          <cell r="N2393" t="str">
            <v>True</v>
          </cell>
          <cell r="O2393" t="str">
            <v>Inactive</v>
          </cell>
          <cell r="P2393" t="str">
            <v>ORG_G50</v>
          </cell>
        </row>
        <row r="2394">
          <cell r="A2394" t="str">
            <v>BI_WD005</v>
          </cell>
          <cell r="B2394" t="str">
            <v>WD005</v>
          </cell>
          <cell r="C2394" t="str">
            <v>BI_WD005 - Gifford 34F2</v>
          </cell>
          <cell r="D2394" t="str">
            <v>ER_2414</v>
          </cell>
          <cell r="E2394" t="str">
            <v>2414</v>
          </cell>
          <cell r="F2394" t="str">
            <v>ER_2414 - Sys-Dist Reliability-Improve Worst Fdrs</v>
          </cell>
          <cell r="G2394" t="str">
            <v>Distribution System Enhancements</v>
          </cell>
          <cell r="H2394" t="str">
            <v>T&amp;D Engineering</v>
          </cell>
          <cell r="I2394" t="str">
            <v>T&amp;D</v>
          </cell>
          <cell r="J2394" t="str">
            <v>Performance &amp; Capacity</v>
          </cell>
          <cell r="K2394" t="str">
            <v>SRV_ED</v>
          </cell>
          <cell r="L2394" t="str">
            <v>JUR_WA</v>
          </cell>
          <cell r="M2394" t="str">
            <v>Elec Distribution 360-373</v>
          </cell>
          <cell r="N2394" t="str">
            <v>True</v>
          </cell>
          <cell r="O2394" t="str">
            <v>Inactive</v>
          </cell>
          <cell r="P2394" t="str">
            <v>ORG_G50</v>
          </cell>
        </row>
        <row r="2395">
          <cell r="A2395" t="str">
            <v>BI_WD006</v>
          </cell>
          <cell r="B2395" t="str">
            <v>WD006</v>
          </cell>
          <cell r="C2395" t="str">
            <v>BI_WD006 - Gifford 34F1 (Fruitland)</v>
          </cell>
          <cell r="D2395" t="str">
            <v>ER_2414</v>
          </cell>
          <cell r="E2395" t="str">
            <v>2414</v>
          </cell>
          <cell r="F2395" t="str">
            <v>ER_2414 - Sys-Dist Reliability-Improve Worst Fdrs</v>
          </cell>
          <cell r="G2395" t="str">
            <v>Distribution System Enhancements</v>
          </cell>
          <cell r="H2395" t="str">
            <v>T&amp;D Engineering</v>
          </cell>
          <cell r="I2395" t="str">
            <v>T&amp;D</v>
          </cell>
          <cell r="J2395" t="str">
            <v>Performance &amp; Capacity</v>
          </cell>
          <cell r="K2395" t="str">
            <v>SRV_ED</v>
          </cell>
          <cell r="L2395" t="str">
            <v>JUR_AN</v>
          </cell>
          <cell r="M2395" t="str">
            <v>Elec Distribution 360-373</v>
          </cell>
          <cell r="N2395" t="str">
            <v>True</v>
          </cell>
          <cell r="O2395" t="str">
            <v>Inactive</v>
          </cell>
          <cell r="P2395" t="str">
            <v>ORG_G50</v>
          </cell>
        </row>
        <row r="2396">
          <cell r="A2396" t="str">
            <v>BI_WD007</v>
          </cell>
          <cell r="B2396" t="str">
            <v>WD007</v>
          </cell>
          <cell r="C2396" t="str">
            <v>BI_WD007 - Colville 34F1</v>
          </cell>
          <cell r="D2396" t="str">
            <v>ER_2414</v>
          </cell>
          <cell r="E2396" t="str">
            <v>2414</v>
          </cell>
          <cell r="F2396" t="str">
            <v>ER_2414 - Sys-Dist Reliability-Improve Worst Fdrs</v>
          </cell>
          <cell r="G2396" t="str">
            <v>Distribution System Enhancements</v>
          </cell>
          <cell r="H2396" t="str">
            <v>T&amp;D Engineering</v>
          </cell>
          <cell r="I2396" t="str">
            <v>T&amp;D</v>
          </cell>
          <cell r="J2396" t="str">
            <v>Performance &amp; Capacity</v>
          </cell>
          <cell r="K2396" t="str">
            <v>SRV_ED</v>
          </cell>
          <cell r="L2396" t="str">
            <v>JUR_WA</v>
          </cell>
          <cell r="M2396" t="str">
            <v>Elec Distribution 360-373</v>
          </cell>
          <cell r="N2396" t="str">
            <v>True</v>
          </cell>
          <cell r="O2396" t="str">
            <v>Inactive</v>
          </cell>
          <cell r="P2396" t="str">
            <v>ORG_G50</v>
          </cell>
        </row>
        <row r="2397">
          <cell r="A2397" t="str">
            <v>BI_WD008</v>
          </cell>
          <cell r="B2397" t="str">
            <v>WD008</v>
          </cell>
          <cell r="C2397" t="str">
            <v>BI_WD008 - Spirit 12F1-Support Voltage</v>
          </cell>
          <cell r="D2397" t="str">
            <v>ER_2365</v>
          </cell>
          <cell r="E2397" t="str">
            <v>2365</v>
          </cell>
          <cell r="F2397" t="str">
            <v>ER_2365 - Spirit 115 Sub- Incr Xfmr Capacity</v>
          </cell>
          <cell r="G2397" t="str">
            <v>Regular Capital - Pre Business Case</v>
          </cell>
          <cell r="H2397" t="str">
            <v>No Subfunction</v>
          </cell>
          <cell r="I2397" t="str">
            <v>No Function</v>
          </cell>
          <cell r="J2397" t="str">
            <v>No Driver</v>
          </cell>
          <cell r="K2397" t="str">
            <v>SRV_ED</v>
          </cell>
          <cell r="L2397" t="str">
            <v>JUR_WA</v>
          </cell>
          <cell r="M2397" t="str">
            <v>Elec Distribution 360-373</v>
          </cell>
          <cell r="N2397" t="str">
            <v>True</v>
          </cell>
          <cell r="O2397" t="str">
            <v>Inactive</v>
          </cell>
          <cell r="P2397" t="str">
            <v>ORG_G50</v>
          </cell>
        </row>
        <row r="2398">
          <cell r="A2398" t="str">
            <v>BI_WD009</v>
          </cell>
          <cell r="B2398" t="str">
            <v>WD009</v>
          </cell>
          <cell r="C2398" t="str">
            <v>BI_WD009 - Colville 12F2  Recond 2 mi</v>
          </cell>
          <cell r="D2398" t="str">
            <v>ER_2514</v>
          </cell>
          <cell r="E2398" t="str">
            <v>2514</v>
          </cell>
          <cell r="F2398" t="str">
            <v>ER_2514 - Distribution - Spokane North &amp; West</v>
          </cell>
          <cell r="G2398" t="str">
            <v>Distribution System Enhancements</v>
          </cell>
          <cell r="H2398" t="str">
            <v>T&amp;D Engineering</v>
          </cell>
          <cell r="I2398" t="str">
            <v>T&amp;D</v>
          </cell>
          <cell r="J2398" t="str">
            <v>Performance &amp; Capacity</v>
          </cell>
          <cell r="K2398" t="str">
            <v>SRV_ED</v>
          </cell>
          <cell r="L2398" t="str">
            <v>JUR_WA</v>
          </cell>
          <cell r="M2398" t="str">
            <v>Elec Distribution 360-373</v>
          </cell>
          <cell r="N2398" t="str">
            <v>True</v>
          </cell>
          <cell r="O2398" t="str">
            <v>Inactive</v>
          </cell>
          <cell r="P2398" t="str">
            <v>ORG_G50</v>
          </cell>
        </row>
        <row r="2399">
          <cell r="A2399" t="str">
            <v>BI_WD010</v>
          </cell>
          <cell r="B2399" t="str">
            <v>WD010</v>
          </cell>
          <cell r="C2399" t="str">
            <v>BI_WD010 - Chewelah Sub Rebuild Distribution switching</v>
          </cell>
          <cell r="D2399" t="str">
            <v>ER_2336</v>
          </cell>
          <cell r="E2399" t="str">
            <v>2336</v>
          </cell>
          <cell r="F2399" t="str">
            <v>ER_2336 - System - Replace Dist Power Xfmrs</v>
          </cell>
          <cell r="G2399" t="str">
            <v>Substation - New Distribution Station Capacity Program</v>
          </cell>
          <cell r="H2399" t="str">
            <v>T&amp;D Engineering</v>
          </cell>
          <cell r="I2399" t="str">
            <v>T&amp;D</v>
          </cell>
          <cell r="J2399" t="str">
            <v>Performance &amp; Capacity</v>
          </cell>
          <cell r="K2399" t="str">
            <v>SRV_ED</v>
          </cell>
          <cell r="L2399" t="str">
            <v>JUR_AN</v>
          </cell>
          <cell r="M2399" t="str">
            <v>Elec Distribution 360-373</v>
          </cell>
          <cell r="N2399" t="str">
            <v>True</v>
          </cell>
          <cell r="O2399" t="str">
            <v>Inactive</v>
          </cell>
          <cell r="P2399" t="str">
            <v>ORG_G50</v>
          </cell>
        </row>
        <row r="2400">
          <cell r="A2400" t="str">
            <v>BI_WD101</v>
          </cell>
          <cell r="B2400" t="str">
            <v>WD101</v>
          </cell>
          <cell r="C2400" t="str">
            <v>BI_WD101 - Kettle Falls 12F2 WA</v>
          </cell>
          <cell r="D2400" t="str">
            <v>ER_2414</v>
          </cell>
          <cell r="E2400" t="str">
            <v>2414</v>
          </cell>
          <cell r="F2400" t="str">
            <v>ER_2414 - Sys-Dist Reliability-Improve Worst Fdrs</v>
          </cell>
          <cell r="G2400" t="str">
            <v>Distribution System Enhancements</v>
          </cell>
          <cell r="H2400" t="str">
            <v>T&amp;D Engineering</v>
          </cell>
          <cell r="I2400" t="str">
            <v>T&amp;D</v>
          </cell>
          <cell r="J2400" t="str">
            <v>Performance &amp; Capacity</v>
          </cell>
          <cell r="K2400" t="str">
            <v>SRV_ED</v>
          </cell>
          <cell r="L2400" t="str">
            <v>JUR_AN</v>
          </cell>
          <cell r="M2400" t="str">
            <v>Elec Distribution 360-373</v>
          </cell>
          <cell r="N2400" t="str">
            <v>True</v>
          </cell>
          <cell r="O2400" t="str">
            <v>Inactive</v>
          </cell>
          <cell r="P2400" t="str">
            <v>ORG_G50</v>
          </cell>
        </row>
        <row r="2401">
          <cell r="A2401" t="str">
            <v>BI_WD102</v>
          </cell>
          <cell r="B2401" t="str">
            <v>WD102</v>
          </cell>
          <cell r="C2401" t="str">
            <v>BI_WD102 - Colville 12F2 Reinf 34F1 Tie</v>
          </cell>
          <cell r="D2401" t="str">
            <v>ER_2514</v>
          </cell>
          <cell r="E2401" t="str">
            <v>2514</v>
          </cell>
          <cell r="F2401" t="str">
            <v>ER_2514 - Distribution - Spokane North &amp; West</v>
          </cell>
          <cell r="G2401" t="str">
            <v>Distribution System Enhancements</v>
          </cell>
          <cell r="H2401" t="str">
            <v>T&amp;D Engineering</v>
          </cell>
          <cell r="I2401" t="str">
            <v>T&amp;D</v>
          </cell>
          <cell r="J2401" t="str">
            <v>Performance &amp; Capacity</v>
          </cell>
          <cell r="K2401" t="str">
            <v>SRV_ED</v>
          </cell>
          <cell r="L2401" t="str">
            <v>JUR_WA</v>
          </cell>
          <cell r="M2401" t="str">
            <v>Elec Distribution 360-373</v>
          </cell>
          <cell r="N2401" t="str">
            <v>True</v>
          </cell>
          <cell r="O2401" t="str">
            <v>Inactive</v>
          </cell>
          <cell r="P2401" t="str">
            <v>ORG_G50</v>
          </cell>
        </row>
        <row r="2402">
          <cell r="A2402" t="str">
            <v>BI_WD103</v>
          </cell>
          <cell r="B2402" t="str">
            <v>WD103</v>
          </cell>
          <cell r="C2402" t="str">
            <v>BI_WD103 - CHW 12F2 - Recond 0.25 mi - Town</v>
          </cell>
          <cell r="D2402" t="str">
            <v>ER_2514</v>
          </cell>
          <cell r="E2402" t="str">
            <v>2514</v>
          </cell>
          <cell r="F2402" t="str">
            <v>ER_2514 - Distribution - Spokane North &amp; West</v>
          </cell>
          <cell r="G2402" t="str">
            <v>Distribution System Enhancements</v>
          </cell>
          <cell r="H2402" t="str">
            <v>T&amp;D Engineering</v>
          </cell>
          <cell r="I2402" t="str">
            <v>T&amp;D</v>
          </cell>
          <cell r="J2402" t="str">
            <v>Performance &amp; Capacity</v>
          </cell>
          <cell r="K2402" t="str">
            <v>SRV_ED</v>
          </cell>
          <cell r="L2402" t="str">
            <v>JUR_WA</v>
          </cell>
          <cell r="M2402" t="str">
            <v>Elec Distribution 360-373</v>
          </cell>
          <cell r="N2402" t="str">
            <v>True</v>
          </cell>
          <cell r="O2402" t="str">
            <v>Inactive</v>
          </cell>
          <cell r="P2402" t="str">
            <v>ORG_G50</v>
          </cell>
        </row>
        <row r="2403">
          <cell r="A2403" t="str">
            <v>BI_WD104</v>
          </cell>
          <cell r="B2403" t="str">
            <v>WD104</v>
          </cell>
          <cell r="C2403" t="str">
            <v>BI_WD104 - CHW 12F2 - Angel Pk Recond 0.75 mi</v>
          </cell>
          <cell r="D2403" t="str">
            <v>ER_2514</v>
          </cell>
          <cell r="E2403" t="str">
            <v>2514</v>
          </cell>
          <cell r="F2403" t="str">
            <v>ER_2514 - Distribution - Spokane North &amp; West</v>
          </cell>
          <cell r="G2403" t="str">
            <v>Distribution System Enhancements</v>
          </cell>
          <cell r="H2403" t="str">
            <v>T&amp;D Engineering</v>
          </cell>
          <cell r="I2403" t="str">
            <v>T&amp;D</v>
          </cell>
          <cell r="J2403" t="str">
            <v>Performance &amp; Capacity</v>
          </cell>
          <cell r="K2403" t="str">
            <v>SRV_ED</v>
          </cell>
          <cell r="L2403" t="str">
            <v>JUR_WA</v>
          </cell>
          <cell r="M2403" t="str">
            <v>Elec Distribution 360-373</v>
          </cell>
          <cell r="N2403" t="str">
            <v>True</v>
          </cell>
          <cell r="O2403" t="str">
            <v>Inactive</v>
          </cell>
          <cell r="P2403" t="str">
            <v>ORG_C51</v>
          </cell>
        </row>
        <row r="2404">
          <cell r="A2404" t="str">
            <v>BI_WD105</v>
          </cell>
          <cell r="B2404" t="str">
            <v>WD105</v>
          </cell>
          <cell r="C2404" t="str">
            <v>BI_WD105 - Orin 12F1 and Colville 12F2 Viper Midline</v>
          </cell>
          <cell r="D2404" t="str">
            <v>ER_2514</v>
          </cell>
          <cell r="E2404" t="str">
            <v>2514</v>
          </cell>
          <cell r="F2404" t="str">
            <v>ER_2514 - Distribution - Spokane North &amp; West</v>
          </cell>
          <cell r="G2404" t="str">
            <v>Distribution System Enhancements</v>
          </cell>
          <cell r="H2404" t="str">
            <v>T&amp;D Engineering</v>
          </cell>
          <cell r="I2404" t="str">
            <v>T&amp;D</v>
          </cell>
          <cell r="J2404" t="str">
            <v>Performance &amp; Capacity</v>
          </cell>
          <cell r="K2404" t="str">
            <v>SRV_ED</v>
          </cell>
          <cell r="L2404" t="str">
            <v>JUR_WA</v>
          </cell>
          <cell r="M2404" t="str">
            <v>Elec Distribution 360-373</v>
          </cell>
          <cell r="N2404" t="str">
            <v>True</v>
          </cell>
          <cell r="O2404" t="str">
            <v>Inactive</v>
          </cell>
          <cell r="P2404" t="str">
            <v>ORG_G50</v>
          </cell>
        </row>
        <row r="2405">
          <cell r="A2405" t="str">
            <v>BI_WD201</v>
          </cell>
          <cell r="B2405" t="str">
            <v>WD201</v>
          </cell>
          <cell r="C2405" t="str">
            <v>BI_WD201 - Orin 12F3 WA</v>
          </cell>
          <cell r="D2405" t="str">
            <v>ER_2414</v>
          </cell>
          <cell r="E2405" t="str">
            <v>2414</v>
          </cell>
          <cell r="F2405" t="str">
            <v>ER_2414 - Sys-Dist Reliability-Improve Worst Fdrs</v>
          </cell>
          <cell r="G2405" t="str">
            <v>Distribution System Enhancements</v>
          </cell>
          <cell r="H2405" t="str">
            <v>T&amp;D Engineering</v>
          </cell>
          <cell r="I2405" t="str">
            <v>T&amp;D</v>
          </cell>
          <cell r="J2405" t="str">
            <v>Performance &amp; Capacity</v>
          </cell>
          <cell r="K2405" t="str">
            <v>SRV_ED</v>
          </cell>
          <cell r="L2405" t="str">
            <v>JUR_AN</v>
          </cell>
          <cell r="M2405" t="str">
            <v>Elec Distribution 360-373</v>
          </cell>
          <cell r="N2405" t="str">
            <v>True</v>
          </cell>
          <cell r="O2405" t="str">
            <v>Inactive</v>
          </cell>
          <cell r="P2405" t="str">
            <v>ORG_G50</v>
          </cell>
        </row>
        <row r="2406">
          <cell r="A2406" t="str">
            <v>BI_WD202</v>
          </cell>
          <cell r="B2406" t="str">
            <v>WD202</v>
          </cell>
          <cell r="C2406" t="str">
            <v>BI_WD202 - Valley 12F3 WA</v>
          </cell>
          <cell r="D2406" t="str">
            <v>ER_2414</v>
          </cell>
          <cell r="E2406" t="str">
            <v>2414</v>
          </cell>
          <cell r="F2406" t="str">
            <v>ER_2414 - Sys-Dist Reliability-Improve Worst Fdrs</v>
          </cell>
          <cell r="G2406" t="str">
            <v>Distribution System Enhancements</v>
          </cell>
          <cell r="H2406" t="str">
            <v>T&amp;D Engineering</v>
          </cell>
          <cell r="I2406" t="str">
            <v>T&amp;D</v>
          </cell>
          <cell r="J2406" t="str">
            <v>Performance &amp; Capacity</v>
          </cell>
          <cell r="K2406" t="str">
            <v>SRV_ED</v>
          </cell>
          <cell r="L2406" t="str">
            <v>JUR_AN</v>
          </cell>
          <cell r="M2406" t="str">
            <v>Elec Distribution 360-373</v>
          </cell>
          <cell r="N2406" t="str">
            <v>True</v>
          </cell>
          <cell r="O2406" t="str">
            <v>Inactive</v>
          </cell>
          <cell r="P2406" t="str">
            <v>ORG_G50</v>
          </cell>
        </row>
        <row r="2407">
          <cell r="A2407" t="str">
            <v>BI_WD203</v>
          </cell>
          <cell r="B2407" t="str">
            <v>WD203</v>
          </cell>
          <cell r="C2407" t="str">
            <v>BI_WD203 - Colville 12F2 Tie to Greenwood</v>
          </cell>
          <cell r="D2407" t="str">
            <v>ER_2514</v>
          </cell>
          <cell r="E2407" t="str">
            <v>2514</v>
          </cell>
          <cell r="F2407" t="str">
            <v>ER_2514 - Distribution - Spokane North &amp; West</v>
          </cell>
          <cell r="G2407" t="str">
            <v>Distribution System Enhancements</v>
          </cell>
          <cell r="H2407" t="str">
            <v>T&amp;D Engineering</v>
          </cell>
          <cell r="I2407" t="str">
            <v>T&amp;D</v>
          </cell>
          <cell r="J2407" t="str">
            <v>Performance &amp; Capacity</v>
          </cell>
          <cell r="K2407" t="str">
            <v>SRV_ED</v>
          </cell>
          <cell r="L2407" t="str">
            <v>JUR_WA</v>
          </cell>
          <cell r="M2407" t="str">
            <v>Elec Distribution 360-373</v>
          </cell>
          <cell r="N2407" t="str">
            <v>True</v>
          </cell>
          <cell r="O2407" t="str">
            <v>Active</v>
          </cell>
          <cell r="P2407" t="str">
            <v>ORG_C51</v>
          </cell>
        </row>
        <row r="2408">
          <cell r="A2408" t="str">
            <v>BI_WD204</v>
          </cell>
          <cell r="B2408" t="str">
            <v>WD204</v>
          </cell>
          <cell r="C2408" t="str">
            <v>BI_WD204 - Gifford 34F1 Tie</v>
          </cell>
          <cell r="D2408" t="str">
            <v>ER_2514</v>
          </cell>
          <cell r="E2408" t="str">
            <v>2514</v>
          </cell>
          <cell r="F2408" t="str">
            <v>ER_2514 - Distribution - Spokane North &amp; West</v>
          </cell>
          <cell r="G2408" t="str">
            <v>Distribution System Enhancements</v>
          </cell>
          <cell r="H2408" t="str">
            <v>T&amp;D Engineering</v>
          </cell>
          <cell r="I2408" t="str">
            <v>T&amp;D</v>
          </cell>
          <cell r="J2408" t="str">
            <v>Performance &amp; Capacity</v>
          </cell>
          <cell r="K2408" t="str">
            <v>SRV_ED</v>
          </cell>
          <cell r="L2408" t="str">
            <v>JUR_WA</v>
          </cell>
          <cell r="M2408" t="str">
            <v>Elec Distribution 360-373</v>
          </cell>
          <cell r="N2408" t="str">
            <v>True</v>
          </cell>
          <cell r="O2408" t="str">
            <v>Inactive</v>
          </cell>
          <cell r="P2408" t="str">
            <v>ORG_C51</v>
          </cell>
        </row>
        <row r="2409">
          <cell r="A2409" t="str">
            <v>BI_WD205</v>
          </cell>
          <cell r="B2409" t="str">
            <v>WD205</v>
          </cell>
          <cell r="C2409" t="str">
            <v>BI_WD205 - Orin 12F2 Recond 1.2 mi</v>
          </cell>
          <cell r="D2409" t="str">
            <v>ER_2514</v>
          </cell>
          <cell r="E2409" t="str">
            <v>2514</v>
          </cell>
          <cell r="F2409" t="str">
            <v>ER_2514 - Distribution - Spokane North &amp; West</v>
          </cell>
          <cell r="G2409" t="str">
            <v>Distribution System Enhancements</v>
          </cell>
          <cell r="H2409" t="str">
            <v>T&amp;D Engineering</v>
          </cell>
          <cell r="I2409" t="str">
            <v>T&amp;D</v>
          </cell>
          <cell r="J2409" t="str">
            <v>Performance &amp; Capacity</v>
          </cell>
          <cell r="K2409" t="str">
            <v>SRV_ED</v>
          </cell>
          <cell r="L2409" t="str">
            <v>JUR_WA</v>
          </cell>
          <cell r="M2409" t="str">
            <v>Elec Distribution 360-373</v>
          </cell>
          <cell r="N2409" t="str">
            <v>True</v>
          </cell>
          <cell r="O2409" t="str">
            <v>Inactive</v>
          </cell>
          <cell r="P2409" t="str">
            <v>ORG_C51</v>
          </cell>
        </row>
        <row r="2410">
          <cell r="A2410" t="str">
            <v>BI_WD206</v>
          </cell>
          <cell r="B2410" t="str">
            <v>WD206</v>
          </cell>
          <cell r="C2410" t="str">
            <v>BI_WD206 - CLV 34F1 - Kelly Hill Rbld</v>
          </cell>
          <cell r="D2410" t="str">
            <v>ER_2514</v>
          </cell>
          <cell r="E2410" t="str">
            <v>2514</v>
          </cell>
          <cell r="F2410" t="str">
            <v>ER_2514 - Distribution - Spokane North &amp; West</v>
          </cell>
          <cell r="G2410" t="str">
            <v>Distribution System Enhancements</v>
          </cell>
          <cell r="H2410" t="str">
            <v>T&amp;D Engineering</v>
          </cell>
          <cell r="I2410" t="str">
            <v>T&amp;D</v>
          </cell>
          <cell r="J2410" t="str">
            <v>Performance &amp; Capacity</v>
          </cell>
          <cell r="K2410" t="str">
            <v>SRV_ED</v>
          </cell>
          <cell r="L2410" t="str">
            <v>JUR_WA</v>
          </cell>
          <cell r="M2410" t="str">
            <v>Elec Distribution 360-373</v>
          </cell>
          <cell r="N2410" t="str">
            <v>True</v>
          </cell>
          <cell r="O2410" t="str">
            <v>Inactive</v>
          </cell>
          <cell r="P2410" t="str">
            <v>ORG_G50</v>
          </cell>
        </row>
        <row r="2411">
          <cell r="A2411" t="str">
            <v>BI_WD207</v>
          </cell>
          <cell r="B2411" t="str">
            <v>WD207</v>
          </cell>
          <cell r="C2411" t="str">
            <v>BI_WD207 - CHW 12F2 - Flowery Trail Recond</v>
          </cell>
          <cell r="D2411" t="str">
            <v>ER_2514</v>
          </cell>
          <cell r="E2411" t="str">
            <v>2514</v>
          </cell>
          <cell r="F2411" t="str">
            <v>ER_2514 - Distribution - Spokane North &amp; West</v>
          </cell>
          <cell r="G2411" t="str">
            <v>Distribution System Enhancements</v>
          </cell>
          <cell r="H2411" t="str">
            <v>T&amp;D Engineering</v>
          </cell>
          <cell r="I2411" t="str">
            <v>T&amp;D</v>
          </cell>
          <cell r="J2411" t="str">
            <v>Performance &amp; Capacity</v>
          </cell>
          <cell r="K2411" t="str">
            <v>SRV_ED</v>
          </cell>
          <cell r="L2411" t="str">
            <v>JUR_WA</v>
          </cell>
          <cell r="M2411" t="str">
            <v>Elec Distribution 360-373</v>
          </cell>
          <cell r="N2411" t="str">
            <v>True</v>
          </cell>
          <cell r="O2411" t="str">
            <v>Inactive</v>
          </cell>
          <cell r="P2411" t="str">
            <v>ORG_G50</v>
          </cell>
        </row>
        <row r="2412">
          <cell r="A2412" t="str">
            <v>BI_WD208</v>
          </cell>
          <cell r="B2412" t="str">
            <v>WD208</v>
          </cell>
          <cell r="C2412" t="str">
            <v>BI_WD208 - GIF 34F1&amp;2, CLV 34F1 - 3 Midlines</v>
          </cell>
          <cell r="D2412" t="str">
            <v>ER_2514</v>
          </cell>
          <cell r="E2412" t="str">
            <v>2514</v>
          </cell>
          <cell r="F2412" t="str">
            <v>ER_2514 - Distribution - Spokane North &amp; West</v>
          </cell>
          <cell r="G2412" t="str">
            <v>Distribution System Enhancements</v>
          </cell>
          <cell r="H2412" t="str">
            <v>T&amp;D Engineering</v>
          </cell>
          <cell r="I2412" t="str">
            <v>T&amp;D</v>
          </cell>
          <cell r="J2412" t="str">
            <v>Performance &amp; Capacity</v>
          </cell>
          <cell r="K2412" t="str">
            <v>SRV_ED</v>
          </cell>
          <cell r="L2412" t="str">
            <v>JUR_WA</v>
          </cell>
          <cell r="M2412" t="str">
            <v>Elec Distribution 360-373</v>
          </cell>
          <cell r="N2412" t="str">
            <v>True</v>
          </cell>
          <cell r="O2412" t="str">
            <v>Inactive</v>
          </cell>
          <cell r="P2412" t="str">
            <v>ORG_G50</v>
          </cell>
        </row>
        <row r="2413">
          <cell r="A2413" t="str">
            <v>BI_WD300</v>
          </cell>
          <cell r="B2413" t="str">
            <v>WD300</v>
          </cell>
          <cell r="C2413" t="str">
            <v>BI_WD300 - Colville 12F2 - Reconductor 1.25 Miles</v>
          </cell>
          <cell r="D2413" t="str">
            <v>ER_2224</v>
          </cell>
          <cell r="E2413" t="str">
            <v>2224</v>
          </cell>
          <cell r="F2413" t="str">
            <v>ER_2224 - Colville 12F2 Reconductor</v>
          </cell>
          <cell r="G2413" t="str">
            <v>Regular Capital - Pre Business Case</v>
          </cell>
          <cell r="H2413" t="str">
            <v>No Subfunction</v>
          </cell>
          <cell r="I2413" t="str">
            <v>No Function</v>
          </cell>
          <cell r="J2413" t="str">
            <v>No Driver</v>
          </cell>
          <cell r="K2413" t="str">
            <v>SRV_ED</v>
          </cell>
          <cell r="L2413" t="str">
            <v>JUR_WA</v>
          </cell>
          <cell r="M2413" t="str">
            <v>Elec Distribution 360-373</v>
          </cell>
          <cell r="N2413" t="str">
            <v>False</v>
          </cell>
          <cell r="O2413" t="str">
            <v>Inactive</v>
          </cell>
          <cell r="P2413" t="str">
            <v>ORG_G50</v>
          </cell>
        </row>
        <row r="2414">
          <cell r="A2414" t="str">
            <v>BI_WD301</v>
          </cell>
          <cell r="B2414" t="str">
            <v>WD301</v>
          </cell>
          <cell r="C2414" t="str">
            <v>BI_WD301 - Colville 34F1-Transfer Valley Asphalt</v>
          </cell>
          <cell r="D2414" t="str">
            <v>ER_2367</v>
          </cell>
          <cell r="E2414" t="str">
            <v>2367</v>
          </cell>
          <cell r="F2414" t="str">
            <v>ER_2367 - Colville 34F1-Transfer Valley Asphalt</v>
          </cell>
          <cell r="G2414" t="str">
            <v>Regular Capital - Pre Business Case</v>
          </cell>
          <cell r="H2414" t="str">
            <v>No Subfunction</v>
          </cell>
          <cell r="I2414" t="str">
            <v>No Function</v>
          </cell>
          <cell r="J2414" t="str">
            <v>No Driver</v>
          </cell>
          <cell r="K2414" t="str">
            <v>SRV_ED</v>
          </cell>
          <cell r="L2414" t="str">
            <v>JUR_WA</v>
          </cell>
          <cell r="M2414" t="str">
            <v>Elec Distribution 360-373</v>
          </cell>
          <cell r="N2414" t="str">
            <v>False</v>
          </cell>
          <cell r="O2414" t="str">
            <v>Inactive</v>
          </cell>
          <cell r="P2414" t="str">
            <v>ORG_G50</v>
          </cell>
        </row>
        <row r="2415">
          <cell r="A2415" t="str">
            <v>BI_WD302</v>
          </cell>
          <cell r="B2415" t="str">
            <v>WD302</v>
          </cell>
          <cell r="C2415" t="str">
            <v>BI_WD302 - GRN 12F2 Recond 4.1 mi Old Kettle Rd</v>
          </cell>
          <cell r="D2415" t="str">
            <v>ER_2514</v>
          </cell>
          <cell r="E2415" t="str">
            <v>2514</v>
          </cell>
          <cell r="F2415" t="str">
            <v>ER_2514 - Distribution - Spokane North &amp; West</v>
          </cell>
          <cell r="G2415" t="str">
            <v>Distribution System Enhancements</v>
          </cell>
          <cell r="H2415" t="str">
            <v>T&amp;D Engineering</v>
          </cell>
          <cell r="I2415" t="str">
            <v>T&amp;D</v>
          </cell>
          <cell r="J2415" t="str">
            <v>Performance &amp; Capacity</v>
          </cell>
          <cell r="K2415" t="str">
            <v>SRV_ED</v>
          </cell>
          <cell r="L2415" t="str">
            <v>JUR_WA</v>
          </cell>
          <cell r="M2415" t="str">
            <v>Elec Distribution 360-373</v>
          </cell>
          <cell r="N2415" t="str">
            <v>True</v>
          </cell>
          <cell r="O2415" t="str">
            <v>Inactive</v>
          </cell>
          <cell r="P2415" t="str">
            <v>ORG_C51</v>
          </cell>
        </row>
        <row r="2416">
          <cell r="A2416" t="str">
            <v>BI_WD303</v>
          </cell>
          <cell r="B2416" t="str">
            <v>WD303</v>
          </cell>
          <cell r="C2416" t="str">
            <v>BI_WD303 - CHE Midline Regs</v>
          </cell>
          <cell r="D2416" t="str">
            <v>ER_2514</v>
          </cell>
          <cell r="E2416" t="str">
            <v>2514</v>
          </cell>
          <cell r="F2416" t="str">
            <v>ER_2514 - Distribution - Spokane North &amp; West</v>
          </cell>
          <cell r="G2416" t="str">
            <v>Distribution System Enhancements</v>
          </cell>
          <cell r="H2416" t="str">
            <v>T&amp;D Engineering</v>
          </cell>
          <cell r="I2416" t="str">
            <v>T&amp;D</v>
          </cell>
          <cell r="J2416" t="str">
            <v>Performance &amp; Capacity</v>
          </cell>
          <cell r="K2416" t="str">
            <v>SRV_ED</v>
          </cell>
          <cell r="L2416" t="str">
            <v>JUR_WA</v>
          </cell>
          <cell r="M2416" t="str">
            <v>Elec Distribution 360-373</v>
          </cell>
          <cell r="N2416" t="str">
            <v>True</v>
          </cell>
          <cell r="O2416" t="str">
            <v>Inactive</v>
          </cell>
          <cell r="P2416" t="str">
            <v>ORG_C51</v>
          </cell>
        </row>
        <row r="2417">
          <cell r="A2417" t="str">
            <v>BI_WD304</v>
          </cell>
          <cell r="B2417" t="str">
            <v>WD304</v>
          </cell>
          <cell r="C2417" t="str">
            <v>BI_WD304 - CHW12F3 - ARD12F2 FDR Tie (5 Mi UG)</v>
          </cell>
          <cell r="D2417" t="str">
            <v>ER_2514</v>
          </cell>
          <cell r="E2417" t="str">
            <v>2514</v>
          </cell>
          <cell r="F2417" t="str">
            <v>ER_2514 - Distribution - Spokane North &amp; West</v>
          </cell>
          <cell r="G2417" t="str">
            <v>Distribution System Enhancements</v>
          </cell>
          <cell r="H2417" t="str">
            <v>T&amp;D Engineering</v>
          </cell>
          <cell r="I2417" t="str">
            <v>T&amp;D</v>
          </cell>
          <cell r="J2417" t="str">
            <v>Performance &amp; Capacity</v>
          </cell>
          <cell r="K2417" t="str">
            <v>SRV_ED</v>
          </cell>
          <cell r="L2417" t="str">
            <v>JUR_WA</v>
          </cell>
          <cell r="M2417" t="str">
            <v>Elec Distribution 360-373</v>
          </cell>
          <cell r="N2417" t="str">
            <v>True</v>
          </cell>
          <cell r="O2417" t="str">
            <v>Inactive</v>
          </cell>
          <cell r="P2417" t="str">
            <v>ORG_C51</v>
          </cell>
        </row>
        <row r="2418">
          <cell r="A2418" t="str">
            <v>BI_WD305</v>
          </cell>
          <cell r="B2418" t="str">
            <v>WD305</v>
          </cell>
          <cell r="C2418" t="str">
            <v>BI_WD305 - CLV34F1 - Midline</v>
          </cell>
          <cell r="D2418" t="str">
            <v>ER_2514</v>
          </cell>
          <cell r="E2418" t="str">
            <v>2514</v>
          </cell>
          <cell r="F2418" t="str">
            <v>ER_2514 - Distribution - Spokane North &amp; West</v>
          </cell>
          <cell r="G2418" t="str">
            <v>Distribution System Enhancements</v>
          </cell>
          <cell r="H2418" t="str">
            <v>T&amp;D Engineering</v>
          </cell>
          <cell r="I2418" t="str">
            <v>T&amp;D</v>
          </cell>
          <cell r="J2418" t="str">
            <v>Performance &amp; Capacity</v>
          </cell>
          <cell r="K2418" t="str">
            <v>SRV_ED</v>
          </cell>
          <cell r="L2418" t="str">
            <v>JUR_WA</v>
          </cell>
          <cell r="M2418" t="str">
            <v>Elec Distribution 360-373</v>
          </cell>
          <cell r="N2418" t="str">
            <v>True</v>
          </cell>
          <cell r="O2418" t="str">
            <v>Inactive</v>
          </cell>
          <cell r="P2418" t="str">
            <v>ORG_C51</v>
          </cell>
        </row>
        <row r="2419">
          <cell r="A2419" t="str">
            <v>BI_WD306</v>
          </cell>
          <cell r="B2419" t="str">
            <v>WD306</v>
          </cell>
          <cell r="C2419" t="str">
            <v>BI_WD306 - CHW12F4 Recond near Ctnwd Road</v>
          </cell>
          <cell r="D2419" t="str">
            <v>ER_2514</v>
          </cell>
          <cell r="E2419" t="str">
            <v>2514</v>
          </cell>
          <cell r="F2419" t="str">
            <v>ER_2514 - Distribution - Spokane North &amp; West</v>
          </cell>
          <cell r="G2419" t="str">
            <v>Distribution System Enhancements</v>
          </cell>
          <cell r="H2419" t="str">
            <v>T&amp;D Engineering</v>
          </cell>
          <cell r="I2419" t="str">
            <v>T&amp;D</v>
          </cell>
          <cell r="J2419" t="str">
            <v>Performance &amp; Capacity</v>
          </cell>
          <cell r="K2419" t="str">
            <v>SRV_ED</v>
          </cell>
          <cell r="L2419" t="str">
            <v>JUR_WA</v>
          </cell>
          <cell r="M2419" t="str">
            <v>Elec Distribution 360-373</v>
          </cell>
          <cell r="N2419" t="str">
            <v>True</v>
          </cell>
          <cell r="O2419" t="str">
            <v>Inactive</v>
          </cell>
          <cell r="P2419" t="str">
            <v>ORG_C51</v>
          </cell>
        </row>
        <row r="2420">
          <cell r="A2420" t="str">
            <v>BI_WD307</v>
          </cell>
          <cell r="B2420" t="str">
            <v>WD307</v>
          </cell>
          <cell r="C2420" t="str">
            <v>BI_WD307 - Spirit 12 F1 Feeder Upgrade</v>
          </cell>
          <cell r="D2420" t="str">
            <v>ER_2470</v>
          </cell>
          <cell r="E2420" t="str">
            <v>2470</v>
          </cell>
          <cell r="F2420" t="str">
            <v>ER_2470 - Dist Grid Modernization</v>
          </cell>
          <cell r="G2420" t="str">
            <v>Distribution Grid Modernization</v>
          </cell>
          <cell r="H2420" t="str">
            <v>T&amp;D Operations</v>
          </cell>
          <cell r="I2420" t="str">
            <v>T&amp;D</v>
          </cell>
          <cell r="J2420" t="str">
            <v>Asset Condition</v>
          </cell>
          <cell r="K2420" t="str">
            <v>SRV_ED</v>
          </cell>
          <cell r="L2420" t="str">
            <v>JUR_WA</v>
          </cell>
          <cell r="M2420" t="str">
            <v>Elec Distribution 360-373</v>
          </cell>
          <cell r="N2420" t="str">
            <v>False</v>
          </cell>
          <cell r="O2420" t="str">
            <v>Active</v>
          </cell>
          <cell r="P2420" t="str">
            <v>ORG_E51</v>
          </cell>
        </row>
        <row r="2421">
          <cell r="A2421" t="str">
            <v>BI_WD308</v>
          </cell>
          <cell r="B2421" t="str">
            <v>WD308</v>
          </cell>
          <cell r="C2421" t="str">
            <v>BI_WD308 - Turtle Meter Replacement</v>
          </cell>
          <cell r="D2421" t="str">
            <v>ER_2588</v>
          </cell>
          <cell r="E2421" t="str">
            <v>2588</v>
          </cell>
          <cell r="F2421" t="str">
            <v>ER_2588 - Turtle Meter Replacement</v>
          </cell>
          <cell r="G2421" t="str">
            <v>Regular Capital - Pre Business Case</v>
          </cell>
          <cell r="H2421" t="str">
            <v>No Subfunction</v>
          </cell>
          <cell r="I2421" t="str">
            <v>No Function</v>
          </cell>
          <cell r="J2421" t="str">
            <v>No Driver</v>
          </cell>
          <cell r="K2421" t="str">
            <v>SRV_ED</v>
          </cell>
          <cell r="L2421" t="str">
            <v>JUR_WA</v>
          </cell>
          <cell r="M2421" t="str">
            <v>Elec Distribution 360-373</v>
          </cell>
          <cell r="N2421" t="str">
            <v>False</v>
          </cell>
          <cell r="O2421" t="str">
            <v>Inactive</v>
          </cell>
          <cell r="P2421" t="str">
            <v>ORG_Z08</v>
          </cell>
        </row>
        <row r="2422">
          <cell r="A2422" t="str">
            <v>BI_WD309</v>
          </cell>
          <cell r="B2422" t="str">
            <v>WD309</v>
          </cell>
          <cell r="C2422" t="str">
            <v>BI_WD309 - Elec Meter Replacement Non Revenue</v>
          </cell>
          <cell r="D2422" t="str">
            <v>ER_2073</v>
          </cell>
          <cell r="E2422" t="str">
            <v>2073</v>
          </cell>
          <cell r="F2422" t="str">
            <v>ER_2073 - Elec Meter Replacement Non Revenue</v>
          </cell>
          <cell r="G2422" t="str">
            <v>Meter Minor Blanket</v>
          </cell>
          <cell r="H2422" t="str">
            <v>T&amp;D Operations</v>
          </cell>
          <cell r="I2422" t="str">
            <v>T&amp;D</v>
          </cell>
          <cell r="J2422" t="str">
            <v>Failed Plant &amp; Operations</v>
          </cell>
          <cell r="K2422" t="str">
            <v>SRV_ED</v>
          </cell>
          <cell r="L2422" t="str">
            <v>JUR_AN</v>
          </cell>
          <cell r="M2422" t="str">
            <v>Elec Distribution 360-373</v>
          </cell>
          <cell r="N2422" t="str">
            <v>False</v>
          </cell>
          <cell r="O2422" t="str">
            <v>Active</v>
          </cell>
          <cell r="P2422" t="str">
            <v>ORG_Z08</v>
          </cell>
        </row>
        <row r="2423">
          <cell r="A2423" t="str">
            <v>BI_WD400</v>
          </cell>
          <cell r="B2423" t="str">
            <v>WD400</v>
          </cell>
          <cell r="C2423" t="str">
            <v>BI_WD400 - Spirit 12F1 WA</v>
          </cell>
          <cell r="D2423" t="str">
            <v>ER_2414</v>
          </cell>
          <cell r="E2423" t="str">
            <v>2414</v>
          </cell>
          <cell r="F2423" t="str">
            <v>ER_2414 - Sys-Dist Reliability-Improve Worst Fdrs</v>
          </cell>
          <cell r="G2423" t="str">
            <v>Distribution System Enhancements</v>
          </cell>
          <cell r="H2423" t="str">
            <v>T&amp;D Engineering</v>
          </cell>
          <cell r="I2423" t="str">
            <v>T&amp;D</v>
          </cell>
          <cell r="J2423" t="str">
            <v>Performance &amp; Capacity</v>
          </cell>
          <cell r="K2423" t="str">
            <v>SRV_ED</v>
          </cell>
          <cell r="L2423" t="str">
            <v>JUR_WA</v>
          </cell>
          <cell r="M2423" t="str">
            <v>Elec Distribution 360-373</v>
          </cell>
          <cell r="N2423" t="str">
            <v>True</v>
          </cell>
          <cell r="O2423" t="str">
            <v>Inactive</v>
          </cell>
          <cell r="P2423" t="str">
            <v>ORG_G50</v>
          </cell>
        </row>
        <row r="2424">
          <cell r="A2424" t="str">
            <v>BI_WD401</v>
          </cell>
          <cell r="B2424" t="str">
            <v>WD401</v>
          </cell>
          <cell r="C2424" t="str">
            <v>BI_WD401 - Gifford 34F1 - Add Midline Regulators</v>
          </cell>
          <cell r="D2424" t="str">
            <v>ER_2233</v>
          </cell>
          <cell r="E2424" t="str">
            <v>2233</v>
          </cell>
          <cell r="F2424" t="str">
            <v>ER_2233 - Gifford 34F1 Add Regulators</v>
          </cell>
          <cell r="G2424" t="str">
            <v>Regular Capital - Pre Business Case</v>
          </cell>
          <cell r="H2424" t="str">
            <v>No Subfunction</v>
          </cell>
          <cell r="I2424" t="str">
            <v>No Function</v>
          </cell>
          <cell r="J2424" t="str">
            <v>No Driver</v>
          </cell>
          <cell r="K2424" t="str">
            <v>SRV_ED</v>
          </cell>
          <cell r="L2424" t="str">
            <v>JUR_WA</v>
          </cell>
          <cell r="M2424" t="str">
            <v>Elec Distribution 360-373</v>
          </cell>
          <cell r="N2424" t="str">
            <v>False</v>
          </cell>
          <cell r="O2424" t="str">
            <v>Inactive</v>
          </cell>
          <cell r="P2424" t="str">
            <v>ORG_G50</v>
          </cell>
        </row>
        <row r="2425">
          <cell r="A2425" t="str">
            <v>BI_WD402</v>
          </cell>
          <cell r="B2425" t="str">
            <v>WD402</v>
          </cell>
          <cell r="C2425" t="str">
            <v>BI_WD402 - System - Bucking Banks</v>
          </cell>
          <cell r="D2425" t="str">
            <v>ER_2203</v>
          </cell>
          <cell r="E2425" t="str">
            <v>2203</v>
          </cell>
          <cell r="F2425" t="str">
            <v>ER_2203 - System - Install Bucking Banks</v>
          </cell>
          <cell r="G2425" t="str">
            <v>Regular Capital - Pre Business Case</v>
          </cell>
          <cell r="H2425" t="str">
            <v>No Subfunction</v>
          </cell>
          <cell r="I2425" t="str">
            <v>No Function</v>
          </cell>
          <cell r="J2425" t="str">
            <v>No Driver</v>
          </cell>
          <cell r="K2425" t="str">
            <v>SRV_ED</v>
          </cell>
          <cell r="L2425" t="str">
            <v>JUR_AN</v>
          </cell>
          <cell r="M2425" t="str">
            <v>Elec Distribution 360-373</v>
          </cell>
          <cell r="N2425" t="str">
            <v>True</v>
          </cell>
          <cell r="O2425" t="str">
            <v>Inactive</v>
          </cell>
          <cell r="P2425" t="str">
            <v>ORG_M08</v>
          </cell>
        </row>
        <row r="2426">
          <cell r="A2426" t="str">
            <v>BI_WD403</v>
          </cell>
          <cell r="B2426" t="str">
            <v>WD403</v>
          </cell>
          <cell r="C2426" t="str">
            <v>BI_WD403 - Orin 12F3 - Add &amp; Move Midline Regulators</v>
          </cell>
          <cell r="D2426" t="str">
            <v>ER_2247</v>
          </cell>
          <cell r="E2426" t="str">
            <v>2247</v>
          </cell>
          <cell r="F2426" t="str">
            <v>ER_2247 - ORI 12F3 Line Regulators</v>
          </cell>
          <cell r="G2426" t="str">
            <v>Regular Capital - Pre Business Case</v>
          </cell>
          <cell r="H2426" t="str">
            <v>No Subfunction</v>
          </cell>
          <cell r="I2426" t="str">
            <v>No Function</v>
          </cell>
          <cell r="J2426" t="str">
            <v>No Driver</v>
          </cell>
          <cell r="K2426" t="str">
            <v>SRV_ED</v>
          </cell>
          <cell r="L2426" t="str">
            <v>JUR_WA</v>
          </cell>
          <cell r="M2426" t="str">
            <v>Elec Distribution 360-373</v>
          </cell>
          <cell r="N2426" t="str">
            <v>False</v>
          </cell>
          <cell r="O2426" t="str">
            <v>Inactive</v>
          </cell>
          <cell r="P2426" t="str">
            <v>ORG_G50</v>
          </cell>
        </row>
        <row r="2427">
          <cell r="A2427" t="str">
            <v>BI_WD404</v>
          </cell>
          <cell r="B2427" t="str">
            <v>WD404</v>
          </cell>
          <cell r="C2427" t="str">
            <v>BI_WD404 - Orin 115Kv Sub ? Upgrade 12F3 Voltage Regs</v>
          </cell>
          <cell r="D2427" t="str">
            <v>ER_2247</v>
          </cell>
          <cell r="E2427" t="str">
            <v>2247</v>
          </cell>
          <cell r="F2427" t="str">
            <v>ER_2247 - ORI 12F3 Line Regulators</v>
          </cell>
          <cell r="G2427" t="str">
            <v>Regular Capital - Pre Business Case</v>
          </cell>
          <cell r="H2427" t="str">
            <v>No Subfunction</v>
          </cell>
          <cell r="I2427" t="str">
            <v>No Function</v>
          </cell>
          <cell r="J2427" t="str">
            <v>No Driver</v>
          </cell>
          <cell r="K2427" t="str">
            <v>SRV_ED</v>
          </cell>
          <cell r="L2427" t="str">
            <v>JUR_WA</v>
          </cell>
          <cell r="M2427" t="str">
            <v>Elec Distribution 360-373</v>
          </cell>
          <cell r="N2427" t="str">
            <v>False</v>
          </cell>
          <cell r="O2427" t="str">
            <v>Inactive</v>
          </cell>
          <cell r="P2427" t="str">
            <v>ORG_F08</v>
          </cell>
        </row>
        <row r="2428">
          <cell r="A2428" t="str">
            <v>BI_WD405</v>
          </cell>
          <cell r="B2428" t="str">
            <v>WD405</v>
          </cell>
          <cell r="C2428" t="str">
            <v>BI_WD405 - Met Chip Sub R&amp;S - Convert Customer to 13 Kv</v>
          </cell>
          <cell r="D2428" t="str">
            <v>ER_2244</v>
          </cell>
          <cell r="E2428" t="str">
            <v>2244</v>
          </cell>
          <cell r="F2428" t="str">
            <v>ER_2244 - Met Chip</v>
          </cell>
          <cell r="G2428" t="str">
            <v>Regular Capital - Pre Business Case</v>
          </cell>
          <cell r="H2428" t="str">
            <v>No Subfunction</v>
          </cell>
          <cell r="I2428" t="str">
            <v>No Function</v>
          </cell>
          <cell r="J2428" t="str">
            <v>No Driver</v>
          </cell>
          <cell r="K2428" t="str">
            <v>SRV_ED</v>
          </cell>
          <cell r="L2428" t="str">
            <v>JUR_WA</v>
          </cell>
          <cell r="M2428" t="str">
            <v>Elec Distribution 360-373</v>
          </cell>
          <cell r="N2428" t="str">
            <v>True</v>
          </cell>
          <cell r="O2428" t="str">
            <v>Inactive</v>
          </cell>
          <cell r="P2428" t="str">
            <v>ORG_G50</v>
          </cell>
        </row>
        <row r="2429">
          <cell r="A2429" t="str">
            <v>BI_WD500</v>
          </cell>
          <cell r="B2429" t="str">
            <v>WD500</v>
          </cell>
          <cell r="C2429" t="str">
            <v>BI_WD500 - CLV 12F4 Recond 1.6 mi</v>
          </cell>
          <cell r="D2429" t="str">
            <v>ER_2514</v>
          </cell>
          <cell r="E2429" t="str">
            <v>2514</v>
          </cell>
          <cell r="F2429" t="str">
            <v>ER_2514 - Distribution - Spokane North &amp; West</v>
          </cell>
          <cell r="G2429" t="str">
            <v>Distribution System Enhancements</v>
          </cell>
          <cell r="H2429" t="str">
            <v>T&amp;D Engineering</v>
          </cell>
          <cell r="I2429" t="str">
            <v>T&amp;D</v>
          </cell>
          <cell r="J2429" t="str">
            <v>Performance &amp; Capacity</v>
          </cell>
          <cell r="K2429" t="str">
            <v>SRV_ED</v>
          </cell>
          <cell r="L2429" t="str">
            <v>JUR_WA</v>
          </cell>
          <cell r="M2429" t="str">
            <v>Elec Distribution 360-373</v>
          </cell>
          <cell r="N2429" t="str">
            <v>True</v>
          </cell>
          <cell r="O2429" t="str">
            <v>Inactive</v>
          </cell>
          <cell r="P2429" t="str">
            <v>ORG_C51</v>
          </cell>
        </row>
        <row r="2430">
          <cell r="A2430" t="str">
            <v>BI_WD501</v>
          </cell>
          <cell r="B2430" t="str">
            <v>WD501</v>
          </cell>
          <cell r="C2430" t="str">
            <v>BI_WD501 - KET 12F2 - Chg FDR Voltage to 13.2 kV</v>
          </cell>
          <cell r="D2430" t="str">
            <v>ER_2514</v>
          </cell>
          <cell r="E2430" t="str">
            <v>2514</v>
          </cell>
          <cell r="F2430" t="str">
            <v>ER_2514 - Distribution - Spokane North &amp; West</v>
          </cell>
          <cell r="G2430" t="str">
            <v>Distribution System Enhancements</v>
          </cell>
          <cell r="H2430" t="str">
            <v>T&amp;D Engineering</v>
          </cell>
          <cell r="I2430" t="str">
            <v>T&amp;D</v>
          </cell>
          <cell r="J2430" t="str">
            <v>Performance &amp; Capacity</v>
          </cell>
          <cell r="K2430" t="str">
            <v>SRV_ED</v>
          </cell>
          <cell r="L2430" t="str">
            <v>JUR_WA</v>
          </cell>
          <cell r="M2430" t="str">
            <v>Elec Distribution 360-373</v>
          </cell>
          <cell r="N2430" t="str">
            <v>True</v>
          </cell>
          <cell r="O2430" t="str">
            <v>Inactive</v>
          </cell>
          <cell r="P2430" t="str">
            <v>ORG_C51</v>
          </cell>
        </row>
        <row r="2431">
          <cell r="A2431" t="str">
            <v>BI_WD600</v>
          </cell>
          <cell r="B2431" t="str">
            <v>WD600</v>
          </cell>
          <cell r="C2431" t="str">
            <v>BI_WD600 - 49N Substation - Distribution Line Integration</v>
          </cell>
          <cell r="D2431" t="str">
            <v>ER_2274</v>
          </cell>
          <cell r="E2431" t="str">
            <v>2274</v>
          </cell>
          <cell r="F2431" t="str">
            <v>ER_2274 - New Substations</v>
          </cell>
          <cell r="G2431" t="str">
            <v>Substation - New Distribution Station Capacity Program</v>
          </cell>
          <cell r="H2431" t="str">
            <v>T&amp;D Engineering</v>
          </cell>
          <cell r="I2431" t="str">
            <v>T&amp;D</v>
          </cell>
          <cell r="J2431" t="str">
            <v>Performance &amp; Capacity</v>
          </cell>
          <cell r="K2431" t="str">
            <v>SRV_ED</v>
          </cell>
          <cell r="L2431" t="str">
            <v>JUR_WA</v>
          </cell>
          <cell r="M2431" t="str">
            <v>Elec Transmission 350-359</v>
          </cell>
          <cell r="N2431" t="str">
            <v>True</v>
          </cell>
          <cell r="O2431" t="str">
            <v>Inactive</v>
          </cell>
          <cell r="P2431" t="str">
            <v>ORG_G50</v>
          </cell>
        </row>
        <row r="2432">
          <cell r="A2432" t="str">
            <v>BI_WD601</v>
          </cell>
          <cell r="B2432" t="str">
            <v>WD601</v>
          </cell>
          <cell r="C2432" t="str">
            <v>BI_WD601 - Colville 34F1:  RCND Evans cutoff to Bosberg</v>
          </cell>
          <cell r="D2432" t="str">
            <v>ER_2514</v>
          </cell>
          <cell r="E2432" t="str">
            <v>2514</v>
          </cell>
          <cell r="F2432" t="str">
            <v>ER_2514 - Distribution - Spokane North &amp; West</v>
          </cell>
          <cell r="G2432" t="str">
            <v>Distribution System Enhancements</v>
          </cell>
          <cell r="H2432" t="str">
            <v>T&amp;D Engineering</v>
          </cell>
          <cell r="I2432" t="str">
            <v>T&amp;D</v>
          </cell>
          <cell r="J2432" t="str">
            <v>Performance &amp; Capacity</v>
          </cell>
          <cell r="K2432" t="str">
            <v>SRV_ED</v>
          </cell>
          <cell r="L2432" t="str">
            <v>JUR_WA</v>
          </cell>
          <cell r="M2432" t="str">
            <v>Elec Distribution 360-373</v>
          </cell>
          <cell r="N2432" t="str">
            <v>True</v>
          </cell>
          <cell r="O2432" t="str">
            <v>Inactive</v>
          </cell>
          <cell r="P2432" t="str">
            <v>ORG_C51</v>
          </cell>
        </row>
        <row r="2433">
          <cell r="A2433" t="str">
            <v>BI_WD602</v>
          </cell>
          <cell r="B2433" t="str">
            <v>WD602</v>
          </cell>
          <cell r="C2433" t="str">
            <v>BI_WD602 - SPI12F1 Grid Mod Automation</v>
          </cell>
          <cell r="D2433" t="str">
            <v>ER_2599</v>
          </cell>
          <cell r="E2433" t="str">
            <v>2599</v>
          </cell>
          <cell r="F2433" t="str">
            <v>ER_2599 - Grid Mod Automation</v>
          </cell>
          <cell r="G2433" t="str">
            <v>Distribution Grid Modernization</v>
          </cell>
          <cell r="H2433" t="str">
            <v>T&amp;D Operations</v>
          </cell>
          <cell r="I2433" t="str">
            <v>T&amp;D</v>
          </cell>
          <cell r="J2433" t="str">
            <v>Asset Condition</v>
          </cell>
          <cell r="K2433" t="str">
            <v>SRV_ED</v>
          </cell>
          <cell r="L2433" t="str">
            <v>JUR_AN</v>
          </cell>
          <cell r="M2433" t="str">
            <v>Elec Distribution 360-373</v>
          </cell>
          <cell r="N2433" t="str">
            <v>True</v>
          </cell>
          <cell r="O2433" t="str">
            <v>Inactive</v>
          </cell>
          <cell r="P2433" t="str">
            <v>ORG_T51</v>
          </cell>
        </row>
        <row r="2434">
          <cell r="A2434" t="str">
            <v>BI_WD622</v>
          </cell>
          <cell r="B2434" t="str">
            <v>WD622</v>
          </cell>
          <cell r="C2434" t="str">
            <v>BI_WD622 - GIF 34F2 Service Improvement</v>
          </cell>
          <cell r="D2434" t="str">
            <v>ER_2431</v>
          </cell>
          <cell r="E2434" t="str">
            <v>2431</v>
          </cell>
          <cell r="F2434" t="str">
            <v>ER_2431 - Gifford Feeders-Service Reliability</v>
          </cell>
          <cell r="G2434" t="str">
            <v>Regular Capital - Pre Business Case</v>
          </cell>
          <cell r="H2434" t="str">
            <v>No Subfunction</v>
          </cell>
          <cell r="I2434" t="str">
            <v>No Function</v>
          </cell>
          <cell r="J2434" t="str">
            <v>No Driver</v>
          </cell>
          <cell r="K2434" t="str">
            <v>SRV_ED</v>
          </cell>
          <cell r="L2434" t="str">
            <v>JUR_WA</v>
          </cell>
          <cell r="M2434" t="str">
            <v>Elec Distribution 360-373</v>
          </cell>
          <cell r="N2434" t="str">
            <v>False</v>
          </cell>
          <cell r="O2434" t="str">
            <v>Inactive</v>
          </cell>
          <cell r="P2434" t="str">
            <v>ORG_C51</v>
          </cell>
        </row>
        <row r="2435">
          <cell r="A2435" t="str">
            <v>BI_WD628</v>
          </cell>
          <cell r="B2435" t="str">
            <v>WD628</v>
          </cell>
          <cell r="C2435" t="str">
            <v>BI_WD628 - GIF 34F1 Service Improvement</v>
          </cell>
          <cell r="D2435" t="str">
            <v>ER_2431</v>
          </cell>
          <cell r="E2435" t="str">
            <v>2431</v>
          </cell>
          <cell r="F2435" t="str">
            <v>ER_2431 - Gifford Feeders-Service Reliability</v>
          </cell>
          <cell r="G2435" t="str">
            <v>Regular Capital - Pre Business Case</v>
          </cell>
          <cell r="H2435" t="str">
            <v>No Subfunction</v>
          </cell>
          <cell r="I2435" t="str">
            <v>No Function</v>
          </cell>
          <cell r="J2435" t="str">
            <v>No Driver</v>
          </cell>
          <cell r="K2435" t="str">
            <v>SRV_ED</v>
          </cell>
          <cell r="L2435" t="str">
            <v>JUR_WA</v>
          </cell>
          <cell r="M2435" t="str">
            <v>Elec Distribution 360-373</v>
          </cell>
          <cell r="N2435" t="str">
            <v>False</v>
          </cell>
          <cell r="O2435" t="str">
            <v>Inactive</v>
          </cell>
          <cell r="P2435" t="str">
            <v>ORG_C51</v>
          </cell>
        </row>
        <row r="2436">
          <cell r="A2436" t="str">
            <v>BI_WD682</v>
          </cell>
          <cell r="B2436" t="str">
            <v>WD682</v>
          </cell>
          <cell r="C2436" t="str">
            <v>BI_WD682 - CLV 34F1 Service Improvement</v>
          </cell>
          <cell r="D2436" t="str">
            <v>ER_2430</v>
          </cell>
          <cell r="E2436" t="str">
            <v>2430</v>
          </cell>
          <cell r="F2436" t="str">
            <v>ER_2430 - Colville Area-Service Improvement</v>
          </cell>
          <cell r="G2436" t="str">
            <v>Regular Capital - Pre Business Case</v>
          </cell>
          <cell r="H2436" t="str">
            <v>No Subfunction</v>
          </cell>
          <cell r="I2436" t="str">
            <v>No Function</v>
          </cell>
          <cell r="J2436" t="str">
            <v>No Driver</v>
          </cell>
          <cell r="K2436" t="str">
            <v>SRV_ED</v>
          </cell>
          <cell r="L2436" t="str">
            <v>JUR_WA</v>
          </cell>
          <cell r="M2436" t="str">
            <v>Elec Distribution 360-373</v>
          </cell>
          <cell r="N2436" t="str">
            <v>False</v>
          </cell>
          <cell r="O2436" t="str">
            <v>Inactive</v>
          </cell>
          <cell r="P2436" t="str">
            <v>ORG_C51</v>
          </cell>
        </row>
        <row r="2437">
          <cell r="A2437" t="str">
            <v>BI_WD700</v>
          </cell>
          <cell r="B2437" t="str">
            <v>WD700</v>
          </cell>
          <cell r="C2437" t="str">
            <v>BI_WD700 - Chewelah 12F3 Service Improvement</v>
          </cell>
          <cell r="D2437" t="str">
            <v>ER_2468</v>
          </cell>
          <cell r="E2437" t="str">
            <v>2468</v>
          </cell>
          <cell r="F2437" t="str">
            <v>ER_2468 - Chewelah 12F3 Service Improvement</v>
          </cell>
          <cell r="G2437" t="str">
            <v>Regular Capital - Pre Business Case</v>
          </cell>
          <cell r="H2437" t="str">
            <v>No Subfunction</v>
          </cell>
          <cell r="I2437" t="str">
            <v>No Function</v>
          </cell>
          <cell r="J2437" t="str">
            <v>No Driver</v>
          </cell>
          <cell r="K2437" t="str">
            <v>SRV_ED</v>
          </cell>
          <cell r="L2437" t="str">
            <v>JUR_WA</v>
          </cell>
          <cell r="M2437" t="str">
            <v>Elec Distribution 360-373</v>
          </cell>
          <cell r="N2437" t="str">
            <v>True</v>
          </cell>
          <cell r="O2437" t="str">
            <v>Inactive</v>
          </cell>
          <cell r="P2437" t="str">
            <v>ORG_C51</v>
          </cell>
        </row>
        <row r="2438">
          <cell r="A2438" t="str">
            <v>BI_WD701</v>
          </cell>
          <cell r="B2438" t="str">
            <v>WD701</v>
          </cell>
          <cell r="C2438" t="str">
            <v>BI_WD701 - CHW12F2 Boring Conduit 49N Ski Expansion</v>
          </cell>
          <cell r="D2438" t="str">
            <v>ER_2514</v>
          </cell>
          <cell r="E2438" t="str">
            <v>2514</v>
          </cell>
          <cell r="F2438" t="str">
            <v>ER_2514 - Distribution - Spokane North &amp; West</v>
          </cell>
          <cell r="G2438" t="str">
            <v>Distribution System Enhancements</v>
          </cell>
          <cell r="H2438" t="str">
            <v>T&amp;D Engineering</v>
          </cell>
          <cell r="I2438" t="str">
            <v>T&amp;D</v>
          </cell>
          <cell r="J2438" t="str">
            <v>Performance &amp; Capacity</v>
          </cell>
          <cell r="K2438" t="str">
            <v>SRV_ED</v>
          </cell>
          <cell r="L2438" t="str">
            <v>JUR_WA</v>
          </cell>
          <cell r="M2438" t="str">
            <v>Elec Distribution 360-373</v>
          </cell>
          <cell r="N2438" t="str">
            <v>True</v>
          </cell>
          <cell r="O2438" t="str">
            <v>Inactive</v>
          </cell>
          <cell r="P2438" t="str">
            <v>ORG_C51</v>
          </cell>
        </row>
        <row r="2439">
          <cell r="A2439" t="str">
            <v>BI_WD800</v>
          </cell>
          <cell r="B2439" t="str">
            <v>WD800</v>
          </cell>
          <cell r="C2439" t="str">
            <v>BI_WD800 - Valley 115/13V Substation Rebuild Dist Integration</v>
          </cell>
          <cell r="D2439" t="str">
            <v>ER_2204</v>
          </cell>
          <cell r="E2439" t="str">
            <v>2204</v>
          </cell>
          <cell r="F2439" t="str">
            <v>ER_2204 - Substation Rebuilds</v>
          </cell>
          <cell r="G2439" t="str">
            <v>Substation - Station Rebuilds Program</v>
          </cell>
          <cell r="H2439" t="str">
            <v>T&amp;D Engineering</v>
          </cell>
          <cell r="I2439" t="str">
            <v>T&amp;D</v>
          </cell>
          <cell r="J2439" t="str">
            <v>Asset Condition</v>
          </cell>
          <cell r="K2439" t="str">
            <v>SRV_ED</v>
          </cell>
          <cell r="L2439" t="str">
            <v>JUR_WA</v>
          </cell>
          <cell r="M2439" t="str">
            <v>Elec Distribution 360-373</v>
          </cell>
          <cell r="N2439" t="str">
            <v>True</v>
          </cell>
          <cell r="O2439" t="str">
            <v>Active</v>
          </cell>
          <cell r="P2439" t="str">
            <v>ORG_C51</v>
          </cell>
        </row>
        <row r="2440">
          <cell r="A2440" t="str">
            <v>BI_WD801</v>
          </cell>
          <cell r="B2440" t="str">
            <v>WD801</v>
          </cell>
          <cell r="C2440" t="str">
            <v>BI_WD801 - Orin 12F3:  Recond 4 miles</v>
          </cell>
          <cell r="D2440" t="str">
            <v>ER_2514</v>
          </cell>
          <cell r="E2440" t="str">
            <v>2514</v>
          </cell>
          <cell r="F2440" t="str">
            <v>ER_2514 - Distribution - Spokane North &amp; West</v>
          </cell>
          <cell r="G2440" t="str">
            <v>Distribution System Enhancements</v>
          </cell>
          <cell r="H2440" t="str">
            <v>T&amp;D Engineering</v>
          </cell>
          <cell r="I2440" t="str">
            <v>T&amp;D</v>
          </cell>
          <cell r="J2440" t="str">
            <v>Performance &amp; Capacity</v>
          </cell>
          <cell r="K2440" t="str">
            <v>SRV_ED</v>
          </cell>
          <cell r="L2440" t="str">
            <v>JUR_WA</v>
          </cell>
          <cell r="M2440" t="str">
            <v>Elec Distribution 360-373</v>
          </cell>
          <cell r="N2440" t="str">
            <v>True</v>
          </cell>
          <cell r="O2440" t="str">
            <v>Active</v>
          </cell>
          <cell r="P2440" t="str">
            <v>ORG_C51</v>
          </cell>
        </row>
        <row r="2441">
          <cell r="A2441" t="str">
            <v>BI_WD802</v>
          </cell>
          <cell r="B2441" t="str">
            <v>WD802</v>
          </cell>
          <cell r="C2441" t="str">
            <v>BI_WD802 - Greenwood 12F2:  Area Capacity Upgrades</v>
          </cell>
          <cell r="D2441" t="str">
            <v>ER_2514</v>
          </cell>
          <cell r="E2441" t="str">
            <v>2514</v>
          </cell>
          <cell r="F2441" t="str">
            <v>ER_2514 - Distribution - Spokane North &amp; West</v>
          </cell>
          <cell r="G2441" t="str">
            <v>Distribution System Enhancements</v>
          </cell>
          <cell r="H2441" t="str">
            <v>T&amp;D Engineering</v>
          </cell>
          <cell r="I2441" t="str">
            <v>T&amp;D</v>
          </cell>
          <cell r="J2441" t="str">
            <v>Performance &amp; Capacity</v>
          </cell>
          <cell r="K2441" t="str">
            <v>SRV_ED</v>
          </cell>
          <cell r="L2441" t="str">
            <v>JUR_WA</v>
          </cell>
          <cell r="M2441" t="str">
            <v>Elec Distribution 360-373</v>
          </cell>
          <cell r="N2441" t="str">
            <v>True</v>
          </cell>
          <cell r="O2441" t="str">
            <v>Active</v>
          </cell>
          <cell r="P2441" t="str">
            <v>ORG_C51</v>
          </cell>
        </row>
        <row r="2442">
          <cell r="A2442" t="str">
            <v>BI_WD803</v>
          </cell>
          <cell r="B2442" t="str">
            <v>WD803</v>
          </cell>
          <cell r="C2442" t="str">
            <v>BI_WD803 - Spirit Distribution work for transformer repl</v>
          </cell>
          <cell r="D2442" t="str">
            <v>ER_2204</v>
          </cell>
          <cell r="E2442" t="str">
            <v>2204</v>
          </cell>
          <cell r="F2442" t="str">
            <v>ER_2204 - Substation Rebuilds</v>
          </cell>
          <cell r="G2442" t="str">
            <v>Substation - Station Rebuilds Program</v>
          </cell>
          <cell r="H2442" t="str">
            <v>T&amp;D Engineering</v>
          </cell>
          <cell r="I2442" t="str">
            <v>T&amp;D</v>
          </cell>
          <cell r="J2442" t="str">
            <v>Asset Condition</v>
          </cell>
          <cell r="K2442" t="str">
            <v>SRV_ED</v>
          </cell>
          <cell r="L2442" t="str">
            <v>JUR_WA</v>
          </cell>
          <cell r="M2442" t="str">
            <v>Elec Distribution 360-373</v>
          </cell>
          <cell r="N2442" t="str">
            <v>True</v>
          </cell>
          <cell r="O2442" t="str">
            <v>Active</v>
          </cell>
          <cell r="P2442" t="str">
            <v>ORG_C51</v>
          </cell>
        </row>
        <row r="2443">
          <cell r="A2443" t="str">
            <v>BI_WD804</v>
          </cell>
          <cell r="B2443" t="str">
            <v>WD804</v>
          </cell>
          <cell r="C2443" t="str">
            <v>BI_WD804 - Orin-Arden Tie underbuild reconductor</v>
          </cell>
          <cell r="D2443" t="str">
            <v>ER_2514</v>
          </cell>
          <cell r="E2443" t="str">
            <v>2514</v>
          </cell>
          <cell r="F2443" t="str">
            <v>ER_2514 - Distribution - Spokane North &amp; West</v>
          </cell>
          <cell r="G2443" t="str">
            <v>Distribution System Enhancements</v>
          </cell>
          <cell r="H2443" t="str">
            <v>T&amp;D Engineering</v>
          </cell>
          <cell r="I2443" t="str">
            <v>T&amp;D</v>
          </cell>
          <cell r="J2443" t="str">
            <v>Performance &amp; Capacity</v>
          </cell>
          <cell r="K2443" t="str">
            <v>SRV_ED</v>
          </cell>
          <cell r="L2443" t="str">
            <v>JUR_WA</v>
          </cell>
          <cell r="M2443" t="str">
            <v>Elec Distribution 360-373</v>
          </cell>
          <cell r="N2443" t="str">
            <v>True</v>
          </cell>
          <cell r="O2443" t="str">
            <v>Active</v>
          </cell>
          <cell r="P2443" t="str">
            <v>ORG_C51</v>
          </cell>
        </row>
        <row r="2444">
          <cell r="A2444" t="str">
            <v>BI_WD805</v>
          </cell>
          <cell r="B2444" t="str">
            <v>WD805</v>
          </cell>
          <cell r="C2444" t="str">
            <v>BI_WD805 - Lind-Warden 115kV Rebuild: Distribution Underbuild</v>
          </cell>
          <cell r="D2444" t="str">
            <v>ER_2604</v>
          </cell>
          <cell r="E2444" t="str">
            <v>2604</v>
          </cell>
          <cell r="F2444" t="str">
            <v>ER_2604 - Lind-Warden 115kV Transmission Line Rebuild</v>
          </cell>
          <cell r="G2444" t="str">
            <v>Rattlesnake Flat Wind Farm Project 115kV Integration Project</v>
          </cell>
          <cell r="H2444" t="str">
            <v>T&amp;D Engineering</v>
          </cell>
          <cell r="I2444" t="str">
            <v>T&amp;D</v>
          </cell>
          <cell r="J2444" t="str">
            <v>Customer Requested</v>
          </cell>
          <cell r="K2444" t="str">
            <v>SRV_ED</v>
          </cell>
          <cell r="L2444" t="str">
            <v>JUR_WA</v>
          </cell>
          <cell r="M2444" t="str">
            <v>Elec Transmission 350-359</v>
          </cell>
          <cell r="N2444" t="str">
            <v>True</v>
          </cell>
          <cell r="O2444" t="str">
            <v>Active</v>
          </cell>
          <cell r="P2444" t="str">
            <v>ORG_L08</v>
          </cell>
        </row>
        <row r="2445">
          <cell r="A2445" t="str">
            <v>BI_WD806</v>
          </cell>
          <cell r="B2445" t="str">
            <v>WD806</v>
          </cell>
          <cell r="C2445" t="str">
            <v>BI_WD806 - KET12F2 Reconductor River Crossing</v>
          </cell>
          <cell r="D2445" t="str">
            <v>ER_2514</v>
          </cell>
          <cell r="E2445" t="str">
            <v>2514</v>
          </cell>
          <cell r="F2445" t="str">
            <v>ER_2514 - Distribution - Spokane North &amp; West</v>
          </cell>
          <cell r="G2445" t="str">
            <v>Distribution System Enhancements</v>
          </cell>
          <cell r="H2445" t="str">
            <v>T&amp;D Engineering</v>
          </cell>
          <cell r="I2445" t="str">
            <v>T&amp;D</v>
          </cell>
          <cell r="J2445" t="str">
            <v>Performance &amp; Capacity</v>
          </cell>
          <cell r="K2445" t="str">
            <v>SRV_ED</v>
          </cell>
          <cell r="L2445" t="str">
            <v>JUR_WA</v>
          </cell>
          <cell r="M2445" t="str">
            <v>Elec Distribution 360-373</v>
          </cell>
          <cell r="N2445" t="str">
            <v>True</v>
          </cell>
          <cell r="O2445" t="str">
            <v>Active</v>
          </cell>
          <cell r="P2445" t="str">
            <v>ORG_C51</v>
          </cell>
        </row>
        <row r="2446">
          <cell r="A2446" t="str">
            <v>BI_WD807</v>
          </cell>
          <cell r="B2446" t="str">
            <v>WD807</v>
          </cell>
          <cell r="C2446" t="str">
            <v>BI_WD807 - KET12F2 Midline Voltage Regulators</v>
          </cell>
          <cell r="D2446" t="str">
            <v>ER_2514</v>
          </cell>
          <cell r="E2446" t="str">
            <v>2514</v>
          </cell>
          <cell r="F2446" t="str">
            <v>ER_2514 - Distribution - Spokane North &amp; West</v>
          </cell>
          <cell r="G2446" t="str">
            <v>Distribution System Enhancements</v>
          </cell>
          <cell r="H2446" t="str">
            <v>T&amp;D Engineering</v>
          </cell>
          <cell r="I2446" t="str">
            <v>T&amp;D</v>
          </cell>
          <cell r="J2446" t="str">
            <v>Performance &amp; Capacity</v>
          </cell>
          <cell r="K2446" t="str">
            <v>SRV_ED</v>
          </cell>
          <cell r="L2446" t="str">
            <v>JUR_WA</v>
          </cell>
          <cell r="M2446" t="str">
            <v>Elec Distribution 360-373</v>
          </cell>
          <cell r="N2446" t="str">
            <v>False</v>
          </cell>
          <cell r="O2446" t="str">
            <v>Active</v>
          </cell>
          <cell r="P2446" t="str">
            <v>ORG_C51</v>
          </cell>
        </row>
        <row r="2447">
          <cell r="A2447" t="str">
            <v>BI_WD808</v>
          </cell>
          <cell r="B2447" t="str">
            <v>WD808</v>
          </cell>
          <cell r="C2447" t="str">
            <v>BI_WD808 - Gifford 34F1 Viper Installation Hunters</v>
          </cell>
          <cell r="D2447" t="str">
            <v>ER_2514</v>
          </cell>
          <cell r="E2447" t="str">
            <v>2514</v>
          </cell>
          <cell r="F2447" t="str">
            <v>ER_2514 - Distribution - Spokane North &amp; West</v>
          </cell>
          <cell r="G2447" t="str">
            <v>Distribution System Enhancements</v>
          </cell>
          <cell r="H2447" t="str">
            <v>T&amp;D Engineering</v>
          </cell>
          <cell r="I2447" t="str">
            <v>T&amp;D</v>
          </cell>
          <cell r="J2447" t="str">
            <v>Performance &amp; Capacity</v>
          </cell>
          <cell r="K2447" t="str">
            <v>SRV_ED</v>
          </cell>
          <cell r="L2447" t="str">
            <v>JUR_WA</v>
          </cell>
          <cell r="M2447" t="str">
            <v>Elec Distribution 360-373</v>
          </cell>
          <cell r="N2447" t="str">
            <v>True</v>
          </cell>
          <cell r="O2447" t="str">
            <v>Active</v>
          </cell>
          <cell r="P2447" t="str">
            <v>ORG_C51</v>
          </cell>
        </row>
        <row r="2448">
          <cell r="A2448" t="str">
            <v>BI_WD900</v>
          </cell>
          <cell r="B2448" t="str">
            <v>WD900</v>
          </cell>
          <cell r="C2448" t="str">
            <v>BI_WD900 - Valley 12F1</v>
          </cell>
          <cell r="D2448" t="str">
            <v>ER_2414</v>
          </cell>
          <cell r="E2448" t="str">
            <v>2414</v>
          </cell>
          <cell r="F2448" t="str">
            <v>ER_2414 - Sys-Dist Reliability-Improve Worst Fdrs</v>
          </cell>
          <cell r="G2448" t="str">
            <v>Distribution System Enhancements</v>
          </cell>
          <cell r="H2448" t="str">
            <v>T&amp;D Engineering</v>
          </cell>
          <cell r="I2448" t="str">
            <v>T&amp;D</v>
          </cell>
          <cell r="J2448" t="str">
            <v>Performance &amp; Capacity</v>
          </cell>
          <cell r="K2448" t="str">
            <v>SRV_ED</v>
          </cell>
          <cell r="L2448" t="str">
            <v>JUR_AN</v>
          </cell>
          <cell r="M2448" t="str">
            <v>Elec Distribution 360-373</v>
          </cell>
          <cell r="N2448" t="str">
            <v>True</v>
          </cell>
          <cell r="O2448" t="str">
            <v>Inactive</v>
          </cell>
          <cell r="P2448" t="str">
            <v>ORG_G50</v>
          </cell>
        </row>
        <row r="2449">
          <cell r="A2449" t="str">
            <v>BI_WD901</v>
          </cell>
          <cell r="B2449" t="str">
            <v>WD901</v>
          </cell>
          <cell r="C2449" t="str">
            <v>BI_WD901 - Chewelah 12F3 Split Fdr- Distribution</v>
          </cell>
          <cell r="D2449" t="str">
            <v>ER_2414</v>
          </cell>
          <cell r="E2449" t="str">
            <v>2414</v>
          </cell>
          <cell r="F2449" t="str">
            <v>ER_2414 - Sys-Dist Reliability-Improve Worst Fdrs</v>
          </cell>
          <cell r="G2449" t="str">
            <v>Distribution System Enhancements</v>
          </cell>
          <cell r="H2449" t="str">
            <v>T&amp;D Engineering</v>
          </cell>
          <cell r="I2449" t="str">
            <v>T&amp;D</v>
          </cell>
          <cell r="J2449" t="str">
            <v>Performance &amp; Capacity</v>
          </cell>
          <cell r="K2449" t="str">
            <v>SRV_ED</v>
          </cell>
          <cell r="L2449" t="str">
            <v>JUR_AN</v>
          </cell>
          <cell r="M2449" t="str">
            <v>Elec Distribution 360-373</v>
          </cell>
          <cell r="N2449" t="str">
            <v>True</v>
          </cell>
          <cell r="O2449" t="str">
            <v>Inactive</v>
          </cell>
          <cell r="P2449" t="str">
            <v>ORG_G50</v>
          </cell>
        </row>
        <row r="2450">
          <cell r="A2450" t="str">
            <v>BI_WD902</v>
          </cell>
          <cell r="B2450" t="str">
            <v>WD902</v>
          </cell>
          <cell r="C2450" t="str">
            <v>BI_WD902 - CLV 34F1 Onion Creek Reconductor</v>
          </cell>
          <cell r="D2450" t="str">
            <v>ER_2514</v>
          </cell>
          <cell r="E2450" t="str">
            <v>2514</v>
          </cell>
          <cell r="F2450" t="str">
            <v>ER_2514 - Distribution - Spokane North &amp; West</v>
          </cell>
          <cell r="G2450" t="str">
            <v>Distribution System Enhancements</v>
          </cell>
          <cell r="H2450" t="str">
            <v>T&amp;D Engineering</v>
          </cell>
          <cell r="I2450" t="str">
            <v>T&amp;D</v>
          </cell>
          <cell r="J2450" t="str">
            <v>Performance &amp; Capacity</v>
          </cell>
          <cell r="K2450" t="str">
            <v>SRV_ED</v>
          </cell>
          <cell r="L2450" t="str">
            <v>JUR_WA</v>
          </cell>
          <cell r="M2450" t="str">
            <v>Elec Distribution 360-373</v>
          </cell>
          <cell r="N2450" t="str">
            <v>True</v>
          </cell>
          <cell r="O2450" t="str">
            <v>Inactive</v>
          </cell>
          <cell r="P2450" t="str">
            <v>ORG_G50</v>
          </cell>
        </row>
        <row r="2451">
          <cell r="A2451" t="str">
            <v>BI_WD903</v>
          </cell>
          <cell r="B2451" t="str">
            <v>WD903</v>
          </cell>
          <cell r="C2451" t="str">
            <v>BI_WD903 - Downtown Colville Tie Reinforcement</v>
          </cell>
          <cell r="D2451" t="str">
            <v>ER_2514</v>
          </cell>
          <cell r="E2451" t="str">
            <v>2514</v>
          </cell>
          <cell r="F2451" t="str">
            <v>ER_2514 - Distribution - Spokane North &amp; West</v>
          </cell>
          <cell r="G2451" t="str">
            <v>Distribution System Enhancements</v>
          </cell>
          <cell r="H2451" t="str">
            <v>T&amp;D Engineering</v>
          </cell>
          <cell r="I2451" t="str">
            <v>T&amp;D</v>
          </cell>
          <cell r="J2451" t="str">
            <v>Performance &amp; Capacity</v>
          </cell>
          <cell r="K2451" t="str">
            <v>SRV_ED</v>
          </cell>
          <cell r="L2451" t="str">
            <v>JUR_WA</v>
          </cell>
          <cell r="M2451" t="str">
            <v>Elec Distribution 360-373</v>
          </cell>
          <cell r="N2451" t="str">
            <v>True</v>
          </cell>
          <cell r="O2451" t="str">
            <v>Inactive</v>
          </cell>
          <cell r="P2451" t="str">
            <v>ORG_G50</v>
          </cell>
        </row>
        <row r="2452">
          <cell r="A2452" t="str">
            <v>BI_WD904</v>
          </cell>
          <cell r="B2452" t="str">
            <v>WD904</v>
          </cell>
          <cell r="C2452" t="str">
            <v>BI_WD904 - KET 12F2 Upgrade Columbia Center</v>
          </cell>
          <cell r="D2452" t="str">
            <v>ER_2487</v>
          </cell>
          <cell r="E2452" t="str">
            <v>2487</v>
          </cell>
          <cell r="F2452" t="str">
            <v>ER_2487 - KET 12F2 Upgrade Columbia Center</v>
          </cell>
          <cell r="G2452" t="str">
            <v>Regular Capital - Pre Business Case</v>
          </cell>
          <cell r="H2452" t="str">
            <v>No Subfunction</v>
          </cell>
          <cell r="I2452" t="str">
            <v>No Function</v>
          </cell>
          <cell r="J2452" t="str">
            <v>No Driver</v>
          </cell>
          <cell r="K2452" t="str">
            <v>SRV_ED</v>
          </cell>
          <cell r="L2452" t="str">
            <v>JUR_WA</v>
          </cell>
          <cell r="M2452" t="str">
            <v>Elec Distribution 360-373</v>
          </cell>
          <cell r="N2452" t="str">
            <v>True</v>
          </cell>
          <cell r="O2452" t="str">
            <v>Inactive</v>
          </cell>
          <cell r="P2452" t="str">
            <v>ORG_G50</v>
          </cell>
        </row>
        <row r="2453">
          <cell r="A2453" t="str">
            <v>BI_WD905</v>
          </cell>
          <cell r="B2453" t="str">
            <v>WD905</v>
          </cell>
          <cell r="C2453" t="str">
            <v>BI_WD905 - SPI 12F1 River Crossing Rebuild</v>
          </cell>
          <cell r="D2453" t="str">
            <v>ER_2490</v>
          </cell>
          <cell r="E2453" t="str">
            <v>2490</v>
          </cell>
          <cell r="F2453" t="str">
            <v>ER_2490 - SPI 12F1 River Crossing Rebuild</v>
          </cell>
          <cell r="G2453" t="str">
            <v>Regular Capital - Pre Business Case</v>
          </cell>
          <cell r="H2453" t="str">
            <v>No Subfunction</v>
          </cell>
          <cell r="I2453" t="str">
            <v>No Function</v>
          </cell>
          <cell r="J2453" t="str">
            <v>No Driver</v>
          </cell>
          <cell r="K2453" t="str">
            <v>SRV_ED</v>
          </cell>
          <cell r="L2453" t="str">
            <v>JUR_WA</v>
          </cell>
          <cell r="M2453" t="str">
            <v>Elec Distribution 360-373</v>
          </cell>
          <cell r="N2453" t="str">
            <v>True</v>
          </cell>
          <cell r="O2453" t="str">
            <v>Inactive</v>
          </cell>
          <cell r="P2453" t="str">
            <v>ORG_G50</v>
          </cell>
        </row>
        <row r="2454">
          <cell r="A2454" t="str">
            <v>BI_WD906</v>
          </cell>
          <cell r="B2454" t="str">
            <v>WD906</v>
          </cell>
          <cell r="C2454" t="str">
            <v>BI_WD906 - Colville Tribe Distribution</v>
          </cell>
          <cell r="D2454" t="str">
            <v>ER_2301</v>
          </cell>
          <cell r="E2454" t="str">
            <v>2301</v>
          </cell>
          <cell r="F2454" t="str">
            <v>ER_2301 - Tribal Permits and Settlements</v>
          </cell>
          <cell r="G2454" t="str">
            <v>Tribal Permits &amp; Settlements</v>
          </cell>
          <cell r="H2454" t="str">
            <v>Other Subfunction</v>
          </cell>
          <cell r="I2454" t="str">
            <v>Other Function</v>
          </cell>
          <cell r="J2454" t="str">
            <v>Mandatory &amp; Compliance</v>
          </cell>
          <cell r="K2454" t="str">
            <v>SRV_ED</v>
          </cell>
          <cell r="L2454" t="str">
            <v>JUR_WA</v>
          </cell>
          <cell r="M2454" t="str">
            <v>Elec Transmission 350-359</v>
          </cell>
          <cell r="N2454" t="str">
            <v>False</v>
          </cell>
          <cell r="O2454" t="str">
            <v>Active</v>
          </cell>
          <cell r="P2454" t="str">
            <v>ORG_A01</v>
          </cell>
        </row>
        <row r="2455">
          <cell r="A2455" t="str">
            <v>BI_WD907</v>
          </cell>
          <cell r="B2455" t="str">
            <v>WD907</v>
          </cell>
          <cell r="C2455" t="str">
            <v>BI_WD907 - SPI 12F2 OH to UND conversion (1m)</v>
          </cell>
          <cell r="D2455" t="str">
            <v>ER_2514</v>
          </cell>
          <cell r="E2455" t="str">
            <v>2514</v>
          </cell>
          <cell r="F2455" t="str">
            <v>ER_2514 - Distribution - Spokane North &amp; West</v>
          </cell>
          <cell r="G2455" t="str">
            <v>Distribution System Enhancements</v>
          </cell>
          <cell r="H2455" t="str">
            <v>T&amp;D Engineering</v>
          </cell>
          <cell r="I2455" t="str">
            <v>T&amp;D</v>
          </cell>
          <cell r="J2455" t="str">
            <v>Performance &amp; Capacity</v>
          </cell>
          <cell r="K2455" t="str">
            <v>SRV_ED</v>
          </cell>
          <cell r="L2455" t="str">
            <v>JUR_WA</v>
          </cell>
          <cell r="M2455" t="str">
            <v>Elec Distribution 360-373</v>
          </cell>
          <cell r="N2455" t="str">
            <v>True</v>
          </cell>
          <cell r="O2455" t="str">
            <v>Active</v>
          </cell>
          <cell r="P2455" t="str">
            <v>ORG_C51</v>
          </cell>
        </row>
        <row r="2456">
          <cell r="A2456" t="str">
            <v>BI_WD990</v>
          </cell>
          <cell r="B2456" t="str">
            <v>WD990</v>
          </cell>
          <cell r="C2456" t="str">
            <v>BI_WD990 - Colville Area - Dx Performance and Capacity</v>
          </cell>
          <cell r="D2456" t="str">
            <v>ER_2623</v>
          </cell>
          <cell r="E2456" t="str">
            <v>2623</v>
          </cell>
          <cell r="F2456" t="str">
            <v>ER_2623 - Distribution - Big Bend, North &amp; West</v>
          </cell>
          <cell r="G2456" t="str">
            <v>Distribution System Enhancements</v>
          </cell>
          <cell r="H2456" t="str">
            <v>T&amp;D Engineering</v>
          </cell>
          <cell r="I2456" t="str">
            <v>T&amp;D</v>
          </cell>
          <cell r="J2456" t="str">
            <v>Performance &amp; Capacity</v>
          </cell>
          <cell r="K2456" t="str">
            <v>SRV_ED</v>
          </cell>
          <cell r="L2456" t="str">
            <v>JUR_WA</v>
          </cell>
          <cell r="M2456" t="str">
            <v>Elec Distribution 360-373</v>
          </cell>
          <cell r="N2456" t="str">
            <v>False</v>
          </cell>
          <cell r="O2456" t="str">
            <v>Active</v>
          </cell>
          <cell r="P2456" t="str">
            <v>ORG_C51</v>
          </cell>
        </row>
        <row r="2457">
          <cell r="A2457" t="str">
            <v>BI_WG900</v>
          </cell>
          <cell r="B2457" t="str">
            <v>WG900</v>
          </cell>
          <cell r="C2457" t="str">
            <v>BI_WG900 - Reardan Wind Generation Project</v>
          </cell>
          <cell r="D2457" t="str">
            <v>ER_4144</v>
          </cell>
          <cell r="E2457" t="str">
            <v>4144</v>
          </cell>
          <cell r="F2457" t="str">
            <v>ER_4144 - Wind Generation Projects</v>
          </cell>
          <cell r="G2457" t="str">
            <v>Regular Capital - Pre Business Case</v>
          </cell>
          <cell r="H2457" t="str">
            <v>No Subfunction</v>
          </cell>
          <cell r="I2457" t="str">
            <v>No Function</v>
          </cell>
          <cell r="J2457" t="str">
            <v>No Driver</v>
          </cell>
          <cell r="K2457" t="str">
            <v>SRV_ED</v>
          </cell>
          <cell r="L2457" t="str">
            <v>JUR_AN</v>
          </cell>
          <cell r="M2457" t="str">
            <v>Wind Turbines</v>
          </cell>
          <cell r="N2457" t="str">
            <v>True</v>
          </cell>
          <cell r="O2457" t="str">
            <v>Inactive</v>
          </cell>
          <cell r="P2457" t="str">
            <v>ORG_W07</v>
          </cell>
        </row>
        <row r="2458">
          <cell r="A2458" t="str">
            <v>BI_WS100</v>
          </cell>
          <cell r="B2458" t="str">
            <v>WS100</v>
          </cell>
          <cell r="C2458" t="str">
            <v>BI_WS100 - Orin - Upgrade Wood Sub</v>
          </cell>
          <cell r="D2458" t="str">
            <v>ER_2204</v>
          </cell>
          <cell r="E2458" t="str">
            <v>2204</v>
          </cell>
          <cell r="F2458" t="str">
            <v>ER_2204 - Substation Rebuilds</v>
          </cell>
          <cell r="G2458" t="str">
            <v>Substation - Station Rebuilds Program</v>
          </cell>
          <cell r="H2458" t="str">
            <v>T&amp;D Engineering</v>
          </cell>
          <cell r="I2458" t="str">
            <v>T&amp;D</v>
          </cell>
          <cell r="J2458" t="str">
            <v>Asset Condition</v>
          </cell>
          <cell r="K2458" t="str">
            <v>SRV_ED</v>
          </cell>
          <cell r="L2458" t="str">
            <v>JUR_AN</v>
          </cell>
          <cell r="M2458" t="str">
            <v>Elec Distribution 360-373</v>
          </cell>
          <cell r="N2458" t="str">
            <v>True</v>
          </cell>
          <cell r="O2458" t="str">
            <v>Inactive</v>
          </cell>
          <cell r="P2458" t="str">
            <v>ORG_M08</v>
          </cell>
        </row>
        <row r="2459">
          <cell r="A2459" t="str">
            <v>BI_WS201</v>
          </cell>
          <cell r="B2459" t="str">
            <v>WS201</v>
          </cell>
          <cell r="C2459" t="str">
            <v>BI_WS201 - Gifford 115 kV - Rebuild Substation</v>
          </cell>
          <cell r="D2459" t="str">
            <v>ER_2204</v>
          </cell>
          <cell r="E2459" t="str">
            <v>2204</v>
          </cell>
          <cell r="F2459" t="str">
            <v>ER_2204 - Substation Rebuilds</v>
          </cell>
          <cell r="G2459" t="str">
            <v>Substation - Station Rebuilds Program</v>
          </cell>
          <cell r="H2459" t="str">
            <v>T&amp;D Engineering</v>
          </cell>
          <cell r="I2459" t="str">
            <v>T&amp;D</v>
          </cell>
          <cell r="J2459" t="str">
            <v>Asset Condition</v>
          </cell>
          <cell r="K2459" t="str">
            <v>SRV_ED</v>
          </cell>
          <cell r="L2459" t="str">
            <v>JUR_WA</v>
          </cell>
          <cell r="M2459" t="str">
            <v>Elec Distribution 360-373</v>
          </cell>
          <cell r="N2459" t="str">
            <v>True</v>
          </cell>
          <cell r="O2459" t="str">
            <v>Active</v>
          </cell>
          <cell r="P2459" t="str">
            <v>ORG_M08</v>
          </cell>
        </row>
        <row r="2460">
          <cell r="A2460" t="str">
            <v>BI_WS401</v>
          </cell>
          <cell r="B2460" t="str">
            <v>WS401</v>
          </cell>
          <cell r="C2460" t="str">
            <v>BI_WS401 - Met Chip 115 - R&amp;S</v>
          </cell>
          <cell r="D2460" t="str">
            <v>ER_2244</v>
          </cell>
          <cell r="E2460" t="str">
            <v>2244</v>
          </cell>
          <cell r="F2460" t="str">
            <v>ER_2244 - Met Chip</v>
          </cell>
          <cell r="G2460" t="str">
            <v>Regular Capital - Pre Business Case</v>
          </cell>
          <cell r="H2460" t="str">
            <v>No Subfunction</v>
          </cell>
          <cell r="I2460" t="str">
            <v>No Function</v>
          </cell>
          <cell r="J2460" t="str">
            <v>No Driver</v>
          </cell>
          <cell r="K2460" t="str">
            <v>SRV_ED</v>
          </cell>
          <cell r="L2460" t="str">
            <v>JUR_WA</v>
          </cell>
          <cell r="M2460" t="str">
            <v>Elec Distribution 360-373</v>
          </cell>
          <cell r="N2460" t="str">
            <v>True</v>
          </cell>
          <cell r="O2460" t="str">
            <v>Inactive</v>
          </cell>
          <cell r="P2460" t="str">
            <v>ORG_F08</v>
          </cell>
        </row>
        <row r="2461">
          <cell r="A2461" t="str">
            <v>BI_WS402</v>
          </cell>
          <cell r="B2461" t="str">
            <v>WS402</v>
          </cell>
          <cell r="C2461" t="str">
            <v>BI_WS402 - Valley 115 kV Substation - Rebuild</v>
          </cell>
          <cell r="D2461" t="str">
            <v>ER_2204</v>
          </cell>
          <cell r="E2461" t="str">
            <v>2204</v>
          </cell>
          <cell r="F2461" t="str">
            <v>ER_2204 - Substation Rebuilds</v>
          </cell>
          <cell r="G2461" t="str">
            <v>Substation - Station Rebuilds Program</v>
          </cell>
          <cell r="H2461" t="str">
            <v>T&amp;D Engineering</v>
          </cell>
          <cell r="I2461" t="str">
            <v>T&amp;D</v>
          </cell>
          <cell r="J2461" t="str">
            <v>Asset Condition</v>
          </cell>
          <cell r="K2461" t="str">
            <v>SRV_ED</v>
          </cell>
          <cell r="L2461" t="str">
            <v>JUR_WA</v>
          </cell>
          <cell r="M2461" t="str">
            <v>Elec Distribution 360-373</v>
          </cell>
          <cell r="N2461" t="str">
            <v>True</v>
          </cell>
          <cell r="O2461" t="str">
            <v>Active</v>
          </cell>
          <cell r="P2461" t="str">
            <v>ORG_M08</v>
          </cell>
        </row>
        <row r="2462">
          <cell r="A2462" t="str">
            <v>BI_WS500</v>
          </cell>
          <cell r="B2462" t="str">
            <v>WS500</v>
          </cell>
          <cell r="C2462" t="str">
            <v>BI_WS500 - Chewela 115 Sub - Inc Regulator Capacity</v>
          </cell>
          <cell r="D2462" t="str">
            <v>ER_2339</v>
          </cell>
          <cell r="E2462" t="str">
            <v>2339</v>
          </cell>
          <cell r="F2462" t="str">
            <v>ER_2339 - Chewela 115 Sub-Incr Regulator Capacity</v>
          </cell>
          <cell r="G2462" t="str">
            <v>Regular Capital - Pre Business Case</v>
          </cell>
          <cell r="H2462" t="str">
            <v>No Subfunction</v>
          </cell>
          <cell r="I2462" t="str">
            <v>No Function</v>
          </cell>
          <cell r="J2462" t="str">
            <v>No Driver</v>
          </cell>
          <cell r="K2462" t="str">
            <v>SRV_ED</v>
          </cell>
          <cell r="L2462" t="str">
            <v>JUR_WA</v>
          </cell>
          <cell r="M2462" t="str">
            <v>Elec Distribution 360-373</v>
          </cell>
          <cell r="N2462" t="str">
            <v>True</v>
          </cell>
          <cell r="O2462" t="str">
            <v>Inactive</v>
          </cell>
          <cell r="P2462" t="str">
            <v>ORG_F08</v>
          </cell>
        </row>
        <row r="2463">
          <cell r="A2463" t="str">
            <v>BI_WS607</v>
          </cell>
          <cell r="B2463" t="str">
            <v>WS607</v>
          </cell>
          <cell r="C2463" t="str">
            <v>BI_WS607 - Greenwd 115Sub-Repl Meyers Falls Step Up</v>
          </cell>
          <cell r="D2463" t="str">
            <v>ER_2396</v>
          </cell>
          <cell r="E2463" t="str">
            <v>2396</v>
          </cell>
          <cell r="F2463" t="str">
            <v>ER_2396 - Greenwd 115Sub-Repl Meyers Falls Step Up</v>
          </cell>
          <cell r="G2463" t="str">
            <v>Regular Capital - Pre Business Case</v>
          </cell>
          <cell r="H2463" t="str">
            <v>No Subfunction</v>
          </cell>
          <cell r="I2463" t="str">
            <v>No Function</v>
          </cell>
          <cell r="J2463" t="str">
            <v>No Driver</v>
          </cell>
          <cell r="K2463" t="str">
            <v>SRV_ED</v>
          </cell>
          <cell r="L2463" t="str">
            <v>JUR_WA</v>
          </cell>
          <cell r="M2463" t="str">
            <v>Elec Distribution 360-373</v>
          </cell>
          <cell r="N2463" t="str">
            <v>True</v>
          </cell>
          <cell r="O2463" t="str">
            <v>Inactive</v>
          </cell>
          <cell r="P2463" t="str">
            <v>ORG_F08</v>
          </cell>
        </row>
        <row r="2464">
          <cell r="A2464" t="str">
            <v>BI_WS644</v>
          </cell>
          <cell r="B2464" t="str">
            <v>WS644</v>
          </cell>
          <cell r="C2464" t="str">
            <v>BI_WS644 - Chewelah Sub-Incr Fdr 12F3 Reg Capacity</v>
          </cell>
          <cell r="D2464" t="str">
            <v>ER_2339</v>
          </cell>
          <cell r="E2464" t="str">
            <v>2339</v>
          </cell>
          <cell r="F2464" t="str">
            <v>ER_2339 - Chewela 115 Sub-Incr Regulator Capacity</v>
          </cell>
          <cell r="G2464" t="str">
            <v>Regular Capital - Pre Business Case</v>
          </cell>
          <cell r="H2464" t="str">
            <v>No Subfunction</v>
          </cell>
          <cell r="I2464" t="str">
            <v>No Function</v>
          </cell>
          <cell r="J2464" t="str">
            <v>No Driver</v>
          </cell>
          <cell r="K2464" t="str">
            <v>SRV_ED</v>
          </cell>
          <cell r="L2464" t="str">
            <v>JUR_WA</v>
          </cell>
          <cell r="M2464" t="str">
            <v>Elec Distribution 360-373</v>
          </cell>
          <cell r="N2464" t="str">
            <v>True</v>
          </cell>
          <cell r="O2464" t="str">
            <v>Inactive</v>
          </cell>
          <cell r="P2464" t="str">
            <v>ORG_M08</v>
          </cell>
        </row>
        <row r="2465">
          <cell r="A2465" t="str">
            <v>BI_WS700</v>
          </cell>
          <cell r="B2465" t="str">
            <v>WS700</v>
          </cell>
          <cell r="C2465" t="str">
            <v>BI_WS700 - Colville Substation 115/13V Transformer Repl</v>
          </cell>
          <cell r="D2465" t="str">
            <v>ER_2204</v>
          </cell>
          <cell r="E2465" t="str">
            <v>2204</v>
          </cell>
          <cell r="F2465" t="str">
            <v>ER_2204 - Substation Rebuilds</v>
          </cell>
          <cell r="G2465" t="str">
            <v>Substation - Station Rebuilds Program</v>
          </cell>
          <cell r="H2465" t="str">
            <v>T&amp;D Engineering</v>
          </cell>
          <cell r="I2465" t="str">
            <v>T&amp;D</v>
          </cell>
          <cell r="J2465" t="str">
            <v>Asset Condition</v>
          </cell>
          <cell r="K2465" t="str">
            <v>SRV_ED</v>
          </cell>
          <cell r="L2465" t="str">
            <v>JUR_AN</v>
          </cell>
          <cell r="M2465" t="str">
            <v>Elec Distribution 360-373</v>
          </cell>
          <cell r="N2465" t="str">
            <v>True</v>
          </cell>
          <cell r="O2465" t="str">
            <v>Active</v>
          </cell>
          <cell r="P2465" t="str">
            <v>ORG_M08</v>
          </cell>
        </row>
        <row r="2466">
          <cell r="A2466" t="str">
            <v>BI_WS782</v>
          </cell>
          <cell r="B2466" t="str">
            <v>WS782</v>
          </cell>
          <cell r="C2466" t="str">
            <v>BI_WS782 - Kettle Falls - Reactive Reserve SCADA</v>
          </cell>
          <cell r="D2466" t="str">
            <v>ER_2448</v>
          </cell>
          <cell r="E2466" t="str">
            <v>2448</v>
          </cell>
          <cell r="F2466" t="str">
            <v>ER_2448 - Kettle Falls - Reactive Reserve SCADA</v>
          </cell>
          <cell r="G2466" t="str">
            <v>Regular Capital - Pre Business Case</v>
          </cell>
          <cell r="H2466" t="str">
            <v>No Subfunction</v>
          </cell>
          <cell r="I2466" t="str">
            <v>No Function</v>
          </cell>
          <cell r="J2466" t="str">
            <v>No Driver</v>
          </cell>
          <cell r="K2466" t="str">
            <v>SRV_ED</v>
          </cell>
          <cell r="L2466" t="str">
            <v>JUR_WA</v>
          </cell>
          <cell r="M2466" t="str">
            <v>Elec Transmission 350-359</v>
          </cell>
          <cell r="N2466" t="str">
            <v>True</v>
          </cell>
          <cell r="O2466" t="str">
            <v>Inactive</v>
          </cell>
          <cell r="P2466" t="str">
            <v>ORG_M08</v>
          </cell>
        </row>
        <row r="2467">
          <cell r="A2467" t="str">
            <v>BI_WS900</v>
          </cell>
          <cell r="B2467" t="str">
            <v>WS900</v>
          </cell>
          <cell r="C2467" t="str">
            <v>BI_WS900 - Chewelah Sub - Split Feeder 12F3</v>
          </cell>
          <cell r="D2467" t="str">
            <v>ER_2414</v>
          </cell>
          <cell r="E2467" t="str">
            <v>2414</v>
          </cell>
          <cell r="F2467" t="str">
            <v>ER_2414 - Sys-Dist Reliability-Improve Worst Fdrs</v>
          </cell>
          <cell r="G2467" t="str">
            <v>Distribution System Enhancements</v>
          </cell>
          <cell r="H2467" t="str">
            <v>T&amp;D Engineering</v>
          </cell>
          <cell r="I2467" t="str">
            <v>T&amp;D</v>
          </cell>
          <cell r="J2467" t="str">
            <v>Performance &amp; Capacity</v>
          </cell>
          <cell r="K2467" t="str">
            <v>SRV_ED</v>
          </cell>
          <cell r="L2467" t="str">
            <v>JUR_AN</v>
          </cell>
          <cell r="M2467" t="str">
            <v>Elec Distribution 360-373</v>
          </cell>
          <cell r="N2467" t="str">
            <v>True</v>
          </cell>
          <cell r="O2467" t="str">
            <v>Inactive</v>
          </cell>
          <cell r="P2467" t="str">
            <v>ORG_M08</v>
          </cell>
        </row>
        <row r="2468">
          <cell r="A2468" t="str">
            <v>BI_WT110</v>
          </cell>
          <cell r="B2468" t="str">
            <v>WT110</v>
          </cell>
          <cell r="C2468" t="str">
            <v>BI_WT110 - 49N Substation - 115 kV Tap</v>
          </cell>
          <cell r="D2468" t="str">
            <v>ER_2274</v>
          </cell>
          <cell r="E2468" t="str">
            <v>2274</v>
          </cell>
          <cell r="F2468" t="str">
            <v>ER_2274 - New Substations</v>
          </cell>
          <cell r="G2468" t="str">
            <v>Substation - New Distribution Station Capacity Program</v>
          </cell>
          <cell r="H2468" t="str">
            <v>T&amp;D Engineering</v>
          </cell>
          <cell r="I2468" t="str">
            <v>T&amp;D</v>
          </cell>
          <cell r="J2468" t="str">
            <v>Performance &amp; Capacity</v>
          </cell>
          <cell r="K2468" t="str">
            <v>SRV_ED</v>
          </cell>
          <cell r="L2468" t="str">
            <v>JUR_WA</v>
          </cell>
          <cell r="M2468" t="str">
            <v>Elec Transmission 350-359</v>
          </cell>
          <cell r="N2468" t="str">
            <v>True</v>
          </cell>
          <cell r="O2468" t="str">
            <v>Inactive</v>
          </cell>
          <cell r="P2468" t="str">
            <v>ORG_L08</v>
          </cell>
        </row>
        <row r="2469">
          <cell r="A2469" t="str">
            <v>BI_WT300</v>
          </cell>
          <cell r="B2469" t="str">
            <v>WT300</v>
          </cell>
          <cell r="C2469" t="str">
            <v>BI_WT300 - Moscow-Orofino 115kV Low Priority RatingMitigation</v>
          </cell>
          <cell r="D2469" t="str">
            <v>ER_2579</v>
          </cell>
          <cell r="E2469" t="str">
            <v>2579</v>
          </cell>
          <cell r="F2469" t="str">
            <v>ER_2579 - Low Priority Ratings Mitigation</v>
          </cell>
          <cell r="G2469" t="str">
            <v>Transmission NERC Low-Risk Priority Lines Mitigation</v>
          </cell>
          <cell r="H2469" t="str">
            <v>T&amp;D Engineering</v>
          </cell>
          <cell r="I2469" t="str">
            <v>T&amp;D</v>
          </cell>
          <cell r="J2469" t="str">
            <v>Mandatory &amp; Compliance</v>
          </cell>
          <cell r="K2469" t="str">
            <v>SRV_ED</v>
          </cell>
          <cell r="L2469" t="str">
            <v>JUR_AN</v>
          </cell>
          <cell r="M2469" t="str">
            <v>Elec Transmission 350-359</v>
          </cell>
          <cell r="N2469" t="str">
            <v>True</v>
          </cell>
          <cell r="O2469" t="str">
            <v>Active</v>
          </cell>
          <cell r="P2469" t="str">
            <v>ORG_L08</v>
          </cell>
        </row>
        <row r="2470">
          <cell r="A2470" t="str">
            <v>BI_WT301</v>
          </cell>
          <cell r="B2470" t="str">
            <v>WT301</v>
          </cell>
          <cell r="C2470" t="str">
            <v>BI_WT301 - Othello-Warden #1 115kV Low Priority RatingMitigat</v>
          </cell>
          <cell r="D2470" t="str">
            <v>ER_2579</v>
          </cell>
          <cell r="E2470" t="str">
            <v>2579</v>
          </cell>
          <cell r="F2470" t="str">
            <v>ER_2579 - Low Priority Ratings Mitigation</v>
          </cell>
          <cell r="G2470" t="str">
            <v>Transmission NERC Low-Risk Priority Lines Mitigation</v>
          </cell>
          <cell r="H2470" t="str">
            <v>T&amp;D Engineering</v>
          </cell>
          <cell r="I2470" t="str">
            <v>T&amp;D</v>
          </cell>
          <cell r="J2470" t="str">
            <v>Mandatory &amp; Compliance</v>
          </cell>
          <cell r="K2470" t="str">
            <v>SRV_ED</v>
          </cell>
          <cell r="L2470" t="str">
            <v>JUR_AN</v>
          </cell>
          <cell r="M2470" t="str">
            <v>Elec Transmission 350-359</v>
          </cell>
          <cell r="N2470" t="str">
            <v>True</v>
          </cell>
          <cell r="O2470" t="str">
            <v>Active</v>
          </cell>
          <cell r="P2470" t="str">
            <v>ORG_L08</v>
          </cell>
        </row>
        <row r="2471">
          <cell r="A2471" t="str">
            <v>BI_WT401</v>
          </cell>
          <cell r="B2471" t="str">
            <v>WT401</v>
          </cell>
          <cell r="C2471" t="str">
            <v>BI_WT401 - Addy-Kettle Falls 115 Kv: Remove Met Chip Tap</v>
          </cell>
          <cell r="D2471" t="str">
            <v>ER_2244</v>
          </cell>
          <cell r="E2471" t="str">
            <v>2244</v>
          </cell>
          <cell r="F2471" t="str">
            <v>ER_2244 - Met Chip</v>
          </cell>
          <cell r="G2471" t="str">
            <v>Regular Capital - Pre Business Case</v>
          </cell>
          <cell r="H2471" t="str">
            <v>No Subfunction</v>
          </cell>
          <cell r="I2471" t="str">
            <v>No Function</v>
          </cell>
          <cell r="J2471" t="str">
            <v>No Driver</v>
          </cell>
          <cell r="K2471" t="str">
            <v>SRV_ED</v>
          </cell>
          <cell r="L2471" t="str">
            <v>JUR_WA</v>
          </cell>
          <cell r="M2471" t="str">
            <v>Elec Distribution 360-373</v>
          </cell>
          <cell r="N2471" t="str">
            <v>True</v>
          </cell>
          <cell r="O2471" t="str">
            <v>Inactive</v>
          </cell>
          <cell r="P2471" t="str">
            <v>ORG_G50</v>
          </cell>
        </row>
        <row r="2472">
          <cell r="A2472" t="str">
            <v>BI_WT500</v>
          </cell>
          <cell r="B2472" t="str">
            <v>WT500</v>
          </cell>
          <cell r="C2472" t="str">
            <v>BI_WT500 - Gifford Substation - 115kV Transmission Integration</v>
          </cell>
          <cell r="D2472" t="str">
            <v>ER_2204</v>
          </cell>
          <cell r="E2472" t="str">
            <v>2204</v>
          </cell>
          <cell r="F2472" t="str">
            <v>ER_2204 - Substation Rebuilds</v>
          </cell>
          <cell r="G2472" t="str">
            <v>Substation - Station Rebuilds Program</v>
          </cell>
          <cell r="H2472" t="str">
            <v>T&amp;D Engineering</v>
          </cell>
          <cell r="I2472" t="str">
            <v>T&amp;D</v>
          </cell>
          <cell r="J2472" t="str">
            <v>Asset Condition</v>
          </cell>
          <cell r="K2472" t="str">
            <v>SRV_ED</v>
          </cell>
          <cell r="L2472" t="str">
            <v>JUR_AN</v>
          </cell>
          <cell r="M2472" t="str">
            <v>Elec Distribution 360-373</v>
          </cell>
          <cell r="N2472" t="str">
            <v>True</v>
          </cell>
          <cell r="O2472" t="str">
            <v>Inactive</v>
          </cell>
          <cell r="P2472" t="str">
            <v>ORG_L08</v>
          </cell>
        </row>
        <row r="2473">
          <cell r="A2473" t="str">
            <v>BI_WT501</v>
          </cell>
          <cell r="B2473" t="str">
            <v>WT501</v>
          </cell>
          <cell r="C2473" t="str">
            <v>BI_WT501 - Othello-Warden #2 (OSS-OTH) 115kV Trans Line Rbld</v>
          </cell>
          <cell r="D2473" t="str">
            <v>ER_2601</v>
          </cell>
          <cell r="E2473" t="str">
            <v>2601</v>
          </cell>
          <cell r="F2473" t="str">
            <v>ER_2601 - Othello-Warden #2 (OSS-OTH) 115kV Trans Line Rbld</v>
          </cell>
          <cell r="G2473" t="str">
            <v>Regular Capital - Pre Business Case</v>
          </cell>
          <cell r="H2473" t="str">
            <v>No Subfunction</v>
          </cell>
          <cell r="I2473" t="str">
            <v>No Function</v>
          </cell>
          <cell r="J2473" t="str">
            <v>No Driver</v>
          </cell>
          <cell r="K2473" t="str">
            <v>SRV_ED</v>
          </cell>
          <cell r="L2473" t="str">
            <v>JUR_AN</v>
          </cell>
          <cell r="M2473" t="str">
            <v>Elec Transmission 350-359</v>
          </cell>
          <cell r="N2473" t="str">
            <v>True</v>
          </cell>
          <cell r="O2473" t="str">
            <v>Active</v>
          </cell>
          <cell r="P2473" t="str">
            <v>ORG_L08</v>
          </cell>
        </row>
        <row r="2474">
          <cell r="A2474" t="str">
            <v>BI_WT502</v>
          </cell>
          <cell r="B2474" t="str">
            <v>WT502</v>
          </cell>
          <cell r="C2474" t="str">
            <v>BI_WT502 - Addy-Kettle Falls LPRM Project</v>
          </cell>
          <cell r="D2474" t="str">
            <v>ER_2579</v>
          </cell>
          <cell r="E2474" t="str">
            <v>2579</v>
          </cell>
          <cell r="F2474" t="str">
            <v>ER_2579 - Low Priority Ratings Mitigation</v>
          </cell>
          <cell r="G2474" t="str">
            <v>Transmission NERC Low-Risk Priority Lines Mitigation</v>
          </cell>
          <cell r="H2474" t="str">
            <v>T&amp;D Engineering</v>
          </cell>
          <cell r="I2474" t="str">
            <v>T&amp;D</v>
          </cell>
          <cell r="J2474" t="str">
            <v>Mandatory &amp; Compliance</v>
          </cell>
          <cell r="K2474" t="str">
            <v>SRV_ED</v>
          </cell>
          <cell r="L2474" t="str">
            <v>JUR_AN</v>
          </cell>
          <cell r="M2474" t="str">
            <v>Elec Transmission 350-359</v>
          </cell>
          <cell r="N2474" t="str">
            <v>True</v>
          </cell>
          <cell r="O2474" t="str">
            <v>Active</v>
          </cell>
          <cell r="P2474" t="str">
            <v>ORG_L08</v>
          </cell>
        </row>
        <row r="2475">
          <cell r="A2475" t="str">
            <v>BI_WT503</v>
          </cell>
          <cell r="B2475" t="str">
            <v>WT503</v>
          </cell>
          <cell r="C2475" t="str">
            <v>BI_WT503 - Othello-Warden #1 115kV Transmission Line Rebuild</v>
          </cell>
          <cell r="D2475" t="str">
            <v>ER_2602</v>
          </cell>
          <cell r="E2475" t="str">
            <v>2602</v>
          </cell>
          <cell r="F2475" t="str">
            <v>ER_2602 - Othello-Warden #1 115kV Transmission Line Rebuild</v>
          </cell>
          <cell r="G2475" t="str">
            <v>Regular Capital - Pre Business Case</v>
          </cell>
          <cell r="H2475" t="str">
            <v>No Subfunction</v>
          </cell>
          <cell r="I2475" t="str">
            <v>No Function</v>
          </cell>
          <cell r="J2475" t="str">
            <v>No Driver</v>
          </cell>
          <cell r="K2475" t="str">
            <v>SRV_ED</v>
          </cell>
          <cell r="L2475" t="str">
            <v>JUR_AN</v>
          </cell>
          <cell r="M2475" t="str">
            <v>Elec Transmission 350-359</v>
          </cell>
          <cell r="N2475" t="str">
            <v>True</v>
          </cell>
          <cell r="O2475" t="str">
            <v>Active</v>
          </cell>
          <cell r="P2475" t="str">
            <v>ORG_L08</v>
          </cell>
        </row>
        <row r="2476">
          <cell r="A2476" t="str">
            <v>BI_WT504</v>
          </cell>
          <cell r="B2476" t="str">
            <v>WT504</v>
          </cell>
          <cell r="C2476" t="str">
            <v>BI_WT504 - Lind-Warden 115kV Transmission Line Rebuild</v>
          </cell>
          <cell r="D2476" t="str">
            <v>ER_2604</v>
          </cell>
          <cell r="E2476" t="str">
            <v>2604</v>
          </cell>
          <cell r="F2476" t="str">
            <v>ER_2604 - Lind-Warden 115kV Transmission Line Rebuild</v>
          </cell>
          <cell r="G2476" t="str">
            <v>Rattlesnake Flat Wind Farm Project 115kV Integration Project</v>
          </cell>
          <cell r="H2476" t="str">
            <v>T&amp;D Engineering</v>
          </cell>
          <cell r="I2476" t="str">
            <v>T&amp;D</v>
          </cell>
          <cell r="J2476" t="str">
            <v>Customer Requested</v>
          </cell>
          <cell r="K2476" t="str">
            <v>SRV_ED</v>
          </cell>
          <cell r="L2476" t="str">
            <v>JUR_AN</v>
          </cell>
          <cell r="M2476" t="str">
            <v>Elec Transmission 350-359</v>
          </cell>
          <cell r="N2476" t="str">
            <v>True</v>
          </cell>
          <cell r="O2476" t="str">
            <v>Active</v>
          </cell>
          <cell r="P2476" t="str">
            <v>ORG_L08</v>
          </cell>
        </row>
        <row r="2477">
          <cell r="A2477" t="str">
            <v>BI_WT505</v>
          </cell>
          <cell r="B2477" t="str">
            <v>WT505</v>
          </cell>
          <cell r="C2477" t="str">
            <v>BI_WT505 - Addy-Gifford LPRM Project</v>
          </cell>
          <cell r="D2477" t="str">
            <v>ER_2579</v>
          </cell>
          <cell r="E2477" t="str">
            <v>2579</v>
          </cell>
          <cell r="F2477" t="str">
            <v>ER_2579 - Low Priority Ratings Mitigation</v>
          </cell>
          <cell r="G2477" t="str">
            <v>Transmission NERC Low-Risk Priority Lines Mitigation</v>
          </cell>
          <cell r="H2477" t="str">
            <v>T&amp;D Engineering</v>
          </cell>
          <cell r="I2477" t="str">
            <v>T&amp;D</v>
          </cell>
          <cell r="J2477" t="str">
            <v>Mandatory &amp; Compliance</v>
          </cell>
          <cell r="K2477" t="str">
            <v>SRV_ED</v>
          </cell>
          <cell r="L2477" t="str">
            <v>JUR_AN</v>
          </cell>
          <cell r="M2477" t="str">
            <v>Elec Transmission 350-359</v>
          </cell>
          <cell r="N2477" t="str">
            <v>True</v>
          </cell>
          <cell r="O2477" t="str">
            <v>Active</v>
          </cell>
          <cell r="P2477" t="str">
            <v>ORG_L08</v>
          </cell>
        </row>
        <row r="2478">
          <cell r="A2478" t="str">
            <v>BI_WT700</v>
          </cell>
          <cell r="B2478" t="str">
            <v>WT700</v>
          </cell>
          <cell r="C2478" t="str">
            <v>BI_WT700 - Colville Sub 115/13V Transformer Repl-Tx Integ</v>
          </cell>
          <cell r="D2478" t="str">
            <v>ER_2204</v>
          </cell>
          <cell r="E2478" t="str">
            <v>2204</v>
          </cell>
          <cell r="F2478" t="str">
            <v>ER_2204 - Substation Rebuilds</v>
          </cell>
          <cell r="G2478" t="str">
            <v>Substation - Station Rebuilds Program</v>
          </cell>
          <cell r="H2478" t="str">
            <v>T&amp;D Engineering</v>
          </cell>
          <cell r="I2478" t="str">
            <v>T&amp;D</v>
          </cell>
          <cell r="J2478" t="str">
            <v>Asset Condition</v>
          </cell>
          <cell r="K2478" t="str">
            <v>SRV_ED</v>
          </cell>
          <cell r="L2478" t="str">
            <v>JUR_AN</v>
          </cell>
          <cell r="M2478" t="str">
            <v>Elec Distribution 360-373</v>
          </cell>
          <cell r="N2478" t="str">
            <v>True</v>
          </cell>
          <cell r="O2478" t="str">
            <v>Active</v>
          </cell>
          <cell r="P2478" t="str">
            <v>ORG_L08</v>
          </cell>
        </row>
        <row r="2479">
          <cell r="A2479" t="str">
            <v>BI_WT800</v>
          </cell>
          <cell r="B2479" t="str">
            <v>WT800</v>
          </cell>
          <cell r="C2479" t="str">
            <v>BI_WT800 - Valley 115/13V Substation Rebuild Tx Integration</v>
          </cell>
          <cell r="D2479" t="str">
            <v>ER_2204</v>
          </cell>
          <cell r="E2479" t="str">
            <v>2204</v>
          </cell>
          <cell r="F2479" t="str">
            <v>ER_2204 - Substation Rebuilds</v>
          </cell>
          <cell r="G2479" t="str">
            <v>Substation - Station Rebuilds Program</v>
          </cell>
          <cell r="H2479" t="str">
            <v>T&amp;D Engineering</v>
          </cell>
          <cell r="I2479" t="str">
            <v>T&amp;D</v>
          </cell>
          <cell r="J2479" t="str">
            <v>Asset Condition</v>
          </cell>
          <cell r="K2479" t="str">
            <v>SRV_ED</v>
          </cell>
          <cell r="L2479" t="str">
            <v>JUR_AN</v>
          </cell>
          <cell r="M2479" t="str">
            <v>Elec Distribution 360-373</v>
          </cell>
          <cell r="N2479" t="str">
            <v>True</v>
          </cell>
          <cell r="O2479" t="str">
            <v>Active</v>
          </cell>
          <cell r="P2479" t="str">
            <v>ORG_L08</v>
          </cell>
        </row>
        <row r="2480">
          <cell r="A2480" t="str">
            <v>BI_WT900</v>
          </cell>
          <cell r="B2480" t="str">
            <v>WT900</v>
          </cell>
          <cell r="C2480" t="str">
            <v>BI_WT900 - Addy-Gifford 115:  Reinforce</v>
          </cell>
          <cell r="D2480" t="str">
            <v>ER_2477</v>
          </cell>
          <cell r="E2480" t="str">
            <v>2477</v>
          </cell>
          <cell r="F2480" t="str">
            <v>ER_2477 - Addy-Gifford 115:  Reinforce</v>
          </cell>
          <cell r="G2480" t="str">
            <v>Regular Capital - Pre Business Case</v>
          </cell>
          <cell r="H2480" t="str">
            <v>No Subfunction</v>
          </cell>
          <cell r="I2480" t="str">
            <v>No Function</v>
          </cell>
          <cell r="J2480" t="str">
            <v>No Driver</v>
          </cell>
          <cell r="K2480" t="str">
            <v>SRV_ED</v>
          </cell>
          <cell r="L2480" t="str">
            <v>JUR_AN</v>
          </cell>
          <cell r="M2480" t="str">
            <v>Elec Transmission 350-359</v>
          </cell>
          <cell r="N2480" t="str">
            <v>True</v>
          </cell>
          <cell r="O2480" t="str">
            <v>Inactive</v>
          </cell>
          <cell r="P2480" t="str">
            <v>ORG_L08</v>
          </cell>
        </row>
        <row r="2481">
          <cell r="A2481" t="str">
            <v>BI_XD001</v>
          </cell>
          <cell r="B2481" t="str">
            <v>XD001</v>
          </cell>
          <cell r="C2481" t="str">
            <v>BI_XD001 - ID AMR Optimization</v>
          </cell>
          <cell r="D2481" t="str">
            <v>ER_7303</v>
          </cell>
          <cell r="E2481" t="str">
            <v>7303</v>
          </cell>
          <cell r="F2481" t="str">
            <v>ER_7303 - ID AMR Optimization</v>
          </cell>
          <cell r="G2481" t="str">
            <v>Regular Capital - Pre Business Case</v>
          </cell>
          <cell r="H2481" t="str">
            <v>No Subfunction</v>
          </cell>
          <cell r="I2481" t="str">
            <v>No Function</v>
          </cell>
          <cell r="J2481" t="str">
            <v>No Driver</v>
          </cell>
          <cell r="K2481" t="str">
            <v>SRV_CD</v>
          </cell>
          <cell r="L2481" t="str">
            <v>JUR_ID</v>
          </cell>
          <cell r="M2481" t="str">
            <v>Elec Distribution 360-373</v>
          </cell>
          <cell r="N2481" t="str">
            <v>False</v>
          </cell>
          <cell r="O2481" t="str">
            <v>Inactive</v>
          </cell>
          <cell r="P2481" t="str">
            <v>ORG_Z08</v>
          </cell>
        </row>
        <row r="2482">
          <cell r="A2482" t="str">
            <v>BI_XD002</v>
          </cell>
          <cell r="B2482" t="str">
            <v>XD002</v>
          </cell>
          <cell r="C2482" t="str">
            <v>BI_XD002 - Smart Grid - JSTC</v>
          </cell>
          <cell r="D2482" t="str">
            <v>ER_7205</v>
          </cell>
          <cell r="E2482" t="str">
            <v>7205</v>
          </cell>
          <cell r="F2482" t="str">
            <v>ER_7205 - Smart Grid Workforce Training</v>
          </cell>
          <cell r="G2482" t="str">
            <v>Smart Grid Workforce Training Grant - DOE</v>
          </cell>
          <cell r="H2482" t="str">
            <v>Other Subfunction</v>
          </cell>
          <cell r="I2482" t="str">
            <v>Other Function</v>
          </cell>
          <cell r="J2482" t="str">
            <v>No Driver</v>
          </cell>
          <cell r="K2482" t="str">
            <v>SRV_ED</v>
          </cell>
          <cell r="L2482" t="str">
            <v>JUR_WA</v>
          </cell>
          <cell r="M2482" t="str">
            <v>General 5yr 389 / 393-395 / 397-398</v>
          </cell>
          <cell r="N2482" t="str">
            <v>False</v>
          </cell>
          <cell r="O2482" t="str">
            <v>Inactive</v>
          </cell>
          <cell r="P2482" t="str">
            <v>ORG_I02</v>
          </cell>
        </row>
        <row r="2483">
          <cell r="A2483" t="str">
            <v>BI_XD003</v>
          </cell>
          <cell r="B2483" t="str">
            <v>XD003</v>
          </cell>
          <cell r="C2483" t="str">
            <v>BI_XD003 - WFRES:  FIRE IGNITION TRACKING SYSTEM</v>
          </cell>
          <cell r="D2483" t="str">
            <v>ER_2075</v>
          </cell>
          <cell r="E2483" t="str">
            <v>2075</v>
          </cell>
          <cell r="F2483" t="str">
            <v>ER_2075 - Wildfire Resiliency</v>
          </cell>
          <cell r="G2483" t="str">
            <v>Wildfire Resiliency Plan</v>
          </cell>
          <cell r="H2483" t="str">
            <v>T&amp;D Operations</v>
          </cell>
          <cell r="I2483" t="str">
            <v>T&amp;D</v>
          </cell>
          <cell r="J2483" t="str">
            <v>Customer Service Quality &amp; Reliability</v>
          </cell>
          <cell r="K2483" t="str">
            <v>SRV_ED</v>
          </cell>
          <cell r="L2483" t="str">
            <v>JUR_AN</v>
          </cell>
          <cell r="M2483" t="str">
            <v>Software 303</v>
          </cell>
          <cell r="N2483" t="str">
            <v>False</v>
          </cell>
          <cell r="O2483" t="str">
            <v>Active</v>
          </cell>
          <cell r="P2483" t="str">
            <v>ORG_A50</v>
          </cell>
        </row>
        <row r="2484">
          <cell r="A2484" t="str">
            <v>BI_XD004</v>
          </cell>
          <cell r="B2484" t="str">
            <v>XD004</v>
          </cell>
          <cell r="C2484" t="str">
            <v>BI_XD004 - WFRES:  DISTRIBUTION MIDLINE RECLOSER</v>
          </cell>
          <cell r="D2484" t="str">
            <v>ER_2075</v>
          </cell>
          <cell r="E2484" t="str">
            <v>2075</v>
          </cell>
          <cell r="F2484" t="str">
            <v>ER_2075 - Wildfire Resiliency</v>
          </cell>
          <cell r="G2484" t="str">
            <v>Wildfire Resiliency Plan</v>
          </cell>
          <cell r="H2484" t="str">
            <v>T&amp;D Operations</v>
          </cell>
          <cell r="I2484" t="str">
            <v>T&amp;D</v>
          </cell>
          <cell r="J2484" t="str">
            <v>Customer Service Quality &amp; Reliability</v>
          </cell>
          <cell r="K2484" t="str">
            <v>SRV_ED</v>
          </cell>
          <cell r="L2484" t="str">
            <v>JUR_AN</v>
          </cell>
          <cell r="M2484" t="str">
            <v>Elec Distribution 360-373</v>
          </cell>
          <cell r="N2484" t="str">
            <v>False</v>
          </cell>
          <cell r="O2484" t="str">
            <v>Active</v>
          </cell>
          <cell r="P2484" t="str">
            <v>ORG_A50</v>
          </cell>
        </row>
        <row r="2485">
          <cell r="A2485" t="str">
            <v>BI_XD005</v>
          </cell>
          <cell r="B2485" t="str">
            <v>XD005</v>
          </cell>
          <cell r="C2485" t="str">
            <v>BI_XD005 - WFRES:  WA DISTRIBUTION GRID HARDENING</v>
          </cell>
          <cell r="D2485" t="str">
            <v>ER_2075</v>
          </cell>
          <cell r="E2485" t="str">
            <v>2075</v>
          </cell>
          <cell r="F2485" t="str">
            <v>ER_2075 - Wildfire Resiliency</v>
          </cell>
          <cell r="G2485" t="str">
            <v>Wildfire Resiliency Plan</v>
          </cell>
          <cell r="H2485" t="str">
            <v>T&amp;D Operations</v>
          </cell>
          <cell r="I2485" t="str">
            <v>T&amp;D</v>
          </cell>
          <cell r="J2485" t="str">
            <v>Customer Service Quality &amp; Reliability</v>
          </cell>
          <cell r="K2485" t="str">
            <v>SRV_ED</v>
          </cell>
          <cell r="L2485" t="str">
            <v>JUR_WA</v>
          </cell>
          <cell r="M2485" t="str">
            <v>Elec Distribution 360-373</v>
          </cell>
          <cell r="N2485" t="str">
            <v>False</v>
          </cell>
          <cell r="O2485" t="str">
            <v>Active</v>
          </cell>
          <cell r="P2485" t="str">
            <v>ORG_A50</v>
          </cell>
        </row>
        <row r="2486">
          <cell r="A2486" t="str">
            <v>BI_XD006</v>
          </cell>
          <cell r="B2486" t="str">
            <v>XD006</v>
          </cell>
          <cell r="C2486" t="str">
            <v>BI_XD006 - WFRES:  ID DISTRIBUTION GRID HARDENING</v>
          </cell>
          <cell r="D2486" t="str">
            <v>ER_2075</v>
          </cell>
          <cell r="E2486" t="str">
            <v>2075</v>
          </cell>
          <cell r="F2486" t="str">
            <v>ER_2075 - Wildfire Resiliency</v>
          </cell>
          <cell r="G2486" t="str">
            <v>Wildfire Resiliency Plan</v>
          </cell>
          <cell r="H2486" t="str">
            <v>T&amp;D Operations</v>
          </cell>
          <cell r="I2486" t="str">
            <v>T&amp;D</v>
          </cell>
          <cell r="J2486" t="str">
            <v>Customer Service Quality &amp; Reliability</v>
          </cell>
          <cell r="K2486" t="str">
            <v>SRV_ED</v>
          </cell>
          <cell r="L2486" t="str">
            <v>JUR_ID</v>
          </cell>
          <cell r="M2486" t="str">
            <v>Elec Distribution 360-373</v>
          </cell>
          <cell r="N2486" t="str">
            <v>False</v>
          </cell>
          <cell r="O2486" t="str">
            <v>Active</v>
          </cell>
          <cell r="P2486" t="str">
            <v>ORG_A50</v>
          </cell>
        </row>
        <row r="2487">
          <cell r="A2487" t="str">
            <v>BI_XD007</v>
          </cell>
          <cell r="B2487" t="str">
            <v>XD007</v>
          </cell>
          <cell r="C2487" t="str">
            <v>BI_XD007 - WFRES: WPM GH MAKE READY</v>
          </cell>
          <cell r="D2487" t="str">
            <v>ER_2075</v>
          </cell>
          <cell r="E2487" t="str">
            <v>2075</v>
          </cell>
          <cell r="F2487" t="str">
            <v>ER_2075 - Wildfire Resiliency</v>
          </cell>
          <cell r="G2487" t="str">
            <v>Wildfire Resiliency Plan</v>
          </cell>
          <cell r="H2487" t="str">
            <v>T&amp;D Operations</v>
          </cell>
          <cell r="I2487" t="str">
            <v>T&amp;D</v>
          </cell>
          <cell r="J2487" t="str">
            <v>Customer Service Quality &amp; Reliability</v>
          </cell>
          <cell r="K2487" t="str">
            <v>SRV_ED</v>
          </cell>
          <cell r="L2487" t="str">
            <v>JUR_AN</v>
          </cell>
          <cell r="M2487" t="str">
            <v>Elec Distribution 360-373</v>
          </cell>
          <cell r="N2487" t="str">
            <v>False</v>
          </cell>
          <cell r="O2487" t="str">
            <v>Active</v>
          </cell>
          <cell r="P2487" t="str">
            <v>ORG_A50</v>
          </cell>
        </row>
        <row r="2488">
          <cell r="A2488" t="str">
            <v>BI_XD008</v>
          </cell>
          <cell r="B2488" t="str">
            <v>XD008</v>
          </cell>
          <cell r="C2488" t="str">
            <v>BI_XD008 - WFRES: AE SPONSORED GRID HARDENING PROJECTS</v>
          </cell>
          <cell r="D2488" t="str">
            <v>ER_2075</v>
          </cell>
          <cell r="E2488" t="str">
            <v>2075</v>
          </cell>
          <cell r="F2488" t="str">
            <v>ER_2075 - Wildfire Resiliency</v>
          </cell>
          <cell r="G2488" t="str">
            <v>Wildfire Resiliency Plan</v>
          </cell>
          <cell r="H2488" t="str">
            <v>T&amp;D Operations</v>
          </cell>
          <cell r="I2488" t="str">
            <v>T&amp;D</v>
          </cell>
          <cell r="J2488" t="str">
            <v>Customer Service Quality &amp; Reliability</v>
          </cell>
          <cell r="K2488" t="str">
            <v>SRV_ED</v>
          </cell>
          <cell r="L2488" t="str">
            <v>JUR_AN</v>
          </cell>
          <cell r="M2488" t="str">
            <v>Elec Distribution 360-373</v>
          </cell>
          <cell r="N2488" t="str">
            <v>False</v>
          </cell>
          <cell r="O2488" t="str">
            <v>Active</v>
          </cell>
          <cell r="P2488" t="str">
            <v>ORG_A50</v>
          </cell>
        </row>
        <row r="2489">
          <cell r="A2489" t="str">
            <v>BI_XD101</v>
          </cell>
          <cell r="B2489" t="str">
            <v>XD101</v>
          </cell>
          <cell r="C2489" t="str">
            <v>BI_XD101 - Apprentice Craft Training</v>
          </cell>
          <cell r="D2489" t="str">
            <v>ER_7200</v>
          </cell>
          <cell r="E2489" t="str">
            <v>7200</v>
          </cell>
          <cell r="F2489" t="str">
            <v>ER_7200 - Appren Craft Train</v>
          </cell>
          <cell r="G2489" t="str">
            <v>Apprentice/Craft Training</v>
          </cell>
          <cell r="H2489" t="str">
            <v>Other Subfunction</v>
          </cell>
          <cell r="I2489" t="str">
            <v>Other Function</v>
          </cell>
          <cell r="J2489" t="str">
            <v>Mandatory &amp; Compliance</v>
          </cell>
          <cell r="K2489" t="str">
            <v>SRV_CD</v>
          </cell>
          <cell r="L2489" t="str">
            <v>JUR_AA</v>
          </cell>
          <cell r="M2489" t="str">
            <v>Software 303</v>
          </cell>
          <cell r="N2489" t="str">
            <v>False</v>
          </cell>
          <cell r="O2489" t="str">
            <v>Active</v>
          </cell>
          <cell r="P2489" t="str">
            <v>ORG_I02</v>
          </cell>
        </row>
        <row r="2490">
          <cell r="A2490" t="str">
            <v>BI_XD102</v>
          </cell>
          <cell r="B2490" t="str">
            <v>XD102</v>
          </cell>
          <cell r="C2490" t="str">
            <v>BI_XD102 - Apprentice</v>
          </cell>
          <cell r="D2490" t="str">
            <v>ER_7200</v>
          </cell>
          <cell r="E2490" t="str">
            <v>7200</v>
          </cell>
          <cell r="F2490" t="str">
            <v>ER_7200 - Appren Craft Train</v>
          </cell>
          <cell r="G2490" t="str">
            <v>Apprentice/Craft Training</v>
          </cell>
          <cell r="H2490" t="str">
            <v>Other Subfunction</v>
          </cell>
          <cell r="I2490" t="str">
            <v>Other Function</v>
          </cell>
          <cell r="J2490" t="str">
            <v>Mandatory &amp; Compliance</v>
          </cell>
          <cell r="K2490" t="str">
            <v>SRV_CD</v>
          </cell>
          <cell r="L2490" t="str">
            <v>JUR_AA</v>
          </cell>
          <cell r="M2490" t="str">
            <v>Software 303</v>
          </cell>
          <cell r="N2490" t="str">
            <v>True</v>
          </cell>
          <cell r="O2490" t="str">
            <v>Inactive</v>
          </cell>
          <cell r="P2490" t="str">
            <v>ORG_G02</v>
          </cell>
        </row>
        <row r="2491">
          <cell r="A2491" t="str">
            <v>BI_XD103</v>
          </cell>
          <cell r="B2491" t="str">
            <v>XD103</v>
          </cell>
          <cell r="C2491" t="str">
            <v>BI_XD103 - Apprentice</v>
          </cell>
          <cell r="D2491" t="str">
            <v>ER_7200</v>
          </cell>
          <cell r="E2491" t="str">
            <v>7200</v>
          </cell>
          <cell r="F2491" t="str">
            <v>ER_7200 - Appren Craft Train</v>
          </cell>
          <cell r="G2491" t="str">
            <v>Apprentice/Craft Training</v>
          </cell>
          <cell r="H2491" t="str">
            <v>Other Subfunction</v>
          </cell>
          <cell r="I2491" t="str">
            <v>Other Function</v>
          </cell>
          <cell r="J2491" t="str">
            <v>Mandatory &amp; Compliance</v>
          </cell>
          <cell r="K2491" t="str">
            <v>SRV_CD</v>
          </cell>
          <cell r="L2491" t="str">
            <v>JUR_AA</v>
          </cell>
          <cell r="M2491" t="str">
            <v>Software 303</v>
          </cell>
          <cell r="N2491" t="str">
            <v>True</v>
          </cell>
          <cell r="O2491" t="str">
            <v>Inactive</v>
          </cell>
          <cell r="P2491" t="str">
            <v>ORG_G02</v>
          </cell>
        </row>
        <row r="2492">
          <cell r="A2492" t="str">
            <v>BI_XD104</v>
          </cell>
          <cell r="B2492" t="str">
            <v>XD104</v>
          </cell>
          <cell r="C2492" t="str">
            <v>BI_XD104 - Apprentice</v>
          </cell>
          <cell r="D2492" t="str">
            <v>ER_7200</v>
          </cell>
          <cell r="E2492" t="str">
            <v>7200</v>
          </cell>
          <cell r="F2492" t="str">
            <v>ER_7200 - Appren Craft Train</v>
          </cell>
          <cell r="G2492" t="str">
            <v>Apprentice/Craft Training</v>
          </cell>
          <cell r="H2492" t="str">
            <v>Other Subfunction</v>
          </cell>
          <cell r="I2492" t="str">
            <v>Other Function</v>
          </cell>
          <cell r="J2492" t="str">
            <v>Mandatory &amp; Compliance</v>
          </cell>
          <cell r="K2492" t="str">
            <v>SRV_CD</v>
          </cell>
          <cell r="L2492" t="str">
            <v>JUR_AA</v>
          </cell>
          <cell r="M2492" t="str">
            <v>Software 303</v>
          </cell>
          <cell r="N2492" t="str">
            <v>True</v>
          </cell>
          <cell r="O2492" t="str">
            <v>Inactive</v>
          </cell>
          <cell r="P2492" t="str">
            <v>ORG_G02</v>
          </cell>
        </row>
        <row r="2493">
          <cell r="A2493" t="str">
            <v>BI_XD105</v>
          </cell>
          <cell r="B2493" t="str">
            <v>XD105</v>
          </cell>
          <cell r="C2493" t="str">
            <v>BI_XD105 - Elec Distribution AN AFUDC Long Range</v>
          </cell>
          <cell r="D2493" t="str">
            <v>ER_9035</v>
          </cell>
          <cell r="E2493" t="str">
            <v>9035</v>
          </cell>
          <cell r="F2493" t="str">
            <v>ER_9035 - Elec Distribution AN AFUDC Long Range</v>
          </cell>
          <cell r="G2493" t="str">
            <v>Regular Capital - Pre Business Case</v>
          </cell>
          <cell r="H2493" t="str">
            <v>No Subfunction</v>
          </cell>
          <cell r="I2493" t="str">
            <v>No Function</v>
          </cell>
          <cell r="J2493" t="str">
            <v>No Driver</v>
          </cell>
          <cell r="K2493" t="str">
            <v>SRV_ED</v>
          </cell>
          <cell r="L2493" t="str">
            <v>JUR_AN</v>
          </cell>
          <cell r="M2493" t="str">
            <v>Elec Distribution 360-373</v>
          </cell>
          <cell r="N2493" t="str">
            <v>True</v>
          </cell>
          <cell r="O2493" t="str">
            <v>Inactive</v>
          </cell>
          <cell r="P2493" t="str">
            <v>ORG_C51</v>
          </cell>
        </row>
        <row r="2494">
          <cell r="A2494" t="str">
            <v>BI_XD200</v>
          </cell>
          <cell r="B2494" t="str">
            <v>XD200</v>
          </cell>
          <cell r="C2494" t="str">
            <v>BI_XD200 - Feeder Automation Upgrades</v>
          </cell>
          <cell r="D2494" t="str">
            <v>ER_2554</v>
          </cell>
          <cell r="E2494" t="str">
            <v>2554</v>
          </cell>
          <cell r="F2494" t="str">
            <v>ER_2554 - Feeder Automation Upgrades</v>
          </cell>
          <cell r="G2494" t="str">
            <v>Distribution Grid Modernization</v>
          </cell>
          <cell r="H2494" t="str">
            <v>T&amp;D Operations</v>
          </cell>
          <cell r="I2494" t="str">
            <v>T&amp;D</v>
          </cell>
          <cell r="J2494" t="str">
            <v>Asset Condition</v>
          </cell>
          <cell r="K2494" t="str">
            <v>SRV_ED</v>
          </cell>
          <cell r="L2494" t="str">
            <v>JUR_AN</v>
          </cell>
          <cell r="M2494" t="str">
            <v>Elec Distribution 360-373</v>
          </cell>
          <cell r="N2494" t="str">
            <v>True</v>
          </cell>
          <cell r="O2494" t="str">
            <v>Inactive</v>
          </cell>
          <cell r="P2494" t="str">
            <v>ORG_H08</v>
          </cell>
        </row>
        <row r="2495">
          <cell r="A2495" t="str">
            <v>BI_XD201</v>
          </cell>
          <cell r="B2495" t="str">
            <v>XD201</v>
          </cell>
          <cell r="C2495" t="str">
            <v>BI_XD201 - Feeder Automation - Distribution Construction</v>
          </cell>
          <cell r="D2495" t="str">
            <v>ER_2554</v>
          </cell>
          <cell r="E2495" t="str">
            <v>2554</v>
          </cell>
          <cell r="F2495" t="str">
            <v>ER_2554 - Feeder Automation Upgrades</v>
          </cell>
          <cell r="G2495" t="str">
            <v>Distribution Grid Modernization</v>
          </cell>
          <cell r="H2495" t="str">
            <v>T&amp;D Operations</v>
          </cell>
          <cell r="I2495" t="str">
            <v>T&amp;D</v>
          </cell>
          <cell r="J2495" t="str">
            <v>Asset Condition</v>
          </cell>
          <cell r="K2495" t="str">
            <v>SRV_ED</v>
          </cell>
          <cell r="L2495" t="str">
            <v>JUR_AN</v>
          </cell>
          <cell r="M2495" t="str">
            <v>Elec Distribution 360-373</v>
          </cell>
          <cell r="N2495" t="str">
            <v>True</v>
          </cell>
          <cell r="O2495" t="str">
            <v>Inactive</v>
          </cell>
          <cell r="P2495" t="str">
            <v>ORG_H08</v>
          </cell>
        </row>
        <row r="2496">
          <cell r="A2496" t="str">
            <v>BI_XD202</v>
          </cell>
          <cell r="B2496" t="str">
            <v>XD202</v>
          </cell>
          <cell r="C2496" t="str">
            <v>BI_XD202 - Feeder Automation - Communication</v>
          </cell>
          <cell r="D2496" t="str">
            <v>ER_2554</v>
          </cell>
          <cell r="E2496" t="str">
            <v>2554</v>
          </cell>
          <cell r="F2496" t="str">
            <v>ER_2554 - Feeder Automation Upgrades</v>
          </cell>
          <cell r="G2496" t="str">
            <v>Distribution Grid Modernization</v>
          </cell>
          <cell r="H2496" t="str">
            <v>T&amp;D Operations</v>
          </cell>
          <cell r="I2496" t="str">
            <v>T&amp;D</v>
          </cell>
          <cell r="J2496" t="str">
            <v>Asset Condition</v>
          </cell>
          <cell r="K2496" t="str">
            <v>SRV_ED</v>
          </cell>
          <cell r="L2496" t="str">
            <v>JUR_AN</v>
          </cell>
          <cell r="M2496" t="str">
            <v>Elec Distribution 360-373</v>
          </cell>
          <cell r="N2496" t="str">
            <v>True</v>
          </cell>
          <cell r="O2496" t="str">
            <v>Inactive</v>
          </cell>
          <cell r="P2496" t="str">
            <v>ORG_H08</v>
          </cell>
        </row>
        <row r="2497">
          <cell r="A2497" t="str">
            <v>BI_XD300</v>
          </cell>
          <cell r="B2497" t="str">
            <v>XD300</v>
          </cell>
          <cell r="C2497" t="str">
            <v>BI_XD300 - System Feeder Var Improvement</v>
          </cell>
          <cell r="D2497" t="str">
            <v>ER_2225</v>
          </cell>
          <cell r="E2497" t="str">
            <v>2225</v>
          </cell>
          <cell r="F2497" t="str">
            <v>ER_2225 - Feeder VAR Improv</v>
          </cell>
          <cell r="G2497" t="str">
            <v>Regular Capital - Pre Business Case</v>
          </cell>
          <cell r="H2497" t="str">
            <v>No Subfunction</v>
          </cell>
          <cell r="I2497" t="str">
            <v>No Function</v>
          </cell>
          <cell r="J2497" t="str">
            <v>No Driver</v>
          </cell>
          <cell r="K2497" t="str">
            <v>SRV_ED</v>
          </cell>
          <cell r="L2497" t="str">
            <v>JUR_AN</v>
          </cell>
          <cell r="M2497" t="str">
            <v>Elec Distribution 360-373</v>
          </cell>
          <cell r="N2497" t="str">
            <v>False</v>
          </cell>
          <cell r="O2497" t="str">
            <v>Inactive</v>
          </cell>
          <cell r="P2497" t="str">
            <v>ORG_C51</v>
          </cell>
        </row>
        <row r="2498">
          <cell r="A2498" t="str">
            <v>BI_XD301</v>
          </cell>
          <cell r="B2498" t="str">
            <v>XD301</v>
          </cell>
          <cell r="C2498" t="str">
            <v>BI_XD301 - Baseline for Improve Worst Feeders</v>
          </cell>
          <cell r="D2498" t="str">
            <v>ER_2414</v>
          </cell>
          <cell r="E2498" t="str">
            <v>2414</v>
          </cell>
          <cell r="F2498" t="str">
            <v>ER_2414 - Sys-Dist Reliability-Improve Worst Fdrs</v>
          </cell>
          <cell r="G2498" t="str">
            <v>Distribution System Enhancements</v>
          </cell>
          <cell r="H2498" t="str">
            <v>T&amp;D Engineering</v>
          </cell>
          <cell r="I2498" t="str">
            <v>T&amp;D</v>
          </cell>
          <cell r="J2498" t="str">
            <v>Performance &amp; Capacity</v>
          </cell>
          <cell r="K2498" t="str">
            <v>SRV_ED</v>
          </cell>
          <cell r="L2498" t="str">
            <v>JUR_AN</v>
          </cell>
          <cell r="M2498" t="str">
            <v>Elec Distribution 360-373</v>
          </cell>
          <cell r="N2498" t="str">
            <v>False</v>
          </cell>
          <cell r="O2498" t="str">
            <v>Active</v>
          </cell>
          <cell r="P2498" t="str">
            <v>ORG_C51</v>
          </cell>
        </row>
        <row r="2499">
          <cell r="A2499" t="str">
            <v>BI_XD302</v>
          </cell>
          <cell r="B2499" t="str">
            <v>XD302</v>
          </cell>
          <cell r="C2499" t="str">
            <v>BI_XD302 - WA Feeder Upgrade</v>
          </cell>
          <cell r="D2499" t="str">
            <v>ER_2470</v>
          </cell>
          <cell r="E2499" t="str">
            <v>2470</v>
          </cell>
          <cell r="F2499" t="str">
            <v>ER_2470 - Dist Grid Modernization</v>
          </cell>
          <cell r="G2499" t="str">
            <v>Distribution Grid Modernization</v>
          </cell>
          <cell r="H2499" t="str">
            <v>T&amp;D Operations</v>
          </cell>
          <cell r="I2499" t="str">
            <v>T&amp;D</v>
          </cell>
          <cell r="J2499" t="str">
            <v>Asset Condition</v>
          </cell>
          <cell r="K2499" t="str">
            <v>SRV_ED</v>
          </cell>
          <cell r="L2499" t="str">
            <v>JUR_WA</v>
          </cell>
          <cell r="M2499" t="str">
            <v>Elec Distribution 360-373</v>
          </cell>
          <cell r="N2499" t="str">
            <v>False</v>
          </cell>
          <cell r="O2499" t="str">
            <v>Active</v>
          </cell>
          <cell r="P2499" t="str">
            <v>ORG_E51</v>
          </cell>
        </row>
        <row r="2500">
          <cell r="A2500" t="str">
            <v>BI_XD303</v>
          </cell>
          <cell r="B2500" t="str">
            <v>XD303</v>
          </cell>
          <cell r="C2500" t="str">
            <v>BI_XD303 - ID Feeder Upgrade</v>
          </cell>
          <cell r="D2500" t="str">
            <v>ER_2470</v>
          </cell>
          <cell r="E2500" t="str">
            <v>2470</v>
          </cell>
          <cell r="F2500" t="str">
            <v>ER_2470 - Dist Grid Modernization</v>
          </cell>
          <cell r="G2500" t="str">
            <v>Distribution Grid Modernization</v>
          </cell>
          <cell r="H2500" t="str">
            <v>T&amp;D Operations</v>
          </cell>
          <cell r="I2500" t="str">
            <v>T&amp;D</v>
          </cell>
          <cell r="J2500" t="str">
            <v>Asset Condition</v>
          </cell>
          <cell r="K2500" t="str">
            <v>SRV_ED</v>
          </cell>
          <cell r="L2500" t="str">
            <v>JUR_ID</v>
          </cell>
          <cell r="M2500" t="str">
            <v>Elec Distribution 360-373</v>
          </cell>
          <cell r="N2500" t="str">
            <v>False</v>
          </cell>
          <cell r="O2500" t="str">
            <v>Active</v>
          </cell>
          <cell r="P2500" t="str">
            <v>ORG_E51</v>
          </cell>
        </row>
        <row r="2501">
          <cell r="A2501" t="str">
            <v>BI_XD400</v>
          </cell>
          <cell r="B2501" t="str">
            <v>XD400</v>
          </cell>
          <cell r="C2501" t="str">
            <v>BI_XD400 - Feeder Automation</v>
          </cell>
          <cell r="D2501" t="str">
            <v>ER_2470</v>
          </cell>
          <cell r="E2501" t="str">
            <v>2470</v>
          </cell>
          <cell r="F2501" t="str">
            <v>ER_2470 - Dist Grid Modernization</v>
          </cell>
          <cell r="G2501" t="str">
            <v>Distribution Grid Modernization</v>
          </cell>
          <cell r="H2501" t="str">
            <v>T&amp;D Operations</v>
          </cell>
          <cell r="I2501" t="str">
            <v>T&amp;D</v>
          </cell>
          <cell r="J2501" t="str">
            <v>Asset Condition</v>
          </cell>
          <cell r="K2501" t="str">
            <v>SRV_ED</v>
          </cell>
          <cell r="L2501" t="str">
            <v>JUR_AN</v>
          </cell>
          <cell r="M2501" t="str">
            <v>Elec Distribution 360-373</v>
          </cell>
          <cell r="N2501" t="str">
            <v>True</v>
          </cell>
          <cell r="O2501" t="str">
            <v>Inactive</v>
          </cell>
          <cell r="P2501" t="str">
            <v>ORG_T08</v>
          </cell>
        </row>
        <row r="2502">
          <cell r="A2502" t="str">
            <v>BI_XD401</v>
          </cell>
          <cell r="B2502" t="str">
            <v>XD401</v>
          </cell>
          <cell r="C2502" t="str">
            <v>BI_XD401 - Customer Prepay</v>
          </cell>
          <cell r="D2502" t="str">
            <v>ER_2585</v>
          </cell>
          <cell r="E2502" t="str">
            <v>2585</v>
          </cell>
          <cell r="F2502" t="str">
            <v>ER_2585 - Customer Prepay</v>
          </cell>
          <cell r="G2502" t="str">
            <v>Customer Prepay</v>
          </cell>
          <cell r="H2502" t="str">
            <v>T&amp;D Engineering</v>
          </cell>
          <cell r="I2502" t="str">
            <v>T&amp;D</v>
          </cell>
          <cell r="J2502" t="str">
            <v>No Driver</v>
          </cell>
          <cell r="K2502" t="str">
            <v>SRV_ED</v>
          </cell>
          <cell r="L2502" t="str">
            <v>JUR_WA</v>
          </cell>
          <cell r="M2502" t="str">
            <v>Elec Distribution 360-373</v>
          </cell>
          <cell r="N2502" t="str">
            <v>True</v>
          </cell>
          <cell r="O2502" t="str">
            <v>Inactive</v>
          </cell>
          <cell r="P2502" t="str">
            <v>ORG_Z08</v>
          </cell>
        </row>
        <row r="2503">
          <cell r="A2503" t="str">
            <v>BI_XD402</v>
          </cell>
          <cell r="B2503" t="str">
            <v>XD402</v>
          </cell>
          <cell r="C2503" t="str">
            <v>BI_XD402 - Washington AMI</v>
          </cell>
          <cell r="D2503" t="str">
            <v>ER_2586</v>
          </cell>
          <cell r="E2503" t="str">
            <v>2586</v>
          </cell>
          <cell r="F2503" t="str">
            <v>ER_2586 - Washington AMI</v>
          </cell>
          <cell r="G2503" t="str">
            <v>Washington Advanced Metering Infrastructure Project</v>
          </cell>
          <cell r="H2503" t="str">
            <v>AMI</v>
          </cell>
          <cell r="I2503" t="str">
            <v>T&amp;D</v>
          </cell>
          <cell r="J2503" t="str">
            <v>Customer Service Quality &amp; Reliability</v>
          </cell>
          <cell r="K2503" t="str">
            <v>SRV_CD</v>
          </cell>
          <cell r="L2503" t="str">
            <v>JUR_WA</v>
          </cell>
          <cell r="M2503" t="str">
            <v>Elec Distribution 360-373</v>
          </cell>
          <cell r="N2503" t="str">
            <v>False</v>
          </cell>
          <cell r="O2503" t="str">
            <v>Active</v>
          </cell>
          <cell r="P2503" t="str">
            <v>ORG_M11</v>
          </cell>
        </row>
        <row r="2504">
          <cell r="A2504" t="str">
            <v>BI_XD500</v>
          </cell>
          <cell r="B2504" t="str">
            <v>XD500</v>
          </cell>
          <cell r="C2504" t="str">
            <v>BI_XD500 - Dist upgrades - Wash</v>
          </cell>
          <cell r="D2504" t="str">
            <v>ER_2309</v>
          </cell>
          <cell r="E2504" t="str">
            <v>2309</v>
          </cell>
          <cell r="F2504" t="str">
            <v>ER_2309 - Distribution Upgrades - Washington</v>
          </cell>
          <cell r="G2504" t="str">
            <v>Regular Capital - Pre Business Case</v>
          </cell>
          <cell r="H2504" t="str">
            <v>No Subfunction</v>
          </cell>
          <cell r="I2504" t="str">
            <v>No Function</v>
          </cell>
          <cell r="J2504" t="str">
            <v>No Driver</v>
          </cell>
          <cell r="K2504" t="str">
            <v>SRV_ED</v>
          </cell>
          <cell r="L2504" t="str">
            <v>JUR_WA</v>
          </cell>
          <cell r="M2504" t="str">
            <v>Elec Distribution 360-373</v>
          </cell>
          <cell r="N2504" t="str">
            <v>True</v>
          </cell>
          <cell r="O2504" t="str">
            <v>Inactive</v>
          </cell>
          <cell r="P2504" t="str">
            <v>ORG_C51</v>
          </cell>
        </row>
        <row r="2505">
          <cell r="A2505" t="str">
            <v>BI_XD501</v>
          </cell>
          <cell r="B2505" t="str">
            <v>XD501</v>
          </cell>
          <cell r="C2505" t="str">
            <v>BI_XD501 - Dist upgrades - Idaho</v>
          </cell>
          <cell r="D2505" t="str">
            <v>ER_2311</v>
          </cell>
          <cell r="E2505" t="str">
            <v>2311</v>
          </cell>
          <cell r="F2505" t="str">
            <v>ER_2311 - Distribution Upgrades - Idaho</v>
          </cell>
          <cell r="G2505" t="str">
            <v>Regular Capital - Pre Business Case</v>
          </cell>
          <cell r="H2505" t="str">
            <v>No Subfunction</v>
          </cell>
          <cell r="I2505" t="str">
            <v>No Function</v>
          </cell>
          <cell r="J2505" t="str">
            <v>No Driver</v>
          </cell>
          <cell r="K2505" t="str">
            <v>SRV_ED</v>
          </cell>
          <cell r="L2505" t="str">
            <v>JUR_ID</v>
          </cell>
          <cell r="M2505" t="str">
            <v>Elec Distribution 360-373</v>
          </cell>
          <cell r="N2505" t="str">
            <v>True</v>
          </cell>
          <cell r="O2505" t="str">
            <v>Inactive</v>
          </cell>
          <cell r="P2505" t="str">
            <v>ORG_C51</v>
          </cell>
        </row>
        <row r="2506">
          <cell r="A2506" t="str">
            <v>BI_XD502</v>
          </cell>
          <cell r="B2506" t="str">
            <v>XD502</v>
          </cell>
          <cell r="C2506" t="str">
            <v>BI_XD502 - System - repl line reclosers</v>
          </cell>
          <cell r="D2506" t="str">
            <v>ER_2278</v>
          </cell>
          <cell r="E2506" t="str">
            <v>2278</v>
          </cell>
          <cell r="F2506" t="str">
            <v>ER_2278 - Distribution Device Management Program</v>
          </cell>
          <cell r="G2506" t="str">
            <v>Substation - Station Rebuilds Program</v>
          </cell>
          <cell r="H2506" t="str">
            <v>T&amp;D Engineering</v>
          </cell>
          <cell r="I2506" t="str">
            <v>T&amp;D</v>
          </cell>
          <cell r="J2506" t="str">
            <v>Asset Condition</v>
          </cell>
          <cell r="K2506" t="str">
            <v>SRV_ED</v>
          </cell>
          <cell r="L2506" t="str">
            <v>JUR_AN</v>
          </cell>
          <cell r="M2506" t="str">
            <v>Elec Distribution 360-373</v>
          </cell>
          <cell r="N2506" t="str">
            <v>False</v>
          </cell>
          <cell r="O2506" t="str">
            <v>Inactive</v>
          </cell>
          <cell r="P2506" t="str">
            <v>ORG_C51</v>
          </cell>
        </row>
        <row r="2507">
          <cell r="A2507" t="str">
            <v>BI_XD503</v>
          </cell>
          <cell r="B2507" t="str">
            <v>XD503</v>
          </cell>
          <cell r="C2507" t="str">
            <v>BI_XD503 - Washington AMI Software</v>
          </cell>
          <cell r="D2507" t="str">
            <v>ER_2586</v>
          </cell>
          <cell r="E2507" t="str">
            <v>2586</v>
          </cell>
          <cell r="F2507" t="str">
            <v>ER_2586 - Washington AMI</v>
          </cell>
          <cell r="G2507" t="str">
            <v>Washington Advanced Metering Infrastructure Project</v>
          </cell>
          <cell r="H2507" t="str">
            <v>AMI</v>
          </cell>
          <cell r="I2507" t="str">
            <v>T&amp;D</v>
          </cell>
          <cell r="J2507" t="str">
            <v>Customer Service Quality &amp; Reliability</v>
          </cell>
          <cell r="K2507" t="str">
            <v>SRV_CD</v>
          </cell>
          <cell r="L2507" t="str">
            <v>JUR_WA</v>
          </cell>
          <cell r="M2507" t="str">
            <v>Elec Distribution 360-373</v>
          </cell>
          <cell r="N2507" t="str">
            <v>True</v>
          </cell>
          <cell r="O2507" t="str">
            <v>Active</v>
          </cell>
          <cell r="P2507" t="str">
            <v>ORG_M11</v>
          </cell>
        </row>
        <row r="2508">
          <cell r="A2508" t="str">
            <v>BI_XD504</v>
          </cell>
          <cell r="B2508" t="str">
            <v>XD504</v>
          </cell>
          <cell r="C2508" t="str">
            <v>BI_XD504 - Washington AMI Communications Equipment</v>
          </cell>
          <cell r="D2508" t="str">
            <v>ER_2586</v>
          </cell>
          <cell r="E2508" t="str">
            <v>2586</v>
          </cell>
          <cell r="F2508" t="str">
            <v>ER_2586 - Washington AMI</v>
          </cell>
          <cell r="G2508" t="str">
            <v>Washington Advanced Metering Infrastructure Project</v>
          </cell>
          <cell r="H2508" t="str">
            <v>AMI</v>
          </cell>
          <cell r="I2508" t="str">
            <v>T&amp;D</v>
          </cell>
          <cell r="J2508" t="str">
            <v>Customer Service Quality &amp; Reliability</v>
          </cell>
          <cell r="K2508" t="str">
            <v>SRV_CD</v>
          </cell>
          <cell r="L2508" t="str">
            <v>JUR_WA</v>
          </cell>
          <cell r="M2508" t="str">
            <v>Elec Distribution 360-373</v>
          </cell>
          <cell r="N2508" t="str">
            <v>True</v>
          </cell>
          <cell r="O2508" t="str">
            <v>Active</v>
          </cell>
          <cell r="P2508" t="str">
            <v>ORG_M11</v>
          </cell>
        </row>
        <row r="2509">
          <cell r="A2509" t="str">
            <v>BI_XD505</v>
          </cell>
          <cell r="B2509" t="str">
            <v>XD505</v>
          </cell>
          <cell r="C2509" t="str">
            <v>BI_XD505 - Contingency Margin</v>
          </cell>
          <cell r="D2509" t="str">
            <v>ER_2586</v>
          </cell>
          <cell r="E2509" t="str">
            <v>2586</v>
          </cell>
          <cell r="F2509" t="str">
            <v>ER_2586 - Washington AMI</v>
          </cell>
          <cell r="G2509" t="str">
            <v>Washington Advanced Metering Infrastructure Project</v>
          </cell>
          <cell r="H2509" t="str">
            <v>AMI</v>
          </cell>
          <cell r="I2509" t="str">
            <v>T&amp;D</v>
          </cell>
          <cell r="J2509" t="str">
            <v>Customer Service Quality &amp; Reliability</v>
          </cell>
          <cell r="K2509" t="str">
            <v>SRV_CD</v>
          </cell>
          <cell r="L2509" t="str">
            <v>JUR_WA</v>
          </cell>
          <cell r="M2509" t="str">
            <v>Elec Distribution 360-373</v>
          </cell>
          <cell r="N2509" t="str">
            <v>True</v>
          </cell>
          <cell r="O2509" t="str">
            <v>Active</v>
          </cell>
          <cell r="P2509" t="str">
            <v>ORG_M11</v>
          </cell>
        </row>
        <row r="2510">
          <cell r="A2510" t="str">
            <v>BI_XD506</v>
          </cell>
          <cell r="B2510" t="str">
            <v>XD506</v>
          </cell>
          <cell r="C2510" t="str">
            <v>BI_XD506 - Head End System - Disaster Recovery</v>
          </cell>
          <cell r="D2510" t="str">
            <v>ER_2586</v>
          </cell>
          <cell r="E2510" t="str">
            <v>2586</v>
          </cell>
          <cell r="F2510" t="str">
            <v>ER_2586 - Washington AMI</v>
          </cell>
          <cell r="G2510" t="str">
            <v>Washington Advanced Metering Infrastructure Project</v>
          </cell>
          <cell r="H2510" t="str">
            <v>AMI</v>
          </cell>
          <cell r="I2510" t="str">
            <v>T&amp;D</v>
          </cell>
          <cell r="J2510" t="str">
            <v>Customer Service Quality &amp; Reliability</v>
          </cell>
          <cell r="K2510" t="str">
            <v>SRV_CD</v>
          </cell>
          <cell r="L2510" t="str">
            <v>JUR_WA</v>
          </cell>
          <cell r="M2510" t="str">
            <v>Elec Distribution 360-373</v>
          </cell>
          <cell r="N2510" t="str">
            <v>True</v>
          </cell>
          <cell r="O2510" t="str">
            <v>Active</v>
          </cell>
          <cell r="P2510" t="str">
            <v>ORG_P03</v>
          </cell>
        </row>
        <row r="2511">
          <cell r="A2511" t="str">
            <v>BI_XD507</v>
          </cell>
          <cell r="B2511" t="str">
            <v>XD507</v>
          </cell>
          <cell r="C2511" t="str">
            <v>BI_XD507 - AMI HES Upgrades and Enhancements</v>
          </cell>
          <cell r="D2511" t="str">
            <v>ER_2586</v>
          </cell>
          <cell r="E2511" t="str">
            <v>2586</v>
          </cell>
          <cell r="F2511" t="str">
            <v>ER_2586 - Washington AMI</v>
          </cell>
          <cell r="G2511" t="str">
            <v>Washington Advanced Metering Infrastructure Project</v>
          </cell>
          <cell r="H2511" t="str">
            <v>AMI</v>
          </cell>
          <cell r="I2511" t="str">
            <v>T&amp;D</v>
          </cell>
          <cell r="J2511" t="str">
            <v>Customer Service Quality &amp; Reliability</v>
          </cell>
          <cell r="K2511" t="str">
            <v>SRV_CD</v>
          </cell>
          <cell r="L2511" t="str">
            <v>JUR_WA</v>
          </cell>
          <cell r="M2511" t="str">
            <v>Elec Distribution 360-373</v>
          </cell>
          <cell r="N2511" t="str">
            <v>True</v>
          </cell>
          <cell r="O2511" t="str">
            <v>Active</v>
          </cell>
          <cell r="P2511" t="str">
            <v>ORG_M11</v>
          </cell>
        </row>
        <row r="2512">
          <cell r="A2512" t="str">
            <v>BI_XD700</v>
          </cell>
          <cell r="B2512" t="str">
            <v>XD700</v>
          </cell>
          <cell r="C2512" t="str">
            <v>BI_XD700 - Distribution Device Management - Idaho State</v>
          </cell>
          <cell r="D2512" t="str">
            <v>ER_2278</v>
          </cell>
          <cell r="E2512" t="str">
            <v>2278</v>
          </cell>
          <cell r="F2512" t="str">
            <v>ER_2278 - Distribution Device Management Program</v>
          </cell>
          <cell r="G2512" t="str">
            <v>Substation - Station Rebuilds Program</v>
          </cell>
          <cell r="H2512" t="str">
            <v>T&amp;D Engineering</v>
          </cell>
          <cell r="I2512" t="str">
            <v>T&amp;D</v>
          </cell>
          <cell r="J2512" t="str">
            <v>Asset Condition</v>
          </cell>
          <cell r="K2512" t="str">
            <v>SRV_ED</v>
          </cell>
          <cell r="L2512" t="str">
            <v>JUR_ID</v>
          </cell>
          <cell r="M2512" t="str">
            <v>Elec Distribution 360-373</v>
          </cell>
          <cell r="N2512" t="str">
            <v>False</v>
          </cell>
          <cell r="O2512" t="str">
            <v>Active</v>
          </cell>
          <cell r="P2512" t="str">
            <v>ORG_T51</v>
          </cell>
        </row>
        <row r="2513">
          <cell r="A2513" t="str">
            <v>BI_XD701</v>
          </cell>
          <cell r="B2513" t="str">
            <v>XD701</v>
          </cell>
          <cell r="C2513" t="str">
            <v>BI_XD701 - Distribution Device Management - Washington State</v>
          </cell>
          <cell r="D2513" t="str">
            <v>ER_2278</v>
          </cell>
          <cell r="E2513" t="str">
            <v>2278</v>
          </cell>
          <cell r="F2513" t="str">
            <v>ER_2278 - Distribution Device Management Program</v>
          </cell>
          <cell r="G2513" t="str">
            <v>Substation - Station Rebuilds Program</v>
          </cell>
          <cell r="H2513" t="str">
            <v>T&amp;D Engineering</v>
          </cell>
          <cell r="I2513" t="str">
            <v>T&amp;D</v>
          </cell>
          <cell r="J2513" t="str">
            <v>Asset Condition</v>
          </cell>
          <cell r="K2513" t="str">
            <v>SRV_ED</v>
          </cell>
          <cell r="L2513" t="str">
            <v>JUR_WA</v>
          </cell>
          <cell r="M2513" t="str">
            <v>Elec Distribution 360-373</v>
          </cell>
          <cell r="N2513" t="str">
            <v>False</v>
          </cell>
          <cell r="O2513" t="str">
            <v>Active</v>
          </cell>
          <cell r="P2513" t="str">
            <v>ORG_T51</v>
          </cell>
        </row>
        <row r="2514">
          <cell r="A2514" t="str">
            <v>BI_XD702</v>
          </cell>
          <cell r="B2514" t="str">
            <v>XD702</v>
          </cell>
          <cell r="C2514" t="str">
            <v>BI_XD702 - TCOP - WA</v>
          </cell>
          <cell r="D2514" t="str">
            <v>ER_2535</v>
          </cell>
          <cell r="E2514" t="str">
            <v>2535</v>
          </cell>
          <cell r="F2514" t="str">
            <v>ER_2535 - TCOP Related Distribution Rebuilds</v>
          </cell>
          <cell r="G2514" t="str">
            <v>Distribution Transformer Change Out Program</v>
          </cell>
          <cell r="H2514" t="str">
            <v>T&amp;D Operations</v>
          </cell>
          <cell r="I2514" t="str">
            <v>T&amp;D</v>
          </cell>
          <cell r="J2514" t="str">
            <v>Asset Condition</v>
          </cell>
          <cell r="K2514" t="str">
            <v>SRV_ED</v>
          </cell>
          <cell r="L2514" t="str">
            <v>JUR_WA</v>
          </cell>
          <cell r="M2514" t="str">
            <v>Elec Distribution 360-373</v>
          </cell>
          <cell r="N2514" t="str">
            <v>False</v>
          </cell>
          <cell r="O2514" t="str">
            <v>Active</v>
          </cell>
          <cell r="P2514" t="str">
            <v>ORG_T51</v>
          </cell>
        </row>
        <row r="2515">
          <cell r="A2515" t="str">
            <v>BI_XD703</v>
          </cell>
          <cell r="B2515" t="str">
            <v>XD703</v>
          </cell>
          <cell r="C2515" t="str">
            <v>BI_XD703 - TCOP - ID</v>
          </cell>
          <cell r="D2515" t="str">
            <v>ER_2535</v>
          </cell>
          <cell r="E2515" t="str">
            <v>2535</v>
          </cell>
          <cell r="F2515" t="str">
            <v>ER_2535 - TCOP Related Distribution Rebuilds</v>
          </cell>
          <cell r="G2515" t="str">
            <v>Distribution Transformer Change Out Program</v>
          </cell>
          <cell r="H2515" t="str">
            <v>T&amp;D Operations</v>
          </cell>
          <cell r="I2515" t="str">
            <v>T&amp;D</v>
          </cell>
          <cell r="J2515" t="str">
            <v>Asset Condition</v>
          </cell>
          <cell r="K2515" t="str">
            <v>SRV_ED</v>
          </cell>
          <cell r="L2515" t="str">
            <v>JUR_ID</v>
          </cell>
          <cell r="M2515" t="str">
            <v>Elec Distribution 360-373</v>
          </cell>
          <cell r="N2515" t="str">
            <v>False</v>
          </cell>
          <cell r="O2515" t="str">
            <v>Active</v>
          </cell>
          <cell r="P2515" t="str">
            <v>ORG_T51</v>
          </cell>
        </row>
        <row r="2516">
          <cell r="A2516" t="str">
            <v>BI_XD900</v>
          </cell>
          <cell r="B2516" t="str">
            <v>XD900</v>
          </cell>
          <cell r="C2516" t="str">
            <v>BI_XD900 - Compliance Load Study - Distribution</v>
          </cell>
          <cell r="D2516" t="str">
            <v>ER_2469</v>
          </cell>
          <cell r="E2516" t="str">
            <v>2469</v>
          </cell>
          <cell r="F2516" t="str">
            <v>ER_2469 - Compliance Load Study</v>
          </cell>
          <cell r="G2516" t="str">
            <v>Regular Capital - Pre Business Case</v>
          </cell>
          <cell r="H2516" t="str">
            <v>No Subfunction</v>
          </cell>
          <cell r="I2516" t="str">
            <v>No Function</v>
          </cell>
          <cell r="J2516" t="str">
            <v>No Driver</v>
          </cell>
          <cell r="K2516" t="str">
            <v>SRV_ED</v>
          </cell>
          <cell r="L2516" t="str">
            <v>JUR_AN</v>
          </cell>
          <cell r="M2516" t="str">
            <v>Elec Distribution 360-373</v>
          </cell>
          <cell r="N2516" t="str">
            <v>False</v>
          </cell>
          <cell r="O2516" t="str">
            <v>Inactive</v>
          </cell>
          <cell r="P2516" t="str">
            <v>ORG_Z08</v>
          </cell>
        </row>
        <row r="2517">
          <cell r="A2517" t="str">
            <v>BI_XD901</v>
          </cell>
          <cell r="B2517" t="str">
            <v>XD901</v>
          </cell>
          <cell r="C2517" t="str">
            <v>BI_XD901 - ID AMR - Distribution</v>
          </cell>
          <cell r="D2517" t="str">
            <v>ER_7300</v>
          </cell>
          <cell r="E2517" t="str">
            <v>7300</v>
          </cell>
          <cell r="F2517" t="str">
            <v>ER_7300 - ID AMR</v>
          </cell>
          <cell r="G2517" t="str">
            <v>Regular Capital - Pre Business Case</v>
          </cell>
          <cell r="H2517" t="str">
            <v>No Subfunction</v>
          </cell>
          <cell r="I2517" t="str">
            <v>No Function</v>
          </cell>
          <cell r="J2517" t="str">
            <v>No Driver</v>
          </cell>
          <cell r="K2517" t="str">
            <v>SRV_ED</v>
          </cell>
          <cell r="L2517" t="str">
            <v>JUR_ID</v>
          </cell>
          <cell r="M2517" t="str">
            <v>Elec Distribution 360-373</v>
          </cell>
          <cell r="N2517" t="str">
            <v>False</v>
          </cell>
          <cell r="O2517" t="str">
            <v>Inactive</v>
          </cell>
          <cell r="P2517" t="str">
            <v>ORG_Z08</v>
          </cell>
        </row>
        <row r="2518">
          <cell r="A2518" t="str">
            <v>BI_XD902</v>
          </cell>
          <cell r="B2518" t="str">
            <v>XD902</v>
          </cell>
          <cell r="C2518" t="str">
            <v>BI_XD902 - NTWK Mechanical Systems -Capital Replacement</v>
          </cell>
          <cell r="D2518" t="str">
            <v>ER_2058</v>
          </cell>
          <cell r="E2518" t="str">
            <v>2058</v>
          </cell>
          <cell r="F2518" t="str">
            <v>ER_2058 - Spokane Electric Network Incr Capacity</v>
          </cell>
          <cell r="G2518" t="str">
            <v>Downtown Network - Performance &amp; Capacity</v>
          </cell>
          <cell r="H2518" t="str">
            <v>Downtown Network</v>
          </cell>
          <cell r="I2518" t="str">
            <v>T&amp;D</v>
          </cell>
          <cell r="J2518" t="str">
            <v>Performance &amp; Capacity</v>
          </cell>
          <cell r="K2518" t="str">
            <v>SRV_ED</v>
          </cell>
          <cell r="L2518" t="str">
            <v>JUR_WA</v>
          </cell>
          <cell r="M2518" t="str">
            <v>Elec Distribution 360-373</v>
          </cell>
          <cell r="N2518" t="str">
            <v>False</v>
          </cell>
          <cell r="O2518" t="str">
            <v>Active</v>
          </cell>
          <cell r="P2518" t="str">
            <v>ORG_C57</v>
          </cell>
        </row>
        <row r="2519">
          <cell r="A2519" t="str">
            <v>BI_XD903</v>
          </cell>
          <cell r="B2519" t="str">
            <v>XD903</v>
          </cell>
          <cell r="C2519" t="str">
            <v>BI_XD903 - Open Wire Secondary Elimination</v>
          </cell>
          <cell r="D2519" t="str">
            <v>ER_2496</v>
          </cell>
          <cell r="E2519" t="str">
            <v>2496</v>
          </cell>
          <cell r="F2519" t="str">
            <v>ER_2496 - Open Wire Secondary Elimination</v>
          </cell>
          <cell r="G2519" t="str">
            <v>Regular Capital - Pre Business Case</v>
          </cell>
          <cell r="H2519" t="str">
            <v>No Subfunction</v>
          </cell>
          <cell r="I2519" t="str">
            <v>No Function</v>
          </cell>
          <cell r="J2519" t="str">
            <v>No Driver</v>
          </cell>
          <cell r="K2519" t="str">
            <v>SRV_ED</v>
          </cell>
          <cell r="L2519" t="str">
            <v>JUR_AN</v>
          </cell>
          <cell r="M2519" t="str">
            <v>Elec Distribution 360-373</v>
          </cell>
          <cell r="N2519" t="str">
            <v>False</v>
          </cell>
          <cell r="O2519" t="str">
            <v>Inactive</v>
          </cell>
          <cell r="P2519" t="str">
            <v>ORG_C51</v>
          </cell>
        </row>
        <row r="2520">
          <cell r="A2520" t="str">
            <v>BI_XD904</v>
          </cell>
          <cell r="B2520" t="str">
            <v>XD904</v>
          </cell>
          <cell r="C2520" t="str">
            <v>BI_XD904 - Distribution Construction Stimulus Project</v>
          </cell>
          <cell r="D2520" t="str">
            <v>ER_2504</v>
          </cell>
          <cell r="E2520" t="str">
            <v>2504</v>
          </cell>
          <cell r="F2520" t="str">
            <v>ER_2504 - Stimulus Project</v>
          </cell>
          <cell r="G2520" t="str">
            <v>Regular Capital - Pre Business Case</v>
          </cell>
          <cell r="H2520" t="str">
            <v>No Subfunction</v>
          </cell>
          <cell r="I2520" t="str">
            <v>No Function</v>
          </cell>
          <cell r="J2520" t="str">
            <v>No Driver</v>
          </cell>
          <cell r="K2520" t="str">
            <v>SRV_ED</v>
          </cell>
          <cell r="L2520" t="str">
            <v>JUR_WA</v>
          </cell>
          <cell r="M2520" t="str">
            <v>Elec Distribution 360-373</v>
          </cell>
          <cell r="N2520" t="str">
            <v>False</v>
          </cell>
          <cell r="O2520" t="str">
            <v>Active</v>
          </cell>
          <cell r="P2520" t="str">
            <v>ORG_H08</v>
          </cell>
        </row>
        <row r="2521">
          <cell r="A2521" t="str">
            <v>BI_XD905</v>
          </cell>
          <cell r="B2521" t="str">
            <v>XD905</v>
          </cell>
          <cell r="C2521" t="str">
            <v>BI_XD905 - Idaho AMI</v>
          </cell>
          <cell r="D2521" t="str">
            <v>ER_2593</v>
          </cell>
          <cell r="E2521" t="str">
            <v>2593</v>
          </cell>
          <cell r="F2521" t="str">
            <v>ER_2593 - Idaho AMI</v>
          </cell>
          <cell r="G2521" t="str">
            <v>Idaho AMI</v>
          </cell>
          <cell r="H2521" t="str">
            <v>AMI</v>
          </cell>
          <cell r="I2521" t="str">
            <v>T&amp;D</v>
          </cell>
          <cell r="J2521" t="str">
            <v>Customer Service Quality &amp; Reliability</v>
          </cell>
          <cell r="K2521" t="str">
            <v>SRV_CD</v>
          </cell>
          <cell r="L2521" t="str">
            <v>JUR_ID</v>
          </cell>
          <cell r="M2521" t="str">
            <v>Elec Distribution 360-373</v>
          </cell>
          <cell r="N2521" t="str">
            <v>False</v>
          </cell>
          <cell r="O2521" t="str">
            <v>Active</v>
          </cell>
          <cell r="P2521" t="str">
            <v>ORG_T08</v>
          </cell>
        </row>
        <row r="2522">
          <cell r="A2522" t="str">
            <v>BI_XD906</v>
          </cell>
          <cell r="B2522" t="str">
            <v>XD906</v>
          </cell>
          <cell r="C2522" t="str">
            <v>BI_XD906 - Idaho AMI Software</v>
          </cell>
          <cell r="D2522" t="str">
            <v>ER_2593</v>
          </cell>
          <cell r="E2522" t="str">
            <v>2593</v>
          </cell>
          <cell r="F2522" t="str">
            <v>ER_2593 - Idaho AMI</v>
          </cell>
          <cell r="G2522" t="str">
            <v>Idaho AMI</v>
          </cell>
          <cell r="H2522" t="str">
            <v>AMI</v>
          </cell>
          <cell r="I2522" t="str">
            <v>T&amp;D</v>
          </cell>
          <cell r="J2522" t="str">
            <v>Customer Service Quality &amp; Reliability</v>
          </cell>
          <cell r="K2522" t="str">
            <v>SRV_CD</v>
          </cell>
          <cell r="L2522" t="str">
            <v>JUR_AA</v>
          </cell>
          <cell r="M2522" t="str">
            <v>Software 303</v>
          </cell>
          <cell r="N2522" t="str">
            <v>True</v>
          </cell>
          <cell r="O2522" t="str">
            <v>Active</v>
          </cell>
          <cell r="P2522" t="str">
            <v>ORG_T08</v>
          </cell>
        </row>
        <row r="2523">
          <cell r="A2523" t="str">
            <v>BI_XD907</v>
          </cell>
          <cell r="B2523" t="str">
            <v>XD907</v>
          </cell>
          <cell r="C2523" t="str">
            <v>BI_XD907 - Idaho AMI Communications Equipment</v>
          </cell>
          <cell r="D2523" t="str">
            <v>ER_2593</v>
          </cell>
          <cell r="E2523" t="str">
            <v>2593</v>
          </cell>
          <cell r="F2523" t="str">
            <v>ER_2593 - Idaho AMI</v>
          </cell>
          <cell r="G2523" t="str">
            <v>Idaho AMI</v>
          </cell>
          <cell r="H2523" t="str">
            <v>AMI</v>
          </cell>
          <cell r="I2523" t="str">
            <v>T&amp;D</v>
          </cell>
          <cell r="J2523" t="str">
            <v>Customer Service Quality &amp; Reliability</v>
          </cell>
          <cell r="K2523" t="str">
            <v>SRV_CD</v>
          </cell>
          <cell r="L2523" t="str">
            <v>JUR_ID</v>
          </cell>
          <cell r="M2523" t="str">
            <v>General 12yr 389 / 393-395 / 397-398</v>
          </cell>
          <cell r="N2523" t="str">
            <v>True</v>
          </cell>
          <cell r="O2523" t="str">
            <v>Active</v>
          </cell>
          <cell r="P2523" t="str">
            <v>ORG_T08</v>
          </cell>
        </row>
        <row r="2524">
          <cell r="A2524" t="str">
            <v>BI_XE015</v>
          </cell>
          <cell r="B2524" t="str">
            <v>XE015</v>
          </cell>
          <cell r="C2524" t="str">
            <v>BI_XE015 - Replace System Reinforcement - Gas Engineering</v>
          </cell>
          <cell r="D2524" t="str">
            <v>ER_3000</v>
          </cell>
          <cell r="E2524" t="str">
            <v>3000</v>
          </cell>
          <cell r="F2524" t="str">
            <v>ER_3000 - Gas Reinforce-Minor Blanket</v>
          </cell>
          <cell r="G2524" t="str">
            <v>Gas Reinforcement Program</v>
          </cell>
          <cell r="H2524" t="str">
            <v>Gas Subfunction</v>
          </cell>
          <cell r="I2524" t="str">
            <v>Gas</v>
          </cell>
          <cell r="J2524" t="str">
            <v>Performance &amp; Capacity</v>
          </cell>
          <cell r="K2524" t="str">
            <v>SRV_GD</v>
          </cell>
          <cell r="L2524" t="str">
            <v>JUR_AA</v>
          </cell>
          <cell r="M2524" t="str">
            <v>Gas Distribution 374-387</v>
          </cell>
          <cell r="N2524" t="str">
            <v>False</v>
          </cell>
          <cell r="O2524" t="str">
            <v>Active</v>
          </cell>
          <cell r="P2524" t="str">
            <v>ORG_B51</v>
          </cell>
        </row>
        <row r="2525">
          <cell r="A2525" t="str">
            <v>BI_XE016</v>
          </cell>
          <cell r="B2525" t="str">
            <v>XE016</v>
          </cell>
          <cell r="C2525" t="str">
            <v>BI_XE016 - Replace Deteriorated Gas System - Gas Engineering</v>
          </cell>
          <cell r="D2525" t="str">
            <v>ER_3001</v>
          </cell>
          <cell r="E2525" t="str">
            <v>3001</v>
          </cell>
          <cell r="F2525" t="str">
            <v>ER_3001 - Replace Deteriorating Gas System</v>
          </cell>
          <cell r="G2525" t="str">
            <v>Gas Deteriorated Steel Pipe Replacement Program</v>
          </cell>
          <cell r="H2525" t="str">
            <v>Gas Subfunction</v>
          </cell>
          <cell r="I2525" t="str">
            <v>Gas</v>
          </cell>
          <cell r="J2525" t="str">
            <v>Asset Condition</v>
          </cell>
          <cell r="K2525" t="str">
            <v>SRV_GD</v>
          </cell>
          <cell r="L2525" t="str">
            <v>JUR_AA</v>
          </cell>
          <cell r="M2525" t="str">
            <v>Gas Distribution 374-387</v>
          </cell>
          <cell r="N2525" t="str">
            <v>False</v>
          </cell>
          <cell r="O2525" t="str">
            <v>Active</v>
          </cell>
          <cell r="P2525" t="str">
            <v>ORG_B51</v>
          </cell>
        </row>
        <row r="2526">
          <cell r="A2526" t="str">
            <v>BI_XE017</v>
          </cell>
          <cell r="B2526" t="str">
            <v>XE017</v>
          </cell>
          <cell r="C2526" t="str">
            <v>BI_XE017 - Gas Regulator Station Reliability - Gas Engineering</v>
          </cell>
          <cell r="D2526" t="str">
            <v>ER_3002</v>
          </cell>
          <cell r="E2526" t="str">
            <v>3002</v>
          </cell>
          <cell r="F2526" t="str">
            <v>ER_3002 - Regulator Reliable - Blanket</v>
          </cell>
          <cell r="G2526" t="str">
            <v>Gas Regulator Station Replacement Program</v>
          </cell>
          <cell r="H2526" t="str">
            <v>Gas Subfunction</v>
          </cell>
          <cell r="I2526" t="str">
            <v>Gas</v>
          </cell>
          <cell r="J2526" t="str">
            <v>Asset Condition</v>
          </cell>
          <cell r="K2526" t="str">
            <v>SRV_GD</v>
          </cell>
          <cell r="L2526" t="str">
            <v>JUR_AA</v>
          </cell>
          <cell r="M2526" t="str">
            <v>Gas Distribution 374-387</v>
          </cell>
          <cell r="N2526" t="str">
            <v>False</v>
          </cell>
          <cell r="O2526" t="str">
            <v>Active</v>
          </cell>
          <cell r="P2526" t="str">
            <v>ORG_B51</v>
          </cell>
        </row>
        <row r="2527">
          <cell r="A2527" t="str">
            <v>BI_XE020</v>
          </cell>
          <cell r="B2527" t="str">
            <v>XE020</v>
          </cell>
          <cell r="C2527" t="str">
            <v>BI_XE020 - Electric Meters Minor Blanket</v>
          </cell>
          <cell r="D2527" t="str">
            <v>ER_1002</v>
          </cell>
          <cell r="E2527" t="str">
            <v>1002</v>
          </cell>
          <cell r="F2527" t="str">
            <v>ER_1002 - Electric Meters Minor Blanket</v>
          </cell>
          <cell r="G2527" t="str">
            <v>New Revenue - Growth</v>
          </cell>
          <cell r="H2527" t="str">
            <v>Growth Subfunction</v>
          </cell>
          <cell r="I2527" t="str">
            <v>Growth</v>
          </cell>
          <cell r="J2527" t="str">
            <v>Customer Requested</v>
          </cell>
          <cell r="K2527" t="str">
            <v>SRV_ED</v>
          </cell>
          <cell r="L2527" t="str">
            <v>JUR_AN</v>
          </cell>
          <cell r="M2527" t="str">
            <v>Elec Distribution 360-373</v>
          </cell>
          <cell r="N2527" t="str">
            <v>False</v>
          </cell>
          <cell r="O2527" t="str">
            <v>Active</v>
          </cell>
          <cell r="P2527" t="str">
            <v>ORG_Z08</v>
          </cell>
        </row>
        <row r="2528">
          <cell r="A2528" t="str">
            <v>BI_XE021</v>
          </cell>
          <cell r="B2528" t="str">
            <v>XE021</v>
          </cell>
          <cell r="C2528" t="str">
            <v>BI_XE021 - Gas Meters Minor Blanket</v>
          </cell>
          <cell r="D2528" t="str">
            <v>ER_1050</v>
          </cell>
          <cell r="E2528" t="str">
            <v>1050</v>
          </cell>
          <cell r="F2528" t="str">
            <v>ER_1050 - Gas Meters Minor Blanket</v>
          </cell>
          <cell r="G2528" t="str">
            <v>New Revenue - Growth</v>
          </cell>
          <cell r="H2528" t="str">
            <v>Growth Subfunction</v>
          </cell>
          <cell r="I2528" t="str">
            <v>Growth</v>
          </cell>
          <cell r="J2528" t="str">
            <v>Customer Requested</v>
          </cell>
          <cell r="K2528" t="str">
            <v>SRV_GD</v>
          </cell>
          <cell r="L2528" t="str">
            <v>JUR_AN</v>
          </cell>
          <cell r="M2528" t="str">
            <v>Gas Distribution 374-387</v>
          </cell>
          <cell r="N2528" t="str">
            <v>False</v>
          </cell>
          <cell r="O2528" t="str">
            <v>Active</v>
          </cell>
          <cell r="P2528" t="str">
            <v>ORG_B51</v>
          </cell>
        </row>
        <row r="2529">
          <cell r="A2529" t="str">
            <v>BI_XE022</v>
          </cell>
          <cell r="B2529" t="str">
            <v>XE022</v>
          </cell>
          <cell r="C2529" t="str">
            <v>BI_XE022 - Gas Reg Minor Blanket</v>
          </cell>
          <cell r="D2529" t="str">
            <v>ER_1051</v>
          </cell>
          <cell r="E2529" t="str">
            <v>1051</v>
          </cell>
          <cell r="F2529" t="str">
            <v>ER_1051 - Gas Regulators Minor Blanket</v>
          </cell>
          <cell r="G2529" t="str">
            <v>New Revenue - Growth</v>
          </cell>
          <cell r="H2529" t="str">
            <v>Growth Subfunction</v>
          </cell>
          <cell r="I2529" t="str">
            <v>Growth</v>
          </cell>
          <cell r="J2529" t="str">
            <v>Customer Requested</v>
          </cell>
          <cell r="K2529" t="str">
            <v>SRV_GD</v>
          </cell>
          <cell r="L2529" t="str">
            <v>JUR_AN</v>
          </cell>
          <cell r="M2529" t="str">
            <v>Gas Distribution 374-387</v>
          </cell>
          <cell r="N2529" t="str">
            <v>False</v>
          </cell>
          <cell r="O2529" t="str">
            <v>Active</v>
          </cell>
          <cell r="P2529" t="str">
            <v>ORG_B51</v>
          </cell>
        </row>
        <row r="2530">
          <cell r="A2530" t="str">
            <v>BI_XE023</v>
          </cell>
          <cell r="B2530" t="str">
            <v>XE023</v>
          </cell>
          <cell r="C2530" t="str">
            <v>BI_XE023 - Relocate Due to St&amp;Hwy Work- Gas Engineering</v>
          </cell>
          <cell r="D2530" t="str">
            <v>ER_3003</v>
          </cell>
          <cell r="E2530" t="str">
            <v>3003</v>
          </cell>
          <cell r="F2530" t="str">
            <v>ER_3003 - Gas Replace-St&amp;Hwy</v>
          </cell>
          <cell r="G2530" t="str">
            <v>Gas Replacement Street and Highway Program</v>
          </cell>
          <cell r="H2530" t="str">
            <v>Gas Subfunction</v>
          </cell>
          <cell r="I2530" t="str">
            <v>Gas</v>
          </cell>
          <cell r="J2530" t="str">
            <v>Mandatory &amp; Compliance</v>
          </cell>
          <cell r="K2530" t="str">
            <v>SRV_GD</v>
          </cell>
          <cell r="L2530" t="str">
            <v>JUR_AA</v>
          </cell>
          <cell r="M2530" t="str">
            <v>Gas Distribution 374-387</v>
          </cell>
          <cell r="N2530" t="str">
            <v>False</v>
          </cell>
          <cell r="O2530" t="str">
            <v>Active</v>
          </cell>
          <cell r="P2530" t="str">
            <v>ORG_B51</v>
          </cell>
        </row>
        <row r="2531">
          <cell r="A2531" t="str">
            <v>BI_XE024</v>
          </cell>
          <cell r="B2531" t="str">
            <v>XE024</v>
          </cell>
          <cell r="C2531" t="str">
            <v>BI_XE024 - Gas Sys Indus Cust - Minor Blanket</v>
          </cell>
          <cell r="D2531" t="str">
            <v>ER_1052</v>
          </cell>
          <cell r="E2531" t="str">
            <v>1052</v>
          </cell>
          <cell r="F2531" t="str">
            <v>ER_1052 - Industrial Gas Customer Minor Blanket</v>
          </cell>
          <cell r="G2531" t="str">
            <v>New Revenue - Growth</v>
          </cell>
          <cell r="H2531" t="str">
            <v>Growth Subfunction</v>
          </cell>
          <cell r="I2531" t="str">
            <v>Growth</v>
          </cell>
          <cell r="J2531" t="str">
            <v>Customer Requested</v>
          </cell>
          <cell r="K2531" t="str">
            <v>SRV_GD</v>
          </cell>
          <cell r="L2531" t="str">
            <v>JUR_AA</v>
          </cell>
          <cell r="M2531" t="str">
            <v>Gas Distribution 374-387</v>
          </cell>
          <cell r="N2531" t="str">
            <v>False</v>
          </cell>
          <cell r="O2531" t="str">
            <v>Inactive</v>
          </cell>
          <cell r="P2531" t="str">
            <v>ORG_B51</v>
          </cell>
        </row>
        <row r="2532">
          <cell r="A2532" t="str">
            <v>BI_XE500</v>
          </cell>
          <cell r="B2532" t="str">
            <v>XE500</v>
          </cell>
          <cell r="C2532" t="str">
            <v>BI_XE500 - Gas Engineering</v>
          </cell>
          <cell r="D2532" t="str">
            <v>ER_1001</v>
          </cell>
          <cell r="E2532" t="str">
            <v>1001</v>
          </cell>
          <cell r="F2532" t="str">
            <v>ER_1001 - Gas Revenue Blanket</v>
          </cell>
          <cell r="G2532" t="str">
            <v>New Revenue - Growth</v>
          </cell>
          <cell r="H2532" t="str">
            <v>Growth Subfunction</v>
          </cell>
          <cell r="I2532" t="str">
            <v>Growth</v>
          </cell>
          <cell r="J2532" t="str">
            <v>Customer Requested</v>
          </cell>
          <cell r="K2532" t="str">
            <v>SRV_GD</v>
          </cell>
          <cell r="L2532" t="str">
            <v>JUR_AA</v>
          </cell>
          <cell r="M2532" t="str">
            <v>Gas Distribution 374-387</v>
          </cell>
          <cell r="N2532" t="str">
            <v>False</v>
          </cell>
          <cell r="O2532" t="str">
            <v>Active</v>
          </cell>
          <cell r="P2532" t="str">
            <v>ORG_B51</v>
          </cell>
        </row>
        <row r="2533">
          <cell r="A2533" t="str">
            <v>BI_XE501</v>
          </cell>
          <cell r="B2533" t="str">
            <v>XE501</v>
          </cell>
          <cell r="C2533" t="str">
            <v>BI_XE501 - Gas Distribution Non Revenue - Gas Engineering</v>
          </cell>
          <cell r="D2533" t="str">
            <v>ER_3005</v>
          </cell>
          <cell r="E2533" t="str">
            <v>3005</v>
          </cell>
          <cell r="F2533" t="str">
            <v>ER_3005 - Gas Distribution Non-Revenue Blanket</v>
          </cell>
          <cell r="G2533" t="str">
            <v>Gas Non-Revenue Program</v>
          </cell>
          <cell r="H2533" t="str">
            <v>Gas Subfunction</v>
          </cell>
          <cell r="I2533" t="str">
            <v>Gas</v>
          </cell>
          <cell r="J2533" t="str">
            <v>Failed Plant &amp; Operations</v>
          </cell>
          <cell r="K2533" t="str">
            <v>SRV_GD</v>
          </cell>
          <cell r="L2533" t="str">
            <v>JUR_AA</v>
          </cell>
          <cell r="M2533" t="str">
            <v>Gas Distribution 374-387</v>
          </cell>
          <cell r="N2533" t="str">
            <v>False</v>
          </cell>
          <cell r="O2533" t="str">
            <v>Active</v>
          </cell>
          <cell r="P2533" t="str">
            <v>ORG_B51</v>
          </cell>
        </row>
        <row r="2534">
          <cell r="A2534" t="str">
            <v>BI_XE601</v>
          </cell>
          <cell r="B2534" t="str">
            <v>XE601</v>
          </cell>
          <cell r="C2534" t="str">
            <v>BI_XE601 - Ortho LaGrande/Union County</v>
          </cell>
          <cell r="D2534" t="str">
            <v>ER_7105</v>
          </cell>
          <cell r="E2534" t="str">
            <v>7105</v>
          </cell>
          <cell r="F2534" t="str">
            <v>ER_7105 - Ortho LaGrande/Union County</v>
          </cell>
          <cell r="G2534" t="str">
            <v>Regular Capital - Pre Business Case</v>
          </cell>
          <cell r="H2534" t="str">
            <v>No Subfunction</v>
          </cell>
          <cell r="I2534" t="str">
            <v>No Function</v>
          </cell>
          <cell r="J2534" t="str">
            <v>No Driver</v>
          </cell>
          <cell r="K2534" t="str">
            <v>SRV_GD</v>
          </cell>
          <cell r="L2534" t="str">
            <v>JUR_OR</v>
          </cell>
          <cell r="M2534" t="str">
            <v>General 5yr 389 / 393-395 / 397-398</v>
          </cell>
          <cell r="N2534" t="str">
            <v>True</v>
          </cell>
          <cell r="O2534" t="str">
            <v>Inactive</v>
          </cell>
          <cell r="P2534" t="str">
            <v>ORG_C08</v>
          </cell>
        </row>
        <row r="2535">
          <cell r="A2535" t="str">
            <v>BI_XE718</v>
          </cell>
          <cell r="B2535" t="str">
            <v>XE718</v>
          </cell>
          <cell r="C2535" t="str">
            <v>BI_XE718 - Back Up Control Center Construction</v>
          </cell>
          <cell r="D2535" t="str">
            <v>ER_2444</v>
          </cell>
          <cell r="E2535" t="str">
            <v>2444</v>
          </cell>
          <cell r="F2535" t="str">
            <v>ER_2444 - Back Up Control Center</v>
          </cell>
          <cell r="G2535" t="str">
            <v>Regular Capital - Pre Business Case</v>
          </cell>
          <cell r="H2535" t="str">
            <v>No Subfunction</v>
          </cell>
          <cell r="I2535" t="str">
            <v>No Function</v>
          </cell>
          <cell r="J2535" t="str">
            <v>No Driver</v>
          </cell>
          <cell r="K2535" t="str">
            <v>SRV_ED</v>
          </cell>
          <cell r="L2535" t="str">
            <v>JUR_WA</v>
          </cell>
          <cell r="M2535" t="str">
            <v>Elec Transmission 350-359</v>
          </cell>
          <cell r="N2535" t="str">
            <v>True</v>
          </cell>
          <cell r="O2535" t="str">
            <v>Inactive</v>
          </cell>
          <cell r="P2535" t="str">
            <v>ORG_P09</v>
          </cell>
        </row>
        <row r="2536">
          <cell r="A2536" t="str">
            <v>BI_XE901</v>
          </cell>
          <cell r="B2536" t="str">
            <v>XE901</v>
          </cell>
          <cell r="C2536" t="str">
            <v>BI_XE901 - NTWK Transformers and Protectors</v>
          </cell>
          <cell r="D2536" t="str">
            <v>ER_1009</v>
          </cell>
          <cell r="E2536" t="str">
            <v>1009</v>
          </cell>
          <cell r="F2536" t="str">
            <v>ER_1009 - Network Transformers &amp; Network Protectors</v>
          </cell>
          <cell r="G2536" t="str">
            <v>New Revenue - Growth</v>
          </cell>
          <cell r="H2536" t="str">
            <v>Growth Subfunction</v>
          </cell>
          <cell r="I2536" t="str">
            <v>Growth</v>
          </cell>
          <cell r="J2536" t="str">
            <v>Customer Requested</v>
          </cell>
          <cell r="K2536" t="str">
            <v>SRV_ED</v>
          </cell>
          <cell r="L2536" t="str">
            <v>JUR_WA</v>
          </cell>
          <cell r="M2536" t="str">
            <v>Elec Distribution 360-373</v>
          </cell>
          <cell r="N2536" t="str">
            <v>False</v>
          </cell>
          <cell r="O2536" t="str">
            <v>Active</v>
          </cell>
          <cell r="P2536" t="str">
            <v>ORG_C57</v>
          </cell>
        </row>
        <row r="2537">
          <cell r="A2537" t="str">
            <v>BI_XFX54</v>
          </cell>
          <cell r="B2537" t="str">
            <v>XFX54</v>
          </cell>
          <cell r="C2537" t="str">
            <v>BI_XFX54 - Transformers ARO</v>
          </cell>
          <cell r="D2537" t="str">
            <v>ER_7500</v>
          </cell>
          <cell r="E2537" t="str">
            <v>7500</v>
          </cell>
          <cell r="F2537" t="str">
            <v>ER_7500 - FAS 143 ARO</v>
          </cell>
          <cell r="G2537" t="str">
            <v>FAS 143 ARO</v>
          </cell>
          <cell r="H2537" t="str">
            <v>Outside Regular Capital</v>
          </cell>
          <cell r="I2537" t="str">
            <v>Outside Regular Capital Subfunction</v>
          </cell>
          <cell r="J2537" t="str">
            <v>No Driver</v>
          </cell>
          <cell r="K2537" t="str">
            <v>SRV_ZZ</v>
          </cell>
          <cell r="L2537" t="str">
            <v>JUR_AA</v>
          </cell>
          <cell r="M2537" t="str">
            <v>Other Elec Production / Turbines 340-346</v>
          </cell>
          <cell r="N2537" t="str">
            <v>False</v>
          </cell>
          <cell r="O2537" t="str">
            <v>Inactive</v>
          </cell>
          <cell r="P2537" t="str">
            <v>ORG_X54</v>
          </cell>
        </row>
        <row r="2538">
          <cell r="A2538" t="str">
            <v>BI_XID54</v>
          </cell>
          <cell r="B2538" t="str">
            <v>XID54</v>
          </cell>
          <cell r="C2538" t="str">
            <v>BI_XID54 - ID Gas ERT Replacement Program</v>
          </cell>
          <cell r="D2538" t="str">
            <v>ER_3054</v>
          </cell>
          <cell r="E2538" t="str">
            <v>3054</v>
          </cell>
          <cell r="F2538" t="str">
            <v>ER_3054 - Gas ERT Replacement Program</v>
          </cell>
          <cell r="G2538" t="str">
            <v>Gas ERT Replacement Program</v>
          </cell>
          <cell r="H2538" t="str">
            <v>Gas Subfunction</v>
          </cell>
          <cell r="I2538" t="str">
            <v>Gas</v>
          </cell>
          <cell r="J2538" t="str">
            <v>Asset Condition</v>
          </cell>
          <cell r="K2538" t="str">
            <v>SRV_GD</v>
          </cell>
          <cell r="L2538" t="str">
            <v>JUR_ID</v>
          </cell>
          <cell r="M2538" t="str">
            <v>Gas Distribution 374-387</v>
          </cell>
          <cell r="N2538" t="str">
            <v>False</v>
          </cell>
          <cell r="O2538" t="str">
            <v>Active</v>
          </cell>
          <cell r="P2538" t="str">
            <v>ORG_B51</v>
          </cell>
        </row>
        <row r="2539">
          <cell r="A2539" t="str">
            <v>BI_XID55</v>
          </cell>
          <cell r="B2539" t="str">
            <v>XID55</v>
          </cell>
          <cell r="C2539" t="str">
            <v>BI_XID55 - ID Gas Meter Replacement Non Revenue</v>
          </cell>
          <cell r="D2539" t="str">
            <v>ER_3055</v>
          </cell>
          <cell r="E2539" t="str">
            <v>3055</v>
          </cell>
          <cell r="F2539" t="str">
            <v>ER_3055 - Gas Meter Replacement Non Revenue</v>
          </cell>
          <cell r="G2539" t="str">
            <v>Gas PMC Program</v>
          </cell>
          <cell r="H2539" t="str">
            <v>Gas Subfunction</v>
          </cell>
          <cell r="I2539" t="str">
            <v>Gas</v>
          </cell>
          <cell r="J2539" t="str">
            <v>Mandatory &amp; Compliance</v>
          </cell>
          <cell r="K2539" t="str">
            <v>SRV_GD</v>
          </cell>
          <cell r="L2539" t="str">
            <v>JUR_ID</v>
          </cell>
          <cell r="M2539" t="str">
            <v>Gas Distribution 374-387</v>
          </cell>
          <cell r="N2539" t="str">
            <v>False</v>
          </cell>
          <cell r="O2539" t="str">
            <v>Active</v>
          </cell>
          <cell r="P2539" t="str">
            <v>ORG_B51</v>
          </cell>
        </row>
        <row r="2540">
          <cell r="A2540" t="str">
            <v>BI_XN000</v>
          </cell>
          <cell r="B2540" t="str">
            <v>XN000</v>
          </cell>
          <cell r="C2540" t="str">
            <v>BI_XN000 - Gas Meter and Metering Equipment Purchases - WA/ID</v>
          </cell>
          <cell r="D2540" t="str">
            <v>ER_1056</v>
          </cell>
          <cell r="E2540" t="str">
            <v>1056</v>
          </cell>
          <cell r="F2540" t="str">
            <v>ER_1056 - Gas Meter and Metering Equipment Purchases</v>
          </cell>
          <cell r="G2540" t="str">
            <v>New Revenue - Growth</v>
          </cell>
          <cell r="H2540" t="str">
            <v>Growth Subfunction</v>
          </cell>
          <cell r="I2540" t="str">
            <v>Growth</v>
          </cell>
          <cell r="J2540" t="str">
            <v>Customer Requested</v>
          </cell>
          <cell r="K2540" t="str">
            <v>SRV_GD</v>
          </cell>
          <cell r="L2540" t="str">
            <v>JUR_AN</v>
          </cell>
          <cell r="M2540" t="str">
            <v>Gas Distribution 374-387</v>
          </cell>
          <cell r="N2540" t="str">
            <v>False</v>
          </cell>
          <cell r="O2540" t="str">
            <v>Active</v>
          </cell>
          <cell r="P2540" t="str">
            <v>ORG_B51</v>
          </cell>
        </row>
        <row r="2541">
          <cell r="A2541" t="str">
            <v>BI_XN500</v>
          </cell>
          <cell r="B2541" t="str">
            <v>XN500</v>
          </cell>
          <cell r="C2541" t="str">
            <v>BI_XN500 - Washington AMI Gas Modules</v>
          </cell>
          <cell r="D2541" t="str">
            <v>ER_2586</v>
          </cell>
          <cell r="E2541" t="str">
            <v>2586</v>
          </cell>
          <cell r="F2541" t="str">
            <v>ER_2586 - Washington AMI</v>
          </cell>
          <cell r="G2541" t="str">
            <v>Washington Advanced Metering Infrastructure Project</v>
          </cell>
          <cell r="H2541" t="str">
            <v>AMI</v>
          </cell>
          <cell r="I2541" t="str">
            <v>T&amp;D</v>
          </cell>
          <cell r="J2541" t="str">
            <v>Customer Service Quality &amp; Reliability</v>
          </cell>
          <cell r="K2541" t="str">
            <v>SRV_GD</v>
          </cell>
          <cell r="L2541" t="str">
            <v>JUR_WA</v>
          </cell>
          <cell r="M2541" t="str">
            <v>Gas Distribution 374-387</v>
          </cell>
          <cell r="N2541" t="str">
            <v>False</v>
          </cell>
          <cell r="O2541" t="str">
            <v>Active</v>
          </cell>
          <cell r="P2541" t="str">
            <v>ORG_M11</v>
          </cell>
        </row>
        <row r="2542">
          <cell r="A2542" t="str">
            <v>BI_XOR54</v>
          </cell>
          <cell r="B2542" t="str">
            <v>XOR54</v>
          </cell>
          <cell r="C2542" t="str">
            <v>BI_XOR54 - OR Gas ERT Replacement Program</v>
          </cell>
          <cell r="D2542" t="str">
            <v>ER_3054</v>
          </cell>
          <cell r="E2542" t="str">
            <v>3054</v>
          </cell>
          <cell r="F2542" t="str">
            <v>ER_3054 - Gas ERT Replacement Program</v>
          </cell>
          <cell r="G2542" t="str">
            <v>Gas ERT Replacement Program</v>
          </cell>
          <cell r="H2542" t="str">
            <v>Gas Subfunction</v>
          </cell>
          <cell r="I2542" t="str">
            <v>Gas</v>
          </cell>
          <cell r="J2542" t="str">
            <v>Asset Condition</v>
          </cell>
          <cell r="K2542" t="str">
            <v>SRV_GD</v>
          </cell>
          <cell r="L2542" t="str">
            <v>JUR_OR</v>
          </cell>
          <cell r="M2542" t="str">
            <v>Gas Distribution 374-387</v>
          </cell>
          <cell r="N2542" t="str">
            <v>False</v>
          </cell>
          <cell r="O2542" t="str">
            <v>Active</v>
          </cell>
          <cell r="P2542" t="str">
            <v>ORG_B51</v>
          </cell>
        </row>
        <row r="2543">
          <cell r="A2543" t="str">
            <v>BI_XOR55</v>
          </cell>
          <cell r="B2543" t="str">
            <v>XOR55</v>
          </cell>
          <cell r="C2543" t="str">
            <v>BI_XOR55 - OR Gas Meter Replacement Non Revenue</v>
          </cell>
          <cell r="D2543" t="str">
            <v>ER_3055</v>
          </cell>
          <cell r="E2543" t="str">
            <v>3055</v>
          </cell>
          <cell r="F2543" t="str">
            <v>ER_3055 - Gas Meter Replacement Non Revenue</v>
          </cell>
          <cell r="G2543" t="str">
            <v>Gas PMC Program</v>
          </cell>
          <cell r="H2543" t="str">
            <v>Gas Subfunction</v>
          </cell>
          <cell r="I2543" t="str">
            <v>Gas</v>
          </cell>
          <cell r="J2543" t="str">
            <v>Mandatory &amp; Compliance</v>
          </cell>
          <cell r="K2543" t="str">
            <v>SRV_GD</v>
          </cell>
          <cell r="L2543" t="str">
            <v>JUR_OR</v>
          </cell>
          <cell r="M2543" t="str">
            <v>Gas Distribution 374-387</v>
          </cell>
          <cell r="N2543" t="str">
            <v>False</v>
          </cell>
          <cell r="O2543" t="str">
            <v>Active</v>
          </cell>
          <cell r="P2543" t="str">
            <v>ORG_B51</v>
          </cell>
        </row>
        <row r="2544">
          <cell r="A2544" t="str">
            <v>BI_XS001</v>
          </cell>
          <cell r="B2544" t="str">
            <v>XS001</v>
          </cell>
          <cell r="C2544" t="str">
            <v>BI_XS001 - Power Transformers - Distribution</v>
          </cell>
          <cell r="D2544" t="str">
            <v>ER_1006</v>
          </cell>
          <cell r="E2544" t="str">
            <v>1006</v>
          </cell>
          <cell r="F2544" t="str">
            <v>ER_1006 - Power Xfmr-Distribution</v>
          </cell>
          <cell r="G2544" t="str">
            <v>Substation - Station Rebuilds Program</v>
          </cell>
          <cell r="H2544" t="str">
            <v>T&amp;D Engineering</v>
          </cell>
          <cell r="I2544" t="str">
            <v>T&amp;D</v>
          </cell>
          <cell r="J2544" t="str">
            <v>Asset Condition</v>
          </cell>
          <cell r="K2544" t="str">
            <v>SRV_ED</v>
          </cell>
          <cell r="L2544" t="str">
            <v>JUR_AN</v>
          </cell>
          <cell r="M2544" t="str">
            <v>Elec Distribution 360-373</v>
          </cell>
          <cell r="N2544" t="str">
            <v>False</v>
          </cell>
          <cell r="O2544" t="str">
            <v>Inactive</v>
          </cell>
          <cell r="P2544" t="str">
            <v>ORG_F08</v>
          </cell>
        </row>
        <row r="2545">
          <cell r="A2545" t="str">
            <v>BI_XS002</v>
          </cell>
          <cell r="B2545" t="str">
            <v>XS002</v>
          </cell>
          <cell r="C2545" t="str">
            <v>BI_XS002 - System - Relay Replace / Install</v>
          </cell>
          <cell r="D2545" t="str">
            <v>ER_2215</v>
          </cell>
          <cell r="E2545" t="str">
            <v>2215</v>
          </cell>
          <cell r="F2545" t="str">
            <v>ER_2215 - Substation Asset Mgmt Capital Maintenance</v>
          </cell>
          <cell r="G2545" t="str">
            <v>Substation - Station Rebuilds Program</v>
          </cell>
          <cell r="H2545" t="str">
            <v>T&amp;D Engineering</v>
          </cell>
          <cell r="I2545" t="str">
            <v>T&amp;D</v>
          </cell>
          <cell r="J2545" t="str">
            <v>Asset Condition</v>
          </cell>
          <cell r="K2545" t="str">
            <v>SRV_ED</v>
          </cell>
          <cell r="L2545" t="str">
            <v>JUR_AN</v>
          </cell>
          <cell r="M2545" t="str">
            <v>Elec Transmission 350-359</v>
          </cell>
          <cell r="N2545" t="str">
            <v>True</v>
          </cell>
          <cell r="O2545" t="str">
            <v>Active</v>
          </cell>
          <cell r="P2545" t="str">
            <v>ORG_M08</v>
          </cell>
        </row>
        <row r="2546">
          <cell r="A2546" t="str">
            <v>BI_XS003</v>
          </cell>
          <cell r="B2546" t="str">
            <v>XS003</v>
          </cell>
          <cell r="C2546" t="str">
            <v>BI_XS003 - System - Relay Replace / Install - Arcflash</v>
          </cell>
          <cell r="D2546" t="str">
            <v>ER_2215</v>
          </cell>
          <cell r="E2546" t="str">
            <v>2215</v>
          </cell>
          <cell r="F2546" t="str">
            <v>ER_2215 - Substation Asset Mgmt Capital Maintenance</v>
          </cell>
          <cell r="G2546" t="str">
            <v>Substation - Station Rebuilds Program</v>
          </cell>
          <cell r="H2546" t="str">
            <v>T&amp;D Engineering</v>
          </cell>
          <cell r="I2546" t="str">
            <v>T&amp;D</v>
          </cell>
          <cell r="J2546" t="str">
            <v>Asset Condition</v>
          </cell>
          <cell r="K2546" t="str">
            <v>SRV_ED</v>
          </cell>
          <cell r="L2546" t="str">
            <v>JUR_AN</v>
          </cell>
          <cell r="M2546" t="str">
            <v>Elec Transmission 350-359</v>
          </cell>
          <cell r="N2546" t="str">
            <v>True</v>
          </cell>
          <cell r="O2546" t="str">
            <v>Active</v>
          </cell>
          <cell r="P2546" t="str">
            <v>ORG_M08</v>
          </cell>
        </row>
        <row r="2547">
          <cell r="A2547" t="str">
            <v>BI_XS006</v>
          </cell>
          <cell r="B2547" t="str">
            <v>XS006</v>
          </cell>
          <cell r="C2547" t="str">
            <v>BI_XS006 - System-Transmission Autotransformers</v>
          </cell>
          <cell r="D2547" t="str">
            <v>ER_2000</v>
          </cell>
          <cell r="E2547" t="str">
            <v>2000</v>
          </cell>
          <cell r="F2547" t="str">
            <v>ER_2000 - Substation - Capital Spares</v>
          </cell>
          <cell r="G2547" t="str">
            <v>Substation - Station Rebuilds Program</v>
          </cell>
          <cell r="H2547" t="str">
            <v>T&amp;D Engineering</v>
          </cell>
          <cell r="I2547" t="str">
            <v>T&amp;D</v>
          </cell>
          <cell r="J2547" t="str">
            <v>Asset Condition</v>
          </cell>
          <cell r="K2547" t="str">
            <v>SRV_ED</v>
          </cell>
          <cell r="L2547" t="str">
            <v>JUR_AN</v>
          </cell>
          <cell r="M2547" t="str">
            <v>Elec Transmission 350-359</v>
          </cell>
          <cell r="N2547" t="str">
            <v>False</v>
          </cell>
          <cell r="O2547" t="str">
            <v>Active</v>
          </cell>
          <cell r="P2547" t="str">
            <v>ORG_M08</v>
          </cell>
        </row>
        <row r="2548">
          <cell r="A2548" t="str">
            <v>BI_XS007</v>
          </cell>
          <cell r="B2548" t="str">
            <v>XS007</v>
          </cell>
          <cell r="C2548" t="str">
            <v>BI_XS007 - System - HV Power Circuit Breakers</v>
          </cell>
          <cell r="D2548" t="str">
            <v>ER_2000</v>
          </cell>
          <cell r="E2548" t="str">
            <v>2000</v>
          </cell>
          <cell r="F2548" t="str">
            <v>ER_2000 - Substation - Capital Spares</v>
          </cell>
          <cell r="G2548" t="str">
            <v>Substation - Station Rebuilds Program</v>
          </cell>
          <cell r="H2548" t="str">
            <v>T&amp;D Engineering</v>
          </cell>
          <cell r="I2548" t="str">
            <v>T&amp;D</v>
          </cell>
          <cell r="J2548" t="str">
            <v>Asset Condition</v>
          </cell>
          <cell r="K2548" t="str">
            <v>SRV_ED</v>
          </cell>
          <cell r="L2548" t="str">
            <v>JUR_AN</v>
          </cell>
          <cell r="M2548" t="str">
            <v>Elec Transmission 350-359</v>
          </cell>
          <cell r="N2548" t="str">
            <v>False</v>
          </cell>
          <cell r="O2548" t="str">
            <v>Active</v>
          </cell>
          <cell r="P2548" t="str">
            <v>ORG_M08</v>
          </cell>
        </row>
        <row r="2549">
          <cell r="A2549" t="str">
            <v>BI_XS008</v>
          </cell>
          <cell r="B2549" t="str">
            <v>XS008</v>
          </cell>
          <cell r="C2549" t="str">
            <v>BI_XS008 - Cabinet Gorge 230kV Add Bus Isolating Breakers</v>
          </cell>
          <cell r="D2549" t="str">
            <v>ER_2620</v>
          </cell>
          <cell r="E2549" t="str">
            <v>2620</v>
          </cell>
          <cell r="F2549" t="str">
            <v>ER_2620 - Cabinet Gorge 230kV Add Bus Isolating Breakers</v>
          </cell>
          <cell r="G2549" t="str">
            <v>Cabinet Gorge 230kV Add Bus Isolating Breakers</v>
          </cell>
          <cell r="H2549" t="str">
            <v>T&amp;D Engineering</v>
          </cell>
          <cell r="I2549" t="str">
            <v>T&amp;D</v>
          </cell>
          <cell r="J2549" t="str">
            <v>Performance &amp; Capacity</v>
          </cell>
          <cell r="K2549" t="str">
            <v>SRV_ED</v>
          </cell>
          <cell r="L2549" t="str">
            <v>JUR_AN</v>
          </cell>
          <cell r="M2549" t="str">
            <v>Elec Transmission 350-359</v>
          </cell>
          <cell r="N2549" t="str">
            <v>True</v>
          </cell>
          <cell r="O2549" t="str">
            <v>Active</v>
          </cell>
          <cell r="P2549" t="str">
            <v>ORG_M08</v>
          </cell>
        </row>
        <row r="2550">
          <cell r="A2550" t="str">
            <v>BI_XS009</v>
          </cell>
          <cell r="B2550" t="str">
            <v>XS009</v>
          </cell>
          <cell r="C2550" t="str">
            <v>BI_XS009 - Substation Acquisitions (Tx. Subs)</v>
          </cell>
          <cell r="D2550" t="str">
            <v>ER_2204</v>
          </cell>
          <cell r="E2550" t="str">
            <v>2204</v>
          </cell>
          <cell r="F2550" t="str">
            <v>ER_2204 - Substation Rebuilds</v>
          </cell>
          <cell r="G2550" t="str">
            <v>Substation - Station Rebuilds Program</v>
          </cell>
          <cell r="H2550" t="str">
            <v>T&amp;D Engineering</v>
          </cell>
          <cell r="I2550" t="str">
            <v>T&amp;D</v>
          </cell>
          <cell r="J2550" t="str">
            <v>Asset Condition</v>
          </cell>
          <cell r="K2550" t="str">
            <v>SRV_ED</v>
          </cell>
          <cell r="L2550" t="str">
            <v>JUR_AN</v>
          </cell>
          <cell r="M2550" t="str">
            <v>Elec Transmission 350-359</v>
          </cell>
          <cell r="N2550" t="str">
            <v>False</v>
          </cell>
          <cell r="O2550" t="str">
            <v>Active</v>
          </cell>
          <cell r="P2550" t="str">
            <v>ORG_M08</v>
          </cell>
        </row>
        <row r="2551">
          <cell r="A2551" t="str">
            <v>BI_XS010</v>
          </cell>
          <cell r="B2551" t="str">
            <v>XS010</v>
          </cell>
          <cell r="C2551" t="str">
            <v>BI_XS010 - Substation Acquisitions (Dx. Subs)</v>
          </cell>
          <cell r="D2551" t="str">
            <v>ER_2204</v>
          </cell>
          <cell r="E2551" t="str">
            <v>2204</v>
          </cell>
          <cell r="F2551" t="str">
            <v>ER_2204 - Substation Rebuilds</v>
          </cell>
          <cell r="G2551" t="str">
            <v>Substation - Station Rebuilds Program</v>
          </cell>
          <cell r="H2551" t="str">
            <v>T&amp;D Engineering</v>
          </cell>
          <cell r="I2551" t="str">
            <v>T&amp;D</v>
          </cell>
          <cell r="J2551" t="str">
            <v>Asset Condition</v>
          </cell>
          <cell r="K2551" t="str">
            <v>SRV_ED</v>
          </cell>
          <cell r="L2551" t="str">
            <v>JUR_AN</v>
          </cell>
          <cell r="M2551" t="str">
            <v>Elec Distribution 360-373</v>
          </cell>
          <cell r="N2551" t="str">
            <v>False</v>
          </cell>
          <cell r="O2551" t="str">
            <v>Active</v>
          </cell>
          <cell r="P2551" t="str">
            <v>ORG_M08</v>
          </cell>
        </row>
        <row r="2552">
          <cell r="A2552" t="str">
            <v>BI_XS011</v>
          </cell>
          <cell r="B2552" t="str">
            <v>XS011</v>
          </cell>
          <cell r="C2552" t="str">
            <v>BI_XS011 - WFRES:  SUBSTATION SCADA</v>
          </cell>
          <cell r="D2552" t="str">
            <v>ER_2075</v>
          </cell>
          <cell r="E2552" t="str">
            <v>2075</v>
          </cell>
          <cell r="F2552" t="str">
            <v>ER_2075 - Wildfire Resiliency</v>
          </cell>
          <cell r="G2552" t="str">
            <v>Wildfire Resiliency Plan</v>
          </cell>
          <cell r="H2552" t="str">
            <v>T&amp;D Operations</v>
          </cell>
          <cell r="I2552" t="str">
            <v>T&amp;D</v>
          </cell>
          <cell r="J2552" t="str">
            <v>Customer Service Quality &amp; Reliability</v>
          </cell>
          <cell r="K2552" t="str">
            <v>SRV_ED</v>
          </cell>
          <cell r="L2552" t="str">
            <v>JUR_AN</v>
          </cell>
          <cell r="M2552" t="str">
            <v>Elec Distribution 360-373</v>
          </cell>
          <cell r="N2552" t="str">
            <v>False</v>
          </cell>
          <cell r="O2552" t="str">
            <v>Active</v>
          </cell>
          <cell r="P2552" t="str">
            <v>ORG_A50</v>
          </cell>
        </row>
        <row r="2553">
          <cell r="A2553" t="str">
            <v>BI_XS026</v>
          </cell>
          <cell r="B2553" t="str">
            <v>XS026</v>
          </cell>
          <cell r="C2553" t="str">
            <v>BI_XS026 - System- Distribution Power Transformers</v>
          </cell>
          <cell r="D2553" t="str">
            <v>ER_2000</v>
          </cell>
          <cell r="E2553" t="str">
            <v>2000</v>
          </cell>
          <cell r="F2553" t="str">
            <v>ER_2000 - Substation - Capital Spares</v>
          </cell>
          <cell r="G2553" t="str">
            <v>Substation - Station Rebuilds Program</v>
          </cell>
          <cell r="H2553" t="str">
            <v>T&amp;D Engineering</v>
          </cell>
          <cell r="I2553" t="str">
            <v>T&amp;D</v>
          </cell>
          <cell r="J2553" t="str">
            <v>Asset Condition</v>
          </cell>
          <cell r="K2553" t="str">
            <v>SRV_ED</v>
          </cell>
          <cell r="L2553" t="str">
            <v>JUR_AN</v>
          </cell>
          <cell r="M2553" t="str">
            <v>Elec Transmission 350-359</v>
          </cell>
          <cell r="N2553" t="str">
            <v>False</v>
          </cell>
          <cell r="O2553" t="str">
            <v>Active</v>
          </cell>
          <cell r="P2553" t="str">
            <v>ORG_M08</v>
          </cell>
        </row>
        <row r="2554">
          <cell r="A2554" t="str">
            <v>BI_XS100</v>
          </cell>
          <cell r="B2554" t="str">
            <v>XS100</v>
          </cell>
          <cell r="C2554" t="str">
            <v>BI_XS100 - System - Lind 115 kV Capacitor Bank</v>
          </cell>
          <cell r="D2554" t="str">
            <v>ER_2481</v>
          </cell>
          <cell r="E2554" t="str">
            <v>2481</v>
          </cell>
          <cell r="F2554" t="str">
            <v>ER_2481 - System-Replace/Install Capacitor Banks</v>
          </cell>
          <cell r="G2554" t="str">
            <v>Substation - New Distribution Station Capacity Program</v>
          </cell>
          <cell r="H2554" t="str">
            <v>T&amp;D Engineering</v>
          </cell>
          <cell r="I2554" t="str">
            <v>T&amp;D</v>
          </cell>
          <cell r="J2554" t="str">
            <v>Performance &amp; Capacity</v>
          </cell>
          <cell r="K2554" t="str">
            <v>SRV_ED</v>
          </cell>
          <cell r="L2554" t="str">
            <v>JUR_AN</v>
          </cell>
          <cell r="M2554" t="str">
            <v>Elec Transmission 350-359</v>
          </cell>
          <cell r="N2554" t="str">
            <v>True</v>
          </cell>
          <cell r="O2554" t="str">
            <v>Inactive</v>
          </cell>
          <cell r="P2554" t="str">
            <v>ORG_M08</v>
          </cell>
        </row>
        <row r="2555">
          <cell r="A2555" t="str">
            <v>BI_XS101</v>
          </cell>
          <cell r="B2555" t="str">
            <v>XS101</v>
          </cell>
          <cell r="C2555" t="str">
            <v>BI_XS101 - Sys-Bucking Bank</v>
          </cell>
          <cell r="D2555" t="str">
            <v>ER_2203</v>
          </cell>
          <cell r="E2555" t="str">
            <v>2203</v>
          </cell>
          <cell r="F2555" t="str">
            <v>ER_2203 - System - Install Bucking Banks</v>
          </cell>
          <cell r="G2555" t="str">
            <v>Regular Capital - Pre Business Case</v>
          </cell>
          <cell r="H2555" t="str">
            <v>No Subfunction</v>
          </cell>
          <cell r="I2555" t="str">
            <v>No Function</v>
          </cell>
          <cell r="J2555" t="str">
            <v>No Driver</v>
          </cell>
          <cell r="K2555" t="str">
            <v>SRV_ED</v>
          </cell>
          <cell r="L2555" t="str">
            <v>JUR_AN</v>
          </cell>
          <cell r="M2555" t="str">
            <v>Elec Distribution 360-373</v>
          </cell>
          <cell r="N2555" t="str">
            <v>True</v>
          </cell>
          <cell r="O2555" t="str">
            <v>Inactive</v>
          </cell>
          <cell r="P2555" t="str">
            <v>ORG_F08</v>
          </cell>
        </row>
        <row r="2556">
          <cell r="A2556" t="str">
            <v>BI_XS102</v>
          </cell>
          <cell r="B2556" t="str">
            <v>XS102</v>
          </cell>
          <cell r="C2556" t="str">
            <v>BI_XS102 - System - Odessa 115 kV Capacitor Bank</v>
          </cell>
          <cell r="D2556" t="str">
            <v>ER_2481</v>
          </cell>
          <cell r="E2556" t="str">
            <v>2481</v>
          </cell>
          <cell r="F2556" t="str">
            <v>ER_2481 - System-Replace/Install Capacitor Banks</v>
          </cell>
          <cell r="G2556" t="str">
            <v>Substation - New Distribution Station Capacity Program</v>
          </cell>
          <cell r="H2556" t="str">
            <v>T&amp;D Engineering</v>
          </cell>
          <cell r="I2556" t="str">
            <v>T&amp;D</v>
          </cell>
          <cell r="J2556" t="str">
            <v>Performance &amp; Capacity</v>
          </cell>
          <cell r="K2556" t="str">
            <v>SRV_ED</v>
          </cell>
          <cell r="L2556" t="str">
            <v>JUR_AN</v>
          </cell>
          <cell r="M2556" t="str">
            <v>Elec Transmission 350-359</v>
          </cell>
          <cell r="N2556" t="str">
            <v>True</v>
          </cell>
          <cell r="O2556" t="str">
            <v>Inactive</v>
          </cell>
          <cell r="P2556" t="str">
            <v>ORG_M08</v>
          </cell>
        </row>
        <row r="2557">
          <cell r="A2557" t="str">
            <v>BI_XS112</v>
          </cell>
          <cell r="B2557" t="str">
            <v>XS112</v>
          </cell>
          <cell r="C2557" t="str">
            <v>BI_XS112 - System - Wood Substation Rebuilds</v>
          </cell>
          <cell r="D2557" t="str">
            <v>ER_2204</v>
          </cell>
          <cell r="E2557" t="str">
            <v>2204</v>
          </cell>
          <cell r="F2557" t="str">
            <v>ER_2204 - Substation Rebuilds</v>
          </cell>
          <cell r="G2557" t="str">
            <v>Substation - Station Rebuilds Program</v>
          </cell>
          <cell r="H2557" t="str">
            <v>T&amp;D Engineering</v>
          </cell>
          <cell r="I2557" t="str">
            <v>T&amp;D</v>
          </cell>
          <cell r="J2557" t="str">
            <v>Asset Condition</v>
          </cell>
          <cell r="K2557" t="str">
            <v>SRV_ED</v>
          </cell>
          <cell r="L2557" t="str">
            <v>JUR_AN</v>
          </cell>
          <cell r="M2557" t="str">
            <v>Elec Distribution 360-373</v>
          </cell>
          <cell r="N2557" t="str">
            <v>True</v>
          </cell>
          <cell r="O2557" t="str">
            <v>Inactive</v>
          </cell>
          <cell r="P2557" t="str">
            <v>ORG_F08</v>
          </cell>
        </row>
        <row r="2558">
          <cell r="A2558" t="str">
            <v>BI_XS113</v>
          </cell>
          <cell r="B2558" t="str">
            <v>XS113</v>
          </cell>
          <cell r="C2558" t="str">
            <v>BI_XS113 - System - Panelhouse Working Space</v>
          </cell>
          <cell r="D2558" t="str">
            <v>ER_2215</v>
          </cell>
          <cell r="E2558" t="str">
            <v>2215</v>
          </cell>
          <cell r="F2558" t="str">
            <v>ER_2215 - Substation Asset Mgmt Capital Maintenance</v>
          </cell>
          <cell r="G2558" t="str">
            <v>Substation - Station Rebuilds Program</v>
          </cell>
          <cell r="H2558" t="str">
            <v>T&amp;D Engineering</v>
          </cell>
          <cell r="I2558" t="str">
            <v>T&amp;D</v>
          </cell>
          <cell r="J2558" t="str">
            <v>Asset Condition</v>
          </cell>
          <cell r="K2558" t="str">
            <v>SRV_ED</v>
          </cell>
          <cell r="L2558" t="str">
            <v>JUR_AN</v>
          </cell>
          <cell r="M2558" t="str">
            <v>Elec Transmission 350-359</v>
          </cell>
          <cell r="N2558" t="str">
            <v>True</v>
          </cell>
          <cell r="O2558" t="str">
            <v>Active</v>
          </cell>
          <cell r="P2558" t="str">
            <v>ORG_M08</v>
          </cell>
        </row>
        <row r="2559">
          <cell r="A2559" t="str">
            <v>BI_XS202</v>
          </cell>
          <cell r="B2559" t="str">
            <v>XS202</v>
          </cell>
          <cell r="C2559" t="str">
            <v>BI_XS202 - System - High Voltage Breaker Replace</v>
          </cell>
          <cell r="D2559" t="str">
            <v>ER_2215</v>
          </cell>
          <cell r="E2559" t="str">
            <v>2215</v>
          </cell>
          <cell r="F2559" t="str">
            <v>ER_2215 - Substation Asset Mgmt Capital Maintenance</v>
          </cell>
          <cell r="G2559" t="str">
            <v>Substation - Station Rebuilds Program</v>
          </cell>
          <cell r="H2559" t="str">
            <v>T&amp;D Engineering</v>
          </cell>
          <cell r="I2559" t="str">
            <v>T&amp;D</v>
          </cell>
          <cell r="J2559" t="str">
            <v>Asset Condition</v>
          </cell>
          <cell r="K2559" t="str">
            <v>SRV_ED</v>
          </cell>
          <cell r="L2559" t="str">
            <v>JUR_AN</v>
          </cell>
          <cell r="M2559" t="str">
            <v>Elec Transmission 350-359</v>
          </cell>
          <cell r="N2559" t="str">
            <v>True</v>
          </cell>
          <cell r="O2559" t="str">
            <v>Active</v>
          </cell>
          <cell r="P2559" t="str">
            <v>ORG_M08</v>
          </cell>
        </row>
        <row r="2560">
          <cell r="A2560" t="str">
            <v>BI_XS203</v>
          </cell>
          <cell r="B2560" t="str">
            <v>XS203</v>
          </cell>
          <cell r="C2560" t="str">
            <v>BI_XS203 - System-Mitigate Cap Bank Transients</v>
          </cell>
          <cell r="D2560" t="str">
            <v>ER_2216</v>
          </cell>
          <cell r="E2560" t="str">
            <v>2216</v>
          </cell>
          <cell r="F2560" t="str">
            <v>ER_2216 - System-Mitigate Capacitor Bank Transients</v>
          </cell>
          <cell r="G2560" t="str">
            <v>Regular Capital - Pre Business Case</v>
          </cell>
          <cell r="H2560" t="str">
            <v>No Subfunction</v>
          </cell>
          <cell r="I2560" t="str">
            <v>No Function</v>
          </cell>
          <cell r="J2560" t="str">
            <v>No Driver</v>
          </cell>
          <cell r="K2560" t="str">
            <v>SRV_ED</v>
          </cell>
          <cell r="L2560" t="str">
            <v>JUR_AN</v>
          </cell>
          <cell r="M2560" t="str">
            <v>Elec Transmission 350-359</v>
          </cell>
          <cell r="N2560" t="str">
            <v>True</v>
          </cell>
          <cell r="O2560" t="str">
            <v>Inactive</v>
          </cell>
          <cell r="P2560" t="str">
            <v>ORG_F08</v>
          </cell>
        </row>
        <row r="2561">
          <cell r="A2561" t="str">
            <v>BI_XS204</v>
          </cell>
          <cell r="B2561" t="str">
            <v>XS204</v>
          </cell>
          <cell r="C2561" t="str">
            <v>BI_XS204 - Idaho Forest Group - Construct New Sub</v>
          </cell>
          <cell r="D2561" t="str">
            <v>ER_2561</v>
          </cell>
          <cell r="E2561" t="str">
            <v>2561</v>
          </cell>
          <cell r="F2561" t="str">
            <v>ER_2561 - Lewiston Mill Road 115 kV Substation</v>
          </cell>
          <cell r="G2561" t="str">
            <v>Substation - New Distribution Station Capacity Program</v>
          </cell>
          <cell r="H2561" t="str">
            <v>T&amp;D Engineering</v>
          </cell>
          <cell r="I2561" t="str">
            <v>T&amp;D</v>
          </cell>
          <cell r="J2561" t="str">
            <v>Performance &amp; Capacity</v>
          </cell>
          <cell r="K2561" t="str">
            <v>SRV_ED</v>
          </cell>
          <cell r="L2561" t="str">
            <v>JUR_ID</v>
          </cell>
          <cell r="M2561" t="str">
            <v>Elec Distribution 360-373</v>
          </cell>
          <cell r="N2561" t="str">
            <v>True</v>
          </cell>
          <cell r="O2561" t="str">
            <v>Inactive</v>
          </cell>
          <cell r="P2561" t="str">
            <v>ORG_M08</v>
          </cell>
        </row>
        <row r="2562">
          <cell r="A2562" t="str">
            <v>BI_XS205</v>
          </cell>
          <cell r="B2562" t="str">
            <v>XS205</v>
          </cell>
          <cell r="C2562" t="str">
            <v>BI_XS205 - Grangeville 115 kV Sub - Rebuild</v>
          </cell>
          <cell r="D2562" t="str">
            <v>ER_2562</v>
          </cell>
          <cell r="E2562" t="str">
            <v>2562</v>
          </cell>
          <cell r="F2562" t="str">
            <v>ER_2562 - Grangeville 115 kV Sub - Rebuild</v>
          </cell>
          <cell r="G2562" t="str">
            <v>Substation - Station Rebuilds Program</v>
          </cell>
          <cell r="H2562" t="str">
            <v>T&amp;D Engineering</v>
          </cell>
          <cell r="I2562" t="str">
            <v>T&amp;D</v>
          </cell>
          <cell r="J2562" t="str">
            <v>Asset Condition</v>
          </cell>
          <cell r="K2562" t="str">
            <v>SRV_ED</v>
          </cell>
          <cell r="L2562" t="str">
            <v>JUR_ID</v>
          </cell>
          <cell r="M2562" t="str">
            <v>Elec Distribution 360-373</v>
          </cell>
          <cell r="N2562" t="str">
            <v>True</v>
          </cell>
          <cell r="O2562" t="str">
            <v>Inactive</v>
          </cell>
          <cell r="P2562" t="str">
            <v>ORG_M08</v>
          </cell>
        </row>
        <row r="2563">
          <cell r="A2563" t="str">
            <v>BI_XS206</v>
          </cell>
          <cell r="B2563" t="str">
            <v>XS206</v>
          </cell>
          <cell r="C2563" t="str">
            <v>BI_XS206 - System - Substation Structure Replace / Install</v>
          </cell>
          <cell r="D2563" t="str">
            <v>ER_2215</v>
          </cell>
          <cell r="E2563" t="str">
            <v>2215</v>
          </cell>
          <cell r="F2563" t="str">
            <v>ER_2215 - Substation Asset Mgmt Capital Maintenance</v>
          </cell>
          <cell r="G2563" t="str">
            <v>Substation - Station Rebuilds Program</v>
          </cell>
          <cell r="H2563" t="str">
            <v>T&amp;D Engineering</v>
          </cell>
          <cell r="I2563" t="str">
            <v>T&amp;D</v>
          </cell>
          <cell r="J2563" t="str">
            <v>Asset Condition</v>
          </cell>
          <cell r="K2563" t="str">
            <v>SRV_ED</v>
          </cell>
          <cell r="L2563" t="str">
            <v>JUR_AN</v>
          </cell>
          <cell r="M2563" t="str">
            <v>Elec Transmission 350-359</v>
          </cell>
          <cell r="N2563" t="str">
            <v>True</v>
          </cell>
          <cell r="O2563" t="str">
            <v>Active</v>
          </cell>
          <cell r="P2563" t="str">
            <v>ORG_M08</v>
          </cell>
        </row>
        <row r="2564">
          <cell r="A2564" t="str">
            <v>BI_XS207</v>
          </cell>
          <cell r="B2564" t="str">
            <v>XS207</v>
          </cell>
          <cell r="C2564" t="str">
            <v>BI_XS207 - System - Relay Replace - Loadability</v>
          </cell>
          <cell r="D2564" t="str">
            <v>ER_2215</v>
          </cell>
          <cell r="E2564" t="str">
            <v>2215</v>
          </cell>
          <cell r="F2564" t="str">
            <v>ER_2215 - Substation Asset Mgmt Capital Maintenance</v>
          </cell>
          <cell r="G2564" t="str">
            <v>Substation - Station Rebuilds Program</v>
          </cell>
          <cell r="H2564" t="str">
            <v>T&amp;D Engineering</v>
          </cell>
          <cell r="I2564" t="str">
            <v>T&amp;D</v>
          </cell>
          <cell r="J2564" t="str">
            <v>Asset Condition</v>
          </cell>
          <cell r="K2564" t="str">
            <v>SRV_ED</v>
          </cell>
          <cell r="L2564" t="str">
            <v>JUR_AN</v>
          </cell>
          <cell r="M2564" t="str">
            <v>Elec Transmission 350-359</v>
          </cell>
          <cell r="N2564" t="str">
            <v>True</v>
          </cell>
          <cell r="O2564" t="str">
            <v>Active</v>
          </cell>
          <cell r="P2564" t="str">
            <v>ORG_M08</v>
          </cell>
        </row>
        <row r="2565">
          <cell r="A2565" t="str">
            <v>BI_XS208</v>
          </cell>
          <cell r="B2565" t="str">
            <v>XS208</v>
          </cell>
          <cell r="C2565" t="str">
            <v>BI_XS208 - Feeder Automation Substation Construction</v>
          </cell>
          <cell r="D2565" t="str">
            <v>ER_2554</v>
          </cell>
          <cell r="E2565" t="str">
            <v>2554</v>
          </cell>
          <cell r="F2565" t="str">
            <v>ER_2554 - Feeder Automation Upgrades</v>
          </cell>
          <cell r="G2565" t="str">
            <v>Distribution Grid Modernization</v>
          </cell>
          <cell r="H2565" t="str">
            <v>T&amp;D Operations</v>
          </cell>
          <cell r="I2565" t="str">
            <v>T&amp;D</v>
          </cell>
          <cell r="J2565" t="str">
            <v>Asset Condition</v>
          </cell>
          <cell r="K2565" t="str">
            <v>SRV_ED</v>
          </cell>
          <cell r="L2565" t="str">
            <v>JUR_AN</v>
          </cell>
          <cell r="M2565" t="str">
            <v>Elec Distribution 360-373</v>
          </cell>
          <cell r="N2565" t="str">
            <v>True</v>
          </cell>
          <cell r="O2565" t="str">
            <v>Inactive</v>
          </cell>
          <cell r="P2565" t="str">
            <v>ORG_H08</v>
          </cell>
        </row>
        <row r="2566">
          <cell r="A2566" t="str">
            <v>BI_XS301</v>
          </cell>
          <cell r="B2566" t="str">
            <v>XS301</v>
          </cell>
          <cell r="C2566" t="str">
            <v>BI_XS301 - System - Eye Wash Station Replace / Install</v>
          </cell>
          <cell r="D2566" t="str">
            <v>ER_2215</v>
          </cell>
          <cell r="E2566" t="str">
            <v>2215</v>
          </cell>
          <cell r="F2566" t="str">
            <v>ER_2215 - Substation Asset Mgmt Capital Maintenance</v>
          </cell>
          <cell r="G2566" t="str">
            <v>Substation - Station Rebuilds Program</v>
          </cell>
          <cell r="H2566" t="str">
            <v>T&amp;D Engineering</v>
          </cell>
          <cell r="I2566" t="str">
            <v>T&amp;D</v>
          </cell>
          <cell r="J2566" t="str">
            <v>Asset Condition</v>
          </cell>
          <cell r="K2566" t="str">
            <v>SRV_ED</v>
          </cell>
          <cell r="L2566" t="str">
            <v>JUR_AN</v>
          </cell>
          <cell r="M2566" t="str">
            <v>Elec Transmission 350-359</v>
          </cell>
          <cell r="N2566" t="str">
            <v>False</v>
          </cell>
          <cell r="O2566" t="str">
            <v>Active</v>
          </cell>
          <cell r="P2566" t="str">
            <v>ORG_M08</v>
          </cell>
        </row>
        <row r="2567">
          <cell r="A2567" t="str">
            <v>BI_XS302</v>
          </cell>
          <cell r="B2567" t="str">
            <v>XS302</v>
          </cell>
          <cell r="C2567" t="str">
            <v>BI_XS302 - System:Dev &amp; Impl Spccs for Our Substations</v>
          </cell>
          <cell r="D2567" t="str">
            <v>ER_2227</v>
          </cell>
          <cell r="E2567" t="str">
            <v>2227</v>
          </cell>
          <cell r="F2567" t="str">
            <v>ER_2227 - System SPCC Plans</v>
          </cell>
          <cell r="G2567" t="str">
            <v>Regular Capital - Pre Business Case</v>
          </cell>
          <cell r="H2567" t="str">
            <v>No Subfunction</v>
          </cell>
          <cell r="I2567" t="str">
            <v>No Function</v>
          </cell>
          <cell r="J2567" t="str">
            <v>No Driver</v>
          </cell>
          <cell r="K2567" t="str">
            <v>SRV_ED</v>
          </cell>
          <cell r="L2567" t="str">
            <v>JUR_AN</v>
          </cell>
          <cell r="M2567" t="str">
            <v>Elec Distribution 360-373</v>
          </cell>
          <cell r="N2567" t="str">
            <v>True</v>
          </cell>
          <cell r="O2567" t="str">
            <v>Inactive</v>
          </cell>
          <cell r="P2567" t="str">
            <v>ORG_F08</v>
          </cell>
        </row>
        <row r="2568">
          <cell r="A2568" t="str">
            <v>BI_XS310</v>
          </cell>
          <cell r="B2568" t="str">
            <v>XS310</v>
          </cell>
          <cell r="C2568" t="str">
            <v>BI_XS310 - Boundary 230 Sub-Scrap Auto Installation</v>
          </cell>
          <cell r="D2568" t="str">
            <v>ER_2230</v>
          </cell>
          <cell r="E2568" t="str">
            <v>2230</v>
          </cell>
          <cell r="F2568" t="str">
            <v>ER_2230 - Boundary Scp Auto</v>
          </cell>
          <cell r="G2568" t="str">
            <v>Regular Capital - Pre Business Case</v>
          </cell>
          <cell r="H2568" t="str">
            <v>No Subfunction</v>
          </cell>
          <cell r="I2568" t="str">
            <v>No Function</v>
          </cell>
          <cell r="J2568" t="str">
            <v>No Driver</v>
          </cell>
          <cell r="K2568" t="str">
            <v>SRV_ED</v>
          </cell>
          <cell r="L2568" t="str">
            <v>JUR_WA</v>
          </cell>
          <cell r="M2568" t="str">
            <v>Elec Transmission 350-359</v>
          </cell>
          <cell r="N2568" t="str">
            <v>True</v>
          </cell>
          <cell r="O2568" t="str">
            <v>Inactive</v>
          </cell>
          <cell r="P2568" t="str">
            <v>ORG_F08</v>
          </cell>
        </row>
        <row r="2569">
          <cell r="A2569" t="str">
            <v>BI_XS393</v>
          </cell>
          <cell r="B2569" t="str">
            <v>XS393</v>
          </cell>
          <cell r="C2569" t="str">
            <v>BI_XS393 - Sys-Upgrade Surge Protect Autotfmr to Metal Oxide</v>
          </cell>
          <cell r="D2569" t="str">
            <v>ER_2260</v>
          </cell>
          <cell r="E2569" t="str">
            <v>2260</v>
          </cell>
          <cell r="F2569" t="str">
            <v>ER_2260 - System - Upgrade Surge Protection</v>
          </cell>
          <cell r="G2569" t="str">
            <v>Substation - New Distribution Station Capacity Program</v>
          </cell>
          <cell r="H2569" t="str">
            <v>T&amp;D Engineering</v>
          </cell>
          <cell r="I2569" t="str">
            <v>T&amp;D</v>
          </cell>
          <cell r="J2569" t="str">
            <v>Performance &amp; Capacity</v>
          </cell>
          <cell r="K2569" t="str">
            <v>SRV_ED</v>
          </cell>
          <cell r="L2569" t="str">
            <v>JUR_AN</v>
          </cell>
          <cell r="M2569" t="str">
            <v>Elec Transmission 350-359</v>
          </cell>
          <cell r="N2569" t="str">
            <v>True</v>
          </cell>
          <cell r="O2569" t="str">
            <v>Inactive</v>
          </cell>
          <cell r="P2569" t="str">
            <v>ORG_F08</v>
          </cell>
        </row>
        <row r="2570">
          <cell r="A2570" t="str">
            <v>BI_XS400</v>
          </cell>
          <cell r="B2570" t="str">
            <v>XS400</v>
          </cell>
          <cell r="C2570" t="str">
            <v>BI_XS400 - Mobile Substation 2 - Purchase New Sub</v>
          </cell>
          <cell r="D2570" t="str">
            <v>ER_2274</v>
          </cell>
          <cell r="E2570" t="str">
            <v>2274</v>
          </cell>
          <cell r="F2570" t="str">
            <v>ER_2274 - New Substations</v>
          </cell>
          <cell r="G2570" t="str">
            <v>Substation - New Distribution Station Capacity Program</v>
          </cell>
          <cell r="H2570" t="str">
            <v>T&amp;D Engineering</v>
          </cell>
          <cell r="I2570" t="str">
            <v>T&amp;D</v>
          </cell>
          <cell r="J2570" t="str">
            <v>Performance &amp; Capacity</v>
          </cell>
          <cell r="K2570" t="str">
            <v>SRV_ED</v>
          </cell>
          <cell r="L2570" t="str">
            <v>JUR_AN</v>
          </cell>
          <cell r="M2570" t="str">
            <v>Elec Transmission 350-359</v>
          </cell>
          <cell r="N2570" t="str">
            <v>False</v>
          </cell>
          <cell r="O2570" t="str">
            <v>Inactive</v>
          </cell>
          <cell r="P2570" t="str">
            <v>ORG_M08</v>
          </cell>
        </row>
        <row r="2571">
          <cell r="A2571" t="str">
            <v>BI_XS401</v>
          </cell>
          <cell r="B2571" t="str">
            <v>XS401</v>
          </cell>
          <cell r="C2571" t="str">
            <v>BI_XS401 - Sys-Apply Surge Arresters 115Kv Switch Stations</v>
          </cell>
          <cell r="D2571" t="str">
            <v>ER_2269</v>
          </cell>
          <cell r="E2571" t="str">
            <v>2269</v>
          </cell>
          <cell r="F2571" t="str">
            <v>ER_2269 - System-Switching Station Arresters</v>
          </cell>
          <cell r="G2571" t="str">
            <v>Regular Capital - Pre Business Case</v>
          </cell>
          <cell r="H2571" t="str">
            <v>No Subfunction</v>
          </cell>
          <cell r="I2571" t="str">
            <v>No Function</v>
          </cell>
          <cell r="J2571" t="str">
            <v>No Driver</v>
          </cell>
          <cell r="K2571" t="str">
            <v>SRV_ED</v>
          </cell>
          <cell r="L2571" t="str">
            <v>JUR_AN</v>
          </cell>
          <cell r="M2571" t="str">
            <v>Elec Transmission 350-359</v>
          </cell>
          <cell r="N2571" t="str">
            <v>True</v>
          </cell>
          <cell r="O2571" t="str">
            <v>Inactive</v>
          </cell>
          <cell r="P2571" t="str">
            <v>ORG_F08</v>
          </cell>
        </row>
        <row r="2572">
          <cell r="A2572" t="str">
            <v>BI_XS500</v>
          </cell>
          <cell r="B2572" t="str">
            <v>XS500</v>
          </cell>
          <cell r="C2572" t="str">
            <v>BI_XS500 - System-Replace Station Batteries</v>
          </cell>
          <cell r="D2572" t="str">
            <v>ER_2294</v>
          </cell>
          <cell r="E2572" t="str">
            <v>2294</v>
          </cell>
          <cell r="F2572" t="str">
            <v>ER_2294 - System - Batteries</v>
          </cell>
          <cell r="G2572" t="str">
            <v>Substation - New Distribution Station Capacity Program</v>
          </cell>
          <cell r="H2572" t="str">
            <v>T&amp;D Engineering</v>
          </cell>
          <cell r="I2572" t="str">
            <v>T&amp;D</v>
          </cell>
          <cell r="J2572" t="str">
            <v>Performance &amp; Capacity</v>
          </cell>
          <cell r="K2572" t="str">
            <v>SRV_ED</v>
          </cell>
          <cell r="L2572" t="str">
            <v>JUR_AN</v>
          </cell>
          <cell r="M2572" t="str">
            <v>Elec Transmission 350-359</v>
          </cell>
          <cell r="N2572" t="str">
            <v>True</v>
          </cell>
          <cell r="O2572" t="str">
            <v>Inactive</v>
          </cell>
          <cell r="P2572" t="str">
            <v>ORG_F08</v>
          </cell>
        </row>
        <row r="2573">
          <cell r="A2573" t="str">
            <v>BI_XS501</v>
          </cell>
          <cell r="B2573" t="str">
            <v>XS501</v>
          </cell>
          <cell r="C2573" t="str">
            <v>BI_XS501 - System-Hotline Hold - Tagging Relays</v>
          </cell>
          <cell r="D2573" t="str">
            <v>ER_2326</v>
          </cell>
          <cell r="E2573" t="str">
            <v>2326</v>
          </cell>
          <cell r="F2573" t="str">
            <v>ER_2326 - System-Hotline Hold - Tagging Relays</v>
          </cell>
          <cell r="G2573" t="str">
            <v>Regular Capital - Pre Business Case</v>
          </cell>
          <cell r="H2573" t="str">
            <v>No Subfunction</v>
          </cell>
          <cell r="I2573" t="str">
            <v>No Function</v>
          </cell>
          <cell r="J2573" t="str">
            <v>No Driver</v>
          </cell>
          <cell r="K2573" t="str">
            <v>SRV_ED</v>
          </cell>
          <cell r="L2573" t="str">
            <v>JUR_AN</v>
          </cell>
          <cell r="M2573" t="str">
            <v>Elec Transmission 350-359</v>
          </cell>
          <cell r="N2573" t="str">
            <v>True</v>
          </cell>
          <cell r="O2573" t="str">
            <v>Inactive</v>
          </cell>
          <cell r="P2573" t="str">
            <v>ORG_F08</v>
          </cell>
        </row>
        <row r="2574">
          <cell r="A2574" t="str">
            <v>BI_XS502</v>
          </cell>
          <cell r="B2574" t="str">
            <v>XS502</v>
          </cell>
          <cell r="C2574" t="str">
            <v>BI_XS502 - System - Dist Power Transformer Replace</v>
          </cell>
          <cell r="D2574" t="str">
            <v>ER_2215</v>
          </cell>
          <cell r="E2574" t="str">
            <v>2215</v>
          </cell>
          <cell r="F2574" t="str">
            <v>ER_2215 - Substation Asset Mgmt Capital Maintenance</v>
          </cell>
          <cell r="G2574" t="str">
            <v>Substation - Station Rebuilds Program</v>
          </cell>
          <cell r="H2574" t="str">
            <v>T&amp;D Engineering</v>
          </cell>
          <cell r="I2574" t="str">
            <v>T&amp;D</v>
          </cell>
          <cell r="J2574" t="str">
            <v>Asset Condition</v>
          </cell>
          <cell r="K2574" t="str">
            <v>SRV_ED</v>
          </cell>
          <cell r="L2574" t="str">
            <v>JUR_AN</v>
          </cell>
          <cell r="M2574" t="str">
            <v>Elec Transmission 350-359</v>
          </cell>
          <cell r="N2574" t="str">
            <v>True</v>
          </cell>
          <cell r="O2574" t="str">
            <v>Active</v>
          </cell>
          <cell r="P2574" t="str">
            <v>ORG_M08</v>
          </cell>
        </row>
        <row r="2575">
          <cell r="A2575" t="str">
            <v>BI_XS503</v>
          </cell>
          <cell r="B2575" t="str">
            <v>XS503</v>
          </cell>
          <cell r="C2575" t="str">
            <v>BI_XS503 - System - Install Fuel Cells at Sw Stations</v>
          </cell>
          <cell r="D2575" t="str">
            <v>ER_2343</v>
          </cell>
          <cell r="E2575" t="str">
            <v>2343</v>
          </cell>
          <cell r="F2575" t="str">
            <v>ER_2343 - System - Replace/Install Substation Structures</v>
          </cell>
          <cell r="G2575" t="str">
            <v>Substation - New Distribution Station Capacity Program</v>
          </cell>
          <cell r="H2575" t="str">
            <v>T&amp;D Engineering</v>
          </cell>
          <cell r="I2575" t="str">
            <v>T&amp;D</v>
          </cell>
          <cell r="J2575" t="str">
            <v>Performance &amp; Capacity</v>
          </cell>
          <cell r="K2575" t="str">
            <v>SRV_ED</v>
          </cell>
          <cell r="L2575" t="str">
            <v>JUR_AN</v>
          </cell>
          <cell r="M2575" t="str">
            <v>Elec Distribution 360-373</v>
          </cell>
          <cell r="N2575" t="str">
            <v>True</v>
          </cell>
          <cell r="O2575" t="str">
            <v>Inactive</v>
          </cell>
          <cell r="P2575" t="str">
            <v>ORG_F08</v>
          </cell>
        </row>
        <row r="2576">
          <cell r="A2576" t="str">
            <v>BI_XS504</v>
          </cell>
          <cell r="B2576" t="str">
            <v>XS504</v>
          </cell>
          <cell r="C2576" t="str">
            <v>BI_XS504 - System - SCADA -  Rplace 1200 Baud Modems</v>
          </cell>
          <cell r="D2576" t="str">
            <v>ER_2345</v>
          </cell>
          <cell r="E2576" t="str">
            <v>2345</v>
          </cell>
          <cell r="F2576" t="str">
            <v>ER_2345 - System - SCADA - Replace Obsolete Equipment</v>
          </cell>
          <cell r="G2576" t="str">
            <v>Regular Capital - Pre Business Case</v>
          </cell>
          <cell r="H2576" t="str">
            <v>No Subfunction</v>
          </cell>
          <cell r="I2576" t="str">
            <v>No Function</v>
          </cell>
          <cell r="J2576" t="str">
            <v>No Driver</v>
          </cell>
          <cell r="K2576" t="str">
            <v>SRV_ED</v>
          </cell>
          <cell r="L2576" t="str">
            <v>JUR_AN</v>
          </cell>
          <cell r="M2576" t="str">
            <v>Elec Transmission 350-359</v>
          </cell>
          <cell r="N2576" t="str">
            <v>True</v>
          </cell>
          <cell r="O2576" t="str">
            <v>Inactive</v>
          </cell>
          <cell r="P2576" t="str">
            <v>ORG_F08</v>
          </cell>
        </row>
        <row r="2577">
          <cell r="A2577" t="str">
            <v>BI_XS505</v>
          </cell>
          <cell r="B2577" t="str">
            <v>XS505</v>
          </cell>
          <cell r="C2577" t="str">
            <v>BI_XS505 - System - Low Voltage Breaker Replace</v>
          </cell>
          <cell r="D2577" t="str">
            <v>ER_2215</v>
          </cell>
          <cell r="E2577" t="str">
            <v>2215</v>
          </cell>
          <cell r="F2577" t="str">
            <v>ER_2215 - Substation Asset Mgmt Capital Maintenance</v>
          </cell>
          <cell r="G2577" t="str">
            <v>Substation - Station Rebuilds Program</v>
          </cell>
          <cell r="H2577" t="str">
            <v>T&amp;D Engineering</v>
          </cell>
          <cell r="I2577" t="str">
            <v>T&amp;D</v>
          </cell>
          <cell r="J2577" t="str">
            <v>Asset Condition</v>
          </cell>
          <cell r="K2577" t="str">
            <v>SRV_ED</v>
          </cell>
          <cell r="L2577" t="str">
            <v>JUR_AN</v>
          </cell>
          <cell r="M2577" t="str">
            <v>Elec Transmission 350-359</v>
          </cell>
          <cell r="N2577" t="str">
            <v>True</v>
          </cell>
          <cell r="O2577" t="str">
            <v>Active</v>
          </cell>
          <cell r="P2577" t="str">
            <v>ORG_M08</v>
          </cell>
        </row>
        <row r="2578">
          <cell r="A2578" t="str">
            <v>BI_XS612</v>
          </cell>
          <cell r="B2578" t="str">
            <v>XS612</v>
          </cell>
          <cell r="C2578" t="str">
            <v>BI_XS612 - System - Install/Replace Borderline Metering</v>
          </cell>
          <cell r="D2578" t="str">
            <v>ER_2397</v>
          </cell>
          <cell r="E2578" t="str">
            <v>2397</v>
          </cell>
          <cell r="F2578" t="str">
            <v>ER_2397 - System - Install/Replace Borderline Metering</v>
          </cell>
          <cell r="G2578" t="str">
            <v>Substation - New Distribution Station Capacity Program</v>
          </cell>
          <cell r="H2578" t="str">
            <v>T&amp;D Engineering</v>
          </cell>
          <cell r="I2578" t="str">
            <v>T&amp;D</v>
          </cell>
          <cell r="J2578" t="str">
            <v>Performance &amp; Capacity</v>
          </cell>
          <cell r="K2578" t="str">
            <v>SRV_ED</v>
          </cell>
          <cell r="L2578" t="str">
            <v>JUR_AN</v>
          </cell>
          <cell r="M2578" t="str">
            <v>Elec Distribution 360-373</v>
          </cell>
          <cell r="N2578" t="str">
            <v>True</v>
          </cell>
          <cell r="O2578" t="str">
            <v>Inactive</v>
          </cell>
          <cell r="P2578" t="str">
            <v>ORG_F08</v>
          </cell>
        </row>
        <row r="2579">
          <cell r="A2579" t="str">
            <v>BI_XS700</v>
          </cell>
          <cell r="B2579" t="str">
            <v>XS700</v>
          </cell>
          <cell r="C2579" t="str">
            <v>BI_XS700 - SCADA Completion</v>
          </cell>
          <cell r="D2579" t="str">
            <v>ER_2600</v>
          </cell>
          <cell r="E2579" t="str">
            <v>2600</v>
          </cell>
          <cell r="F2579" t="str">
            <v>ER_2600 - SCADA Completion</v>
          </cell>
          <cell r="G2579" t="str">
            <v>SCADA Build-Out Program</v>
          </cell>
          <cell r="H2579" t="str">
            <v>T&amp;D Engineering</v>
          </cell>
          <cell r="I2579" t="str">
            <v>T&amp;D</v>
          </cell>
          <cell r="J2579" t="str">
            <v>Performance &amp; Capacity</v>
          </cell>
          <cell r="K2579" t="str">
            <v>SRV_ED</v>
          </cell>
          <cell r="L2579" t="str">
            <v>JUR_AN</v>
          </cell>
          <cell r="M2579" t="str">
            <v>Elec Distribution 360-373</v>
          </cell>
          <cell r="N2579" t="str">
            <v>True</v>
          </cell>
          <cell r="O2579" t="str">
            <v>Active</v>
          </cell>
          <cell r="P2579" t="str">
            <v>ORG_M08</v>
          </cell>
        </row>
        <row r="2580">
          <cell r="A2580" t="str">
            <v>BI_XS701</v>
          </cell>
          <cell r="B2580" t="str">
            <v>XS701</v>
          </cell>
          <cell r="C2580" t="str">
            <v>BI_XS701 - System Asset Management Miscellaneous Replacements</v>
          </cell>
          <cell r="D2580" t="str">
            <v>ER_2215</v>
          </cell>
          <cell r="E2580" t="str">
            <v>2215</v>
          </cell>
          <cell r="F2580" t="str">
            <v>ER_2215 - Substation Asset Mgmt Capital Maintenance</v>
          </cell>
          <cell r="G2580" t="str">
            <v>Substation - Station Rebuilds Program</v>
          </cell>
          <cell r="H2580" t="str">
            <v>T&amp;D Engineering</v>
          </cell>
          <cell r="I2580" t="str">
            <v>T&amp;D</v>
          </cell>
          <cell r="J2580" t="str">
            <v>Asset Condition</v>
          </cell>
          <cell r="K2580" t="str">
            <v>SRV_ED</v>
          </cell>
          <cell r="L2580" t="str">
            <v>JUR_AN</v>
          </cell>
          <cell r="M2580" t="str">
            <v>Elec Transmission 350-359</v>
          </cell>
          <cell r="N2580" t="str">
            <v>True</v>
          </cell>
          <cell r="O2580" t="str">
            <v>Active</v>
          </cell>
          <cell r="P2580" t="str">
            <v>ORG_M08</v>
          </cell>
        </row>
        <row r="2581">
          <cell r="A2581" t="str">
            <v>BI_XS702</v>
          </cell>
          <cell r="B2581" t="str">
            <v>XS702</v>
          </cell>
          <cell r="C2581" t="str">
            <v>BI_XS702 - SCADA to all Substations</v>
          </cell>
          <cell r="D2581" t="str">
            <v>ER_2606</v>
          </cell>
          <cell r="E2581" t="str">
            <v>2606</v>
          </cell>
          <cell r="F2581" t="str">
            <v>ER_2606 - SCADA to all Substations</v>
          </cell>
          <cell r="G2581" t="str">
            <v>Substation - New Distribution Station Capacity Program</v>
          </cell>
          <cell r="H2581" t="str">
            <v>T&amp;D Engineering</v>
          </cell>
          <cell r="I2581" t="str">
            <v>T&amp;D</v>
          </cell>
          <cell r="J2581" t="str">
            <v>Performance &amp; Capacity</v>
          </cell>
          <cell r="K2581" t="str">
            <v>SRV_ED</v>
          </cell>
          <cell r="L2581" t="str">
            <v>JUR_AN</v>
          </cell>
          <cell r="M2581" t="str">
            <v>Elec Transmission 350-359</v>
          </cell>
          <cell r="N2581" t="str">
            <v>True</v>
          </cell>
          <cell r="O2581" t="str">
            <v>Active</v>
          </cell>
          <cell r="P2581" t="str">
            <v>ORG_M08</v>
          </cell>
        </row>
        <row r="2582">
          <cell r="A2582" t="str">
            <v>BI_XS703</v>
          </cell>
          <cell r="B2582" t="str">
            <v>XS703</v>
          </cell>
          <cell r="C2582" t="str">
            <v>BI_XS703 - Substation Signage Update and Replacement Project</v>
          </cell>
          <cell r="D2582" t="str">
            <v>ER_2215</v>
          </cell>
          <cell r="E2582" t="str">
            <v>2215</v>
          </cell>
          <cell r="F2582" t="str">
            <v>ER_2215 - Substation Asset Mgmt Capital Maintenance</v>
          </cell>
          <cell r="G2582" t="str">
            <v>Substation - Station Rebuilds Program</v>
          </cell>
          <cell r="H2582" t="str">
            <v>T&amp;D Engineering</v>
          </cell>
          <cell r="I2582" t="str">
            <v>T&amp;D</v>
          </cell>
          <cell r="J2582" t="str">
            <v>Asset Condition</v>
          </cell>
          <cell r="K2582" t="str">
            <v>SRV_ED</v>
          </cell>
          <cell r="L2582" t="str">
            <v>JUR_AN</v>
          </cell>
          <cell r="M2582" t="str">
            <v>Elec Transmission 350-359</v>
          </cell>
          <cell r="N2582" t="str">
            <v>False</v>
          </cell>
          <cell r="O2582" t="str">
            <v>Active</v>
          </cell>
          <cell r="P2582" t="str">
            <v>ORG_M08</v>
          </cell>
        </row>
        <row r="2583">
          <cell r="A2583" t="str">
            <v>BI_XS731</v>
          </cell>
          <cell r="B2583" t="str">
            <v>XS731</v>
          </cell>
          <cell r="C2583" t="str">
            <v>BI_XS731 - Mobile Sub mSCADA Integration</v>
          </cell>
          <cell r="D2583" t="str">
            <v>ER_1008</v>
          </cell>
          <cell r="E2583" t="str">
            <v>1008</v>
          </cell>
          <cell r="F2583" t="str">
            <v>ER_1008 - Mobile Sub mSCADA Integration</v>
          </cell>
          <cell r="G2583" t="str">
            <v>Regular Capital - Pre Business Case</v>
          </cell>
          <cell r="H2583" t="str">
            <v>No Subfunction</v>
          </cell>
          <cell r="I2583" t="str">
            <v>No Function</v>
          </cell>
          <cell r="J2583" t="str">
            <v>No Driver</v>
          </cell>
          <cell r="K2583" t="str">
            <v>SRV_ED</v>
          </cell>
          <cell r="L2583" t="str">
            <v>JUR_AN</v>
          </cell>
          <cell r="M2583" t="str">
            <v>Elec Distribution 360-373</v>
          </cell>
          <cell r="N2583" t="str">
            <v>True</v>
          </cell>
          <cell r="O2583" t="str">
            <v>Inactive</v>
          </cell>
          <cell r="P2583" t="str">
            <v>ORG_M08</v>
          </cell>
        </row>
        <row r="2584">
          <cell r="A2584" t="str">
            <v>BI_XS762</v>
          </cell>
          <cell r="B2584" t="str">
            <v>XS762</v>
          </cell>
          <cell r="C2584" t="str">
            <v>BI_XS762 - System - Install/Replace Borderline Metering</v>
          </cell>
          <cell r="D2584" t="str">
            <v>ER_2397</v>
          </cell>
          <cell r="E2584" t="str">
            <v>2397</v>
          </cell>
          <cell r="F2584" t="str">
            <v>ER_2397 - System - Install/Replace Borderline Metering</v>
          </cell>
          <cell r="G2584" t="str">
            <v>Substation - New Distribution Station Capacity Program</v>
          </cell>
          <cell r="H2584" t="str">
            <v>T&amp;D Engineering</v>
          </cell>
          <cell r="I2584" t="str">
            <v>T&amp;D</v>
          </cell>
          <cell r="J2584" t="str">
            <v>Performance &amp; Capacity</v>
          </cell>
          <cell r="K2584" t="str">
            <v>SRV_ED</v>
          </cell>
          <cell r="L2584" t="str">
            <v>JUR_AN</v>
          </cell>
          <cell r="M2584" t="str">
            <v>Elec Distribution 360-373</v>
          </cell>
          <cell r="N2584" t="str">
            <v>False</v>
          </cell>
          <cell r="O2584" t="str">
            <v>Inactive</v>
          </cell>
          <cell r="P2584" t="str">
            <v>ORG_M08</v>
          </cell>
        </row>
        <row r="2585">
          <cell r="A2585" t="str">
            <v>BI_XS801</v>
          </cell>
          <cell r="B2585" t="str">
            <v>XS801</v>
          </cell>
          <cell r="C2585" t="str">
            <v>BI_XS801 - System - Metering Replace / Install</v>
          </cell>
          <cell r="D2585" t="str">
            <v>ER_2215</v>
          </cell>
          <cell r="E2585" t="str">
            <v>2215</v>
          </cell>
          <cell r="F2585" t="str">
            <v>ER_2215 - Substation Asset Mgmt Capital Maintenance</v>
          </cell>
          <cell r="G2585" t="str">
            <v>Substation - Station Rebuilds Program</v>
          </cell>
          <cell r="H2585" t="str">
            <v>T&amp;D Engineering</v>
          </cell>
          <cell r="I2585" t="str">
            <v>T&amp;D</v>
          </cell>
          <cell r="J2585" t="str">
            <v>Asset Condition</v>
          </cell>
          <cell r="K2585" t="str">
            <v>SRV_ED</v>
          </cell>
          <cell r="L2585" t="str">
            <v>JUR_AN</v>
          </cell>
          <cell r="M2585" t="str">
            <v>Elec Transmission 350-359</v>
          </cell>
          <cell r="N2585" t="str">
            <v>False</v>
          </cell>
          <cell r="O2585" t="str">
            <v>Active</v>
          </cell>
          <cell r="P2585" t="str">
            <v>ORG_M08</v>
          </cell>
        </row>
        <row r="2586">
          <cell r="A2586" t="str">
            <v>BI_XS816</v>
          </cell>
          <cell r="B2586" t="str">
            <v>XS816</v>
          </cell>
          <cell r="C2586" t="str">
            <v>BI_XS816 - System - Crushed Rock &amp; Fence Restoration</v>
          </cell>
          <cell r="D2586" t="str">
            <v>ER_2215</v>
          </cell>
          <cell r="E2586" t="str">
            <v>2215</v>
          </cell>
          <cell r="F2586" t="str">
            <v>ER_2215 - Substation Asset Mgmt Capital Maintenance</v>
          </cell>
          <cell r="G2586" t="str">
            <v>Substation - Station Rebuilds Program</v>
          </cell>
          <cell r="H2586" t="str">
            <v>T&amp;D Engineering</v>
          </cell>
          <cell r="I2586" t="str">
            <v>T&amp;D</v>
          </cell>
          <cell r="J2586" t="str">
            <v>Asset Condition</v>
          </cell>
          <cell r="K2586" t="str">
            <v>SRV_ED</v>
          </cell>
          <cell r="L2586" t="str">
            <v>JUR_AN</v>
          </cell>
          <cell r="M2586" t="str">
            <v>Elec Transmission 350-359</v>
          </cell>
          <cell r="N2586" t="str">
            <v>True</v>
          </cell>
          <cell r="O2586" t="str">
            <v>Active</v>
          </cell>
          <cell r="P2586" t="str">
            <v>ORG_M08</v>
          </cell>
        </row>
        <row r="2587">
          <cell r="A2587" t="str">
            <v>BI_XS880</v>
          </cell>
          <cell r="B2587" t="str">
            <v>XS880</v>
          </cell>
          <cell r="C2587" t="str">
            <v>BI_XS880 - System - Circuit Switcher Replace / Install</v>
          </cell>
          <cell r="D2587" t="str">
            <v>ER_2215</v>
          </cell>
          <cell r="E2587" t="str">
            <v>2215</v>
          </cell>
          <cell r="F2587" t="str">
            <v>ER_2215 - Substation Asset Mgmt Capital Maintenance</v>
          </cell>
          <cell r="G2587" t="str">
            <v>Substation - Station Rebuilds Program</v>
          </cell>
          <cell r="H2587" t="str">
            <v>T&amp;D Engineering</v>
          </cell>
          <cell r="I2587" t="str">
            <v>T&amp;D</v>
          </cell>
          <cell r="J2587" t="str">
            <v>Asset Condition</v>
          </cell>
          <cell r="K2587" t="str">
            <v>SRV_ED</v>
          </cell>
          <cell r="L2587" t="str">
            <v>JUR_AN</v>
          </cell>
          <cell r="M2587" t="str">
            <v>Elec Transmission 350-359</v>
          </cell>
          <cell r="N2587" t="str">
            <v>True</v>
          </cell>
          <cell r="O2587" t="str">
            <v>Active</v>
          </cell>
          <cell r="P2587" t="str">
            <v>ORG_M08</v>
          </cell>
        </row>
        <row r="2588">
          <cell r="A2588" t="str">
            <v>BI_XS897</v>
          </cell>
          <cell r="B2588" t="str">
            <v>XS897</v>
          </cell>
          <cell r="C2588" t="str">
            <v>BI_XS897 - System-Upgrade Siemens Type Cir Sw</v>
          </cell>
          <cell r="D2588" t="str">
            <v>ER_2286</v>
          </cell>
          <cell r="E2588" t="str">
            <v>2286</v>
          </cell>
          <cell r="F2588" t="str">
            <v>ER_2286 - System-Upgrade Siemens Circuit Switch</v>
          </cell>
          <cell r="G2588" t="str">
            <v>Regular Capital - Pre Business Case</v>
          </cell>
          <cell r="H2588" t="str">
            <v>No Subfunction</v>
          </cell>
          <cell r="I2588" t="str">
            <v>No Function</v>
          </cell>
          <cell r="J2588" t="str">
            <v>No Driver</v>
          </cell>
          <cell r="K2588" t="str">
            <v>SRV_ED</v>
          </cell>
          <cell r="L2588" t="str">
            <v>JUR_AN</v>
          </cell>
          <cell r="M2588" t="str">
            <v>Elec Transmission 350-359</v>
          </cell>
          <cell r="N2588" t="str">
            <v>False</v>
          </cell>
          <cell r="O2588" t="str">
            <v>Inactive</v>
          </cell>
          <cell r="P2588" t="str">
            <v>ORG_F08</v>
          </cell>
        </row>
        <row r="2589">
          <cell r="A2589" t="str">
            <v>BI_XS900</v>
          </cell>
          <cell r="B2589" t="str">
            <v>XS900</v>
          </cell>
          <cell r="C2589" t="str">
            <v>BI_XS900 - Westside-Upgrade Interchange &amp; Billing Metering</v>
          </cell>
          <cell r="D2589" t="str">
            <v>ER_2253</v>
          </cell>
          <cell r="E2589" t="str">
            <v>2253</v>
          </cell>
          <cell r="F2589" t="str">
            <v>ER_2253 - System - Upgrade Meters</v>
          </cell>
          <cell r="G2589" t="str">
            <v>Substation - New Distribution Station Capacity Program</v>
          </cell>
          <cell r="H2589" t="str">
            <v>T&amp;D Engineering</v>
          </cell>
          <cell r="I2589" t="str">
            <v>T&amp;D</v>
          </cell>
          <cell r="J2589" t="str">
            <v>Performance &amp; Capacity</v>
          </cell>
          <cell r="K2589" t="str">
            <v>SRV_ED</v>
          </cell>
          <cell r="L2589" t="str">
            <v>JUR_AN</v>
          </cell>
          <cell r="M2589" t="str">
            <v>Elec Distribution 360-373</v>
          </cell>
          <cell r="N2589" t="str">
            <v>True</v>
          </cell>
          <cell r="O2589" t="str">
            <v>Inactive</v>
          </cell>
          <cell r="P2589" t="str">
            <v>ORG_M08</v>
          </cell>
        </row>
        <row r="2590">
          <cell r="A2590" t="str">
            <v>BI_XS901</v>
          </cell>
          <cell r="B2590" t="str">
            <v>XS901</v>
          </cell>
          <cell r="C2590" t="str">
            <v>BI_XS901 - System - Capacitor Bank Replace / Install</v>
          </cell>
          <cell r="D2590" t="str">
            <v>ER_2215</v>
          </cell>
          <cell r="E2590" t="str">
            <v>2215</v>
          </cell>
          <cell r="F2590" t="str">
            <v>ER_2215 - Substation Asset Mgmt Capital Maintenance</v>
          </cell>
          <cell r="G2590" t="str">
            <v>Substation - Station Rebuilds Program</v>
          </cell>
          <cell r="H2590" t="str">
            <v>T&amp;D Engineering</v>
          </cell>
          <cell r="I2590" t="str">
            <v>T&amp;D</v>
          </cell>
          <cell r="J2590" t="str">
            <v>Asset Condition</v>
          </cell>
          <cell r="K2590" t="str">
            <v>SRV_ED</v>
          </cell>
          <cell r="L2590" t="str">
            <v>JUR_AN</v>
          </cell>
          <cell r="M2590" t="str">
            <v>Elec Transmission 350-359</v>
          </cell>
          <cell r="N2590" t="str">
            <v>True</v>
          </cell>
          <cell r="O2590" t="str">
            <v>Active</v>
          </cell>
          <cell r="P2590" t="str">
            <v>ORG_M08</v>
          </cell>
        </row>
        <row r="2591">
          <cell r="A2591" t="str">
            <v>BI_XS902</v>
          </cell>
          <cell r="B2591" t="str">
            <v>XS902</v>
          </cell>
          <cell r="C2591" t="str">
            <v>BI_XS902 - System - Fire Extinguisher Replace / Install</v>
          </cell>
          <cell r="D2591" t="str">
            <v>ER_2215</v>
          </cell>
          <cell r="E2591" t="str">
            <v>2215</v>
          </cell>
          <cell r="F2591" t="str">
            <v>ER_2215 - Substation Asset Mgmt Capital Maintenance</v>
          </cell>
          <cell r="G2591" t="str">
            <v>Substation - Station Rebuilds Program</v>
          </cell>
          <cell r="H2591" t="str">
            <v>T&amp;D Engineering</v>
          </cell>
          <cell r="I2591" t="str">
            <v>T&amp;D</v>
          </cell>
          <cell r="J2591" t="str">
            <v>Asset Condition</v>
          </cell>
          <cell r="K2591" t="str">
            <v>SRV_ED</v>
          </cell>
          <cell r="L2591" t="str">
            <v>JUR_AN</v>
          </cell>
          <cell r="M2591" t="str">
            <v>Elec Transmission 350-359</v>
          </cell>
          <cell r="N2591" t="str">
            <v>False</v>
          </cell>
          <cell r="O2591" t="str">
            <v>Active</v>
          </cell>
          <cell r="P2591" t="str">
            <v>ORG_M08</v>
          </cell>
        </row>
        <row r="2592">
          <cell r="A2592" t="str">
            <v>BI_XS903</v>
          </cell>
          <cell r="B2592" t="str">
            <v>XS903</v>
          </cell>
          <cell r="C2592" t="str">
            <v>BI_XS903 - System - Autotransformer Diagnostic Monitor Install</v>
          </cell>
          <cell r="D2592" t="str">
            <v>ER_2215</v>
          </cell>
          <cell r="E2592" t="str">
            <v>2215</v>
          </cell>
          <cell r="F2592" t="str">
            <v>ER_2215 - Substation Asset Mgmt Capital Maintenance</v>
          </cell>
          <cell r="G2592" t="str">
            <v>Substation - Station Rebuilds Program</v>
          </cell>
          <cell r="H2592" t="str">
            <v>T&amp;D Engineering</v>
          </cell>
          <cell r="I2592" t="str">
            <v>T&amp;D</v>
          </cell>
          <cell r="J2592" t="str">
            <v>Asset Condition</v>
          </cell>
          <cell r="K2592" t="str">
            <v>SRV_ED</v>
          </cell>
          <cell r="L2592" t="str">
            <v>JUR_AN</v>
          </cell>
          <cell r="M2592" t="str">
            <v>Elec Transmission 350-359</v>
          </cell>
          <cell r="N2592" t="str">
            <v>False</v>
          </cell>
          <cell r="O2592" t="str">
            <v>Active</v>
          </cell>
          <cell r="P2592" t="str">
            <v>ORG_M08</v>
          </cell>
        </row>
        <row r="2593">
          <cell r="A2593" t="str">
            <v>BI_XS904</v>
          </cell>
          <cell r="B2593" t="str">
            <v>XS904</v>
          </cell>
          <cell r="C2593" t="str">
            <v>BI_XS904 - System - Voltage Regulator Replace / Install</v>
          </cell>
          <cell r="D2593" t="str">
            <v>ER_2215</v>
          </cell>
          <cell r="E2593" t="str">
            <v>2215</v>
          </cell>
          <cell r="F2593" t="str">
            <v>ER_2215 - Substation Asset Mgmt Capital Maintenance</v>
          </cell>
          <cell r="G2593" t="str">
            <v>Substation - Station Rebuilds Program</v>
          </cell>
          <cell r="H2593" t="str">
            <v>T&amp;D Engineering</v>
          </cell>
          <cell r="I2593" t="str">
            <v>T&amp;D</v>
          </cell>
          <cell r="J2593" t="str">
            <v>Asset Condition</v>
          </cell>
          <cell r="K2593" t="str">
            <v>SRV_ED</v>
          </cell>
          <cell r="L2593" t="str">
            <v>JUR_AN</v>
          </cell>
          <cell r="M2593" t="str">
            <v>Elec Transmission 350-359</v>
          </cell>
          <cell r="N2593" t="str">
            <v>False</v>
          </cell>
          <cell r="O2593" t="str">
            <v>Active</v>
          </cell>
          <cell r="P2593" t="str">
            <v>ORG_M08</v>
          </cell>
        </row>
        <row r="2594">
          <cell r="A2594" t="str">
            <v>BI_XS905</v>
          </cell>
          <cell r="B2594" t="str">
            <v>XS905</v>
          </cell>
          <cell r="C2594" t="str">
            <v>BI_XS905 - System - Current &amp; Potential Device Replace</v>
          </cell>
          <cell r="D2594" t="str">
            <v>ER_2215</v>
          </cell>
          <cell r="E2594" t="str">
            <v>2215</v>
          </cell>
          <cell r="F2594" t="str">
            <v>ER_2215 - Substation Asset Mgmt Capital Maintenance</v>
          </cell>
          <cell r="G2594" t="str">
            <v>Substation - Station Rebuilds Program</v>
          </cell>
          <cell r="H2594" t="str">
            <v>T&amp;D Engineering</v>
          </cell>
          <cell r="I2594" t="str">
            <v>T&amp;D</v>
          </cell>
          <cell r="J2594" t="str">
            <v>Asset Condition</v>
          </cell>
          <cell r="K2594" t="str">
            <v>SRV_ED</v>
          </cell>
          <cell r="L2594" t="str">
            <v>JUR_AN</v>
          </cell>
          <cell r="M2594" t="str">
            <v>Elec Transmission 350-359</v>
          </cell>
          <cell r="N2594" t="str">
            <v>False</v>
          </cell>
          <cell r="O2594" t="str">
            <v>Active</v>
          </cell>
          <cell r="P2594" t="str">
            <v>ORG_M08</v>
          </cell>
        </row>
        <row r="2595">
          <cell r="A2595" t="str">
            <v>BI_XS906</v>
          </cell>
          <cell r="B2595" t="str">
            <v>XS906</v>
          </cell>
          <cell r="C2595" t="str">
            <v>BI_XS906 - Interconnection Meter Upgrades for EIM</v>
          </cell>
          <cell r="D2595" t="str">
            <v>ER_4191</v>
          </cell>
          <cell r="E2595" t="str">
            <v>4191</v>
          </cell>
          <cell r="F2595" t="str">
            <v>ER_4191 - Resource Metering, Telemetry, and Controls Upgrade</v>
          </cell>
          <cell r="G2595" t="str">
            <v>Resource Metering, Telemetry, and Controls Upgrade</v>
          </cell>
          <cell r="H2595" t="str">
            <v>Generation Subfunction</v>
          </cell>
          <cell r="I2595" t="str">
            <v>Generation Function</v>
          </cell>
          <cell r="J2595" t="str">
            <v>Performance &amp; Capacity</v>
          </cell>
          <cell r="K2595" t="str">
            <v>SRV_ED</v>
          </cell>
          <cell r="L2595" t="str">
            <v>JUR_AN</v>
          </cell>
          <cell r="M2595" t="str">
            <v>Elec Transmission 350-359</v>
          </cell>
          <cell r="N2595" t="str">
            <v>True</v>
          </cell>
          <cell r="O2595" t="str">
            <v>Active</v>
          </cell>
          <cell r="P2595" t="str">
            <v>ORG_M08</v>
          </cell>
        </row>
        <row r="2596">
          <cell r="A2596" t="str">
            <v>BI_XS907</v>
          </cell>
          <cell r="B2596" t="str">
            <v>XS907</v>
          </cell>
          <cell r="C2596" t="str">
            <v>BI_XS907 - Trans SS BI Substation Metering - EIM</v>
          </cell>
          <cell r="D2596" t="str">
            <v>ER_7141</v>
          </cell>
          <cell r="E2596" t="str">
            <v>7141</v>
          </cell>
          <cell r="F2596" t="str">
            <v>ER_7141 - Energy Imbalance Market</v>
          </cell>
          <cell r="G2596" t="str">
            <v>Energy Imbalance Market</v>
          </cell>
          <cell r="H2596" t="str">
            <v>Other Subfunction</v>
          </cell>
          <cell r="I2596" t="str">
            <v>Other Function</v>
          </cell>
          <cell r="J2596" t="str">
            <v>Performance &amp; Capacity</v>
          </cell>
          <cell r="K2596" t="str">
            <v>SRV_ED</v>
          </cell>
          <cell r="L2596" t="str">
            <v>JUR_AN</v>
          </cell>
          <cell r="M2596" t="str">
            <v>Elec Transmission 350-359</v>
          </cell>
          <cell r="N2596" t="str">
            <v>True</v>
          </cell>
          <cell r="O2596" t="str">
            <v>Active</v>
          </cell>
          <cell r="P2596" t="str">
            <v>ORG_E55</v>
          </cell>
        </row>
        <row r="2597">
          <cell r="A2597" t="str">
            <v>BI_XS909</v>
          </cell>
          <cell r="B2597" t="str">
            <v>XS909</v>
          </cell>
          <cell r="C2597" t="str">
            <v>BI_XS909 - Trans SS BI High Side Metering - EIM</v>
          </cell>
          <cell r="D2597" t="str">
            <v>ER_7141</v>
          </cell>
          <cell r="E2597" t="str">
            <v>7141</v>
          </cell>
          <cell r="F2597" t="str">
            <v>ER_7141 - Energy Imbalance Market</v>
          </cell>
          <cell r="G2597" t="str">
            <v>Energy Imbalance Market</v>
          </cell>
          <cell r="H2597" t="str">
            <v>Other Subfunction</v>
          </cell>
          <cell r="I2597" t="str">
            <v>Other Function</v>
          </cell>
          <cell r="J2597" t="str">
            <v>Performance &amp; Capacity</v>
          </cell>
          <cell r="K2597" t="str">
            <v>SRV_ED</v>
          </cell>
          <cell r="L2597" t="str">
            <v>JUR_AN</v>
          </cell>
          <cell r="M2597" t="str">
            <v>Elec Transmission 350-359</v>
          </cell>
          <cell r="N2597" t="str">
            <v>True</v>
          </cell>
          <cell r="O2597" t="str">
            <v>Active</v>
          </cell>
          <cell r="P2597" t="str">
            <v>ORG_E55</v>
          </cell>
        </row>
        <row r="2598">
          <cell r="A2598" t="str">
            <v>BI_XS951</v>
          </cell>
          <cell r="B2598" t="str">
            <v>XS951</v>
          </cell>
          <cell r="C2598" t="str">
            <v>BI_XS951 - System - SCADA Replace / Install</v>
          </cell>
          <cell r="D2598" t="str">
            <v>ER_2215</v>
          </cell>
          <cell r="E2598" t="str">
            <v>2215</v>
          </cell>
          <cell r="F2598" t="str">
            <v>ER_2215 - Substation Asset Mgmt Capital Maintenance</v>
          </cell>
          <cell r="G2598" t="str">
            <v>Substation - Station Rebuilds Program</v>
          </cell>
          <cell r="H2598" t="str">
            <v>T&amp;D Engineering</v>
          </cell>
          <cell r="I2598" t="str">
            <v>T&amp;D</v>
          </cell>
          <cell r="J2598" t="str">
            <v>Asset Condition</v>
          </cell>
          <cell r="K2598" t="str">
            <v>SRV_ED</v>
          </cell>
          <cell r="L2598" t="str">
            <v>JUR_AN</v>
          </cell>
          <cell r="M2598" t="str">
            <v>Elec Transmission 350-359</v>
          </cell>
          <cell r="N2598" t="str">
            <v>True</v>
          </cell>
          <cell r="O2598" t="str">
            <v>Active</v>
          </cell>
          <cell r="P2598" t="str">
            <v>ORG_M08</v>
          </cell>
        </row>
        <row r="2599">
          <cell r="A2599" t="str">
            <v>BI_XS961</v>
          </cell>
          <cell r="B2599" t="str">
            <v>XS961</v>
          </cell>
          <cell r="C2599" t="str">
            <v>BI_XS961 - Star Network Ar Switches</v>
          </cell>
          <cell r="D2599" t="str">
            <v>ER_2107</v>
          </cell>
          <cell r="E2599" t="str">
            <v>2107</v>
          </cell>
          <cell r="F2599" t="str">
            <v>ER_2107 - Star Network Air Switches</v>
          </cell>
          <cell r="G2599" t="str">
            <v>Regular Capital - Pre Business Case</v>
          </cell>
          <cell r="H2599" t="str">
            <v>No Subfunction</v>
          </cell>
          <cell r="I2599" t="str">
            <v>No Function</v>
          </cell>
          <cell r="J2599" t="str">
            <v>No Driver</v>
          </cell>
          <cell r="K2599" t="str">
            <v>SRV_ED</v>
          </cell>
          <cell r="L2599" t="str">
            <v>JUR_AN</v>
          </cell>
          <cell r="M2599" t="str">
            <v>Elec Transmission 350-359</v>
          </cell>
          <cell r="N2599" t="str">
            <v>True</v>
          </cell>
          <cell r="O2599" t="str">
            <v>Inactive</v>
          </cell>
          <cell r="P2599" t="str">
            <v>ORG_F08</v>
          </cell>
        </row>
        <row r="2600">
          <cell r="A2600" t="str">
            <v>BI_XT000</v>
          </cell>
          <cell r="B2600" t="str">
            <v>XT000</v>
          </cell>
          <cell r="C2600" t="str">
            <v>BI_XT000 - WFRES:  FIRE-WEATHER DASHBOARD</v>
          </cell>
          <cell r="D2600" t="str">
            <v>ER_2075</v>
          </cell>
          <cell r="E2600" t="str">
            <v>2075</v>
          </cell>
          <cell r="F2600" t="str">
            <v>ER_2075 - Wildfire Resiliency</v>
          </cell>
          <cell r="G2600" t="str">
            <v>Wildfire Resiliency Plan</v>
          </cell>
          <cell r="H2600" t="str">
            <v>T&amp;D Operations</v>
          </cell>
          <cell r="I2600" t="str">
            <v>T&amp;D</v>
          </cell>
          <cell r="J2600" t="str">
            <v>Customer Service Quality &amp; Reliability</v>
          </cell>
          <cell r="K2600" t="str">
            <v>SRV_ED</v>
          </cell>
          <cell r="L2600" t="str">
            <v>JUR_AN</v>
          </cell>
          <cell r="M2600" t="str">
            <v>Software 303</v>
          </cell>
          <cell r="N2600" t="str">
            <v>False</v>
          </cell>
          <cell r="O2600" t="str">
            <v>Active</v>
          </cell>
          <cell r="P2600" t="str">
            <v>ORG_A50</v>
          </cell>
        </row>
        <row r="2601">
          <cell r="A2601" t="str">
            <v>BI_XT001</v>
          </cell>
          <cell r="B2601" t="str">
            <v>XT001</v>
          </cell>
          <cell r="C2601" t="str">
            <v>BI_XT001 - WFRES:  CONFORMING RIGHTS OF WAY</v>
          </cell>
          <cell r="D2601" t="str">
            <v>ER_2075</v>
          </cell>
          <cell r="E2601" t="str">
            <v>2075</v>
          </cell>
          <cell r="F2601" t="str">
            <v>ER_2075 - Wildfire Resiliency</v>
          </cell>
          <cell r="G2601" t="str">
            <v>Wildfire Resiliency Plan</v>
          </cell>
          <cell r="H2601" t="str">
            <v>T&amp;D Operations</v>
          </cell>
          <cell r="I2601" t="str">
            <v>T&amp;D</v>
          </cell>
          <cell r="J2601" t="str">
            <v>Customer Service Quality &amp; Reliability</v>
          </cell>
          <cell r="K2601" t="str">
            <v>SRV_ED</v>
          </cell>
          <cell r="L2601" t="str">
            <v>JUR_AN</v>
          </cell>
          <cell r="M2601" t="str">
            <v>Elec Transmission 350-359</v>
          </cell>
          <cell r="N2601" t="str">
            <v>False</v>
          </cell>
          <cell r="O2601" t="str">
            <v>Active</v>
          </cell>
          <cell r="P2601" t="str">
            <v>ORG_A50</v>
          </cell>
        </row>
        <row r="2602">
          <cell r="A2602" t="str">
            <v>BI_XT002</v>
          </cell>
          <cell r="B2602" t="str">
            <v>XT002</v>
          </cell>
          <cell r="C2602" t="str">
            <v>BI_XT002 - WFRES:  TRANSMISSION INSPECTION (CONSTRUCTION)</v>
          </cell>
          <cell r="D2602" t="str">
            <v>ER_2075</v>
          </cell>
          <cell r="E2602" t="str">
            <v>2075</v>
          </cell>
          <cell r="F2602" t="str">
            <v>ER_2075 - Wildfire Resiliency</v>
          </cell>
          <cell r="G2602" t="str">
            <v>Wildfire Resiliency Plan</v>
          </cell>
          <cell r="H2602" t="str">
            <v>T&amp;D Operations</v>
          </cell>
          <cell r="I2602" t="str">
            <v>T&amp;D</v>
          </cell>
          <cell r="J2602" t="str">
            <v>Customer Service Quality &amp; Reliability</v>
          </cell>
          <cell r="K2602" t="str">
            <v>SRV_ED</v>
          </cell>
          <cell r="L2602" t="str">
            <v>JUR_AN</v>
          </cell>
          <cell r="M2602" t="str">
            <v>Elec Transmission 350-359</v>
          </cell>
          <cell r="N2602" t="str">
            <v>False</v>
          </cell>
          <cell r="O2602" t="str">
            <v>Active</v>
          </cell>
          <cell r="P2602" t="str">
            <v>ORG_A50</v>
          </cell>
        </row>
        <row r="2603">
          <cell r="A2603" t="str">
            <v>BI_XT003</v>
          </cell>
          <cell r="B2603" t="str">
            <v>XT003</v>
          </cell>
          <cell r="C2603" t="str">
            <v>BI_XT003 - WFRES:  TRANSMISSION GRID HARDENING</v>
          </cell>
          <cell r="D2603" t="str">
            <v>ER_2075</v>
          </cell>
          <cell r="E2603" t="str">
            <v>2075</v>
          </cell>
          <cell r="F2603" t="str">
            <v>ER_2075 - Wildfire Resiliency</v>
          </cell>
          <cell r="G2603" t="str">
            <v>Wildfire Resiliency Plan</v>
          </cell>
          <cell r="H2603" t="str">
            <v>T&amp;D Operations</v>
          </cell>
          <cell r="I2603" t="str">
            <v>T&amp;D</v>
          </cell>
          <cell r="J2603" t="str">
            <v>Customer Service Quality &amp; Reliability</v>
          </cell>
          <cell r="K2603" t="str">
            <v>SRV_ED</v>
          </cell>
          <cell r="L2603" t="str">
            <v>JUR_AN</v>
          </cell>
          <cell r="M2603" t="str">
            <v>Elec Transmission 350-359</v>
          </cell>
          <cell r="N2603" t="str">
            <v>False</v>
          </cell>
          <cell r="O2603" t="str">
            <v>Active</v>
          </cell>
          <cell r="P2603" t="str">
            <v>ORG_A50</v>
          </cell>
        </row>
        <row r="2604">
          <cell r="A2604" t="str">
            <v>BI_XT004</v>
          </cell>
          <cell r="B2604" t="str">
            <v>XT004</v>
          </cell>
          <cell r="C2604" t="str">
            <v>BI_XT004 - Chelan-Stratford Line Rebuild</v>
          </cell>
          <cell r="D2604" t="str">
            <v>ER_2051</v>
          </cell>
          <cell r="E2604" t="str">
            <v>2051</v>
          </cell>
          <cell r="F2604" t="str">
            <v>ER_2051 - Electric Transmission Plant-Storm</v>
          </cell>
          <cell r="G2604" t="str">
            <v>Electric Storm</v>
          </cell>
          <cell r="H2604" t="str">
            <v>T&amp;D Operations</v>
          </cell>
          <cell r="I2604" t="str">
            <v>T&amp;D</v>
          </cell>
          <cell r="J2604" t="str">
            <v>Failed Plant &amp; Operations</v>
          </cell>
          <cell r="K2604" t="str">
            <v>SRV_ED</v>
          </cell>
          <cell r="L2604" t="str">
            <v>JUR_AN</v>
          </cell>
          <cell r="M2604" t="str">
            <v>Elec Transmission 350-359</v>
          </cell>
          <cell r="N2604" t="str">
            <v>True</v>
          </cell>
          <cell r="O2604" t="str">
            <v>Active</v>
          </cell>
          <cell r="P2604" t="str">
            <v>ORG_L08</v>
          </cell>
        </row>
        <row r="2605">
          <cell r="A2605" t="str">
            <v>BI_XT101</v>
          </cell>
          <cell r="B2605" t="str">
            <v>XT101</v>
          </cell>
          <cell r="C2605" t="str">
            <v>BI_XT101 - System - Wood Substation Rebuilds</v>
          </cell>
          <cell r="D2605" t="str">
            <v>ER_2204</v>
          </cell>
          <cell r="E2605" t="str">
            <v>2204</v>
          </cell>
          <cell r="F2605" t="str">
            <v>ER_2204 - Substation Rebuilds</v>
          </cell>
          <cell r="G2605" t="str">
            <v>Substation - Station Rebuilds Program</v>
          </cell>
          <cell r="H2605" t="str">
            <v>T&amp;D Engineering</v>
          </cell>
          <cell r="I2605" t="str">
            <v>T&amp;D</v>
          </cell>
          <cell r="J2605" t="str">
            <v>Asset Condition</v>
          </cell>
          <cell r="K2605" t="str">
            <v>SRV_ED</v>
          </cell>
          <cell r="L2605" t="str">
            <v>JUR_AN</v>
          </cell>
          <cell r="M2605" t="str">
            <v>Elec Distribution 360-373</v>
          </cell>
          <cell r="N2605" t="str">
            <v>True</v>
          </cell>
          <cell r="O2605" t="str">
            <v>Inactive</v>
          </cell>
          <cell r="P2605" t="str">
            <v>ORG_L08</v>
          </cell>
        </row>
        <row r="2606">
          <cell r="A2606" t="str">
            <v>BI_XT105</v>
          </cell>
          <cell r="B2606" t="str">
            <v>XT105</v>
          </cell>
          <cell r="C2606" t="str">
            <v>BI_XT105 - Elec Transmission AN No AFUDC Long Range</v>
          </cell>
          <cell r="D2606" t="str">
            <v>ER_9034</v>
          </cell>
          <cell r="E2606" t="str">
            <v>9034</v>
          </cell>
          <cell r="F2606" t="str">
            <v>ER_9034 - Elec Transmission AN No AFUDC Long Range</v>
          </cell>
          <cell r="G2606" t="str">
            <v>Regular Capital - Pre Business Case</v>
          </cell>
          <cell r="H2606" t="str">
            <v>No Subfunction</v>
          </cell>
          <cell r="I2606" t="str">
            <v>No Function</v>
          </cell>
          <cell r="J2606" t="str">
            <v>No Driver</v>
          </cell>
          <cell r="K2606" t="str">
            <v>SRV_ED</v>
          </cell>
          <cell r="L2606" t="str">
            <v>JUR_AN</v>
          </cell>
          <cell r="M2606" t="str">
            <v>Elec Transmission 350-359</v>
          </cell>
          <cell r="N2606" t="str">
            <v>False</v>
          </cell>
          <cell r="O2606" t="str">
            <v>Inactive</v>
          </cell>
          <cell r="P2606" t="str">
            <v>ORG_L08</v>
          </cell>
        </row>
        <row r="2607">
          <cell r="A2607" t="str">
            <v>BI_XT200</v>
          </cell>
          <cell r="B2607" t="str">
            <v>XT200</v>
          </cell>
          <cell r="C2607" t="str">
            <v>BI_XT200 - Irvin 115kV Stn-New Build:Transmn for Cap Bank</v>
          </cell>
          <cell r="D2607" t="str">
            <v>ER_2526</v>
          </cell>
          <cell r="E2607" t="str">
            <v>2526</v>
          </cell>
          <cell r="F2607" t="str">
            <v>ER_2526 - Opportunity 12F2 Cx Fdr</v>
          </cell>
          <cell r="G2607" t="str">
            <v>Spokane Valley Transmission Reinforcement Project</v>
          </cell>
          <cell r="H2607" t="str">
            <v>T&amp;D Engineering</v>
          </cell>
          <cell r="I2607" t="str">
            <v>T&amp;D</v>
          </cell>
          <cell r="J2607" t="str">
            <v>Mandatory &amp; Compliance</v>
          </cell>
          <cell r="K2607" t="str">
            <v>SRV_ED</v>
          </cell>
          <cell r="L2607" t="str">
            <v>JUR_WA</v>
          </cell>
          <cell r="M2607" t="str">
            <v>Elec Distribution 360-373</v>
          </cell>
          <cell r="N2607" t="str">
            <v>True</v>
          </cell>
          <cell r="O2607" t="str">
            <v>Inactive</v>
          </cell>
          <cell r="P2607" t="str">
            <v>ORG_L08</v>
          </cell>
        </row>
        <row r="2608">
          <cell r="A2608" t="str">
            <v>BI_XT335</v>
          </cell>
          <cell r="B2608" t="str">
            <v>XT335</v>
          </cell>
          <cell r="C2608" t="str">
            <v>BI_XT335 - System 115Kv Air Switch Upgrade</v>
          </cell>
          <cell r="D2608" t="str">
            <v>ER_2254</v>
          </cell>
          <cell r="E2608" t="str">
            <v>2254</v>
          </cell>
          <cell r="F2608" t="str">
            <v>ER_2254 - System 115kV Air Switch Upgrade</v>
          </cell>
          <cell r="G2608" t="str">
            <v>Transmission - Minor Rebuild</v>
          </cell>
          <cell r="H2608" t="str">
            <v>T&amp;D Engineering</v>
          </cell>
          <cell r="I2608" t="str">
            <v>T&amp;D</v>
          </cell>
          <cell r="J2608" t="str">
            <v>Asset Condition</v>
          </cell>
          <cell r="K2608" t="str">
            <v>SRV_ED</v>
          </cell>
          <cell r="L2608" t="str">
            <v>JUR_AN</v>
          </cell>
          <cell r="M2608" t="str">
            <v>Elec Transmission 350-359</v>
          </cell>
          <cell r="N2608" t="str">
            <v>False</v>
          </cell>
          <cell r="O2608" t="str">
            <v>Inactive</v>
          </cell>
          <cell r="P2608" t="str">
            <v>ORG_L08</v>
          </cell>
        </row>
        <row r="2609">
          <cell r="A2609" t="str">
            <v>BI_XT400</v>
          </cell>
          <cell r="B2609" t="str">
            <v>XT400</v>
          </cell>
          <cell r="C2609" t="str">
            <v>BI_XT400 - Pacific Northwest AC Intertie</v>
          </cell>
          <cell r="D2609" t="str">
            <v>ER_2214</v>
          </cell>
          <cell r="E2609" t="str">
            <v>2214</v>
          </cell>
          <cell r="F2609" t="str">
            <v>ER_2214 - Colstrip Transmission Capital Additions</v>
          </cell>
          <cell r="G2609" t="str">
            <v>Colstrip Transmission</v>
          </cell>
          <cell r="H2609" t="str">
            <v>T&amp;D Engineering</v>
          </cell>
          <cell r="I2609" t="str">
            <v>T&amp;D</v>
          </cell>
          <cell r="J2609" t="str">
            <v>Mandatory &amp; Compliance</v>
          </cell>
          <cell r="K2609" t="str">
            <v>SRV_ED</v>
          </cell>
          <cell r="L2609" t="str">
            <v>JUR_AN</v>
          </cell>
          <cell r="M2609" t="str">
            <v>Elec Transmission 350-359</v>
          </cell>
          <cell r="N2609" t="str">
            <v>False</v>
          </cell>
          <cell r="O2609" t="str">
            <v>Inactive</v>
          </cell>
          <cell r="P2609" t="str">
            <v>ORG_B56</v>
          </cell>
        </row>
        <row r="2610">
          <cell r="A2610" t="str">
            <v>BI_XT500</v>
          </cell>
          <cell r="B2610" t="str">
            <v>XT500</v>
          </cell>
          <cell r="C2610" t="str">
            <v>BI_XT500 - Oregon Mobile Dispatch</v>
          </cell>
          <cell r="D2610" t="str">
            <v>ER_7400</v>
          </cell>
          <cell r="E2610" t="str">
            <v>7400</v>
          </cell>
          <cell r="F2610" t="str">
            <v>ER_7400 - Avista Mobile Dispatch</v>
          </cell>
          <cell r="G2610" t="str">
            <v>Regular Capital - Pre Business Case</v>
          </cell>
          <cell r="H2610" t="str">
            <v>No Subfunction</v>
          </cell>
          <cell r="I2610" t="str">
            <v>No Function</v>
          </cell>
          <cell r="J2610" t="str">
            <v>No Driver</v>
          </cell>
          <cell r="K2610" t="str">
            <v>SRV_GD</v>
          </cell>
          <cell r="L2610" t="str">
            <v>JUR_OR</v>
          </cell>
          <cell r="M2610" t="str">
            <v>General 5yr 389 / 393-395 / 397-398</v>
          </cell>
          <cell r="N2610" t="str">
            <v>False</v>
          </cell>
          <cell r="O2610" t="str">
            <v>Inactive</v>
          </cell>
          <cell r="P2610" t="str">
            <v>ORG_D08</v>
          </cell>
        </row>
        <row r="2611">
          <cell r="A2611" t="str">
            <v>BI_XT501</v>
          </cell>
          <cell r="B2611" t="str">
            <v>XT501</v>
          </cell>
          <cell r="C2611" t="str">
            <v>BI_XT501 - ID AMR</v>
          </cell>
          <cell r="D2611" t="str">
            <v>ER_7300</v>
          </cell>
          <cell r="E2611" t="str">
            <v>7300</v>
          </cell>
          <cell r="F2611" t="str">
            <v>ER_7300 - ID AMR</v>
          </cell>
          <cell r="G2611" t="str">
            <v>Regular Capital - Pre Business Case</v>
          </cell>
          <cell r="H2611" t="str">
            <v>No Subfunction</v>
          </cell>
          <cell r="I2611" t="str">
            <v>No Function</v>
          </cell>
          <cell r="J2611" t="str">
            <v>No Driver</v>
          </cell>
          <cell r="K2611" t="str">
            <v>SRV_ED</v>
          </cell>
          <cell r="L2611" t="str">
            <v>JUR_ID</v>
          </cell>
          <cell r="M2611" t="str">
            <v>Elec Distribution 360-373</v>
          </cell>
          <cell r="N2611" t="str">
            <v>True</v>
          </cell>
          <cell r="O2611" t="str">
            <v>Inactive</v>
          </cell>
          <cell r="P2611" t="str">
            <v>ORG_Z08</v>
          </cell>
        </row>
        <row r="2612">
          <cell r="A2612" t="str">
            <v>BI_XT510</v>
          </cell>
          <cell r="B2612" t="str">
            <v>XT510</v>
          </cell>
          <cell r="C2612" t="str">
            <v>BI_XT510 - System 115Kv Line Auto-Sectionalizing</v>
          </cell>
          <cell r="D2612" t="str">
            <v>ER_2279</v>
          </cell>
          <cell r="E2612" t="str">
            <v>2279</v>
          </cell>
          <cell r="F2612" t="str">
            <v>ER_2279 - System 115kV Auto Sectionalizing</v>
          </cell>
          <cell r="G2612" t="str">
            <v>Regular Capital - Pre Business Case</v>
          </cell>
          <cell r="H2612" t="str">
            <v>No Subfunction</v>
          </cell>
          <cell r="I2612" t="str">
            <v>No Function</v>
          </cell>
          <cell r="J2612" t="str">
            <v>No Driver</v>
          </cell>
          <cell r="K2612" t="str">
            <v>SRV_ED</v>
          </cell>
          <cell r="L2612" t="str">
            <v>JUR_AN</v>
          </cell>
          <cell r="M2612" t="str">
            <v>Elec Transmission 350-359</v>
          </cell>
          <cell r="N2612" t="str">
            <v>True</v>
          </cell>
          <cell r="O2612" t="str">
            <v>Inactive</v>
          </cell>
          <cell r="P2612" t="str">
            <v>ORG_L08</v>
          </cell>
        </row>
        <row r="2613">
          <cell r="A2613" t="str">
            <v>BI_XT601</v>
          </cell>
          <cell r="B2613" t="str">
            <v>XT601</v>
          </cell>
          <cell r="C2613" t="str">
            <v>BI_XT601 - Gas Transport Customers</v>
          </cell>
          <cell r="D2613" t="str">
            <v>ER_3116</v>
          </cell>
          <cell r="E2613" t="str">
            <v>3116</v>
          </cell>
          <cell r="F2613" t="str">
            <v>ER_3116 - Gas Transportation Customers</v>
          </cell>
          <cell r="G2613" t="str">
            <v>Regular Capital - Pre Business Case</v>
          </cell>
          <cell r="H2613" t="str">
            <v>No Subfunction</v>
          </cell>
          <cell r="I2613" t="str">
            <v>No Function</v>
          </cell>
          <cell r="J2613" t="str">
            <v>No Driver</v>
          </cell>
          <cell r="K2613" t="str">
            <v>SRV_GD</v>
          </cell>
          <cell r="L2613" t="str">
            <v>JUR_AN</v>
          </cell>
          <cell r="M2613" t="str">
            <v>Gas Distribution 374-387</v>
          </cell>
          <cell r="N2613" t="str">
            <v>False</v>
          </cell>
          <cell r="O2613" t="str">
            <v>Inactive</v>
          </cell>
          <cell r="P2613" t="str">
            <v>ORG_B51</v>
          </cell>
        </row>
        <row r="2614">
          <cell r="A2614" t="str">
            <v>BI_XT700</v>
          </cell>
          <cell r="B2614" t="str">
            <v>XT700</v>
          </cell>
          <cell r="C2614" t="str">
            <v>BI_XT700 - Low Priority Line Ratings Mitigation Generic</v>
          </cell>
          <cell r="D2614" t="str">
            <v>ER_2579</v>
          </cell>
          <cell r="E2614" t="str">
            <v>2579</v>
          </cell>
          <cell r="F2614" t="str">
            <v>ER_2579 - Low Priority Ratings Mitigation</v>
          </cell>
          <cell r="G2614" t="str">
            <v>Transmission NERC Low-Risk Priority Lines Mitigation</v>
          </cell>
          <cell r="H2614" t="str">
            <v>T&amp;D Engineering</v>
          </cell>
          <cell r="I2614" t="str">
            <v>T&amp;D</v>
          </cell>
          <cell r="J2614" t="str">
            <v>Mandatory &amp; Compliance</v>
          </cell>
          <cell r="K2614" t="str">
            <v>SRV_ED</v>
          </cell>
          <cell r="L2614" t="str">
            <v>JUR_AN</v>
          </cell>
          <cell r="M2614" t="str">
            <v>Elec Transmission 350-359</v>
          </cell>
          <cell r="N2614" t="str">
            <v>True</v>
          </cell>
          <cell r="O2614" t="str">
            <v>Active</v>
          </cell>
          <cell r="P2614" t="str">
            <v>ORG_L08</v>
          </cell>
        </row>
        <row r="2615">
          <cell r="A2615" t="str">
            <v>BI_XT702</v>
          </cell>
          <cell r="B2615" t="str">
            <v>XT702</v>
          </cell>
          <cell r="C2615" t="str">
            <v>BI_XT702 - WA TWACS Subs for Idaho AMR</v>
          </cell>
          <cell r="D2615" t="str">
            <v>ER_7302</v>
          </cell>
          <cell r="E2615" t="str">
            <v>7302</v>
          </cell>
          <cell r="F2615" t="str">
            <v>ER_7302 - WA TWACS Subs for Idaho AMR</v>
          </cell>
          <cell r="G2615" t="str">
            <v>Regular Capital - Pre Business Case</v>
          </cell>
          <cell r="H2615" t="str">
            <v>No Subfunction</v>
          </cell>
          <cell r="I2615" t="str">
            <v>No Function</v>
          </cell>
          <cell r="J2615" t="str">
            <v>No Driver</v>
          </cell>
          <cell r="K2615" t="str">
            <v>SRV_ED</v>
          </cell>
          <cell r="L2615" t="str">
            <v>JUR_ID</v>
          </cell>
          <cell r="M2615" t="str">
            <v>Elec Distribution 360-373</v>
          </cell>
          <cell r="N2615" t="str">
            <v>True</v>
          </cell>
          <cell r="O2615" t="str">
            <v>Inactive</v>
          </cell>
          <cell r="P2615" t="str">
            <v>ORG_C51</v>
          </cell>
        </row>
        <row r="2616">
          <cell r="A2616" t="str">
            <v>BI_XT703</v>
          </cell>
          <cell r="B2616" t="str">
            <v>XT703</v>
          </cell>
          <cell r="C2616" t="str">
            <v>BI_XT703 - High Resistance TX Conductor Replacement Project</v>
          </cell>
          <cell r="D2616" t="str">
            <v>ER_2595</v>
          </cell>
          <cell r="E2616" t="str">
            <v>2595</v>
          </cell>
          <cell r="F2616" t="str">
            <v>ER_2595 - High Resistance TX Conductor Replacement Project</v>
          </cell>
          <cell r="G2616" t="str">
            <v>Transmission Major Rebuild - Asset Condition</v>
          </cell>
          <cell r="H2616" t="str">
            <v>T&amp;D Engineering</v>
          </cell>
          <cell r="I2616" t="str">
            <v>T&amp;D</v>
          </cell>
          <cell r="J2616" t="str">
            <v>Asset Condition</v>
          </cell>
          <cell r="K2616" t="str">
            <v>SRV_ED</v>
          </cell>
          <cell r="L2616" t="str">
            <v>JUR_AN</v>
          </cell>
          <cell r="M2616" t="str">
            <v>Elec Transmission 350-359</v>
          </cell>
          <cell r="N2616" t="str">
            <v>True</v>
          </cell>
          <cell r="O2616" t="str">
            <v>Active</v>
          </cell>
          <cell r="P2616" t="str">
            <v>ORG_L08</v>
          </cell>
        </row>
        <row r="2617">
          <cell r="A2617" t="str">
            <v>BI_XT704</v>
          </cell>
          <cell r="B2617" t="str">
            <v>XT704</v>
          </cell>
          <cell r="C2617" t="str">
            <v>BI_XT704 - TX Unplanned Failure Prevention</v>
          </cell>
          <cell r="D2617" t="str">
            <v>ER_2051</v>
          </cell>
          <cell r="E2617" t="str">
            <v>2051</v>
          </cell>
          <cell r="F2617" t="str">
            <v>ER_2051 - Electric Transmission Plant-Storm</v>
          </cell>
          <cell r="G2617" t="str">
            <v>Electric Storm</v>
          </cell>
          <cell r="H2617" t="str">
            <v>T&amp;D Operations</v>
          </cell>
          <cell r="I2617" t="str">
            <v>T&amp;D</v>
          </cell>
          <cell r="J2617" t="str">
            <v>Failed Plant &amp; Operations</v>
          </cell>
          <cell r="K2617" t="str">
            <v>SRV_ED</v>
          </cell>
          <cell r="L2617" t="str">
            <v>JUR_AN</v>
          </cell>
          <cell r="M2617" t="str">
            <v>Elec Transmission 350-359</v>
          </cell>
          <cell r="N2617" t="str">
            <v>False</v>
          </cell>
          <cell r="O2617" t="str">
            <v>Active</v>
          </cell>
          <cell r="P2617" t="str">
            <v>ORG_L08</v>
          </cell>
        </row>
        <row r="2618">
          <cell r="A2618" t="str">
            <v>BI_XT731</v>
          </cell>
          <cell r="B2618" t="str">
            <v>XT731</v>
          </cell>
          <cell r="C2618" t="str">
            <v>BI_XT731 - Xsmn Air Switch Ground Mat</v>
          </cell>
          <cell r="D2618" t="str">
            <v>ER_2440</v>
          </cell>
          <cell r="E2618" t="str">
            <v>2440</v>
          </cell>
          <cell r="F2618" t="str">
            <v>ER_2440 - Xsmn Air Switch Ground Mat</v>
          </cell>
          <cell r="G2618" t="str">
            <v>Regular Capital - Pre Business Case</v>
          </cell>
          <cell r="H2618" t="str">
            <v>No Subfunction</v>
          </cell>
          <cell r="I2618" t="str">
            <v>No Function</v>
          </cell>
          <cell r="J2618" t="str">
            <v>No Driver</v>
          </cell>
          <cell r="K2618" t="str">
            <v>SRV_ED</v>
          </cell>
          <cell r="L2618" t="str">
            <v>JUR_AN</v>
          </cell>
          <cell r="M2618" t="str">
            <v>Elec Transmission 350-359</v>
          </cell>
          <cell r="N2618" t="str">
            <v>True</v>
          </cell>
          <cell r="O2618" t="str">
            <v>Inactive</v>
          </cell>
          <cell r="P2618" t="str">
            <v>ORG_L08</v>
          </cell>
        </row>
        <row r="2619">
          <cell r="A2619" t="str">
            <v>BI_XT760</v>
          </cell>
          <cell r="B2619" t="str">
            <v>XT760</v>
          </cell>
          <cell r="C2619" t="str">
            <v>BI_XT760 - Xsmn Minor Rebuild-ID</v>
          </cell>
          <cell r="D2619" t="str">
            <v>ER_2057</v>
          </cell>
          <cell r="E2619" t="str">
            <v>2057</v>
          </cell>
          <cell r="F2619" t="str">
            <v>ER_2057 - Transmission Minor Rebuild</v>
          </cell>
          <cell r="G2619" t="str">
            <v>Transmission - Minor Rebuild</v>
          </cell>
          <cell r="H2619" t="str">
            <v>T&amp;D Engineering</v>
          </cell>
          <cell r="I2619" t="str">
            <v>T&amp;D</v>
          </cell>
          <cell r="J2619" t="str">
            <v>Asset Condition</v>
          </cell>
          <cell r="K2619" t="str">
            <v>SRV_ED</v>
          </cell>
          <cell r="L2619" t="str">
            <v>JUR_AN</v>
          </cell>
          <cell r="M2619" t="str">
            <v>Elec Transmission 350-359</v>
          </cell>
          <cell r="N2619" t="str">
            <v>False</v>
          </cell>
          <cell r="O2619" t="str">
            <v>Inactive</v>
          </cell>
          <cell r="P2619" t="str">
            <v>ORG_L08</v>
          </cell>
        </row>
        <row r="2620">
          <cell r="A2620" t="str">
            <v>BI_XT761</v>
          </cell>
          <cell r="B2620" t="str">
            <v>XT761</v>
          </cell>
          <cell r="C2620" t="str">
            <v>BI_XT761 - Xsmn Minor Rebuild-WA</v>
          </cell>
          <cell r="D2620" t="str">
            <v>ER_2057</v>
          </cell>
          <cell r="E2620" t="str">
            <v>2057</v>
          </cell>
          <cell r="F2620" t="str">
            <v>ER_2057 - Transmission Minor Rebuild</v>
          </cell>
          <cell r="G2620" t="str">
            <v>Transmission - Minor Rebuild</v>
          </cell>
          <cell r="H2620" t="str">
            <v>T&amp;D Engineering</v>
          </cell>
          <cell r="I2620" t="str">
            <v>T&amp;D</v>
          </cell>
          <cell r="J2620" t="str">
            <v>Asset Condition</v>
          </cell>
          <cell r="K2620" t="str">
            <v>SRV_ED</v>
          </cell>
          <cell r="L2620" t="str">
            <v>JUR_AN</v>
          </cell>
          <cell r="M2620" t="str">
            <v>Elec Transmission 350-359</v>
          </cell>
          <cell r="N2620" t="str">
            <v>False</v>
          </cell>
          <cell r="O2620" t="str">
            <v>Inactive</v>
          </cell>
          <cell r="P2620" t="str">
            <v>ORG_L08</v>
          </cell>
        </row>
        <row r="2621">
          <cell r="A2621" t="str">
            <v>BI_XT801</v>
          </cell>
          <cell r="B2621" t="str">
            <v>XT801</v>
          </cell>
          <cell r="C2621" t="str">
            <v>BI_XT801 - Colstrip Transmission Capital Additions</v>
          </cell>
          <cell r="D2621" t="str">
            <v>ER_2214</v>
          </cell>
          <cell r="E2621" t="str">
            <v>2214</v>
          </cell>
          <cell r="F2621" t="str">
            <v>ER_2214 - Colstrip Transmission Capital Additions</v>
          </cell>
          <cell r="G2621" t="str">
            <v>Colstrip Transmission</v>
          </cell>
          <cell r="H2621" t="str">
            <v>T&amp;D Engineering</v>
          </cell>
          <cell r="I2621" t="str">
            <v>T&amp;D</v>
          </cell>
          <cell r="J2621" t="str">
            <v>Mandatory &amp; Compliance</v>
          </cell>
          <cell r="K2621" t="str">
            <v>SRV_ED</v>
          </cell>
          <cell r="L2621" t="str">
            <v>JUR_AN</v>
          </cell>
          <cell r="M2621" t="str">
            <v>Elec Transmission 350-359</v>
          </cell>
          <cell r="N2621" t="str">
            <v>False</v>
          </cell>
          <cell r="O2621" t="str">
            <v>Active</v>
          </cell>
          <cell r="P2621" t="str">
            <v>ORG_B56</v>
          </cell>
        </row>
        <row r="2622">
          <cell r="A2622" t="str">
            <v>BI_XT901</v>
          </cell>
          <cell r="B2622" t="str">
            <v>XT901</v>
          </cell>
          <cell r="C2622" t="str">
            <v>BI_XT901 - Canada Transmission</v>
          </cell>
          <cell r="D2622" t="str">
            <v>ER_2494</v>
          </cell>
          <cell r="E2622" t="str">
            <v>2494</v>
          </cell>
          <cell r="F2622" t="str">
            <v>ER_2494 - Canada Transmission</v>
          </cell>
          <cell r="G2622" t="str">
            <v>Regular Capital - Pre Business Case</v>
          </cell>
          <cell r="H2622" t="str">
            <v>No Subfunction</v>
          </cell>
          <cell r="I2622" t="str">
            <v>No Function</v>
          </cell>
          <cell r="J2622" t="str">
            <v>No Driver</v>
          </cell>
          <cell r="K2622" t="str">
            <v>SRV_ED</v>
          </cell>
          <cell r="L2622" t="str">
            <v>JUR_AN</v>
          </cell>
          <cell r="M2622" t="str">
            <v>Preliminary Survey and Investigation 183</v>
          </cell>
          <cell r="N2622" t="str">
            <v>False</v>
          </cell>
          <cell r="O2622" t="str">
            <v>Inactive</v>
          </cell>
          <cell r="P2622" t="str">
            <v>ORG_L08</v>
          </cell>
        </row>
        <row r="2623">
          <cell r="A2623" t="str">
            <v>BI_XT902</v>
          </cell>
          <cell r="B2623" t="str">
            <v>XT902</v>
          </cell>
          <cell r="C2623" t="str">
            <v>BI_XT902 - Patrol Inspection Mitigation Pre-Failure Projects</v>
          </cell>
          <cell r="D2623" t="str">
            <v>ER_2057</v>
          </cell>
          <cell r="E2623" t="str">
            <v>2057</v>
          </cell>
          <cell r="F2623" t="str">
            <v>ER_2057 - Transmission Minor Rebuild</v>
          </cell>
          <cell r="G2623" t="str">
            <v>Transmission - Minor Rebuild</v>
          </cell>
          <cell r="H2623" t="str">
            <v>T&amp;D Engineering</v>
          </cell>
          <cell r="I2623" t="str">
            <v>T&amp;D</v>
          </cell>
          <cell r="J2623" t="str">
            <v>Asset Condition</v>
          </cell>
          <cell r="K2623" t="str">
            <v>SRV_ED</v>
          </cell>
          <cell r="L2623" t="str">
            <v>JUR_AN</v>
          </cell>
          <cell r="M2623" t="str">
            <v>Elec Transmission 350-359</v>
          </cell>
          <cell r="N2623" t="str">
            <v>False</v>
          </cell>
          <cell r="O2623" t="str">
            <v>Active</v>
          </cell>
          <cell r="P2623" t="str">
            <v>ORG_L08</v>
          </cell>
        </row>
        <row r="2624">
          <cell r="A2624" t="str">
            <v>BI_XT903</v>
          </cell>
          <cell r="B2624" t="str">
            <v>XT903</v>
          </cell>
          <cell r="C2624" t="str">
            <v>BI_XT903 - Clearwater Wind Generation Interconnection</v>
          </cell>
          <cell r="D2624" t="str">
            <v>ER_2625</v>
          </cell>
          <cell r="E2624" t="str">
            <v>2625</v>
          </cell>
          <cell r="F2624" t="str">
            <v>ER_2625 - Clearwater Wind Generation Interconnection</v>
          </cell>
          <cell r="G2624" t="str">
            <v>Clearwater Wind Generation Interconnection</v>
          </cell>
          <cell r="H2624" t="str">
            <v>T&amp;D Engineering</v>
          </cell>
          <cell r="I2624" t="str">
            <v>T&amp;D</v>
          </cell>
          <cell r="J2624" t="str">
            <v>Mandatory &amp; Compliance</v>
          </cell>
          <cell r="K2624" t="str">
            <v>SRV_ED</v>
          </cell>
          <cell r="L2624" t="str">
            <v>JUR_AN</v>
          </cell>
          <cell r="M2624" t="str">
            <v>Elec Transmission 350-359</v>
          </cell>
          <cell r="N2624" t="str">
            <v>False</v>
          </cell>
          <cell r="O2624" t="str">
            <v>Active</v>
          </cell>
          <cell r="P2624" t="str">
            <v>ORG_B56</v>
          </cell>
        </row>
        <row r="2625">
          <cell r="A2625" t="str">
            <v>BI_XWA54</v>
          </cell>
          <cell r="B2625" t="str">
            <v>XWA54</v>
          </cell>
          <cell r="C2625" t="str">
            <v>BI_XWA54 - WA Gas ERT Replacement Program</v>
          </cell>
          <cell r="D2625" t="str">
            <v>ER_3054</v>
          </cell>
          <cell r="E2625" t="str">
            <v>3054</v>
          </cell>
          <cell r="F2625" t="str">
            <v>ER_3054 - Gas ERT Replacement Program</v>
          </cell>
          <cell r="G2625" t="str">
            <v>Gas ERT Replacement Program</v>
          </cell>
          <cell r="H2625" t="str">
            <v>Gas Subfunction</v>
          </cell>
          <cell r="I2625" t="str">
            <v>Gas</v>
          </cell>
          <cell r="J2625" t="str">
            <v>Asset Condition</v>
          </cell>
          <cell r="K2625" t="str">
            <v>SRV_GD</v>
          </cell>
          <cell r="L2625" t="str">
            <v>JUR_WA</v>
          </cell>
          <cell r="M2625" t="str">
            <v>Gas Distribution 374-387</v>
          </cell>
          <cell r="N2625" t="str">
            <v>False</v>
          </cell>
          <cell r="O2625" t="str">
            <v>Active</v>
          </cell>
          <cell r="P2625" t="str">
            <v>ORG_B51</v>
          </cell>
        </row>
        <row r="2626">
          <cell r="A2626" t="str">
            <v>BI_XWA55</v>
          </cell>
          <cell r="B2626" t="str">
            <v>XWA55</v>
          </cell>
          <cell r="C2626" t="str">
            <v>BI_XWA55 - WA Gas Meter Replacement Non Revenue</v>
          </cell>
          <cell r="D2626" t="str">
            <v>ER_3055</v>
          </cell>
          <cell r="E2626" t="str">
            <v>3055</v>
          </cell>
          <cell r="F2626" t="str">
            <v>ER_3055 - Gas Meter Replacement Non Revenue</v>
          </cell>
          <cell r="G2626" t="str">
            <v>Gas PMC Program</v>
          </cell>
          <cell r="H2626" t="str">
            <v>Gas Subfunction</v>
          </cell>
          <cell r="I2626" t="str">
            <v>Gas</v>
          </cell>
          <cell r="J2626" t="str">
            <v>Mandatory &amp; Compliance</v>
          </cell>
          <cell r="K2626" t="str">
            <v>SRV_GD</v>
          </cell>
          <cell r="L2626" t="str">
            <v>JUR_WA</v>
          </cell>
          <cell r="M2626" t="str">
            <v>Gas Distribution 374-387</v>
          </cell>
          <cell r="N2626" t="str">
            <v>False</v>
          </cell>
          <cell r="O2626" t="str">
            <v>Active</v>
          </cell>
          <cell r="P2626" t="str">
            <v>ORG_B51</v>
          </cell>
        </row>
        <row r="2627">
          <cell r="A2627" t="str">
            <v>BI_YA125</v>
          </cell>
          <cell r="B2627" t="str">
            <v>YA125</v>
          </cell>
          <cell r="C2627" t="str">
            <v>BI_YA125 - Distribution Line Transformers</v>
          </cell>
          <cell r="D2627" t="str">
            <v>ER_1003</v>
          </cell>
          <cell r="E2627" t="str">
            <v>1003</v>
          </cell>
          <cell r="F2627" t="str">
            <v>ER_1003 - Distribution Line Transformers</v>
          </cell>
          <cell r="G2627" t="str">
            <v>New Revenue - Growth</v>
          </cell>
          <cell r="H2627" t="str">
            <v>Growth Subfunction</v>
          </cell>
          <cell r="I2627" t="str">
            <v>Growth</v>
          </cell>
          <cell r="J2627" t="str">
            <v>Customer Requested</v>
          </cell>
          <cell r="K2627" t="str">
            <v>SRV_ED</v>
          </cell>
          <cell r="L2627" t="str">
            <v>JUR_AN</v>
          </cell>
          <cell r="M2627" t="str">
            <v>Elec Distribution 360-373</v>
          </cell>
          <cell r="N2627" t="str">
            <v>False</v>
          </cell>
          <cell r="O2627" t="str">
            <v>Active</v>
          </cell>
          <cell r="P2627" t="str">
            <v>ORG_H51</v>
          </cell>
        </row>
        <row r="2628">
          <cell r="A2628" t="str">
            <v>BI_YA525</v>
          </cell>
          <cell r="B2628" t="str">
            <v>YA525</v>
          </cell>
          <cell r="C2628" t="str">
            <v>BI_YA525 - Distribution Line Transformers</v>
          </cell>
          <cell r="D2628" t="str">
            <v>ER_1003</v>
          </cell>
          <cell r="E2628" t="str">
            <v>1003</v>
          </cell>
          <cell r="F2628" t="str">
            <v>ER_1003 - Distribution Line Transformers</v>
          </cell>
          <cell r="G2628" t="str">
            <v>New Revenue - Growth</v>
          </cell>
          <cell r="H2628" t="str">
            <v>Growth Subfunction</v>
          </cell>
          <cell r="I2628" t="str">
            <v>Growth</v>
          </cell>
          <cell r="J2628" t="str">
            <v>Customer Requested</v>
          </cell>
          <cell r="K2628" t="str">
            <v>SRV_ED</v>
          </cell>
          <cell r="L2628" t="str">
            <v>JUR_AN</v>
          </cell>
          <cell r="M2628" t="str">
            <v>Elec Distribution 360-373</v>
          </cell>
          <cell r="N2628" t="str">
            <v>False</v>
          </cell>
          <cell r="O2628" t="str">
            <v>Inactive</v>
          </cell>
          <cell r="P2628" t="str">
            <v>ORG_C51</v>
          </cell>
        </row>
        <row r="2629">
          <cell r="A2629" t="str">
            <v>BI_YD000</v>
          </cell>
          <cell r="B2629" t="str">
            <v>YD000</v>
          </cell>
          <cell r="C2629" t="str">
            <v>BI_YD000 - WSDOT Control Zone Mitigation</v>
          </cell>
          <cell r="D2629" t="str">
            <v>ER_2627</v>
          </cell>
          <cell r="E2629" t="str">
            <v>2627</v>
          </cell>
          <cell r="F2629" t="str">
            <v>ER_2627 - WSDOT Control Zone Mitigation</v>
          </cell>
          <cell r="G2629" t="str">
            <v>WSDOT Control Zone Mitigation</v>
          </cell>
          <cell r="H2629" t="str">
            <v>T&amp;D Operations</v>
          </cell>
          <cell r="I2629" t="str">
            <v>T&amp;D</v>
          </cell>
          <cell r="J2629" t="str">
            <v>Mandatory &amp; Compliance</v>
          </cell>
          <cell r="K2629" t="str">
            <v>SRV_ED</v>
          </cell>
          <cell r="L2629" t="str">
            <v>JUR_WA</v>
          </cell>
          <cell r="M2629" t="str">
            <v>Elec Distribution 360-373</v>
          </cell>
          <cell r="N2629" t="str">
            <v>True</v>
          </cell>
          <cell r="O2629" t="str">
            <v>Active</v>
          </cell>
          <cell r="P2629" t="str">
            <v>ORG_M51</v>
          </cell>
        </row>
        <row r="2630">
          <cell r="A2630" t="str">
            <v>BI_YD739</v>
          </cell>
          <cell r="B2630" t="str">
            <v>YD739</v>
          </cell>
          <cell r="C2630" t="str">
            <v>BI_YD739 - C&amp;W Post St Optical Fiber</v>
          </cell>
          <cell r="D2630" t="str">
            <v>ER_2393</v>
          </cell>
          <cell r="E2630" t="str">
            <v>2393</v>
          </cell>
          <cell r="F2630" t="str">
            <v>ER_2393 - C&amp;W Kendall Project</v>
          </cell>
          <cell r="G2630" t="str">
            <v>Regular Capital - Pre Business Case</v>
          </cell>
          <cell r="H2630" t="str">
            <v>No Subfunction</v>
          </cell>
          <cell r="I2630" t="str">
            <v>No Function</v>
          </cell>
          <cell r="J2630" t="str">
            <v>No Driver</v>
          </cell>
          <cell r="K2630" t="str">
            <v>SRV_ED</v>
          </cell>
          <cell r="L2630" t="str">
            <v>JUR_WA</v>
          </cell>
          <cell r="M2630" t="str">
            <v>Elec Distribution 360-373</v>
          </cell>
          <cell r="N2630" t="str">
            <v>False</v>
          </cell>
          <cell r="O2630" t="str">
            <v>Inactive</v>
          </cell>
          <cell r="P2630" t="str">
            <v>ORG_B09</v>
          </cell>
        </row>
        <row r="2631">
          <cell r="A2631" t="str">
            <v>BI_YET08</v>
          </cell>
          <cell r="B2631" t="str">
            <v>YET08</v>
          </cell>
          <cell r="C2631" t="str">
            <v>BI_YET08 - Data Center Security Window Tint &amp; Blast Protect</v>
          </cell>
          <cell r="D2631" t="str">
            <v>ER_5002</v>
          </cell>
          <cell r="E2631" t="str">
            <v>5002</v>
          </cell>
          <cell r="F2631" t="str">
            <v>ER_5002 - Security Initiative</v>
          </cell>
          <cell r="G2631" t="str">
            <v>Enterprise Security</v>
          </cell>
          <cell r="H2631" t="str">
            <v>Security Capital</v>
          </cell>
          <cell r="I2631" t="str">
            <v>Other Function</v>
          </cell>
          <cell r="J2631" t="str">
            <v>Customer Service Quality &amp; Reliability</v>
          </cell>
          <cell r="K2631" t="str">
            <v>SRV_CD</v>
          </cell>
          <cell r="L2631" t="str">
            <v>JUR_AA</v>
          </cell>
          <cell r="M2631" t="str">
            <v>General 5yr 389 / 393-395 / 397-398</v>
          </cell>
          <cell r="N2631" t="str">
            <v>False</v>
          </cell>
          <cell r="O2631" t="str">
            <v>Inactive</v>
          </cell>
          <cell r="P2631" t="str">
            <v>ORG_T08</v>
          </cell>
        </row>
        <row r="2632">
          <cell r="A2632" t="str">
            <v>BI_YG100</v>
          </cell>
          <cell r="B2632" t="str">
            <v>YG100</v>
          </cell>
          <cell r="C2632" t="str">
            <v>BI_YG100 - Colstrip Capital Projects that Need AFUDC</v>
          </cell>
          <cell r="D2632" t="str">
            <v>ER_4116</v>
          </cell>
          <cell r="E2632" t="str">
            <v>4116</v>
          </cell>
          <cell r="F2632" t="str">
            <v>ER_4116 - Colstrip Capital Additions</v>
          </cell>
          <cell r="G2632" t="str">
            <v>Colstrip 3&amp;4 Capital Projects</v>
          </cell>
          <cell r="H2632" t="str">
            <v>Generation Subfunction</v>
          </cell>
          <cell r="I2632" t="str">
            <v>Generation Function</v>
          </cell>
          <cell r="J2632" t="str">
            <v>Asset Condition</v>
          </cell>
          <cell r="K2632" t="str">
            <v>SRV_ED</v>
          </cell>
          <cell r="L2632" t="str">
            <v>JUR_AN</v>
          </cell>
          <cell r="M2632" t="str">
            <v>Thermal 311-316</v>
          </cell>
          <cell r="N2632" t="str">
            <v>True</v>
          </cell>
          <cell r="O2632" t="str">
            <v>Active</v>
          </cell>
          <cell r="P2632" t="str">
            <v>ORG_N06</v>
          </cell>
        </row>
        <row r="2633">
          <cell r="A2633" t="str">
            <v>BI_YG300</v>
          </cell>
          <cell r="B2633" t="str">
            <v>YG300</v>
          </cell>
          <cell r="C2633" t="str">
            <v>BI_YG300 - Colstrip Unit 4 Generator Repair</v>
          </cell>
          <cell r="D2633" t="str">
            <v>ER_7130</v>
          </cell>
          <cell r="E2633" t="str">
            <v>7130</v>
          </cell>
          <cell r="F2633" t="str">
            <v>ER_7130 - Colstrip Unit 4 Outage due to Generator Failure</v>
          </cell>
          <cell r="G2633" t="str">
            <v>Colstrip 3&amp;4 Capital Projects</v>
          </cell>
          <cell r="H2633" t="str">
            <v>Generation Subfunction</v>
          </cell>
          <cell r="I2633" t="str">
            <v>Generation Function</v>
          </cell>
          <cell r="J2633" t="str">
            <v>Asset Condition</v>
          </cell>
          <cell r="K2633" t="str">
            <v>SRV_CD</v>
          </cell>
          <cell r="L2633" t="str">
            <v>JUR_WA</v>
          </cell>
          <cell r="M2633" t="str">
            <v>Thermal 311-316</v>
          </cell>
          <cell r="N2633" t="str">
            <v>True</v>
          </cell>
          <cell r="O2633" t="str">
            <v>Inactive</v>
          </cell>
          <cell r="P2633" t="str">
            <v>ORG_N06</v>
          </cell>
        </row>
        <row r="2634">
          <cell r="A2634" t="str">
            <v>BI_YI000</v>
          </cell>
          <cell r="B2634" t="str">
            <v>YI000</v>
          </cell>
          <cell r="C2634" t="str">
            <v>BI_YI000 - Clark Fork Capital - no AFUDC</v>
          </cell>
          <cell r="D2634" t="str">
            <v>ER_6103</v>
          </cell>
          <cell r="E2634" t="str">
            <v>6103</v>
          </cell>
          <cell r="F2634" t="str">
            <v>ER_6103 - Clark Fork Implement PME Agreement</v>
          </cell>
          <cell r="G2634" t="str">
            <v>Clark Fork Settlement Agreement</v>
          </cell>
          <cell r="H2634" t="str">
            <v>Environmental Subfunction</v>
          </cell>
          <cell r="I2634" t="str">
            <v>Environmental</v>
          </cell>
          <cell r="J2634" t="str">
            <v>Mandatory &amp; Compliance</v>
          </cell>
          <cell r="K2634" t="str">
            <v>SRV_ED</v>
          </cell>
          <cell r="L2634" t="str">
            <v>JUR_AN</v>
          </cell>
          <cell r="M2634" t="str">
            <v>Hydro 331-336</v>
          </cell>
          <cell r="N2634" t="str">
            <v>False</v>
          </cell>
          <cell r="O2634" t="str">
            <v>Inactive</v>
          </cell>
          <cell r="P2634" t="str">
            <v>ORG_B04</v>
          </cell>
        </row>
        <row r="2635">
          <cell r="A2635" t="str">
            <v>BI_YI001</v>
          </cell>
          <cell r="B2635" t="str">
            <v>YI001</v>
          </cell>
          <cell r="C2635" t="str">
            <v>BI_YI001 - Fish Passage Native Salmonid Operations</v>
          </cell>
          <cell r="D2635" t="str">
            <v>ER_6103</v>
          </cell>
          <cell r="E2635" t="str">
            <v>6103</v>
          </cell>
          <cell r="F2635" t="str">
            <v>ER_6103 - Clark Fork Implement PME Agreement</v>
          </cell>
          <cell r="G2635" t="str">
            <v>Clark Fork Settlement Agreement</v>
          </cell>
          <cell r="H2635" t="str">
            <v>Environmental Subfunction</v>
          </cell>
          <cell r="I2635" t="str">
            <v>Environmental</v>
          </cell>
          <cell r="J2635" t="str">
            <v>Mandatory &amp; Compliance</v>
          </cell>
          <cell r="K2635" t="str">
            <v>SRV_ED</v>
          </cell>
          <cell r="L2635" t="str">
            <v>JUR_AN</v>
          </cell>
          <cell r="M2635" t="str">
            <v>Hydro 331-336</v>
          </cell>
          <cell r="N2635" t="str">
            <v>True</v>
          </cell>
          <cell r="O2635" t="str">
            <v>Active</v>
          </cell>
          <cell r="P2635" t="str">
            <v>ORG_B04</v>
          </cell>
        </row>
        <row r="2636">
          <cell r="A2636" t="str">
            <v>BI_YI002</v>
          </cell>
          <cell r="B2636" t="str">
            <v>YI002</v>
          </cell>
          <cell r="C2636" t="str">
            <v>BI_YI002 - Montana Tributary Habitat Fund</v>
          </cell>
          <cell r="D2636" t="str">
            <v>ER_6103</v>
          </cell>
          <cell r="E2636" t="str">
            <v>6103</v>
          </cell>
          <cell r="F2636" t="str">
            <v>ER_6103 - Clark Fork Implement PME Agreement</v>
          </cell>
          <cell r="G2636" t="str">
            <v>Clark Fork Settlement Agreement</v>
          </cell>
          <cell r="H2636" t="str">
            <v>Environmental Subfunction</v>
          </cell>
          <cell r="I2636" t="str">
            <v>Environmental</v>
          </cell>
          <cell r="J2636" t="str">
            <v>Mandatory &amp; Compliance</v>
          </cell>
          <cell r="K2636" t="str">
            <v>SRV_ED</v>
          </cell>
          <cell r="L2636" t="str">
            <v>JUR_AN</v>
          </cell>
          <cell r="M2636" t="str">
            <v>Hydro 331-336</v>
          </cell>
          <cell r="N2636" t="str">
            <v>True</v>
          </cell>
          <cell r="O2636" t="str">
            <v>Active</v>
          </cell>
          <cell r="P2636" t="str">
            <v>ORG_B04</v>
          </cell>
        </row>
        <row r="2637">
          <cell r="A2637" t="str">
            <v>BI_YI003</v>
          </cell>
          <cell r="B2637" t="str">
            <v>YI003</v>
          </cell>
          <cell r="C2637" t="str">
            <v>BI_YI003 - Use Permits</v>
          </cell>
          <cell r="D2637" t="str">
            <v>ER_6111</v>
          </cell>
          <cell r="E2637" t="str">
            <v>6111</v>
          </cell>
          <cell r="F2637" t="str">
            <v>ER_6111 - Use Permits</v>
          </cell>
          <cell r="G2637" t="str">
            <v>Right-of-Way Use Permits</v>
          </cell>
          <cell r="H2637" t="str">
            <v>Other Subfunction</v>
          </cell>
          <cell r="I2637" t="str">
            <v>Other Function</v>
          </cell>
          <cell r="J2637" t="str">
            <v>Mandatory &amp; Compliance</v>
          </cell>
          <cell r="K2637" t="str">
            <v>SRV_ED</v>
          </cell>
          <cell r="L2637" t="str">
            <v>JUR_AN</v>
          </cell>
          <cell r="M2637" t="str">
            <v>Elec Transmission 350-359</v>
          </cell>
          <cell r="N2637" t="str">
            <v>False</v>
          </cell>
          <cell r="O2637" t="str">
            <v>Active</v>
          </cell>
          <cell r="P2637" t="str">
            <v>ORG_V08</v>
          </cell>
        </row>
        <row r="2638">
          <cell r="A2638" t="str">
            <v>BI_YI101</v>
          </cell>
          <cell r="B2638" t="str">
            <v>YI101</v>
          </cell>
          <cell r="C2638" t="str">
            <v>BI_YI101 - Kettle Falls Ash Landfill</v>
          </cell>
          <cell r="D2638" t="str">
            <v>ER_4115</v>
          </cell>
          <cell r="E2638" t="str">
            <v>4115</v>
          </cell>
          <cell r="F2638" t="str">
            <v>ER_4115 - K F Ash Landfill</v>
          </cell>
          <cell r="G2638" t="str">
            <v>Regular Capital - Pre Business Case</v>
          </cell>
          <cell r="H2638" t="str">
            <v>No Subfunction</v>
          </cell>
          <cell r="I2638" t="str">
            <v>No Function</v>
          </cell>
          <cell r="J2638" t="str">
            <v>No Driver</v>
          </cell>
          <cell r="K2638" t="str">
            <v>SRV_ED</v>
          </cell>
          <cell r="L2638" t="str">
            <v>JUR_WA</v>
          </cell>
          <cell r="M2638" t="str">
            <v>Thermal 311-316</v>
          </cell>
          <cell r="N2638" t="str">
            <v>False</v>
          </cell>
          <cell r="O2638" t="str">
            <v>Inactive</v>
          </cell>
          <cell r="P2638" t="str">
            <v>ORG_K07</v>
          </cell>
        </row>
        <row r="2639">
          <cell r="A2639" t="str">
            <v>BI_YI102</v>
          </cell>
          <cell r="B2639" t="str">
            <v>YI102</v>
          </cell>
          <cell r="C2639" t="str">
            <v>BI_YI102 - Wetlands Protection &amp; Enhancement Program</v>
          </cell>
          <cell r="D2639" t="str">
            <v>ER_6103</v>
          </cell>
          <cell r="E2639" t="str">
            <v>6103</v>
          </cell>
          <cell r="F2639" t="str">
            <v>ER_6103 - Clark Fork Implement PME Agreement</v>
          </cell>
          <cell r="G2639" t="str">
            <v>Clark Fork Settlement Agreement</v>
          </cell>
          <cell r="H2639" t="str">
            <v>Environmental Subfunction</v>
          </cell>
          <cell r="I2639" t="str">
            <v>Environmental</v>
          </cell>
          <cell r="J2639" t="str">
            <v>Mandatory &amp; Compliance</v>
          </cell>
          <cell r="K2639" t="str">
            <v>SRV_ED</v>
          </cell>
          <cell r="L2639" t="str">
            <v>JUR_AN</v>
          </cell>
          <cell r="M2639" t="str">
            <v>Hydro 331-336</v>
          </cell>
          <cell r="N2639" t="str">
            <v>True</v>
          </cell>
          <cell r="O2639" t="str">
            <v>Active</v>
          </cell>
          <cell r="P2639" t="str">
            <v>ORG_B04</v>
          </cell>
        </row>
        <row r="2640">
          <cell r="A2640" t="str">
            <v>BI_YI103</v>
          </cell>
          <cell r="B2640" t="str">
            <v>YI103</v>
          </cell>
          <cell r="C2640" t="str">
            <v>BI_YI103 - Erosion Fund&amp;Shoreline Stabiliz Guidelines Prgm</v>
          </cell>
          <cell r="D2640" t="str">
            <v>ER_6103</v>
          </cell>
          <cell r="E2640" t="str">
            <v>6103</v>
          </cell>
          <cell r="F2640" t="str">
            <v>ER_6103 - Clark Fork Implement PME Agreement</v>
          </cell>
          <cell r="G2640" t="str">
            <v>Clark Fork Settlement Agreement</v>
          </cell>
          <cell r="H2640" t="str">
            <v>Environmental Subfunction</v>
          </cell>
          <cell r="I2640" t="str">
            <v>Environmental</v>
          </cell>
          <cell r="J2640" t="str">
            <v>Mandatory &amp; Compliance</v>
          </cell>
          <cell r="K2640" t="str">
            <v>SRV_ED</v>
          </cell>
          <cell r="L2640" t="str">
            <v>JUR_AN</v>
          </cell>
          <cell r="M2640" t="str">
            <v>Hydro 331-336</v>
          </cell>
          <cell r="N2640" t="str">
            <v>True</v>
          </cell>
          <cell r="O2640" t="str">
            <v>Active</v>
          </cell>
          <cell r="P2640" t="str">
            <v>ORG_B04</v>
          </cell>
        </row>
        <row r="2641">
          <cell r="A2641" t="str">
            <v>BI_YI104</v>
          </cell>
          <cell r="B2641" t="str">
            <v>YI104</v>
          </cell>
          <cell r="C2641" t="str">
            <v>BI_YI104 - CF Delta Habitat Protection &amp; Mitigation Program</v>
          </cell>
          <cell r="D2641" t="str">
            <v>ER_6103</v>
          </cell>
          <cell r="E2641" t="str">
            <v>6103</v>
          </cell>
          <cell r="F2641" t="str">
            <v>ER_6103 - Clark Fork Implement PME Agreement</v>
          </cell>
          <cell r="G2641" t="str">
            <v>Clark Fork Settlement Agreement</v>
          </cell>
          <cell r="H2641" t="str">
            <v>Environmental Subfunction</v>
          </cell>
          <cell r="I2641" t="str">
            <v>Environmental</v>
          </cell>
          <cell r="J2641" t="str">
            <v>Mandatory &amp; Compliance</v>
          </cell>
          <cell r="K2641" t="str">
            <v>SRV_ED</v>
          </cell>
          <cell r="L2641" t="str">
            <v>JUR_AN</v>
          </cell>
          <cell r="M2641" t="str">
            <v>Hydro 331-336</v>
          </cell>
          <cell r="N2641" t="str">
            <v>True</v>
          </cell>
          <cell r="O2641" t="str">
            <v>Active</v>
          </cell>
          <cell r="P2641" t="str">
            <v>ORG_B04</v>
          </cell>
        </row>
        <row r="2642">
          <cell r="A2642" t="str">
            <v>BI_YI105</v>
          </cell>
          <cell r="B2642" t="str">
            <v>YI105</v>
          </cell>
          <cell r="C2642" t="str">
            <v>BI_YI105 - Black Cottonwood Habitat Protection &amp; Enhancement</v>
          </cell>
          <cell r="D2642" t="str">
            <v>ER_6103</v>
          </cell>
          <cell r="E2642" t="str">
            <v>6103</v>
          </cell>
          <cell r="F2642" t="str">
            <v>ER_6103 - Clark Fork Implement PME Agreement</v>
          </cell>
          <cell r="G2642" t="str">
            <v>Clark Fork Settlement Agreement</v>
          </cell>
          <cell r="H2642" t="str">
            <v>Environmental Subfunction</v>
          </cell>
          <cell r="I2642" t="str">
            <v>Environmental</v>
          </cell>
          <cell r="J2642" t="str">
            <v>Mandatory &amp; Compliance</v>
          </cell>
          <cell r="K2642" t="str">
            <v>SRV_ED</v>
          </cell>
          <cell r="L2642" t="str">
            <v>JUR_AN</v>
          </cell>
          <cell r="M2642" t="str">
            <v>Hydro 331-336</v>
          </cell>
          <cell r="N2642" t="str">
            <v>True</v>
          </cell>
          <cell r="O2642" t="str">
            <v>Active</v>
          </cell>
          <cell r="P2642" t="str">
            <v>ORG_B04</v>
          </cell>
        </row>
        <row r="2643">
          <cell r="A2643" t="str">
            <v>BI_YI106</v>
          </cell>
          <cell r="B2643" t="str">
            <v>YI106</v>
          </cell>
          <cell r="C2643" t="str">
            <v>BI_YI106 - Forest Habitat Protection &amp; Enhancement</v>
          </cell>
          <cell r="D2643" t="str">
            <v>ER_6103</v>
          </cell>
          <cell r="E2643" t="str">
            <v>6103</v>
          </cell>
          <cell r="F2643" t="str">
            <v>ER_6103 - Clark Fork Implement PME Agreement</v>
          </cell>
          <cell r="G2643" t="str">
            <v>Clark Fork Settlement Agreement</v>
          </cell>
          <cell r="H2643" t="str">
            <v>Environmental Subfunction</v>
          </cell>
          <cell r="I2643" t="str">
            <v>Environmental</v>
          </cell>
          <cell r="J2643" t="str">
            <v>Mandatory &amp; Compliance</v>
          </cell>
          <cell r="K2643" t="str">
            <v>SRV_ED</v>
          </cell>
          <cell r="L2643" t="str">
            <v>JUR_AN</v>
          </cell>
          <cell r="M2643" t="str">
            <v>Hydro 331-336</v>
          </cell>
          <cell r="N2643" t="str">
            <v>True</v>
          </cell>
          <cell r="O2643" t="str">
            <v>Active</v>
          </cell>
          <cell r="P2643" t="str">
            <v>ORG_B04</v>
          </cell>
        </row>
        <row r="2644">
          <cell r="A2644" t="str">
            <v>BI_YI109</v>
          </cell>
          <cell r="B2644" t="str">
            <v>YI109</v>
          </cell>
          <cell r="C2644" t="str">
            <v>BI_YI109 - Forest Srvc Use Permits/Lic</v>
          </cell>
          <cell r="D2644" t="str">
            <v>ER_6101</v>
          </cell>
          <cell r="E2644" t="str">
            <v>6101</v>
          </cell>
          <cell r="F2644" t="str">
            <v>ER_6101 - Forest Srvc Rqmts</v>
          </cell>
          <cell r="G2644" t="str">
            <v>Hazardous Oil Removal</v>
          </cell>
          <cell r="H2644" t="str">
            <v>Environmental Subfunction</v>
          </cell>
          <cell r="I2644" t="str">
            <v>Environmental</v>
          </cell>
          <cell r="J2644" t="str">
            <v>Mandatory &amp; Compliance</v>
          </cell>
          <cell r="K2644" t="str">
            <v>SRV_ED</v>
          </cell>
          <cell r="L2644" t="str">
            <v>JUR_AN</v>
          </cell>
          <cell r="M2644" t="str">
            <v>Elec Transmission 350-359</v>
          </cell>
          <cell r="N2644" t="str">
            <v>False</v>
          </cell>
          <cell r="O2644" t="str">
            <v>Active</v>
          </cell>
          <cell r="P2644" t="str">
            <v>ORG_E14</v>
          </cell>
        </row>
        <row r="2645">
          <cell r="A2645" t="str">
            <v>BI_YI110</v>
          </cell>
          <cell r="B2645" t="str">
            <v>YI110</v>
          </cell>
          <cell r="C2645" t="str">
            <v>BI_YI110 - RV Park</v>
          </cell>
          <cell r="D2645" t="str">
            <v>ER_6103</v>
          </cell>
          <cell r="E2645" t="str">
            <v>6103</v>
          </cell>
          <cell r="F2645" t="str">
            <v>ER_6103 - Clark Fork Implement PME Agreement</v>
          </cell>
          <cell r="G2645" t="str">
            <v>Clark Fork Settlement Agreement</v>
          </cell>
          <cell r="H2645" t="str">
            <v>Environmental Subfunction</v>
          </cell>
          <cell r="I2645" t="str">
            <v>Environmental</v>
          </cell>
          <cell r="J2645" t="str">
            <v>Mandatory &amp; Compliance</v>
          </cell>
          <cell r="K2645" t="str">
            <v>SRV_ED</v>
          </cell>
          <cell r="L2645" t="str">
            <v>JUR_AN</v>
          </cell>
          <cell r="M2645" t="str">
            <v>Hydro 331-336</v>
          </cell>
          <cell r="N2645" t="str">
            <v>True</v>
          </cell>
          <cell r="O2645" t="str">
            <v>Active</v>
          </cell>
          <cell r="P2645" t="str">
            <v>ORG_B04</v>
          </cell>
        </row>
        <row r="2646">
          <cell r="A2646" t="str">
            <v>BI_YI201</v>
          </cell>
          <cell r="B2646" t="str">
            <v>YI201</v>
          </cell>
          <cell r="C2646" t="str">
            <v>BI_YI201 - Truck - Common Loon Pm&amp;E</v>
          </cell>
          <cell r="D2646" t="str">
            <v>ER_6103</v>
          </cell>
          <cell r="E2646" t="str">
            <v>6103</v>
          </cell>
          <cell r="F2646" t="str">
            <v>ER_6103 - Clark Fork Implement PME Agreement</v>
          </cell>
          <cell r="G2646" t="str">
            <v>Clark Fork Settlement Agreement</v>
          </cell>
          <cell r="H2646" t="str">
            <v>Environmental Subfunction</v>
          </cell>
          <cell r="I2646" t="str">
            <v>Environmental</v>
          </cell>
          <cell r="J2646" t="str">
            <v>Mandatory &amp; Compliance</v>
          </cell>
          <cell r="K2646" t="str">
            <v>SRV_ED</v>
          </cell>
          <cell r="L2646" t="str">
            <v>JUR_AN</v>
          </cell>
          <cell r="M2646" t="str">
            <v>Hydro 331-336</v>
          </cell>
          <cell r="N2646" t="str">
            <v>True</v>
          </cell>
          <cell r="O2646" t="str">
            <v>Active</v>
          </cell>
          <cell r="P2646" t="str">
            <v>ORG_B04</v>
          </cell>
        </row>
        <row r="2647">
          <cell r="A2647" t="str">
            <v>BI_YI202</v>
          </cell>
          <cell r="B2647" t="str">
            <v>YI202</v>
          </cell>
          <cell r="C2647" t="str">
            <v>BI_YI202 - Land Use Mgmt</v>
          </cell>
          <cell r="D2647" t="str">
            <v>ER_6103</v>
          </cell>
          <cell r="E2647" t="str">
            <v>6103</v>
          </cell>
          <cell r="F2647" t="str">
            <v>ER_6103 - Clark Fork Implement PME Agreement</v>
          </cell>
          <cell r="G2647" t="str">
            <v>Clark Fork Settlement Agreement</v>
          </cell>
          <cell r="H2647" t="str">
            <v>Environmental Subfunction</v>
          </cell>
          <cell r="I2647" t="str">
            <v>Environmental</v>
          </cell>
          <cell r="J2647" t="str">
            <v>Mandatory &amp; Compliance</v>
          </cell>
          <cell r="K2647" t="str">
            <v>SRV_ED</v>
          </cell>
          <cell r="L2647" t="str">
            <v>JUR_AN</v>
          </cell>
          <cell r="M2647" t="str">
            <v>Hydro 331-336</v>
          </cell>
          <cell r="N2647" t="str">
            <v>True</v>
          </cell>
          <cell r="O2647" t="str">
            <v>Active</v>
          </cell>
          <cell r="P2647" t="str">
            <v>ORG_B04</v>
          </cell>
        </row>
        <row r="2648">
          <cell r="A2648" t="str">
            <v>BI_YI301</v>
          </cell>
          <cell r="B2648" t="str">
            <v>YI301</v>
          </cell>
          <cell r="C2648" t="str">
            <v>BI_YI301 - Clark Fork Hertiage Resource Program</v>
          </cell>
          <cell r="D2648" t="str">
            <v>ER_6103</v>
          </cell>
          <cell r="E2648" t="str">
            <v>6103</v>
          </cell>
          <cell r="F2648" t="str">
            <v>ER_6103 - Clark Fork Implement PME Agreement</v>
          </cell>
          <cell r="G2648" t="str">
            <v>Clark Fork Settlement Agreement</v>
          </cell>
          <cell r="H2648" t="str">
            <v>Environmental Subfunction</v>
          </cell>
          <cell r="I2648" t="str">
            <v>Environmental</v>
          </cell>
          <cell r="J2648" t="str">
            <v>Mandatory &amp; Compliance</v>
          </cell>
          <cell r="K2648" t="str">
            <v>SRV_ED</v>
          </cell>
          <cell r="L2648" t="str">
            <v>JUR_AN</v>
          </cell>
          <cell r="M2648" t="str">
            <v>Hydro 331-336</v>
          </cell>
          <cell r="N2648" t="str">
            <v>True</v>
          </cell>
          <cell r="O2648" t="str">
            <v>Active</v>
          </cell>
          <cell r="P2648" t="str">
            <v>ORG_B04</v>
          </cell>
        </row>
        <row r="2649">
          <cell r="A2649" t="str">
            <v>BI_YI302</v>
          </cell>
          <cell r="B2649" t="str">
            <v>YI302</v>
          </cell>
          <cell r="C2649" t="str">
            <v>BI_YI302 - Cabinet Gorge Fish Passage</v>
          </cell>
          <cell r="D2649" t="str">
            <v>ER_6110</v>
          </cell>
          <cell r="E2649" t="str">
            <v>6110</v>
          </cell>
          <cell r="F2649" t="str">
            <v>ER_6110 - Cabinet Gorge Fish Passage</v>
          </cell>
          <cell r="G2649" t="str">
            <v>Cabinet Gorge Dam Fishway</v>
          </cell>
          <cell r="H2649" t="str">
            <v>Environmental Subfunction</v>
          </cell>
          <cell r="I2649" t="str">
            <v>Environmental</v>
          </cell>
          <cell r="J2649" t="str">
            <v>Mandatory &amp; Compliance</v>
          </cell>
          <cell r="K2649" t="str">
            <v>SRV_ED</v>
          </cell>
          <cell r="L2649" t="str">
            <v>JUR_AN</v>
          </cell>
          <cell r="M2649" t="str">
            <v>Hydro 331-336</v>
          </cell>
          <cell r="N2649" t="str">
            <v>True</v>
          </cell>
          <cell r="O2649" t="str">
            <v>Active</v>
          </cell>
          <cell r="P2649" t="str">
            <v>ORG_B04</v>
          </cell>
        </row>
        <row r="2650">
          <cell r="A2650" t="str">
            <v>BI_YI303</v>
          </cell>
          <cell r="B2650" t="str">
            <v>YI303</v>
          </cell>
          <cell r="C2650" t="str">
            <v>BI_YI303 - Cabinet Gorge Dam Fishway ET Support</v>
          </cell>
          <cell r="D2650" t="str">
            <v>ER_6110</v>
          </cell>
          <cell r="E2650" t="str">
            <v>6110</v>
          </cell>
          <cell r="F2650" t="str">
            <v>ER_6110 - Cabinet Gorge Fish Passage</v>
          </cell>
          <cell r="G2650" t="str">
            <v>Cabinet Gorge Dam Fishway</v>
          </cell>
          <cell r="H2650" t="str">
            <v>Environmental Subfunction</v>
          </cell>
          <cell r="I2650" t="str">
            <v>Environmental</v>
          </cell>
          <cell r="J2650" t="str">
            <v>Mandatory &amp; Compliance</v>
          </cell>
          <cell r="K2650" t="str">
            <v>SRV_ED</v>
          </cell>
          <cell r="L2650" t="str">
            <v>JUR_AN</v>
          </cell>
          <cell r="M2650" t="str">
            <v>General 12yr 389 / 393-395 / 397-398</v>
          </cell>
          <cell r="N2650" t="str">
            <v>True</v>
          </cell>
          <cell r="O2650" t="str">
            <v>Active</v>
          </cell>
          <cell r="P2650" t="str">
            <v>ORG_B04</v>
          </cell>
        </row>
        <row r="2651">
          <cell r="A2651" t="str">
            <v>BI_YI401</v>
          </cell>
          <cell r="B2651" t="str">
            <v>YI401</v>
          </cell>
          <cell r="C2651" t="str">
            <v>BI_YI401 - Bull Trout Protection &amp; Public Education</v>
          </cell>
          <cell r="D2651" t="str">
            <v>ER_6103</v>
          </cell>
          <cell r="E2651" t="str">
            <v>6103</v>
          </cell>
          <cell r="F2651" t="str">
            <v>ER_6103 - Clark Fork Implement PME Agreement</v>
          </cell>
          <cell r="G2651" t="str">
            <v>Clark Fork Settlement Agreement</v>
          </cell>
          <cell r="H2651" t="str">
            <v>Environmental Subfunction</v>
          </cell>
          <cell r="I2651" t="str">
            <v>Environmental</v>
          </cell>
          <cell r="J2651" t="str">
            <v>Mandatory &amp; Compliance</v>
          </cell>
          <cell r="K2651" t="str">
            <v>SRV_ED</v>
          </cell>
          <cell r="L2651" t="str">
            <v>JUR_AN</v>
          </cell>
          <cell r="M2651" t="str">
            <v>Hydro 331-336</v>
          </cell>
          <cell r="N2651" t="str">
            <v>True</v>
          </cell>
          <cell r="O2651" t="str">
            <v>Active</v>
          </cell>
          <cell r="P2651" t="str">
            <v>ORG_B04</v>
          </cell>
        </row>
        <row r="2652">
          <cell r="A2652" t="str">
            <v>BI_YI403</v>
          </cell>
          <cell r="B2652" t="str">
            <v>YI403</v>
          </cell>
          <cell r="C2652" t="str">
            <v>BI_YI403 - Spokane River Relicensing</v>
          </cell>
          <cell r="D2652" t="str">
            <v>ER_6104</v>
          </cell>
          <cell r="E2652" t="str">
            <v>6104</v>
          </cell>
          <cell r="F2652" t="str">
            <v>ER_6104 - Hydro Relicensing</v>
          </cell>
          <cell r="G2652" t="str">
            <v>Regular Capital - Pre Business Case</v>
          </cell>
          <cell r="H2652" t="str">
            <v>No Subfunction</v>
          </cell>
          <cell r="I2652" t="str">
            <v>No Function</v>
          </cell>
          <cell r="J2652" t="str">
            <v>No Driver</v>
          </cell>
          <cell r="K2652" t="str">
            <v>SRV_ED</v>
          </cell>
          <cell r="L2652" t="str">
            <v>JUR_AN</v>
          </cell>
          <cell r="M2652" t="str">
            <v>Hydro Relicensing 302</v>
          </cell>
          <cell r="N2652" t="str">
            <v>True</v>
          </cell>
          <cell r="O2652" t="str">
            <v>Inactive</v>
          </cell>
          <cell r="P2652" t="str">
            <v>ORG_C04</v>
          </cell>
        </row>
        <row r="2653">
          <cell r="A2653" t="str">
            <v>BI_YI500</v>
          </cell>
          <cell r="B2653" t="str">
            <v>YI500</v>
          </cell>
          <cell r="C2653" t="str">
            <v>BI_YI500 - Lolo/Imnaha 230kv Line Relic</v>
          </cell>
          <cell r="D2653" t="str">
            <v>ER_6101</v>
          </cell>
          <cell r="E2653" t="str">
            <v>6101</v>
          </cell>
          <cell r="F2653" t="str">
            <v>ER_6101 - Forest Srvc Rqmts</v>
          </cell>
          <cell r="G2653" t="str">
            <v>Hazardous Oil Removal</v>
          </cell>
          <cell r="H2653" t="str">
            <v>Environmental Subfunction</v>
          </cell>
          <cell r="I2653" t="str">
            <v>Environmental</v>
          </cell>
          <cell r="J2653" t="str">
            <v>Mandatory &amp; Compliance</v>
          </cell>
          <cell r="K2653" t="str">
            <v>SRV_ED</v>
          </cell>
          <cell r="L2653" t="str">
            <v>JUR_AN</v>
          </cell>
          <cell r="M2653" t="str">
            <v>Elec Transmission 350-359</v>
          </cell>
          <cell r="N2653" t="str">
            <v>False</v>
          </cell>
          <cell r="O2653" t="str">
            <v>Inactive</v>
          </cell>
          <cell r="P2653" t="str">
            <v>ORG_E14</v>
          </cell>
        </row>
        <row r="2654">
          <cell r="A2654" t="str">
            <v>BI_YI681</v>
          </cell>
          <cell r="B2654" t="str">
            <v>YI681</v>
          </cell>
          <cell r="C2654" t="str">
            <v>BI_YI681 - CG TDG Mitigation</v>
          </cell>
          <cell r="D2654" t="str">
            <v>ER_6103</v>
          </cell>
          <cell r="E2654" t="str">
            <v>6103</v>
          </cell>
          <cell r="F2654" t="str">
            <v>ER_6103 - Clark Fork Implement PME Agreement</v>
          </cell>
          <cell r="G2654" t="str">
            <v>Clark Fork Settlement Agreement</v>
          </cell>
          <cell r="H2654" t="str">
            <v>Environmental Subfunction</v>
          </cell>
          <cell r="I2654" t="str">
            <v>Environmental</v>
          </cell>
          <cell r="J2654" t="str">
            <v>Mandatory &amp; Compliance</v>
          </cell>
          <cell r="K2654" t="str">
            <v>SRV_ED</v>
          </cell>
          <cell r="L2654" t="str">
            <v>JUR_AN</v>
          </cell>
          <cell r="M2654" t="str">
            <v>Hydro 331-336</v>
          </cell>
          <cell r="N2654" t="str">
            <v>True</v>
          </cell>
          <cell r="O2654" t="str">
            <v>Active</v>
          </cell>
          <cell r="P2654" t="str">
            <v>ORG_B04</v>
          </cell>
        </row>
        <row r="2655">
          <cell r="A2655" t="str">
            <v>BI_YI688</v>
          </cell>
          <cell r="B2655" t="str">
            <v>YI688</v>
          </cell>
          <cell r="C2655" t="str">
            <v>BI_YI688 - CF Heritage Resource Program</v>
          </cell>
          <cell r="D2655" t="str">
            <v>ER_6103</v>
          </cell>
          <cell r="E2655" t="str">
            <v>6103</v>
          </cell>
          <cell r="F2655" t="str">
            <v>ER_6103 - Clark Fork Implement PME Agreement</v>
          </cell>
          <cell r="G2655" t="str">
            <v>Clark Fork Settlement Agreement</v>
          </cell>
          <cell r="H2655" t="str">
            <v>Environmental Subfunction</v>
          </cell>
          <cell r="I2655" t="str">
            <v>Environmental</v>
          </cell>
          <cell r="J2655" t="str">
            <v>Mandatory &amp; Compliance</v>
          </cell>
          <cell r="K2655" t="str">
            <v>SRV_ED</v>
          </cell>
          <cell r="L2655" t="str">
            <v>JUR_AN</v>
          </cell>
          <cell r="M2655" t="str">
            <v>Hydro 331-336</v>
          </cell>
          <cell r="N2655" t="str">
            <v>True</v>
          </cell>
          <cell r="O2655" t="str">
            <v>Active</v>
          </cell>
          <cell r="P2655" t="str">
            <v>ORG_B04</v>
          </cell>
        </row>
        <row r="2656">
          <cell r="A2656" t="str">
            <v>BI_YI700</v>
          </cell>
          <cell r="B2656" t="str">
            <v>YI700</v>
          </cell>
          <cell r="C2656" t="str">
            <v>BI_YI700 - Bull Trout Protection &amp; Public Education</v>
          </cell>
          <cell r="D2656" t="str">
            <v>ER_6103</v>
          </cell>
          <cell r="E2656" t="str">
            <v>6103</v>
          </cell>
          <cell r="F2656" t="str">
            <v>ER_6103 - Clark Fork Implement PME Agreement</v>
          </cell>
          <cell r="G2656" t="str">
            <v>Clark Fork Settlement Agreement</v>
          </cell>
          <cell r="H2656" t="str">
            <v>Environmental Subfunction</v>
          </cell>
          <cell r="I2656" t="str">
            <v>Environmental</v>
          </cell>
          <cell r="J2656" t="str">
            <v>Mandatory &amp; Compliance</v>
          </cell>
          <cell r="K2656" t="str">
            <v>SRV_ED</v>
          </cell>
          <cell r="L2656" t="str">
            <v>JUR_AN</v>
          </cell>
          <cell r="M2656" t="str">
            <v>Hydro 331-336</v>
          </cell>
          <cell r="N2656" t="str">
            <v>False</v>
          </cell>
          <cell r="O2656" t="str">
            <v>Active</v>
          </cell>
          <cell r="P2656" t="str">
            <v>ORG_B04</v>
          </cell>
        </row>
        <row r="2657">
          <cell r="A2657" t="str">
            <v>BI_YI701</v>
          </cell>
          <cell r="B2657" t="str">
            <v>YI701</v>
          </cell>
          <cell r="C2657" t="str">
            <v>BI_YI701 - Minimum Flow</v>
          </cell>
          <cell r="D2657" t="str">
            <v>ER_6103</v>
          </cell>
          <cell r="E2657" t="str">
            <v>6103</v>
          </cell>
          <cell r="F2657" t="str">
            <v>ER_6103 - Clark Fork Implement PME Agreement</v>
          </cell>
          <cell r="G2657" t="str">
            <v>Clark Fork Settlement Agreement</v>
          </cell>
          <cell r="H2657" t="str">
            <v>Environmental Subfunction</v>
          </cell>
          <cell r="I2657" t="str">
            <v>Environmental</v>
          </cell>
          <cell r="J2657" t="str">
            <v>Mandatory &amp; Compliance</v>
          </cell>
          <cell r="K2657" t="str">
            <v>SRV_ED</v>
          </cell>
          <cell r="L2657" t="str">
            <v>JUR_AN</v>
          </cell>
          <cell r="M2657" t="str">
            <v>Hydro 331-336</v>
          </cell>
          <cell r="N2657" t="str">
            <v>False</v>
          </cell>
          <cell r="O2657" t="str">
            <v>Active</v>
          </cell>
          <cell r="P2657" t="str">
            <v>ORG_B04</v>
          </cell>
        </row>
        <row r="2658">
          <cell r="A2658" t="str">
            <v>BI_YI801</v>
          </cell>
          <cell r="B2658" t="str">
            <v>YI801</v>
          </cell>
          <cell r="C2658" t="str">
            <v>BI_YI801 - APP F5 Mitigation Gas Super Saturation Control Alternatives</v>
          </cell>
          <cell r="D2658" t="str">
            <v>ER_6103</v>
          </cell>
          <cell r="E2658" t="str">
            <v>6103</v>
          </cell>
          <cell r="F2658" t="str">
            <v>ER_6103 - Clark Fork Implement PME Agreement</v>
          </cell>
          <cell r="G2658" t="str">
            <v>Clark Fork Settlement Agreement</v>
          </cell>
          <cell r="H2658" t="str">
            <v>Environmental Subfunction</v>
          </cell>
          <cell r="I2658" t="str">
            <v>Environmental</v>
          </cell>
          <cell r="J2658" t="str">
            <v>Mandatory &amp; Compliance</v>
          </cell>
          <cell r="K2658" t="str">
            <v>SRV_ED</v>
          </cell>
          <cell r="L2658" t="str">
            <v>JUR_AN</v>
          </cell>
          <cell r="M2658" t="str">
            <v>Hydro 331-336</v>
          </cell>
          <cell r="N2658" t="str">
            <v>True</v>
          </cell>
          <cell r="O2658" t="str">
            <v>Active</v>
          </cell>
          <cell r="P2658" t="str">
            <v>ORG_B04</v>
          </cell>
        </row>
        <row r="2659">
          <cell r="A2659" t="str">
            <v>BI_YI802</v>
          </cell>
          <cell r="B2659" t="str">
            <v>YI802</v>
          </cell>
          <cell r="C2659" t="str">
            <v>BI_YI802 - Coeur d'Alene Tribe Settlement</v>
          </cell>
          <cell r="D2659" t="str">
            <v>ER_6108</v>
          </cell>
          <cell r="E2659" t="str">
            <v>6108</v>
          </cell>
          <cell r="F2659" t="str">
            <v>ER_6108 - Coeur d'Alene Tribe Settlement</v>
          </cell>
          <cell r="G2659" t="str">
            <v>Regular Capital - Pre Business Case</v>
          </cell>
          <cell r="H2659" t="str">
            <v>No Subfunction</v>
          </cell>
          <cell r="I2659" t="str">
            <v>No Function</v>
          </cell>
          <cell r="J2659" t="str">
            <v>No Driver</v>
          </cell>
          <cell r="K2659" t="str">
            <v>SRV_ED</v>
          </cell>
          <cell r="L2659" t="str">
            <v>JUR_AN</v>
          </cell>
          <cell r="M2659" t="str">
            <v>Hydro Relicensing 302</v>
          </cell>
          <cell r="N2659" t="str">
            <v>False</v>
          </cell>
          <cell r="O2659" t="str">
            <v>Inactive</v>
          </cell>
          <cell r="P2659" t="str">
            <v>ORG_H04</v>
          </cell>
        </row>
        <row r="2660">
          <cell r="A2660" t="str">
            <v>BI_YI990</v>
          </cell>
          <cell r="B2660" t="str">
            <v>YI990</v>
          </cell>
          <cell r="C2660" t="str">
            <v>BI_YI990 - Wildlife Habitat Acquisition</v>
          </cell>
          <cell r="D2660" t="str">
            <v>ER_6103</v>
          </cell>
          <cell r="E2660" t="str">
            <v>6103</v>
          </cell>
          <cell r="F2660" t="str">
            <v>ER_6103 - Clark Fork Implement PME Agreement</v>
          </cell>
          <cell r="G2660" t="str">
            <v>Clark Fork Settlement Agreement</v>
          </cell>
          <cell r="H2660" t="str">
            <v>Environmental Subfunction</v>
          </cell>
          <cell r="I2660" t="str">
            <v>Environmental</v>
          </cell>
          <cell r="J2660" t="str">
            <v>Mandatory &amp; Compliance</v>
          </cell>
          <cell r="K2660" t="str">
            <v>SRV_ED</v>
          </cell>
          <cell r="L2660" t="str">
            <v>JUR_AN</v>
          </cell>
          <cell r="M2660" t="str">
            <v>Hydro 331-336</v>
          </cell>
          <cell r="N2660" t="str">
            <v>True</v>
          </cell>
          <cell r="O2660" t="str">
            <v>Active</v>
          </cell>
          <cell r="P2660" t="str">
            <v>ORG_B04</v>
          </cell>
        </row>
        <row r="2661">
          <cell r="A2661" t="str">
            <v>BI_YI991</v>
          </cell>
          <cell r="B2661" t="str">
            <v>YI991</v>
          </cell>
          <cell r="C2661" t="str">
            <v>BI_YI991 - Downstream Landowners</v>
          </cell>
          <cell r="D2661" t="str">
            <v>ER_6103</v>
          </cell>
          <cell r="E2661" t="str">
            <v>6103</v>
          </cell>
          <cell r="F2661" t="str">
            <v>ER_6103 - Clark Fork Implement PME Agreement</v>
          </cell>
          <cell r="G2661" t="str">
            <v>Clark Fork Settlement Agreement</v>
          </cell>
          <cell r="H2661" t="str">
            <v>Environmental Subfunction</v>
          </cell>
          <cell r="I2661" t="str">
            <v>Environmental</v>
          </cell>
          <cell r="J2661" t="str">
            <v>Mandatory &amp; Compliance</v>
          </cell>
          <cell r="K2661" t="str">
            <v>SRV_ED</v>
          </cell>
          <cell r="L2661" t="str">
            <v>JUR_AN</v>
          </cell>
          <cell r="M2661" t="str">
            <v>Hydro 331-336</v>
          </cell>
          <cell r="N2661" t="str">
            <v>True</v>
          </cell>
          <cell r="O2661" t="str">
            <v>Inactive</v>
          </cell>
          <cell r="P2661" t="str">
            <v>ORG_B04</v>
          </cell>
        </row>
        <row r="2662">
          <cell r="A2662" t="str">
            <v>BI_YI992</v>
          </cell>
          <cell r="B2662" t="str">
            <v>YI992</v>
          </cell>
          <cell r="C2662" t="str">
            <v>BI_YI992 - Road Repair</v>
          </cell>
          <cell r="D2662" t="str">
            <v>ER_6103</v>
          </cell>
          <cell r="E2662" t="str">
            <v>6103</v>
          </cell>
          <cell r="F2662" t="str">
            <v>ER_6103 - Clark Fork Implement PME Agreement</v>
          </cell>
          <cell r="G2662" t="str">
            <v>Clark Fork Settlement Agreement</v>
          </cell>
          <cell r="H2662" t="str">
            <v>Environmental Subfunction</v>
          </cell>
          <cell r="I2662" t="str">
            <v>Environmental</v>
          </cell>
          <cell r="J2662" t="str">
            <v>Mandatory &amp; Compliance</v>
          </cell>
          <cell r="K2662" t="str">
            <v>SRV_ED</v>
          </cell>
          <cell r="L2662" t="str">
            <v>JUR_AN</v>
          </cell>
          <cell r="M2662" t="str">
            <v>Hydro 331-336</v>
          </cell>
          <cell r="N2662" t="str">
            <v>True</v>
          </cell>
          <cell r="O2662" t="str">
            <v>Inactive</v>
          </cell>
          <cell r="P2662" t="str">
            <v>ORG_B04</v>
          </cell>
        </row>
        <row r="2663">
          <cell r="A2663" t="str">
            <v>BI_YI993</v>
          </cell>
          <cell r="B2663" t="str">
            <v>YI993</v>
          </cell>
          <cell r="C2663" t="str">
            <v>BI_YI993 - Aquatic Equipment</v>
          </cell>
          <cell r="D2663" t="str">
            <v>ER_6103</v>
          </cell>
          <cell r="E2663" t="str">
            <v>6103</v>
          </cell>
          <cell r="F2663" t="str">
            <v>ER_6103 - Clark Fork Implement PME Agreement</v>
          </cell>
          <cell r="G2663" t="str">
            <v>Clark Fork Settlement Agreement</v>
          </cell>
          <cell r="H2663" t="str">
            <v>Environmental Subfunction</v>
          </cell>
          <cell r="I2663" t="str">
            <v>Environmental</v>
          </cell>
          <cell r="J2663" t="str">
            <v>Mandatory &amp; Compliance</v>
          </cell>
          <cell r="K2663" t="str">
            <v>SRV_ED</v>
          </cell>
          <cell r="L2663" t="str">
            <v>JUR_AN</v>
          </cell>
          <cell r="M2663" t="str">
            <v>Hydro 331-336</v>
          </cell>
          <cell r="N2663" t="str">
            <v>True</v>
          </cell>
          <cell r="O2663" t="str">
            <v>Active</v>
          </cell>
          <cell r="P2663" t="str">
            <v>ORG_B04</v>
          </cell>
        </row>
        <row r="2664">
          <cell r="A2664" t="str">
            <v>BI_YI994</v>
          </cell>
          <cell r="B2664" t="str">
            <v>YI994</v>
          </cell>
          <cell r="C2664" t="str">
            <v>BI_YI994 - Recreation Management-Facilities</v>
          </cell>
          <cell r="D2664" t="str">
            <v>ER_6103</v>
          </cell>
          <cell r="E2664" t="str">
            <v>6103</v>
          </cell>
          <cell r="F2664" t="str">
            <v>ER_6103 - Clark Fork Implement PME Agreement</v>
          </cell>
          <cell r="G2664" t="str">
            <v>Clark Fork Settlement Agreement</v>
          </cell>
          <cell r="H2664" t="str">
            <v>Environmental Subfunction</v>
          </cell>
          <cell r="I2664" t="str">
            <v>Environmental</v>
          </cell>
          <cell r="J2664" t="str">
            <v>Mandatory &amp; Compliance</v>
          </cell>
          <cell r="K2664" t="str">
            <v>SRV_ED</v>
          </cell>
          <cell r="L2664" t="str">
            <v>JUR_AN</v>
          </cell>
          <cell r="M2664" t="str">
            <v>Hydro 331-336</v>
          </cell>
          <cell r="N2664" t="str">
            <v>True</v>
          </cell>
          <cell r="O2664" t="str">
            <v>Active</v>
          </cell>
          <cell r="P2664" t="str">
            <v>ORG_B04</v>
          </cell>
        </row>
        <row r="2665">
          <cell r="A2665" t="str">
            <v>BI_YI995</v>
          </cell>
          <cell r="B2665" t="str">
            <v>YI995</v>
          </cell>
          <cell r="C2665" t="str">
            <v>BI_YI995 - CG TDG Monitoring &amp; Mitigation</v>
          </cell>
          <cell r="D2665" t="str">
            <v>ER_6103</v>
          </cell>
          <cell r="E2665" t="str">
            <v>6103</v>
          </cell>
          <cell r="F2665" t="str">
            <v>ER_6103 - Clark Fork Implement PME Agreement</v>
          </cell>
          <cell r="G2665" t="str">
            <v>Clark Fork Settlement Agreement</v>
          </cell>
          <cell r="H2665" t="str">
            <v>Environmental Subfunction</v>
          </cell>
          <cell r="I2665" t="str">
            <v>Environmental</v>
          </cell>
          <cell r="J2665" t="str">
            <v>Mandatory &amp; Compliance</v>
          </cell>
          <cell r="K2665" t="str">
            <v>SRV_ED</v>
          </cell>
          <cell r="L2665" t="str">
            <v>JUR_AN</v>
          </cell>
          <cell r="M2665" t="str">
            <v>Hydro 331-336</v>
          </cell>
          <cell r="N2665" t="str">
            <v>True</v>
          </cell>
          <cell r="O2665" t="str">
            <v>Active</v>
          </cell>
          <cell r="P2665" t="str">
            <v>ORG_B04</v>
          </cell>
        </row>
        <row r="2666">
          <cell r="A2666" t="str">
            <v>BI_YI996</v>
          </cell>
          <cell r="B2666" t="str">
            <v>YI996</v>
          </cell>
          <cell r="C2666" t="str">
            <v>BI_YI996 - Fish Passage/Native Salmonid Restoration Plan</v>
          </cell>
          <cell r="D2666" t="str">
            <v>ER_6103</v>
          </cell>
          <cell r="E2666" t="str">
            <v>6103</v>
          </cell>
          <cell r="F2666" t="str">
            <v>ER_6103 - Clark Fork Implement PME Agreement</v>
          </cell>
          <cell r="G2666" t="str">
            <v>Clark Fork Settlement Agreement</v>
          </cell>
          <cell r="H2666" t="str">
            <v>Environmental Subfunction</v>
          </cell>
          <cell r="I2666" t="str">
            <v>Environmental</v>
          </cell>
          <cell r="J2666" t="str">
            <v>Mandatory &amp; Compliance</v>
          </cell>
          <cell r="K2666" t="str">
            <v>SRV_ED</v>
          </cell>
          <cell r="L2666" t="str">
            <v>JUR_AN</v>
          </cell>
          <cell r="M2666" t="str">
            <v>Hydro 331-336</v>
          </cell>
          <cell r="N2666" t="str">
            <v>True</v>
          </cell>
          <cell r="O2666" t="str">
            <v>Active</v>
          </cell>
          <cell r="P2666" t="str">
            <v>ORG_B04</v>
          </cell>
        </row>
        <row r="2667">
          <cell r="A2667" t="str">
            <v>BI_YI997</v>
          </cell>
          <cell r="B2667" t="str">
            <v>YI997</v>
          </cell>
          <cell r="C2667" t="str">
            <v>BI_YI997 - Enhancement Program</v>
          </cell>
          <cell r="D2667" t="str">
            <v>ER_6103</v>
          </cell>
          <cell r="E2667" t="str">
            <v>6103</v>
          </cell>
          <cell r="F2667" t="str">
            <v>ER_6103 - Clark Fork Implement PME Agreement</v>
          </cell>
          <cell r="G2667" t="str">
            <v>Clark Fork Settlement Agreement</v>
          </cell>
          <cell r="H2667" t="str">
            <v>Environmental Subfunction</v>
          </cell>
          <cell r="I2667" t="str">
            <v>Environmental</v>
          </cell>
          <cell r="J2667" t="str">
            <v>Mandatory &amp; Compliance</v>
          </cell>
          <cell r="K2667" t="str">
            <v>SRV_ED</v>
          </cell>
          <cell r="L2667" t="str">
            <v>JUR_AN</v>
          </cell>
          <cell r="M2667" t="str">
            <v>Hydro 331-336</v>
          </cell>
          <cell r="N2667" t="str">
            <v>True</v>
          </cell>
          <cell r="O2667" t="str">
            <v>Inactive</v>
          </cell>
          <cell r="P2667" t="str">
            <v>ORG_B04</v>
          </cell>
        </row>
        <row r="2668">
          <cell r="A2668" t="str">
            <v>BI_YI998</v>
          </cell>
          <cell r="B2668" t="str">
            <v>YI998</v>
          </cell>
          <cell r="C2668" t="str">
            <v>BI_YI998 - Montana Tributary and Recreational Fishery</v>
          </cell>
          <cell r="D2668" t="str">
            <v>ER_6103</v>
          </cell>
          <cell r="E2668" t="str">
            <v>6103</v>
          </cell>
          <cell r="F2668" t="str">
            <v>ER_6103 - Clark Fork Implement PME Agreement</v>
          </cell>
          <cell r="G2668" t="str">
            <v>Clark Fork Settlement Agreement</v>
          </cell>
          <cell r="H2668" t="str">
            <v>Environmental Subfunction</v>
          </cell>
          <cell r="I2668" t="str">
            <v>Environmental</v>
          </cell>
          <cell r="J2668" t="str">
            <v>Mandatory &amp; Compliance</v>
          </cell>
          <cell r="K2668" t="str">
            <v>SRV_ED</v>
          </cell>
          <cell r="L2668" t="str">
            <v>JUR_AN</v>
          </cell>
          <cell r="M2668" t="str">
            <v>Hydro 331-336</v>
          </cell>
          <cell r="N2668" t="str">
            <v>True</v>
          </cell>
          <cell r="O2668" t="str">
            <v>Active</v>
          </cell>
          <cell r="P2668" t="str">
            <v>ORG_B04</v>
          </cell>
        </row>
        <row r="2669">
          <cell r="A2669" t="str">
            <v>BI_YI999</v>
          </cell>
          <cell r="B2669" t="str">
            <v>YI999</v>
          </cell>
          <cell r="C2669" t="str">
            <v>BI_YI999 - Idaho Tributary and Fishery Enhancement Program</v>
          </cell>
          <cell r="D2669" t="str">
            <v>ER_6103</v>
          </cell>
          <cell r="E2669" t="str">
            <v>6103</v>
          </cell>
          <cell r="F2669" t="str">
            <v>ER_6103 - Clark Fork Implement PME Agreement</v>
          </cell>
          <cell r="G2669" t="str">
            <v>Clark Fork Settlement Agreement</v>
          </cell>
          <cell r="H2669" t="str">
            <v>Environmental Subfunction</v>
          </cell>
          <cell r="I2669" t="str">
            <v>Environmental</v>
          </cell>
          <cell r="J2669" t="str">
            <v>Mandatory &amp; Compliance</v>
          </cell>
          <cell r="K2669" t="str">
            <v>SRV_ED</v>
          </cell>
          <cell r="L2669" t="str">
            <v>JUR_AN</v>
          </cell>
          <cell r="M2669" t="str">
            <v>Hydro 331-336</v>
          </cell>
          <cell r="N2669" t="str">
            <v>True</v>
          </cell>
          <cell r="O2669" t="str">
            <v>Active</v>
          </cell>
          <cell r="P2669" t="str">
            <v>ORG_B04</v>
          </cell>
        </row>
        <row r="2670">
          <cell r="A2670" t="str">
            <v>BI_YK424</v>
          </cell>
          <cell r="B2670" t="str">
            <v>YK424</v>
          </cell>
          <cell r="C2670" t="str">
            <v>BI_YK424 - Colstrip Capital Additions</v>
          </cell>
          <cell r="D2670" t="str">
            <v>ER_4116</v>
          </cell>
          <cell r="E2670" t="str">
            <v>4116</v>
          </cell>
          <cell r="F2670" t="str">
            <v>ER_4116 - Colstrip Capital Additions</v>
          </cell>
          <cell r="G2670" t="str">
            <v>Colstrip 3&amp;4 Capital Projects</v>
          </cell>
          <cell r="H2670" t="str">
            <v>Generation Subfunction</v>
          </cell>
          <cell r="I2670" t="str">
            <v>Generation Function</v>
          </cell>
          <cell r="J2670" t="str">
            <v>Asset Condition</v>
          </cell>
          <cell r="K2670" t="str">
            <v>SRV_ED</v>
          </cell>
          <cell r="L2670" t="str">
            <v>JUR_AN</v>
          </cell>
          <cell r="M2670" t="str">
            <v>Thermal 311-316</v>
          </cell>
          <cell r="N2670" t="str">
            <v>False</v>
          </cell>
          <cell r="O2670" t="str">
            <v>Active</v>
          </cell>
          <cell r="P2670" t="str">
            <v>ORG_N06</v>
          </cell>
        </row>
        <row r="2671">
          <cell r="A2671" t="str">
            <v>BI_YLT08</v>
          </cell>
          <cell r="B2671" t="str">
            <v>YLT08</v>
          </cell>
          <cell r="C2671" t="str">
            <v>BI_YLT08 - Lewiston Security Project</v>
          </cell>
          <cell r="D2671" t="str">
            <v>ER_5002</v>
          </cell>
          <cell r="E2671" t="str">
            <v>5002</v>
          </cell>
          <cell r="F2671" t="str">
            <v>ER_5002 - Security Initiative</v>
          </cell>
          <cell r="G2671" t="str">
            <v>Enterprise Security</v>
          </cell>
          <cell r="H2671" t="str">
            <v>Security Capital</v>
          </cell>
          <cell r="I2671" t="str">
            <v>Other Function</v>
          </cell>
          <cell r="J2671" t="str">
            <v>Customer Service Quality &amp; Reliability</v>
          </cell>
          <cell r="K2671" t="str">
            <v>SRV_CD</v>
          </cell>
          <cell r="L2671" t="str">
            <v>JUR_AA</v>
          </cell>
          <cell r="M2671" t="str">
            <v>General 5yr 389 / 393-395 / 397-398</v>
          </cell>
          <cell r="N2671" t="str">
            <v>True</v>
          </cell>
          <cell r="O2671" t="str">
            <v>Inactive</v>
          </cell>
          <cell r="P2671" t="str">
            <v>ORG_T08</v>
          </cell>
        </row>
        <row r="2672">
          <cell r="A2672" t="str">
            <v>BI_YN101</v>
          </cell>
          <cell r="B2672" t="str">
            <v>YN101</v>
          </cell>
          <cell r="C2672" t="str">
            <v>BI_YN101 - Gas Operator Qualification Project</v>
          </cell>
          <cell r="D2672" t="str">
            <v>ER_3103</v>
          </cell>
          <cell r="E2672" t="str">
            <v>3103</v>
          </cell>
          <cell r="F2672" t="str">
            <v>ER_3103 - Ops/Qual</v>
          </cell>
          <cell r="G2672" t="str">
            <v>Regular Capital - Pre Business Case</v>
          </cell>
          <cell r="H2672" t="str">
            <v>No Subfunction</v>
          </cell>
          <cell r="I2672" t="str">
            <v>No Function</v>
          </cell>
          <cell r="J2672" t="str">
            <v>No Driver</v>
          </cell>
          <cell r="K2672" t="str">
            <v>SRV_GD</v>
          </cell>
          <cell r="L2672" t="str">
            <v>JUR_AN</v>
          </cell>
          <cell r="M2672" t="str">
            <v>General 5yr 389 / 393-395 / 397-398</v>
          </cell>
          <cell r="N2672" t="str">
            <v>False</v>
          </cell>
          <cell r="O2672" t="str">
            <v>Inactive</v>
          </cell>
          <cell r="P2672" t="str">
            <v>ORG_G02</v>
          </cell>
        </row>
        <row r="2673">
          <cell r="A2673" t="str">
            <v>BI_YN102</v>
          </cell>
          <cell r="B2673" t="str">
            <v>YN102</v>
          </cell>
          <cell r="C2673" t="str">
            <v>BI_YN102 - Gas Telemetry WA</v>
          </cell>
          <cell r="D2673" t="str">
            <v>ER_3117</v>
          </cell>
          <cell r="E2673" t="str">
            <v>3117</v>
          </cell>
          <cell r="F2673" t="str">
            <v>ER_3117 - Gas Telemetry</v>
          </cell>
          <cell r="G2673" t="str">
            <v>Gas Telemetry Program</v>
          </cell>
          <cell r="H2673" t="str">
            <v>Gas Subfunction</v>
          </cell>
          <cell r="I2673" t="str">
            <v>Gas</v>
          </cell>
          <cell r="J2673" t="str">
            <v>Performance &amp; Capacity</v>
          </cell>
          <cell r="K2673" t="str">
            <v>SRV_GD</v>
          </cell>
          <cell r="L2673" t="str">
            <v>JUR_WA</v>
          </cell>
          <cell r="M2673" t="str">
            <v>Gas Distribution 374-387</v>
          </cell>
          <cell r="N2673" t="str">
            <v>False</v>
          </cell>
          <cell r="O2673" t="str">
            <v>Active</v>
          </cell>
          <cell r="P2673" t="str">
            <v>ORG_B51</v>
          </cell>
        </row>
        <row r="2674">
          <cell r="A2674" t="str">
            <v>BI_YN103</v>
          </cell>
          <cell r="B2674" t="str">
            <v>YN103</v>
          </cell>
          <cell r="C2674" t="str">
            <v>BI_YN103 - Gas Telemetry - ID</v>
          </cell>
          <cell r="D2674" t="str">
            <v>ER_3117</v>
          </cell>
          <cell r="E2674" t="str">
            <v>3117</v>
          </cell>
          <cell r="F2674" t="str">
            <v>ER_3117 - Gas Telemetry</v>
          </cell>
          <cell r="G2674" t="str">
            <v>Gas Telemetry Program</v>
          </cell>
          <cell r="H2674" t="str">
            <v>Gas Subfunction</v>
          </cell>
          <cell r="I2674" t="str">
            <v>Gas</v>
          </cell>
          <cell r="J2674" t="str">
            <v>Performance &amp; Capacity</v>
          </cell>
          <cell r="K2674" t="str">
            <v>SRV_GD</v>
          </cell>
          <cell r="L2674" t="str">
            <v>JUR_ID</v>
          </cell>
          <cell r="M2674" t="str">
            <v>Gas Distribution 374-387</v>
          </cell>
          <cell r="N2674" t="str">
            <v>False</v>
          </cell>
          <cell r="O2674" t="str">
            <v>Active</v>
          </cell>
          <cell r="P2674" t="str">
            <v>ORG_B51</v>
          </cell>
        </row>
        <row r="2675">
          <cell r="A2675" t="str">
            <v>BI_YN104</v>
          </cell>
          <cell r="B2675" t="str">
            <v>YN104</v>
          </cell>
          <cell r="C2675" t="str">
            <v>BI_YN104 - Gas Telemetry - OR</v>
          </cell>
          <cell r="D2675" t="str">
            <v>ER_3117</v>
          </cell>
          <cell r="E2675" t="str">
            <v>3117</v>
          </cell>
          <cell r="F2675" t="str">
            <v>ER_3117 - Gas Telemetry</v>
          </cell>
          <cell r="G2675" t="str">
            <v>Gas Telemetry Program</v>
          </cell>
          <cell r="H2675" t="str">
            <v>Gas Subfunction</v>
          </cell>
          <cell r="I2675" t="str">
            <v>Gas</v>
          </cell>
          <cell r="J2675" t="str">
            <v>Performance &amp; Capacity</v>
          </cell>
          <cell r="K2675" t="str">
            <v>SRV_GD</v>
          </cell>
          <cell r="L2675" t="str">
            <v>JUR_OR</v>
          </cell>
          <cell r="M2675" t="str">
            <v>Gas Distribution 374-387</v>
          </cell>
          <cell r="N2675" t="str">
            <v>False</v>
          </cell>
          <cell r="O2675" t="str">
            <v>Active</v>
          </cell>
          <cell r="P2675" t="str">
            <v>ORG_B51</v>
          </cell>
        </row>
        <row r="2676">
          <cell r="A2676" t="str">
            <v>BI_YN925</v>
          </cell>
          <cell r="B2676" t="str">
            <v>YN925</v>
          </cell>
          <cell r="C2676" t="str">
            <v>BI_YN925 - Natural Gas Telemetry</v>
          </cell>
          <cell r="D2676" t="str">
            <v>ER_3117</v>
          </cell>
          <cell r="E2676" t="str">
            <v>3117</v>
          </cell>
          <cell r="F2676" t="str">
            <v>ER_3117 - Gas Telemetry</v>
          </cell>
          <cell r="G2676" t="str">
            <v>Gas Telemetry Program</v>
          </cell>
          <cell r="H2676" t="str">
            <v>Gas Subfunction</v>
          </cell>
          <cell r="I2676" t="str">
            <v>Gas</v>
          </cell>
          <cell r="J2676" t="str">
            <v>Performance &amp; Capacity</v>
          </cell>
          <cell r="K2676" t="str">
            <v>SRV_GD</v>
          </cell>
          <cell r="L2676" t="str">
            <v>JUR_AA</v>
          </cell>
          <cell r="M2676" t="str">
            <v>Gas Distribution 374-387</v>
          </cell>
          <cell r="N2676" t="str">
            <v>False</v>
          </cell>
          <cell r="O2676" t="str">
            <v>Active</v>
          </cell>
          <cell r="P2676" t="str">
            <v>ORG_B51</v>
          </cell>
        </row>
        <row r="2677">
          <cell r="A2677" t="str">
            <v>BI_YN926</v>
          </cell>
          <cell r="B2677" t="str">
            <v>YN926</v>
          </cell>
          <cell r="C2677" t="str">
            <v>BI_YN926 - Gas Telemetry</v>
          </cell>
          <cell r="D2677" t="str">
            <v>ER_3117</v>
          </cell>
          <cell r="E2677" t="str">
            <v>3117</v>
          </cell>
          <cell r="F2677" t="str">
            <v>ER_3117 - Gas Telemetry</v>
          </cell>
          <cell r="G2677" t="str">
            <v>Gas Telemetry Program</v>
          </cell>
          <cell r="H2677" t="str">
            <v>Gas Subfunction</v>
          </cell>
          <cell r="I2677" t="str">
            <v>Gas</v>
          </cell>
          <cell r="J2677" t="str">
            <v>Performance &amp; Capacity</v>
          </cell>
          <cell r="K2677" t="str">
            <v>SRV_GD</v>
          </cell>
          <cell r="L2677" t="str">
            <v>JUR_AA</v>
          </cell>
          <cell r="M2677" t="str">
            <v>Gas Distribution 374-387</v>
          </cell>
          <cell r="N2677" t="str">
            <v>False</v>
          </cell>
          <cell r="O2677" t="str">
            <v>Inactive</v>
          </cell>
          <cell r="P2677" t="str">
            <v>ORG_D53</v>
          </cell>
        </row>
        <row r="2678">
          <cell r="A2678" t="str">
            <v>BI_YN927</v>
          </cell>
          <cell r="B2678" t="str">
            <v>YN927</v>
          </cell>
          <cell r="C2678" t="str">
            <v>BI_YN927 - Gas Telemetry - Colville</v>
          </cell>
          <cell r="D2678" t="str">
            <v>ER_3117</v>
          </cell>
          <cell r="E2678" t="str">
            <v>3117</v>
          </cell>
          <cell r="F2678" t="str">
            <v>ER_3117 - Gas Telemetry</v>
          </cell>
          <cell r="G2678" t="str">
            <v>Gas Telemetry Program</v>
          </cell>
          <cell r="H2678" t="str">
            <v>Gas Subfunction</v>
          </cell>
          <cell r="I2678" t="str">
            <v>Gas</v>
          </cell>
          <cell r="J2678" t="str">
            <v>Performance &amp; Capacity</v>
          </cell>
          <cell r="K2678" t="str">
            <v>SRV_GD</v>
          </cell>
          <cell r="L2678" t="str">
            <v>JUR_AA</v>
          </cell>
          <cell r="M2678" t="str">
            <v>Gas Distribution 374-387</v>
          </cell>
          <cell r="N2678" t="str">
            <v>False</v>
          </cell>
          <cell r="O2678" t="str">
            <v>Inactive</v>
          </cell>
          <cell r="P2678" t="str">
            <v>ORG_G50</v>
          </cell>
        </row>
        <row r="2679">
          <cell r="A2679" t="str">
            <v>BI_YQ301</v>
          </cell>
          <cell r="B2679" t="str">
            <v>YQ301</v>
          </cell>
          <cell r="C2679" t="str">
            <v>BI_YQ301 - Scada Upgrade</v>
          </cell>
          <cell r="D2679" t="str">
            <v>ER_2277</v>
          </cell>
          <cell r="E2679" t="str">
            <v>2277</v>
          </cell>
          <cell r="F2679" t="str">
            <v>ER_2277 - SCADA Upgrade</v>
          </cell>
          <cell r="G2679" t="str">
            <v>SCADA - SOO and BuCC</v>
          </cell>
          <cell r="H2679" t="str">
            <v>T&amp;D Engineering</v>
          </cell>
          <cell r="I2679" t="str">
            <v>T&amp;D</v>
          </cell>
          <cell r="J2679" t="str">
            <v>Asset Condition</v>
          </cell>
          <cell r="K2679" t="str">
            <v>SRV_ED</v>
          </cell>
          <cell r="L2679" t="str">
            <v>JUR_AN</v>
          </cell>
          <cell r="M2679" t="str">
            <v>General 12yr 389 / 393-395 / 397-398</v>
          </cell>
          <cell r="N2679" t="str">
            <v>True</v>
          </cell>
          <cell r="O2679" t="str">
            <v>Active</v>
          </cell>
          <cell r="P2679" t="str">
            <v>ORG_D09</v>
          </cell>
        </row>
        <row r="2680">
          <cell r="A2680" t="str">
            <v>BI_YQ440</v>
          </cell>
          <cell r="B2680" t="str">
            <v>YQ440</v>
          </cell>
          <cell r="C2680" t="str">
            <v>BI_YQ440 - Mica Peak Microwave Site Improvements</v>
          </cell>
          <cell r="D2680" t="str">
            <v>ER_5103</v>
          </cell>
          <cell r="E2680" t="str">
            <v>5103</v>
          </cell>
          <cell r="F2680" t="str">
            <v>ER_5103 - Microwave Site Improvement Mica Peak</v>
          </cell>
          <cell r="G2680" t="str">
            <v>Regular Capital - Pre Business Case</v>
          </cell>
          <cell r="H2680" t="str">
            <v>No Subfunction</v>
          </cell>
          <cell r="I2680" t="str">
            <v>No Function</v>
          </cell>
          <cell r="J2680" t="str">
            <v>No Driver</v>
          </cell>
          <cell r="K2680" t="str">
            <v>SRV_CD</v>
          </cell>
          <cell r="L2680" t="str">
            <v>JUR_AA</v>
          </cell>
          <cell r="M2680" t="str">
            <v>General 5yr 389 / 393-395 / 397-398</v>
          </cell>
          <cell r="N2680" t="str">
            <v>True</v>
          </cell>
          <cell r="O2680" t="str">
            <v>Inactive</v>
          </cell>
          <cell r="P2680" t="str">
            <v>ORG_B09</v>
          </cell>
        </row>
        <row r="2681">
          <cell r="A2681" t="str">
            <v>BI_YQ951</v>
          </cell>
          <cell r="B2681" t="str">
            <v>YQ951</v>
          </cell>
          <cell r="C2681" t="str">
            <v>BI_YQ951 - Scada II-Replace/Add Supervisory Equipment</v>
          </cell>
          <cell r="D2681" t="str">
            <v>ER_2293</v>
          </cell>
          <cell r="E2681" t="str">
            <v>2293</v>
          </cell>
          <cell r="F2681" t="str">
            <v>ER_2293 - SCADA - Install/Replace</v>
          </cell>
          <cell r="G2681" t="str">
            <v>Substation - New Distribution Station Capacity Program</v>
          </cell>
          <cell r="H2681" t="str">
            <v>T&amp;D Engineering</v>
          </cell>
          <cell r="I2681" t="str">
            <v>T&amp;D</v>
          </cell>
          <cell r="J2681" t="str">
            <v>Performance &amp; Capacity</v>
          </cell>
          <cell r="K2681" t="str">
            <v>SRV_ED</v>
          </cell>
          <cell r="L2681" t="str">
            <v>JUR_AN</v>
          </cell>
          <cell r="M2681" t="str">
            <v>Elec Distribution 360-373</v>
          </cell>
          <cell r="N2681" t="str">
            <v>True</v>
          </cell>
          <cell r="O2681" t="str">
            <v>Inactive</v>
          </cell>
          <cell r="P2681" t="str">
            <v>ORG_F08</v>
          </cell>
        </row>
        <row r="2682">
          <cell r="A2682" t="str">
            <v>BI_YS908</v>
          </cell>
          <cell r="B2682" t="str">
            <v>YS908</v>
          </cell>
          <cell r="C2682" t="str">
            <v>BI_YS908 - System Ops Scada Upgrades - EIM</v>
          </cell>
          <cell r="D2682" t="str">
            <v>ER_7141</v>
          </cell>
          <cell r="E2682" t="str">
            <v>7141</v>
          </cell>
          <cell r="F2682" t="str">
            <v>ER_7141 - Energy Imbalance Market</v>
          </cell>
          <cell r="G2682" t="str">
            <v>Energy Imbalance Market</v>
          </cell>
          <cell r="H2682" t="str">
            <v>Other Subfunction</v>
          </cell>
          <cell r="I2682" t="str">
            <v>Other Function</v>
          </cell>
          <cell r="J2682" t="str">
            <v>Performance &amp; Capacity</v>
          </cell>
          <cell r="K2682" t="str">
            <v>SRV_ED</v>
          </cell>
          <cell r="L2682" t="str">
            <v>JUR_AN</v>
          </cell>
          <cell r="M2682" t="str">
            <v>Elec Distribution 360-373</v>
          </cell>
          <cell r="N2682" t="str">
            <v>True</v>
          </cell>
          <cell r="O2682" t="str">
            <v>Active</v>
          </cell>
          <cell r="P2682" t="str">
            <v>ORG_E55</v>
          </cell>
        </row>
        <row r="2683">
          <cell r="A2683" t="str">
            <v>BI_YT200</v>
          </cell>
          <cell r="B2683" t="str">
            <v>YT200</v>
          </cell>
          <cell r="C2683" t="str">
            <v>BI_YT200 - Q51 Broadview Solar II - CTS Interconnect</v>
          </cell>
          <cell r="D2683" t="str">
            <v>ER_2077</v>
          </cell>
          <cell r="E2683" t="str">
            <v>2077</v>
          </cell>
          <cell r="F2683" t="str">
            <v>ER_2077 - Generation Interconnection</v>
          </cell>
          <cell r="G2683" t="str">
            <v>Generation Interconnection</v>
          </cell>
          <cell r="H2683" t="str">
            <v>T&amp;D Engineering</v>
          </cell>
          <cell r="I2683" t="str">
            <v>T&amp;D</v>
          </cell>
          <cell r="J2683" t="str">
            <v>Mandatory &amp; Compliance</v>
          </cell>
          <cell r="K2683" t="str">
            <v>SRV_ED</v>
          </cell>
          <cell r="L2683" t="str">
            <v>JUR_AN</v>
          </cell>
          <cell r="M2683" t="str">
            <v>Elec Transmission 350-359</v>
          </cell>
          <cell r="N2683" t="str">
            <v>True</v>
          </cell>
          <cell r="O2683" t="str">
            <v>Active</v>
          </cell>
          <cell r="P2683" t="str">
            <v>ORG_B56</v>
          </cell>
        </row>
        <row r="2684">
          <cell r="A2684" t="str">
            <v>BI_YT601</v>
          </cell>
          <cell r="B2684" t="str">
            <v>YT601</v>
          </cell>
          <cell r="C2684" t="str">
            <v>BI_YT601 - BEN/SHN Fiber Connectivity</v>
          </cell>
          <cell r="D2684" t="str">
            <v>ER_2103</v>
          </cell>
          <cell r="E2684" t="str">
            <v>2103</v>
          </cell>
          <cell r="F2684" t="str">
            <v>ER_2103 - WoH Telecom</v>
          </cell>
          <cell r="G2684" t="str">
            <v>Regular Capital - Pre Business Case</v>
          </cell>
          <cell r="H2684" t="str">
            <v>No Subfunction</v>
          </cell>
          <cell r="I2684" t="str">
            <v>No Function</v>
          </cell>
          <cell r="J2684" t="str">
            <v>No Driver</v>
          </cell>
          <cell r="K2684" t="str">
            <v>SRV_ED</v>
          </cell>
          <cell r="L2684" t="str">
            <v>JUR_AN</v>
          </cell>
          <cell r="M2684" t="str">
            <v>General 5yr 389 / 393-395 / 397-398</v>
          </cell>
          <cell r="N2684" t="str">
            <v>True</v>
          </cell>
          <cell r="O2684" t="str">
            <v>Inactive</v>
          </cell>
          <cell r="P2684" t="str">
            <v>ORG_B09</v>
          </cell>
        </row>
        <row r="2685">
          <cell r="A2685" t="str">
            <v>BI_YT602</v>
          </cell>
          <cell r="B2685" t="str">
            <v>YT602</v>
          </cell>
          <cell r="C2685" t="str">
            <v>BI_YT602 - Cabinet Gorge Collapsed Ring</v>
          </cell>
          <cell r="D2685" t="str">
            <v>ER_2103</v>
          </cell>
          <cell r="E2685" t="str">
            <v>2103</v>
          </cell>
          <cell r="F2685" t="str">
            <v>ER_2103 - WoH Telecom</v>
          </cell>
          <cell r="G2685" t="str">
            <v>Regular Capital - Pre Business Case</v>
          </cell>
          <cell r="H2685" t="str">
            <v>No Subfunction</v>
          </cell>
          <cell r="I2685" t="str">
            <v>No Function</v>
          </cell>
          <cell r="J2685" t="str">
            <v>No Driver</v>
          </cell>
          <cell r="K2685" t="str">
            <v>SRV_ED</v>
          </cell>
          <cell r="L2685" t="str">
            <v>JUR_AN</v>
          </cell>
          <cell r="M2685" t="str">
            <v>General 5yr 389 / 393-395 / 397-398</v>
          </cell>
          <cell r="N2685" t="str">
            <v>True</v>
          </cell>
          <cell r="O2685" t="str">
            <v>Inactive</v>
          </cell>
          <cell r="P2685" t="str">
            <v>ORG_B09</v>
          </cell>
        </row>
        <row r="2686">
          <cell r="A2686" t="str">
            <v>BI_YT603</v>
          </cell>
          <cell r="B2686" t="str">
            <v>YT603</v>
          </cell>
          <cell r="C2686" t="str">
            <v>BI_YT603 - NLW/HAT Fiber Connectivity</v>
          </cell>
          <cell r="D2686" t="str">
            <v>ER_2103</v>
          </cell>
          <cell r="E2686" t="str">
            <v>2103</v>
          </cell>
          <cell r="F2686" t="str">
            <v>ER_2103 - WoH Telecom</v>
          </cell>
          <cell r="G2686" t="str">
            <v>Regular Capital - Pre Business Case</v>
          </cell>
          <cell r="H2686" t="str">
            <v>No Subfunction</v>
          </cell>
          <cell r="I2686" t="str">
            <v>No Function</v>
          </cell>
          <cell r="J2686" t="str">
            <v>No Driver</v>
          </cell>
          <cell r="K2686" t="str">
            <v>SRV_ED</v>
          </cell>
          <cell r="L2686" t="str">
            <v>JUR_AN</v>
          </cell>
          <cell r="M2686" t="str">
            <v>General 5yr 389 / 393-395 / 397-398</v>
          </cell>
          <cell r="N2686" t="str">
            <v>True</v>
          </cell>
          <cell r="O2686" t="str">
            <v>Inactive</v>
          </cell>
          <cell r="P2686" t="str">
            <v>ORG_B09</v>
          </cell>
        </row>
        <row r="2687">
          <cell r="A2687" t="str">
            <v>BI_YT604</v>
          </cell>
          <cell r="B2687" t="str">
            <v>YT604</v>
          </cell>
          <cell r="C2687" t="str">
            <v>BI_YT604 - NOX/PCK Fiber Connectivity</v>
          </cell>
          <cell r="D2687" t="str">
            <v>ER_2103</v>
          </cell>
          <cell r="E2687" t="str">
            <v>2103</v>
          </cell>
          <cell r="F2687" t="str">
            <v>ER_2103 - WoH Telecom</v>
          </cell>
          <cell r="G2687" t="str">
            <v>Regular Capital - Pre Business Case</v>
          </cell>
          <cell r="H2687" t="str">
            <v>No Subfunction</v>
          </cell>
          <cell r="I2687" t="str">
            <v>No Function</v>
          </cell>
          <cell r="J2687" t="str">
            <v>No Driver</v>
          </cell>
          <cell r="K2687" t="str">
            <v>SRV_ED</v>
          </cell>
          <cell r="L2687" t="str">
            <v>JUR_AN</v>
          </cell>
          <cell r="M2687" t="str">
            <v>General 5yr 389 / 393-395 / 397-398</v>
          </cell>
          <cell r="N2687" t="str">
            <v>True</v>
          </cell>
          <cell r="O2687" t="str">
            <v>Inactive</v>
          </cell>
          <cell r="P2687" t="str">
            <v>ORG_B09</v>
          </cell>
        </row>
        <row r="2688">
          <cell r="A2688" t="str">
            <v>BI_YT701</v>
          </cell>
          <cell r="B2688" t="str">
            <v>YT701</v>
          </cell>
          <cell r="C2688" t="str">
            <v>BI_YT701 - BEN/SHN Fiber Connect 2007 Complete Proj</v>
          </cell>
          <cell r="D2688" t="str">
            <v>ER_2103</v>
          </cell>
          <cell r="E2688" t="str">
            <v>2103</v>
          </cell>
          <cell r="F2688" t="str">
            <v>ER_2103 - WoH Telecom</v>
          </cell>
          <cell r="G2688" t="str">
            <v>Regular Capital - Pre Business Case</v>
          </cell>
          <cell r="H2688" t="str">
            <v>No Subfunction</v>
          </cell>
          <cell r="I2688" t="str">
            <v>No Function</v>
          </cell>
          <cell r="J2688" t="str">
            <v>No Driver</v>
          </cell>
          <cell r="K2688" t="str">
            <v>SRV_ED</v>
          </cell>
          <cell r="L2688" t="str">
            <v>JUR_AN</v>
          </cell>
          <cell r="M2688" t="str">
            <v>General 5yr 389 / 393-395 / 397-398</v>
          </cell>
          <cell r="N2688" t="str">
            <v>True</v>
          </cell>
          <cell r="O2688" t="str">
            <v>Inactive</v>
          </cell>
          <cell r="P2688" t="str">
            <v>ORG_B09</v>
          </cell>
        </row>
        <row r="2689">
          <cell r="A2689" t="str">
            <v>BI_YU002</v>
          </cell>
          <cell r="B2689" t="str">
            <v>YU002</v>
          </cell>
          <cell r="C2689" t="str">
            <v>BI_YU002 - PCB Rebuild Wood Pole Program</v>
          </cell>
          <cell r="D2689" t="str">
            <v>ER_2060</v>
          </cell>
          <cell r="E2689" t="str">
            <v>2060</v>
          </cell>
          <cell r="F2689" t="str">
            <v>ER_2060 - Wood Pole Mgmt</v>
          </cell>
          <cell r="G2689" t="str">
            <v>Wood Pole Management</v>
          </cell>
          <cell r="H2689" t="str">
            <v>T&amp;D Operations</v>
          </cell>
          <cell r="I2689" t="str">
            <v>T&amp;D</v>
          </cell>
          <cell r="J2689" t="str">
            <v>Asset Condition</v>
          </cell>
          <cell r="K2689" t="str">
            <v>SRV_ED</v>
          </cell>
          <cell r="L2689" t="str">
            <v>JUR_AN</v>
          </cell>
          <cell r="M2689" t="str">
            <v>Elec Distribution 360-373</v>
          </cell>
          <cell r="N2689" t="str">
            <v>False</v>
          </cell>
          <cell r="O2689" t="str">
            <v>Inactive</v>
          </cell>
          <cell r="P2689" t="str">
            <v>ORG_M51</v>
          </cell>
        </row>
        <row r="2690">
          <cell r="A2690" t="str">
            <v>BI_YV001</v>
          </cell>
          <cell r="B2690" t="str">
            <v>YV001</v>
          </cell>
          <cell r="C2690" t="str">
            <v>BI_YV001 - Pole Test and Treat Replacement Blanket</v>
          </cell>
          <cell r="D2690" t="str">
            <v>ER_2060</v>
          </cell>
          <cell r="E2690" t="str">
            <v>2060</v>
          </cell>
          <cell r="F2690" t="str">
            <v>ER_2060 - Wood Pole Mgmt</v>
          </cell>
          <cell r="G2690" t="str">
            <v>Wood Pole Management</v>
          </cell>
          <cell r="H2690" t="str">
            <v>T&amp;D Operations</v>
          </cell>
          <cell r="I2690" t="str">
            <v>T&amp;D</v>
          </cell>
          <cell r="J2690" t="str">
            <v>Asset Condition</v>
          </cell>
          <cell r="K2690" t="str">
            <v>SRV_ED</v>
          </cell>
          <cell r="L2690" t="str">
            <v>JUR_AN</v>
          </cell>
          <cell r="M2690" t="str">
            <v>Elec Distribution 360-373</v>
          </cell>
          <cell r="N2690" t="str">
            <v>False</v>
          </cell>
          <cell r="O2690" t="str">
            <v>Active</v>
          </cell>
          <cell r="P2690" t="str">
            <v>ORG_M51</v>
          </cell>
        </row>
        <row r="2691">
          <cell r="A2691" t="str">
            <v>BI_YY101</v>
          </cell>
          <cell r="B2691" t="str">
            <v>YY101</v>
          </cell>
          <cell r="C2691" t="str">
            <v>BI_YY101 - Microwave Frequency Relocation Projects/PCS</v>
          </cell>
          <cell r="D2691" t="str">
            <v>ER_5102</v>
          </cell>
          <cell r="E2691" t="str">
            <v>5102</v>
          </cell>
          <cell r="F2691" t="str">
            <v>ER_5102 - Private Transport</v>
          </cell>
          <cell r="G2691" t="str">
            <v>Regular Capital - Pre Business Case</v>
          </cell>
          <cell r="H2691" t="str">
            <v>No Subfunction</v>
          </cell>
          <cell r="I2691" t="str">
            <v>No Function</v>
          </cell>
          <cell r="J2691" t="str">
            <v>No Driver</v>
          </cell>
          <cell r="K2691" t="str">
            <v>SRV_CD</v>
          </cell>
          <cell r="L2691" t="str">
            <v>JUR_AA</v>
          </cell>
          <cell r="M2691" t="str">
            <v>General 5yr 389 / 393-395 / 397-398</v>
          </cell>
          <cell r="N2691" t="str">
            <v>True</v>
          </cell>
          <cell r="O2691" t="str">
            <v>Inactive</v>
          </cell>
          <cell r="P2691" t="str">
            <v>ORG_B09</v>
          </cell>
        </row>
        <row r="2692">
          <cell r="A2692" t="str">
            <v>BI_YY151</v>
          </cell>
          <cell r="B2692" t="str">
            <v>YY151</v>
          </cell>
          <cell r="C2692" t="str">
            <v>BI_YY151 - Avista Hq Sonet/Fiber to Bell Sub</v>
          </cell>
          <cell r="D2692" t="str">
            <v>ER_5100</v>
          </cell>
          <cell r="E2692" t="str">
            <v>5100</v>
          </cell>
          <cell r="F2692" t="str">
            <v>ER_5100 - AVA-BPA Fiber Prj</v>
          </cell>
          <cell r="G2692" t="str">
            <v>Regular Capital - Pre Business Case</v>
          </cell>
          <cell r="H2692" t="str">
            <v>No Subfunction</v>
          </cell>
          <cell r="I2692" t="str">
            <v>No Function</v>
          </cell>
          <cell r="J2692" t="str">
            <v>No Driver</v>
          </cell>
          <cell r="K2692" t="str">
            <v>SRV_CD</v>
          </cell>
          <cell r="L2692" t="str">
            <v>JUR_AA</v>
          </cell>
          <cell r="M2692" t="str">
            <v>General 5yr 389 / 393-395 / 397-398</v>
          </cell>
          <cell r="N2692" t="str">
            <v>True</v>
          </cell>
          <cell r="O2692" t="str">
            <v>Inactive</v>
          </cell>
          <cell r="P2692" t="str">
            <v>ORG_B09</v>
          </cell>
        </row>
        <row r="2693">
          <cell r="A2693" t="str">
            <v>BI_YY152</v>
          </cell>
          <cell r="B2693" t="str">
            <v>YY152</v>
          </cell>
          <cell r="C2693" t="str">
            <v>BI_YY152 - Rathdrum 230 Sub Sonet/ Fiber</v>
          </cell>
          <cell r="D2693" t="str">
            <v>ER_5100</v>
          </cell>
          <cell r="E2693" t="str">
            <v>5100</v>
          </cell>
          <cell r="F2693" t="str">
            <v>ER_5100 - AVA-BPA Fiber Prj</v>
          </cell>
          <cell r="G2693" t="str">
            <v>Regular Capital - Pre Business Case</v>
          </cell>
          <cell r="H2693" t="str">
            <v>No Subfunction</v>
          </cell>
          <cell r="I2693" t="str">
            <v>No Function</v>
          </cell>
          <cell r="J2693" t="str">
            <v>No Driver</v>
          </cell>
          <cell r="K2693" t="str">
            <v>SRV_CD</v>
          </cell>
          <cell r="L2693" t="str">
            <v>JUR_AA</v>
          </cell>
          <cell r="M2693" t="str">
            <v>General 5yr 389 / 393-395 / 397-398</v>
          </cell>
          <cell r="N2693" t="str">
            <v>True</v>
          </cell>
          <cell r="O2693" t="str">
            <v>Inactive</v>
          </cell>
          <cell r="P2693" t="str">
            <v>ORG_B09</v>
          </cell>
        </row>
        <row r="2694">
          <cell r="A2694" t="str">
            <v>BI_YY153</v>
          </cell>
          <cell r="B2694" t="str">
            <v>YY153</v>
          </cell>
          <cell r="C2694" t="str">
            <v>BI_YY153 - Cabinet Gorge Switchyard Sonet/Fiber</v>
          </cell>
          <cell r="D2694" t="str">
            <v>ER_5100</v>
          </cell>
          <cell r="E2694" t="str">
            <v>5100</v>
          </cell>
          <cell r="F2694" t="str">
            <v>ER_5100 - AVA-BPA Fiber Prj</v>
          </cell>
          <cell r="G2694" t="str">
            <v>Regular Capital - Pre Business Case</v>
          </cell>
          <cell r="H2694" t="str">
            <v>No Subfunction</v>
          </cell>
          <cell r="I2694" t="str">
            <v>No Function</v>
          </cell>
          <cell r="J2694" t="str">
            <v>No Driver</v>
          </cell>
          <cell r="K2694" t="str">
            <v>SRV_CD</v>
          </cell>
          <cell r="L2694" t="str">
            <v>JUR_AA</v>
          </cell>
          <cell r="M2694" t="str">
            <v>General 5yr 389 / 393-395 / 397-398</v>
          </cell>
          <cell r="N2694" t="str">
            <v>True</v>
          </cell>
          <cell r="O2694" t="str">
            <v>Inactive</v>
          </cell>
          <cell r="P2694" t="str">
            <v>ORG_B09</v>
          </cell>
        </row>
        <row r="2695">
          <cell r="A2695" t="str">
            <v>BI_YY154</v>
          </cell>
          <cell r="B2695" t="str">
            <v>YY154</v>
          </cell>
          <cell r="C2695" t="str">
            <v>BI_YY154 - Noxon Rapids Switchyard Sonet/Fiber</v>
          </cell>
          <cell r="D2695" t="str">
            <v>ER_5100</v>
          </cell>
          <cell r="E2695" t="str">
            <v>5100</v>
          </cell>
          <cell r="F2695" t="str">
            <v>ER_5100 - AVA-BPA Fiber Prj</v>
          </cell>
          <cell r="G2695" t="str">
            <v>Regular Capital - Pre Business Case</v>
          </cell>
          <cell r="H2695" t="str">
            <v>No Subfunction</v>
          </cell>
          <cell r="I2695" t="str">
            <v>No Function</v>
          </cell>
          <cell r="J2695" t="str">
            <v>No Driver</v>
          </cell>
          <cell r="K2695" t="str">
            <v>SRV_CD</v>
          </cell>
          <cell r="L2695" t="str">
            <v>JUR_AA</v>
          </cell>
          <cell r="M2695" t="str">
            <v>General 5yr 389 / 393-395 / 397-398</v>
          </cell>
          <cell r="N2695" t="str">
            <v>True</v>
          </cell>
          <cell r="O2695" t="str">
            <v>Inactive</v>
          </cell>
          <cell r="P2695" t="str">
            <v>ORG_B09</v>
          </cell>
        </row>
        <row r="2696">
          <cell r="A2696" t="str">
            <v>BI_YY155</v>
          </cell>
          <cell r="B2696" t="str">
            <v>YY155</v>
          </cell>
          <cell r="C2696" t="str">
            <v>BI_YY155 - AVA-BPA Sonet/ Fiber General Costs</v>
          </cell>
          <cell r="D2696" t="str">
            <v>ER_5100</v>
          </cell>
          <cell r="E2696" t="str">
            <v>5100</v>
          </cell>
          <cell r="F2696" t="str">
            <v>ER_5100 - AVA-BPA Fiber Prj</v>
          </cell>
          <cell r="G2696" t="str">
            <v>Regular Capital - Pre Business Case</v>
          </cell>
          <cell r="H2696" t="str">
            <v>No Subfunction</v>
          </cell>
          <cell r="I2696" t="str">
            <v>No Function</v>
          </cell>
          <cell r="J2696" t="str">
            <v>No Driver</v>
          </cell>
          <cell r="K2696" t="str">
            <v>SRV_CD</v>
          </cell>
          <cell r="L2696" t="str">
            <v>JUR_AA</v>
          </cell>
          <cell r="M2696" t="str">
            <v>General 5yr 389 / 393-395 / 397-398</v>
          </cell>
          <cell r="N2696" t="str">
            <v>True</v>
          </cell>
          <cell r="O2696" t="str">
            <v>Inactive</v>
          </cell>
          <cell r="P2696" t="str">
            <v>ORG_B09</v>
          </cell>
        </row>
        <row r="2697">
          <cell r="A2697" t="str">
            <v>BI_YY201</v>
          </cell>
          <cell r="B2697" t="str">
            <v>YY201</v>
          </cell>
          <cell r="C2697" t="str">
            <v>BI_YY201 - Investment Recovery</v>
          </cell>
          <cell r="D2697" t="str">
            <v>ER_7202</v>
          </cell>
          <cell r="E2697" t="str">
            <v>7202</v>
          </cell>
          <cell r="F2697" t="str">
            <v>ER_7202 - Investment Recovery</v>
          </cell>
          <cell r="G2697" t="str">
            <v>Regular Capital - Pre Business Case</v>
          </cell>
          <cell r="H2697" t="str">
            <v>No Subfunction</v>
          </cell>
          <cell r="I2697" t="str">
            <v>No Function</v>
          </cell>
          <cell r="J2697" t="str">
            <v>No Driver</v>
          </cell>
          <cell r="K2697" t="str">
            <v>SRV_ED</v>
          </cell>
          <cell r="L2697" t="str">
            <v>JUR_AN</v>
          </cell>
          <cell r="M2697" t="str">
            <v>Elec Distribution 360-373</v>
          </cell>
          <cell r="N2697" t="str">
            <v>True</v>
          </cell>
          <cell r="O2697" t="str">
            <v>Inactive</v>
          </cell>
          <cell r="P2697" t="str">
            <v>ORG_J51</v>
          </cell>
        </row>
        <row r="2698">
          <cell r="A2698" t="str">
            <v>BI_YY300</v>
          </cell>
          <cell r="B2698" t="str">
            <v>YY300</v>
          </cell>
          <cell r="C2698" t="str">
            <v>BI_YY300 - Bea / Rat Fiber - Ogpw</v>
          </cell>
          <cell r="D2698" t="str">
            <v>ER_5100</v>
          </cell>
          <cell r="E2698" t="str">
            <v>5100</v>
          </cell>
          <cell r="F2698" t="str">
            <v>ER_5100 - AVA-BPA Fiber Prj</v>
          </cell>
          <cell r="G2698" t="str">
            <v>Regular Capital - Pre Business Case</v>
          </cell>
          <cell r="H2698" t="str">
            <v>No Subfunction</v>
          </cell>
          <cell r="I2698" t="str">
            <v>No Function</v>
          </cell>
          <cell r="J2698" t="str">
            <v>No Driver</v>
          </cell>
          <cell r="K2698" t="str">
            <v>SRV_CD</v>
          </cell>
          <cell r="L2698" t="str">
            <v>JUR_AA</v>
          </cell>
          <cell r="M2698" t="str">
            <v>General 5yr 389 / 393-395 / 397-398</v>
          </cell>
          <cell r="N2698" t="str">
            <v>True</v>
          </cell>
          <cell r="O2698" t="str">
            <v>Inactive</v>
          </cell>
          <cell r="P2698" t="str">
            <v>ORG_B09</v>
          </cell>
        </row>
        <row r="2699">
          <cell r="A2699" t="str">
            <v>BI_YY301</v>
          </cell>
          <cell r="B2699" t="str">
            <v>YY301</v>
          </cell>
          <cell r="C2699" t="str">
            <v>BI_YY301 - Communication Facility Battery Replacement</v>
          </cell>
          <cell r="D2699" t="str">
            <v>ER_5102</v>
          </cell>
          <cell r="E2699" t="str">
            <v>5102</v>
          </cell>
          <cell r="F2699" t="str">
            <v>ER_5102 - Private Transport</v>
          </cell>
          <cell r="G2699" t="str">
            <v>Regular Capital - Pre Business Case</v>
          </cell>
          <cell r="H2699" t="str">
            <v>No Subfunction</v>
          </cell>
          <cell r="I2699" t="str">
            <v>No Function</v>
          </cell>
          <cell r="J2699" t="str">
            <v>No Driver</v>
          </cell>
          <cell r="K2699" t="str">
            <v>SRV_CD</v>
          </cell>
          <cell r="L2699" t="str">
            <v>JUR_AA</v>
          </cell>
          <cell r="M2699" t="str">
            <v>General 5yr 389 / 393-395 / 397-398</v>
          </cell>
          <cell r="N2699" t="str">
            <v>True</v>
          </cell>
          <cell r="O2699" t="str">
            <v>Inactive</v>
          </cell>
          <cell r="P2699" t="str">
            <v>ORG_B09</v>
          </cell>
        </row>
        <row r="2700">
          <cell r="A2700" t="str">
            <v>BI_YY302</v>
          </cell>
          <cell r="B2700" t="str">
            <v>YY302</v>
          </cell>
          <cell r="C2700" t="str">
            <v>BI_YY302 - Shawnee Comm Site HVAC Replacement</v>
          </cell>
          <cell r="D2700" t="str">
            <v>ER_5102</v>
          </cell>
          <cell r="E2700" t="str">
            <v>5102</v>
          </cell>
          <cell r="F2700" t="str">
            <v>ER_5102 - Private Transport</v>
          </cell>
          <cell r="G2700" t="str">
            <v>Regular Capital - Pre Business Case</v>
          </cell>
          <cell r="H2700" t="str">
            <v>No Subfunction</v>
          </cell>
          <cell r="I2700" t="str">
            <v>No Function</v>
          </cell>
          <cell r="J2700" t="str">
            <v>No Driver</v>
          </cell>
          <cell r="K2700" t="str">
            <v>SRV_CD</v>
          </cell>
          <cell r="L2700" t="str">
            <v>JUR_AA</v>
          </cell>
          <cell r="M2700" t="str">
            <v>General 5yr 389 / 393-395 / 397-398</v>
          </cell>
          <cell r="N2700" t="str">
            <v>True</v>
          </cell>
          <cell r="O2700" t="str">
            <v>Inactive</v>
          </cell>
          <cell r="P2700" t="str">
            <v>ORG_B09</v>
          </cell>
        </row>
        <row r="2701">
          <cell r="A2701" t="str">
            <v>BI_YY303</v>
          </cell>
          <cell r="B2701" t="str">
            <v>YY303</v>
          </cell>
          <cell r="C2701" t="str">
            <v>BI_YY303 - Telco Interface Protection</v>
          </cell>
          <cell r="D2701" t="str">
            <v>ER_5101</v>
          </cell>
          <cell r="E2701" t="str">
            <v>5101</v>
          </cell>
          <cell r="F2701" t="str">
            <v>ER_5101 - Telephony Systems</v>
          </cell>
          <cell r="G2701" t="str">
            <v>Regular Capital - Pre Business Case</v>
          </cell>
          <cell r="H2701" t="str">
            <v>No Subfunction</v>
          </cell>
          <cell r="I2701" t="str">
            <v>No Function</v>
          </cell>
          <cell r="J2701" t="str">
            <v>No Driver</v>
          </cell>
          <cell r="K2701" t="str">
            <v>SRV_CD</v>
          </cell>
          <cell r="L2701" t="str">
            <v>JUR_AA</v>
          </cell>
          <cell r="M2701" t="str">
            <v>General 5yr 389 / 393-395 / 397-398</v>
          </cell>
          <cell r="N2701" t="str">
            <v>True</v>
          </cell>
          <cell r="O2701" t="str">
            <v>Inactive</v>
          </cell>
          <cell r="P2701" t="str">
            <v>ORG_B09</v>
          </cell>
        </row>
        <row r="2702">
          <cell r="A2702" t="str">
            <v>BI_YY304</v>
          </cell>
          <cell r="B2702" t="str">
            <v>YY304</v>
          </cell>
          <cell r="C2702" t="str">
            <v>BI_YY304 - West of Hatwai Telecommunications</v>
          </cell>
          <cell r="D2702" t="str">
            <v>ER_2103</v>
          </cell>
          <cell r="E2702" t="str">
            <v>2103</v>
          </cell>
          <cell r="F2702" t="str">
            <v>ER_2103 - WoH Telecom</v>
          </cell>
          <cell r="G2702" t="str">
            <v>Regular Capital - Pre Business Case</v>
          </cell>
          <cell r="H2702" t="str">
            <v>No Subfunction</v>
          </cell>
          <cell r="I2702" t="str">
            <v>No Function</v>
          </cell>
          <cell r="J2702" t="str">
            <v>No Driver</v>
          </cell>
          <cell r="K2702" t="str">
            <v>SRV_ED</v>
          </cell>
          <cell r="L2702" t="str">
            <v>JUR_AN</v>
          </cell>
          <cell r="M2702" t="str">
            <v>General 5yr 389 / 393-395 / 397-398</v>
          </cell>
          <cell r="N2702" t="str">
            <v>True</v>
          </cell>
          <cell r="O2702" t="str">
            <v>Inactive</v>
          </cell>
          <cell r="P2702" t="str">
            <v>ORG_B09</v>
          </cell>
        </row>
        <row r="2703">
          <cell r="A2703" t="str">
            <v>BI_YY315</v>
          </cell>
          <cell r="B2703" t="str">
            <v>YY315</v>
          </cell>
          <cell r="C2703" t="str">
            <v>BI_YY315 - Microwave Digital Conversion</v>
          </cell>
          <cell r="D2703" t="str">
            <v>ER_5102</v>
          </cell>
          <cell r="E2703" t="str">
            <v>5102</v>
          </cell>
          <cell r="F2703" t="str">
            <v>ER_5102 - Private Transport</v>
          </cell>
          <cell r="G2703" t="str">
            <v>Regular Capital - Pre Business Case</v>
          </cell>
          <cell r="H2703" t="str">
            <v>No Subfunction</v>
          </cell>
          <cell r="I2703" t="str">
            <v>No Function</v>
          </cell>
          <cell r="J2703" t="str">
            <v>No Driver</v>
          </cell>
          <cell r="K2703" t="str">
            <v>SRV_CD</v>
          </cell>
          <cell r="L2703" t="str">
            <v>JUR_AA</v>
          </cell>
          <cell r="M2703" t="str">
            <v>General 5yr 389 / 393-395 / 397-398</v>
          </cell>
          <cell r="N2703" t="str">
            <v>True</v>
          </cell>
          <cell r="O2703" t="str">
            <v>Inactive</v>
          </cell>
          <cell r="P2703" t="str">
            <v>ORG_B09</v>
          </cell>
        </row>
        <row r="2704">
          <cell r="A2704" t="str">
            <v>BI_YY401</v>
          </cell>
          <cell r="B2704" t="str">
            <v>YY401</v>
          </cell>
          <cell r="C2704" t="str">
            <v>BI_YY401 - W Side Sub Telco Protection</v>
          </cell>
          <cell r="D2704" t="str">
            <v>ER_5101</v>
          </cell>
          <cell r="E2704" t="str">
            <v>5101</v>
          </cell>
          <cell r="F2704" t="str">
            <v>ER_5101 - Telephony Systems</v>
          </cell>
          <cell r="G2704" t="str">
            <v>Regular Capital - Pre Business Case</v>
          </cell>
          <cell r="H2704" t="str">
            <v>No Subfunction</v>
          </cell>
          <cell r="I2704" t="str">
            <v>No Function</v>
          </cell>
          <cell r="J2704" t="str">
            <v>No Driver</v>
          </cell>
          <cell r="K2704" t="str">
            <v>SRV_CD</v>
          </cell>
          <cell r="L2704" t="str">
            <v>JUR_AA</v>
          </cell>
          <cell r="M2704" t="str">
            <v>General 5yr 389 / 393-395 / 397-398</v>
          </cell>
          <cell r="N2704" t="str">
            <v>True</v>
          </cell>
          <cell r="O2704" t="str">
            <v>Inactive</v>
          </cell>
          <cell r="P2704" t="str">
            <v>ORG_B09</v>
          </cell>
        </row>
        <row r="2705">
          <cell r="A2705" t="str">
            <v>BI_YY402</v>
          </cell>
          <cell r="B2705" t="str">
            <v>YY402</v>
          </cell>
          <cell r="C2705" t="str">
            <v>BI_YY402 - Stardax Expansion</v>
          </cell>
          <cell r="D2705" t="str">
            <v>ER_5102</v>
          </cell>
          <cell r="E2705" t="str">
            <v>5102</v>
          </cell>
          <cell r="F2705" t="str">
            <v>ER_5102 - Private Transport</v>
          </cell>
          <cell r="G2705" t="str">
            <v>Regular Capital - Pre Business Case</v>
          </cell>
          <cell r="H2705" t="str">
            <v>No Subfunction</v>
          </cell>
          <cell r="I2705" t="str">
            <v>No Function</v>
          </cell>
          <cell r="J2705" t="str">
            <v>No Driver</v>
          </cell>
          <cell r="K2705" t="str">
            <v>SRV_CD</v>
          </cell>
          <cell r="L2705" t="str">
            <v>JUR_AA</v>
          </cell>
          <cell r="M2705" t="str">
            <v>General 5yr 389 / 393-395 / 397-398</v>
          </cell>
          <cell r="N2705" t="str">
            <v>True</v>
          </cell>
          <cell r="O2705" t="str">
            <v>Inactive</v>
          </cell>
          <cell r="P2705" t="str">
            <v>ORG_B09</v>
          </cell>
        </row>
        <row r="2706">
          <cell r="A2706" t="str">
            <v>BI_YY403</v>
          </cell>
          <cell r="B2706" t="str">
            <v>YY403</v>
          </cell>
          <cell r="C2706" t="str">
            <v>BI_YY403 - Mobile Transformer Communication System</v>
          </cell>
          <cell r="D2706" t="str">
            <v>ER_5104</v>
          </cell>
          <cell r="E2706" t="str">
            <v>5104</v>
          </cell>
          <cell r="F2706" t="str">
            <v>ER_5104 - Two-Way Radio System</v>
          </cell>
          <cell r="G2706" t="str">
            <v>Regular Capital - Pre Business Case</v>
          </cell>
          <cell r="H2706" t="str">
            <v>No Subfunction</v>
          </cell>
          <cell r="I2706" t="str">
            <v>No Function</v>
          </cell>
          <cell r="J2706" t="str">
            <v>No Driver</v>
          </cell>
          <cell r="K2706" t="str">
            <v>SRV_CD</v>
          </cell>
          <cell r="L2706" t="str">
            <v>JUR_AA</v>
          </cell>
          <cell r="M2706" t="str">
            <v>General 5yr 389 / 393-395 / 397-398</v>
          </cell>
          <cell r="N2706" t="str">
            <v>True</v>
          </cell>
          <cell r="O2706" t="str">
            <v>Inactive</v>
          </cell>
          <cell r="P2706" t="str">
            <v>ORG_B09</v>
          </cell>
        </row>
        <row r="2707">
          <cell r="A2707" t="str">
            <v>BI_YY500</v>
          </cell>
          <cell r="B2707" t="str">
            <v>YY500</v>
          </cell>
          <cell r="C2707" t="str">
            <v>BI_YY500 - Beacon to Bell Substation teleprotection / RAS</v>
          </cell>
          <cell r="D2707" t="str">
            <v>ER_2103</v>
          </cell>
          <cell r="E2707" t="str">
            <v>2103</v>
          </cell>
          <cell r="F2707" t="str">
            <v>ER_2103 - WoH Telecom</v>
          </cell>
          <cell r="G2707" t="str">
            <v>Regular Capital - Pre Business Case</v>
          </cell>
          <cell r="H2707" t="str">
            <v>No Subfunction</v>
          </cell>
          <cell r="I2707" t="str">
            <v>No Function</v>
          </cell>
          <cell r="J2707" t="str">
            <v>No Driver</v>
          </cell>
          <cell r="K2707" t="str">
            <v>SRV_ED</v>
          </cell>
          <cell r="L2707" t="str">
            <v>JUR_AN</v>
          </cell>
          <cell r="M2707" t="str">
            <v>General 5yr 389 / 393-395 / 397-398</v>
          </cell>
          <cell r="N2707" t="str">
            <v>True</v>
          </cell>
          <cell r="O2707" t="str">
            <v>Inactive</v>
          </cell>
          <cell r="P2707" t="str">
            <v>ORG_B09</v>
          </cell>
        </row>
        <row r="2708">
          <cell r="A2708" t="str">
            <v>BI_YY501</v>
          </cell>
          <cell r="B2708" t="str">
            <v>YY501</v>
          </cell>
          <cell r="C2708" t="str">
            <v>BI_YY501 - WoH Benewah / Boulder Sub Projects</v>
          </cell>
          <cell r="D2708" t="str">
            <v>ER_2103</v>
          </cell>
          <cell r="E2708" t="str">
            <v>2103</v>
          </cell>
          <cell r="F2708" t="str">
            <v>ER_2103 - WoH Telecom</v>
          </cell>
          <cell r="G2708" t="str">
            <v>Regular Capital - Pre Business Case</v>
          </cell>
          <cell r="H2708" t="str">
            <v>No Subfunction</v>
          </cell>
          <cell r="I2708" t="str">
            <v>No Function</v>
          </cell>
          <cell r="J2708" t="str">
            <v>No Driver</v>
          </cell>
          <cell r="K2708" t="str">
            <v>SRV_ED</v>
          </cell>
          <cell r="L2708" t="str">
            <v>JUR_AN</v>
          </cell>
          <cell r="M2708" t="str">
            <v>General 5yr 389 / 393-395 / 397-398</v>
          </cell>
          <cell r="N2708" t="str">
            <v>True</v>
          </cell>
          <cell r="O2708" t="str">
            <v>Inactive</v>
          </cell>
          <cell r="P2708" t="str">
            <v>ORG_B09</v>
          </cell>
        </row>
        <row r="2709">
          <cell r="A2709" t="str">
            <v>BI_YY502</v>
          </cell>
          <cell r="B2709" t="str">
            <v>YY502</v>
          </cell>
          <cell r="C2709" t="str">
            <v>BI_YY502 - WoH N Teleprotect Schema-Kell Off/Mica Pk/Benew</v>
          </cell>
          <cell r="D2709" t="str">
            <v>ER_2103</v>
          </cell>
          <cell r="E2709" t="str">
            <v>2103</v>
          </cell>
          <cell r="F2709" t="str">
            <v>ER_2103 - WoH Telecom</v>
          </cell>
          <cell r="G2709" t="str">
            <v>Regular Capital - Pre Business Case</v>
          </cell>
          <cell r="H2709" t="str">
            <v>No Subfunction</v>
          </cell>
          <cell r="I2709" t="str">
            <v>No Function</v>
          </cell>
          <cell r="J2709" t="str">
            <v>No Driver</v>
          </cell>
          <cell r="K2709" t="str">
            <v>SRV_ED</v>
          </cell>
          <cell r="L2709" t="str">
            <v>JUR_AN</v>
          </cell>
          <cell r="M2709" t="str">
            <v>General 5yr 389 / 393-395 / 397-398</v>
          </cell>
          <cell r="N2709" t="str">
            <v>True</v>
          </cell>
          <cell r="O2709" t="str">
            <v>Inactive</v>
          </cell>
          <cell r="P2709" t="str">
            <v>ORG_B09</v>
          </cell>
        </row>
        <row r="2710">
          <cell r="A2710" t="str">
            <v>BI_YY503</v>
          </cell>
          <cell r="B2710" t="str">
            <v>YY503</v>
          </cell>
          <cell r="C2710" t="str">
            <v>BI_YY503 - WoH S Teleprotec Proj-Dry Crk/N Lew/Hatwai/Lolo</v>
          </cell>
          <cell r="D2710" t="str">
            <v>ER_2103</v>
          </cell>
          <cell r="E2710" t="str">
            <v>2103</v>
          </cell>
          <cell r="F2710" t="str">
            <v>ER_2103 - WoH Telecom</v>
          </cell>
          <cell r="G2710" t="str">
            <v>Regular Capital - Pre Business Case</v>
          </cell>
          <cell r="H2710" t="str">
            <v>No Subfunction</v>
          </cell>
          <cell r="I2710" t="str">
            <v>No Function</v>
          </cell>
          <cell r="J2710" t="str">
            <v>No Driver</v>
          </cell>
          <cell r="K2710" t="str">
            <v>SRV_ED</v>
          </cell>
          <cell r="L2710" t="str">
            <v>JUR_AN</v>
          </cell>
          <cell r="M2710" t="str">
            <v>General 5yr 389 / 393-395 / 397-398</v>
          </cell>
          <cell r="N2710" t="str">
            <v>True</v>
          </cell>
          <cell r="O2710" t="str">
            <v>Inactive</v>
          </cell>
          <cell r="P2710" t="str">
            <v>ORG_B09</v>
          </cell>
        </row>
        <row r="2711">
          <cell r="A2711" t="str">
            <v>BI_YY606</v>
          </cell>
          <cell r="B2711" t="str">
            <v>YY606</v>
          </cell>
          <cell r="C2711" t="str">
            <v>BI_YY606 - MSE-Tetragenics MC3000 Upgrade</v>
          </cell>
          <cell r="D2711" t="str">
            <v>ER_5102</v>
          </cell>
          <cell r="E2711" t="str">
            <v>5102</v>
          </cell>
          <cell r="F2711" t="str">
            <v>ER_5102 - Private Transport</v>
          </cell>
          <cell r="G2711" t="str">
            <v>Regular Capital - Pre Business Case</v>
          </cell>
          <cell r="H2711" t="str">
            <v>No Subfunction</v>
          </cell>
          <cell r="I2711" t="str">
            <v>No Function</v>
          </cell>
          <cell r="J2711" t="str">
            <v>No Driver</v>
          </cell>
          <cell r="K2711" t="str">
            <v>SRV_CD</v>
          </cell>
          <cell r="L2711" t="str">
            <v>JUR_AA</v>
          </cell>
          <cell r="M2711" t="str">
            <v>General 5yr 389 / 393-395 / 397-398</v>
          </cell>
          <cell r="N2711" t="str">
            <v>False</v>
          </cell>
          <cell r="O2711" t="str">
            <v>Inactive</v>
          </cell>
          <cell r="P2711" t="str">
            <v>ORG_B09</v>
          </cell>
        </row>
        <row r="2712">
          <cell r="A2712" t="str">
            <v>BI_YY607</v>
          </cell>
          <cell r="B2712" t="str">
            <v>YY607</v>
          </cell>
          <cell r="C2712" t="str">
            <v>BI_YY607 - Nox-Cab Trunked Radio System Upgrade</v>
          </cell>
          <cell r="D2712" t="str">
            <v>ER_5104</v>
          </cell>
          <cell r="E2712" t="str">
            <v>5104</v>
          </cell>
          <cell r="F2712" t="str">
            <v>ER_5104 - Two-Way Radio System</v>
          </cell>
          <cell r="G2712" t="str">
            <v>Regular Capital - Pre Business Case</v>
          </cell>
          <cell r="H2712" t="str">
            <v>No Subfunction</v>
          </cell>
          <cell r="I2712" t="str">
            <v>No Function</v>
          </cell>
          <cell r="J2712" t="str">
            <v>No Driver</v>
          </cell>
          <cell r="K2712" t="str">
            <v>SRV_CD</v>
          </cell>
          <cell r="L2712" t="str">
            <v>JUR_AA</v>
          </cell>
          <cell r="M2712" t="str">
            <v>General 5yr 389 / 393-395 / 397-398</v>
          </cell>
          <cell r="N2712" t="str">
            <v>True</v>
          </cell>
          <cell r="O2712" t="str">
            <v>Inactive</v>
          </cell>
          <cell r="P2712" t="str">
            <v>ORG_B09</v>
          </cell>
        </row>
        <row r="2713">
          <cell r="A2713" t="str">
            <v>BI_YY704</v>
          </cell>
          <cell r="B2713" t="str">
            <v>YY704</v>
          </cell>
          <cell r="C2713" t="str">
            <v>BI_YY704 - SONET OC3 Laser Upgrade</v>
          </cell>
          <cell r="D2713" t="str">
            <v>ER_5102</v>
          </cell>
          <cell r="E2713" t="str">
            <v>5102</v>
          </cell>
          <cell r="F2713" t="str">
            <v>ER_5102 - Private Transport</v>
          </cell>
          <cell r="G2713" t="str">
            <v>Regular Capital - Pre Business Case</v>
          </cell>
          <cell r="H2713" t="str">
            <v>No Subfunction</v>
          </cell>
          <cell r="I2713" t="str">
            <v>No Function</v>
          </cell>
          <cell r="J2713" t="str">
            <v>No Driver</v>
          </cell>
          <cell r="K2713" t="str">
            <v>SRV_CD</v>
          </cell>
          <cell r="L2713" t="str">
            <v>JUR_AA</v>
          </cell>
          <cell r="M2713" t="str">
            <v>General 5yr 389 / 393-395 / 397-398</v>
          </cell>
          <cell r="N2713" t="str">
            <v>True</v>
          </cell>
          <cell r="O2713" t="str">
            <v>Inactive</v>
          </cell>
          <cell r="P2713" t="str">
            <v>ORG_B09</v>
          </cell>
        </row>
        <row r="2714">
          <cell r="A2714" t="str">
            <v>BI_YY722</v>
          </cell>
          <cell r="B2714" t="str">
            <v>YY722</v>
          </cell>
          <cell r="C2714" t="str">
            <v>BI_YY722 - BUCC</v>
          </cell>
          <cell r="D2714" t="str">
            <v>ER_5107</v>
          </cell>
          <cell r="E2714" t="str">
            <v>5107</v>
          </cell>
          <cell r="F2714" t="str">
            <v>ER_5107 - Backup Control Center</v>
          </cell>
          <cell r="G2714" t="str">
            <v>Regular Capital - Pre Business Case</v>
          </cell>
          <cell r="H2714" t="str">
            <v>No Subfunction</v>
          </cell>
          <cell r="I2714" t="str">
            <v>No Function</v>
          </cell>
          <cell r="J2714" t="str">
            <v>No Driver</v>
          </cell>
          <cell r="K2714" t="str">
            <v>SRV_ED</v>
          </cell>
          <cell r="L2714" t="str">
            <v>JUR_AN</v>
          </cell>
          <cell r="M2714" t="str">
            <v>General 5yr 389 / 393-395 / 397-398</v>
          </cell>
          <cell r="N2714" t="str">
            <v>True</v>
          </cell>
          <cell r="O2714" t="str">
            <v>Inactive</v>
          </cell>
          <cell r="P2714" t="str">
            <v>ORG_P09</v>
          </cell>
        </row>
        <row r="2715">
          <cell r="A2715" t="str">
            <v>BI_YY741</v>
          </cell>
          <cell r="B2715" t="str">
            <v>YY741</v>
          </cell>
          <cell r="C2715" t="str">
            <v>BI_YY741 - BackUp Control Center (bucc) Development</v>
          </cell>
          <cell r="D2715" t="str">
            <v>ER_5102</v>
          </cell>
          <cell r="E2715" t="str">
            <v>5102</v>
          </cell>
          <cell r="F2715" t="str">
            <v>ER_5102 - Private Transport</v>
          </cell>
          <cell r="G2715" t="str">
            <v>Regular Capital - Pre Business Case</v>
          </cell>
          <cell r="H2715" t="str">
            <v>No Subfunction</v>
          </cell>
          <cell r="I2715" t="str">
            <v>No Function</v>
          </cell>
          <cell r="J2715" t="str">
            <v>No Driver</v>
          </cell>
          <cell r="K2715" t="str">
            <v>SRV_CD</v>
          </cell>
          <cell r="L2715" t="str">
            <v>JUR_AA</v>
          </cell>
          <cell r="M2715" t="str">
            <v>General 5yr 389 / 393-395 / 397-398</v>
          </cell>
          <cell r="N2715" t="str">
            <v>True</v>
          </cell>
          <cell r="O2715" t="str">
            <v>Inactive</v>
          </cell>
          <cell r="P2715" t="str">
            <v>ORG_B09</v>
          </cell>
        </row>
        <row r="2716">
          <cell r="A2716" t="str">
            <v>BI_YY747</v>
          </cell>
          <cell r="B2716" t="str">
            <v>YY747</v>
          </cell>
          <cell r="C2716" t="str">
            <v>BI_YY747 - Comm Site Battery Replacements</v>
          </cell>
          <cell r="D2716" t="str">
            <v>ER_5103</v>
          </cell>
          <cell r="E2716" t="str">
            <v>5103</v>
          </cell>
          <cell r="F2716" t="str">
            <v>ER_5103 - Microwave Site Improvement Mica Peak</v>
          </cell>
          <cell r="G2716" t="str">
            <v>Regular Capital - Pre Business Case</v>
          </cell>
          <cell r="H2716" t="str">
            <v>No Subfunction</v>
          </cell>
          <cell r="I2716" t="str">
            <v>No Function</v>
          </cell>
          <cell r="J2716" t="str">
            <v>No Driver</v>
          </cell>
          <cell r="K2716" t="str">
            <v>SRV_CD</v>
          </cell>
          <cell r="L2716" t="str">
            <v>JUR_AA</v>
          </cell>
          <cell r="M2716" t="str">
            <v>General 5yr 389 / 393-395 / 397-398</v>
          </cell>
          <cell r="N2716" t="str">
            <v>True</v>
          </cell>
          <cell r="O2716" t="str">
            <v>Inactive</v>
          </cell>
          <cell r="P2716" t="str">
            <v>ORG_B09</v>
          </cell>
        </row>
        <row r="2717">
          <cell r="A2717" t="str">
            <v>BI_YY795</v>
          </cell>
          <cell r="B2717" t="str">
            <v>YY795</v>
          </cell>
          <cell r="C2717" t="str">
            <v>BI_YY795 - 2Way Radio System</v>
          </cell>
          <cell r="D2717" t="str">
            <v>ER_5104</v>
          </cell>
          <cell r="E2717" t="str">
            <v>5104</v>
          </cell>
          <cell r="F2717" t="str">
            <v>ER_5104 - Two-Way Radio System</v>
          </cell>
          <cell r="G2717" t="str">
            <v>Regular Capital - Pre Business Case</v>
          </cell>
          <cell r="H2717" t="str">
            <v>No Subfunction</v>
          </cell>
          <cell r="I2717" t="str">
            <v>No Function</v>
          </cell>
          <cell r="J2717" t="str">
            <v>No Driver</v>
          </cell>
          <cell r="K2717" t="str">
            <v>SRV_CD</v>
          </cell>
          <cell r="L2717" t="str">
            <v>JUR_AA</v>
          </cell>
          <cell r="M2717" t="str">
            <v>General 5yr 389 / 393-395 / 397-398</v>
          </cell>
          <cell r="N2717" t="str">
            <v>False</v>
          </cell>
          <cell r="O2717" t="str">
            <v>Inactive</v>
          </cell>
          <cell r="P2717" t="str">
            <v>ORG_B09</v>
          </cell>
        </row>
        <row r="2718">
          <cell r="A2718" t="str">
            <v>BI_YY801</v>
          </cell>
          <cell r="B2718" t="str">
            <v>YY801</v>
          </cell>
          <cell r="C2718" t="str">
            <v>BI_YY801 - Fire Suppression Systems for Communications Sites</v>
          </cell>
          <cell r="D2718" t="str">
            <v>ER_5102</v>
          </cell>
          <cell r="E2718" t="str">
            <v>5102</v>
          </cell>
          <cell r="F2718" t="str">
            <v>ER_5102 - Private Transport</v>
          </cell>
          <cell r="G2718" t="str">
            <v>Regular Capital - Pre Business Case</v>
          </cell>
          <cell r="H2718" t="str">
            <v>No Subfunction</v>
          </cell>
          <cell r="I2718" t="str">
            <v>No Function</v>
          </cell>
          <cell r="J2718" t="str">
            <v>No Driver</v>
          </cell>
          <cell r="K2718" t="str">
            <v>SRV_CD</v>
          </cell>
          <cell r="L2718" t="str">
            <v>JUR_AA</v>
          </cell>
          <cell r="M2718" t="str">
            <v>General 5yr 389 / 393-395 / 397-398</v>
          </cell>
          <cell r="N2718" t="str">
            <v>True</v>
          </cell>
          <cell r="O2718" t="str">
            <v>Inactive</v>
          </cell>
          <cell r="P2718" t="str">
            <v>ORG_B09</v>
          </cell>
        </row>
        <row r="2719">
          <cell r="A2719" t="str">
            <v>BI_YY802</v>
          </cell>
          <cell r="B2719" t="str">
            <v>YY802</v>
          </cell>
          <cell r="C2719" t="str">
            <v>BI_YY802 - SONET VistaNet Visibility &amp; Alarm Monitoring System</v>
          </cell>
          <cell r="D2719" t="str">
            <v>ER_5102</v>
          </cell>
          <cell r="E2719" t="str">
            <v>5102</v>
          </cell>
          <cell r="F2719" t="str">
            <v>ER_5102 - Private Transport</v>
          </cell>
          <cell r="G2719" t="str">
            <v>Regular Capital - Pre Business Case</v>
          </cell>
          <cell r="H2719" t="str">
            <v>No Subfunction</v>
          </cell>
          <cell r="I2719" t="str">
            <v>No Function</v>
          </cell>
          <cell r="J2719" t="str">
            <v>No Driver</v>
          </cell>
          <cell r="K2719" t="str">
            <v>SRV_CD</v>
          </cell>
          <cell r="L2719" t="str">
            <v>JUR_AA</v>
          </cell>
          <cell r="M2719" t="str">
            <v>General 5yr 389 / 393-395 / 397-398</v>
          </cell>
          <cell r="N2719" t="str">
            <v>False</v>
          </cell>
          <cell r="O2719" t="str">
            <v>Inactive</v>
          </cell>
          <cell r="P2719" t="str">
            <v>ORG_B09</v>
          </cell>
        </row>
        <row r="2720">
          <cell r="A2720" t="str">
            <v>BI_YY803</v>
          </cell>
          <cell r="B2720" t="str">
            <v>YY803</v>
          </cell>
          <cell r="C2720" t="str">
            <v>BI_YY803 - Substation Fiber Optic Connectivity</v>
          </cell>
          <cell r="D2720" t="str">
            <v>ER_5102</v>
          </cell>
          <cell r="E2720" t="str">
            <v>5102</v>
          </cell>
          <cell r="F2720" t="str">
            <v>ER_5102 - Private Transport</v>
          </cell>
          <cell r="G2720" t="str">
            <v>Regular Capital - Pre Business Case</v>
          </cell>
          <cell r="H2720" t="str">
            <v>No Subfunction</v>
          </cell>
          <cell r="I2720" t="str">
            <v>No Function</v>
          </cell>
          <cell r="J2720" t="str">
            <v>No Driver</v>
          </cell>
          <cell r="K2720" t="str">
            <v>SRV_CD</v>
          </cell>
          <cell r="L2720" t="str">
            <v>JUR_AA</v>
          </cell>
          <cell r="M2720" t="str">
            <v>General 5yr 389 / 393-395 / 397-398</v>
          </cell>
          <cell r="N2720" t="str">
            <v>True</v>
          </cell>
          <cell r="O2720" t="str">
            <v>Inactive</v>
          </cell>
          <cell r="P2720" t="str">
            <v>ORG_B09</v>
          </cell>
        </row>
        <row r="2721">
          <cell r="A2721" t="str">
            <v>BI_YY804</v>
          </cell>
          <cell r="B2721" t="str">
            <v>YY804</v>
          </cell>
          <cell r="C2721" t="str">
            <v>BI_YY804 - Technology Base Projects</v>
          </cell>
          <cell r="D2721" t="str">
            <v>ER_5102</v>
          </cell>
          <cell r="E2721" t="str">
            <v>5102</v>
          </cell>
          <cell r="F2721" t="str">
            <v>ER_5102 - Private Transport</v>
          </cell>
          <cell r="G2721" t="str">
            <v>Regular Capital - Pre Business Case</v>
          </cell>
          <cell r="H2721" t="str">
            <v>No Subfunction</v>
          </cell>
          <cell r="I2721" t="str">
            <v>No Function</v>
          </cell>
          <cell r="J2721" t="str">
            <v>No Driver</v>
          </cell>
          <cell r="K2721" t="str">
            <v>SRV_CD</v>
          </cell>
          <cell r="L2721" t="str">
            <v>JUR_AA</v>
          </cell>
          <cell r="M2721" t="str">
            <v>General 5yr 389 / 393-395 / 397-398</v>
          </cell>
          <cell r="N2721" t="str">
            <v>False</v>
          </cell>
          <cell r="O2721" t="str">
            <v>Inactive</v>
          </cell>
          <cell r="P2721" t="str">
            <v>ORG_B09</v>
          </cell>
        </row>
        <row r="2722">
          <cell r="A2722" t="str">
            <v>BI_YY805</v>
          </cell>
          <cell r="B2722" t="str">
            <v>YY805</v>
          </cell>
          <cell r="C2722" t="str">
            <v>BI_YY805 - Mt Spokane DC Distribution</v>
          </cell>
          <cell r="D2722" t="str">
            <v>ER_5102</v>
          </cell>
          <cell r="E2722" t="str">
            <v>5102</v>
          </cell>
          <cell r="F2722" t="str">
            <v>ER_5102 - Private Transport</v>
          </cell>
          <cell r="G2722" t="str">
            <v>Regular Capital - Pre Business Case</v>
          </cell>
          <cell r="H2722" t="str">
            <v>No Subfunction</v>
          </cell>
          <cell r="I2722" t="str">
            <v>No Function</v>
          </cell>
          <cell r="J2722" t="str">
            <v>No Driver</v>
          </cell>
          <cell r="K2722" t="str">
            <v>SRV_CD</v>
          </cell>
          <cell r="L2722" t="str">
            <v>JUR_AA</v>
          </cell>
          <cell r="M2722" t="str">
            <v>General 5yr 389 / 393-395 / 397-398</v>
          </cell>
          <cell r="N2722" t="str">
            <v>True</v>
          </cell>
          <cell r="O2722" t="str">
            <v>Inactive</v>
          </cell>
          <cell r="P2722" t="str">
            <v>ORG_B09</v>
          </cell>
        </row>
        <row r="2723">
          <cell r="A2723" t="str">
            <v>BI_YY806</v>
          </cell>
          <cell r="B2723" t="str">
            <v>YY806</v>
          </cell>
          <cell r="C2723" t="str">
            <v>BI_YY806 - Ventilation systems for microwave radio sites</v>
          </cell>
          <cell r="D2723" t="str">
            <v>ER_5102</v>
          </cell>
          <cell r="E2723" t="str">
            <v>5102</v>
          </cell>
          <cell r="F2723" t="str">
            <v>ER_5102 - Private Transport</v>
          </cell>
          <cell r="G2723" t="str">
            <v>Regular Capital - Pre Business Case</v>
          </cell>
          <cell r="H2723" t="str">
            <v>No Subfunction</v>
          </cell>
          <cell r="I2723" t="str">
            <v>No Function</v>
          </cell>
          <cell r="J2723" t="str">
            <v>No Driver</v>
          </cell>
          <cell r="K2723" t="str">
            <v>SRV_CD</v>
          </cell>
          <cell r="L2723" t="str">
            <v>JUR_AA</v>
          </cell>
          <cell r="M2723" t="str">
            <v>General 5yr 389 / 393-395 / 397-398</v>
          </cell>
          <cell r="N2723" t="str">
            <v>True</v>
          </cell>
          <cell r="O2723" t="str">
            <v>Inactive</v>
          </cell>
          <cell r="P2723" t="str">
            <v>ORG_B09</v>
          </cell>
        </row>
        <row r="2724">
          <cell r="A2724" t="str">
            <v>BI_YY807</v>
          </cell>
          <cell r="B2724" t="str">
            <v>YY807</v>
          </cell>
          <cell r="C2724" t="str">
            <v>BI_YY807 - SONET Test Lab Equipment</v>
          </cell>
          <cell r="D2724" t="str">
            <v>ER_5102</v>
          </cell>
          <cell r="E2724" t="str">
            <v>5102</v>
          </cell>
          <cell r="F2724" t="str">
            <v>ER_5102 - Private Transport</v>
          </cell>
          <cell r="G2724" t="str">
            <v>Regular Capital - Pre Business Case</v>
          </cell>
          <cell r="H2724" t="str">
            <v>No Subfunction</v>
          </cell>
          <cell r="I2724" t="str">
            <v>No Function</v>
          </cell>
          <cell r="J2724" t="str">
            <v>No Driver</v>
          </cell>
          <cell r="K2724" t="str">
            <v>SRV_CD</v>
          </cell>
          <cell r="L2724" t="str">
            <v>JUR_AA</v>
          </cell>
          <cell r="M2724" t="str">
            <v>General 5yr 389 / 393-395 / 397-398</v>
          </cell>
          <cell r="N2724" t="str">
            <v>False</v>
          </cell>
          <cell r="O2724" t="str">
            <v>Inactive</v>
          </cell>
          <cell r="P2724" t="str">
            <v>ORG_B09</v>
          </cell>
        </row>
        <row r="2725">
          <cell r="A2725" t="str">
            <v>BI_YY808</v>
          </cell>
          <cell r="B2725" t="str">
            <v>YY808</v>
          </cell>
          <cell r="C2725" t="str">
            <v>BI_YY808 - Technology Base Projects</v>
          </cell>
          <cell r="D2725" t="str">
            <v>ER_5103</v>
          </cell>
          <cell r="E2725" t="str">
            <v>5103</v>
          </cell>
          <cell r="F2725" t="str">
            <v>ER_5103 - Microwave Site Improvement Mica Peak</v>
          </cell>
          <cell r="G2725" t="str">
            <v>Regular Capital - Pre Business Case</v>
          </cell>
          <cell r="H2725" t="str">
            <v>No Subfunction</v>
          </cell>
          <cell r="I2725" t="str">
            <v>No Function</v>
          </cell>
          <cell r="J2725" t="str">
            <v>No Driver</v>
          </cell>
          <cell r="K2725" t="str">
            <v>SRV_CD</v>
          </cell>
          <cell r="L2725" t="str">
            <v>JUR_AA</v>
          </cell>
          <cell r="M2725" t="str">
            <v>General 5yr 389 / 393-395 / 397-398</v>
          </cell>
          <cell r="N2725" t="str">
            <v>False</v>
          </cell>
          <cell r="O2725" t="str">
            <v>Inactive</v>
          </cell>
          <cell r="P2725" t="str">
            <v>ORG_B09</v>
          </cell>
        </row>
        <row r="2726">
          <cell r="A2726" t="str">
            <v>BI_YY809</v>
          </cell>
          <cell r="B2726" t="str">
            <v>YY809</v>
          </cell>
          <cell r="C2726" t="str">
            <v>BI_YY809 - Technology Base Projects</v>
          </cell>
          <cell r="D2726" t="str">
            <v>ER_5104</v>
          </cell>
          <cell r="E2726" t="str">
            <v>5104</v>
          </cell>
          <cell r="F2726" t="str">
            <v>ER_5104 - Two-Way Radio System</v>
          </cell>
          <cell r="G2726" t="str">
            <v>Regular Capital - Pre Business Case</v>
          </cell>
          <cell r="H2726" t="str">
            <v>No Subfunction</v>
          </cell>
          <cell r="I2726" t="str">
            <v>No Function</v>
          </cell>
          <cell r="J2726" t="str">
            <v>No Driver</v>
          </cell>
          <cell r="K2726" t="str">
            <v>SRV_CD</v>
          </cell>
          <cell r="L2726" t="str">
            <v>JUR_AA</v>
          </cell>
          <cell r="M2726" t="str">
            <v>General 5yr 389 / 393-395 / 397-398</v>
          </cell>
          <cell r="N2726" t="str">
            <v>False</v>
          </cell>
          <cell r="O2726" t="str">
            <v>Inactive</v>
          </cell>
          <cell r="P2726" t="str">
            <v>ORG_B09</v>
          </cell>
        </row>
        <row r="2727">
          <cell r="A2727" t="str">
            <v>BI_YY810</v>
          </cell>
          <cell r="B2727" t="str">
            <v>YY810</v>
          </cell>
          <cell r="C2727" t="str">
            <v>BI_YY810 - 115kV Protection Communications</v>
          </cell>
          <cell r="D2727" t="str">
            <v>ER_5110</v>
          </cell>
          <cell r="E2727" t="str">
            <v>5110</v>
          </cell>
          <cell r="F2727" t="str">
            <v>ER_5110 - 115kV Protection Communications</v>
          </cell>
          <cell r="G2727" t="str">
            <v>Regular Capital - Pre Business Case</v>
          </cell>
          <cell r="H2727" t="str">
            <v>No Subfunction</v>
          </cell>
          <cell r="I2727" t="str">
            <v>No Function</v>
          </cell>
          <cell r="J2727" t="str">
            <v>No Driver</v>
          </cell>
          <cell r="K2727" t="str">
            <v>SRV_ED</v>
          </cell>
          <cell r="L2727" t="str">
            <v>JUR_AN</v>
          </cell>
          <cell r="M2727" t="str">
            <v>General 5yr 389 / 393-395 / 397-398</v>
          </cell>
          <cell r="N2727" t="str">
            <v>True</v>
          </cell>
          <cell r="O2727" t="str">
            <v>Inactive</v>
          </cell>
          <cell r="P2727" t="str">
            <v>ORG_P09</v>
          </cell>
        </row>
        <row r="2728">
          <cell r="A2728" t="str">
            <v>BI_YY811</v>
          </cell>
          <cell r="B2728" t="str">
            <v>YY811</v>
          </cell>
          <cell r="C2728" t="str">
            <v>BI_YY811 - Beacon Storage Yard Security</v>
          </cell>
          <cell r="D2728" t="str">
            <v>ER_5002</v>
          </cell>
          <cell r="E2728" t="str">
            <v>5002</v>
          </cell>
          <cell r="F2728" t="str">
            <v>ER_5002 - Security Initiative</v>
          </cell>
          <cell r="G2728" t="str">
            <v>Enterprise Security</v>
          </cell>
          <cell r="H2728" t="str">
            <v>Security Capital</v>
          </cell>
          <cell r="I2728" t="str">
            <v>Other Function</v>
          </cell>
          <cell r="J2728" t="str">
            <v>Customer Service Quality &amp; Reliability</v>
          </cell>
          <cell r="K2728" t="str">
            <v>SRV_CD</v>
          </cell>
          <cell r="L2728" t="str">
            <v>JUR_AA</v>
          </cell>
          <cell r="M2728" t="str">
            <v>General 5yr 389 / 393-395 / 397-398</v>
          </cell>
          <cell r="N2728" t="str">
            <v>True</v>
          </cell>
          <cell r="O2728" t="str">
            <v>Inactive</v>
          </cell>
          <cell r="P2728" t="str">
            <v>ORG_T08</v>
          </cell>
        </row>
        <row r="2729">
          <cell r="A2729" t="str">
            <v>BI_YY826</v>
          </cell>
          <cell r="B2729" t="str">
            <v>YY826</v>
          </cell>
          <cell r="C2729" t="str">
            <v>BI_YY826 - 2008 Next Generation Radio System Development</v>
          </cell>
          <cell r="D2729" t="str">
            <v>ER_5106</v>
          </cell>
          <cell r="E2729" t="str">
            <v>5106</v>
          </cell>
          <cell r="F2729" t="str">
            <v>ER_5106 - Next Generation Radio System</v>
          </cell>
          <cell r="G2729" t="str">
            <v>Next Generation Radio</v>
          </cell>
          <cell r="H2729" t="str">
            <v>ET Subfunction</v>
          </cell>
          <cell r="I2729" t="str">
            <v>ET</v>
          </cell>
          <cell r="J2729" t="str">
            <v>Mandatory &amp; Compliance</v>
          </cell>
          <cell r="K2729" t="str">
            <v>SRV_CD</v>
          </cell>
          <cell r="L2729" t="str">
            <v>JUR_AA</v>
          </cell>
          <cell r="M2729" t="str">
            <v>General 5yr 389 / 393-395 / 397-398</v>
          </cell>
          <cell r="N2729" t="str">
            <v>True</v>
          </cell>
          <cell r="O2729" t="str">
            <v>Inactive</v>
          </cell>
          <cell r="P2729" t="str">
            <v>ORG_P99</v>
          </cell>
        </row>
        <row r="2730">
          <cell r="A2730" t="str">
            <v>BI_YY839</v>
          </cell>
          <cell r="B2730" t="str">
            <v>YY839</v>
          </cell>
          <cell r="C2730" t="str">
            <v>BI_YY839 - Microwave Site Alarm Replacement</v>
          </cell>
          <cell r="D2730" t="str">
            <v>ER_5105</v>
          </cell>
          <cell r="E2730" t="str">
            <v>5105</v>
          </cell>
          <cell r="F2730" t="str">
            <v>ER_5105 - Microwave Sites Alarm Replacement</v>
          </cell>
          <cell r="G2730" t="str">
            <v>Regular Capital - Pre Business Case</v>
          </cell>
          <cell r="H2730" t="str">
            <v>No Subfunction</v>
          </cell>
          <cell r="I2730" t="str">
            <v>No Function</v>
          </cell>
          <cell r="J2730" t="str">
            <v>No Driver</v>
          </cell>
          <cell r="K2730" t="str">
            <v>SRV_CD</v>
          </cell>
          <cell r="L2730" t="str">
            <v>JUR_AA</v>
          </cell>
          <cell r="M2730" t="str">
            <v>General 5yr 389 / 393-395 / 397-398</v>
          </cell>
          <cell r="N2730" t="str">
            <v>True</v>
          </cell>
          <cell r="O2730" t="str">
            <v>Inactive</v>
          </cell>
          <cell r="P2730" t="str">
            <v>ORG_B09</v>
          </cell>
        </row>
        <row r="2731">
          <cell r="A2731" t="str">
            <v>BI_YY840</v>
          </cell>
          <cell r="B2731" t="str">
            <v>YY840</v>
          </cell>
          <cell r="C2731" t="str">
            <v>BI_YY840 - Mobile Dispatch II</v>
          </cell>
          <cell r="D2731" t="str">
            <v>ER_5108</v>
          </cell>
          <cell r="E2731" t="str">
            <v>5108</v>
          </cell>
          <cell r="F2731" t="str">
            <v>ER_5108 - Mobile Dispatch II</v>
          </cell>
          <cell r="G2731" t="str">
            <v>Regular Capital - Pre Business Case</v>
          </cell>
          <cell r="H2731" t="str">
            <v>No Subfunction</v>
          </cell>
          <cell r="I2731" t="str">
            <v>No Function</v>
          </cell>
          <cell r="J2731" t="str">
            <v>No Driver</v>
          </cell>
          <cell r="K2731" t="str">
            <v>SRV_ED</v>
          </cell>
          <cell r="L2731" t="str">
            <v>JUR_AN</v>
          </cell>
          <cell r="M2731" t="str">
            <v>General 5yr 389 / 393-395 / 397-398</v>
          </cell>
          <cell r="N2731" t="str">
            <v>True</v>
          </cell>
          <cell r="O2731" t="str">
            <v>Inactive</v>
          </cell>
          <cell r="P2731" t="str">
            <v>ORG_P09</v>
          </cell>
        </row>
        <row r="2732">
          <cell r="A2732" t="str">
            <v>BI_YYH07</v>
          </cell>
          <cell r="B2732" t="str">
            <v>YYH07</v>
          </cell>
          <cell r="C2732" t="str">
            <v>BI_YYH07 - Radio Relay Secure Storage</v>
          </cell>
          <cell r="D2732" t="str">
            <v>ER_5002</v>
          </cell>
          <cell r="E2732" t="str">
            <v>5002</v>
          </cell>
          <cell r="F2732" t="str">
            <v>ER_5002 - Security Initiative</v>
          </cell>
          <cell r="G2732" t="str">
            <v>Enterprise Security</v>
          </cell>
          <cell r="H2732" t="str">
            <v>Security Capital</v>
          </cell>
          <cell r="I2732" t="str">
            <v>Other Function</v>
          </cell>
          <cell r="J2732" t="str">
            <v>Customer Service Quality &amp; Reliability</v>
          </cell>
          <cell r="K2732" t="str">
            <v>SRV_CD</v>
          </cell>
          <cell r="L2732" t="str">
            <v>JUR_AA</v>
          </cell>
          <cell r="M2732" t="str">
            <v>General 5yr 389 / 393-395 / 397-398</v>
          </cell>
          <cell r="N2732" t="str">
            <v>False</v>
          </cell>
          <cell r="O2732" t="str">
            <v>Inactive</v>
          </cell>
          <cell r="P2732" t="str">
            <v>ORG_H07</v>
          </cell>
        </row>
        <row r="2733">
          <cell r="A2733" t="str">
            <v>BI_ZB031</v>
          </cell>
          <cell r="B2733" t="str">
            <v>ZB031</v>
          </cell>
          <cell r="C2733" t="str">
            <v>BI_ZB031 - LED Streetlight Change Out Blanket - Othello</v>
          </cell>
          <cell r="D2733" t="str">
            <v>ER_2584</v>
          </cell>
          <cell r="E2733" t="str">
            <v>2584</v>
          </cell>
          <cell r="F2733" t="str">
            <v>ER_2584 - LED Change-Out Program</v>
          </cell>
          <cell r="G2733" t="str">
            <v>LED Change-Out Program</v>
          </cell>
          <cell r="H2733" t="str">
            <v>T&amp;D Operations</v>
          </cell>
          <cell r="I2733" t="str">
            <v>T&amp;D</v>
          </cell>
          <cell r="J2733" t="str">
            <v>Asset Condition</v>
          </cell>
          <cell r="K2733" t="str">
            <v>SRV_ED</v>
          </cell>
          <cell r="L2733" t="str">
            <v>JUR_WA</v>
          </cell>
          <cell r="M2733" t="str">
            <v>Elec Distribution 360-373</v>
          </cell>
          <cell r="N2733" t="str">
            <v>False</v>
          </cell>
          <cell r="O2733" t="str">
            <v>Active</v>
          </cell>
          <cell r="P2733" t="str">
            <v>ORG_T51</v>
          </cell>
        </row>
        <row r="2734">
          <cell r="A2734" t="str">
            <v>BI_ZBC05</v>
          </cell>
          <cell r="B2734" t="str">
            <v>ZBC05</v>
          </cell>
          <cell r="C2734" t="str">
            <v>BI_ZBC05 - Electric Transmission Plant-Storm Spokane</v>
          </cell>
          <cell r="D2734" t="str">
            <v>ER_2051</v>
          </cell>
          <cell r="E2734" t="str">
            <v>2051</v>
          </cell>
          <cell r="F2734" t="str">
            <v>ER_2051 - Electric Transmission Plant-Storm</v>
          </cell>
          <cell r="G2734" t="str">
            <v>Electric Storm</v>
          </cell>
          <cell r="H2734" t="str">
            <v>T&amp;D Operations</v>
          </cell>
          <cell r="I2734" t="str">
            <v>T&amp;D</v>
          </cell>
          <cell r="J2734" t="str">
            <v>Failed Plant &amp; Operations</v>
          </cell>
          <cell r="K2734" t="str">
            <v>SRV_ED</v>
          </cell>
          <cell r="L2734" t="str">
            <v>JUR_WA</v>
          </cell>
          <cell r="M2734" t="str">
            <v>Elec Transmission 350-359</v>
          </cell>
          <cell r="N2734" t="str">
            <v>False</v>
          </cell>
          <cell r="O2734" t="str">
            <v>Active</v>
          </cell>
          <cell r="P2734" t="str">
            <v>ORG_B50</v>
          </cell>
        </row>
        <row r="2735">
          <cell r="A2735" t="str">
            <v>BI_ZBC08</v>
          </cell>
          <cell r="B2735" t="str">
            <v>ZBC08</v>
          </cell>
          <cell r="C2735" t="str">
            <v>BI_ZBC08 - Trans &amp; Dist Relocation-Beacon Bell #4</v>
          </cell>
          <cell r="D2735" t="str">
            <v>ER_2070</v>
          </cell>
          <cell r="E2735" t="str">
            <v>2070</v>
          </cell>
          <cell r="F2735" t="str">
            <v>ER_2070 - Trans/Dist/Sub Reimbursable Projects</v>
          </cell>
          <cell r="G2735" t="str">
            <v>T&amp;D Reimbursable</v>
          </cell>
          <cell r="H2735" t="str">
            <v>T&amp;D Engineering</v>
          </cell>
          <cell r="I2735" t="str">
            <v>T&amp;D</v>
          </cell>
          <cell r="J2735" t="str">
            <v>Customer Requested</v>
          </cell>
          <cell r="K2735" t="str">
            <v>SRV_ED</v>
          </cell>
          <cell r="L2735" t="str">
            <v>JUR_AN</v>
          </cell>
          <cell r="M2735" t="str">
            <v>Elec Transmission 350-359</v>
          </cell>
          <cell r="N2735" t="str">
            <v>False</v>
          </cell>
          <cell r="O2735" t="str">
            <v>Inactive</v>
          </cell>
          <cell r="P2735" t="str">
            <v>ORG_L08</v>
          </cell>
        </row>
        <row r="2736">
          <cell r="A2736" t="str">
            <v>BI_ZBC10</v>
          </cell>
          <cell r="B2736" t="str">
            <v>ZBC10</v>
          </cell>
          <cell r="C2736" t="str">
            <v>BI_ZBC10 - Elect Revenue Blanket - Spokane</v>
          </cell>
          <cell r="D2736" t="str">
            <v>ER_1000</v>
          </cell>
          <cell r="E2736" t="str">
            <v>1000</v>
          </cell>
          <cell r="F2736" t="str">
            <v>ER_1000 - Electric Revenue Blanket</v>
          </cell>
          <cell r="G2736" t="str">
            <v>New Revenue - Growth</v>
          </cell>
          <cell r="H2736" t="str">
            <v>Growth Subfunction</v>
          </cell>
          <cell r="I2736" t="str">
            <v>Growth</v>
          </cell>
          <cell r="J2736" t="str">
            <v>Customer Requested</v>
          </cell>
          <cell r="K2736" t="str">
            <v>SRV_ED</v>
          </cell>
          <cell r="L2736" t="str">
            <v>JUR_WA</v>
          </cell>
          <cell r="M2736" t="str">
            <v>Elec Distribution 360-373</v>
          </cell>
          <cell r="N2736" t="str">
            <v>False</v>
          </cell>
          <cell r="O2736" t="str">
            <v>Active</v>
          </cell>
          <cell r="P2736" t="str">
            <v>ORG_B50</v>
          </cell>
        </row>
        <row r="2737">
          <cell r="A2737" t="str">
            <v>BI_ZBC30</v>
          </cell>
          <cell r="B2737" t="str">
            <v>ZBC30</v>
          </cell>
          <cell r="C2737" t="str">
            <v>BI_ZBC30 - St Light Minor Blanket - Spokane</v>
          </cell>
          <cell r="D2737" t="str">
            <v>ER_1004</v>
          </cell>
          <cell r="E2737" t="str">
            <v>1004</v>
          </cell>
          <cell r="F2737" t="str">
            <v>ER_1004 - Street Lt Minor Blanket</v>
          </cell>
          <cell r="G2737" t="str">
            <v>New Revenue - Growth</v>
          </cell>
          <cell r="H2737" t="str">
            <v>Growth Subfunction</v>
          </cell>
          <cell r="I2737" t="str">
            <v>Growth</v>
          </cell>
          <cell r="J2737" t="str">
            <v>Customer Requested</v>
          </cell>
          <cell r="K2737" t="str">
            <v>SRV_ED</v>
          </cell>
          <cell r="L2737" t="str">
            <v>JUR_WA</v>
          </cell>
          <cell r="M2737" t="str">
            <v>Elec Distribution 360-373</v>
          </cell>
          <cell r="N2737" t="str">
            <v>False</v>
          </cell>
          <cell r="O2737" t="str">
            <v>Active</v>
          </cell>
          <cell r="P2737" t="str">
            <v>ORG_B50</v>
          </cell>
        </row>
        <row r="2738">
          <cell r="A2738" t="str">
            <v>BI_ZBC31</v>
          </cell>
          <cell r="B2738" t="str">
            <v>ZBC31</v>
          </cell>
          <cell r="C2738" t="str">
            <v>BI_ZBC31 - LED Streetlight Change Out Blanket - Spokane</v>
          </cell>
          <cell r="D2738" t="str">
            <v>ER_2584</v>
          </cell>
          <cell r="E2738" t="str">
            <v>2584</v>
          </cell>
          <cell r="F2738" t="str">
            <v>ER_2584 - LED Change-Out Program</v>
          </cell>
          <cell r="G2738" t="str">
            <v>LED Change-Out Program</v>
          </cell>
          <cell r="H2738" t="str">
            <v>T&amp;D Operations</v>
          </cell>
          <cell r="I2738" t="str">
            <v>T&amp;D</v>
          </cell>
          <cell r="J2738" t="str">
            <v>Asset Condition</v>
          </cell>
          <cell r="K2738" t="str">
            <v>SRV_ED</v>
          </cell>
          <cell r="L2738" t="str">
            <v>JUR_WA</v>
          </cell>
          <cell r="M2738" t="str">
            <v>Elec Distribution 360-373</v>
          </cell>
          <cell r="N2738" t="str">
            <v>False</v>
          </cell>
          <cell r="O2738" t="str">
            <v>Active</v>
          </cell>
          <cell r="P2738" t="str">
            <v>ORG_T51</v>
          </cell>
        </row>
        <row r="2739">
          <cell r="A2739" t="str">
            <v>BI_ZBC33</v>
          </cell>
          <cell r="B2739" t="str">
            <v>ZBC33</v>
          </cell>
          <cell r="C2739" t="str">
            <v>BI_ZBC33 - Elect UG Replace Blanket-Spokane</v>
          </cell>
          <cell r="D2739" t="str">
            <v>ER_2054</v>
          </cell>
          <cell r="E2739" t="str">
            <v>2054</v>
          </cell>
          <cell r="F2739" t="str">
            <v>ER_2054 - Electric Underground Replacement</v>
          </cell>
          <cell r="G2739" t="str">
            <v>Primary URD Cable Replacement</v>
          </cell>
          <cell r="H2739" t="str">
            <v>T&amp;D Operations</v>
          </cell>
          <cell r="I2739" t="str">
            <v>T&amp;D</v>
          </cell>
          <cell r="J2739" t="str">
            <v>Asset Condition</v>
          </cell>
          <cell r="K2739" t="str">
            <v>SRV_ED</v>
          </cell>
          <cell r="L2739" t="str">
            <v>JUR_WA</v>
          </cell>
          <cell r="M2739" t="str">
            <v>Elec Distribution 360-373</v>
          </cell>
          <cell r="N2739" t="str">
            <v>False</v>
          </cell>
          <cell r="O2739" t="str">
            <v>Active</v>
          </cell>
          <cell r="P2739" t="str">
            <v>ORG_B50</v>
          </cell>
        </row>
        <row r="2740">
          <cell r="A2740" t="str">
            <v>BI_ZBC34</v>
          </cell>
          <cell r="B2740" t="str">
            <v>ZBC34</v>
          </cell>
          <cell r="C2740" t="str">
            <v>BI_ZBC34 - Elect Distr Minor Blanket-Spokane</v>
          </cell>
          <cell r="D2740" t="str">
            <v>ER_2055</v>
          </cell>
          <cell r="E2740" t="str">
            <v>2055</v>
          </cell>
          <cell r="F2740" t="str">
            <v>ER_2055 - Electric Distribution Minor Blanket</v>
          </cell>
          <cell r="G2740" t="str">
            <v>Distribution Minor Rebuild</v>
          </cell>
          <cell r="H2740" t="str">
            <v>T&amp;D Operations</v>
          </cell>
          <cell r="I2740" t="str">
            <v>T&amp;D</v>
          </cell>
          <cell r="J2740" t="str">
            <v>Asset Condition</v>
          </cell>
          <cell r="K2740" t="str">
            <v>SRV_ED</v>
          </cell>
          <cell r="L2740" t="str">
            <v>JUR_WA</v>
          </cell>
          <cell r="M2740" t="str">
            <v>Elec Distribution 360-373</v>
          </cell>
          <cell r="N2740" t="str">
            <v>False</v>
          </cell>
          <cell r="O2740" t="str">
            <v>Active</v>
          </cell>
          <cell r="P2740" t="str">
            <v>ORG_B50</v>
          </cell>
        </row>
        <row r="2741">
          <cell r="A2741" t="str">
            <v>BI_ZBC35</v>
          </cell>
          <cell r="B2741" t="str">
            <v>ZBC35</v>
          </cell>
          <cell r="C2741" t="str">
            <v>BI_ZBC35 - Distr Line Relocation-Spokane</v>
          </cell>
          <cell r="D2741" t="str">
            <v>ER_2056</v>
          </cell>
          <cell r="E2741" t="str">
            <v>2056</v>
          </cell>
          <cell r="F2741" t="str">
            <v>ER_2056 - Distribution Line Relocations</v>
          </cell>
          <cell r="G2741" t="str">
            <v>Elec Relocation and Replacement Program</v>
          </cell>
          <cell r="H2741" t="str">
            <v>T&amp;D Operations</v>
          </cell>
          <cell r="I2741" t="str">
            <v>T&amp;D</v>
          </cell>
          <cell r="J2741" t="str">
            <v>Mandatory &amp; Compliance</v>
          </cell>
          <cell r="K2741" t="str">
            <v>SRV_ED</v>
          </cell>
          <cell r="L2741" t="str">
            <v>JUR_WA</v>
          </cell>
          <cell r="M2741" t="str">
            <v>Elec Distribution 360-373</v>
          </cell>
          <cell r="N2741" t="str">
            <v>False</v>
          </cell>
          <cell r="O2741" t="str">
            <v>Active</v>
          </cell>
          <cell r="P2741" t="str">
            <v>ORG_B50</v>
          </cell>
        </row>
        <row r="2742">
          <cell r="A2742" t="str">
            <v>BI_ZBC36</v>
          </cell>
          <cell r="B2742" t="str">
            <v>ZBC36</v>
          </cell>
          <cell r="C2742" t="str">
            <v>BI_ZBC36 - Xsmn Minor Rebuilds</v>
          </cell>
          <cell r="D2742" t="str">
            <v>ER_2057</v>
          </cell>
          <cell r="E2742" t="str">
            <v>2057</v>
          </cell>
          <cell r="F2742" t="str">
            <v>ER_2057 - Transmission Minor Rebuild</v>
          </cell>
          <cell r="G2742" t="str">
            <v>Transmission - Minor Rebuild</v>
          </cell>
          <cell r="H2742" t="str">
            <v>T&amp;D Engineering</v>
          </cell>
          <cell r="I2742" t="str">
            <v>T&amp;D</v>
          </cell>
          <cell r="J2742" t="str">
            <v>Asset Condition</v>
          </cell>
          <cell r="K2742" t="str">
            <v>SRV_ED</v>
          </cell>
          <cell r="L2742" t="str">
            <v>JUR_AN</v>
          </cell>
          <cell r="M2742" t="str">
            <v>Elec Transmission 350-359</v>
          </cell>
          <cell r="N2742" t="str">
            <v>False</v>
          </cell>
          <cell r="O2742" t="str">
            <v>Inactive</v>
          </cell>
          <cell r="P2742" t="str">
            <v>ORG_L08</v>
          </cell>
        </row>
        <row r="2743">
          <cell r="A2743" t="str">
            <v>BI_ZBC37</v>
          </cell>
          <cell r="B2743" t="str">
            <v>ZBC37</v>
          </cell>
          <cell r="C2743" t="str">
            <v>BI_ZBC37 - Area Light Blanket - Spokane</v>
          </cell>
          <cell r="D2743" t="str">
            <v>ER_1005</v>
          </cell>
          <cell r="E2743" t="str">
            <v>1005</v>
          </cell>
          <cell r="F2743" t="str">
            <v>ER_1005 - Area Light Minor Blanket</v>
          </cell>
          <cell r="G2743" t="str">
            <v>New Revenue - Growth</v>
          </cell>
          <cell r="H2743" t="str">
            <v>Growth Subfunction</v>
          </cell>
          <cell r="I2743" t="str">
            <v>Growth</v>
          </cell>
          <cell r="J2743" t="str">
            <v>Customer Requested</v>
          </cell>
          <cell r="K2743" t="str">
            <v>SRV_ED</v>
          </cell>
          <cell r="L2743" t="str">
            <v>JUR_WA</v>
          </cell>
          <cell r="M2743" t="str">
            <v>Elec Distribution 360-373</v>
          </cell>
          <cell r="N2743" t="str">
            <v>False</v>
          </cell>
          <cell r="O2743" t="str">
            <v>Active</v>
          </cell>
          <cell r="P2743" t="str">
            <v>ORG_B50</v>
          </cell>
        </row>
        <row r="2744">
          <cell r="A2744" t="str">
            <v>BI_ZBC38</v>
          </cell>
          <cell r="B2744" t="str">
            <v>ZBC38</v>
          </cell>
          <cell r="C2744" t="str">
            <v>BI_ZBC38 - Elec UG Replacement</v>
          </cell>
          <cell r="D2744" t="str">
            <v>ER_2054</v>
          </cell>
          <cell r="E2744" t="str">
            <v>2054</v>
          </cell>
          <cell r="F2744" t="str">
            <v>ER_2054 - Electric Underground Replacement</v>
          </cell>
          <cell r="G2744" t="str">
            <v>Primary URD Cable Replacement</v>
          </cell>
          <cell r="H2744" t="str">
            <v>T&amp;D Operations</v>
          </cell>
          <cell r="I2744" t="str">
            <v>T&amp;D</v>
          </cell>
          <cell r="J2744" t="str">
            <v>Asset Condition</v>
          </cell>
          <cell r="K2744" t="str">
            <v>SRV_ED</v>
          </cell>
          <cell r="L2744" t="str">
            <v>JUR_AN</v>
          </cell>
          <cell r="M2744" t="str">
            <v>Elec Distribution 360-373</v>
          </cell>
          <cell r="N2744" t="str">
            <v>False</v>
          </cell>
          <cell r="O2744" t="str">
            <v>Inactive</v>
          </cell>
          <cell r="P2744" t="str">
            <v>ORG_D51</v>
          </cell>
        </row>
        <row r="2745">
          <cell r="A2745" t="str">
            <v>BI_ZBC40</v>
          </cell>
          <cell r="B2745" t="str">
            <v>ZBC40</v>
          </cell>
          <cell r="C2745" t="str">
            <v>BI_ZBC40 - Arrestor Protection Project</v>
          </cell>
          <cell r="D2745" t="str">
            <v>ER_2054</v>
          </cell>
          <cell r="E2745" t="str">
            <v>2054</v>
          </cell>
          <cell r="F2745" t="str">
            <v>ER_2054 - Electric Underground Replacement</v>
          </cell>
          <cell r="G2745" t="str">
            <v>Primary URD Cable Replacement</v>
          </cell>
          <cell r="H2745" t="str">
            <v>T&amp;D Operations</v>
          </cell>
          <cell r="I2745" t="str">
            <v>T&amp;D</v>
          </cell>
          <cell r="J2745" t="str">
            <v>Asset Condition</v>
          </cell>
          <cell r="K2745" t="str">
            <v>SRV_ED</v>
          </cell>
          <cell r="L2745" t="str">
            <v>JUR_AN</v>
          </cell>
          <cell r="M2745" t="str">
            <v>Elec Distribution 360-373</v>
          </cell>
          <cell r="N2745" t="str">
            <v>False</v>
          </cell>
          <cell r="O2745" t="str">
            <v>Active</v>
          </cell>
          <cell r="P2745" t="str">
            <v>ORG_A50</v>
          </cell>
        </row>
        <row r="2746">
          <cell r="A2746" t="str">
            <v>BI_ZBC52</v>
          </cell>
          <cell r="B2746" t="str">
            <v>ZBC52</v>
          </cell>
          <cell r="C2746" t="str">
            <v>BI_ZBC52 - Failed Electric Dist Plant-Storm Spokane</v>
          </cell>
          <cell r="D2746" t="str">
            <v>ER_2059</v>
          </cell>
          <cell r="E2746" t="str">
            <v>2059</v>
          </cell>
          <cell r="F2746" t="str">
            <v>ER_2059 - Failed Electric Dist Plant-Storm</v>
          </cell>
          <cell r="G2746" t="str">
            <v>Electric Storm</v>
          </cell>
          <cell r="H2746" t="str">
            <v>T&amp;D Operations</v>
          </cell>
          <cell r="I2746" t="str">
            <v>T&amp;D</v>
          </cell>
          <cell r="J2746" t="str">
            <v>Failed Plant &amp; Operations</v>
          </cell>
          <cell r="K2746" t="str">
            <v>SRV_ED</v>
          </cell>
          <cell r="L2746" t="str">
            <v>JUR_WA</v>
          </cell>
          <cell r="M2746" t="str">
            <v>Elec Distribution 360-373</v>
          </cell>
          <cell r="N2746" t="str">
            <v>False</v>
          </cell>
          <cell r="O2746" t="str">
            <v>Active</v>
          </cell>
          <cell r="P2746" t="str">
            <v>ORG_B50</v>
          </cell>
        </row>
        <row r="2747">
          <cell r="A2747" t="str">
            <v>BI_ZBC53</v>
          </cell>
          <cell r="B2747" t="str">
            <v>ZBC53</v>
          </cell>
          <cell r="C2747" t="str">
            <v>BI_ZBC53 - North Spokane Corridor - Electric</v>
          </cell>
          <cell r="D2747" t="str">
            <v>ER_2059</v>
          </cell>
          <cell r="E2747" t="str">
            <v>2059</v>
          </cell>
          <cell r="F2747" t="str">
            <v>ER_2059 - Failed Electric Dist Plant-Storm</v>
          </cell>
          <cell r="G2747" t="str">
            <v>Electric Storm</v>
          </cell>
          <cell r="H2747" t="str">
            <v>T&amp;D Operations</v>
          </cell>
          <cell r="I2747" t="str">
            <v>T&amp;D</v>
          </cell>
          <cell r="J2747" t="str">
            <v>Failed Plant &amp; Operations</v>
          </cell>
          <cell r="K2747" t="str">
            <v>SRV_ED</v>
          </cell>
          <cell r="L2747" t="str">
            <v>JUR_AN</v>
          </cell>
          <cell r="M2747" t="str">
            <v>Elec Distribution 360-373</v>
          </cell>
          <cell r="N2747" t="str">
            <v>False</v>
          </cell>
          <cell r="O2747" t="str">
            <v>Inactive</v>
          </cell>
          <cell r="P2747" t="str">
            <v>ORG_A50</v>
          </cell>
        </row>
        <row r="2748">
          <cell r="A2748" t="str">
            <v>BI_ZBC58</v>
          </cell>
          <cell r="B2748" t="str">
            <v>ZBC58</v>
          </cell>
          <cell r="C2748" t="str">
            <v>BI_ZBC58 - Spokane Electric NW Inc C Blanket</v>
          </cell>
          <cell r="D2748" t="str">
            <v>ER_2058</v>
          </cell>
          <cell r="E2748" t="str">
            <v>2058</v>
          </cell>
          <cell r="F2748" t="str">
            <v>ER_2058 - Spokane Electric Network Incr Capacity</v>
          </cell>
          <cell r="G2748" t="str">
            <v>Downtown Network - Performance &amp; Capacity</v>
          </cell>
          <cell r="H2748" t="str">
            <v>Downtown Network</v>
          </cell>
          <cell r="I2748" t="str">
            <v>T&amp;D</v>
          </cell>
          <cell r="J2748" t="str">
            <v>Performance &amp; Capacity</v>
          </cell>
          <cell r="K2748" t="str">
            <v>SRV_ED</v>
          </cell>
          <cell r="L2748" t="str">
            <v>JUR_WA</v>
          </cell>
          <cell r="M2748" t="str">
            <v>Elec Distribution 360-373</v>
          </cell>
          <cell r="N2748" t="str">
            <v>False</v>
          </cell>
          <cell r="O2748" t="str">
            <v>Inactive</v>
          </cell>
          <cell r="P2748" t="str">
            <v>ORG_C57</v>
          </cell>
        </row>
        <row r="2749">
          <cell r="A2749" t="str">
            <v>BI_ZBC60</v>
          </cell>
          <cell r="B2749" t="str">
            <v>ZBC60</v>
          </cell>
          <cell r="C2749" t="str">
            <v>BI_ZBC60 - Deteriorated Pole Replacement Spokane</v>
          </cell>
          <cell r="D2749" t="str">
            <v>ER_2055</v>
          </cell>
          <cell r="E2749" t="str">
            <v>2055</v>
          </cell>
          <cell r="F2749" t="str">
            <v>ER_2055 - Electric Distribution Minor Blanket</v>
          </cell>
          <cell r="G2749" t="str">
            <v>Distribution Minor Rebuild</v>
          </cell>
          <cell r="H2749" t="str">
            <v>T&amp;D Operations</v>
          </cell>
          <cell r="I2749" t="str">
            <v>T&amp;D</v>
          </cell>
          <cell r="J2749" t="str">
            <v>Asset Condition</v>
          </cell>
          <cell r="K2749" t="str">
            <v>SRV_ED</v>
          </cell>
          <cell r="L2749" t="str">
            <v>JUR_WA</v>
          </cell>
          <cell r="M2749" t="str">
            <v>Elec Distribution 360-373</v>
          </cell>
          <cell r="N2749" t="str">
            <v>False</v>
          </cell>
          <cell r="O2749" t="str">
            <v>Active</v>
          </cell>
          <cell r="P2749" t="str">
            <v>ORG_B50</v>
          </cell>
        </row>
        <row r="2750">
          <cell r="A2750" t="str">
            <v>BI_ZBC61</v>
          </cell>
          <cell r="B2750" t="str">
            <v>ZBC61</v>
          </cell>
          <cell r="C2750" t="str">
            <v>BI_ZBC61 - Downtown Network Asset Condition Lighting</v>
          </cell>
          <cell r="D2750" t="str">
            <v>ER_2062</v>
          </cell>
          <cell r="E2750" t="str">
            <v>2062</v>
          </cell>
          <cell r="F2750" t="str">
            <v>ER_2062 - Downtown Network Asset Condition</v>
          </cell>
          <cell r="G2750" t="str">
            <v>Downtown Network - Asset Condition</v>
          </cell>
          <cell r="H2750" t="str">
            <v>Downtown Network</v>
          </cell>
          <cell r="I2750" t="str">
            <v>T&amp;D</v>
          </cell>
          <cell r="J2750" t="str">
            <v>Asset Condition</v>
          </cell>
          <cell r="K2750" t="str">
            <v>SRV_ED</v>
          </cell>
          <cell r="L2750" t="str">
            <v>JUR_WA</v>
          </cell>
          <cell r="M2750" t="str">
            <v>Elec Distribution 360-373</v>
          </cell>
          <cell r="N2750" t="str">
            <v>False</v>
          </cell>
          <cell r="O2750" t="str">
            <v>Active</v>
          </cell>
          <cell r="P2750" t="str">
            <v>ORG_C57</v>
          </cell>
        </row>
        <row r="2751">
          <cell r="A2751" t="str">
            <v>BI_ZBC62</v>
          </cell>
          <cell r="B2751" t="str">
            <v>ZBC62</v>
          </cell>
          <cell r="C2751" t="str">
            <v>BI_ZBC62 - Downtown Network Asset Condition Mechanical Equip</v>
          </cell>
          <cell r="D2751" t="str">
            <v>ER_2062</v>
          </cell>
          <cell r="E2751" t="str">
            <v>2062</v>
          </cell>
          <cell r="F2751" t="str">
            <v>ER_2062 - Downtown Network Asset Condition</v>
          </cell>
          <cell r="G2751" t="str">
            <v>Downtown Network - Asset Condition</v>
          </cell>
          <cell r="H2751" t="str">
            <v>Downtown Network</v>
          </cell>
          <cell r="I2751" t="str">
            <v>T&amp;D</v>
          </cell>
          <cell r="J2751" t="str">
            <v>Asset Condition</v>
          </cell>
          <cell r="K2751" t="str">
            <v>SRV_ED</v>
          </cell>
          <cell r="L2751" t="str">
            <v>JUR_WA</v>
          </cell>
          <cell r="M2751" t="str">
            <v>Elec Distribution 360-373</v>
          </cell>
          <cell r="N2751" t="str">
            <v>False</v>
          </cell>
          <cell r="O2751" t="str">
            <v>Active</v>
          </cell>
          <cell r="P2751" t="str">
            <v>ORG_C57</v>
          </cell>
        </row>
        <row r="2752">
          <cell r="A2752" t="str">
            <v>BI_ZBC63</v>
          </cell>
          <cell r="B2752" t="str">
            <v>ZBC63</v>
          </cell>
          <cell r="C2752" t="str">
            <v>BI_ZBC63 - Downtown Network Asset Condition URD Cable</v>
          </cell>
          <cell r="D2752" t="str">
            <v>ER_2062</v>
          </cell>
          <cell r="E2752" t="str">
            <v>2062</v>
          </cell>
          <cell r="F2752" t="str">
            <v>ER_2062 - Downtown Network Asset Condition</v>
          </cell>
          <cell r="G2752" t="str">
            <v>Downtown Network - Asset Condition</v>
          </cell>
          <cell r="H2752" t="str">
            <v>Downtown Network</v>
          </cell>
          <cell r="I2752" t="str">
            <v>T&amp;D</v>
          </cell>
          <cell r="J2752" t="str">
            <v>Asset Condition</v>
          </cell>
          <cell r="K2752" t="str">
            <v>SRV_ED</v>
          </cell>
          <cell r="L2752" t="str">
            <v>JUR_WA</v>
          </cell>
          <cell r="M2752" t="str">
            <v>Elec Distribution 360-373</v>
          </cell>
          <cell r="N2752" t="str">
            <v>False</v>
          </cell>
          <cell r="O2752" t="str">
            <v>Active</v>
          </cell>
          <cell r="P2752" t="str">
            <v>ORG_C57</v>
          </cell>
        </row>
        <row r="2753">
          <cell r="A2753" t="str">
            <v>BI_ZBC64</v>
          </cell>
          <cell r="B2753" t="str">
            <v>ZBC64</v>
          </cell>
          <cell r="C2753" t="str">
            <v>BI_ZBC64 - Downtown Network Asset Condition Elec Equip</v>
          </cell>
          <cell r="D2753" t="str">
            <v>ER_2062</v>
          </cell>
          <cell r="E2753" t="str">
            <v>2062</v>
          </cell>
          <cell r="F2753" t="str">
            <v>ER_2062 - Downtown Network Asset Condition</v>
          </cell>
          <cell r="G2753" t="str">
            <v>Downtown Network - Asset Condition</v>
          </cell>
          <cell r="H2753" t="str">
            <v>Downtown Network</v>
          </cell>
          <cell r="I2753" t="str">
            <v>T&amp;D</v>
          </cell>
          <cell r="J2753" t="str">
            <v>Asset Condition</v>
          </cell>
          <cell r="K2753" t="str">
            <v>SRV_ED</v>
          </cell>
          <cell r="L2753" t="str">
            <v>JUR_WA</v>
          </cell>
          <cell r="M2753" t="str">
            <v>Elec Distribution 360-373</v>
          </cell>
          <cell r="N2753" t="str">
            <v>False</v>
          </cell>
          <cell r="O2753" t="str">
            <v>Active</v>
          </cell>
          <cell r="P2753" t="str">
            <v>ORG_C57</v>
          </cell>
        </row>
        <row r="2754">
          <cell r="A2754" t="str">
            <v>BI_ZBC65</v>
          </cell>
          <cell r="B2754" t="str">
            <v>ZBC65</v>
          </cell>
          <cell r="C2754" t="str">
            <v>BI_ZBC65 - Downtown Network Asset Condition Failed Plant</v>
          </cell>
          <cell r="D2754" t="str">
            <v>ER_2062</v>
          </cell>
          <cell r="E2754" t="str">
            <v>2062</v>
          </cell>
          <cell r="F2754" t="str">
            <v>ER_2062 - Downtown Network Asset Condition</v>
          </cell>
          <cell r="G2754" t="str">
            <v>Downtown Network - Asset Condition</v>
          </cell>
          <cell r="H2754" t="str">
            <v>Downtown Network</v>
          </cell>
          <cell r="I2754" t="str">
            <v>T&amp;D</v>
          </cell>
          <cell r="J2754" t="str">
            <v>Asset Condition</v>
          </cell>
          <cell r="K2754" t="str">
            <v>SRV_ED</v>
          </cell>
          <cell r="L2754" t="str">
            <v>JUR_WA</v>
          </cell>
          <cell r="M2754" t="str">
            <v>Elec Distribution 360-373</v>
          </cell>
          <cell r="N2754" t="str">
            <v>False</v>
          </cell>
          <cell r="O2754" t="str">
            <v>Active</v>
          </cell>
          <cell r="P2754" t="str">
            <v>ORG_C57</v>
          </cell>
        </row>
        <row r="2755">
          <cell r="A2755" t="str">
            <v>BI_ZBG06</v>
          </cell>
          <cell r="B2755" t="str">
            <v>ZBG06</v>
          </cell>
          <cell r="C2755" t="str">
            <v>BI_ZBG06 - WA Overbuilt Pipe Replacement</v>
          </cell>
          <cell r="D2755" t="str">
            <v>ER_3006</v>
          </cell>
          <cell r="E2755" t="str">
            <v>3006</v>
          </cell>
          <cell r="F2755" t="str">
            <v>ER_3006 - Overbuilt Pipe Replacement Blanket</v>
          </cell>
          <cell r="G2755" t="str">
            <v>Gas Overbuilt Pipe Replacement Program</v>
          </cell>
          <cell r="H2755" t="str">
            <v>Gas Subfunction</v>
          </cell>
          <cell r="I2755" t="str">
            <v>Gas</v>
          </cell>
          <cell r="J2755" t="str">
            <v>Mandatory &amp; Compliance</v>
          </cell>
          <cell r="K2755" t="str">
            <v>SRV_GD</v>
          </cell>
          <cell r="L2755" t="str">
            <v>JUR_WA</v>
          </cell>
          <cell r="M2755" t="str">
            <v>Gas Distribution 374-387</v>
          </cell>
          <cell r="N2755" t="str">
            <v>False</v>
          </cell>
          <cell r="O2755" t="str">
            <v>Active</v>
          </cell>
          <cell r="P2755" t="str">
            <v>ORG_B51</v>
          </cell>
        </row>
        <row r="2756">
          <cell r="A2756" t="str">
            <v>BI_ZBG07</v>
          </cell>
          <cell r="B2756" t="str">
            <v>ZBG07</v>
          </cell>
          <cell r="C2756" t="str">
            <v>BI_ZBG07 - Isolated Steel Replacement  WA</v>
          </cell>
          <cell r="D2756" t="str">
            <v>ER_3007</v>
          </cell>
          <cell r="E2756" t="str">
            <v>3007</v>
          </cell>
          <cell r="F2756" t="str">
            <v>ER_3007 - Isolated Steel Replacement</v>
          </cell>
          <cell r="G2756" t="str">
            <v>Gas Isolated Steel Replacement Program</v>
          </cell>
          <cell r="H2756" t="str">
            <v>Gas Subfunction</v>
          </cell>
          <cell r="I2756" t="str">
            <v>Gas</v>
          </cell>
          <cell r="J2756" t="str">
            <v>Mandatory &amp; Compliance</v>
          </cell>
          <cell r="K2756" t="str">
            <v>SRV_GD</v>
          </cell>
          <cell r="L2756" t="str">
            <v>JUR_WA</v>
          </cell>
          <cell r="M2756" t="str">
            <v>Gas Distribution 374-387</v>
          </cell>
          <cell r="N2756" t="str">
            <v>False</v>
          </cell>
          <cell r="O2756" t="str">
            <v>Active</v>
          </cell>
          <cell r="P2756" t="str">
            <v>ORG_G08</v>
          </cell>
        </row>
        <row r="2757">
          <cell r="A2757" t="str">
            <v>BI_ZBG11</v>
          </cell>
          <cell r="B2757" t="str">
            <v>ZBG11</v>
          </cell>
          <cell r="C2757" t="str">
            <v>BI_ZBG11 - Gas Revenue Blanket-Spokane</v>
          </cell>
          <cell r="D2757" t="str">
            <v>ER_1001</v>
          </cell>
          <cell r="E2757" t="str">
            <v>1001</v>
          </cell>
          <cell r="F2757" t="str">
            <v>ER_1001 - Gas Revenue Blanket</v>
          </cell>
          <cell r="G2757" t="str">
            <v>New Revenue - Growth</v>
          </cell>
          <cell r="H2757" t="str">
            <v>Growth Subfunction</v>
          </cell>
          <cell r="I2757" t="str">
            <v>Growth</v>
          </cell>
          <cell r="J2757" t="str">
            <v>Customer Requested</v>
          </cell>
          <cell r="K2757" t="str">
            <v>SRV_GD</v>
          </cell>
          <cell r="L2757" t="str">
            <v>JUR_WA</v>
          </cell>
          <cell r="M2757" t="str">
            <v>Gas Distribution 374-387</v>
          </cell>
          <cell r="N2757" t="str">
            <v>False</v>
          </cell>
          <cell r="O2757" t="str">
            <v>Active</v>
          </cell>
          <cell r="P2757" t="str">
            <v>ORG_L50</v>
          </cell>
        </row>
        <row r="2758">
          <cell r="A2758" t="str">
            <v>BI_ZBG12</v>
          </cell>
          <cell r="B2758" t="str">
            <v>ZBG12</v>
          </cell>
          <cell r="C2758" t="str">
            <v>BI_ZBG12 - Gas Distribution Non Revenue - Spokane</v>
          </cell>
          <cell r="D2758" t="str">
            <v>ER_3005</v>
          </cell>
          <cell r="E2758" t="str">
            <v>3005</v>
          </cell>
          <cell r="F2758" t="str">
            <v>ER_3005 - Gas Distribution Non-Revenue Blanket</v>
          </cell>
          <cell r="G2758" t="str">
            <v>Gas Non-Revenue Program</v>
          </cell>
          <cell r="H2758" t="str">
            <v>Gas Subfunction</v>
          </cell>
          <cell r="I2758" t="str">
            <v>Gas</v>
          </cell>
          <cell r="J2758" t="str">
            <v>Failed Plant &amp; Operations</v>
          </cell>
          <cell r="K2758" t="str">
            <v>SRV_GD</v>
          </cell>
          <cell r="L2758" t="str">
            <v>JUR_WA</v>
          </cell>
          <cell r="M2758" t="str">
            <v>Gas Distribution 374-387</v>
          </cell>
          <cell r="N2758" t="str">
            <v>False</v>
          </cell>
          <cell r="O2758" t="str">
            <v>Active</v>
          </cell>
          <cell r="P2758" t="str">
            <v>ORG_L50</v>
          </cell>
        </row>
        <row r="2759">
          <cell r="A2759" t="str">
            <v>BI_ZBG15</v>
          </cell>
          <cell r="B2759" t="str">
            <v>ZBG15</v>
          </cell>
          <cell r="C2759" t="str">
            <v>BI_ZBG15 - Replace System Reinforcement - Othello</v>
          </cell>
          <cell r="D2759" t="str">
            <v>ER_3000</v>
          </cell>
          <cell r="E2759" t="str">
            <v>3000</v>
          </cell>
          <cell r="F2759" t="str">
            <v>ER_3000 - Gas Reinforce-Minor Blanket</v>
          </cell>
          <cell r="G2759" t="str">
            <v>Gas Reinforcement Program</v>
          </cell>
          <cell r="H2759" t="str">
            <v>Gas Subfunction</v>
          </cell>
          <cell r="I2759" t="str">
            <v>Gas</v>
          </cell>
          <cell r="J2759" t="str">
            <v>Performance &amp; Capacity</v>
          </cell>
          <cell r="K2759" t="str">
            <v>SRV_GD</v>
          </cell>
          <cell r="L2759" t="str">
            <v>JUR_WA</v>
          </cell>
          <cell r="M2759" t="str">
            <v>Gas Distribution 374-387</v>
          </cell>
          <cell r="N2759" t="str">
            <v>False</v>
          </cell>
          <cell r="O2759" t="str">
            <v>Active</v>
          </cell>
          <cell r="P2759" t="str">
            <v>ORG_H50</v>
          </cell>
        </row>
        <row r="2760">
          <cell r="A2760" t="str">
            <v>BI_ZBG16</v>
          </cell>
          <cell r="B2760" t="str">
            <v>ZBG16</v>
          </cell>
          <cell r="C2760" t="str">
            <v>BI_ZBG16 - Replace Deteriorated Gas System - Davenport</v>
          </cell>
          <cell r="D2760" t="str">
            <v>ER_3001</v>
          </cell>
          <cell r="E2760" t="str">
            <v>3001</v>
          </cell>
          <cell r="F2760" t="str">
            <v>ER_3001 - Replace Deteriorating Gas System</v>
          </cell>
          <cell r="G2760" t="str">
            <v>Gas Deteriorated Steel Pipe Replacement Program</v>
          </cell>
          <cell r="H2760" t="str">
            <v>Gas Subfunction</v>
          </cell>
          <cell r="I2760" t="str">
            <v>Gas</v>
          </cell>
          <cell r="J2760" t="str">
            <v>Asset Condition</v>
          </cell>
          <cell r="K2760" t="str">
            <v>SRV_GD</v>
          </cell>
          <cell r="L2760" t="str">
            <v>JUR_WA</v>
          </cell>
          <cell r="M2760" t="str">
            <v>Gas Distribution 374-387</v>
          </cell>
          <cell r="N2760" t="str">
            <v>False</v>
          </cell>
          <cell r="O2760" t="str">
            <v>Active</v>
          </cell>
          <cell r="P2760" t="str">
            <v>ORG_P50</v>
          </cell>
        </row>
        <row r="2761">
          <cell r="A2761" t="str">
            <v>BI_ZBG23</v>
          </cell>
          <cell r="B2761" t="str">
            <v>ZBG23</v>
          </cell>
          <cell r="C2761" t="str">
            <v>BI_ZBG23 - Gas System-Spokane</v>
          </cell>
          <cell r="D2761" t="str">
            <v>ER_3003</v>
          </cell>
          <cell r="E2761" t="str">
            <v>3003</v>
          </cell>
          <cell r="F2761" t="str">
            <v>ER_3003 - Gas Replace-St&amp;Hwy</v>
          </cell>
          <cell r="G2761" t="str">
            <v>Gas Replacement Street and Highway Program</v>
          </cell>
          <cell r="H2761" t="str">
            <v>Gas Subfunction</v>
          </cell>
          <cell r="I2761" t="str">
            <v>Gas</v>
          </cell>
          <cell r="J2761" t="str">
            <v>Mandatory &amp; Compliance</v>
          </cell>
          <cell r="K2761" t="str">
            <v>SRV_GD</v>
          </cell>
          <cell r="L2761" t="str">
            <v>JUR_AA</v>
          </cell>
          <cell r="M2761" t="str">
            <v>Gas Distribution 374-387</v>
          </cell>
          <cell r="N2761" t="str">
            <v>False</v>
          </cell>
          <cell r="O2761" t="str">
            <v>Inactive</v>
          </cell>
          <cell r="P2761" t="str">
            <v>ORG_L50</v>
          </cell>
        </row>
        <row r="2762">
          <cell r="A2762" t="str">
            <v>BI_ZBO05</v>
          </cell>
          <cell r="B2762" t="str">
            <v>ZBO05</v>
          </cell>
          <cell r="C2762" t="str">
            <v>BI_ZBO05 - Electric Transmission Plant-Storm Othello</v>
          </cell>
          <cell r="D2762" t="str">
            <v>ER_2051</v>
          </cell>
          <cell r="E2762" t="str">
            <v>2051</v>
          </cell>
          <cell r="F2762" t="str">
            <v>ER_2051 - Electric Transmission Plant-Storm</v>
          </cell>
          <cell r="G2762" t="str">
            <v>Electric Storm</v>
          </cell>
          <cell r="H2762" t="str">
            <v>T&amp;D Operations</v>
          </cell>
          <cell r="I2762" t="str">
            <v>T&amp;D</v>
          </cell>
          <cell r="J2762" t="str">
            <v>Failed Plant &amp; Operations</v>
          </cell>
          <cell r="K2762" t="str">
            <v>SRV_ED</v>
          </cell>
          <cell r="L2762" t="str">
            <v>JUR_WA</v>
          </cell>
          <cell r="M2762" t="str">
            <v>Elec Transmission 350-359</v>
          </cell>
          <cell r="N2762" t="str">
            <v>False</v>
          </cell>
          <cell r="O2762" t="str">
            <v>Active</v>
          </cell>
          <cell r="P2762" t="str">
            <v>ORG_H50</v>
          </cell>
        </row>
        <row r="2763">
          <cell r="A2763" t="str">
            <v>BI_ZBO10</v>
          </cell>
          <cell r="B2763" t="str">
            <v>ZBO10</v>
          </cell>
          <cell r="C2763" t="str">
            <v>BI_ZBO10 - Elect Revenue Blanket - Othello</v>
          </cell>
          <cell r="D2763" t="str">
            <v>ER_1000</v>
          </cell>
          <cell r="E2763" t="str">
            <v>1000</v>
          </cell>
          <cell r="F2763" t="str">
            <v>ER_1000 - Electric Revenue Blanket</v>
          </cell>
          <cell r="G2763" t="str">
            <v>New Revenue - Growth</v>
          </cell>
          <cell r="H2763" t="str">
            <v>Growth Subfunction</v>
          </cell>
          <cell r="I2763" t="str">
            <v>Growth</v>
          </cell>
          <cell r="J2763" t="str">
            <v>Customer Requested</v>
          </cell>
          <cell r="K2763" t="str">
            <v>SRV_ED</v>
          </cell>
          <cell r="L2763" t="str">
            <v>JUR_WA</v>
          </cell>
          <cell r="M2763" t="str">
            <v>Elec Distribution 360-373</v>
          </cell>
          <cell r="N2763" t="str">
            <v>False</v>
          </cell>
          <cell r="O2763" t="str">
            <v>Active</v>
          </cell>
          <cell r="P2763" t="str">
            <v>ORG_H50</v>
          </cell>
        </row>
        <row r="2764">
          <cell r="A2764" t="str">
            <v>BI_ZBO11</v>
          </cell>
          <cell r="B2764" t="str">
            <v>ZBO11</v>
          </cell>
          <cell r="C2764" t="str">
            <v>BI_ZBO11 - Gas Revenue Blanket-Othello</v>
          </cell>
          <cell r="D2764" t="str">
            <v>ER_1001</v>
          </cell>
          <cell r="E2764" t="str">
            <v>1001</v>
          </cell>
          <cell r="F2764" t="str">
            <v>ER_1001 - Gas Revenue Blanket</v>
          </cell>
          <cell r="G2764" t="str">
            <v>New Revenue - Growth</v>
          </cell>
          <cell r="H2764" t="str">
            <v>Growth Subfunction</v>
          </cell>
          <cell r="I2764" t="str">
            <v>Growth</v>
          </cell>
          <cell r="J2764" t="str">
            <v>Customer Requested</v>
          </cell>
          <cell r="K2764" t="str">
            <v>SRV_GD</v>
          </cell>
          <cell r="L2764" t="str">
            <v>JUR_AA</v>
          </cell>
          <cell r="M2764" t="str">
            <v>Gas Distribution 374-387</v>
          </cell>
          <cell r="N2764" t="str">
            <v>False</v>
          </cell>
          <cell r="O2764" t="str">
            <v>Active</v>
          </cell>
          <cell r="P2764" t="str">
            <v>ORG_H50</v>
          </cell>
        </row>
        <row r="2765">
          <cell r="A2765" t="str">
            <v>BI_ZBO12</v>
          </cell>
          <cell r="B2765" t="str">
            <v>ZBO12</v>
          </cell>
          <cell r="C2765" t="str">
            <v>BI_ZBO12 - Gas Distribution Non Revenue - Othello</v>
          </cell>
          <cell r="D2765" t="str">
            <v>ER_3005</v>
          </cell>
          <cell r="E2765" t="str">
            <v>3005</v>
          </cell>
          <cell r="F2765" t="str">
            <v>ER_3005 - Gas Distribution Non-Revenue Blanket</v>
          </cell>
          <cell r="G2765" t="str">
            <v>Gas Non-Revenue Program</v>
          </cell>
          <cell r="H2765" t="str">
            <v>Gas Subfunction</v>
          </cell>
          <cell r="I2765" t="str">
            <v>Gas</v>
          </cell>
          <cell r="J2765" t="str">
            <v>Failed Plant &amp; Operations</v>
          </cell>
          <cell r="K2765" t="str">
            <v>SRV_GD</v>
          </cell>
          <cell r="L2765" t="str">
            <v>JUR_WA</v>
          </cell>
          <cell r="M2765" t="str">
            <v>Gas Distribution 374-387</v>
          </cell>
          <cell r="N2765" t="str">
            <v>False</v>
          </cell>
          <cell r="O2765" t="str">
            <v>Active</v>
          </cell>
          <cell r="P2765" t="str">
            <v>ORG_H50</v>
          </cell>
        </row>
        <row r="2766">
          <cell r="A2766" t="str">
            <v>BI_ZBO16</v>
          </cell>
          <cell r="B2766" t="str">
            <v>ZBO16</v>
          </cell>
          <cell r="C2766" t="str">
            <v>BI_ZBO16 - Replace Deteriorated Gas System - Othello</v>
          </cell>
          <cell r="D2766" t="str">
            <v>ER_3001</v>
          </cell>
          <cell r="E2766" t="str">
            <v>3001</v>
          </cell>
          <cell r="F2766" t="str">
            <v>ER_3001 - Replace Deteriorating Gas System</v>
          </cell>
          <cell r="G2766" t="str">
            <v>Gas Deteriorated Steel Pipe Replacement Program</v>
          </cell>
          <cell r="H2766" t="str">
            <v>Gas Subfunction</v>
          </cell>
          <cell r="I2766" t="str">
            <v>Gas</v>
          </cell>
          <cell r="J2766" t="str">
            <v>Asset Condition</v>
          </cell>
          <cell r="K2766" t="str">
            <v>SRV_GD</v>
          </cell>
          <cell r="L2766" t="str">
            <v>JUR_WA</v>
          </cell>
          <cell r="M2766" t="str">
            <v>Gas Distribution 374-387</v>
          </cell>
          <cell r="N2766" t="str">
            <v>False</v>
          </cell>
          <cell r="O2766" t="str">
            <v>Active</v>
          </cell>
          <cell r="P2766" t="str">
            <v>ORG_H50</v>
          </cell>
        </row>
        <row r="2767">
          <cell r="A2767" t="str">
            <v>BI_ZBO23</v>
          </cell>
          <cell r="B2767" t="str">
            <v>ZBO23</v>
          </cell>
          <cell r="C2767" t="str">
            <v>BI_ZBO23 - Relocate Due to St&amp;Hwy Work - Othello</v>
          </cell>
          <cell r="D2767" t="str">
            <v>ER_3003</v>
          </cell>
          <cell r="E2767" t="str">
            <v>3003</v>
          </cell>
          <cell r="F2767" t="str">
            <v>ER_3003 - Gas Replace-St&amp;Hwy</v>
          </cell>
          <cell r="G2767" t="str">
            <v>Gas Replacement Street and Highway Program</v>
          </cell>
          <cell r="H2767" t="str">
            <v>Gas Subfunction</v>
          </cell>
          <cell r="I2767" t="str">
            <v>Gas</v>
          </cell>
          <cell r="J2767" t="str">
            <v>Mandatory &amp; Compliance</v>
          </cell>
          <cell r="K2767" t="str">
            <v>SRV_GD</v>
          </cell>
          <cell r="L2767" t="str">
            <v>JUR_AA</v>
          </cell>
          <cell r="M2767" t="str">
            <v>Gas Distribution 374-387</v>
          </cell>
          <cell r="N2767" t="str">
            <v>False</v>
          </cell>
          <cell r="O2767" t="str">
            <v>Inactive</v>
          </cell>
          <cell r="P2767" t="str">
            <v>ORG_H50</v>
          </cell>
        </row>
        <row r="2768">
          <cell r="A2768" t="str">
            <v>BI_ZBO24</v>
          </cell>
          <cell r="B2768" t="str">
            <v>ZBO24</v>
          </cell>
          <cell r="C2768" t="str">
            <v>BI_ZBO24 - Industrial Gas Customers-Minor Blanket</v>
          </cell>
          <cell r="D2768" t="str">
            <v>ER_1052</v>
          </cell>
          <cell r="E2768" t="str">
            <v>1052</v>
          </cell>
          <cell r="F2768" t="str">
            <v>ER_1052 - Industrial Gas Customer Minor Blanket</v>
          </cell>
          <cell r="G2768" t="str">
            <v>New Revenue - Growth</v>
          </cell>
          <cell r="H2768" t="str">
            <v>Growth Subfunction</v>
          </cell>
          <cell r="I2768" t="str">
            <v>Growth</v>
          </cell>
          <cell r="J2768" t="str">
            <v>Customer Requested</v>
          </cell>
          <cell r="K2768" t="str">
            <v>SRV_GD</v>
          </cell>
          <cell r="L2768" t="str">
            <v>JUR_AA</v>
          </cell>
          <cell r="M2768" t="str">
            <v>Gas Distribution 374-387</v>
          </cell>
          <cell r="N2768" t="str">
            <v>False</v>
          </cell>
          <cell r="O2768" t="str">
            <v>Inactive</v>
          </cell>
          <cell r="P2768" t="str">
            <v>ORG_H50</v>
          </cell>
        </row>
        <row r="2769">
          <cell r="A2769" t="str">
            <v>BI_ZBO30</v>
          </cell>
          <cell r="B2769" t="str">
            <v>ZBO30</v>
          </cell>
          <cell r="C2769" t="str">
            <v>BI_ZBO30 - St Light Blanket - Othello</v>
          </cell>
          <cell r="D2769" t="str">
            <v>ER_1004</v>
          </cell>
          <cell r="E2769" t="str">
            <v>1004</v>
          </cell>
          <cell r="F2769" t="str">
            <v>ER_1004 - Street Lt Minor Blanket</v>
          </cell>
          <cell r="G2769" t="str">
            <v>New Revenue - Growth</v>
          </cell>
          <cell r="H2769" t="str">
            <v>Growth Subfunction</v>
          </cell>
          <cell r="I2769" t="str">
            <v>Growth</v>
          </cell>
          <cell r="J2769" t="str">
            <v>Customer Requested</v>
          </cell>
          <cell r="K2769" t="str">
            <v>SRV_ED</v>
          </cell>
          <cell r="L2769" t="str">
            <v>JUR_WA</v>
          </cell>
          <cell r="M2769" t="str">
            <v>Elec Distribution 360-373</v>
          </cell>
          <cell r="N2769" t="str">
            <v>False</v>
          </cell>
          <cell r="O2769" t="str">
            <v>Active</v>
          </cell>
          <cell r="P2769" t="str">
            <v>ORG_H50</v>
          </cell>
        </row>
        <row r="2770">
          <cell r="A2770" t="str">
            <v>BI_ZBO33</v>
          </cell>
          <cell r="B2770" t="str">
            <v>ZBO33</v>
          </cell>
          <cell r="C2770" t="str">
            <v>BI_ZBO33 - Elect UG Replacement - Othello</v>
          </cell>
          <cell r="D2770" t="str">
            <v>ER_2054</v>
          </cell>
          <cell r="E2770" t="str">
            <v>2054</v>
          </cell>
          <cell r="F2770" t="str">
            <v>ER_2054 - Electric Underground Replacement</v>
          </cell>
          <cell r="G2770" t="str">
            <v>Primary URD Cable Replacement</v>
          </cell>
          <cell r="H2770" t="str">
            <v>T&amp;D Operations</v>
          </cell>
          <cell r="I2770" t="str">
            <v>T&amp;D</v>
          </cell>
          <cell r="J2770" t="str">
            <v>Asset Condition</v>
          </cell>
          <cell r="K2770" t="str">
            <v>SRV_ED</v>
          </cell>
          <cell r="L2770" t="str">
            <v>JUR_WA</v>
          </cell>
          <cell r="M2770" t="str">
            <v>Elec Distribution 360-373</v>
          </cell>
          <cell r="N2770" t="str">
            <v>False</v>
          </cell>
          <cell r="O2770" t="str">
            <v>Active</v>
          </cell>
          <cell r="P2770" t="str">
            <v>ORG_H50</v>
          </cell>
        </row>
        <row r="2771">
          <cell r="A2771" t="str">
            <v>BI_ZBO34</v>
          </cell>
          <cell r="B2771" t="str">
            <v>ZBO34</v>
          </cell>
          <cell r="C2771" t="str">
            <v>BI_ZBO34 - Elect Distr Blanket - Othello</v>
          </cell>
          <cell r="D2771" t="str">
            <v>ER_2055</v>
          </cell>
          <cell r="E2771" t="str">
            <v>2055</v>
          </cell>
          <cell r="F2771" t="str">
            <v>ER_2055 - Electric Distribution Minor Blanket</v>
          </cell>
          <cell r="G2771" t="str">
            <v>Distribution Minor Rebuild</v>
          </cell>
          <cell r="H2771" t="str">
            <v>T&amp;D Operations</v>
          </cell>
          <cell r="I2771" t="str">
            <v>T&amp;D</v>
          </cell>
          <cell r="J2771" t="str">
            <v>Asset Condition</v>
          </cell>
          <cell r="K2771" t="str">
            <v>SRV_ED</v>
          </cell>
          <cell r="L2771" t="str">
            <v>JUR_WA</v>
          </cell>
          <cell r="M2771" t="str">
            <v>Elec Distribution 360-373</v>
          </cell>
          <cell r="N2771" t="str">
            <v>False</v>
          </cell>
          <cell r="O2771" t="str">
            <v>Active</v>
          </cell>
          <cell r="P2771" t="str">
            <v>ORG_H50</v>
          </cell>
        </row>
        <row r="2772">
          <cell r="A2772" t="str">
            <v>BI_ZBO35</v>
          </cell>
          <cell r="B2772" t="str">
            <v>ZBO35</v>
          </cell>
          <cell r="C2772" t="str">
            <v>BI_ZBO35 - Distr Line Reloc - Othello</v>
          </cell>
          <cell r="D2772" t="str">
            <v>ER_2056</v>
          </cell>
          <cell r="E2772" t="str">
            <v>2056</v>
          </cell>
          <cell r="F2772" t="str">
            <v>ER_2056 - Distribution Line Relocations</v>
          </cell>
          <cell r="G2772" t="str">
            <v>Elec Relocation and Replacement Program</v>
          </cell>
          <cell r="H2772" t="str">
            <v>T&amp;D Operations</v>
          </cell>
          <cell r="I2772" t="str">
            <v>T&amp;D</v>
          </cell>
          <cell r="J2772" t="str">
            <v>Mandatory &amp; Compliance</v>
          </cell>
          <cell r="K2772" t="str">
            <v>SRV_ED</v>
          </cell>
          <cell r="L2772" t="str">
            <v>JUR_WA</v>
          </cell>
          <cell r="M2772" t="str">
            <v>Elec Distribution 360-373</v>
          </cell>
          <cell r="N2772" t="str">
            <v>False</v>
          </cell>
          <cell r="O2772" t="str">
            <v>Active</v>
          </cell>
          <cell r="P2772" t="str">
            <v>ORG_H50</v>
          </cell>
        </row>
        <row r="2773">
          <cell r="A2773" t="str">
            <v>BI_ZBO37</v>
          </cell>
          <cell r="B2773" t="str">
            <v>ZBO37</v>
          </cell>
          <cell r="C2773" t="str">
            <v>BI_ZBO37 - Area Light Blanket - Othello</v>
          </cell>
          <cell r="D2773" t="str">
            <v>ER_1005</v>
          </cell>
          <cell r="E2773" t="str">
            <v>1005</v>
          </cell>
          <cell r="F2773" t="str">
            <v>ER_1005 - Area Light Minor Blanket</v>
          </cell>
          <cell r="G2773" t="str">
            <v>New Revenue - Growth</v>
          </cell>
          <cell r="H2773" t="str">
            <v>Growth Subfunction</v>
          </cell>
          <cell r="I2773" t="str">
            <v>Growth</v>
          </cell>
          <cell r="J2773" t="str">
            <v>Customer Requested</v>
          </cell>
          <cell r="K2773" t="str">
            <v>SRV_ED</v>
          </cell>
          <cell r="L2773" t="str">
            <v>JUR_WA</v>
          </cell>
          <cell r="M2773" t="str">
            <v>Elec Distribution 360-373</v>
          </cell>
          <cell r="N2773" t="str">
            <v>False</v>
          </cell>
          <cell r="O2773" t="str">
            <v>Active</v>
          </cell>
          <cell r="P2773" t="str">
            <v>ORG_H50</v>
          </cell>
        </row>
        <row r="2774">
          <cell r="A2774" t="str">
            <v>BI_ZBO52</v>
          </cell>
          <cell r="B2774" t="str">
            <v>ZBO52</v>
          </cell>
          <cell r="C2774" t="str">
            <v>BI_ZBO52 - Failed Electric Dist Plant-Storm Othello</v>
          </cell>
          <cell r="D2774" t="str">
            <v>ER_2059</v>
          </cell>
          <cell r="E2774" t="str">
            <v>2059</v>
          </cell>
          <cell r="F2774" t="str">
            <v>ER_2059 - Failed Electric Dist Plant-Storm</v>
          </cell>
          <cell r="G2774" t="str">
            <v>Electric Storm</v>
          </cell>
          <cell r="H2774" t="str">
            <v>T&amp;D Operations</v>
          </cell>
          <cell r="I2774" t="str">
            <v>T&amp;D</v>
          </cell>
          <cell r="J2774" t="str">
            <v>Failed Plant &amp; Operations</v>
          </cell>
          <cell r="K2774" t="str">
            <v>SRV_ED</v>
          </cell>
          <cell r="L2774" t="str">
            <v>JUR_WA</v>
          </cell>
          <cell r="M2774" t="str">
            <v>Elec Distribution 360-373</v>
          </cell>
          <cell r="N2774" t="str">
            <v>False</v>
          </cell>
          <cell r="O2774" t="str">
            <v>Active</v>
          </cell>
          <cell r="P2774" t="str">
            <v>ORG_H50</v>
          </cell>
        </row>
        <row r="2775">
          <cell r="A2775" t="str">
            <v>BI_ZBO60</v>
          </cell>
          <cell r="B2775" t="str">
            <v>ZBO60</v>
          </cell>
          <cell r="C2775" t="str">
            <v>BI_ZBO60 - Deteriorated Pole Replacement Othello</v>
          </cell>
          <cell r="D2775" t="str">
            <v>ER_2055</v>
          </cell>
          <cell r="E2775" t="str">
            <v>2055</v>
          </cell>
          <cell r="F2775" t="str">
            <v>ER_2055 - Electric Distribution Minor Blanket</v>
          </cell>
          <cell r="G2775" t="str">
            <v>Distribution Minor Rebuild</v>
          </cell>
          <cell r="H2775" t="str">
            <v>T&amp;D Operations</v>
          </cell>
          <cell r="I2775" t="str">
            <v>T&amp;D</v>
          </cell>
          <cell r="J2775" t="str">
            <v>Asset Condition</v>
          </cell>
          <cell r="K2775" t="str">
            <v>SRV_ED</v>
          </cell>
          <cell r="L2775" t="str">
            <v>JUR_WA</v>
          </cell>
          <cell r="M2775" t="str">
            <v>Elec Distribution 360-373</v>
          </cell>
          <cell r="N2775" t="str">
            <v>False</v>
          </cell>
          <cell r="O2775" t="str">
            <v>Active</v>
          </cell>
          <cell r="P2775" t="str">
            <v>ORG_H50</v>
          </cell>
        </row>
        <row r="2776">
          <cell r="A2776" t="str">
            <v>BI_ZBR05</v>
          </cell>
          <cell r="B2776" t="str">
            <v>ZBR05</v>
          </cell>
          <cell r="C2776" t="str">
            <v>BI_ZBR05 - Electric Transmission Plant-Storm Davenport</v>
          </cell>
          <cell r="D2776" t="str">
            <v>ER_2051</v>
          </cell>
          <cell r="E2776" t="str">
            <v>2051</v>
          </cell>
          <cell r="F2776" t="str">
            <v>ER_2051 - Electric Transmission Plant-Storm</v>
          </cell>
          <cell r="G2776" t="str">
            <v>Electric Storm</v>
          </cell>
          <cell r="H2776" t="str">
            <v>T&amp;D Operations</v>
          </cell>
          <cell r="I2776" t="str">
            <v>T&amp;D</v>
          </cell>
          <cell r="J2776" t="str">
            <v>Failed Plant &amp; Operations</v>
          </cell>
          <cell r="K2776" t="str">
            <v>SRV_ED</v>
          </cell>
          <cell r="L2776" t="str">
            <v>JUR_WA</v>
          </cell>
          <cell r="M2776" t="str">
            <v>Elec Transmission 350-359</v>
          </cell>
          <cell r="N2776" t="str">
            <v>False</v>
          </cell>
          <cell r="O2776" t="str">
            <v>Active</v>
          </cell>
          <cell r="P2776" t="str">
            <v>ORG_P50</v>
          </cell>
        </row>
        <row r="2777">
          <cell r="A2777" t="str">
            <v>BI_ZBR10</v>
          </cell>
          <cell r="B2777" t="str">
            <v>ZBR10</v>
          </cell>
          <cell r="C2777" t="str">
            <v>BI_ZBR10 - Elect Rev Blanket - Davenport</v>
          </cell>
          <cell r="D2777" t="str">
            <v>ER_1000</v>
          </cell>
          <cell r="E2777" t="str">
            <v>1000</v>
          </cell>
          <cell r="F2777" t="str">
            <v>ER_1000 - Electric Revenue Blanket</v>
          </cell>
          <cell r="G2777" t="str">
            <v>New Revenue - Growth</v>
          </cell>
          <cell r="H2777" t="str">
            <v>Growth Subfunction</v>
          </cell>
          <cell r="I2777" t="str">
            <v>Growth</v>
          </cell>
          <cell r="J2777" t="str">
            <v>Customer Requested</v>
          </cell>
          <cell r="K2777" t="str">
            <v>SRV_ED</v>
          </cell>
          <cell r="L2777" t="str">
            <v>JUR_WA</v>
          </cell>
          <cell r="M2777" t="str">
            <v>Elec Distribution 360-373</v>
          </cell>
          <cell r="N2777" t="str">
            <v>False</v>
          </cell>
          <cell r="O2777" t="str">
            <v>Active</v>
          </cell>
          <cell r="P2777" t="str">
            <v>ORG_P50</v>
          </cell>
        </row>
        <row r="2778">
          <cell r="A2778" t="str">
            <v>BI_ZBR11</v>
          </cell>
          <cell r="B2778" t="str">
            <v>ZBR11</v>
          </cell>
          <cell r="C2778" t="str">
            <v>BI_ZBR11 - Gas Revenue Blanket-Davenport</v>
          </cell>
          <cell r="D2778" t="str">
            <v>ER_1001</v>
          </cell>
          <cell r="E2778" t="str">
            <v>1001</v>
          </cell>
          <cell r="F2778" t="str">
            <v>ER_1001 - Gas Revenue Blanket</v>
          </cell>
          <cell r="G2778" t="str">
            <v>New Revenue - Growth</v>
          </cell>
          <cell r="H2778" t="str">
            <v>Growth Subfunction</v>
          </cell>
          <cell r="I2778" t="str">
            <v>Growth</v>
          </cell>
          <cell r="J2778" t="str">
            <v>Customer Requested</v>
          </cell>
          <cell r="K2778" t="str">
            <v>SRV_GD</v>
          </cell>
          <cell r="L2778" t="str">
            <v>JUR_WA</v>
          </cell>
          <cell r="M2778" t="str">
            <v>Gas Distribution 374-387</v>
          </cell>
          <cell r="N2778" t="str">
            <v>False</v>
          </cell>
          <cell r="O2778" t="str">
            <v>Active</v>
          </cell>
          <cell r="P2778" t="str">
            <v>ORG_P50</v>
          </cell>
        </row>
        <row r="2779">
          <cell r="A2779" t="str">
            <v>BI_ZBR12</v>
          </cell>
          <cell r="B2779" t="str">
            <v>ZBR12</v>
          </cell>
          <cell r="C2779" t="str">
            <v>BI_ZBR12 - Gas Distribution Non Revenue - Davenport</v>
          </cell>
          <cell r="D2779" t="str">
            <v>ER_3005</v>
          </cell>
          <cell r="E2779" t="str">
            <v>3005</v>
          </cell>
          <cell r="F2779" t="str">
            <v>ER_3005 - Gas Distribution Non-Revenue Blanket</v>
          </cell>
          <cell r="G2779" t="str">
            <v>Gas Non-Revenue Program</v>
          </cell>
          <cell r="H2779" t="str">
            <v>Gas Subfunction</v>
          </cell>
          <cell r="I2779" t="str">
            <v>Gas</v>
          </cell>
          <cell r="J2779" t="str">
            <v>Failed Plant &amp; Operations</v>
          </cell>
          <cell r="K2779" t="str">
            <v>SRV_GD</v>
          </cell>
          <cell r="L2779" t="str">
            <v>JUR_WA</v>
          </cell>
          <cell r="M2779" t="str">
            <v>Gas Distribution 374-387</v>
          </cell>
          <cell r="N2779" t="str">
            <v>False</v>
          </cell>
          <cell r="O2779" t="str">
            <v>Active</v>
          </cell>
          <cell r="P2779" t="str">
            <v>ORG_L50</v>
          </cell>
        </row>
        <row r="2780">
          <cell r="A2780" t="str">
            <v>BI_ZBR15</v>
          </cell>
          <cell r="B2780" t="str">
            <v>ZBR15</v>
          </cell>
          <cell r="C2780" t="str">
            <v>BI_ZBR15 - Replace System Reinforcement - Davenport</v>
          </cell>
          <cell r="D2780" t="str">
            <v>ER_3000</v>
          </cell>
          <cell r="E2780" t="str">
            <v>3000</v>
          </cell>
          <cell r="F2780" t="str">
            <v>ER_3000 - Gas Reinforce-Minor Blanket</v>
          </cell>
          <cell r="G2780" t="str">
            <v>Gas Reinforcement Program</v>
          </cell>
          <cell r="H2780" t="str">
            <v>Gas Subfunction</v>
          </cell>
          <cell r="I2780" t="str">
            <v>Gas</v>
          </cell>
          <cell r="J2780" t="str">
            <v>Performance &amp; Capacity</v>
          </cell>
          <cell r="K2780" t="str">
            <v>SRV_GD</v>
          </cell>
          <cell r="L2780" t="str">
            <v>JUR_WA</v>
          </cell>
          <cell r="M2780" t="str">
            <v>Gas Distribution 374-387</v>
          </cell>
          <cell r="N2780" t="str">
            <v>False</v>
          </cell>
          <cell r="O2780" t="str">
            <v>Active</v>
          </cell>
          <cell r="P2780" t="str">
            <v>ORG_P50</v>
          </cell>
        </row>
        <row r="2781">
          <cell r="A2781" t="str">
            <v>BI_ZBR23</v>
          </cell>
          <cell r="B2781" t="str">
            <v>ZBR23</v>
          </cell>
          <cell r="C2781" t="str">
            <v>BI_ZBR23 - Relocate Due to St&amp;Hwy Work - Davenport</v>
          </cell>
          <cell r="D2781" t="str">
            <v>ER_3003</v>
          </cell>
          <cell r="E2781" t="str">
            <v>3003</v>
          </cell>
          <cell r="F2781" t="str">
            <v>ER_3003 - Gas Replace-St&amp;Hwy</v>
          </cell>
          <cell r="G2781" t="str">
            <v>Gas Replacement Street and Highway Program</v>
          </cell>
          <cell r="H2781" t="str">
            <v>Gas Subfunction</v>
          </cell>
          <cell r="I2781" t="str">
            <v>Gas</v>
          </cell>
          <cell r="J2781" t="str">
            <v>Mandatory &amp; Compliance</v>
          </cell>
          <cell r="K2781" t="str">
            <v>SRV_GD</v>
          </cell>
          <cell r="L2781" t="str">
            <v>JUR_WA</v>
          </cell>
          <cell r="M2781" t="str">
            <v>Gas Distribution 374-387</v>
          </cell>
          <cell r="N2781" t="str">
            <v>False</v>
          </cell>
          <cell r="O2781" t="str">
            <v>Active</v>
          </cell>
          <cell r="P2781" t="str">
            <v>ORG_P50</v>
          </cell>
        </row>
        <row r="2782">
          <cell r="A2782" t="str">
            <v>BI_ZBR30</v>
          </cell>
          <cell r="B2782" t="str">
            <v>ZBR30</v>
          </cell>
          <cell r="C2782" t="str">
            <v>BI_ZBR30 - St Light Blanket - Davenport</v>
          </cell>
          <cell r="D2782" t="str">
            <v>ER_1004</v>
          </cell>
          <cell r="E2782" t="str">
            <v>1004</v>
          </cell>
          <cell r="F2782" t="str">
            <v>ER_1004 - Street Lt Minor Blanket</v>
          </cell>
          <cell r="G2782" t="str">
            <v>New Revenue - Growth</v>
          </cell>
          <cell r="H2782" t="str">
            <v>Growth Subfunction</v>
          </cell>
          <cell r="I2782" t="str">
            <v>Growth</v>
          </cell>
          <cell r="J2782" t="str">
            <v>Customer Requested</v>
          </cell>
          <cell r="K2782" t="str">
            <v>SRV_ED</v>
          </cell>
          <cell r="L2782" t="str">
            <v>JUR_WA</v>
          </cell>
          <cell r="M2782" t="str">
            <v>Elec Distribution 360-373</v>
          </cell>
          <cell r="N2782" t="str">
            <v>False</v>
          </cell>
          <cell r="O2782" t="str">
            <v>Active</v>
          </cell>
          <cell r="P2782" t="str">
            <v>ORG_P50</v>
          </cell>
        </row>
        <row r="2783">
          <cell r="A2783" t="str">
            <v>BI_ZBR31</v>
          </cell>
          <cell r="B2783" t="str">
            <v>ZBR31</v>
          </cell>
          <cell r="C2783" t="str">
            <v>BI_ZBR31 - LED Streetlight Change Out Blanket - Davenport</v>
          </cell>
          <cell r="D2783" t="str">
            <v>ER_2584</v>
          </cell>
          <cell r="E2783" t="str">
            <v>2584</v>
          </cell>
          <cell r="F2783" t="str">
            <v>ER_2584 - LED Change-Out Program</v>
          </cell>
          <cell r="G2783" t="str">
            <v>LED Change-Out Program</v>
          </cell>
          <cell r="H2783" t="str">
            <v>T&amp;D Operations</v>
          </cell>
          <cell r="I2783" t="str">
            <v>T&amp;D</v>
          </cell>
          <cell r="J2783" t="str">
            <v>Asset Condition</v>
          </cell>
          <cell r="K2783" t="str">
            <v>SRV_ED</v>
          </cell>
          <cell r="L2783" t="str">
            <v>JUR_WA</v>
          </cell>
          <cell r="M2783" t="str">
            <v>Elec Distribution 360-373</v>
          </cell>
          <cell r="N2783" t="str">
            <v>False</v>
          </cell>
          <cell r="O2783" t="str">
            <v>Active</v>
          </cell>
          <cell r="P2783" t="str">
            <v>ORG_T51</v>
          </cell>
        </row>
        <row r="2784">
          <cell r="A2784" t="str">
            <v>BI_ZBR33</v>
          </cell>
          <cell r="B2784" t="str">
            <v>ZBR33</v>
          </cell>
          <cell r="C2784" t="str">
            <v>BI_ZBR33 - Elect UG Replace Blanket - Davenport</v>
          </cell>
          <cell r="D2784" t="str">
            <v>ER_2054</v>
          </cell>
          <cell r="E2784" t="str">
            <v>2054</v>
          </cell>
          <cell r="F2784" t="str">
            <v>ER_2054 - Electric Underground Replacement</v>
          </cell>
          <cell r="G2784" t="str">
            <v>Primary URD Cable Replacement</v>
          </cell>
          <cell r="H2784" t="str">
            <v>T&amp;D Operations</v>
          </cell>
          <cell r="I2784" t="str">
            <v>T&amp;D</v>
          </cell>
          <cell r="J2784" t="str">
            <v>Asset Condition</v>
          </cell>
          <cell r="K2784" t="str">
            <v>SRV_ED</v>
          </cell>
          <cell r="L2784" t="str">
            <v>JUR_WA</v>
          </cell>
          <cell r="M2784" t="str">
            <v>Elec Distribution 360-373</v>
          </cell>
          <cell r="N2784" t="str">
            <v>False</v>
          </cell>
          <cell r="O2784" t="str">
            <v>Active</v>
          </cell>
          <cell r="P2784" t="str">
            <v>ORG_P50</v>
          </cell>
        </row>
        <row r="2785">
          <cell r="A2785" t="str">
            <v>BI_ZBR34</v>
          </cell>
          <cell r="B2785" t="str">
            <v>ZBR34</v>
          </cell>
          <cell r="C2785" t="str">
            <v>BI_ZBR34 - Elect Distr Blanket - Davenport</v>
          </cell>
          <cell r="D2785" t="str">
            <v>ER_2055</v>
          </cell>
          <cell r="E2785" t="str">
            <v>2055</v>
          </cell>
          <cell r="F2785" t="str">
            <v>ER_2055 - Electric Distribution Minor Blanket</v>
          </cell>
          <cell r="G2785" t="str">
            <v>Distribution Minor Rebuild</v>
          </cell>
          <cell r="H2785" t="str">
            <v>T&amp;D Operations</v>
          </cell>
          <cell r="I2785" t="str">
            <v>T&amp;D</v>
          </cell>
          <cell r="J2785" t="str">
            <v>Asset Condition</v>
          </cell>
          <cell r="K2785" t="str">
            <v>SRV_ED</v>
          </cell>
          <cell r="L2785" t="str">
            <v>JUR_WA</v>
          </cell>
          <cell r="M2785" t="str">
            <v>Elec Distribution 360-373</v>
          </cell>
          <cell r="N2785" t="str">
            <v>False</v>
          </cell>
          <cell r="O2785" t="str">
            <v>Active</v>
          </cell>
          <cell r="P2785" t="str">
            <v>ORG_P50</v>
          </cell>
        </row>
        <row r="2786">
          <cell r="A2786" t="str">
            <v>BI_ZBR35</v>
          </cell>
          <cell r="B2786" t="str">
            <v>ZBR35</v>
          </cell>
          <cell r="C2786" t="str">
            <v>BI_ZBR35 - Distr Line Reloc - Davenport</v>
          </cell>
          <cell r="D2786" t="str">
            <v>ER_2056</v>
          </cell>
          <cell r="E2786" t="str">
            <v>2056</v>
          </cell>
          <cell r="F2786" t="str">
            <v>ER_2056 - Distribution Line Relocations</v>
          </cell>
          <cell r="G2786" t="str">
            <v>Elec Relocation and Replacement Program</v>
          </cell>
          <cell r="H2786" t="str">
            <v>T&amp;D Operations</v>
          </cell>
          <cell r="I2786" t="str">
            <v>T&amp;D</v>
          </cell>
          <cell r="J2786" t="str">
            <v>Mandatory &amp; Compliance</v>
          </cell>
          <cell r="K2786" t="str">
            <v>SRV_ED</v>
          </cell>
          <cell r="L2786" t="str">
            <v>JUR_WA</v>
          </cell>
          <cell r="M2786" t="str">
            <v>Elec Distribution 360-373</v>
          </cell>
          <cell r="N2786" t="str">
            <v>False</v>
          </cell>
          <cell r="O2786" t="str">
            <v>Active</v>
          </cell>
          <cell r="P2786" t="str">
            <v>ORG_P50</v>
          </cell>
        </row>
        <row r="2787">
          <cell r="A2787" t="str">
            <v>BI_ZBR37</v>
          </cell>
          <cell r="B2787" t="str">
            <v>ZBR37</v>
          </cell>
          <cell r="C2787" t="str">
            <v>BI_ZBR37 - Area Light Blanket - Davenport</v>
          </cell>
          <cell r="D2787" t="str">
            <v>ER_1005</v>
          </cell>
          <cell r="E2787" t="str">
            <v>1005</v>
          </cell>
          <cell r="F2787" t="str">
            <v>ER_1005 - Area Light Minor Blanket</v>
          </cell>
          <cell r="G2787" t="str">
            <v>New Revenue - Growth</v>
          </cell>
          <cell r="H2787" t="str">
            <v>Growth Subfunction</v>
          </cell>
          <cell r="I2787" t="str">
            <v>Growth</v>
          </cell>
          <cell r="J2787" t="str">
            <v>Customer Requested</v>
          </cell>
          <cell r="K2787" t="str">
            <v>SRV_ED</v>
          </cell>
          <cell r="L2787" t="str">
            <v>JUR_WA</v>
          </cell>
          <cell r="M2787" t="str">
            <v>Elec Distribution 360-373</v>
          </cell>
          <cell r="N2787" t="str">
            <v>False</v>
          </cell>
          <cell r="O2787" t="str">
            <v>Active</v>
          </cell>
          <cell r="P2787" t="str">
            <v>ORG_P50</v>
          </cell>
        </row>
        <row r="2788">
          <cell r="A2788" t="str">
            <v>BI_ZBR52</v>
          </cell>
          <cell r="B2788" t="str">
            <v>ZBR52</v>
          </cell>
          <cell r="C2788" t="str">
            <v>BI_ZBR52 - Failed Electric Dist Plant-Storm Davenport</v>
          </cell>
          <cell r="D2788" t="str">
            <v>ER_2059</v>
          </cell>
          <cell r="E2788" t="str">
            <v>2059</v>
          </cell>
          <cell r="F2788" t="str">
            <v>ER_2059 - Failed Electric Dist Plant-Storm</v>
          </cell>
          <cell r="G2788" t="str">
            <v>Electric Storm</v>
          </cell>
          <cell r="H2788" t="str">
            <v>T&amp;D Operations</v>
          </cell>
          <cell r="I2788" t="str">
            <v>T&amp;D</v>
          </cell>
          <cell r="J2788" t="str">
            <v>Failed Plant &amp; Operations</v>
          </cell>
          <cell r="K2788" t="str">
            <v>SRV_ED</v>
          </cell>
          <cell r="L2788" t="str">
            <v>JUR_WA</v>
          </cell>
          <cell r="M2788" t="str">
            <v>Elec Distribution 360-373</v>
          </cell>
          <cell r="N2788" t="str">
            <v>False</v>
          </cell>
          <cell r="O2788" t="str">
            <v>Active</v>
          </cell>
          <cell r="P2788" t="str">
            <v>ORG_P50</v>
          </cell>
        </row>
        <row r="2789">
          <cell r="A2789" t="str">
            <v>BI_ZBR60</v>
          </cell>
          <cell r="B2789" t="str">
            <v>ZBR60</v>
          </cell>
          <cell r="C2789" t="str">
            <v>BI_ZBR60 - Deteriorated Pole Replacement Davenport</v>
          </cell>
          <cell r="D2789" t="str">
            <v>ER_2055</v>
          </cell>
          <cell r="E2789" t="str">
            <v>2055</v>
          </cell>
          <cell r="F2789" t="str">
            <v>ER_2055 - Electric Distribution Minor Blanket</v>
          </cell>
          <cell r="G2789" t="str">
            <v>Distribution Minor Rebuild</v>
          </cell>
          <cell r="H2789" t="str">
            <v>T&amp;D Operations</v>
          </cell>
          <cell r="I2789" t="str">
            <v>T&amp;D</v>
          </cell>
          <cell r="J2789" t="str">
            <v>Asset Condition</v>
          </cell>
          <cell r="K2789" t="str">
            <v>SRV_ED</v>
          </cell>
          <cell r="L2789" t="str">
            <v>JUR_WA</v>
          </cell>
          <cell r="M2789" t="str">
            <v>Elec Distribution 360-373</v>
          </cell>
          <cell r="N2789" t="str">
            <v>False</v>
          </cell>
          <cell r="O2789" t="str">
            <v>Active</v>
          </cell>
          <cell r="P2789" t="str">
            <v>ORG_P50</v>
          </cell>
        </row>
        <row r="2790">
          <cell r="A2790" t="str">
            <v>BI_ZBW05</v>
          </cell>
          <cell r="B2790" t="str">
            <v>ZBW05</v>
          </cell>
          <cell r="C2790" t="str">
            <v>BI_ZBW05 - Electric Transmission Plant-Storm Colville</v>
          </cell>
          <cell r="D2790" t="str">
            <v>ER_2051</v>
          </cell>
          <cell r="E2790" t="str">
            <v>2051</v>
          </cell>
          <cell r="F2790" t="str">
            <v>ER_2051 - Electric Transmission Plant-Storm</v>
          </cell>
          <cell r="G2790" t="str">
            <v>Electric Storm</v>
          </cell>
          <cell r="H2790" t="str">
            <v>T&amp;D Operations</v>
          </cell>
          <cell r="I2790" t="str">
            <v>T&amp;D</v>
          </cell>
          <cell r="J2790" t="str">
            <v>Failed Plant &amp; Operations</v>
          </cell>
          <cell r="K2790" t="str">
            <v>SRV_ED</v>
          </cell>
          <cell r="L2790" t="str">
            <v>JUR_WA</v>
          </cell>
          <cell r="M2790" t="str">
            <v>Elec Transmission 350-359</v>
          </cell>
          <cell r="N2790" t="str">
            <v>False</v>
          </cell>
          <cell r="O2790" t="str">
            <v>Active</v>
          </cell>
          <cell r="P2790" t="str">
            <v>ORG_G50</v>
          </cell>
        </row>
        <row r="2791">
          <cell r="A2791" t="str">
            <v>BI_ZBW10</v>
          </cell>
          <cell r="B2791" t="str">
            <v>ZBW10</v>
          </cell>
          <cell r="C2791" t="str">
            <v>BI_ZBW10 - Elect Revenue Blanket - Colville</v>
          </cell>
          <cell r="D2791" t="str">
            <v>ER_1000</v>
          </cell>
          <cell r="E2791" t="str">
            <v>1000</v>
          </cell>
          <cell r="F2791" t="str">
            <v>ER_1000 - Electric Revenue Blanket</v>
          </cell>
          <cell r="G2791" t="str">
            <v>New Revenue - Growth</v>
          </cell>
          <cell r="H2791" t="str">
            <v>Growth Subfunction</v>
          </cell>
          <cell r="I2791" t="str">
            <v>Growth</v>
          </cell>
          <cell r="J2791" t="str">
            <v>Customer Requested</v>
          </cell>
          <cell r="K2791" t="str">
            <v>SRV_ED</v>
          </cell>
          <cell r="L2791" t="str">
            <v>JUR_WA</v>
          </cell>
          <cell r="M2791" t="str">
            <v>Elec Distribution 360-373</v>
          </cell>
          <cell r="N2791" t="str">
            <v>False</v>
          </cell>
          <cell r="O2791" t="str">
            <v>Active</v>
          </cell>
          <cell r="P2791" t="str">
            <v>ORG_G50</v>
          </cell>
        </row>
        <row r="2792">
          <cell r="A2792" t="str">
            <v>BI_ZBW11</v>
          </cell>
          <cell r="B2792" t="str">
            <v>ZBW11</v>
          </cell>
          <cell r="C2792" t="str">
            <v>BI_ZBW11 - Gas Revenue Blanket-Colville</v>
          </cell>
          <cell r="D2792" t="str">
            <v>ER_1001</v>
          </cell>
          <cell r="E2792" t="str">
            <v>1001</v>
          </cell>
          <cell r="F2792" t="str">
            <v>ER_1001 - Gas Revenue Blanket</v>
          </cell>
          <cell r="G2792" t="str">
            <v>New Revenue - Growth</v>
          </cell>
          <cell r="H2792" t="str">
            <v>Growth Subfunction</v>
          </cell>
          <cell r="I2792" t="str">
            <v>Growth</v>
          </cell>
          <cell r="J2792" t="str">
            <v>Customer Requested</v>
          </cell>
          <cell r="K2792" t="str">
            <v>SRV_GD</v>
          </cell>
          <cell r="L2792" t="str">
            <v>JUR_WA</v>
          </cell>
          <cell r="M2792" t="str">
            <v>Gas Distribution 374-387</v>
          </cell>
          <cell r="N2792" t="str">
            <v>False</v>
          </cell>
          <cell r="O2792" t="str">
            <v>Active</v>
          </cell>
          <cell r="P2792" t="str">
            <v>ORG_G50</v>
          </cell>
        </row>
        <row r="2793">
          <cell r="A2793" t="str">
            <v>BI_ZBW12</v>
          </cell>
          <cell r="B2793" t="str">
            <v>ZBW12</v>
          </cell>
          <cell r="C2793" t="str">
            <v>BI_ZBW12 - Gas Distribution Non Revenue - Colville</v>
          </cell>
          <cell r="D2793" t="str">
            <v>ER_3005</v>
          </cell>
          <cell r="E2793" t="str">
            <v>3005</v>
          </cell>
          <cell r="F2793" t="str">
            <v>ER_3005 - Gas Distribution Non-Revenue Blanket</v>
          </cell>
          <cell r="G2793" t="str">
            <v>Gas Non-Revenue Program</v>
          </cell>
          <cell r="H2793" t="str">
            <v>Gas Subfunction</v>
          </cell>
          <cell r="I2793" t="str">
            <v>Gas</v>
          </cell>
          <cell r="J2793" t="str">
            <v>Failed Plant &amp; Operations</v>
          </cell>
          <cell r="K2793" t="str">
            <v>SRV_GD</v>
          </cell>
          <cell r="L2793" t="str">
            <v>JUR_WA</v>
          </cell>
          <cell r="M2793" t="str">
            <v>Gas Distribution 374-387</v>
          </cell>
          <cell r="N2793" t="str">
            <v>False</v>
          </cell>
          <cell r="O2793" t="str">
            <v>Active</v>
          </cell>
          <cell r="P2793" t="str">
            <v>ORG_G50</v>
          </cell>
        </row>
        <row r="2794">
          <cell r="A2794" t="str">
            <v>BI_ZBW15</v>
          </cell>
          <cell r="B2794" t="str">
            <v>ZBW15</v>
          </cell>
          <cell r="C2794" t="str">
            <v>BI_ZBW15 - Replace System Reinforcement - Colville</v>
          </cell>
          <cell r="D2794" t="str">
            <v>ER_3000</v>
          </cell>
          <cell r="E2794" t="str">
            <v>3000</v>
          </cell>
          <cell r="F2794" t="str">
            <v>ER_3000 - Gas Reinforce-Minor Blanket</v>
          </cell>
          <cell r="G2794" t="str">
            <v>Gas Reinforcement Program</v>
          </cell>
          <cell r="H2794" t="str">
            <v>Gas Subfunction</v>
          </cell>
          <cell r="I2794" t="str">
            <v>Gas</v>
          </cell>
          <cell r="J2794" t="str">
            <v>Performance &amp; Capacity</v>
          </cell>
          <cell r="K2794" t="str">
            <v>SRV_GD</v>
          </cell>
          <cell r="L2794" t="str">
            <v>JUR_WA</v>
          </cell>
          <cell r="M2794" t="str">
            <v>Gas Distribution 374-387</v>
          </cell>
          <cell r="N2794" t="str">
            <v>False</v>
          </cell>
          <cell r="O2794" t="str">
            <v>Active</v>
          </cell>
          <cell r="P2794" t="str">
            <v>ORG_G50</v>
          </cell>
        </row>
        <row r="2795">
          <cell r="A2795" t="str">
            <v>BI_ZBW16</v>
          </cell>
          <cell r="B2795" t="str">
            <v>ZBW16</v>
          </cell>
          <cell r="C2795" t="str">
            <v>BI_ZBW16 - Replace Deteriorated Gas System - Colville</v>
          </cell>
          <cell r="D2795" t="str">
            <v>ER_3001</v>
          </cell>
          <cell r="E2795" t="str">
            <v>3001</v>
          </cell>
          <cell r="F2795" t="str">
            <v>ER_3001 - Replace Deteriorating Gas System</v>
          </cell>
          <cell r="G2795" t="str">
            <v>Gas Deteriorated Steel Pipe Replacement Program</v>
          </cell>
          <cell r="H2795" t="str">
            <v>Gas Subfunction</v>
          </cell>
          <cell r="I2795" t="str">
            <v>Gas</v>
          </cell>
          <cell r="J2795" t="str">
            <v>Asset Condition</v>
          </cell>
          <cell r="K2795" t="str">
            <v>SRV_GD</v>
          </cell>
          <cell r="L2795" t="str">
            <v>JUR_WA</v>
          </cell>
          <cell r="M2795" t="str">
            <v>Gas Distribution 374-387</v>
          </cell>
          <cell r="N2795" t="str">
            <v>False</v>
          </cell>
          <cell r="O2795" t="str">
            <v>Active</v>
          </cell>
          <cell r="P2795" t="str">
            <v>ORG_G50</v>
          </cell>
        </row>
        <row r="2796">
          <cell r="A2796" t="str">
            <v>BI_ZBW17</v>
          </cell>
          <cell r="B2796" t="str">
            <v>ZBW17</v>
          </cell>
          <cell r="C2796" t="str">
            <v>BI_ZBW17 - Gas Regulator Station Reliability - Colville</v>
          </cell>
          <cell r="D2796" t="str">
            <v>ER_3002</v>
          </cell>
          <cell r="E2796" t="str">
            <v>3002</v>
          </cell>
          <cell r="F2796" t="str">
            <v>ER_3002 - Regulator Reliable - Blanket</v>
          </cell>
          <cell r="G2796" t="str">
            <v>Gas Regulator Station Replacement Program</v>
          </cell>
          <cell r="H2796" t="str">
            <v>Gas Subfunction</v>
          </cell>
          <cell r="I2796" t="str">
            <v>Gas</v>
          </cell>
          <cell r="J2796" t="str">
            <v>Asset Condition</v>
          </cell>
          <cell r="K2796" t="str">
            <v>SRV_GD</v>
          </cell>
          <cell r="L2796" t="str">
            <v>JUR_WA</v>
          </cell>
          <cell r="M2796" t="str">
            <v>Gas Distribution 374-387</v>
          </cell>
          <cell r="N2796" t="str">
            <v>False</v>
          </cell>
          <cell r="O2796" t="str">
            <v>Active</v>
          </cell>
          <cell r="P2796" t="str">
            <v>ORG_G50</v>
          </cell>
        </row>
        <row r="2797">
          <cell r="A2797" t="str">
            <v>BI_ZBW23</v>
          </cell>
          <cell r="B2797" t="str">
            <v>ZBW23</v>
          </cell>
          <cell r="C2797" t="str">
            <v>BI_ZBW23 - Relocate Due to St&amp;Hwy Work - Colville</v>
          </cell>
          <cell r="D2797" t="str">
            <v>ER_3003</v>
          </cell>
          <cell r="E2797" t="str">
            <v>3003</v>
          </cell>
          <cell r="F2797" t="str">
            <v>ER_3003 - Gas Replace-St&amp;Hwy</v>
          </cell>
          <cell r="G2797" t="str">
            <v>Gas Replacement Street and Highway Program</v>
          </cell>
          <cell r="H2797" t="str">
            <v>Gas Subfunction</v>
          </cell>
          <cell r="I2797" t="str">
            <v>Gas</v>
          </cell>
          <cell r="J2797" t="str">
            <v>Mandatory &amp; Compliance</v>
          </cell>
          <cell r="K2797" t="str">
            <v>SRV_GD</v>
          </cell>
          <cell r="L2797" t="str">
            <v>JUR_WA</v>
          </cell>
          <cell r="M2797" t="str">
            <v>Gas Distribution 374-387</v>
          </cell>
          <cell r="N2797" t="str">
            <v>False</v>
          </cell>
          <cell r="O2797" t="str">
            <v>Active</v>
          </cell>
          <cell r="P2797" t="str">
            <v>ORG_G50</v>
          </cell>
        </row>
        <row r="2798">
          <cell r="A2798" t="str">
            <v>BI_ZBW30</v>
          </cell>
          <cell r="B2798" t="str">
            <v>ZBW30</v>
          </cell>
          <cell r="C2798" t="str">
            <v>BI_ZBW30 - St Light Blanket - Colville</v>
          </cell>
          <cell r="D2798" t="str">
            <v>ER_1004</v>
          </cell>
          <cell r="E2798" t="str">
            <v>1004</v>
          </cell>
          <cell r="F2798" t="str">
            <v>ER_1004 - Street Lt Minor Blanket</v>
          </cell>
          <cell r="G2798" t="str">
            <v>New Revenue - Growth</v>
          </cell>
          <cell r="H2798" t="str">
            <v>Growth Subfunction</v>
          </cell>
          <cell r="I2798" t="str">
            <v>Growth</v>
          </cell>
          <cell r="J2798" t="str">
            <v>Customer Requested</v>
          </cell>
          <cell r="K2798" t="str">
            <v>SRV_ED</v>
          </cell>
          <cell r="L2798" t="str">
            <v>JUR_WA</v>
          </cell>
          <cell r="M2798" t="str">
            <v>Elec Distribution 360-373</v>
          </cell>
          <cell r="N2798" t="str">
            <v>False</v>
          </cell>
          <cell r="O2798" t="str">
            <v>Active</v>
          </cell>
          <cell r="P2798" t="str">
            <v>ORG_G50</v>
          </cell>
        </row>
        <row r="2799">
          <cell r="A2799" t="str">
            <v>BI_ZBW31</v>
          </cell>
          <cell r="B2799" t="str">
            <v>ZBW31</v>
          </cell>
          <cell r="C2799" t="str">
            <v>BI_ZBW31 - LED Streetlight Change Out Blanket - Colville</v>
          </cell>
          <cell r="D2799" t="str">
            <v>ER_2584</v>
          </cell>
          <cell r="E2799" t="str">
            <v>2584</v>
          </cell>
          <cell r="F2799" t="str">
            <v>ER_2584 - LED Change-Out Program</v>
          </cell>
          <cell r="G2799" t="str">
            <v>LED Change-Out Program</v>
          </cell>
          <cell r="H2799" t="str">
            <v>T&amp;D Operations</v>
          </cell>
          <cell r="I2799" t="str">
            <v>T&amp;D</v>
          </cell>
          <cell r="J2799" t="str">
            <v>Asset Condition</v>
          </cell>
          <cell r="K2799" t="str">
            <v>SRV_ED</v>
          </cell>
          <cell r="L2799" t="str">
            <v>JUR_WA</v>
          </cell>
          <cell r="M2799" t="str">
            <v>Elec Distribution 360-373</v>
          </cell>
          <cell r="N2799" t="str">
            <v>False</v>
          </cell>
          <cell r="O2799" t="str">
            <v>Active</v>
          </cell>
          <cell r="P2799" t="str">
            <v>ORG_T51</v>
          </cell>
        </row>
        <row r="2800">
          <cell r="A2800" t="str">
            <v>BI_ZBW33</v>
          </cell>
          <cell r="B2800" t="str">
            <v>ZBW33</v>
          </cell>
          <cell r="C2800" t="str">
            <v>BI_ZBW33 - Elect UG Replacement - Colville</v>
          </cell>
          <cell r="D2800" t="str">
            <v>ER_2054</v>
          </cell>
          <cell r="E2800" t="str">
            <v>2054</v>
          </cell>
          <cell r="F2800" t="str">
            <v>ER_2054 - Electric Underground Replacement</v>
          </cell>
          <cell r="G2800" t="str">
            <v>Primary URD Cable Replacement</v>
          </cell>
          <cell r="H2800" t="str">
            <v>T&amp;D Operations</v>
          </cell>
          <cell r="I2800" t="str">
            <v>T&amp;D</v>
          </cell>
          <cell r="J2800" t="str">
            <v>Asset Condition</v>
          </cell>
          <cell r="K2800" t="str">
            <v>SRV_ED</v>
          </cell>
          <cell r="L2800" t="str">
            <v>JUR_WA</v>
          </cell>
          <cell r="M2800" t="str">
            <v>Elec Distribution 360-373</v>
          </cell>
          <cell r="N2800" t="str">
            <v>False</v>
          </cell>
          <cell r="O2800" t="str">
            <v>Active</v>
          </cell>
          <cell r="P2800" t="str">
            <v>ORG_G50</v>
          </cell>
        </row>
        <row r="2801">
          <cell r="A2801" t="str">
            <v>BI_ZBW34</v>
          </cell>
          <cell r="B2801" t="str">
            <v>ZBW34</v>
          </cell>
          <cell r="C2801" t="str">
            <v>BI_ZBW34 - Elect Distr Blanket - Colville Area</v>
          </cell>
          <cell r="D2801" t="str">
            <v>ER_2055</v>
          </cell>
          <cell r="E2801" t="str">
            <v>2055</v>
          </cell>
          <cell r="F2801" t="str">
            <v>ER_2055 - Electric Distribution Minor Blanket</v>
          </cell>
          <cell r="G2801" t="str">
            <v>Distribution Minor Rebuild</v>
          </cell>
          <cell r="H2801" t="str">
            <v>T&amp;D Operations</v>
          </cell>
          <cell r="I2801" t="str">
            <v>T&amp;D</v>
          </cell>
          <cell r="J2801" t="str">
            <v>Asset Condition</v>
          </cell>
          <cell r="K2801" t="str">
            <v>SRV_ED</v>
          </cell>
          <cell r="L2801" t="str">
            <v>JUR_WA</v>
          </cell>
          <cell r="M2801" t="str">
            <v>Elec Distribution 360-373</v>
          </cell>
          <cell r="N2801" t="str">
            <v>False</v>
          </cell>
          <cell r="O2801" t="str">
            <v>Active</v>
          </cell>
          <cell r="P2801" t="str">
            <v>ORG_G50</v>
          </cell>
        </row>
        <row r="2802">
          <cell r="A2802" t="str">
            <v>BI_ZBW35</v>
          </cell>
          <cell r="B2802" t="str">
            <v>ZBW35</v>
          </cell>
          <cell r="C2802" t="str">
            <v>BI_ZBW35 - Distr Line Relocate-Colvill</v>
          </cell>
          <cell r="D2802" t="str">
            <v>ER_2056</v>
          </cell>
          <cell r="E2802" t="str">
            <v>2056</v>
          </cell>
          <cell r="F2802" t="str">
            <v>ER_2056 - Distribution Line Relocations</v>
          </cell>
          <cell r="G2802" t="str">
            <v>Elec Relocation and Replacement Program</v>
          </cell>
          <cell r="H2802" t="str">
            <v>T&amp;D Operations</v>
          </cell>
          <cell r="I2802" t="str">
            <v>T&amp;D</v>
          </cell>
          <cell r="J2802" t="str">
            <v>Mandatory &amp; Compliance</v>
          </cell>
          <cell r="K2802" t="str">
            <v>SRV_ED</v>
          </cell>
          <cell r="L2802" t="str">
            <v>JUR_WA</v>
          </cell>
          <cell r="M2802" t="str">
            <v>Elec Distribution 360-373</v>
          </cell>
          <cell r="N2802" t="str">
            <v>False</v>
          </cell>
          <cell r="O2802" t="str">
            <v>Active</v>
          </cell>
          <cell r="P2802" t="str">
            <v>ORG_G50</v>
          </cell>
        </row>
        <row r="2803">
          <cell r="A2803" t="str">
            <v>BI_ZBW37</v>
          </cell>
          <cell r="B2803" t="str">
            <v>ZBW37</v>
          </cell>
          <cell r="C2803" t="str">
            <v>BI_ZBW37 - Area Light Blanket - Colville</v>
          </cell>
          <cell r="D2803" t="str">
            <v>ER_1005</v>
          </cell>
          <cell r="E2803" t="str">
            <v>1005</v>
          </cell>
          <cell r="F2803" t="str">
            <v>ER_1005 - Area Light Minor Blanket</v>
          </cell>
          <cell r="G2803" t="str">
            <v>New Revenue - Growth</v>
          </cell>
          <cell r="H2803" t="str">
            <v>Growth Subfunction</v>
          </cell>
          <cell r="I2803" t="str">
            <v>Growth</v>
          </cell>
          <cell r="J2803" t="str">
            <v>Customer Requested</v>
          </cell>
          <cell r="K2803" t="str">
            <v>SRV_ED</v>
          </cell>
          <cell r="L2803" t="str">
            <v>JUR_WA</v>
          </cell>
          <cell r="M2803" t="str">
            <v>Elec Distribution 360-373</v>
          </cell>
          <cell r="N2803" t="str">
            <v>False</v>
          </cell>
          <cell r="O2803" t="str">
            <v>Active</v>
          </cell>
          <cell r="P2803" t="str">
            <v>ORG_G50</v>
          </cell>
        </row>
        <row r="2804">
          <cell r="A2804" t="str">
            <v>BI_ZBW52</v>
          </cell>
          <cell r="B2804" t="str">
            <v>ZBW52</v>
          </cell>
          <cell r="C2804" t="str">
            <v>BI_ZBW52 - Failed Electric Dist Plant-Storm Colville</v>
          </cell>
          <cell r="D2804" t="str">
            <v>ER_2059</v>
          </cell>
          <cell r="E2804" t="str">
            <v>2059</v>
          </cell>
          <cell r="F2804" t="str">
            <v>ER_2059 - Failed Electric Dist Plant-Storm</v>
          </cell>
          <cell r="G2804" t="str">
            <v>Electric Storm</v>
          </cell>
          <cell r="H2804" t="str">
            <v>T&amp;D Operations</v>
          </cell>
          <cell r="I2804" t="str">
            <v>T&amp;D</v>
          </cell>
          <cell r="J2804" t="str">
            <v>Failed Plant &amp; Operations</v>
          </cell>
          <cell r="K2804" t="str">
            <v>SRV_ED</v>
          </cell>
          <cell r="L2804" t="str">
            <v>JUR_WA</v>
          </cell>
          <cell r="M2804" t="str">
            <v>Elec Distribution 360-373</v>
          </cell>
          <cell r="N2804" t="str">
            <v>False</v>
          </cell>
          <cell r="O2804" t="str">
            <v>Active</v>
          </cell>
          <cell r="P2804" t="str">
            <v>ORG_G50</v>
          </cell>
        </row>
        <row r="2805">
          <cell r="A2805" t="str">
            <v>BI_ZBW60</v>
          </cell>
          <cell r="B2805" t="str">
            <v>ZBW60</v>
          </cell>
          <cell r="C2805" t="str">
            <v>BI_ZBW60 - Deteriorated Pole Replacement Colville</v>
          </cell>
          <cell r="D2805" t="str">
            <v>ER_2055</v>
          </cell>
          <cell r="E2805" t="str">
            <v>2055</v>
          </cell>
          <cell r="F2805" t="str">
            <v>ER_2055 - Electric Distribution Minor Blanket</v>
          </cell>
          <cell r="G2805" t="str">
            <v>Distribution Minor Rebuild</v>
          </cell>
          <cell r="H2805" t="str">
            <v>T&amp;D Operations</v>
          </cell>
          <cell r="I2805" t="str">
            <v>T&amp;D</v>
          </cell>
          <cell r="J2805" t="str">
            <v>Asset Condition</v>
          </cell>
          <cell r="K2805" t="str">
            <v>SRV_ED</v>
          </cell>
          <cell r="L2805" t="str">
            <v>JUR_AN</v>
          </cell>
          <cell r="M2805" t="str">
            <v>Elec Distribution 360-373</v>
          </cell>
          <cell r="N2805" t="str">
            <v>False</v>
          </cell>
          <cell r="O2805" t="str">
            <v>Active</v>
          </cell>
          <cell r="P2805" t="str">
            <v>ORG_G50</v>
          </cell>
        </row>
        <row r="2806">
          <cell r="A2806" t="str">
            <v>BI_ZC024</v>
          </cell>
          <cell r="B2806" t="str">
            <v>ZC024</v>
          </cell>
          <cell r="C2806" t="str">
            <v>BI_ZC024 - Industrial Gas Customer-Minor Blanket</v>
          </cell>
          <cell r="D2806" t="str">
            <v>ER_1052</v>
          </cell>
          <cell r="E2806" t="str">
            <v>1052</v>
          </cell>
          <cell r="F2806" t="str">
            <v>ER_1052 - Industrial Gas Customer Minor Blanket</v>
          </cell>
          <cell r="G2806" t="str">
            <v>New Revenue - Growth</v>
          </cell>
          <cell r="H2806" t="str">
            <v>Growth Subfunction</v>
          </cell>
          <cell r="I2806" t="str">
            <v>Growth</v>
          </cell>
          <cell r="J2806" t="str">
            <v>Customer Requested</v>
          </cell>
          <cell r="K2806" t="str">
            <v>SRV_GD</v>
          </cell>
          <cell r="L2806" t="str">
            <v>JUR_AA</v>
          </cell>
          <cell r="M2806" t="str">
            <v>Gas Distribution 374-387</v>
          </cell>
          <cell r="N2806" t="str">
            <v>False</v>
          </cell>
          <cell r="O2806" t="str">
            <v>Inactive</v>
          </cell>
          <cell r="P2806" t="str">
            <v>ORG_L53</v>
          </cell>
        </row>
        <row r="2807">
          <cell r="A2807" t="str">
            <v>BI_ZCG07</v>
          </cell>
          <cell r="B2807" t="str">
            <v>ZCG07</v>
          </cell>
          <cell r="C2807" t="str">
            <v>BI_ZCG07 - Isolated Steel Replacement ID</v>
          </cell>
          <cell r="D2807" t="str">
            <v>ER_3007</v>
          </cell>
          <cell r="E2807" t="str">
            <v>3007</v>
          </cell>
          <cell r="F2807" t="str">
            <v>ER_3007 - Isolated Steel Replacement</v>
          </cell>
          <cell r="G2807" t="str">
            <v>Gas Isolated Steel Replacement Program</v>
          </cell>
          <cell r="H2807" t="str">
            <v>Gas Subfunction</v>
          </cell>
          <cell r="I2807" t="str">
            <v>Gas</v>
          </cell>
          <cell r="J2807" t="str">
            <v>Mandatory &amp; Compliance</v>
          </cell>
          <cell r="K2807" t="str">
            <v>SRV_GD</v>
          </cell>
          <cell r="L2807" t="str">
            <v>JUR_ID</v>
          </cell>
          <cell r="M2807" t="str">
            <v>Gas Distribution 374-387</v>
          </cell>
          <cell r="N2807" t="str">
            <v>False</v>
          </cell>
          <cell r="O2807" t="str">
            <v>Active</v>
          </cell>
          <cell r="P2807" t="str">
            <v>ORG_G08</v>
          </cell>
        </row>
        <row r="2808">
          <cell r="A2808" t="str">
            <v>BI_ZCG15</v>
          </cell>
          <cell r="B2808" t="str">
            <v>ZCG15</v>
          </cell>
          <cell r="C2808" t="str">
            <v>BI_ZCG15 - Replace System Reinforcement - Cd'A</v>
          </cell>
          <cell r="D2808" t="str">
            <v>ER_3000</v>
          </cell>
          <cell r="E2808" t="str">
            <v>3000</v>
          </cell>
          <cell r="F2808" t="str">
            <v>ER_3000 - Gas Reinforce-Minor Blanket</v>
          </cell>
          <cell r="G2808" t="str">
            <v>Gas Reinforcement Program</v>
          </cell>
          <cell r="H2808" t="str">
            <v>Gas Subfunction</v>
          </cell>
          <cell r="I2808" t="str">
            <v>Gas</v>
          </cell>
          <cell r="J2808" t="str">
            <v>Performance &amp; Capacity</v>
          </cell>
          <cell r="K2808" t="str">
            <v>SRV_GD</v>
          </cell>
          <cell r="L2808" t="str">
            <v>JUR_ID</v>
          </cell>
          <cell r="M2808" t="str">
            <v>Gas Distribution 374-387</v>
          </cell>
          <cell r="N2808" t="str">
            <v>False</v>
          </cell>
          <cell r="O2808" t="str">
            <v>Active</v>
          </cell>
          <cell r="P2808" t="str">
            <v>ORG_C53</v>
          </cell>
        </row>
        <row r="2809">
          <cell r="A2809" t="str">
            <v>BI_ZCG16</v>
          </cell>
          <cell r="B2809" t="str">
            <v>ZCG16</v>
          </cell>
          <cell r="C2809" t="str">
            <v>BI_ZCG16 - Replace Deteriorated Gas System - Cd'A</v>
          </cell>
          <cell r="D2809" t="str">
            <v>ER_3001</v>
          </cell>
          <cell r="E2809" t="str">
            <v>3001</v>
          </cell>
          <cell r="F2809" t="str">
            <v>ER_3001 - Replace Deteriorating Gas System</v>
          </cell>
          <cell r="G2809" t="str">
            <v>Gas Deteriorated Steel Pipe Replacement Program</v>
          </cell>
          <cell r="H2809" t="str">
            <v>Gas Subfunction</v>
          </cell>
          <cell r="I2809" t="str">
            <v>Gas</v>
          </cell>
          <cell r="J2809" t="str">
            <v>Asset Condition</v>
          </cell>
          <cell r="K2809" t="str">
            <v>SRV_GD</v>
          </cell>
          <cell r="L2809" t="str">
            <v>JUR_ID</v>
          </cell>
          <cell r="M2809" t="str">
            <v>Gas Distribution 374-387</v>
          </cell>
          <cell r="N2809" t="str">
            <v>False</v>
          </cell>
          <cell r="O2809" t="str">
            <v>Active</v>
          </cell>
          <cell r="P2809" t="str">
            <v>ORG_C53</v>
          </cell>
        </row>
        <row r="2810">
          <cell r="A2810" t="str">
            <v>BI_ZCG17</v>
          </cell>
          <cell r="B2810" t="str">
            <v>ZCG17</v>
          </cell>
          <cell r="C2810" t="str">
            <v>BI_ZCG17 - Gas Regulator Station Reliability - Cd'A</v>
          </cell>
          <cell r="D2810" t="str">
            <v>ER_3002</v>
          </cell>
          <cell r="E2810" t="str">
            <v>3002</v>
          </cell>
          <cell r="F2810" t="str">
            <v>ER_3002 - Regulator Reliable - Blanket</v>
          </cell>
          <cell r="G2810" t="str">
            <v>Gas Regulator Station Replacement Program</v>
          </cell>
          <cell r="H2810" t="str">
            <v>Gas Subfunction</v>
          </cell>
          <cell r="I2810" t="str">
            <v>Gas</v>
          </cell>
          <cell r="J2810" t="str">
            <v>Asset Condition</v>
          </cell>
          <cell r="K2810" t="str">
            <v>SRV_GD</v>
          </cell>
          <cell r="L2810" t="str">
            <v>JUR_ID</v>
          </cell>
          <cell r="M2810" t="str">
            <v>Gas Distribution 374-387</v>
          </cell>
          <cell r="N2810" t="str">
            <v>False</v>
          </cell>
          <cell r="O2810" t="str">
            <v>Active</v>
          </cell>
          <cell r="P2810" t="str">
            <v>ORG_C53</v>
          </cell>
        </row>
        <row r="2811">
          <cell r="A2811" t="str">
            <v>BI_ZCG31</v>
          </cell>
          <cell r="B2811" t="str">
            <v>ZCG31</v>
          </cell>
          <cell r="C2811" t="str">
            <v>BI_ZCG31 - LED Streetlight Change Out Blanket - Grangeville</v>
          </cell>
          <cell r="D2811" t="str">
            <v>ER_2584</v>
          </cell>
          <cell r="E2811" t="str">
            <v>2584</v>
          </cell>
          <cell r="F2811" t="str">
            <v>ER_2584 - LED Change-Out Program</v>
          </cell>
          <cell r="G2811" t="str">
            <v>LED Change-Out Program</v>
          </cell>
          <cell r="H2811" t="str">
            <v>T&amp;D Operations</v>
          </cell>
          <cell r="I2811" t="str">
            <v>T&amp;D</v>
          </cell>
          <cell r="J2811" t="str">
            <v>Asset Condition</v>
          </cell>
          <cell r="K2811" t="str">
            <v>SRV_ED</v>
          </cell>
          <cell r="L2811" t="str">
            <v>JUR_ID</v>
          </cell>
          <cell r="M2811" t="str">
            <v>Elec Distribution 360-373</v>
          </cell>
          <cell r="N2811" t="str">
            <v>False</v>
          </cell>
          <cell r="O2811" t="str">
            <v>Active</v>
          </cell>
          <cell r="P2811" t="str">
            <v>ORG_T51</v>
          </cell>
        </row>
        <row r="2812">
          <cell r="A2812" t="str">
            <v>BI_ZCJ05</v>
          </cell>
          <cell r="B2812" t="str">
            <v>ZCJ05</v>
          </cell>
          <cell r="C2812" t="str">
            <v>BI_ZCJ05 - Electric Transmission Plant-Storm CDA</v>
          </cell>
          <cell r="D2812" t="str">
            <v>ER_2051</v>
          </cell>
          <cell r="E2812" t="str">
            <v>2051</v>
          </cell>
          <cell r="F2812" t="str">
            <v>ER_2051 - Electric Transmission Plant-Storm</v>
          </cell>
          <cell r="G2812" t="str">
            <v>Electric Storm</v>
          </cell>
          <cell r="H2812" t="str">
            <v>T&amp;D Operations</v>
          </cell>
          <cell r="I2812" t="str">
            <v>T&amp;D</v>
          </cell>
          <cell r="J2812" t="str">
            <v>Failed Plant &amp; Operations</v>
          </cell>
          <cell r="K2812" t="str">
            <v>SRV_ED</v>
          </cell>
          <cell r="L2812" t="str">
            <v>JUR_AN</v>
          </cell>
          <cell r="M2812" t="str">
            <v>Elec Transmission 350-359</v>
          </cell>
          <cell r="N2812" t="str">
            <v>False</v>
          </cell>
          <cell r="O2812" t="str">
            <v>Active</v>
          </cell>
          <cell r="P2812" t="str">
            <v>ORG_L53</v>
          </cell>
        </row>
        <row r="2813">
          <cell r="A2813" t="str">
            <v>BI_ZCJ06</v>
          </cell>
          <cell r="B2813" t="str">
            <v>ZCJ06</v>
          </cell>
          <cell r="C2813" t="str">
            <v>BI_ZCJ06 - ID Overbuilt Pipe Replacement</v>
          </cell>
          <cell r="D2813" t="str">
            <v>ER_3006</v>
          </cell>
          <cell r="E2813" t="str">
            <v>3006</v>
          </cell>
          <cell r="F2813" t="str">
            <v>ER_3006 - Overbuilt Pipe Replacement Blanket</v>
          </cell>
          <cell r="G2813" t="str">
            <v>Gas Overbuilt Pipe Replacement Program</v>
          </cell>
          <cell r="H2813" t="str">
            <v>Gas Subfunction</v>
          </cell>
          <cell r="I2813" t="str">
            <v>Gas</v>
          </cell>
          <cell r="J2813" t="str">
            <v>Mandatory &amp; Compliance</v>
          </cell>
          <cell r="K2813" t="str">
            <v>SRV_GD</v>
          </cell>
          <cell r="L2813" t="str">
            <v>JUR_ID</v>
          </cell>
          <cell r="M2813" t="str">
            <v>Gas Distribution 374-387</v>
          </cell>
          <cell r="N2813" t="str">
            <v>False</v>
          </cell>
          <cell r="O2813" t="str">
            <v>Active</v>
          </cell>
          <cell r="P2813" t="str">
            <v>ORG_B51</v>
          </cell>
        </row>
        <row r="2814">
          <cell r="A2814" t="str">
            <v>BI_ZCJ10</v>
          </cell>
          <cell r="B2814" t="str">
            <v>ZCJ10</v>
          </cell>
          <cell r="C2814" t="str">
            <v>BI_ZCJ10 - Elect Revenue Blanket - CDA</v>
          </cell>
          <cell r="D2814" t="str">
            <v>ER_1000</v>
          </cell>
          <cell r="E2814" t="str">
            <v>1000</v>
          </cell>
          <cell r="F2814" t="str">
            <v>ER_1000 - Electric Revenue Blanket</v>
          </cell>
          <cell r="G2814" t="str">
            <v>New Revenue - Growth</v>
          </cell>
          <cell r="H2814" t="str">
            <v>Growth Subfunction</v>
          </cell>
          <cell r="I2814" t="str">
            <v>Growth</v>
          </cell>
          <cell r="J2814" t="str">
            <v>Customer Requested</v>
          </cell>
          <cell r="K2814" t="str">
            <v>SRV_ED</v>
          </cell>
          <cell r="L2814" t="str">
            <v>JUR_ID</v>
          </cell>
          <cell r="M2814" t="str">
            <v>Elec Distribution 360-373</v>
          </cell>
          <cell r="N2814" t="str">
            <v>False</v>
          </cell>
          <cell r="O2814" t="str">
            <v>Active</v>
          </cell>
          <cell r="P2814" t="str">
            <v>ORG_L53</v>
          </cell>
        </row>
        <row r="2815">
          <cell r="A2815" t="str">
            <v>BI_ZCJ11</v>
          </cell>
          <cell r="B2815" t="str">
            <v>ZCJ11</v>
          </cell>
          <cell r="C2815" t="str">
            <v>BI_ZCJ11 - Gas Revenue Blanket-Coeur D'Alene</v>
          </cell>
          <cell r="D2815" t="str">
            <v>ER_1001</v>
          </cell>
          <cell r="E2815" t="str">
            <v>1001</v>
          </cell>
          <cell r="F2815" t="str">
            <v>ER_1001 - Gas Revenue Blanket</v>
          </cell>
          <cell r="G2815" t="str">
            <v>New Revenue - Growth</v>
          </cell>
          <cell r="H2815" t="str">
            <v>Growth Subfunction</v>
          </cell>
          <cell r="I2815" t="str">
            <v>Growth</v>
          </cell>
          <cell r="J2815" t="str">
            <v>Customer Requested</v>
          </cell>
          <cell r="K2815" t="str">
            <v>SRV_GD</v>
          </cell>
          <cell r="L2815" t="str">
            <v>JUR_ID</v>
          </cell>
          <cell r="M2815" t="str">
            <v>Gas Distribution 374-387</v>
          </cell>
          <cell r="N2815" t="str">
            <v>False</v>
          </cell>
          <cell r="O2815" t="str">
            <v>Active</v>
          </cell>
          <cell r="P2815" t="str">
            <v>ORG_C53</v>
          </cell>
        </row>
        <row r="2816">
          <cell r="A2816" t="str">
            <v>BI_ZCJ12</v>
          </cell>
          <cell r="B2816" t="str">
            <v>ZCJ12</v>
          </cell>
          <cell r="C2816" t="str">
            <v>BI_ZCJ12 - Gas Distribution Non Revenue - Cd'A</v>
          </cell>
          <cell r="D2816" t="str">
            <v>ER_3005</v>
          </cell>
          <cell r="E2816" t="str">
            <v>3005</v>
          </cell>
          <cell r="F2816" t="str">
            <v>ER_3005 - Gas Distribution Non-Revenue Blanket</v>
          </cell>
          <cell r="G2816" t="str">
            <v>Gas Non-Revenue Program</v>
          </cell>
          <cell r="H2816" t="str">
            <v>Gas Subfunction</v>
          </cell>
          <cell r="I2816" t="str">
            <v>Gas</v>
          </cell>
          <cell r="J2816" t="str">
            <v>Failed Plant &amp; Operations</v>
          </cell>
          <cell r="K2816" t="str">
            <v>SRV_GD</v>
          </cell>
          <cell r="L2816" t="str">
            <v>JUR_ID</v>
          </cell>
          <cell r="M2816" t="str">
            <v>Gas Distribution 374-387</v>
          </cell>
          <cell r="N2816" t="str">
            <v>False</v>
          </cell>
          <cell r="O2816" t="str">
            <v>Active</v>
          </cell>
          <cell r="P2816" t="str">
            <v>ORG_C53</v>
          </cell>
        </row>
        <row r="2817">
          <cell r="A2817" t="str">
            <v>BI_ZCJ23</v>
          </cell>
          <cell r="B2817" t="str">
            <v>ZCJ23</v>
          </cell>
          <cell r="C2817" t="str">
            <v>BI_ZCJ23 - Relocate Due to St&amp;Hwy Work - Cd'A</v>
          </cell>
          <cell r="D2817" t="str">
            <v>ER_3003</v>
          </cell>
          <cell r="E2817" t="str">
            <v>3003</v>
          </cell>
          <cell r="F2817" t="str">
            <v>ER_3003 - Gas Replace-St&amp;Hwy</v>
          </cell>
          <cell r="G2817" t="str">
            <v>Gas Replacement Street and Highway Program</v>
          </cell>
          <cell r="H2817" t="str">
            <v>Gas Subfunction</v>
          </cell>
          <cell r="I2817" t="str">
            <v>Gas</v>
          </cell>
          <cell r="J2817" t="str">
            <v>Mandatory &amp; Compliance</v>
          </cell>
          <cell r="K2817" t="str">
            <v>SRV_GD</v>
          </cell>
          <cell r="L2817" t="str">
            <v>JUR_ID</v>
          </cell>
          <cell r="M2817" t="str">
            <v>Gas Distribution 374-387</v>
          </cell>
          <cell r="N2817" t="str">
            <v>False</v>
          </cell>
          <cell r="O2817" t="str">
            <v>Active</v>
          </cell>
          <cell r="P2817" t="str">
            <v>ORG_C53</v>
          </cell>
        </row>
        <row r="2818">
          <cell r="A2818" t="str">
            <v>BI_ZCJ30</v>
          </cell>
          <cell r="B2818" t="str">
            <v>ZCJ30</v>
          </cell>
          <cell r="C2818" t="str">
            <v>BI_ZCJ30 - St Light Minor Blanket - CDA</v>
          </cell>
          <cell r="D2818" t="str">
            <v>ER_1004</v>
          </cell>
          <cell r="E2818" t="str">
            <v>1004</v>
          </cell>
          <cell r="F2818" t="str">
            <v>ER_1004 - Street Lt Minor Blanket</v>
          </cell>
          <cell r="G2818" t="str">
            <v>New Revenue - Growth</v>
          </cell>
          <cell r="H2818" t="str">
            <v>Growth Subfunction</v>
          </cell>
          <cell r="I2818" t="str">
            <v>Growth</v>
          </cell>
          <cell r="J2818" t="str">
            <v>Customer Requested</v>
          </cell>
          <cell r="K2818" t="str">
            <v>SRV_ED</v>
          </cell>
          <cell r="L2818" t="str">
            <v>JUR_ID</v>
          </cell>
          <cell r="M2818" t="str">
            <v>Elec Distribution 360-373</v>
          </cell>
          <cell r="N2818" t="str">
            <v>False</v>
          </cell>
          <cell r="O2818" t="str">
            <v>Active</v>
          </cell>
          <cell r="P2818" t="str">
            <v>ORG_L53</v>
          </cell>
        </row>
        <row r="2819">
          <cell r="A2819" t="str">
            <v>BI_ZCJ31</v>
          </cell>
          <cell r="B2819" t="str">
            <v>ZCJ31</v>
          </cell>
          <cell r="C2819" t="str">
            <v>BI_ZCJ31 - LED Streetlight Change Out Blanket - Coeur d'Alene</v>
          </cell>
          <cell r="D2819" t="str">
            <v>ER_2584</v>
          </cell>
          <cell r="E2819" t="str">
            <v>2584</v>
          </cell>
          <cell r="F2819" t="str">
            <v>ER_2584 - LED Change-Out Program</v>
          </cell>
          <cell r="G2819" t="str">
            <v>LED Change-Out Program</v>
          </cell>
          <cell r="H2819" t="str">
            <v>T&amp;D Operations</v>
          </cell>
          <cell r="I2819" t="str">
            <v>T&amp;D</v>
          </cell>
          <cell r="J2819" t="str">
            <v>Asset Condition</v>
          </cell>
          <cell r="K2819" t="str">
            <v>SRV_ED</v>
          </cell>
          <cell r="L2819" t="str">
            <v>JUR_ID</v>
          </cell>
          <cell r="M2819" t="str">
            <v>Elec Distribution 360-373</v>
          </cell>
          <cell r="N2819" t="str">
            <v>False</v>
          </cell>
          <cell r="O2819" t="str">
            <v>Active</v>
          </cell>
          <cell r="P2819" t="str">
            <v>ORG_T51</v>
          </cell>
        </row>
        <row r="2820">
          <cell r="A2820" t="str">
            <v>BI_ZCJ33</v>
          </cell>
          <cell r="B2820" t="str">
            <v>ZCJ33</v>
          </cell>
          <cell r="C2820" t="str">
            <v>BI_ZCJ33 - Elect UG Replace - Coeur D'Alene</v>
          </cell>
          <cell r="D2820" t="str">
            <v>ER_2054</v>
          </cell>
          <cell r="E2820" t="str">
            <v>2054</v>
          </cell>
          <cell r="F2820" t="str">
            <v>ER_2054 - Electric Underground Replacement</v>
          </cell>
          <cell r="G2820" t="str">
            <v>Primary URD Cable Replacement</v>
          </cell>
          <cell r="H2820" t="str">
            <v>T&amp;D Operations</v>
          </cell>
          <cell r="I2820" t="str">
            <v>T&amp;D</v>
          </cell>
          <cell r="J2820" t="str">
            <v>Asset Condition</v>
          </cell>
          <cell r="K2820" t="str">
            <v>SRV_ED</v>
          </cell>
          <cell r="L2820" t="str">
            <v>JUR_ID</v>
          </cell>
          <cell r="M2820" t="str">
            <v>Elec Distribution 360-373</v>
          </cell>
          <cell r="N2820" t="str">
            <v>False</v>
          </cell>
          <cell r="O2820" t="str">
            <v>Active</v>
          </cell>
          <cell r="P2820" t="str">
            <v>ORG_L53</v>
          </cell>
        </row>
        <row r="2821">
          <cell r="A2821" t="str">
            <v>BI_ZCJ34</v>
          </cell>
          <cell r="B2821" t="str">
            <v>ZCJ34</v>
          </cell>
          <cell r="C2821" t="str">
            <v>BI_ZCJ34 - Elect Distr Blanket - CDA Area</v>
          </cell>
          <cell r="D2821" t="str">
            <v>ER_2055</v>
          </cell>
          <cell r="E2821" t="str">
            <v>2055</v>
          </cell>
          <cell r="F2821" t="str">
            <v>ER_2055 - Electric Distribution Minor Blanket</v>
          </cell>
          <cell r="G2821" t="str">
            <v>Distribution Minor Rebuild</v>
          </cell>
          <cell r="H2821" t="str">
            <v>T&amp;D Operations</v>
          </cell>
          <cell r="I2821" t="str">
            <v>T&amp;D</v>
          </cell>
          <cell r="J2821" t="str">
            <v>Asset Condition</v>
          </cell>
          <cell r="K2821" t="str">
            <v>SRV_ED</v>
          </cell>
          <cell r="L2821" t="str">
            <v>JUR_ID</v>
          </cell>
          <cell r="M2821" t="str">
            <v>Elec Distribution 360-373</v>
          </cell>
          <cell r="N2821" t="str">
            <v>False</v>
          </cell>
          <cell r="O2821" t="str">
            <v>Active</v>
          </cell>
          <cell r="P2821" t="str">
            <v>ORG_L53</v>
          </cell>
        </row>
        <row r="2822">
          <cell r="A2822" t="str">
            <v>BI_ZCJ35</v>
          </cell>
          <cell r="B2822" t="str">
            <v>ZCJ35</v>
          </cell>
          <cell r="C2822" t="str">
            <v>BI_ZCJ35 - Distr Line Relocate-CDA</v>
          </cell>
          <cell r="D2822" t="str">
            <v>ER_2056</v>
          </cell>
          <cell r="E2822" t="str">
            <v>2056</v>
          </cell>
          <cell r="F2822" t="str">
            <v>ER_2056 - Distribution Line Relocations</v>
          </cell>
          <cell r="G2822" t="str">
            <v>Elec Relocation and Replacement Program</v>
          </cell>
          <cell r="H2822" t="str">
            <v>T&amp;D Operations</v>
          </cell>
          <cell r="I2822" t="str">
            <v>T&amp;D</v>
          </cell>
          <cell r="J2822" t="str">
            <v>Mandatory &amp; Compliance</v>
          </cell>
          <cell r="K2822" t="str">
            <v>SRV_ED</v>
          </cell>
          <cell r="L2822" t="str">
            <v>JUR_ID</v>
          </cell>
          <cell r="M2822" t="str">
            <v>Elec Distribution 360-373</v>
          </cell>
          <cell r="N2822" t="str">
            <v>False</v>
          </cell>
          <cell r="O2822" t="str">
            <v>Active</v>
          </cell>
          <cell r="P2822" t="str">
            <v>ORG_L53</v>
          </cell>
        </row>
        <row r="2823">
          <cell r="A2823" t="str">
            <v>BI_ZCJ37</v>
          </cell>
          <cell r="B2823" t="str">
            <v>ZCJ37</v>
          </cell>
          <cell r="C2823" t="str">
            <v>BI_ZCJ37 - Area Light Blanket - CDA</v>
          </cell>
          <cell r="D2823" t="str">
            <v>ER_1005</v>
          </cell>
          <cell r="E2823" t="str">
            <v>1005</v>
          </cell>
          <cell r="F2823" t="str">
            <v>ER_1005 - Area Light Minor Blanket</v>
          </cell>
          <cell r="G2823" t="str">
            <v>New Revenue - Growth</v>
          </cell>
          <cell r="H2823" t="str">
            <v>Growth Subfunction</v>
          </cell>
          <cell r="I2823" t="str">
            <v>Growth</v>
          </cell>
          <cell r="J2823" t="str">
            <v>Customer Requested</v>
          </cell>
          <cell r="K2823" t="str">
            <v>SRV_ED</v>
          </cell>
          <cell r="L2823" t="str">
            <v>JUR_ID</v>
          </cell>
          <cell r="M2823" t="str">
            <v>Elec Distribution 360-373</v>
          </cell>
          <cell r="N2823" t="str">
            <v>False</v>
          </cell>
          <cell r="O2823" t="str">
            <v>Active</v>
          </cell>
          <cell r="P2823" t="str">
            <v>ORG_L53</v>
          </cell>
        </row>
        <row r="2824">
          <cell r="A2824" t="str">
            <v>BI_ZCJ52</v>
          </cell>
          <cell r="B2824" t="str">
            <v>ZCJ52</v>
          </cell>
          <cell r="C2824" t="str">
            <v>BI_ZCJ52 - Failed Electric Dist Plant-Storm CDA</v>
          </cell>
          <cell r="D2824" t="str">
            <v>ER_2059</v>
          </cell>
          <cell r="E2824" t="str">
            <v>2059</v>
          </cell>
          <cell r="F2824" t="str">
            <v>ER_2059 - Failed Electric Dist Plant-Storm</v>
          </cell>
          <cell r="G2824" t="str">
            <v>Electric Storm</v>
          </cell>
          <cell r="H2824" t="str">
            <v>T&amp;D Operations</v>
          </cell>
          <cell r="I2824" t="str">
            <v>T&amp;D</v>
          </cell>
          <cell r="J2824" t="str">
            <v>Failed Plant &amp; Operations</v>
          </cell>
          <cell r="K2824" t="str">
            <v>SRV_ED</v>
          </cell>
          <cell r="L2824" t="str">
            <v>JUR_ID</v>
          </cell>
          <cell r="M2824" t="str">
            <v>Elec Distribution 360-373</v>
          </cell>
          <cell r="N2824" t="str">
            <v>False</v>
          </cell>
          <cell r="O2824" t="str">
            <v>Active</v>
          </cell>
          <cell r="P2824" t="str">
            <v>ORG_L53</v>
          </cell>
        </row>
        <row r="2825">
          <cell r="A2825" t="str">
            <v>BI_ZCJ60</v>
          </cell>
          <cell r="B2825" t="str">
            <v>ZCJ60</v>
          </cell>
          <cell r="C2825" t="str">
            <v>BI_ZCJ60 - Deteriorated Pole Replacement CDA</v>
          </cell>
          <cell r="D2825" t="str">
            <v>ER_2055</v>
          </cell>
          <cell r="E2825" t="str">
            <v>2055</v>
          </cell>
          <cell r="F2825" t="str">
            <v>ER_2055 - Electric Distribution Minor Blanket</v>
          </cell>
          <cell r="G2825" t="str">
            <v>Distribution Minor Rebuild</v>
          </cell>
          <cell r="H2825" t="str">
            <v>T&amp;D Operations</v>
          </cell>
          <cell r="I2825" t="str">
            <v>T&amp;D</v>
          </cell>
          <cell r="J2825" t="str">
            <v>Asset Condition</v>
          </cell>
          <cell r="K2825" t="str">
            <v>SRV_ED</v>
          </cell>
          <cell r="L2825" t="str">
            <v>JUR_ID</v>
          </cell>
          <cell r="M2825" t="str">
            <v>Elec Distribution 360-373</v>
          </cell>
          <cell r="N2825" t="str">
            <v>False</v>
          </cell>
          <cell r="O2825" t="str">
            <v>Active</v>
          </cell>
          <cell r="P2825" t="str">
            <v>ORG_L53</v>
          </cell>
        </row>
        <row r="2826">
          <cell r="A2826" t="str">
            <v>BI_ZCM05</v>
          </cell>
          <cell r="B2826" t="str">
            <v>ZCM05</v>
          </cell>
          <cell r="C2826" t="str">
            <v>BI_ZCM05 - Electric Transmission Plant-Storm Kellogg StMaries</v>
          </cell>
          <cell r="D2826" t="str">
            <v>ER_2051</v>
          </cell>
          <cell r="E2826" t="str">
            <v>2051</v>
          </cell>
          <cell r="F2826" t="str">
            <v>ER_2051 - Electric Transmission Plant-Storm</v>
          </cell>
          <cell r="G2826" t="str">
            <v>Electric Storm</v>
          </cell>
          <cell r="H2826" t="str">
            <v>T&amp;D Operations</v>
          </cell>
          <cell r="I2826" t="str">
            <v>T&amp;D</v>
          </cell>
          <cell r="J2826" t="str">
            <v>Failed Plant &amp; Operations</v>
          </cell>
          <cell r="K2826" t="str">
            <v>SRV_ED</v>
          </cell>
          <cell r="L2826" t="str">
            <v>JUR_ID</v>
          </cell>
          <cell r="M2826" t="str">
            <v>Elec Transmission 350-359</v>
          </cell>
          <cell r="N2826" t="str">
            <v>False</v>
          </cell>
          <cell r="O2826" t="str">
            <v>Active</v>
          </cell>
          <cell r="P2826" t="str">
            <v>ORG_H53</v>
          </cell>
        </row>
        <row r="2827">
          <cell r="A2827" t="str">
            <v>BI_ZCM10</v>
          </cell>
          <cell r="B2827" t="str">
            <v>ZCM10</v>
          </cell>
          <cell r="C2827" t="str">
            <v>BI_ZCM10 - Elect Revenue Blanket - Kel/Stm</v>
          </cell>
          <cell r="D2827" t="str">
            <v>ER_1000</v>
          </cell>
          <cell r="E2827" t="str">
            <v>1000</v>
          </cell>
          <cell r="F2827" t="str">
            <v>ER_1000 - Electric Revenue Blanket</v>
          </cell>
          <cell r="G2827" t="str">
            <v>New Revenue - Growth</v>
          </cell>
          <cell r="H2827" t="str">
            <v>Growth Subfunction</v>
          </cell>
          <cell r="I2827" t="str">
            <v>Growth</v>
          </cell>
          <cell r="J2827" t="str">
            <v>Customer Requested</v>
          </cell>
          <cell r="K2827" t="str">
            <v>SRV_ED</v>
          </cell>
          <cell r="L2827" t="str">
            <v>JUR_ID</v>
          </cell>
          <cell r="M2827" t="str">
            <v>Elec Distribution 360-373</v>
          </cell>
          <cell r="N2827" t="str">
            <v>False</v>
          </cell>
          <cell r="O2827" t="str">
            <v>Active</v>
          </cell>
          <cell r="P2827" t="str">
            <v>ORG_H53</v>
          </cell>
        </row>
        <row r="2828">
          <cell r="A2828" t="str">
            <v>BI_ZCM11</v>
          </cell>
          <cell r="B2828" t="str">
            <v>ZCM11</v>
          </cell>
          <cell r="C2828" t="str">
            <v>BI_ZCM11 - Gas Rev Blanket-Kellogg/St Maries</v>
          </cell>
          <cell r="D2828" t="str">
            <v>ER_1001</v>
          </cell>
          <cell r="E2828" t="str">
            <v>1001</v>
          </cell>
          <cell r="F2828" t="str">
            <v>ER_1001 - Gas Revenue Blanket</v>
          </cell>
          <cell r="G2828" t="str">
            <v>New Revenue - Growth</v>
          </cell>
          <cell r="H2828" t="str">
            <v>Growth Subfunction</v>
          </cell>
          <cell r="I2828" t="str">
            <v>Growth</v>
          </cell>
          <cell r="J2828" t="str">
            <v>Customer Requested</v>
          </cell>
          <cell r="K2828" t="str">
            <v>SRV_GD</v>
          </cell>
          <cell r="L2828" t="str">
            <v>JUR_ID</v>
          </cell>
          <cell r="M2828" t="str">
            <v>Gas Distribution 374-387</v>
          </cell>
          <cell r="N2828" t="str">
            <v>False</v>
          </cell>
          <cell r="O2828" t="str">
            <v>Active</v>
          </cell>
          <cell r="P2828" t="str">
            <v>ORG_H53</v>
          </cell>
        </row>
        <row r="2829">
          <cell r="A2829" t="str">
            <v>BI_ZCM12</v>
          </cell>
          <cell r="B2829" t="str">
            <v>ZCM12</v>
          </cell>
          <cell r="C2829" t="str">
            <v>BI_ZCM12 - Gas Distribution Non Revenue - Kellogg</v>
          </cell>
          <cell r="D2829" t="str">
            <v>ER_3005</v>
          </cell>
          <cell r="E2829" t="str">
            <v>3005</v>
          </cell>
          <cell r="F2829" t="str">
            <v>ER_3005 - Gas Distribution Non-Revenue Blanket</v>
          </cell>
          <cell r="G2829" t="str">
            <v>Gas Non-Revenue Program</v>
          </cell>
          <cell r="H2829" t="str">
            <v>Gas Subfunction</v>
          </cell>
          <cell r="I2829" t="str">
            <v>Gas</v>
          </cell>
          <cell r="J2829" t="str">
            <v>Failed Plant &amp; Operations</v>
          </cell>
          <cell r="K2829" t="str">
            <v>SRV_GD</v>
          </cell>
          <cell r="L2829" t="str">
            <v>JUR_ID</v>
          </cell>
          <cell r="M2829" t="str">
            <v>Gas Distribution 374-387</v>
          </cell>
          <cell r="N2829" t="str">
            <v>False</v>
          </cell>
          <cell r="O2829" t="str">
            <v>Active</v>
          </cell>
          <cell r="P2829" t="str">
            <v>ORG_H53</v>
          </cell>
        </row>
        <row r="2830">
          <cell r="A2830" t="str">
            <v>BI_ZCM15</v>
          </cell>
          <cell r="B2830" t="str">
            <v>ZCM15</v>
          </cell>
          <cell r="C2830" t="str">
            <v>BI_ZCM15 - Replace System Reinforcement - Kellogg</v>
          </cell>
          <cell r="D2830" t="str">
            <v>ER_3000</v>
          </cell>
          <cell r="E2830" t="str">
            <v>3000</v>
          </cell>
          <cell r="F2830" t="str">
            <v>ER_3000 - Gas Reinforce-Minor Blanket</v>
          </cell>
          <cell r="G2830" t="str">
            <v>Gas Reinforcement Program</v>
          </cell>
          <cell r="H2830" t="str">
            <v>Gas Subfunction</v>
          </cell>
          <cell r="I2830" t="str">
            <v>Gas</v>
          </cell>
          <cell r="J2830" t="str">
            <v>Performance &amp; Capacity</v>
          </cell>
          <cell r="K2830" t="str">
            <v>SRV_GD</v>
          </cell>
          <cell r="L2830" t="str">
            <v>JUR_ID</v>
          </cell>
          <cell r="M2830" t="str">
            <v>Gas Distribution 374-387</v>
          </cell>
          <cell r="N2830" t="str">
            <v>False</v>
          </cell>
          <cell r="O2830" t="str">
            <v>Active</v>
          </cell>
          <cell r="P2830" t="str">
            <v>ORG_H53</v>
          </cell>
        </row>
        <row r="2831">
          <cell r="A2831" t="str">
            <v>BI_ZCM17</v>
          </cell>
          <cell r="B2831" t="str">
            <v>ZCM17</v>
          </cell>
          <cell r="C2831" t="str">
            <v>BI_ZCM17 - Gas Regulator Station Reliability - Kellogg</v>
          </cell>
          <cell r="D2831" t="str">
            <v>ER_3002</v>
          </cell>
          <cell r="E2831" t="str">
            <v>3002</v>
          </cell>
          <cell r="F2831" t="str">
            <v>ER_3002 - Regulator Reliable - Blanket</v>
          </cell>
          <cell r="G2831" t="str">
            <v>Gas Regulator Station Replacement Program</v>
          </cell>
          <cell r="H2831" t="str">
            <v>Gas Subfunction</v>
          </cell>
          <cell r="I2831" t="str">
            <v>Gas</v>
          </cell>
          <cell r="J2831" t="str">
            <v>Asset Condition</v>
          </cell>
          <cell r="K2831" t="str">
            <v>SRV_GD</v>
          </cell>
          <cell r="L2831" t="str">
            <v>JUR_ID</v>
          </cell>
          <cell r="M2831" t="str">
            <v>Gas Distribution 374-387</v>
          </cell>
          <cell r="N2831" t="str">
            <v>False</v>
          </cell>
          <cell r="O2831" t="str">
            <v>Active</v>
          </cell>
          <cell r="P2831" t="str">
            <v>ORG_H53</v>
          </cell>
        </row>
        <row r="2832">
          <cell r="A2832" t="str">
            <v>BI_ZCM23</v>
          </cell>
          <cell r="B2832" t="str">
            <v>ZCM23</v>
          </cell>
          <cell r="C2832" t="str">
            <v>BI_ZCM23 - Relocate Due to St&amp;Hwy Work- Kellogg</v>
          </cell>
          <cell r="D2832" t="str">
            <v>ER_3003</v>
          </cell>
          <cell r="E2832" t="str">
            <v>3003</v>
          </cell>
          <cell r="F2832" t="str">
            <v>ER_3003 - Gas Replace-St&amp;Hwy</v>
          </cell>
          <cell r="G2832" t="str">
            <v>Gas Replacement Street and Highway Program</v>
          </cell>
          <cell r="H2832" t="str">
            <v>Gas Subfunction</v>
          </cell>
          <cell r="I2832" t="str">
            <v>Gas</v>
          </cell>
          <cell r="J2832" t="str">
            <v>Mandatory &amp; Compliance</v>
          </cell>
          <cell r="K2832" t="str">
            <v>SRV_GD</v>
          </cell>
          <cell r="L2832" t="str">
            <v>JUR_ID</v>
          </cell>
          <cell r="M2832" t="str">
            <v>Gas Distribution 374-387</v>
          </cell>
          <cell r="N2832" t="str">
            <v>False</v>
          </cell>
          <cell r="O2832" t="str">
            <v>Active</v>
          </cell>
          <cell r="P2832" t="str">
            <v>ORG_H53</v>
          </cell>
        </row>
        <row r="2833">
          <cell r="A2833" t="str">
            <v>BI_ZCM30</v>
          </cell>
          <cell r="B2833" t="str">
            <v>ZCM30</v>
          </cell>
          <cell r="C2833" t="str">
            <v>BI_ZCM30 - St Light Blanket - Kellogg</v>
          </cell>
          <cell r="D2833" t="str">
            <v>ER_1004</v>
          </cell>
          <cell r="E2833" t="str">
            <v>1004</v>
          </cell>
          <cell r="F2833" t="str">
            <v>ER_1004 - Street Lt Minor Blanket</v>
          </cell>
          <cell r="G2833" t="str">
            <v>New Revenue - Growth</v>
          </cell>
          <cell r="H2833" t="str">
            <v>Growth Subfunction</v>
          </cell>
          <cell r="I2833" t="str">
            <v>Growth</v>
          </cell>
          <cell r="J2833" t="str">
            <v>Customer Requested</v>
          </cell>
          <cell r="K2833" t="str">
            <v>SRV_ED</v>
          </cell>
          <cell r="L2833" t="str">
            <v>JUR_ID</v>
          </cell>
          <cell r="M2833" t="str">
            <v>Elec Distribution 360-373</v>
          </cell>
          <cell r="N2833" t="str">
            <v>False</v>
          </cell>
          <cell r="O2833" t="str">
            <v>Active</v>
          </cell>
          <cell r="P2833" t="str">
            <v>ORG_H53</v>
          </cell>
        </row>
        <row r="2834">
          <cell r="A2834" t="str">
            <v>BI_ZCM31</v>
          </cell>
          <cell r="B2834" t="str">
            <v>ZCM31</v>
          </cell>
          <cell r="C2834" t="str">
            <v>BI_ZCM31 - LED Streetlight Change Out Blanket - Kellogg</v>
          </cell>
          <cell r="D2834" t="str">
            <v>ER_2584</v>
          </cell>
          <cell r="E2834" t="str">
            <v>2584</v>
          </cell>
          <cell r="F2834" t="str">
            <v>ER_2584 - LED Change-Out Program</v>
          </cell>
          <cell r="G2834" t="str">
            <v>LED Change-Out Program</v>
          </cell>
          <cell r="H2834" t="str">
            <v>T&amp;D Operations</v>
          </cell>
          <cell r="I2834" t="str">
            <v>T&amp;D</v>
          </cell>
          <cell r="J2834" t="str">
            <v>Asset Condition</v>
          </cell>
          <cell r="K2834" t="str">
            <v>SRV_ED</v>
          </cell>
          <cell r="L2834" t="str">
            <v>JUR_ID</v>
          </cell>
          <cell r="M2834" t="str">
            <v>Elec Distribution 360-373</v>
          </cell>
          <cell r="N2834" t="str">
            <v>False</v>
          </cell>
          <cell r="O2834" t="str">
            <v>Active</v>
          </cell>
          <cell r="P2834" t="str">
            <v>ORG_T51</v>
          </cell>
        </row>
        <row r="2835">
          <cell r="A2835" t="str">
            <v>BI_ZCM33</v>
          </cell>
          <cell r="B2835" t="str">
            <v>ZCM33</v>
          </cell>
          <cell r="C2835" t="str">
            <v>BI_ZCM33 - Elect UG Replace - Kellogg</v>
          </cell>
          <cell r="D2835" t="str">
            <v>ER_2054</v>
          </cell>
          <cell r="E2835" t="str">
            <v>2054</v>
          </cell>
          <cell r="F2835" t="str">
            <v>ER_2054 - Electric Underground Replacement</v>
          </cell>
          <cell r="G2835" t="str">
            <v>Primary URD Cable Replacement</v>
          </cell>
          <cell r="H2835" t="str">
            <v>T&amp;D Operations</v>
          </cell>
          <cell r="I2835" t="str">
            <v>T&amp;D</v>
          </cell>
          <cell r="J2835" t="str">
            <v>Asset Condition</v>
          </cell>
          <cell r="K2835" t="str">
            <v>SRV_ED</v>
          </cell>
          <cell r="L2835" t="str">
            <v>JUR_ID</v>
          </cell>
          <cell r="M2835" t="str">
            <v>Elec Distribution 360-373</v>
          </cell>
          <cell r="N2835" t="str">
            <v>False</v>
          </cell>
          <cell r="O2835" t="str">
            <v>Active</v>
          </cell>
          <cell r="P2835" t="str">
            <v>ORG_H53</v>
          </cell>
        </row>
        <row r="2836">
          <cell r="A2836" t="str">
            <v>BI_ZCM34</v>
          </cell>
          <cell r="B2836" t="str">
            <v>ZCM34</v>
          </cell>
          <cell r="C2836" t="str">
            <v>BI_ZCM34 - Electr Distr Blanket - Kellogg</v>
          </cell>
          <cell r="D2836" t="str">
            <v>ER_2055</v>
          </cell>
          <cell r="E2836" t="str">
            <v>2055</v>
          </cell>
          <cell r="F2836" t="str">
            <v>ER_2055 - Electric Distribution Minor Blanket</v>
          </cell>
          <cell r="G2836" t="str">
            <v>Distribution Minor Rebuild</v>
          </cell>
          <cell r="H2836" t="str">
            <v>T&amp;D Operations</v>
          </cell>
          <cell r="I2836" t="str">
            <v>T&amp;D</v>
          </cell>
          <cell r="J2836" t="str">
            <v>Asset Condition</v>
          </cell>
          <cell r="K2836" t="str">
            <v>SRV_ED</v>
          </cell>
          <cell r="L2836" t="str">
            <v>JUR_ID</v>
          </cell>
          <cell r="M2836" t="str">
            <v>Elec Distribution 360-373</v>
          </cell>
          <cell r="N2836" t="str">
            <v>False</v>
          </cell>
          <cell r="O2836" t="str">
            <v>Active</v>
          </cell>
          <cell r="P2836" t="str">
            <v>ORG_H53</v>
          </cell>
        </row>
        <row r="2837">
          <cell r="A2837" t="str">
            <v>BI_ZCM35</v>
          </cell>
          <cell r="B2837" t="str">
            <v>ZCM35</v>
          </cell>
          <cell r="C2837" t="str">
            <v>BI_ZCM35 - Distr Line Relocate-Kellogg</v>
          </cell>
          <cell r="D2837" t="str">
            <v>ER_2056</v>
          </cell>
          <cell r="E2837" t="str">
            <v>2056</v>
          </cell>
          <cell r="F2837" t="str">
            <v>ER_2056 - Distribution Line Relocations</v>
          </cell>
          <cell r="G2837" t="str">
            <v>Elec Relocation and Replacement Program</v>
          </cell>
          <cell r="H2837" t="str">
            <v>T&amp;D Operations</v>
          </cell>
          <cell r="I2837" t="str">
            <v>T&amp;D</v>
          </cell>
          <cell r="J2837" t="str">
            <v>Mandatory &amp; Compliance</v>
          </cell>
          <cell r="K2837" t="str">
            <v>SRV_ED</v>
          </cell>
          <cell r="L2837" t="str">
            <v>JUR_ID</v>
          </cell>
          <cell r="M2837" t="str">
            <v>Elec Distribution 360-373</v>
          </cell>
          <cell r="N2837" t="str">
            <v>False</v>
          </cell>
          <cell r="O2837" t="str">
            <v>Active</v>
          </cell>
          <cell r="P2837" t="str">
            <v>ORG_H53</v>
          </cell>
        </row>
        <row r="2838">
          <cell r="A2838" t="str">
            <v>BI_ZCM37</v>
          </cell>
          <cell r="B2838" t="str">
            <v>ZCM37</v>
          </cell>
          <cell r="C2838" t="str">
            <v>BI_ZCM37 - Area Light Blanket - Kellogg</v>
          </cell>
          <cell r="D2838" t="str">
            <v>ER_1005</v>
          </cell>
          <cell r="E2838" t="str">
            <v>1005</v>
          </cell>
          <cell r="F2838" t="str">
            <v>ER_1005 - Area Light Minor Blanket</v>
          </cell>
          <cell r="G2838" t="str">
            <v>New Revenue - Growth</v>
          </cell>
          <cell r="H2838" t="str">
            <v>Growth Subfunction</v>
          </cell>
          <cell r="I2838" t="str">
            <v>Growth</v>
          </cell>
          <cell r="J2838" t="str">
            <v>Customer Requested</v>
          </cell>
          <cell r="K2838" t="str">
            <v>SRV_ED</v>
          </cell>
          <cell r="L2838" t="str">
            <v>JUR_ID</v>
          </cell>
          <cell r="M2838" t="str">
            <v>Elec Distribution 360-373</v>
          </cell>
          <cell r="N2838" t="str">
            <v>False</v>
          </cell>
          <cell r="O2838" t="str">
            <v>Active</v>
          </cell>
          <cell r="P2838" t="str">
            <v>ORG_H53</v>
          </cell>
        </row>
        <row r="2839">
          <cell r="A2839" t="str">
            <v>BI_ZCM52</v>
          </cell>
          <cell r="B2839" t="str">
            <v>ZCM52</v>
          </cell>
          <cell r="C2839" t="str">
            <v>BI_ZCM52 - Failed Electric Dist Plant-Storm Kellogg</v>
          </cell>
          <cell r="D2839" t="str">
            <v>ER_2059</v>
          </cell>
          <cell r="E2839" t="str">
            <v>2059</v>
          </cell>
          <cell r="F2839" t="str">
            <v>ER_2059 - Failed Electric Dist Plant-Storm</v>
          </cell>
          <cell r="G2839" t="str">
            <v>Electric Storm</v>
          </cell>
          <cell r="H2839" t="str">
            <v>T&amp;D Operations</v>
          </cell>
          <cell r="I2839" t="str">
            <v>T&amp;D</v>
          </cell>
          <cell r="J2839" t="str">
            <v>Failed Plant &amp; Operations</v>
          </cell>
          <cell r="K2839" t="str">
            <v>SRV_ED</v>
          </cell>
          <cell r="L2839" t="str">
            <v>JUR_ID</v>
          </cell>
          <cell r="M2839" t="str">
            <v>Elec Distribution 360-373</v>
          </cell>
          <cell r="N2839" t="str">
            <v>False</v>
          </cell>
          <cell r="O2839" t="str">
            <v>Active</v>
          </cell>
          <cell r="P2839" t="str">
            <v>ORG_H53</v>
          </cell>
        </row>
        <row r="2840">
          <cell r="A2840" t="str">
            <v>BI_ZCM60</v>
          </cell>
          <cell r="B2840" t="str">
            <v>ZCM60</v>
          </cell>
          <cell r="C2840" t="str">
            <v>BI_ZCM60 - Deteriorated Pole Replacement Kellogg</v>
          </cell>
          <cell r="D2840" t="str">
            <v>ER_2055</v>
          </cell>
          <cell r="E2840" t="str">
            <v>2055</v>
          </cell>
          <cell r="F2840" t="str">
            <v>ER_2055 - Electric Distribution Minor Blanket</v>
          </cell>
          <cell r="G2840" t="str">
            <v>Distribution Minor Rebuild</v>
          </cell>
          <cell r="H2840" t="str">
            <v>T&amp;D Operations</v>
          </cell>
          <cell r="I2840" t="str">
            <v>T&amp;D</v>
          </cell>
          <cell r="J2840" t="str">
            <v>Asset Condition</v>
          </cell>
          <cell r="K2840" t="str">
            <v>SRV_ED</v>
          </cell>
          <cell r="L2840" t="str">
            <v>JUR_ID</v>
          </cell>
          <cell r="M2840" t="str">
            <v>Elec Distribution 360-373</v>
          </cell>
          <cell r="N2840" t="str">
            <v>False</v>
          </cell>
          <cell r="O2840" t="str">
            <v>Active</v>
          </cell>
          <cell r="P2840" t="str">
            <v>ORG_H53</v>
          </cell>
        </row>
        <row r="2841">
          <cell r="A2841" t="str">
            <v>BI_ZCS05</v>
          </cell>
          <cell r="B2841" t="str">
            <v>ZCS05</v>
          </cell>
          <cell r="C2841" t="str">
            <v>BI_ZCS05 - Electric Transmission Plant-Storm Sandpoint</v>
          </cell>
          <cell r="D2841" t="str">
            <v>ER_2051</v>
          </cell>
          <cell r="E2841" t="str">
            <v>2051</v>
          </cell>
          <cell r="F2841" t="str">
            <v>ER_2051 - Electric Transmission Plant-Storm</v>
          </cell>
          <cell r="G2841" t="str">
            <v>Electric Storm</v>
          </cell>
          <cell r="H2841" t="str">
            <v>T&amp;D Operations</v>
          </cell>
          <cell r="I2841" t="str">
            <v>T&amp;D</v>
          </cell>
          <cell r="J2841" t="str">
            <v>Failed Plant &amp; Operations</v>
          </cell>
          <cell r="K2841" t="str">
            <v>SRV_ED</v>
          </cell>
          <cell r="L2841" t="str">
            <v>JUR_ID</v>
          </cell>
          <cell r="M2841" t="str">
            <v>Elec Transmission 350-359</v>
          </cell>
          <cell r="N2841" t="str">
            <v>False</v>
          </cell>
          <cell r="O2841" t="str">
            <v>Active</v>
          </cell>
          <cell r="P2841" t="str">
            <v>ORG_J53</v>
          </cell>
        </row>
        <row r="2842">
          <cell r="A2842" t="str">
            <v>BI_ZCS10</v>
          </cell>
          <cell r="B2842" t="str">
            <v>ZCS10</v>
          </cell>
          <cell r="C2842" t="str">
            <v>BI_ZCS10 - Elect Revenue Blanket - Sandpoint</v>
          </cell>
          <cell r="D2842" t="str">
            <v>ER_1000</v>
          </cell>
          <cell r="E2842" t="str">
            <v>1000</v>
          </cell>
          <cell r="F2842" t="str">
            <v>ER_1000 - Electric Revenue Blanket</v>
          </cell>
          <cell r="G2842" t="str">
            <v>New Revenue - Growth</v>
          </cell>
          <cell r="H2842" t="str">
            <v>Growth Subfunction</v>
          </cell>
          <cell r="I2842" t="str">
            <v>Growth</v>
          </cell>
          <cell r="J2842" t="str">
            <v>Customer Requested</v>
          </cell>
          <cell r="K2842" t="str">
            <v>SRV_ED</v>
          </cell>
          <cell r="L2842" t="str">
            <v>JUR_ID</v>
          </cell>
          <cell r="M2842" t="str">
            <v>Elec Distribution 360-373</v>
          </cell>
          <cell r="N2842" t="str">
            <v>False</v>
          </cell>
          <cell r="O2842" t="str">
            <v>Active</v>
          </cell>
          <cell r="P2842" t="str">
            <v>ORG_J53</v>
          </cell>
        </row>
        <row r="2843">
          <cell r="A2843" t="str">
            <v>BI_ZCS11</v>
          </cell>
          <cell r="B2843" t="str">
            <v>ZCS11</v>
          </cell>
          <cell r="C2843" t="str">
            <v>BI_ZCS11 - Gas Revenue Blanket-Sandpoint</v>
          </cell>
          <cell r="D2843" t="str">
            <v>ER_1001</v>
          </cell>
          <cell r="E2843" t="str">
            <v>1001</v>
          </cell>
          <cell r="F2843" t="str">
            <v>ER_1001 - Gas Revenue Blanket</v>
          </cell>
          <cell r="G2843" t="str">
            <v>New Revenue - Growth</v>
          </cell>
          <cell r="H2843" t="str">
            <v>Growth Subfunction</v>
          </cell>
          <cell r="I2843" t="str">
            <v>Growth</v>
          </cell>
          <cell r="J2843" t="str">
            <v>Customer Requested</v>
          </cell>
          <cell r="K2843" t="str">
            <v>SRV_GD</v>
          </cell>
          <cell r="L2843" t="str">
            <v>JUR_ID</v>
          </cell>
          <cell r="M2843" t="str">
            <v>Gas Distribution 374-387</v>
          </cell>
          <cell r="N2843" t="str">
            <v>False</v>
          </cell>
          <cell r="O2843" t="str">
            <v>Active</v>
          </cell>
          <cell r="P2843" t="str">
            <v>ORG_J53</v>
          </cell>
        </row>
        <row r="2844">
          <cell r="A2844" t="str">
            <v>BI_ZCS12</v>
          </cell>
          <cell r="B2844" t="str">
            <v>ZCS12</v>
          </cell>
          <cell r="C2844" t="str">
            <v>BI_ZCS12 - Gas Distribution Non Revenue - Sandpoint</v>
          </cell>
          <cell r="D2844" t="str">
            <v>ER_3005</v>
          </cell>
          <cell r="E2844" t="str">
            <v>3005</v>
          </cell>
          <cell r="F2844" t="str">
            <v>ER_3005 - Gas Distribution Non-Revenue Blanket</v>
          </cell>
          <cell r="G2844" t="str">
            <v>Gas Non-Revenue Program</v>
          </cell>
          <cell r="H2844" t="str">
            <v>Gas Subfunction</v>
          </cell>
          <cell r="I2844" t="str">
            <v>Gas</v>
          </cell>
          <cell r="J2844" t="str">
            <v>Failed Plant &amp; Operations</v>
          </cell>
          <cell r="K2844" t="str">
            <v>SRV_GD</v>
          </cell>
          <cell r="L2844" t="str">
            <v>JUR_ID</v>
          </cell>
          <cell r="M2844" t="str">
            <v>Gas Distribution 374-387</v>
          </cell>
          <cell r="N2844" t="str">
            <v>False</v>
          </cell>
          <cell r="O2844" t="str">
            <v>Active</v>
          </cell>
          <cell r="P2844" t="str">
            <v>ORG_J53</v>
          </cell>
        </row>
        <row r="2845">
          <cell r="A2845" t="str">
            <v>BI_ZCS15</v>
          </cell>
          <cell r="B2845" t="str">
            <v>ZCS15</v>
          </cell>
          <cell r="C2845" t="str">
            <v>BI_ZCS15 - Replace System Reinforcement - Sandpoint</v>
          </cell>
          <cell r="D2845" t="str">
            <v>ER_3000</v>
          </cell>
          <cell r="E2845" t="str">
            <v>3000</v>
          </cell>
          <cell r="F2845" t="str">
            <v>ER_3000 - Gas Reinforce-Minor Blanket</v>
          </cell>
          <cell r="G2845" t="str">
            <v>Gas Reinforcement Program</v>
          </cell>
          <cell r="H2845" t="str">
            <v>Gas Subfunction</v>
          </cell>
          <cell r="I2845" t="str">
            <v>Gas</v>
          </cell>
          <cell r="J2845" t="str">
            <v>Performance &amp; Capacity</v>
          </cell>
          <cell r="K2845" t="str">
            <v>SRV_GD</v>
          </cell>
          <cell r="L2845" t="str">
            <v>JUR_ID</v>
          </cell>
          <cell r="M2845" t="str">
            <v>Gas Distribution 374-387</v>
          </cell>
          <cell r="N2845" t="str">
            <v>False</v>
          </cell>
          <cell r="O2845" t="str">
            <v>Active</v>
          </cell>
          <cell r="P2845" t="str">
            <v>ORG_J53</v>
          </cell>
        </row>
        <row r="2846">
          <cell r="A2846" t="str">
            <v>BI_ZCS23</v>
          </cell>
          <cell r="B2846" t="str">
            <v>ZCS23</v>
          </cell>
          <cell r="C2846" t="str">
            <v>BI_ZCS23 - Relocate Due to St&amp;Hwy Work - Sandpoint</v>
          </cell>
          <cell r="D2846" t="str">
            <v>ER_3003</v>
          </cell>
          <cell r="E2846" t="str">
            <v>3003</v>
          </cell>
          <cell r="F2846" t="str">
            <v>ER_3003 - Gas Replace-St&amp;Hwy</v>
          </cell>
          <cell r="G2846" t="str">
            <v>Gas Replacement Street and Highway Program</v>
          </cell>
          <cell r="H2846" t="str">
            <v>Gas Subfunction</v>
          </cell>
          <cell r="I2846" t="str">
            <v>Gas</v>
          </cell>
          <cell r="J2846" t="str">
            <v>Mandatory &amp; Compliance</v>
          </cell>
          <cell r="K2846" t="str">
            <v>SRV_GD</v>
          </cell>
          <cell r="L2846" t="str">
            <v>JUR_ID</v>
          </cell>
          <cell r="M2846" t="str">
            <v>Gas Distribution 374-387</v>
          </cell>
          <cell r="N2846" t="str">
            <v>False</v>
          </cell>
          <cell r="O2846" t="str">
            <v>Active</v>
          </cell>
          <cell r="P2846" t="str">
            <v>ORG_J53</v>
          </cell>
        </row>
        <row r="2847">
          <cell r="A2847" t="str">
            <v>BI_ZCS30</v>
          </cell>
          <cell r="B2847" t="str">
            <v>ZCS30</v>
          </cell>
          <cell r="C2847" t="str">
            <v>BI_ZCS30 - Street Light Blanket - Sandpoint/Bonners Ferry</v>
          </cell>
          <cell r="D2847" t="str">
            <v>ER_1004</v>
          </cell>
          <cell r="E2847" t="str">
            <v>1004</v>
          </cell>
          <cell r="F2847" t="str">
            <v>ER_1004 - Street Lt Minor Blanket</v>
          </cell>
          <cell r="G2847" t="str">
            <v>New Revenue - Growth</v>
          </cell>
          <cell r="H2847" t="str">
            <v>Growth Subfunction</v>
          </cell>
          <cell r="I2847" t="str">
            <v>Growth</v>
          </cell>
          <cell r="J2847" t="str">
            <v>Customer Requested</v>
          </cell>
          <cell r="K2847" t="str">
            <v>SRV_ED</v>
          </cell>
          <cell r="L2847" t="str">
            <v>JUR_ID</v>
          </cell>
          <cell r="M2847" t="str">
            <v>Elec Distribution 360-373</v>
          </cell>
          <cell r="N2847" t="str">
            <v>False</v>
          </cell>
          <cell r="O2847" t="str">
            <v>Active</v>
          </cell>
          <cell r="P2847" t="str">
            <v>ORG_J53</v>
          </cell>
        </row>
        <row r="2848">
          <cell r="A2848" t="str">
            <v>BI_ZCS31</v>
          </cell>
          <cell r="B2848" t="str">
            <v>ZCS31</v>
          </cell>
          <cell r="C2848" t="str">
            <v>BI_ZCS31 - LED Streetlight Change Out Blanket - Sandpoint</v>
          </cell>
          <cell r="D2848" t="str">
            <v>ER_2584</v>
          </cell>
          <cell r="E2848" t="str">
            <v>2584</v>
          </cell>
          <cell r="F2848" t="str">
            <v>ER_2584 - LED Change-Out Program</v>
          </cell>
          <cell r="G2848" t="str">
            <v>LED Change-Out Program</v>
          </cell>
          <cell r="H2848" t="str">
            <v>T&amp;D Operations</v>
          </cell>
          <cell r="I2848" t="str">
            <v>T&amp;D</v>
          </cell>
          <cell r="J2848" t="str">
            <v>Asset Condition</v>
          </cell>
          <cell r="K2848" t="str">
            <v>SRV_ED</v>
          </cell>
          <cell r="L2848" t="str">
            <v>JUR_WA</v>
          </cell>
          <cell r="M2848" t="str">
            <v>Elec Distribution 360-373</v>
          </cell>
          <cell r="N2848" t="str">
            <v>False</v>
          </cell>
          <cell r="O2848" t="str">
            <v>Active</v>
          </cell>
          <cell r="P2848" t="str">
            <v>ORG_T51</v>
          </cell>
        </row>
        <row r="2849">
          <cell r="A2849" t="str">
            <v>BI_ZCS33</v>
          </cell>
          <cell r="B2849" t="str">
            <v>ZCS33</v>
          </cell>
          <cell r="C2849" t="str">
            <v>BI_ZCS33 - Elect UG Replacement - Sandpoint</v>
          </cell>
          <cell r="D2849" t="str">
            <v>ER_2054</v>
          </cell>
          <cell r="E2849" t="str">
            <v>2054</v>
          </cell>
          <cell r="F2849" t="str">
            <v>ER_2054 - Electric Underground Replacement</v>
          </cell>
          <cell r="G2849" t="str">
            <v>Primary URD Cable Replacement</v>
          </cell>
          <cell r="H2849" t="str">
            <v>T&amp;D Operations</v>
          </cell>
          <cell r="I2849" t="str">
            <v>T&amp;D</v>
          </cell>
          <cell r="J2849" t="str">
            <v>Asset Condition</v>
          </cell>
          <cell r="K2849" t="str">
            <v>SRV_ED</v>
          </cell>
          <cell r="L2849" t="str">
            <v>JUR_ID</v>
          </cell>
          <cell r="M2849" t="str">
            <v>Elec Distribution 360-373</v>
          </cell>
          <cell r="N2849" t="str">
            <v>False</v>
          </cell>
          <cell r="O2849" t="str">
            <v>Active</v>
          </cell>
          <cell r="P2849" t="str">
            <v>ORG_J53</v>
          </cell>
        </row>
        <row r="2850">
          <cell r="A2850" t="str">
            <v>BI_ZCS34</v>
          </cell>
          <cell r="B2850" t="str">
            <v>ZCS34</v>
          </cell>
          <cell r="C2850" t="str">
            <v>BI_ZCS34 - Elect Distr Blanket -Sandpoint/Bonners Ferry</v>
          </cell>
          <cell r="D2850" t="str">
            <v>ER_2055</v>
          </cell>
          <cell r="E2850" t="str">
            <v>2055</v>
          </cell>
          <cell r="F2850" t="str">
            <v>ER_2055 - Electric Distribution Minor Blanket</v>
          </cell>
          <cell r="G2850" t="str">
            <v>Distribution Minor Rebuild</v>
          </cell>
          <cell r="H2850" t="str">
            <v>T&amp;D Operations</v>
          </cell>
          <cell r="I2850" t="str">
            <v>T&amp;D</v>
          </cell>
          <cell r="J2850" t="str">
            <v>Asset Condition</v>
          </cell>
          <cell r="K2850" t="str">
            <v>SRV_ED</v>
          </cell>
          <cell r="L2850" t="str">
            <v>JUR_ID</v>
          </cell>
          <cell r="M2850" t="str">
            <v>Elec Distribution 360-373</v>
          </cell>
          <cell r="N2850" t="str">
            <v>False</v>
          </cell>
          <cell r="O2850" t="str">
            <v>Active</v>
          </cell>
          <cell r="P2850" t="str">
            <v>ORG_J53</v>
          </cell>
        </row>
        <row r="2851">
          <cell r="A2851" t="str">
            <v>BI_ZCS35</v>
          </cell>
          <cell r="B2851" t="str">
            <v>ZCS35</v>
          </cell>
          <cell r="C2851" t="str">
            <v>BI_ZCS35 - Distr Line Reloc - Sndpt/Bonners Ferry</v>
          </cell>
          <cell r="D2851" t="str">
            <v>ER_2056</v>
          </cell>
          <cell r="E2851" t="str">
            <v>2056</v>
          </cell>
          <cell r="F2851" t="str">
            <v>ER_2056 - Distribution Line Relocations</v>
          </cell>
          <cell r="G2851" t="str">
            <v>Elec Relocation and Replacement Program</v>
          </cell>
          <cell r="H2851" t="str">
            <v>T&amp;D Operations</v>
          </cell>
          <cell r="I2851" t="str">
            <v>T&amp;D</v>
          </cell>
          <cell r="J2851" t="str">
            <v>Mandatory &amp; Compliance</v>
          </cell>
          <cell r="K2851" t="str">
            <v>SRV_ED</v>
          </cell>
          <cell r="L2851" t="str">
            <v>JUR_ID</v>
          </cell>
          <cell r="M2851" t="str">
            <v>Elec Distribution 360-373</v>
          </cell>
          <cell r="N2851" t="str">
            <v>False</v>
          </cell>
          <cell r="O2851" t="str">
            <v>Active</v>
          </cell>
          <cell r="P2851" t="str">
            <v>ORG_J53</v>
          </cell>
        </row>
        <row r="2852">
          <cell r="A2852" t="str">
            <v>BI_ZCS37</v>
          </cell>
          <cell r="B2852" t="str">
            <v>ZCS37</v>
          </cell>
          <cell r="C2852" t="str">
            <v>BI_ZCS37 - Area Light Blanket - Sandpoint/Bonners Ferry</v>
          </cell>
          <cell r="D2852" t="str">
            <v>ER_1005</v>
          </cell>
          <cell r="E2852" t="str">
            <v>1005</v>
          </cell>
          <cell r="F2852" t="str">
            <v>ER_1005 - Area Light Minor Blanket</v>
          </cell>
          <cell r="G2852" t="str">
            <v>New Revenue - Growth</v>
          </cell>
          <cell r="H2852" t="str">
            <v>Growth Subfunction</v>
          </cell>
          <cell r="I2852" t="str">
            <v>Growth</v>
          </cell>
          <cell r="J2852" t="str">
            <v>Customer Requested</v>
          </cell>
          <cell r="K2852" t="str">
            <v>SRV_ED</v>
          </cell>
          <cell r="L2852" t="str">
            <v>JUR_ID</v>
          </cell>
          <cell r="M2852" t="str">
            <v>Elec Distribution 360-373</v>
          </cell>
          <cell r="N2852" t="str">
            <v>False</v>
          </cell>
          <cell r="O2852" t="str">
            <v>Active</v>
          </cell>
          <cell r="P2852" t="str">
            <v>ORG_J53</v>
          </cell>
        </row>
        <row r="2853">
          <cell r="A2853" t="str">
            <v>BI_ZCS52</v>
          </cell>
          <cell r="B2853" t="str">
            <v>ZCS52</v>
          </cell>
          <cell r="C2853" t="str">
            <v>BI_ZCS52 - Failed Electric Dist Plant-Storm Sandpoint</v>
          </cell>
          <cell r="D2853" t="str">
            <v>ER_2059</v>
          </cell>
          <cell r="E2853" t="str">
            <v>2059</v>
          </cell>
          <cell r="F2853" t="str">
            <v>ER_2059 - Failed Electric Dist Plant-Storm</v>
          </cell>
          <cell r="G2853" t="str">
            <v>Electric Storm</v>
          </cell>
          <cell r="H2853" t="str">
            <v>T&amp;D Operations</v>
          </cell>
          <cell r="I2853" t="str">
            <v>T&amp;D</v>
          </cell>
          <cell r="J2853" t="str">
            <v>Failed Plant &amp; Operations</v>
          </cell>
          <cell r="K2853" t="str">
            <v>SRV_ED</v>
          </cell>
          <cell r="L2853" t="str">
            <v>JUR_ID</v>
          </cell>
          <cell r="M2853" t="str">
            <v>Elec Distribution 360-373</v>
          </cell>
          <cell r="N2853" t="str">
            <v>False</v>
          </cell>
          <cell r="O2853" t="str">
            <v>Active</v>
          </cell>
          <cell r="P2853" t="str">
            <v>ORG_J53</v>
          </cell>
        </row>
        <row r="2854">
          <cell r="A2854" t="str">
            <v>BI_ZCS60</v>
          </cell>
          <cell r="B2854" t="str">
            <v>ZCS60</v>
          </cell>
          <cell r="C2854" t="str">
            <v>BI_ZCS60 - Deteriorated Pole Replacement Sandpoint</v>
          </cell>
          <cell r="D2854" t="str">
            <v>ER_2055</v>
          </cell>
          <cell r="E2854" t="str">
            <v>2055</v>
          </cell>
          <cell r="F2854" t="str">
            <v>ER_2055 - Electric Distribution Minor Blanket</v>
          </cell>
          <cell r="G2854" t="str">
            <v>Distribution Minor Rebuild</v>
          </cell>
          <cell r="H2854" t="str">
            <v>T&amp;D Operations</v>
          </cell>
          <cell r="I2854" t="str">
            <v>T&amp;D</v>
          </cell>
          <cell r="J2854" t="str">
            <v>Asset Condition</v>
          </cell>
          <cell r="K2854" t="str">
            <v>SRV_ED</v>
          </cell>
          <cell r="L2854" t="str">
            <v>JUR_ID</v>
          </cell>
          <cell r="M2854" t="str">
            <v>Elec Distribution 360-373</v>
          </cell>
          <cell r="N2854" t="str">
            <v>False</v>
          </cell>
          <cell r="O2854" t="str">
            <v>Active</v>
          </cell>
          <cell r="P2854" t="str">
            <v>ORG_J53</v>
          </cell>
        </row>
        <row r="2855">
          <cell r="A2855" t="str">
            <v>BI_ZCS85</v>
          </cell>
          <cell r="B2855" t="str">
            <v>ZCS85</v>
          </cell>
          <cell r="C2855" t="str">
            <v>BI_ZCS85 - Stores Equipment - Minor Blanket</v>
          </cell>
          <cell r="D2855" t="str">
            <v>ER_7005</v>
          </cell>
          <cell r="E2855" t="str">
            <v>7005</v>
          </cell>
          <cell r="F2855" t="str">
            <v>ER_7005 - Stores Equip</v>
          </cell>
          <cell r="G2855" t="str">
            <v>Capital Equipment Program</v>
          </cell>
          <cell r="H2855" t="str">
            <v>Other Subfunction</v>
          </cell>
          <cell r="I2855" t="str">
            <v>Other Function</v>
          </cell>
          <cell r="J2855" t="str">
            <v>Asset Condition</v>
          </cell>
          <cell r="K2855" t="str">
            <v>SRV_CD</v>
          </cell>
          <cell r="L2855" t="str">
            <v>JUR_AA</v>
          </cell>
          <cell r="M2855" t="str">
            <v>General 12yr 389 / 393-395 / 397-398</v>
          </cell>
          <cell r="N2855" t="str">
            <v>False</v>
          </cell>
          <cell r="O2855" t="str">
            <v>Inactive</v>
          </cell>
          <cell r="P2855" t="str">
            <v>ORG_H51</v>
          </cell>
        </row>
        <row r="2856">
          <cell r="A2856" t="str">
            <v>BI_ZD001</v>
          </cell>
          <cell r="B2856" t="str">
            <v>ZD001</v>
          </cell>
          <cell r="C2856" t="str">
            <v>BI_ZD001 - WA Customer Requested/Caused</v>
          </cell>
          <cell r="D2856" t="str">
            <v>ER_2055</v>
          </cell>
          <cell r="E2856" t="str">
            <v>2055</v>
          </cell>
          <cell r="F2856" t="str">
            <v>ER_2055 - Electric Distribution Minor Blanket</v>
          </cell>
          <cell r="G2856" t="str">
            <v>Distribution Minor Rebuild</v>
          </cell>
          <cell r="H2856" t="str">
            <v>T&amp;D Operations</v>
          </cell>
          <cell r="I2856" t="str">
            <v>T&amp;D</v>
          </cell>
          <cell r="J2856" t="str">
            <v>Asset Condition</v>
          </cell>
          <cell r="K2856" t="str">
            <v>SRV_ED</v>
          </cell>
          <cell r="L2856" t="str">
            <v>JUR_WA</v>
          </cell>
          <cell r="M2856" t="str">
            <v>Elec Distribution 360-373</v>
          </cell>
          <cell r="N2856" t="str">
            <v>False</v>
          </cell>
          <cell r="O2856" t="str">
            <v>Active</v>
          </cell>
          <cell r="P2856" t="str">
            <v>ORG_A50</v>
          </cell>
        </row>
        <row r="2857">
          <cell r="A2857" t="str">
            <v>BI_ZD002</v>
          </cell>
          <cell r="B2857" t="str">
            <v>ZD002</v>
          </cell>
          <cell r="C2857" t="str">
            <v>BI_ZD002 - ID Customer Requested/Caused</v>
          </cell>
          <cell r="D2857" t="str">
            <v>ER_2055</v>
          </cell>
          <cell r="E2857" t="str">
            <v>2055</v>
          </cell>
          <cell r="F2857" t="str">
            <v>ER_2055 - Electric Distribution Minor Blanket</v>
          </cell>
          <cell r="G2857" t="str">
            <v>Distribution Minor Rebuild</v>
          </cell>
          <cell r="H2857" t="str">
            <v>T&amp;D Operations</v>
          </cell>
          <cell r="I2857" t="str">
            <v>T&amp;D</v>
          </cell>
          <cell r="J2857" t="str">
            <v>Asset Condition</v>
          </cell>
          <cell r="K2857" t="str">
            <v>SRV_ED</v>
          </cell>
          <cell r="L2857" t="str">
            <v>JUR_ID</v>
          </cell>
          <cell r="M2857" t="str">
            <v>Elec Distribution 360-373</v>
          </cell>
          <cell r="N2857" t="str">
            <v>False</v>
          </cell>
          <cell r="O2857" t="str">
            <v>Active</v>
          </cell>
          <cell r="P2857" t="str">
            <v>ORG_A50</v>
          </cell>
        </row>
        <row r="2858">
          <cell r="A2858" t="str">
            <v>BI_ZD003</v>
          </cell>
          <cell r="B2858" t="str">
            <v>ZD003</v>
          </cell>
          <cell r="C2858" t="str">
            <v>BI_ZD003 - AN Customer Requested/Caused</v>
          </cell>
          <cell r="D2858" t="str">
            <v>ER_2055</v>
          </cell>
          <cell r="E2858" t="str">
            <v>2055</v>
          </cell>
          <cell r="F2858" t="str">
            <v>ER_2055 - Electric Distribution Minor Blanket</v>
          </cell>
          <cell r="G2858" t="str">
            <v>Distribution Minor Rebuild</v>
          </cell>
          <cell r="H2858" t="str">
            <v>T&amp;D Operations</v>
          </cell>
          <cell r="I2858" t="str">
            <v>T&amp;D</v>
          </cell>
          <cell r="J2858" t="str">
            <v>Asset Condition</v>
          </cell>
          <cell r="K2858" t="str">
            <v>SRV_ED</v>
          </cell>
          <cell r="L2858" t="str">
            <v>JUR_AN</v>
          </cell>
          <cell r="M2858" t="str">
            <v>Elec Distribution 360-373</v>
          </cell>
          <cell r="N2858" t="str">
            <v>False</v>
          </cell>
          <cell r="O2858" t="str">
            <v>Active</v>
          </cell>
          <cell r="P2858" t="str">
            <v>ORG_A50</v>
          </cell>
        </row>
        <row r="2859">
          <cell r="A2859" t="str">
            <v>BI_ZD004</v>
          </cell>
          <cell r="B2859" t="str">
            <v>ZD004</v>
          </cell>
          <cell r="C2859" t="str">
            <v>BI_ZD004 - WA Trouble Related</v>
          </cell>
          <cell r="D2859" t="str">
            <v>ER_2055</v>
          </cell>
          <cell r="E2859" t="str">
            <v>2055</v>
          </cell>
          <cell r="F2859" t="str">
            <v>ER_2055 - Electric Distribution Minor Blanket</v>
          </cell>
          <cell r="G2859" t="str">
            <v>Distribution Minor Rebuild</v>
          </cell>
          <cell r="H2859" t="str">
            <v>T&amp;D Operations</v>
          </cell>
          <cell r="I2859" t="str">
            <v>T&amp;D</v>
          </cell>
          <cell r="J2859" t="str">
            <v>Asset Condition</v>
          </cell>
          <cell r="K2859" t="str">
            <v>SRV_ED</v>
          </cell>
          <cell r="L2859" t="str">
            <v>JUR_WA</v>
          </cell>
          <cell r="M2859" t="str">
            <v>Elec Distribution 360-373</v>
          </cell>
          <cell r="N2859" t="str">
            <v>False</v>
          </cell>
          <cell r="O2859" t="str">
            <v>Active</v>
          </cell>
          <cell r="P2859" t="str">
            <v>ORG_A50</v>
          </cell>
        </row>
        <row r="2860">
          <cell r="A2860" t="str">
            <v>BI_ZD005</v>
          </cell>
          <cell r="B2860" t="str">
            <v>ZD005</v>
          </cell>
          <cell r="C2860" t="str">
            <v>BI_ZD005 - ID Trouble Related</v>
          </cell>
          <cell r="D2860" t="str">
            <v>ER_2055</v>
          </cell>
          <cell r="E2860" t="str">
            <v>2055</v>
          </cell>
          <cell r="F2860" t="str">
            <v>ER_2055 - Electric Distribution Minor Blanket</v>
          </cell>
          <cell r="G2860" t="str">
            <v>Distribution Minor Rebuild</v>
          </cell>
          <cell r="H2860" t="str">
            <v>T&amp;D Operations</v>
          </cell>
          <cell r="I2860" t="str">
            <v>T&amp;D</v>
          </cell>
          <cell r="J2860" t="str">
            <v>Asset Condition</v>
          </cell>
          <cell r="K2860" t="str">
            <v>SRV_ED</v>
          </cell>
          <cell r="L2860" t="str">
            <v>JUR_ID</v>
          </cell>
          <cell r="M2860" t="str">
            <v>Elec Distribution 360-373</v>
          </cell>
          <cell r="N2860" t="str">
            <v>False</v>
          </cell>
          <cell r="O2860" t="str">
            <v>Active</v>
          </cell>
          <cell r="P2860" t="str">
            <v>ORG_A50</v>
          </cell>
        </row>
        <row r="2861">
          <cell r="A2861" t="str">
            <v>BI_ZD006</v>
          </cell>
          <cell r="B2861" t="str">
            <v>ZD006</v>
          </cell>
          <cell r="C2861" t="str">
            <v>BI_ZD006 - AN Trouble Related</v>
          </cell>
          <cell r="D2861" t="str">
            <v>ER_2055</v>
          </cell>
          <cell r="E2861" t="str">
            <v>2055</v>
          </cell>
          <cell r="F2861" t="str">
            <v>ER_2055 - Electric Distribution Minor Blanket</v>
          </cell>
          <cell r="G2861" t="str">
            <v>Distribution Minor Rebuild</v>
          </cell>
          <cell r="H2861" t="str">
            <v>T&amp;D Operations</v>
          </cell>
          <cell r="I2861" t="str">
            <v>T&amp;D</v>
          </cell>
          <cell r="J2861" t="str">
            <v>Asset Condition</v>
          </cell>
          <cell r="K2861" t="str">
            <v>SRV_ED</v>
          </cell>
          <cell r="L2861" t="str">
            <v>JUR_AN</v>
          </cell>
          <cell r="M2861" t="str">
            <v>Elec Distribution 360-373</v>
          </cell>
          <cell r="N2861" t="str">
            <v>False</v>
          </cell>
          <cell r="O2861" t="str">
            <v>Active</v>
          </cell>
          <cell r="P2861" t="str">
            <v>ORG_A50</v>
          </cell>
        </row>
        <row r="2862">
          <cell r="A2862" t="str">
            <v>BI_ZD007</v>
          </cell>
          <cell r="B2862" t="str">
            <v>ZD007</v>
          </cell>
          <cell r="C2862" t="str">
            <v>BI_ZD007 - WA NESC/Operating Standard Violations</v>
          </cell>
          <cell r="D2862" t="str">
            <v>ER_2055</v>
          </cell>
          <cell r="E2862" t="str">
            <v>2055</v>
          </cell>
          <cell r="F2862" t="str">
            <v>ER_2055 - Electric Distribution Minor Blanket</v>
          </cell>
          <cell r="G2862" t="str">
            <v>Distribution Minor Rebuild</v>
          </cell>
          <cell r="H2862" t="str">
            <v>T&amp;D Operations</v>
          </cell>
          <cell r="I2862" t="str">
            <v>T&amp;D</v>
          </cell>
          <cell r="J2862" t="str">
            <v>Asset Condition</v>
          </cell>
          <cell r="K2862" t="str">
            <v>SRV_ED</v>
          </cell>
          <cell r="L2862" t="str">
            <v>JUR_WA</v>
          </cell>
          <cell r="M2862" t="str">
            <v>Elec Distribution 360-373</v>
          </cell>
          <cell r="N2862" t="str">
            <v>False</v>
          </cell>
          <cell r="O2862" t="str">
            <v>Active</v>
          </cell>
          <cell r="P2862" t="str">
            <v>ORG_A50</v>
          </cell>
        </row>
        <row r="2863">
          <cell r="A2863" t="str">
            <v>BI_ZD008</v>
          </cell>
          <cell r="B2863" t="str">
            <v>ZD008</v>
          </cell>
          <cell r="C2863" t="str">
            <v>BI_ZD008 - ID NESC/Operating Standard Violations</v>
          </cell>
          <cell r="D2863" t="str">
            <v>ER_2055</v>
          </cell>
          <cell r="E2863" t="str">
            <v>2055</v>
          </cell>
          <cell r="F2863" t="str">
            <v>ER_2055 - Electric Distribution Minor Blanket</v>
          </cell>
          <cell r="G2863" t="str">
            <v>Distribution Minor Rebuild</v>
          </cell>
          <cell r="H2863" t="str">
            <v>T&amp;D Operations</v>
          </cell>
          <cell r="I2863" t="str">
            <v>T&amp;D</v>
          </cell>
          <cell r="J2863" t="str">
            <v>Asset Condition</v>
          </cell>
          <cell r="K2863" t="str">
            <v>SRV_ED</v>
          </cell>
          <cell r="L2863" t="str">
            <v>JUR_ID</v>
          </cell>
          <cell r="M2863" t="str">
            <v>Elec Distribution 360-373</v>
          </cell>
          <cell r="N2863" t="str">
            <v>False</v>
          </cell>
          <cell r="O2863" t="str">
            <v>Active</v>
          </cell>
          <cell r="P2863" t="str">
            <v>ORG_A50</v>
          </cell>
        </row>
        <row r="2864">
          <cell r="A2864" t="str">
            <v>BI_ZD009</v>
          </cell>
          <cell r="B2864" t="str">
            <v>ZD009</v>
          </cell>
          <cell r="C2864" t="str">
            <v>BI_ZD009 - AN NESC/Operating Standard Violations</v>
          </cell>
          <cell r="D2864" t="str">
            <v>ER_2055</v>
          </cell>
          <cell r="E2864" t="str">
            <v>2055</v>
          </cell>
          <cell r="F2864" t="str">
            <v>ER_2055 - Electric Distribution Minor Blanket</v>
          </cell>
          <cell r="G2864" t="str">
            <v>Distribution Minor Rebuild</v>
          </cell>
          <cell r="H2864" t="str">
            <v>T&amp;D Operations</v>
          </cell>
          <cell r="I2864" t="str">
            <v>T&amp;D</v>
          </cell>
          <cell r="J2864" t="str">
            <v>Asset Condition</v>
          </cell>
          <cell r="K2864" t="str">
            <v>SRV_ED</v>
          </cell>
          <cell r="L2864" t="str">
            <v>JUR_AN</v>
          </cell>
          <cell r="M2864" t="str">
            <v>Elec Distribution 360-373</v>
          </cell>
          <cell r="N2864" t="str">
            <v>False</v>
          </cell>
          <cell r="O2864" t="str">
            <v>Active</v>
          </cell>
          <cell r="P2864" t="str">
            <v>ORG_A50</v>
          </cell>
        </row>
        <row r="2865">
          <cell r="A2865" t="str">
            <v>BI_ZD010</v>
          </cell>
          <cell r="B2865" t="str">
            <v>ZD010</v>
          </cell>
          <cell r="C2865" t="str">
            <v>BI_ZD010 - WA Asset Condition</v>
          </cell>
          <cell r="D2865" t="str">
            <v>ER_2055</v>
          </cell>
          <cell r="E2865" t="str">
            <v>2055</v>
          </cell>
          <cell r="F2865" t="str">
            <v>ER_2055 - Electric Distribution Minor Blanket</v>
          </cell>
          <cell r="G2865" t="str">
            <v>Distribution Minor Rebuild</v>
          </cell>
          <cell r="H2865" t="str">
            <v>T&amp;D Operations</v>
          </cell>
          <cell r="I2865" t="str">
            <v>T&amp;D</v>
          </cell>
          <cell r="J2865" t="str">
            <v>Asset Condition</v>
          </cell>
          <cell r="K2865" t="str">
            <v>SRV_ED</v>
          </cell>
          <cell r="L2865" t="str">
            <v>JUR_WA</v>
          </cell>
          <cell r="M2865" t="str">
            <v>Elec Distribution 360-373</v>
          </cell>
          <cell r="N2865" t="str">
            <v>False</v>
          </cell>
          <cell r="O2865" t="str">
            <v>Active</v>
          </cell>
          <cell r="P2865" t="str">
            <v>ORG_A50</v>
          </cell>
        </row>
        <row r="2866">
          <cell r="A2866" t="str">
            <v>BI_ZD011</v>
          </cell>
          <cell r="B2866" t="str">
            <v>ZD011</v>
          </cell>
          <cell r="C2866" t="str">
            <v>BI_ZD011 - ID Asset Condition</v>
          </cell>
          <cell r="D2866" t="str">
            <v>ER_2055</v>
          </cell>
          <cell r="E2866" t="str">
            <v>2055</v>
          </cell>
          <cell r="F2866" t="str">
            <v>ER_2055 - Electric Distribution Minor Blanket</v>
          </cell>
          <cell r="G2866" t="str">
            <v>Distribution Minor Rebuild</v>
          </cell>
          <cell r="H2866" t="str">
            <v>T&amp;D Operations</v>
          </cell>
          <cell r="I2866" t="str">
            <v>T&amp;D</v>
          </cell>
          <cell r="J2866" t="str">
            <v>Asset Condition</v>
          </cell>
          <cell r="K2866" t="str">
            <v>SRV_ED</v>
          </cell>
          <cell r="L2866" t="str">
            <v>JUR_ID</v>
          </cell>
          <cell r="M2866" t="str">
            <v>Elec Distribution 360-373</v>
          </cell>
          <cell r="N2866" t="str">
            <v>False</v>
          </cell>
          <cell r="O2866" t="str">
            <v>Active</v>
          </cell>
          <cell r="P2866" t="str">
            <v>ORG_A50</v>
          </cell>
        </row>
        <row r="2867">
          <cell r="A2867" t="str">
            <v>BI_ZD012</v>
          </cell>
          <cell r="B2867" t="str">
            <v>ZD012</v>
          </cell>
          <cell r="C2867" t="str">
            <v>BI_ZD012 - AN Asset Condition</v>
          </cell>
          <cell r="D2867" t="str">
            <v>ER_2055</v>
          </cell>
          <cell r="E2867" t="str">
            <v>2055</v>
          </cell>
          <cell r="F2867" t="str">
            <v>ER_2055 - Electric Distribution Minor Blanket</v>
          </cell>
          <cell r="G2867" t="str">
            <v>Distribution Minor Rebuild</v>
          </cell>
          <cell r="H2867" t="str">
            <v>T&amp;D Operations</v>
          </cell>
          <cell r="I2867" t="str">
            <v>T&amp;D</v>
          </cell>
          <cell r="J2867" t="str">
            <v>Asset Condition</v>
          </cell>
          <cell r="K2867" t="str">
            <v>SRV_ED</v>
          </cell>
          <cell r="L2867" t="str">
            <v>JUR_AN</v>
          </cell>
          <cell r="M2867" t="str">
            <v>Elec Distribution 360-373</v>
          </cell>
          <cell r="N2867" t="str">
            <v>False</v>
          </cell>
          <cell r="O2867" t="str">
            <v>Active</v>
          </cell>
          <cell r="P2867" t="str">
            <v>ORG_A50</v>
          </cell>
        </row>
        <row r="2868">
          <cell r="A2868" t="str">
            <v>BI_ZD013</v>
          </cell>
          <cell r="B2868" t="str">
            <v>ZD013</v>
          </cell>
          <cell r="C2868" t="str">
            <v>BI_ZD013 - WA Elec DX Facility Upgrades &amp; Efficiency Imprvmts</v>
          </cell>
          <cell r="D2868" t="str">
            <v>ER_2055</v>
          </cell>
          <cell r="E2868" t="str">
            <v>2055</v>
          </cell>
          <cell r="F2868" t="str">
            <v>ER_2055 - Electric Distribution Minor Blanket</v>
          </cell>
          <cell r="G2868" t="str">
            <v>Distribution Minor Rebuild</v>
          </cell>
          <cell r="H2868" t="str">
            <v>T&amp;D Operations</v>
          </cell>
          <cell r="I2868" t="str">
            <v>T&amp;D</v>
          </cell>
          <cell r="J2868" t="str">
            <v>Asset Condition</v>
          </cell>
          <cell r="K2868" t="str">
            <v>SRV_ED</v>
          </cell>
          <cell r="L2868" t="str">
            <v>JUR_WA</v>
          </cell>
          <cell r="M2868" t="str">
            <v>Elec Distribution 360-373</v>
          </cell>
          <cell r="N2868" t="str">
            <v>False</v>
          </cell>
          <cell r="O2868" t="str">
            <v>Active</v>
          </cell>
          <cell r="P2868" t="str">
            <v>ORG_A50</v>
          </cell>
        </row>
        <row r="2869">
          <cell r="A2869" t="str">
            <v>BI_ZD014</v>
          </cell>
          <cell r="B2869" t="str">
            <v>ZD014</v>
          </cell>
          <cell r="C2869" t="str">
            <v>BI_ZD014 - ID Elec DX Facility Upgrades &amp; Efficiency Imprvmts</v>
          </cell>
          <cell r="D2869" t="str">
            <v>ER_2055</v>
          </cell>
          <cell r="E2869" t="str">
            <v>2055</v>
          </cell>
          <cell r="F2869" t="str">
            <v>ER_2055 - Electric Distribution Minor Blanket</v>
          </cell>
          <cell r="G2869" t="str">
            <v>Distribution Minor Rebuild</v>
          </cell>
          <cell r="H2869" t="str">
            <v>T&amp;D Operations</v>
          </cell>
          <cell r="I2869" t="str">
            <v>T&amp;D</v>
          </cell>
          <cell r="J2869" t="str">
            <v>Asset Condition</v>
          </cell>
          <cell r="K2869" t="str">
            <v>SRV_ED</v>
          </cell>
          <cell r="L2869" t="str">
            <v>JUR_ID</v>
          </cell>
          <cell r="M2869" t="str">
            <v>Elec Distribution 360-373</v>
          </cell>
          <cell r="N2869" t="str">
            <v>False</v>
          </cell>
          <cell r="O2869" t="str">
            <v>Active</v>
          </cell>
          <cell r="P2869" t="str">
            <v>ORG_A50</v>
          </cell>
        </row>
        <row r="2870">
          <cell r="A2870" t="str">
            <v>BI_ZD015</v>
          </cell>
          <cell r="B2870" t="str">
            <v>ZD015</v>
          </cell>
          <cell r="C2870" t="str">
            <v>BI_ZD015 - AN Elec DX Facility Upgrades &amp; Efficiency Imprvmts</v>
          </cell>
          <cell r="D2870" t="str">
            <v>ER_2055</v>
          </cell>
          <cell r="E2870" t="str">
            <v>2055</v>
          </cell>
          <cell r="F2870" t="str">
            <v>ER_2055 - Electric Distribution Minor Blanket</v>
          </cell>
          <cell r="G2870" t="str">
            <v>Distribution Minor Rebuild</v>
          </cell>
          <cell r="H2870" t="str">
            <v>T&amp;D Operations</v>
          </cell>
          <cell r="I2870" t="str">
            <v>T&amp;D</v>
          </cell>
          <cell r="J2870" t="str">
            <v>Asset Condition</v>
          </cell>
          <cell r="K2870" t="str">
            <v>SRV_ED</v>
          </cell>
          <cell r="L2870" t="str">
            <v>JUR_AN</v>
          </cell>
          <cell r="M2870" t="str">
            <v>Elec Distribution 360-373</v>
          </cell>
          <cell r="N2870" t="str">
            <v>False</v>
          </cell>
          <cell r="O2870" t="str">
            <v>Active</v>
          </cell>
          <cell r="P2870" t="str">
            <v>ORG_A50</v>
          </cell>
        </row>
        <row r="2871">
          <cell r="A2871" t="str">
            <v>BI_ZD016</v>
          </cell>
          <cell r="B2871" t="str">
            <v>ZD016</v>
          </cell>
          <cell r="C2871" t="str">
            <v>BI_ZD016 - WA Elec DX Facility Route &amp; Location Modifications</v>
          </cell>
          <cell r="D2871" t="str">
            <v>ER_2055</v>
          </cell>
          <cell r="E2871" t="str">
            <v>2055</v>
          </cell>
          <cell r="F2871" t="str">
            <v>ER_2055 - Electric Distribution Minor Blanket</v>
          </cell>
          <cell r="G2871" t="str">
            <v>Distribution Minor Rebuild</v>
          </cell>
          <cell r="H2871" t="str">
            <v>T&amp;D Operations</v>
          </cell>
          <cell r="I2871" t="str">
            <v>T&amp;D</v>
          </cell>
          <cell r="J2871" t="str">
            <v>Asset Condition</v>
          </cell>
          <cell r="K2871" t="str">
            <v>SRV_ED</v>
          </cell>
          <cell r="L2871" t="str">
            <v>JUR_WA</v>
          </cell>
          <cell r="M2871" t="str">
            <v>Elec Distribution 360-373</v>
          </cell>
          <cell r="N2871" t="str">
            <v>False</v>
          </cell>
          <cell r="O2871" t="str">
            <v>Active</v>
          </cell>
          <cell r="P2871" t="str">
            <v>ORG_A50</v>
          </cell>
        </row>
        <row r="2872">
          <cell r="A2872" t="str">
            <v>BI_ZD017</v>
          </cell>
          <cell r="B2872" t="str">
            <v>ZD017</v>
          </cell>
          <cell r="C2872" t="str">
            <v>BI_ZD017 - ID Elec DX Facility Route &amp; Location Modifications</v>
          </cell>
          <cell r="D2872" t="str">
            <v>ER_2055</v>
          </cell>
          <cell r="E2872" t="str">
            <v>2055</v>
          </cell>
          <cell r="F2872" t="str">
            <v>ER_2055 - Electric Distribution Minor Blanket</v>
          </cell>
          <cell r="G2872" t="str">
            <v>Distribution Minor Rebuild</v>
          </cell>
          <cell r="H2872" t="str">
            <v>T&amp;D Operations</v>
          </cell>
          <cell r="I2872" t="str">
            <v>T&amp;D</v>
          </cell>
          <cell r="J2872" t="str">
            <v>Asset Condition</v>
          </cell>
          <cell r="K2872" t="str">
            <v>SRV_ED</v>
          </cell>
          <cell r="L2872" t="str">
            <v>JUR_ID</v>
          </cell>
          <cell r="M2872" t="str">
            <v>Elec Distribution 360-373</v>
          </cell>
          <cell r="N2872" t="str">
            <v>False</v>
          </cell>
          <cell r="O2872" t="str">
            <v>Active</v>
          </cell>
          <cell r="P2872" t="str">
            <v>ORG_A50</v>
          </cell>
        </row>
        <row r="2873">
          <cell r="A2873" t="str">
            <v>BI_ZD018</v>
          </cell>
          <cell r="B2873" t="str">
            <v>ZD018</v>
          </cell>
          <cell r="C2873" t="str">
            <v>BI_ZD018 - AN Elec DX Facility Route &amp; Location Modifications</v>
          </cell>
          <cell r="D2873" t="str">
            <v>ER_2055</v>
          </cell>
          <cell r="E2873" t="str">
            <v>2055</v>
          </cell>
          <cell r="F2873" t="str">
            <v>ER_2055 - Electric Distribution Minor Blanket</v>
          </cell>
          <cell r="G2873" t="str">
            <v>Distribution Minor Rebuild</v>
          </cell>
          <cell r="H2873" t="str">
            <v>T&amp;D Operations</v>
          </cell>
          <cell r="I2873" t="str">
            <v>T&amp;D</v>
          </cell>
          <cell r="J2873" t="str">
            <v>Asset Condition</v>
          </cell>
          <cell r="K2873" t="str">
            <v>SRV_ED</v>
          </cell>
          <cell r="L2873" t="str">
            <v>JUR_AN</v>
          </cell>
          <cell r="M2873" t="str">
            <v>Elec Distribution 360-373</v>
          </cell>
          <cell r="N2873" t="str">
            <v>False</v>
          </cell>
          <cell r="O2873" t="str">
            <v>Active</v>
          </cell>
          <cell r="P2873" t="str">
            <v>ORG_A50</v>
          </cell>
        </row>
        <row r="2874">
          <cell r="A2874" t="str">
            <v>BI_ZD019</v>
          </cell>
          <cell r="B2874" t="str">
            <v>ZD019</v>
          </cell>
          <cell r="C2874" t="str">
            <v>BI_ZD019 - Joint Use WA</v>
          </cell>
          <cell r="D2874" t="str">
            <v>ER_2074</v>
          </cell>
          <cell r="E2874" t="str">
            <v>2074</v>
          </cell>
          <cell r="F2874" t="str">
            <v>ER_2074 - Joint Use</v>
          </cell>
          <cell r="G2874" t="str">
            <v>Joint Use</v>
          </cell>
          <cell r="H2874" t="str">
            <v>T&amp;D Operations</v>
          </cell>
          <cell r="I2874" t="str">
            <v>T&amp;D</v>
          </cell>
          <cell r="J2874" t="str">
            <v>Mandatory &amp; Compliance</v>
          </cell>
          <cell r="K2874" t="str">
            <v>SRV_ED</v>
          </cell>
          <cell r="L2874" t="str">
            <v>JUR_WA</v>
          </cell>
          <cell r="M2874" t="str">
            <v>Elec Distribution 360-373</v>
          </cell>
          <cell r="N2874" t="str">
            <v>False</v>
          </cell>
          <cell r="O2874" t="str">
            <v>Active</v>
          </cell>
          <cell r="P2874" t="str">
            <v>ORG_R51</v>
          </cell>
        </row>
        <row r="2875">
          <cell r="A2875" t="str">
            <v>BI_ZD020</v>
          </cell>
          <cell r="B2875" t="str">
            <v>ZD020</v>
          </cell>
          <cell r="C2875" t="str">
            <v>BI_ZD020 - Joint Use ID</v>
          </cell>
          <cell r="D2875" t="str">
            <v>ER_2074</v>
          </cell>
          <cell r="E2875" t="str">
            <v>2074</v>
          </cell>
          <cell r="F2875" t="str">
            <v>ER_2074 - Joint Use</v>
          </cell>
          <cell r="G2875" t="str">
            <v>Joint Use</v>
          </cell>
          <cell r="H2875" t="str">
            <v>T&amp;D Operations</v>
          </cell>
          <cell r="I2875" t="str">
            <v>T&amp;D</v>
          </cell>
          <cell r="J2875" t="str">
            <v>Mandatory &amp; Compliance</v>
          </cell>
          <cell r="K2875" t="str">
            <v>SRV_ED</v>
          </cell>
          <cell r="L2875" t="str">
            <v>JUR_ID</v>
          </cell>
          <cell r="M2875" t="str">
            <v>Elec Distribution 360-373</v>
          </cell>
          <cell r="N2875" t="str">
            <v>False</v>
          </cell>
          <cell r="O2875" t="str">
            <v>Active</v>
          </cell>
          <cell r="P2875" t="str">
            <v>ORG_R51</v>
          </cell>
        </row>
        <row r="2876">
          <cell r="A2876" t="str">
            <v>BI_ZDP10</v>
          </cell>
          <cell r="B2876" t="str">
            <v>ZDP10</v>
          </cell>
          <cell r="C2876" t="str">
            <v>BI_ZDP10 - Elect Revenue Blanket - Deer Park</v>
          </cell>
          <cell r="D2876" t="str">
            <v>ER_1000</v>
          </cell>
          <cell r="E2876" t="str">
            <v>1000</v>
          </cell>
          <cell r="F2876" t="str">
            <v>ER_1000 - Electric Revenue Blanket</v>
          </cell>
          <cell r="G2876" t="str">
            <v>New Revenue - Growth</v>
          </cell>
          <cell r="H2876" t="str">
            <v>Growth Subfunction</v>
          </cell>
          <cell r="I2876" t="str">
            <v>Growth</v>
          </cell>
          <cell r="J2876" t="str">
            <v>Customer Requested</v>
          </cell>
          <cell r="K2876" t="str">
            <v>SRV_ED</v>
          </cell>
          <cell r="L2876" t="str">
            <v>JUR_WA</v>
          </cell>
          <cell r="M2876" t="str">
            <v>Elec Distribution 360-373</v>
          </cell>
          <cell r="N2876" t="str">
            <v>False</v>
          </cell>
          <cell r="O2876" t="str">
            <v>Active</v>
          </cell>
          <cell r="P2876" t="str">
            <v>ORG_M50</v>
          </cell>
        </row>
        <row r="2877">
          <cell r="A2877" t="str">
            <v>BI_ZDP30</v>
          </cell>
          <cell r="B2877" t="str">
            <v>ZDP30</v>
          </cell>
          <cell r="C2877" t="str">
            <v>BI_ZDP30 - St Light Blanket - Deer Park</v>
          </cell>
          <cell r="D2877" t="str">
            <v>ER_1004</v>
          </cell>
          <cell r="E2877" t="str">
            <v>1004</v>
          </cell>
          <cell r="F2877" t="str">
            <v>ER_1004 - Street Lt Minor Blanket</v>
          </cell>
          <cell r="G2877" t="str">
            <v>New Revenue - Growth</v>
          </cell>
          <cell r="H2877" t="str">
            <v>Growth Subfunction</v>
          </cell>
          <cell r="I2877" t="str">
            <v>Growth</v>
          </cell>
          <cell r="J2877" t="str">
            <v>Customer Requested</v>
          </cell>
          <cell r="K2877" t="str">
            <v>SRV_ED</v>
          </cell>
          <cell r="L2877" t="str">
            <v>JUR_WA</v>
          </cell>
          <cell r="M2877" t="str">
            <v>Elec Distribution 360-373</v>
          </cell>
          <cell r="N2877" t="str">
            <v>False</v>
          </cell>
          <cell r="O2877" t="str">
            <v>Active</v>
          </cell>
          <cell r="P2877" t="str">
            <v>ORG_M50</v>
          </cell>
        </row>
        <row r="2878">
          <cell r="A2878" t="str">
            <v>BI_ZDP31</v>
          </cell>
          <cell r="B2878" t="str">
            <v>ZDP31</v>
          </cell>
          <cell r="C2878" t="str">
            <v>BI_ZDP31 - LED Streetlight Change Out Blanket - Deer Park</v>
          </cell>
          <cell r="D2878" t="str">
            <v>ER_2584</v>
          </cell>
          <cell r="E2878" t="str">
            <v>2584</v>
          </cell>
          <cell r="F2878" t="str">
            <v>ER_2584 - LED Change-Out Program</v>
          </cell>
          <cell r="G2878" t="str">
            <v>LED Change-Out Program</v>
          </cell>
          <cell r="H2878" t="str">
            <v>T&amp;D Operations</v>
          </cell>
          <cell r="I2878" t="str">
            <v>T&amp;D</v>
          </cell>
          <cell r="J2878" t="str">
            <v>Asset Condition</v>
          </cell>
          <cell r="K2878" t="str">
            <v>SRV_ED</v>
          </cell>
          <cell r="L2878" t="str">
            <v>JUR_WA</v>
          </cell>
          <cell r="M2878" t="str">
            <v>Elec Distribution 360-373</v>
          </cell>
          <cell r="N2878" t="str">
            <v>False</v>
          </cell>
          <cell r="O2878" t="str">
            <v>Active</v>
          </cell>
          <cell r="P2878" t="str">
            <v>ORG_T51</v>
          </cell>
        </row>
        <row r="2879">
          <cell r="A2879" t="str">
            <v>BI_ZDP33</v>
          </cell>
          <cell r="B2879" t="str">
            <v>ZDP33</v>
          </cell>
          <cell r="C2879" t="str">
            <v>BI_ZDP33 - Electric Underground Repl - Deer Park</v>
          </cell>
          <cell r="D2879" t="str">
            <v>ER_2054</v>
          </cell>
          <cell r="E2879" t="str">
            <v>2054</v>
          </cell>
          <cell r="F2879" t="str">
            <v>ER_2054 - Electric Underground Replacement</v>
          </cell>
          <cell r="G2879" t="str">
            <v>Primary URD Cable Replacement</v>
          </cell>
          <cell r="H2879" t="str">
            <v>T&amp;D Operations</v>
          </cell>
          <cell r="I2879" t="str">
            <v>T&amp;D</v>
          </cell>
          <cell r="J2879" t="str">
            <v>Asset Condition</v>
          </cell>
          <cell r="K2879" t="str">
            <v>SRV_ED</v>
          </cell>
          <cell r="L2879" t="str">
            <v>JUR_WA</v>
          </cell>
          <cell r="M2879" t="str">
            <v>Elec Distribution 360-373</v>
          </cell>
          <cell r="N2879" t="str">
            <v>False</v>
          </cell>
          <cell r="O2879" t="str">
            <v>Active</v>
          </cell>
          <cell r="P2879" t="str">
            <v>ORG_M50</v>
          </cell>
        </row>
        <row r="2880">
          <cell r="A2880" t="str">
            <v>BI_ZDP34</v>
          </cell>
          <cell r="B2880" t="str">
            <v>ZDP34</v>
          </cell>
          <cell r="C2880" t="str">
            <v>BI_ZDP34 - Electric Distr Blanket - Deer Park</v>
          </cell>
          <cell r="D2880" t="str">
            <v>ER_2055</v>
          </cell>
          <cell r="E2880" t="str">
            <v>2055</v>
          </cell>
          <cell r="F2880" t="str">
            <v>ER_2055 - Electric Distribution Minor Blanket</v>
          </cell>
          <cell r="G2880" t="str">
            <v>Distribution Minor Rebuild</v>
          </cell>
          <cell r="H2880" t="str">
            <v>T&amp;D Operations</v>
          </cell>
          <cell r="I2880" t="str">
            <v>T&amp;D</v>
          </cell>
          <cell r="J2880" t="str">
            <v>Asset Condition</v>
          </cell>
          <cell r="K2880" t="str">
            <v>SRV_ED</v>
          </cell>
          <cell r="L2880" t="str">
            <v>JUR_WA</v>
          </cell>
          <cell r="M2880" t="str">
            <v>Elec Distribution 360-373</v>
          </cell>
          <cell r="N2880" t="str">
            <v>False</v>
          </cell>
          <cell r="O2880" t="str">
            <v>Active</v>
          </cell>
          <cell r="P2880" t="str">
            <v>ORG_M50</v>
          </cell>
        </row>
        <row r="2881">
          <cell r="A2881" t="str">
            <v>BI_ZDP35</v>
          </cell>
          <cell r="B2881" t="str">
            <v>ZDP35</v>
          </cell>
          <cell r="C2881" t="str">
            <v>BI_ZDP35 - Distr Line Reloc - Deer Park</v>
          </cell>
          <cell r="D2881" t="str">
            <v>ER_2056</v>
          </cell>
          <cell r="E2881" t="str">
            <v>2056</v>
          </cell>
          <cell r="F2881" t="str">
            <v>ER_2056 - Distribution Line Relocations</v>
          </cell>
          <cell r="G2881" t="str">
            <v>Elec Relocation and Replacement Program</v>
          </cell>
          <cell r="H2881" t="str">
            <v>T&amp;D Operations</v>
          </cell>
          <cell r="I2881" t="str">
            <v>T&amp;D</v>
          </cell>
          <cell r="J2881" t="str">
            <v>Mandatory &amp; Compliance</v>
          </cell>
          <cell r="K2881" t="str">
            <v>SRV_ED</v>
          </cell>
          <cell r="L2881" t="str">
            <v>JUR_WA</v>
          </cell>
          <cell r="M2881" t="str">
            <v>Elec Distribution 360-373</v>
          </cell>
          <cell r="N2881" t="str">
            <v>False</v>
          </cell>
          <cell r="O2881" t="str">
            <v>Active</v>
          </cell>
          <cell r="P2881" t="str">
            <v>ORG_M50</v>
          </cell>
        </row>
        <row r="2882">
          <cell r="A2882" t="str">
            <v>BI_ZDP37</v>
          </cell>
          <cell r="B2882" t="str">
            <v>ZDP37</v>
          </cell>
          <cell r="C2882" t="str">
            <v>BI_ZDP37 - Area Light Minor Blanket - Deer Park</v>
          </cell>
          <cell r="D2882" t="str">
            <v>ER_1005</v>
          </cell>
          <cell r="E2882" t="str">
            <v>1005</v>
          </cell>
          <cell r="F2882" t="str">
            <v>ER_1005 - Area Light Minor Blanket</v>
          </cell>
          <cell r="G2882" t="str">
            <v>New Revenue - Growth</v>
          </cell>
          <cell r="H2882" t="str">
            <v>Growth Subfunction</v>
          </cell>
          <cell r="I2882" t="str">
            <v>Growth</v>
          </cell>
          <cell r="J2882" t="str">
            <v>Customer Requested</v>
          </cell>
          <cell r="K2882" t="str">
            <v>SRV_ED</v>
          </cell>
          <cell r="L2882" t="str">
            <v>JUR_WA</v>
          </cell>
          <cell r="M2882" t="str">
            <v>Elec Distribution 360-373</v>
          </cell>
          <cell r="N2882" t="str">
            <v>False</v>
          </cell>
          <cell r="O2882" t="str">
            <v>Active</v>
          </cell>
          <cell r="P2882" t="str">
            <v>ORG_M50</v>
          </cell>
        </row>
        <row r="2883">
          <cell r="A2883" t="str">
            <v>BI_ZDP52</v>
          </cell>
          <cell r="B2883" t="str">
            <v>ZDP52</v>
          </cell>
          <cell r="C2883" t="str">
            <v>BI_ZDP52 - Failed Electric Dist Plant-Storm Deer Park</v>
          </cell>
          <cell r="D2883" t="str">
            <v>ER_2059</v>
          </cell>
          <cell r="E2883" t="str">
            <v>2059</v>
          </cell>
          <cell r="F2883" t="str">
            <v>ER_2059 - Failed Electric Dist Plant-Storm</v>
          </cell>
          <cell r="G2883" t="str">
            <v>Electric Storm</v>
          </cell>
          <cell r="H2883" t="str">
            <v>T&amp;D Operations</v>
          </cell>
          <cell r="I2883" t="str">
            <v>T&amp;D</v>
          </cell>
          <cell r="J2883" t="str">
            <v>Failed Plant &amp; Operations</v>
          </cell>
          <cell r="K2883" t="str">
            <v>SRV_ED</v>
          </cell>
          <cell r="L2883" t="str">
            <v>JUR_WA</v>
          </cell>
          <cell r="M2883" t="str">
            <v>Elec Distribution 360-373</v>
          </cell>
          <cell r="N2883" t="str">
            <v>False</v>
          </cell>
          <cell r="O2883" t="str">
            <v>Active</v>
          </cell>
          <cell r="P2883" t="str">
            <v>ORG_M50</v>
          </cell>
        </row>
        <row r="2884">
          <cell r="A2884" t="str">
            <v>BI_ZDP60</v>
          </cell>
          <cell r="B2884" t="str">
            <v>ZDP60</v>
          </cell>
          <cell r="C2884" t="str">
            <v>BI_ZDP60 - Deteriorated Pole Replacement Deer Park</v>
          </cell>
          <cell r="D2884" t="str">
            <v>ER_2055</v>
          </cell>
          <cell r="E2884" t="str">
            <v>2055</v>
          </cell>
          <cell r="F2884" t="str">
            <v>ER_2055 - Electric Distribution Minor Blanket</v>
          </cell>
          <cell r="G2884" t="str">
            <v>Distribution Minor Rebuild</v>
          </cell>
          <cell r="H2884" t="str">
            <v>T&amp;D Operations</v>
          </cell>
          <cell r="I2884" t="str">
            <v>T&amp;D</v>
          </cell>
          <cell r="J2884" t="str">
            <v>Asset Condition</v>
          </cell>
          <cell r="K2884" t="str">
            <v>SRV_ED</v>
          </cell>
          <cell r="L2884" t="str">
            <v>JUR_WA</v>
          </cell>
          <cell r="M2884" t="str">
            <v>Elec Distribution 360-373</v>
          </cell>
          <cell r="N2884" t="str">
            <v>False</v>
          </cell>
          <cell r="O2884" t="str">
            <v>Active</v>
          </cell>
          <cell r="P2884" t="str">
            <v>ORG_M50</v>
          </cell>
        </row>
        <row r="2885">
          <cell r="A2885" t="str">
            <v>BI_ZF000</v>
          </cell>
          <cell r="B2885" t="str">
            <v>ZF000</v>
          </cell>
          <cell r="C2885" t="str">
            <v>BI_ZF000 - Hydro Safety Minor Blanket</v>
          </cell>
          <cell r="D2885" t="str">
            <v>ER_6001</v>
          </cell>
          <cell r="E2885" t="str">
            <v>6001</v>
          </cell>
          <cell r="F2885" t="str">
            <v>ER_6001 - Hydro Generation Minor Blanket</v>
          </cell>
          <cell r="G2885" t="str">
            <v>Hydro Safety Minor Blanket</v>
          </cell>
          <cell r="H2885" t="str">
            <v>Environmental Subfunction</v>
          </cell>
          <cell r="I2885" t="str">
            <v>Environmental</v>
          </cell>
          <cell r="J2885" t="str">
            <v>Mandatory &amp; Compliance</v>
          </cell>
          <cell r="K2885" t="str">
            <v>SRV_ED</v>
          </cell>
          <cell r="L2885" t="str">
            <v>JUR_AN</v>
          </cell>
          <cell r="M2885" t="str">
            <v>Hydro 331-336</v>
          </cell>
          <cell r="N2885" t="str">
            <v>False</v>
          </cell>
          <cell r="O2885" t="str">
            <v>Active</v>
          </cell>
          <cell r="P2885" t="str">
            <v>ORG_H04</v>
          </cell>
        </row>
        <row r="2886">
          <cell r="A2886" t="str">
            <v>BI_ZG001</v>
          </cell>
          <cell r="B2886" t="str">
            <v>ZG001</v>
          </cell>
          <cell r="C2886" t="str">
            <v>BI_ZG001 - Hydro Minor Blanket</v>
          </cell>
          <cell r="D2886" t="str">
            <v>ER_4000</v>
          </cell>
          <cell r="E2886" t="str">
            <v>4000</v>
          </cell>
          <cell r="F2886" t="str">
            <v>ER_4000 - Hydro Minor Blanket</v>
          </cell>
          <cell r="G2886" t="str">
            <v>Regular Capital - Pre Business Case</v>
          </cell>
          <cell r="H2886" t="str">
            <v>No Subfunction</v>
          </cell>
          <cell r="I2886" t="str">
            <v>No Function</v>
          </cell>
          <cell r="J2886" t="str">
            <v>No Driver</v>
          </cell>
          <cell r="K2886" t="str">
            <v>SRV_ED</v>
          </cell>
          <cell r="L2886" t="str">
            <v>JUR_AN</v>
          </cell>
          <cell r="M2886" t="str">
            <v>Hydro 331-336</v>
          </cell>
          <cell r="N2886" t="str">
            <v>False</v>
          </cell>
          <cell r="O2886" t="str">
            <v>Inactive</v>
          </cell>
          <cell r="P2886" t="str">
            <v>ORG_E07</v>
          </cell>
        </row>
        <row r="2887">
          <cell r="A2887" t="str">
            <v>BI_ZG002</v>
          </cell>
          <cell r="B2887" t="str">
            <v>ZG002</v>
          </cell>
          <cell r="C2887" t="str">
            <v>BI_ZG002 - Kettle Falls Minor Blanket</v>
          </cell>
          <cell r="D2887" t="str">
            <v>ER_4001</v>
          </cell>
          <cell r="E2887" t="str">
            <v>4001</v>
          </cell>
          <cell r="F2887" t="str">
            <v>ER_4001 - K F Minor Blanket</v>
          </cell>
          <cell r="G2887" t="str">
            <v>Regular Capital - Pre Business Case</v>
          </cell>
          <cell r="H2887" t="str">
            <v>No Subfunction</v>
          </cell>
          <cell r="I2887" t="str">
            <v>No Function</v>
          </cell>
          <cell r="J2887" t="str">
            <v>No Driver</v>
          </cell>
          <cell r="K2887" t="str">
            <v>SRV_ED</v>
          </cell>
          <cell r="L2887" t="str">
            <v>JUR_WA</v>
          </cell>
          <cell r="M2887" t="str">
            <v>Thermal 311-316</v>
          </cell>
          <cell r="N2887" t="str">
            <v>False</v>
          </cell>
          <cell r="O2887" t="str">
            <v>Inactive</v>
          </cell>
          <cell r="P2887" t="str">
            <v>ORG_E07</v>
          </cell>
        </row>
        <row r="2888">
          <cell r="A2888" t="str">
            <v>BI_ZGR05</v>
          </cell>
          <cell r="B2888" t="str">
            <v>ZGR05</v>
          </cell>
          <cell r="C2888" t="str">
            <v>BI_ZGR05 - Electric Transmission Plant-Storm Grangeville</v>
          </cell>
          <cell r="D2888" t="str">
            <v>ER_2051</v>
          </cell>
          <cell r="E2888" t="str">
            <v>2051</v>
          </cell>
          <cell r="F2888" t="str">
            <v>ER_2051 - Electric Transmission Plant-Storm</v>
          </cell>
          <cell r="G2888" t="str">
            <v>Electric Storm</v>
          </cell>
          <cell r="H2888" t="str">
            <v>T&amp;D Operations</v>
          </cell>
          <cell r="I2888" t="str">
            <v>T&amp;D</v>
          </cell>
          <cell r="J2888" t="str">
            <v>Failed Plant &amp; Operations</v>
          </cell>
          <cell r="K2888" t="str">
            <v>SRV_ED</v>
          </cell>
          <cell r="L2888" t="str">
            <v>JUR_ID</v>
          </cell>
          <cell r="M2888" t="str">
            <v>Elec Transmission 350-359</v>
          </cell>
          <cell r="N2888" t="str">
            <v>False</v>
          </cell>
          <cell r="O2888" t="str">
            <v>Active</v>
          </cell>
          <cell r="P2888" t="str">
            <v>ORG_R53</v>
          </cell>
        </row>
        <row r="2889">
          <cell r="A2889" t="str">
            <v>BI_ZGR10</v>
          </cell>
          <cell r="B2889" t="str">
            <v>ZGR10</v>
          </cell>
          <cell r="C2889" t="str">
            <v>BI_ZGR10 - Elect Revenue Blanket - Grangeville</v>
          </cell>
          <cell r="D2889" t="str">
            <v>ER_1000</v>
          </cell>
          <cell r="E2889" t="str">
            <v>1000</v>
          </cell>
          <cell r="F2889" t="str">
            <v>ER_1000 - Electric Revenue Blanket</v>
          </cell>
          <cell r="G2889" t="str">
            <v>New Revenue - Growth</v>
          </cell>
          <cell r="H2889" t="str">
            <v>Growth Subfunction</v>
          </cell>
          <cell r="I2889" t="str">
            <v>Growth</v>
          </cell>
          <cell r="J2889" t="str">
            <v>Customer Requested</v>
          </cell>
          <cell r="K2889" t="str">
            <v>SRV_ED</v>
          </cell>
          <cell r="L2889" t="str">
            <v>JUR_ID</v>
          </cell>
          <cell r="M2889" t="str">
            <v>Elec Distribution 360-373</v>
          </cell>
          <cell r="N2889" t="str">
            <v>False</v>
          </cell>
          <cell r="O2889" t="str">
            <v>Active</v>
          </cell>
          <cell r="P2889" t="str">
            <v>ORG_R53</v>
          </cell>
        </row>
        <row r="2890">
          <cell r="A2890" t="str">
            <v>BI_ZGR30</v>
          </cell>
          <cell r="B2890" t="str">
            <v>ZGR30</v>
          </cell>
          <cell r="C2890" t="str">
            <v>BI_ZGR30 - Street Light Blanket - Grangeville</v>
          </cell>
          <cell r="D2890" t="str">
            <v>ER_1004</v>
          </cell>
          <cell r="E2890" t="str">
            <v>1004</v>
          </cell>
          <cell r="F2890" t="str">
            <v>ER_1004 - Street Lt Minor Blanket</v>
          </cell>
          <cell r="G2890" t="str">
            <v>New Revenue - Growth</v>
          </cell>
          <cell r="H2890" t="str">
            <v>Growth Subfunction</v>
          </cell>
          <cell r="I2890" t="str">
            <v>Growth</v>
          </cell>
          <cell r="J2890" t="str">
            <v>Customer Requested</v>
          </cell>
          <cell r="K2890" t="str">
            <v>SRV_ED</v>
          </cell>
          <cell r="L2890" t="str">
            <v>JUR_ID</v>
          </cell>
          <cell r="M2890" t="str">
            <v>Elec Distribution 360-373</v>
          </cell>
          <cell r="N2890" t="str">
            <v>False</v>
          </cell>
          <cell r="O2890" t="str">
            <v>Active</v>
          </cell>
          <cell r="P2890" t="str">
            <v>ORG_R53</v>
          </cell>
        </row>
        <row r="2891">
          <cell r="A2891" t="str">
            <v>BI_ZGR33</v>
          </cell>
          <cell r="B2891" t="str">
            <v>ZGR33</v>
          </cell>
          <cell r="C2891" t="str">
            <v>BI_ZGR33 - Electr UG Replacement Grangeville</v>
          </cell>
          <cell r="D2891" t="str">
            <v>ER_2054</v>
          </cell>
          <cell r="E2891" t="str">
            <v>2054</v>
          </cell>
          <cell r="F2891" t="str">
            <v>ER_2054 - Electric Underground Replacement</v>
          </cell>
          <cell r="G2891" t="str">
            <v>Primary URD Cable Replacement</v>
          </cell>
          <cell r="H2891" t="str">
            <v>T&amp;D Operations</v>
          </cell>
          <cell r="I2891" t="str">
            <v>T&amp;D</v>
          </cell>
          <cell r="J2891" t="str">
            <v>Asset Condition</v>
          </cell>
          <cell r="K2891" t="str">
            <v>SRV_ED</v>
          </cell>
          <cell r="L2891" t="str">
            <v>JUR_ID</v>
          </cell>
          <cell r="M2891" t="str">
            <v>Elec Distribution 360-373</v>
          </cell>
          <cell r="N2891" t="str">
            <v>False</v>
          </cell>
          <cell r="O2891" t="str">
            <v>Active</v>
          </cell>
          <cell r="P2891" t="str">
            <v>ORG_R53</v>
          </cell>
        </row>
        <row r="2892">
          <cell r="A2892" t="str">
            <v>BI_ZGR34</v>
          </cell>
          <cell r="B2892" t="str">
            <v>ZGR34</v>
          </cell>
          <cell r="C2892" t="str">
            <v>BI_ZGR34 - Electric Distr Blanket - Grangeville</v>
          </cell>
          <cell r="D2892" t="str">
            <v>ER_2055</v>
          </cell>
          <cell r="E2892" t="str">
            <v>2055</v>
          </cell>
          <cell r="F2892" t="str">
            <v>ER_2055 - Electric Distribution Minor Blanket</v>
          </cell>
          <cell r="G2892" t="str">
            <v>Distribution Minor Rebuild</v>
          </cell>
          <cell r="H2892" t="str">
            <v>T&amp;D Operations</v>
          </cell>
          <cell r="I2892" t="str">
            <v>T&amp;D</v>
          </cell>
          <cell r="J2892" t="str">
            <v>Asset Condition</v>
          </cell>
          <cell r="K2892" t="str">
            <v>SRV_ED</v>
          </cell>
          <cell r="L2892" t="str">
            <v>JUR_ID</v>
          </cell>
          <cell r="M2892" t="str">
            <v>Elec Distribution 360-373</v>
          </cell>
          <cell r="N2892" t="str">
            <v>False</v>
          </cell>
          <cell r="O2892" t="str">
            <v>Active</v>
          </cell>
          <cell r="P2892" t="str">
            <v>ORG_R53</v>
          </cell>
        </row>
        <row r="2893">
          <cell r="A2893" t="str">
            <v>BI_ZGR35</v>
          </cell>
          <cell r="B2893" t="str">
            <v>ZGR35</v>
          </cell>
          <cell r="C2893" t="str">
            <v>BI_ZGR35 - Distr Relocation-Grangeville</v>
          </cell>
          <cell r="D2893" t="str">
            <v>ER_2056</v>
          </cell>
          <cell r="E2893" t="str">
            <v>2056</v>
          </cell>
          <cell r="F2893" t="str">
            <v>ER_2056 - Distribution Line Relocations</v>
          </cell>
          <cell r="G2893" t="str">
            <v>Elec Relocation and Replacement Program</v>
          </cell>
          <cell r="H2893" t="str">
            <v>T&amp;D Operations</v>
          </cell>
          <cell r="I2893" t="str">
            <v>T&amp;D</v>
          </cell>
          <cell r="J2893" t="str">
            <v>Mandatory &amp; Compliance</v>
          </cell>
          <cell r="K2893" t="str">
            <v>SRV_ED</v>
          </cell>
          <cell r="L2893" t="str">
            <v>JUR_ID</v>
          </cell>
          <cell r="M2893" t="str">
            <v>Elec Distribution 360-373</v>
          </cell>
          <cell r="N2893" t="str">
            <v>False</v>
          </cell>
          <cell r="O2893" t="str">
            <v>Active</v>
          </cell>
          <cell r="P2893" t="str">
            <v>ORG_R53</v>
          </cell>
        </row>
        <row r="2894">
          <cell r="A2894" t="str">
            <v>BI_ZGR37</v>
          </cell>
          <cell r="B2894" t="str">
            <v>ZGR37</v>
          </cell>
          <cell r="C2894" t="str">
            <v>BI_ZGR37 - Area Light Blanket - Grangeville</v>
          </cell>
          <cell r="D2894" t="str">
            <v>ER_1005</v>
          </cell>
          <cell r="E2894" t="str">
            <v>1005</v>
          </cell>
          <cell r="F2894" t="str">
            <v>ER_1005 - Area Light Minor Blanket</v>
          </cell>
          <cell r="G2894" t="str">
            <v>New Revenue - Growth</v>
          </cell>
          <cell r="H2894" t="str">
            <v>Growth Subfunction</v>
          </cell>
          <cell r="I2894" t="str">
            <v>Growth</v>
          </cell>
          <cell r="J2894" t="str">
            <v>Customer Requested</v>
          </cell>
          <cell r="K2894" t="str">
            <v>SRV_ED</v>
          </cell>
          <cell r="L2894" t="str">
            <v>JUR_ID</v>
          </cell>
          <cell r="M2894" t="str">
            <v>Elec Distribution 360-373</v>
          </cell>
          <cell r="N2894" t="str">
            <v>False</v>
          </cell>
          <cell r="O2894" t="str">
            <v>Active</v>
          </cell>
          <cell r="P2894" t="str">
            <v>ORG_R53</v>
          </cell>
        </row>
        <row r="2895">
          <cell r="A2895" t="str">
            <v>BI_ZGR52</v>
          </cell>
          <cell r="B2895" t="str">
            <v>ZGR52</v>
          </cell>
          <cell r="C2895" t="str">
            <v>BI_ZGR52 - Failed Electric Dist Plant-Storm Grangeville</v>
          </cell>
          <cell r="D2895" t="str">
            <v>ER_2059</v>
          </cell>
          <cell r="E2895" t="str">
            <v>2059</v>
          </cell>
          <cell r="F2895" t="str">
            <v>ER_2059 - Failed Electric Dist Plant-Storm</v>
          </cell>
          <cell r="G2895" t="str">
            <v>Electric Storm</v>
          </cell>
          <cell r="H2895" t="str">
            <v>T&amp;D Operations</v>
          </cell>
          <cell r="I2895" t="str">
            <v>T&amp;D</v>
          </cell>
          <cell r="J2895" t="str">
            <v>Failed Plant &amp; Operations</v>
          </cell>
          <cell r="K2895" t="str">
            <v>SRV_ED</v>
          </cell>
          <cell r="L2895" t="str">
            <v>JUR_ID</v>
          </cell>
          <cell r="M2895" t="str">
            <v>Elec Distribution 360-373</v>
          </cell>
          <cell r="N2895" t="str">
            <v>False</v>
          </cell>
          <cell r="O2895" t="str">
            <v>Active</v>
          </cell>
          <cell r="P2895" t="str">
            <v>ORG_R53</v>
          </cell>
        </row>
        <row r="2896">
          <cell r="A2896" t="str">
            <v>BI_ZGR60</v>
          </cell>
          <cell r="B2896" t="str">
            <v>ZGR60</v>
          </cell>
          <cell r="C2896" t="str">
            <v>BI_ZGR60 - Deteriorated Pole Replacement Grangeville</v>
          </cell>
          <cell r="D2896" t="str">
            <v>ER_2055</v>
          </cell>
          <cell r="E2896" t="str">
            <v>2055</v>
          </cell>
          <cell r="F2896" t="str">
            <v>ER_2055 - Electric Distribution Minor Blanket</v>
          </cell>
          <cell r="G2896" t="str">
            <v>Distribution Minor Rebuild</v>
          </cell>
          <cell r="H2896" t="str">
            <v>T&amp;D Operations</v>
          </cell>
          <cell r="I2896" t="str">
            <v>T&amp;D</v>
          </cell>
          <cell r="J2896" t="str">
            <v>Asset Condition</v>
          </cell>
          <cell r="K2896" t="str">
            <v>SRV_ED</v>
          </cell>
          <cell r="L2896" t="str">
            <v>JUR_ID</v>
          </cell>
          <cell r="M2896" t="str">
            <v>Elec Distribution 360-373</v>
          </cell>
          <cell r="N2896" t="str">
            <v>False</v>
          </cell>
          <cell r="O2896" t="str">
            <v>Active</v>
          </cell>
          <cell r="P2896" t="str">
            <v>ORG_R53</v>
          </cell>
        </row>
        <row r="2897">
          <cell r="A2897" t="str">
            <v>BI_ZI001</v>
          </cell>
          <cell r="B2897" t="str">
            <v>ZI001</v>
          </cell>
          <cell r="C2897" t="str">
            <v>BI_ZI001 - Penalty Mitigation</v>
          </cell>
          <cell r="D2897" t="str">
            <v>ER_6000</v>
          </cell>
          <cell r="E2897" t="str">
            <v>6000</v>
          </cell>
          <cell r="F2897" t="str">
            <v>ER_6000 - Hazardous Oil Removal</v>
          </cell>
          <cell r="G2897" t="str">
            <v>Hazardous Oil Removal</v>
          </cell>
          <cell r="H2897" t="str">
            <v>Environmental Subfunction</v>
          </cell>
          <cell r="I2897" t="str">
            <v>Environmental</v>
          </cell>
          <cell r="J2897" t="str">
            <v>Mandatory &amp; Compliance</v>
          </cell>
          <cell r="K2897" t="str">
            <v>SRV_ED</v>
          </cell>
          <cell r="L2897" t="str">
            <v>JUR_AN</v>
          </cell>
          <cell r="M2897" t="str">
            <v>Elec Distribution 360-373</v>
          </cell>
          <cell r="N2897" t="str">
            <v>False</v>
          </cell>
          <cell r="O2897" t="str">
            <v>Inactive</v>
          </cell>
          <cell r="P2897" t="str">
            <v>ORG_E14</v>
          </cell>
        </row>
        <row r="2898">
          <cell r="A2898" t="str">
            <v>BI_ZI002</v>
          </cell>
          <cell r="B2898" t="str">
            <v>ZI002</v>
          </cell>
          <cell r="C2898" t="str">
            <v>BI_ZI002 - PCB Disposal Program</v>
          </cell>
          <cell r="D2898" t="str">
            <v>ER_6000</v>
          </cell>
          <cell r="E2898" t="str">
            <v>6000</v>
          </cell>
          <cell r="F2898" t="str">
            <v>ER_6000 - Hazardous Oil Removal</v>
          </cell>
          <cell r="G2898" t="str">
            <v>Hazardous Oil Removal</v>
          </cell>
          <cell r="H2898" t="str">
            <v>Environmental Subfunction</v>
          </cell>
          <cell r="I2898" t="str">
            <v>Environmental</v>
          </cell>
          <cell r="J2898" t="str">
            <v>Mandatory &amp; Compliance</v>
          </cell>
          <cell r="K2898" t="str">
            <v>SRV_ED</v>
          </cell>
          <cell r="L2898" t="str">
            <v>JUR_AN</v>
          </cell>
          <cell r="M2898" t="str">
            <v>Elec Distribution 360-373</v>
          </cell>
          <cell r="N2898" t="str">
            <v>False</v>
          </cell>
          <cell r="O2898" t="str">
            <v>Inactive</v>
          </cell>
          <cell r="P2898" t="str">
            <v>ORG_E14</v>
          </cell>
        </row>
        <row r="2899">
          <cell r="A2899" t="str">
            <v>BI_ZI401</v>
          </cell>
          <cell r="B2899" t="str">
            <v>ZI401</v>
          </cell>
          <cell r="C2899" t="str">
            <v>BI_ZI401 - Hydro Generation Projects Security</v>
          </cell>
          <cell r="D2899" t="str">
            <v>ER_6001</v>
          </cell>
          <cell r="E2899" t="str">
            <v>6001</v>
          </cell>
          <cell r="F2899" t="str">
            <v>ER_6001 - Hydro Generation Minor Blanket</v>
          </cell>
          <cell r="G2899" t="str">
            <v>Hydro Safety Minor Blanket</v>
          </cell>
          <cell r="H2899" t="str">
            <v>Environmental Subfunction</v>
          </cell>
          <cell r="I2899" t="str">
            <v>Environmental</v>
          </cell>
          <cell r="J2899" t="str">
            <v>Mandatory &amp; Compliance</v>
          </cell>
          <cell r="K2899" t="str">
            <v>SRV_ED</v>
          </cell>
          <cell r="L2899" t="str">
            <v>JUR_AN</v>
          </cell>
          <cell r="M2899" t="str">
            <v>Hydro 331-336</v>
          </cell>
          <cell r="N2899" t="str">
            <v>True</v>
          </cell>
          <cell r="O2899" t="str">
            <v>Inactive</v>
          </cell>
          <cell r="P2899" t="str">
            <v>ORG_H04</v>
          </cell>
        </row>
        <row r="2900">
          <cell r="A2900" t="str">
            <v>BI_ZI402</v>
          </cell>
          <cell r="B2900" t="str">
            <v>ZI402</v>
          </cell>
          <cell r="C2900" t="str">
            <v>BI_ZI402 - Environmental Compliance Blanket</v>
          </cell>
          <cell r="D2900" t="str">
            <v>ER_6002</v>
          </cell>
          <cell r="E2900" t="str">
            <v>6002</v>
          </cell>
          <cell r="F2900" t="str">
            <v>ER_6002 - Environmental Compliance Blanket</v>
          </cell>
          <cell r="G2900" t="str">
            <v>Hazardous Oil Removal</v>
          </cell>
          <cell r="H2900" t="str">
            <v>Environmental Subfunction</v>
          </cell>
          <cell r="I2900" t="str">
            <v>Environmental</v>
          </cell>
          <cell r="J2900" t="str">
            <v>Mandatory &amp; Compliance</v>
          </cell>
          <cell r="K2900" t="str">
            <v>SRV_ED</v>
          </cell>
          <cell r="L2900" t="str">
            <v>JUR_AN</v>
          </cell>
          <cell r="M2900" t="str">
            <v>General 5yr 389 / 393-395 / 397-398</v>
          </cell>
          <cell r="N2900" t="str">
            <v>False</v>
          </cell>
          <cell r="O2900" t="str">
            <v>Active</v>
          </cell>
          <cell r="P2900" t="str">
            <v>ORG_E14</v>
          </cell>
        </row>
        <row r="2901">
          <cell r="A2901" t="str">
            <v>BI_ZIO38</v>
          </cell>
          <cell r="B2901" t="str">
            <v>ZIO38</v>
          </cell>
          <cell r="C2901" t="str">
            <v>BI_ZIO38 - Waste Removal</v>
          </cell>
          <cell r="D2901" t="str">
            <v>ER_6000</v>
          </cell>
          <cell r="E2901" t="str">
            <v>6000</v>
          </cell>
          <cell r="F2901" t="str">
            <v>ER_6000 - Hazardous Oil Removal</v>
          </cell>
          <cell r="G2901" t="str">
            <v>Hazardous Oil Removal</v>
          </cell>
          <cell r="H2901" t="str">
            <v>Environmental Subfunction</v>
          </cell>
          <cell r="I2901" t="str">
            <v>Environmental</v>
          </cell>
          <cell r="J2901" t="str">
            <v>Mandatory &amp; Compliance</v>
          </cell>
          <cell r="K2901" t="str">
            <v>SRV_ED</v>
          </cell>
          <cell r="L2901" t="str">
            <v>JUR_AN</v>
          </cell>
          <cell r="M2901" t="str">
            <v>Cost of Removal only</v>
          </cell>
          <cell r="N2901" t="str">
            <v>False</v>
          </cell>
          <cell r="O2901" t="str">
            <v>Active</v>
          </cell>
          <cell r="P2901" t="str">
            <v>ORG_E14</v>
          </cell>
        </row>
        <row r="2902">
          <cell r="A2902" t="str">
            <v>BI_ZLG15</v>
          </cell>
          <cell r="B2902" t="str">
            <v>ZLG15</v>
          </cell>
          <cell r="C2902" t="str">
            <v>BI_ZLG15 - Replace System Reinforcement - L/C</v>
          </cell>
          <cell r="D2902" t="str">
            <v>ER_3000</v>
          </cell>
          <cell r="E2902" t="str">
            <v>3000</v>
          </cell>
          <cell r="F2902" t="str">
            <v>ER_3000 - Gas Reinforce-Minor Blanket</v>
          </cell>
          <cell r="G2902" t="str">
            <v>Gas Reinforcement Program</v>
          </cell>
          <cell r="H2902" t="str">
            <v>Gas Subfunction</v>
          </cell>
          <cell r="I2902" t="str">
            <v>Gas</v>
          </cell>
          <cell r="J2902" t="str">
            <v>Performance &amp; Capacity</v>
          </cell>
          <cell r="K2902" t="str">
            <v>SRV_GD</v>
          </cell>
          <cell r="L2902" t="str">
            <v>JUR_AN</v>
          </cell>
          <cell r="M2902" t="str">
            <v>Gas Distribution 374-387</v>
          </cell>
          <cell r="N2902" t="str">
            <v>False</v>
          </cell>
          <cell r="O2902" t="str">
            <v>Active</v>
          </cell>
          <cell r="P2902" t="str">
            <v>ORG_D53</v>
          </cell>
        </row>
        <row r="2903">
          <cell r="A2903" t="str">
            <v>BI_ZLG17</v>
          </cell>
          <cell r="B2903" t="str">
            <v>ZLG17</v>
          </cell>
          <cell r="C2903" t="str">
            <v>BI_ZLG17 - Gas Regulator Station Reliability - L/C</v>
          </cell>
          <cell r="D2903" t="str">
            <v>ER_3002</v>
          </cell>
          <cell r="E2903" t="str">
            <v>3002</v>
          </cell>
          <cell r="F2903" t="str">
            <v>ER_3002 - Regulator Reliable - Blanket</v>
          </cell>
          <cell r="G2903" t="str">
            <v>Gas Regulator Station Replacement Program</v>
          </cell>
          <cell r="H2903" t="str">
            <v>Gas Subfunction</v>
          </cell>
          <cell r="I2903" t="str">
            <v>Gas</v>
          </cell>
          <cell r="J2903" t="str">
            <v>Asset Condition</v>
          </cell>
          <cell r="K2903" t="str">
            <v>SRV_GD</v>
          </cell>
          <cell r="L2903" t="str">
            <v>JUR_AN</v>
          </cell>
          <cell r="M2903" t="str">
            <v>Gas Distribution 374-387</v>
          </cell>
          <cell r="N2903" t="str">
            <v>False</v>
          </cell>
          <cell r="O2903" t="str">
            <v>Active</v>
          </cell>
          <cell r="P2903" t="str">
            <v>ORG_D53</v>
          </cell>
        </row>
        <row r="2904">
          <cell r="A2904" t="str">
            <v>BI_ZLG23</v>
          </cell>
          <cell r="B2904" t="str">
            <v>ZLG23</v>
          </cell>
          <cell r="C2904" t="str">
            <v>BI_ZLG23 - Relocate Due to St&amp;Hwy Work - L/C</v>
          </cell>
          <cell r="D2904" t="str">
            <v>ER_3003</v>
          </cell>
          <cell r="E2904" t="str">
            <v>3003</v>
          </cell>
          <cell r="F2904" t="str">
            <v>ER_3003 - Gas Replace-St&amp;Hwy</v>
          </cell>
          <cell r="G2904" t="str">
            <v>Gas Replacement Street and Highway Program</v>
          </cell>
          <cell r="H2904" t="str">
            <v>Gas Subfunction</v>
          </cell>
          <cell r="I2904" t="str">
            <v>Gas</v>
          </cell>
          <cell r="J2904" t="str">
            <v>Mandatory &amp; Compliance</v>
          </cell>
          <cell r="K2904" t="str">
            <v>SRV_GD</v>
          </cell>
          <cell r="L2904" t="str">
            <v>JUR_AN</v>
          </cell>
          <cell r="M2904" t="str">
            <v>Gas Distribution 374-387</v>
          </cell>
          <cell r="N2904" t="str">
            <v>False</v>
          </cell>
          <cell r="O2904" t="str">
            <v>Active</v>
          </cell>
          <cell r="P2904" t="str">
            <v>ORG_D53</v>
          </cell>
        </row>
        <row r="2905">
          <cell r="A2905" t="str">
            <v>BI_ZLL05</v>
          </cell>
          <cell r="B2905" t="str">
            <v>ZLL05</v>
          </cell>
          <cell r="C2905" t="str">
            <v>BI_ZLL05 - Electric Transmission Plant-Storm Lew/Clark</v>
          </cell>
          <cell r="D2905" t="str">
            <v>ER_2051</v>
          </cell>
          <cell r="E2905" t="str">
            <v>2051</v>
          </cell>
          <cell r="F2905" t="str">
            <v>ER_2051 - Electric Transmission Plant-Storm</v>
          </cell>
          <cell r="G2905" t="str">
            <v>Electric Storm</v>
          </cell>
          <cell r="H2905" t="str">
            <v>T&amp;D Operations</v>
          </cell>
          <cell r="I2905" t="str">
            <v>T&amp;D</v>
          </cell>
          <cell r="J2905" t="str">
            <v>Failed Plant &amp; Operations</v>
          </cell>
          <cell r="K2905" t="str">
            <v>SRV_ED</v>
          </cell>
          <cell r="L2905" t="str">
            <v>JUR_AN</v>
          </cell>
          <cell r="M2905" t="str">
            <v>Elec Transmission 350-359</v>
          </cell>
          <cell r="N2905" t="str">
            <v>False</v>
          </cell>
          <cell r="O2905" t="str">
            <v>Active</v>
          </cell>
          <cell r="P2905" t="str">
            <v>ORG_D53</v>
          </cell>
        </row>
        <row r="2906">
          <cell r="A2906" t="str">
            <v>BI_ZLL10</v>
          </cell>
          <cell r="B2906" t="str">
            <v>ZLL10</v>
          </cell>
          <cell r="C2906" t="str">
            <v>BI_ZLL10 - Elect Revenue Blanket - Lewis/Clark</v>
          </cell>
          <cell r="D2906" t="str">
            <v>ER_1000</v>
          </cell>
          <cell r="E2906" t="str">
            <v>1000</v>
          </cell>
          <cell r="F2906" t="str">
            <v>ER_1000 - Electric Revenue Blanket</v>
          </cell>
          <cell r="G2906" t="str">
            <v>New Revenue - Growth</v>
          </cell>
          <cell r="H2906" t="str">
            <v>Growth Subfunction</v>
          </cell>
          <cell r="I2906" t="str">
            <v>Growth</v>
          </cell>
          <cell r="J2906" t="str">
            <v>Customer Requested</v>
          </cell>
          <cell r="K2906" t="str">
            <v>SRV_ED</v>
          </cell>
          <cell r="L2906" t="str">
            <v>JUR_AN</v>
          </cell>
          <cell r="M2906" t="str">
            <v>Elec Distribution 360-373</v>
          </cell>
          <cell r="N2906" t="str">
            <v>False</v>
          </cell>
          <cell r="O2906" t="str">
            <v>Active</v>
          </cell>
          <cell r="P2906" t="str">
            <v>ORG_D53</v>
          </cell>
        </row>
        <row r="2907">
          <cell r="A2907" t="str">
            <v>BI_ZLL11</v>
          </cell>
          <cell r="B2907" t="str">
            <v>ZLL11</v>
          </cell>
          <cell r="C2907" t="str">
            <v>BI_ZLL11 - Gas Revenue Blanket-Lewiston/Clarkston</v>
          </cell>
          <cell r="D2907" t="str">
            <v>ER_1001</v>
          </cell>
          <cell r="E2907" t="str">
            <v>1001</v>
          </cell>
          <cell r="F2907" t="str">
            <v>ER_1001 - Gas Revenue Blanket</v>
          </cell>
          <cell r="G2907" t="str">
            <v>New Revenue - Growth</v>
          </cell>
          <cell r="H2907" t="str">
            <v>Growth Subfunction</v>
          </cell>
          <cell r="I2907" t="str">
            <v>Growth</v>
          </cell>
          <cell r="J2907" t="str">
            <v>Customer Requested</v>
          </cell>
          <cell r="K2907" t="str">
            <v>SRV_GD</v>
          </cell>
          <cell r="L2907" t="str">
            <v>JUR_AN</v>
          </cell>
          <cell r="M2907" t="str">
            <v>Gas Distribution 374-387</v>
          </cell>
          <cell r="N2907" t="str">
            <v>False</v>
          </cell>
          <cell r="O2907" t="str">
            <v>Active</v>
          </cell>
          <cell r="P2907" t="str">
            <v>ORG_D53</v>
          </cell>
        </row>
        <row r="2908">
          <cell r="A2908" t="str">
            <v>BI_ZLL12</v>
          </cell>
          <cell r="B2908" t="str">
            <v>ZLL12</v>
          </cell>
          <cell r="C2908" t="str">
            <v>BI_ZLL12 - Gas Distribution Non Revenue - L/C</v>
          </cell>
          <cell r="D2908" t="str">
            <v>ER_3005</v>
          </cell>
          <cell r="E2908" t="str">
            <v>3005</v>
          </cell>
          <cell r="F2908" t="str">
            <v>ER_3005 - Gas Distribution Non-Revenue Blanket</v>
          </cell>
          <cell r="G2908" t="str">
            <v>Gas Non-Revenue Program</v>
          </cell>
          <cell r="H2908" t="str">
            <v>Gas Subfunction</v>
          </cell>
          <cell r="I2908" t="str">
            <v>Gas</v>
          </cell>
          <cell r="J2908" t="str">
            <v>Failed Plant &amp; Operations</v>
          </cell>
          <cell r="K2908" t="str">
            <v>SRV_GD</v>
          </cell>
          <cell r="L2908" t="str">
            <v>JUR_AN</v>
          </cell>
          <cell r="M2908" t="str">
            <v>Gas Distribution 374-387</v>
          </cell>
          <cell r="N2908" t="str">
            <v>False</v>
          </cell>
          <cell r="O2908" t="str">
            <v>Active</v>
          </cell>
          <cell r="P2908" t="str">
            <v>ORG_D53</v>
          </cell>
        </row>
        <row r="2909">
          <cell r="A2909" t="str">
            <v>BI_ZLL16</v>
          </cell>
          <cell r="B2909" t="str">
            <v>ZLL16</v>
          </cell>
          <cell r="C2909" t="str">
            <v>BI_ZLL16 - Replace Deteriorated Gas System - L/C</v>
          </cell>
          <cell r="D2909" t="str">
            <v>ER_3001</v>
          </cell>
          <cell r="E2909" t="str">
            <v>3001</v>
          </cell>
          <cell r="F2909" t="str">
            <v>ER_3001 - Replace Deteriorating Gas System</v>
          </cell>
          <cell r="G2909" t="str">
            <v>Gas Deteriorated Steel Pipe Replacement Program</v>
          </cell>
          <cell r="H2909" t="str">
            <v>Gas Subfunction</v>
          </cell>
          <cell r="I2909" t="str">
            <v>Gas</v>
          </cell>
          <cell r="J2909" t="str">
            <v>Asset Condition</v>
          </cell>
          <cell r="K2909" t="str">
            <v>SRV_GD</v>
          </cell>
          <cell r="L2909" t="str">
            <v>JUR_AN</v>
          </cell>
          <cell r="M2909" t="str">
            <v>Gas Distribution 374-387</v>
          </cell>
          <cell r="N2909" t="str">
            <v>False</v>
          </cell>
          <cell r="O2909" t="str">
            <v>Active</v>
          </cell>
          <cell r="P2909" t="str">
            <v>ORG_D53</v>
          </cell>
        </row>
        <row r="2910">
          <cell r="A2910" t="str">
            <v>BI_ZLL30</v>
          </cell>
          <cell r="B2910" t="str">
            <v>ZLL30</v>
          </cell>
          <cell r="C2910" t="str">
            <v>BI_ZLL30 - Street Light Blanket - Lewis/Clark</v>
          </cell>
          <cell r="D2910" t="str">
            <v>ER_1004</v>
          </cell>
          <cell r="E2910" t="str">
            <v>1004</v>
          </cell>
          <cell r="F2910" t="str">
            <v>ER_1004 - Street Lt Minor Blanket</v>
          </cell>
          <cell r="G2910" t="str">
            <v>New Revenue - Growth</v>
          </cell>
          <cell r="H2910" t="str">
            <v>Growth Subfunction</v>
          </cell>
          <cell r="I2910" t="str">
            <v>Growth</v>
          </cell>
          <cell r="J2910" t="str">
            <v>Customer Requested</v>
          </cell>
          <cell r="K2910" t="str">
            <v>SRV_ED</v>
          </cell>
          <cell r="L2910" t="str">
            <v>JUR_AN</v>
          </cell>
          <cell r="M2910" t="str">
            <v>Elec Distribution 360-373</v>
          </cell>
          <cell r="N2910" t="str">
            <v>False</v>
          </cell>
          <cell r="O2910" t="str">
            <v>Active</v>
          </cell>
          <cell r="P2910" t="str">
            <v>ORG_D53</v>
          </cell>
        </row>
        <row r="2911">
          <cell r="A2911" t="str">
            <v>BI_ZLL31</v>
          </cell>
          <cell r="B2911" t="str">
            <v>ZLL31</v>
          </cell>
          <cell r="C2911" t="str">
            <v>BI_ZLL31 - LED Streetlight Change Out Blanket - Lewis/Clark</v>
          </cell>
          <cell r="D2911" t="str">
            <v>ER_2584</v>
          </cell>
          <cell r="E2911" t="str">
            <v>2584</v>
          </cell>
          <cell r="F2911" t="str">
            <v>ER_2584 - LED Change-Out Program</v>
          </cell>
          <cell r="G2911" t="str">
            <v>LED Change-Out Program</v>
          </cell>
          <cell r="H2911" t="str">
            <v>T&amp;D Operations</v>
          </cell>
          <cell r="I2911" t="str">
            <v>T&amp;D</v>
          </cell>
          <cell r="J2911" t="str">
            <v>Asset Condition</v>
          </cell>
          <cell r="K2911" t="str">
            <v>SRV_ED</v>
          </cell>
          <cell r="L2911" t="str">
            <v>JUR_AN</v>
          </cell>
          <cell r="M2911" t="str">
            <v>Elec Distribution 360-373</v>
          </cell>
          <cell r="N2911" t="str">
            <v>False</v>
          </cell>
          <cell r="O2911" t="str">
            <v>Active</v>
          </cell>
          <cell r="P2911" t="str">
            <v>ORG_T51</v>
          </cell>
        </row>
        <row r="2912">
          <cell r="A2912" t="str">
            <v>BI_ZLL33</v>
          </cell>
          <cell r="B2912" t="str">
            <v>ZLL33</v>
          </cell>
          <cell r="C2912" t="str">
            <v>BI_ZLL33 - Elect UG Replacement - Lewis/Clark</v>
          </cell>
          <cell r="D2912" t="str">
            <v>ER_2054</v>
          </cell>
          <cell r="E2912" t="str">
            <v>2054</v>
          </cell>
          <cell r="F2912" t="str">
            <v>ER_2054 - Electric Underground Replacement</v>
          </cell>
          <cell r="G2912" t="str">
            <v>Primary URD Cable Replacement</v>
          </cell>
          <cell r="H2912" t="str">
            <v>T&amp;D Operations</v>
          </cell>
          <cell r="I2912" t="str">
            <v>T&amp;D</v>
          </cell>
          <cell r="J2912" t="str">
            <v>Asset Condition</v>
          </cell>
          <cell r="K2912" t="str">
            <v>SRV_ED</v>
          </cell>
          <cell r="L2912" t="str">
            <v>JUR_AN</v>
          </cell>
          <cell r="M2912" t="str">
            <v>Elec Distribution 360-373</v>
          </cell>
          <cell r="N2912" t="str">
            <v>False</v>
          </cell>
          <cell r="O2912" t="str">
            <v>Active</v>
          </cell>
          <cell r="P2912" t="str">
            <v>ORG_D53</v>
          </cell>
        </row>
        <row r="2913">
          <cell r="A2913" t="str">
            <v>BI_ZLL34</v>
          </cell>
          <cell r="B2913" t="str">
            <v>ZLL34</v>
          </cell>
          <cell r="C2913" t="str">
            <v>BI_ZLL34 - Elect Distr Blanket - Lewis/Clark</v>
          </cell>
          <cell r="D2913" t="str">
            <v>ER_2055</v>
          </cell>
          <cell r="E2913" t="str">
            <v>2055</v>
          </cell>
          <cell r="F2913" t="str">
            <v>ER_2055 - Electric Distribution Minor Blanket</v>
          </cell>
          <cell r="G2913" t="str">
            <v>Distribution Minor Rebuild</v>
          </cell>
          <cell r="H2913" t="str">
            <v>T&amp;D Operations</v>
          </cell>
          <cell r="I2913" t="str">
            <v>T&amp;D</v>
          </cell>
          <cell r="J2913" t="str">
            <v>Asset Condition</v>
          </cell>
          <cell r="K2913" t="str">
            <v>SRV_ED</v>
          </cell>
          <cell r="L2913" t="str">
            <v>JUR_AN</v>
          </cell>
          <cell r="M2913" t="str">
            <v>Elec Distribution 360-373</v>
          </cell>
          <cell r="N2913" t="str">
            <v>False</v>
          </cell>
          <cell r="O2913" t="str">
            <v>Active</v>
          </cell>
          <cell r="P2913" t="str">
            <v>ORG_D53</v>
          </cell>
        </row>
        <row r="2914">
          <cell r="A2914" t="str">
            <v>BI_ZLL35</v>
          </cell>
          <cell r="B2914" t="str">
            <v>ZLL35</v>
          </cell>
          <cell r="C2914" t="str">
            <v>BI_ZLL35 - Distr Line Relocates-L/C</v>
          </cell>
          <cell r="D2914" t="str">
            <v>ER_2056</v>
          </cell>
          <cell r="E2914" t="str">
            <v>2056</v>
          </cell>
          <cell r="F2914" t="str">
            <v>ER_2056 - Distribution Line Relocations</v>
          </cell>
          <cell r="G2914" t="str">
            <v>Elec Relocation and Replacement Program</v>
          </cell>
          <cell r="H2914" t="str">
            <v>T&amp;D Operations</v>
          </cell>
          <cell r="I2914" t="str">
            <v>T&amp;D</v>
          </cell>
          <cell r="J2914" t="str">
            <v>Mandatory &amp; Compliance</v>
          </cell>
          <cell r="K2914" t="str">
            <v>SRV_ED</v>
          </cell>
          <cell r="L2914" t="str">
            <v>JUR_AN</v>
          </cell>
          <cell r="M2914" t="str">
            <v>Elec Distribution 360-373</v>
          </cell>
          <cell r="N2914" t="str">
            <v>False</v>
          </cell>
          <cell r="O2914" t="str">
            <v>Active</v>
          </cell>
          <cell r="P2914" t="str">
            <v>ORG_D53</v>
          </cell>
        </row>
        <row r="2915">
          <cell r="A2915" t="str">
            <v>BI_ZLL37</v>
          </cell>
          <cell r="B2915" t="str">
            <v>ZLL37</v>
          </cell>
          <cell r="C2915" t="str">
            <v>BI_ZLL37 - Area Light Blanket - Lewis/Clark</v>
          </cell>
          <cell r="D2915" t="str">
            <v>ER_1005</v>
          </cell>
          <cell r="E2915" t="str">
            <v>1005</v>
          </cell>
          <cell r="F2915" t="str">
            <v>ER_1005 - Area Light Minor Blanket</v>
          </cell>
          <cell r="G2915" t="str">
            <v>New Revenue - Growth</v>
          </cell>
          <cell r="H2915" t="str">
            <v>Growth Subfunction</v>
          </cell>
          <cell r="I2915" t="str">
            <v>Growth</v>
          </cell>
          <cell r="J2915" t="str">
            <v>Customer Requested</v>
          </cell>
          <cell r="K2915" t="str">
            <v>SRV_ED</v>
          </cell>
          <cell r="L2915" t="str">
            <v>JUR_AN</v>
          </cell>
          <cell r="M2915" t="str">
            <v>Elec Distribution 360-373</v>
          </cell>
          <cell r="N2915" t="str">
            <v>False</v>
          </cell>
          <cell r="O2915" t="str">
            <v>Active</v>
          </cell>
          <cell r="P2915" t="str">
            <v>ORG_D53</v>
          </cell>
        </row>
        <row r="2916">
          <cell r="A2916" t="str">
            <v>BI_ZLL52</v>
          </cell>
          <cell r="B2916" t="str">
            <v>ZLL52</v>
          </cell>
          <cell r="C2916" t="str">
            <v>BI_ZLL52 - Failed Electric Dist Plant-Storm Lewis/Clark</v>
          </cell>
          <cell r="D2916" t="str">
            <v>ER_2059</v>
          </cell>
          <cell r="E2916" t="str">
            <v>2059</v>
          </cell>
          <cell r="F2916" t="str">
            <v>ER_2059 - Failed Electric Dist Plant-Storm</v>
          </cell>
          <cell r="G2916" t="str">
            <v>Electric Storm</v>
          </cell>
          <cell r="H2916" t="str">
            <v>T&amp;D Operations</v>
          </cell>
          <cell r="I2916" t="str">
            <v>T&amp;D</v>
          </cell>
          <cell r="J2916" t="str">
            <v>Failed Plant &amp; Operations</v>
          </cell>
          <cell r="K2916" t="str">
            <v>SRV_ED</v>
          </cell>
          <cell r="L2916" t="str">
            <v>JUR_AN</v>
          </cell>
          <cell r="M2916" t="str">
            <v>Elec Distribution 360-373</v>
          </cell>
          <cell r="N2916" t="str">
            <v>False</v>
          </cell>
          <cell r="O2916" t="str">
            <v>Active</v>
          </cell>
          <cell r="P2916" t="str">
            <v>ORG_D53</v>
          </cell>
        </row>
        <row r="2917">
          <cell r="A2917" t="str">
            <v>BI_ZLL60</v>
          </cell>
          <cell r="B2917" t="str">
            <v>ZLL60</v>
          </cell>
          <cell r="C2917" t="str">
            <v>BI_ZLL60 - Deteriorated Pole Replacement Lewiston</v>
          </cell>
          <cell r="D2917" t="str">
            <v>ER_2055</v>
          </cell>
          <cell r="E2917" t="str">
            <v>2055</v>
          </cell>
          <cell r="F2917" t="str">
            <v>ER_2055 - Electric Distribution Minor Blanket</v>
          </cell>
          <cell r="G2917" t="str">
            <v>Distribution Minor Rebuild</v>
          </cell>
          <cell r="H2917" t="str">
            <v>T&amp;D Operations</v>
          </cell>
          <cell r="I2917" t="str">
            <v>T&amp;D</v>
          </cell>
          <cell r="J2917" t="str">
            <v>Asset Condition</v>
          </cell>
          <cell r="K2917" t="str">
            <v>SRV_ED</v>
          </cell>
          <cell r="L2917" t="str">
            <v>JUR_AN</v>
          </cell>
          <cell r="M2917" t="str">
            <v>Elec Distribution 360-373</v>
          </cell>
          <cell r="N2917" t="str">
            <v>False</v>
          </cell>
          <cell r="O2917" t="str">
            <v>Active</v>
          </cell>
          <cell r="P2917" t="str">
            <v>ORG_D53</v>
          </cell>
        </row>
        <row r="2918">
          <cell r="A2918" t="str">
            <v>BI_ZM034</v>
          </cell>
          <cell r="B2918" t="str">
            <v>ZM034</v>
          </cell>
          <cell r="C2918" t="str">
            <v>BI_ZM034 - System Minor Blanket - Distribution</v>
          </cell>
          <cell r="D2918" t="str">
            <v>ER_2055</v>
          </cell>
          <cell r="E2918" t="str">
            <v>2055</v>
          </cell>
          <cell r="F2918" t="str">
            <v>ER_2055 - Electric Distribution Minor Blanket</v>
          </cell>
          <cell r="G2918" t="str">
            <v>Distribution Minor Rebuild</v>
          </cell>
          <cell r="H2918" t="str">
            <v>T&amp;D Operations</v>
          </cell>
          <cell r="I2918" t="str">
            <v>T&amp;D</v>
          </cell>
          <cell r="J2918" t="str">
            <v>Asset Condition</v>
          </cell>
          <cell r="K2918" t="str">
            <v>SRV_ED</v>
          </cell>
          <cell r="L2918" t="str">
            <v>JUR_AN</v>
          </cell>
          <cell r="M2918" t="str">
            <v>Elec Distribution 360-373</v>
          </cell>
          <cell r="N2918" t="str">
            <v>False</v>
          </cell>
          <cell r="O2918" t="str">
            <v>Active</v>
          </cell>
          <cell r="P2918" t="str">
            <v>ORG_F08</v>
          </cell>
        </row>
        <row r="2919">
          <cell r="A2919" t="str">
            <v>BI_ZN100</v>
          </cell>
          <cell r="B2919" t="str">
            <v>ZN100</v>
          </cell>
          <cell r="C2919" t="str">
            <v>BI_ZN100 - Gas HP Pipeline Remediation Program-ID</v>
          </cell>
          <cell r="D2919" t="str">
            <v>ER_3057</v>
          </cell>
          <cell r="E2919" t="str">
            <v>3057</v>
          </cell>
          <cell r="F2919" t="str">
            <v>ER_3057 - Gas HP Pipeline Remediation Program</v>
          </cell>
          <cell r="G2919" t="str">
            <v>Gas HP Pipeline Remediation Program</v>
          </cell>
          <cell r="H2919" t="str">
            <v>Gas Subfunction</v>
          </cell>
          <cell r="I2919" t="str">
            <v>Gas</v>
          </cell>
          <cell r="J2919" t="str">
            <v>Mandatory &amp; Compliance</v>
          </cell>
          <cell r="K2919" t="str">
            <v>SRV_GD</v>
          </cell>
          <cell r="L2919" t="str">
            <v>JUR_ID</v>
          </cell>
          <cell r="M2919" t="str">
            <v>Gas Distribution 374-387</v>
          </cell>
          <cell r="N2919" t="str">
            <v>True</v>
          </cell>
          <cell r="O2919" t="str">
            <v>Active</v>
          </cell>
          <cell r="P2919" t="str">
            <v>ORG_B51</v>
          </cell>
        </row>
        <row r="2920">
          <cell r="A2920" t="str">
            <v>BI_ZN101</v>
          </cell>
          <cell r="B2920" t="str">
            <v>ZN101</v>
          </cell>
          <cell r="C2920" t="str">
            <v>BI_ZN101 - Gas HP Pipeline Remediation Program-WA</v>
          </cell>
          <cell r="D2920" t="str">
            <v>ER_3057</v>
          </cell>
          <cell r="E2920" t="str">
            <v>3057</v>
          </cell>
          <cell r="F2920" t="str">
            <v>ER_3057 - Gas HP Pipeline Remediation Program</v>
          </cell>
          <cell r="G2920" t="str">
            <v>Gas HP Pipeline Remediation Program</v>
          </cell>
          <cell r="H2920" t="str">
            <v>Gas Subfunction</v>
          </cell>
          <cell r="I2920" t="str">
            <v>Gas</v>
          </cell>
          <cell r="J2920" t="str">
            <v>Mandatory &amp; Compliance</v>
          </cell>
          <cell r="K2920" t="str">
            <v>SRV_GD</v>
          </cell>
          <cell r="L2920" t="str">
            <v>JUR_WA</v>
          </cell>
          <cell r="M2920" t="str">
            <v>Gas Distribution 374-387</v>
          </cell>
          <cell r="N2920" t="str">
            <v>True</v>
          </cell>
          <cell r="O2920" t="str">
            <v>Active</v>
          </cell>
          <cell r="P2920" t="str">
            <v>ORG_B51</v>
          </cell>
        </row>
        <row r="2921">
          <cell r="A2921" t="str">
            <v>BI_ZN103</v>
          </cell>
          <cell r="B2921" t="str">
            <v>ZN103</v>
          </cell>
          <cell r="C2921" t="str">
            <v>BI_ZN103 - Replace System Reinforcement-WA</v>
          </cell>
          <cell r="D2921" t="str">
            <v>ER_3000</v>
          </cell>
          <cell r="E2921" t="str">
            <v>3000</v>
          </cell>
          <cell r="F2921" t="str">
            <v>ER_3000 - Gas Reinforce-Minor Blanket</v>
          </cell>
          <cell r="G2921" t="str">
            <v>Gas Reinforcement Program</v>
          </cell>
          <cell r="H2921" t="str">
            <v>Gas Subfunction</v>
          </cell>
          <cell r="I2921" t="str">
            <v>Gas</v>
          </cell>
          <cell r="J2921" t="str">
            <v>Performance &amp; Capacity</v>
          </cell>
          <cell r="K2921" t="str">
            <v>SRV_GD</v>
          </cell>
          <cell r="L2921" t="str">
            <v>JUR_WA</v>
          </cell>
          <cell r="M2921" t="str">
            <v>Gas Distribution 374-387</v>
          </cell>
          <cell r="N2921" t="str">
            <v>True</v>
          </cell>
          <cell r="O2921" t="str">
            <v>Active</v>
          </cell>
          <cell r="P2921" t="str">
            <v>ORG_B51</v>
          </cell>
        </row>
        <row r="2922">
          <cell r="A2922" t="str">
            <v>BI_ZN104</v>
          </cell>
          <cell r="B2922" t="str">
            <v>ZN104</v>
          </cell>
          <cell r="C2922" t="str">
            <v>BI_ZN104 - Replace Deteriorated Gas System-WA</v>
          </cell>
          <cell r="D2922" t="str">
            <v>ER_3001</v>
          </cell>
          <cell r="E2922" t="str">
            <v>3001</v>
          </cell>
          <cell r="F2922" t="str">
            <v>ER_3001 - Replace Deteriorating Gas System</v>
          </cell>
          <cell r="G2922" t="str">
            <v>Gas Deteriorated Steel Pipe Replacement Program</v>
          </cell>
          <cell r="H2922" t="str">
            <v>Gas Subfunction</v>
          </cell>
          <cell r="I2922" t="str">
            <v>Gas</v>
          </cell>
          <cell r="J2922" t="str">
            <v>Asset Condition</v>
          </cell>
          <cell r="K2922" t="str">
            <v>SRV_GD</v>
          </cell>
          <cell r="L2922" t="str">
            <v>JUR_WA</v>
          </cell>
          <cell r="M2922" t="str">
            <v>Gas Distribution 374-387</v>
          </cell>
          <cell r="N2922" t="str">
            <v>True</v>
          </cell>
          <cell r="O2922" t="str">
            <v>Active</v>
          </cell>
          <cell r="P2922" t="str">
            <v>ORG_B51</v>
          </cell>
        </row>
        <row r="2923">
          <cell r="A2923" t="str">
            <v>BI_ZN200</v>
          </cell>
          <cell r="B2923" t="str">
            <v>ZN200</v>
          </cell>
          <cell r="C2923" t="str">
            <v>BI_ZN200 - Cathodic Protection Blanket ID</v>
          </cell>
          <cell r="D2923" t="str">
            <v>ER_3004</v>
          </cell>
          <cell r="E2923" t="str">
            <v>3004</v>
          </cell>
          <cell r="F2923" t="str">
            <v>ER_3004 - Cathodic Protection-Minor Blanket</v>
          </cell>
          <cell r="G2923" t="str">
            <v>Gas Cathodic Protection Program</v>
          </cell>
          <cell r="H2923" t="str">
            <v>Gas Subfunction</v>
          </cell>
          <cell r="I2923" t="str">
            <v>Gas</v>
          </cell>
          <cell r="J2923" t="str">
            <v>Mandatory &amp; Compliance</v>
          </cell>
          <cell r="K2923" t="str">
            <v>SRV_GD</v>
          </cell>
          <cell r="L2923" t="str">
            <v>JUR_ID</v>
          </cell>
          <cell r="M2923" t="str">
            <v>Gas Distribution 374-387</v>
          </cell>
          <cell r="N2923" t="str">
            <v>False</v>
          </cell>
          <cell r="O2923" t="str">
            <v>Active</v>
          </cell>
          <cell r="P2923" t="str">
            <v>ORG_B51</v>
          </cell>
        </row>
        <row r="2924">
          <cell r="A2924" t="str">
            <v>BI_ZN201</v>
          </cell>
          <cell r="B2924" t="str">
            <v>ZN201</v>
          </cell>
          <cell r="C2924" t="str">
            <v>BI_ZN201 - Cathodic Protection Blanket WA</v>
          </cell>
          <cell r="D2924" t="str">
            <v>ER_3004</v>
          </cell>
          <cell r="E2924" t="str">
            <v>3004</v>
          </cell>
          <cell r="F2924" t="str">
            <v>ER_3004 - Cathodic Protection-Minor Blanket</v>
          </cell>
          <cell r="G2924" t="str">
            <v>Gas Cathodic Protection Program</v>
          </cell>
          <cell r="H2924" t="str">
            <v>Gas Subfunction</v>
          </cell>
          <cell r="I2924" t="str">
            <v>Gas</v>
          </cell>
          <cell r="J2924" t="str">
            <v>Mandatory &amp; Compliance</v>
          </cell>
          <cell r="K2924" t="str">
            <v>SRV_GD</v>
          </cell>
          <cell r="L2924" t="str">
            <v>JUR_WA</v>
          </cell>
          <cell r="M2924" t="str">
            <v>Gas Distribution 374-387</v>
          </cell>
          <cell r="N2924" t="str">
            <v>False</v>
          </cell>
          <cell r="O2924" t="str">
            <v>Active</v>
          </cell>
          <cell r="P2924" t="str">
            <v>ORG_B51</v>
          </cell>
        </row>
        <row r="2925">
          <cell r="A2925" t="str">
            <v>BI_ZN400</v>
          </cell>
          <cell r="B2925" t="str">
            <v>ZN400</v>
          </cell>
          <cell r="C2925" t="str">
            <v>BI_ZN400 - Gas HP Pipeline Remediation Program</v>
          </cell>
          <cell r="D2925" t="str">
            <v>ER_3057</v>
          </cell>
          <cell r="E2925" t="str">
            <v>3057</v>
          </cell>
          <cell r="F2925" t="str">
            <v>ER_3057 - Gas HP Pipeline Remediation Program</v>
          </cell>
          <cell r="G2925" t="str">
            <v>Gas HP Pipeline Remediation Program</v>
          </cell>
          <cell r="H2925" t="str">
            <v>Gas Subfunction</v>
          </cell>
          <cell r="I2925" t="str">
            <v>Gas</v>
          </cell>
          <cell r="J2925" t="str">
            <v>Mandatory &amp; Compliance</v>
          </cell>
          <cell r="K2925" t="str">
            <v>SRV_GD</v>
          </cell>
          <cell r="L2925" t="str">
            <v>JUR_AA</v>
          </cell>
          <cell r="M2925" t="str">
            <v>Gas Distribution 374-387</v>
          </cell>
          <cell r="N2925" t="str">
            <v>True</v>
          </cell>
          <cell r="O2925" t="str">
            <v>Active</v>
          </cell>
          <cell r="P2925" t="str">
            <v>ORG_B51</v>
          </cell>
        </row>
        <row r="2926">
          <cell r="A2926" t="str">
            <v>BI_ZNT35</v>
          </cell>
          <cell r="B2926" t="str">
            <v>ZNT35</v>
          </cell>
          <cell r="C2926" t="str">
            <v>BI_ZNT35 - Distr Line Relocation - Network Spokane</v>
          </cell>
          <cell r="D2926" t="str">
            <v>ER_2056</v>
          </cell>
          <cell r="E2926" t="str">
            <v>2056</v>
          </cell>
          <cell r="F2926" t="str">
            <v>ER_2056 - Distribution Line Relocations</v>
          </cell>
          <cell r="G2926" t="str">
            <v>Elec Relocation and Replacement Program</v>
          </cell>
          <cell r="H2926" t="str">
            <v>T&amp;D Operations</v>
          </cell>
          <cell r="I2926" t="str">
            <v>T&amp;D</v>
          </cell>
          <cell r="J2926" t="str">
            <v>Mandatory &amp; Compliance</v>
          </cell>
          <cell r="K2926" t="str">
            <v>SRV_ED</v>
          </cell>
          <cell r="L2926" t="str">
            <v>JUR_WA</v>
          </cell>
          <cell r="M2926" t="str">
            <v>Elec Distribution 360-373</v>
          </cell>
          <cell r="N2926" t="str">
            <v>False</v>
          </cell>
          <cell r="O2926" t="str">
            <v>Active</v>
          </cell>
          <cell r="P2926" t="str">
            <v>ORG_C57</v>
          </cell>
        </row>
        <row r="2927">
          <cell r="A2927" t="str">
            <v>BI_ZOR06</v>
          </cell>
          <cell r="B2927" t="str">
            <v>ZOR06</v>
          </cell>
          <cell r="C2927" t="str">
            <v>BI_ZOR06 - OR Overbuilt Pipe Replacement</v>
          </cell>
          <cell r="D2927" t="str">
            <v>ER_3006</v>
          </cell>
          <cell r="E2927" t="str">
            <v>3006</v>
          </cell>
          <cell r="F2927" t="str">
            <v>ER_3006 - Overbuilt Pipe Replacement Blanket</v>
          </cell>
          <cell r="G2927" t="str">
            <v>Gas Overbuilt Pipe Replacement Program</v>
          </cell>
          <cell r="H2927" t="str">
            <v>Gas Subfunction</v>
          </cell>
          <cell r="I2927" t="str">
            <v>Gas</v>
          </cell>
          <cell r="J2927" t="str">
            <v>Mandatory &amp; Compliance</v>
          </cell>
          <cell r="K2927" t="str">
            <v>SRV_GD</v>
          </cell>
          <cell r="L2927" t="str">
            <v>JUR_OR</v>
          </cell>
          <cell r="M2927" t="str">
            <v>Gas Distribution 374-387</v>
          </cell>
          <cell r="N2927" t="str">
            <v>False</v>
          </cell>
          <cell r="O2927" t="str">
            <v>Active</v>
          </cell>
          <cell r="P2927" t="str">
            <v>ORG_B51</v>
          </cell>
        </row>
        <row r="2928">
          <cell r="A2928" t="str">
            <v>BI_ZPG17</v>
          </cell>
          <cell r="B2928" t="str">
            <v>ZPG17</v>
          </cell>
          <cell r="C2928" t="str">
            <v>BI_ZPG17 - Gas Regulator Station Reliability - Palouse</v>
          </cell>
          <cell r="D2928" t="str">
            <v>ER_3002</v>
          </cell>
          <cell r="E2928" t="str">
            <v>3002</v>
          </cell>
          <cell r="F2928" t="str">
            <v>ER_3002 - Regulator Reliable - Blanket</v>
          </cell>
          <cell r="G2928" t="str">
            <v>Gas Regulator Station Replacement Program</v>
          </cell>
          <cell r="H2928" t="str">
            <v>Gas Subfunction</v>
          </cell>
          <cell r="I2928" t="str">
            <v>Gas</v>
          </cell>
          <cell r="J2928" t="str">
            <v>Asset Condition</v>
          </cell>
          <cell r="K2928" t="str">
            <v>SRV_GD</v>
          </cell>
          <cell r="L2928" t="str">
            <v>JUR_AN</v>
          </cell>
          <cell r="M2928" t="str">
            <v>Gas Distribution 374-387</v>
          </cell>
          <cell r="N2928" t="str">
            <v>False</v>
          </cell>
          <cell r="O2928" t="str">
            <v>Active</v>
          </cell>
          <cell r="P2928" t="str">
            <v>ORG_C63</v>
          </cell>
        </row>
        <row r="2929">
          <cell r="A2929" t="str">
            <v>BI_ZPJ05</v>
          </cell>
          <cell r="B2929" t="str">
            <v>ZPJ05</v>
          </cell>
          <cell r="C2929" t="str">
            <v>BI_ZPJ05 - Electric Transmission Plant-Storm Palouse</v>
          </cell>
          <cell r="D2929" t="str">
            <v>ER_2051</v>
          </cell>
          <cell r="E2929" t="str">
            <v>2051</v>
          </cell>
          <cell r="F2929" t="str">
            <v>ER_2051 - Electric Transmission Plant-Storm</v>
          </cell>
          <cell r="G2929" t="str">
            <v>Electric Storm</v>
          </cell>
          <cell r="H2929" t="str">
            <v>T&amp;D Operations</v>
          </cell>
          <cell r="I2929" t="str">
            <v>T&amp;D</v>
          </cell>
          <cell r="J2929" t="str">
            <v>Failed Plant &amp; Operations</v>
          </cell>
          <cell r="K2929" t="str">
            <v>SRV_ED</v>
          </cell>
          <cell r="L2929" t="str">
            <v>JUR_AN</v>
          </cell>
          <cell r="M2929" t="str">
            <v>Elec Transmission 350-359</v>
          </cell>
          <cell r="N2929" t="str">
            <v>False</v>
          </cell>
          <cell r="O2929" t="str">
            <v>Active</v>
          </cell>
          <cell r="P2929" t="str">
            <v>ORG_B53</v>
          </cell>
        </row>
        <row r="2930">
          <cell r="A2930" t="str">
            <v>BI_ZPJ10</v>
          </cell>
          <cell r="B2930" t="str">
            <v>ZPJ10</v>
          </cell>
          <cell r="C2930" t="str">
            <v>BI_ZPJ10 - Elect Revenue Blanket - Palouse</v>
          </cell>
          <cell r="D2930" t="str">
            <v>ER_1000</v>
          </cell>
          <cell r="E2930" t="str">
            <v>1000</v>
          </cell>
          <cell r="F2930" t="str">
            <v>ER_1000 - Electric Revenue Blanket</v>
          </cell>
          <cell r="G2930" t="str">
            <v>New Revenue - Growth</v>
          </cell>
          <cell r="H2930" t="str">
            <v>Growth Subfunction</v>
          </cell>
          <cell r="I2930" t="str">
            <v>Growth</v>
          </cell>
          <cell r="J2930" t="str">
            <v>Customer Requested</v>
          </cell>
          <cell r="K2930" t="str">
            <v>SRV_ED</v>
          </cell>
          <cell r="L2930" t="str">
            <v>JUR_AN</v>
          </cell>
          <cell r="M2930" t="str">
            <v>Elec Distribution 360-373</v>
          </cell>
          <cell r="N2930" t="str">
            <v>False</v>
          </cell>
          <cell r="O2930" t="str">
            <v>Active</v>
          </cell>
          <cell r="P2930" t="str">
            <v>ORG_B53</v>
          </cell>
        </row>
        <row r="2931">
          <cell r="A2931" t="str">
            <v>BI_ZPJ11</v>
          </cell>
          <cell r="B2931" t="str">
            <v>ZPJ11</v>
          </cell>
          <cell r="C2931" t="str">
            <v>BI_ZPJ11 - Gas Revenue Blanket-Pullman</v>
          </cell>
          <cell r="D2931" t="str">
            <v>ER_1001</v>
          </cell>
          <cell r="E2931" t="str">
            <v>1001</v>
          </cell>
          <cell r="F2931" t="str">
            <v>ER_1001 - Gas Revenue Blanket</v>
          </cell>
          <cell r="G2931" t="str">
            <v>New Revenue - Growth</v>
          </cell>
          <cell r="H2931" t="str">
            <v>Growth Subfunction</v>
          </cell>
          <cell r="I2931" t="str">
            <v>Growth</v>
          </cell>
          <cell r="J2931" t="str">
            <v>Customer Requested</v>
          </cell>
          <cell r="K2931" t="str">
            <v>SRV_GD</v>
          </cell>
          <cell r="L2931" t="str">
            <v>JUR_AN</v>
          </cell>
          <cell r="M2931" t="str">
            <v>Gas Distribution 374-387</v>
          </cell>
          <cell r="N2931" t="str">
            <v>False</v>
          </cell>
          <cell r="O2931" t="str">
            <v>Active</v>
          </cell>
          <cell r="P2931" t="str">
            <v>ORG_B53</v>
          </cell>
        </row>
        <row r="2932">
          <cell r="A2932" t="str">
            <v>BI_ZPJ12</v>
          </cell>
          <cell r="B2932" t="str">
            <v>ZPJ12</v>
          </cell>
          <cell r="C2932" t="str">
            <v>BI_ZPJ12 - Gas Distribution Non Revenue - Palouse</v>
          </cell>
          <cell r="D2932" t="str">
            <v>ER_3005</v>
          </cell>
          <cell r="E2932" t="str">
            <v>3005</v>
          </cell>
          <cell r="F2932" t="str">
            <v>ER_3005 - Gas Distribution Non-Revenue Blanket</v>
          </cell>
          <cell r="G2932" t="str">
            <v>Gas Non-Revenue Program</v>
          </cell>
          <cell r="H2932" t="str">
            <v>Gas Subfunction</v>
          </cell>
          <cell r="I2932" t="str">
            <v>Gas</v>
          </cell>
          <cell r="J2932" t="str">
            <v>Failed Plant &amp; Operations</v>
          </cell>
          <cell r="K2932" t="str">
            <v>SRV_GD</v>
          </cell>
          <cell r="L2932" t="str">
            <v>JUR_AN</v>
          </cell>
          <cell r="M2932" t="str">
            <v>Gas Distribution 374-387</v>
          </cell>
          <cell r="N2932" t="str">
            <v>False</v>
          </cell>
          <cell r="O2932" t="str">
            <v>Active</v>
          </cell>
          <cell r="P2932" t="str">
            <v>ORG_C63</v>
          </cell>
        </row>
        <row r="2933">
          <cell r="A2933" t="str">
            <v>BI_ZPJ23</v>
          </cell>
          <cell r="B2933" t="str">
            <v>ZPJ23</v>
          </cell>
          <cell r="C2933" t="str">
            <v>BI_ZPJ23 - Relocate Due to St&amp;Hwy Work - Palouse</v>
          </cell>
          <cell r="D2933" t="str">
            <v>ER_3003</v>
          </cell>
          <cell r="E2933" t="str">
            <v>3003</v>
          </cell>
          <cell r="F2933" t="str">
            <v>ER_3003 - Gas Replace-St&amp;Hwy</v>
          </cell>
          <cell r="G2933" t="str">
            <v>Gas Replacement Street and Highway Program</v>
          </cell>
          <cell r="H2933" t="str">
            <v>Gas Subfunction</v>
          </cell>
          <cell r="I2933" t="str">
            <v>Gas</v>
          </cell>
          <cell r="J2933" t="str">
            <v>Mandatory &amp; Compliance</v>
          </cell>
          <cell r="K2933" t="str">
            <v>SRV_GD</v>
          </cell>
          <cell r="L2933" t="str">
            <v>JUR_AN</v>
          </cell>
          <cell r="M2933" t="str">
            <v>Gas Distribution 374-387</v>
          </cell>
          <cell r="N2933" t="str">
            <v>False</v>
          </cell>
          <cell r="O2933" t="str">
            <v>Active</v>
          </cell>
          <cell r="P2933" t="str">
            <v>ORG_C63</v>
          </cell>
        </row>
        <row r="2934">
          <cell r="A2934" t="str">
            <v>BI_ZPJ30</v>
          </cell>
          <cell r="B2934" t="str">
            <v>ZPJ30</v>
          </cell>
          <cell r="C2934" t="str">
            <v>BI_ZPJ30 - Street Light Blanket - Palouse</v>
          </cell>
          <cell r="D2934" t="str">
            <v>ER_1004</v>
          </cell>
          <cell r="E2934" t="str">
            <v>1004</v>
          </cell>
          <cell r="F2934" t="str">
            <v>ER_1004 - Street Lt Minor Blanket</v>
          </cell>
          <cell r="G2934" t="str">
            <v>New Revenue - Growth</v>
          </cell>
          <cell r="H2934" t="str">
            <v>Growth Subfunction</v>
          </cell>
          <cell r="I2934" t="str">
            <v>Growth</v>
          </cell>
          <cell r="J2934" t="str">
            <v>Customer Requested</v>
          </cell>
          <cell r="K2934" t="str">
            <v>SRV_ED</v>
          </cell>
          <cell r="L2934" t="str">
            <v>JUR_AN</v>
          </cell>
          <cell r="M2934" t="str">
            <v>Elec Distribution 360-373</v>
          </cell>
          <cell r="N2934" t="str">
            <v>False</v>
          </cell>
          <cell r="O2934" t="str">
            <v>Active</v>
          </cell>
          <cell r="P2934" t="str">
            <v>ORG_B53</v>
          </cell>
        </row>
        <row r="2935">
          <cell r="A2935" t="str">
            <v>BI_ZPJ31</v>
          </cell>
          <cell r="B2935" t="str">
            <v>ZPJ31</v>
          </cell>
          <cell r="C2935" t="str">
            <v>BI_ZPJ31 - LED Streetlight Change Out Blanket - Palouse</v>
          </cell>
          <cell r="D2935" t="str">
            <v>ER_2584</v>
          </cell>
          <cell r="E2935" t="str">
            <v>2584</v>
          </cell>
          <cell r="F2935" t="str">
            <v>ER_2584 - LED Change-Out Program</v>
          </cell>
          <cell r="G2935" t="str">
            <v>LED Change-Out Program</v>
          </cell>
          <cell r="H2935" t="str">
            <v>T&amp;D Operations</v>
          </cell>
          <cell r="I2935" t="str">
            <v>T&amp;D</v>
          </cell>
          <cell r="J2935" t="str">
            <v>Asset Condition</v>
          </cell>
          <cell r="K2935" t="str">
            <v>SRV_ED</v>
          </cell>
          <cell r="L2935" t="str">
            <v>JUR_AN</v>
          </cell>
          <cell r="M2935" t="str">
            <v>Elec Distribution 360-373</v>
          </cell>
          <cell r="N2935" t="str">
            <v>False</v>
          </cell>
          <cell r="O2935" t="str">
            <v>Active</v>
          </cell>
          <cell r="P2935" t="str">
            <v>ORG_T51</v>
          </cell>
        </row>
        <row r="2936">
          <cell r="A2936" t="str">
            <v>BI_ZPJ33</v>
          </cell>
          <cell r="B2936" t="str">
            <v>ZPJ33</v>
          </cell>
          <cell r="C2936" t="str">
            <v>BI_ZPJ33 - Electr UG Replacement  Palouse</v>
          </cell>
          <cell r="D2936" t="str">
            <v>ER_2054</v>
          </cell>
          <cell r="E2936" t="str">
            <v>2054</v>
          </cell>
          <cell r="F2936" t="str">
            <v>ER_2054 - Electric Underground Replacement</v>
          </cell>
          <cell r="G2936" t="str">
            <v>Primary URD Cable Replacement</v>
          </cell>
          <cell r="H2936" t="str">
            <v>T&amp;D Operations</v>
          </cell>
          <cell r="I2936" t="str">
            <v>T&amp;D</v>
          </cell>
          <cell r="J2936" t="str">
            <v>Asset Condition</v>
          </cell>
          <cell r="K2936" t="str">
            <v>SRV_ED</v>
          </cell>
          <cell r="L2936" t="str">
            <v>JUR_AN</v>
          </cell>
          <cell r="M2936" t="str">
            <v>Elec Distribution 360-373</v>
          </cell>
          <cell r="N2936" t="str">
            <v>False</v>
          </cell>
          <cell r="O2936" t="str">
            <v>Active</v>
          </cell>
          <cell r="P2936" t="str">
            <v>ORG_B53</v>
          </cell>
        </row>
        <row r="2937">
          <cell r="A2937" t="str">
            <v>BI_ZPJ34</v>
          </cell>
          <cell r="B2937" t="str">
            <v>ZPJ34</v>
          </cell>
          <cell r="C2937" t="str">
            <v>BI_ZPJ34 - Electr Distr Blanket - Palouse Area</v>
          </cell>
          <cell r="D2937" t="str">
            <v>ER_2055</v>
          </cell>
          <cell r="E2937" t="str">
            <v>2055</v>
          </cell>
          <cell r="F2937" t="str">
            <v>ER_2055 - Electric Distribution Minor Blanket</v>
          </cell>
          <cell r="G2937" t="str">
            <v>Distribution Minor Rebuild</v>
          </cell>
          <cell r="H2937" t="str">
            <v>T&amp;D Operations</v>
          </cell>
          <cell r="I2937" t="str">
            <v>T&amp;D</v>
          </cell>
          <cell r="J2937" t="str">
            <v>Asset Condition</v>
          </cell>
          <cell r="K2937" t="str">
            <v>SRV_ED</v>
          </cell>
          <cell r="L2937" t="str">
            <v>JUR_AN</v>
          </cell>
          <cell r="M2937" t="str">
            <v>Elec Distribution 360-373</v>
          </cell>
          <cell r="N2937" t="str">
            <v>False</v>
          </cell>
          <cell r="O2937" t="str">
            <v>Active</v>
          </cell>
          <cell r="P2937" t="str">
            <v>ORG_B53</v>
          </cell>
        </row>
        <row r="2938">
          <cell r="A2938" t="str">
            <v>BI_ZPJ35</v>
          </cell>
          <cell r="B2938" t="str">
            <v>ZPJ35</v>
          </cell>
          <cell r="C2938" t="str">
            <v>BI_ZPJ35 - Distr Relocation-Palouse</v>
          </cell>
          <cell r="D2938" t="str">
            <v>ER_2056</v>
          </cell>
          <cell r="E2938" t="str">
            <v>2056</v>
          </cell>
          <cell r="F2938" t="str">
            <v>ER_2056 - Distribution Line Relocations</v>
          </cell>
          <cell r="G2938" t="str">
            <v>Elec Relocation and Replacement Program</v>
          </cell>
          <cell r="H2938" t="str">
            <v>T&amp;D Operations</v>
          </cell>
          <cell r="I2938" t="str">
            <v>T&amp;D</v>
          </cell>
          <cell r="J2938" t="str">
            <v>Mandatory &amp; Compliance</v>
          </cell>
          <cell r="K2938" t="str">
            <v>SRV_ED</v>
          </cell>
          <cell r="L2938" t="str">
            <v>JUR_AN</v>
          </cell>
          <cell r="M2938" t="str">
            <v>Elec Distribution 360-373</v>
          </cell>
          <cell r="N2938" t="str">
            <v>False</v>
          </cell>
          <cell r="O2938" t="str">
            <v>Active</v>
          </cell>
          <cell r="P2938" t="str">
            <v>ORG_B53</v>
          </cell>
        </row>
        <row r="2939">
          <cell r="A2939" t="str">
            <v>BI_ZPJ37</v>
          </cell>
          <cell r="B2939" t="str">
            <v>ZPJ37</v>
          </cell>
          <cell r="C2939" t="str">
            <v>BI_ZPJ37 - Area Light Blanket - Palouse</v>
          </cell>
          <cell r="D2939" t="str">
            <v>ER_1005</v>
          </cell>
          <cell r="E2939" t="str">
            <v>1005</v>
          </cell>
          <cell r="F2939" t="str">
            <v>ER_1005 - Area Light Minor Blanket</v>
          </cell>
          <cell r="G2939" t="str">
            <v>New Revenue - Growth</v>
          </cell>
          <cell r="H2939" t="str">
            <v>Growth Subfunction</v>
          </cell>
          <cell r="I2939" t="str">
            <v>Growth</v>
          </cell>
          <cell r="J2939" t="str">
            <v>Customer Requested</v>
          </cell>
          <cell r="K2939" t="str">
            <v>SRV_ED</v>
          </cell>
          <cell r="L2939" t="str">
            <v>JUR_AN</v>
          </cell>
          <cell r="M2939" t="str">
            <v>Elec Distribution 360-373</v>
          </cell>
          <cell r="N2939" t="str">
            <v>False</v>
          </cell>
          <cell r="O2939" t="str">
            <v>Active</v>
          </cell>
          <cell r="P2939" t="str">
            <v>ORG_B53</v>
          </cell>
        </row>
        <row r="2940">
          <cell r="A2940" t="str">
            <v>BI_ZPJ52</v>
          </cell>
          <cell r="B2940" t="str">
            <v>ZPJ52</v>
          </cell>
          <cell r="C2940" t="str">
            <v>BI_ZPJ52 - Failed Electric Dist Plant-Storm Palouse</v>
          </cell>
          <cell r="D2940" t="str">
            <v>ER_2059</v>
          </cell>
          <cell r="E2940" t="str">
            <v>2059</v>
          </cell>
          <cell r="F2940" t="str">
            <v>ER_2059 - Failed Electric Dist Plant-Storm</v>
          </cell>
          <cell r="G2940" t="str">
            <v>Electric Storm</v>
          </cell>
          <cell r="H2940" t="str">
            <v>T&amp;D Operations</v>
          </cell>
          <cell r="I2940" t="str">
            <v>T&amp;D</v>
          </cell>
          <cell r="J2940" t="str">
            <v>Failed Plant &amp; Operations</v>
          </cell>
          <cell r="K2940" t="str">
            <v>SRV_ED</v>
          </cell>
          <cell r="L2940" t="str">
            <v>JUR_AN</v>
          </cell>
          <cell r="M2940" t="str">
            <v>Elec Distribution 360-373</v>
          </cell>
          <cell r="N2940" t="str">
            <v>False</v>
          </cell>
          <cell r="O2940" t="str">
            <v>Active</v>
          </cell>
          <cell r="P2940" t="str">
            <v>ORG_B53</v>
          </cell>
        </row>
        <row r="2941">
          <cell r="A2941" t="str">
            <v>BI_ZPJ60</v>
          </cell>
          <cell r="B2941" t="str">
            <v>ZPJ60</v>
          </cell>
          <cell r="C2941" t="str">
            <v>BI_ZPJ60 - Deteriorated Pole Replacement Pullman</v>
          </cell>
          <cell r="D2941" t="str">
            <v>ER_2055</v>
          </cell>
          <cell r="E2941" t="str">
            <v>2055</v>
          </cell>
          <cell r="F2941" t="str">
            <v>ER_2055 - Electric Distribution Minor Blanket</v>
          </cell>
          <cell r="G2941" t="str">
            <v>Distribution Minor Rebuild</v>
          </cell>
          <cell r="H2941" t="str">
            <v>T&amp;D Operations</v>
          </cell>
          <cell r="I2941" t="str">
            <v>T&amp;D</v>
          </cell>
          <cell r="J2941" t="str">
            <v>Asset Condition</v>
          </cell>
          <cell r="K2941" t="str">
            <v>SRV_ED</v>
          </cell>
          <cell r="L2941" t="str">
            <v>JUR_AN</v>
          </cell>
          <cell r="M2941" t="str">
            <v>Elec Distribution 360-373</v>
          </cell>
          <cell r="N2941" t="str">
            <v>False</v>
          </cell>
          <cell r="O2941" t="str">
            <v>Active</v>
          </cell>
          <cell r="P2941" t="str">
            <v>ORG_B53</v>
          </cell>
        </row>
        <row r="2942">
          <cell r="A2942" t="str">
            <v>BI_ZS401</v>
          </cell>
          <cell r="B2942" t="str">
            <v>ZS401</v>
          </cell>
          <cell r="C2942" t="str">
            <v>BI_ZS401 - System Substation</v>
          </cell>
          <cell r="D2942" t="str">
            <v>ER_2051</v>
          </cell>
          <cell r="E2942" t="str">
            <v>2051</v>
          </cell>
          <cell r="F2942" t="str">
            <v>ER_2051 - Electric Transmission Plant-Storm</v>
          </cell>
          <cell r="G2942" t="str">
            <v>Electric Storm</v>
          </cell>
          <cell r="H2942" t="str">
            <v>T&amp;D Operations</v>
          </cell>
          <cell r="I2942" t="str">
            <v>T&amp;D</v>
          </cell>
          <cell r="J2942" t="str">
            <v>Failed Plant &amp; Operations</v>
          </cell>
          <cell r="K2942" t="str">
            <v>SRV_ED</v>
          </cell>
          <cell r="L2942" t="str">
            <v>JUR_AN</v>
          </cell>
          <cell r="M2942" t="str">
            <v>Elec Transmission 350-359</v>
          </cell>
          <cell r="N2942" t="str">
            <v>False</v>
          </cell>
          <cell r="O2942" t="str">
            <v>Active</v>
          </cell>
          <cell r="P2942" t="str">
            <v>ORG_F08</v>
          </cell>
        </row>
        <row r="2943">
          <cell r="A2943" t="str">
            <v>BI_ZSM05</v>
          </cell>
          <cell r="B2943" t="str">
            <v>ZSM05</v>
          </cell>
          <cell r="C2943" t="str">
            <v>BI_ZSM05 - Electric Transmission Plant-Storm St Maries</v>
          </cell>
          <cell r="D2943" t="str">
            <v>ER_2051</v>
          </cell>
          <cell r="E2943" t="str">
            <v>2051</v>
          </cell>
          <cell r="F2943" t="str">
            <v>ER_2051 - Electric Transmission Plant-Storm</v>
          </cell>
          <cell r="G2943" t="str">
            <v>Electric Storm</v>
          </cell>
          <cell r="H2943" t="str">
            <v>T&amp;D Operations</v>
          </cell>
          <cell r="I2943" t="str">
            <v>T&amp;D</v>
          </cell>
          <cell r="J2943" t="str">
            <v>Failed Plant &amp; Operations</v>
          </cell>
          <cell r="K2943" t="str">
            <v>SRV_ED</v>
          </cell>
          <cell r="L2943" t="str">
            <v>JUR_ID</v>
          </cell>
          <cell r="M2943" t="str">
            <v>Elec Transmission 350-359</v>
          </cell>
          <cell r="N2943" t="str">
            <v>False</v>
          </cell>
          <cell r="O2943" t="str">
            <v>Active</v>
          </cell>
          <cell r="P2943" t="str">
            <v>ORG_S53</v>
          </cell>
        </row>
        <row r="2944">
          <cell r="A2944" t="str">
            <v>BI_ZSM10</v>
          </cell>
          <cell r="B2944" t="str">
            <v>ZSM10</v>
          </cell>
          <cell r="C2944" t="str">
            <v>BI_ZSM10 - Elect Revenue Blanket - St Maries</v>
          </cell>
          <cell r="D2944" t="str">
            <v>ER_1000</v>
          </cell>
          <cell r="E2944" t="str">
            <v>1000</v>
          </cell>
          <cell r="F2944" t="str">
            <v>ER_1000 - Electric Revenue Blanket</v>
          </cell>
          <cell r="G2944" t="str">
            <v>New Revenue - Growth</v>
          </cell>
          <cell r="H2944" t="str">
            <v>Growth Subfunction</v>
          </cell>
          <cell r="I2944" t="str">
            <v>Growth</v>
          </cell>
          <cell r="J2944" t="str">
            <v>Customer Requested</v>
          </cell>
          <cell r="K2944" t="str">
            <v>SRV_ED</v>
          </cell>
          <cell r="L2944" t="str">
            <v>JUR_ID</v>
          </cell>
          <cell r="M2944" t="str">
            <v>Elec Distribution 360-373</v>
          </cell>
          <cell r="N2944" t="str">
            <v>False</v>
          </cell>
          <cell r="O2944" t="str">
            <v>Active</v>
          </cell>
          <cell r="P2944" t="str">
            <v>ORG_S53</v>
          </cell>
        </row>
        <row r="2945">
          <cell r="A2945" t="str">
            <v>BI_ZSM30</v>
          </cell>
          <cell r="B2945" t="str">
            <v>ZSM30</v>
          </cell>
          <cell r="C2945" t="str">
            <v>BI_ZSM30 - Street Light Blanket - St Maries</v>
          </cell>
          <cell r="D2945" t="str">
            <v>ER_1004</v>
          </cell>
          <cell r="E2945" t="str">
            <v>1004</v>
          </cell>
          <cell r="F2945" t="str">
            <v>ER_1004 - Street Lt Minor Blanket</v>
          </cell>
          <cell r="G2945" t="str">
            <v>New Revenue - Growth</v>
          </cell>
          <cell r="H2945" t="str">
            <v>Growth Subfunction</v>
          </cell>
          <cell r="I2945" t="str">
            <v>Growth</v>
          </cell>
          <cell r="J2945" t="str">
            <v>Customer Requested</v>
          </cell>
          <cell r="K2945" t="str">
            <v>SRV_ED</v>
          </cell>
          <cell r="L2945" t="str">
            <v>JUR_ID</v>
          </cell>
          <cell r="M2945" t="str">
            <v>Elec Distribution 360-373</v>
          </cell>
          <cell r="N2945" t="str">
            <v>False</v>
          </cell>
          <cell r="O2945" t="str">
            <v>Active</v>
          </cell>
          <cell r="P2945" t="str">
            <v>ORG_S53</v>
          </cell>
        </row>
        <row r="2946">
          <cell r="A2946" t="str">
            <v>BI_ZSM31</v>
          </cell>
          <cell r="B2946" t="str">
            <v>ZSM31</v>
          </cell>
          <cell r="C2946" t="str">
            <v>BI_ZSM31 - LED Streetlight Change Out Blanket - St Maries</v>
          </cell>
          <cell r="D2946" t="str">
            <v>ER_2584</v>
          </cell>
          <cell r="E2946" t="str">
            <v>2584</v>
          </cell>
          <cell r="F2946" t="str">
            <v>ER_2584 - LED Change-Out Program</v>
          </cell>
          <cell r="G2946" t="str">
            <v>LED Change-Out Program</v>
          </cell>
          <cell r="H2946" t="str">
            <v>T&amp;D Operations</v>
          </cell>
          <cell r="I2946" t="str">
            <v>T&amp;D</v>
          </cell>
          <cell r="J2946" t="str">
            <v>Asset Condition</v>
          </cell>
          <cell r="K2946" t="str">
            <v>SRV_ED</v>
          </cell>
          <cell r="L2946" t="str">
            <v>JUR_ID</v>
          </cell>
          <cell r="M2946" t="str">
            <v>Elec Distribution 360-373</v>
          </cell>
          <cell r="N2946" t="str">
            <v>False</v>
          </cell>
          <cell r="O2946" t="str">
            <v>Active</v>
          </cell>
          <cell r="P2946" t="str">
            <v>ORG_T51</v>
          </cell>
        </row>
        <row r="2947">
          <cell r="A2947" t="str">
            <v>BI_ZSM33</v>
          </cell>
          <cell r="B2947" t="str">
            <v>ZSM33</v>
          </cell>
          <cell r="C2947" t="str">
            <v>BI_ZSM33 - Electr UG Replacement  St Maries</v>
          </cell>
          <cell r="D2947" t="str">
            <v>ER_2054</v>
          </cell>
          <cell r="E2947" t="str">
            <v>2054</v>
          </cell>
          <cell r="F2947" t="str">
            <v>ER_2054 - Electric Underground Replacement</v>
          </cell>
          <cell r="G2947" t="str">
            <v>Primary URD Cable Replacement</v>
          </cell>
          <cell r="H2947" t="str">
            <v>T&amp;D Operations</v>
          </cell>
          <cell r="I2947" t="str">
            <v>T&amp;D</v>
          </cell>
          <cell r="J2947" t="str">
            <v>Asset Condition</v>
          </cell>
          <cell r="K2947" t="str">
            <v>SRV_ED</v>
          </cell>
          <cell r="L2947" t="str">
            <v>JUR_ID</v>
          </cell>
          <cell r="M2947" t="str">
            <v>Elec Distribution 360-373</v>
          </cell>
          <cell r="N2947" t="str">
            <v>False</v>
          </cell>
          <cell r="O2947" t="str">
            <v>Active</v>
          </cell>
          <cell r="P2947" t="str">
            <v>ORG_S53</v>
          </cell>
        </row>
        <row r="2948">
          <cell r="A2948" t="str">
            <v>BI_ZSM34</v>
          </cell>
          <cell r="B2948" t="str">
            <v>ZSM34</v>
          </cell>
          <cell r="C2948" t="str">
            <v>BI_ZSM34 - Electric Distr Blanket - St Maries</v>
          </cell>
          <cell r="D2948" t="str">
            <v>ER_2055</v>
          </cell>
          <cell r="E2948" t="str">
            <v>2055</v>
          </cell>
          <cell r="F2948" t="str">
            <v>ER_2055 - Electric Distribution Minor Blanket</v>
          </cell>
          <cell r="G2948" t="str">
            <v>Distribution Minor Rebuild</v>
          </cell>
          <cell r="H2948" t="str">
            <v>T&amp;D Operations</v>
          </cell>
          <cell r="I2948" t="str">
            <v>T&amp;D</v>
          </cell>
          <cell r="J2948" t="str">
            <v>Asset Condition</v>
          </cell>
          <cell r="K2948" t="str">
            <v>SRV_ED</v>
          </cell>
          <cell r="L2948" t="str">
            <v>JUR_ID</v>
          </cell>
          <cell r="M2948" t="str">
            <v>Elec Distribution 360-373</v>
          </cell>
          <cell r="N2948" t="str">
            <v>False</v>
          </cell>
          <cell r="O2948" t="str">
            <v>Active</v>
          </cell>
          <cell r="P2948" t="str">
            <v>ORG_S53</v>
          </cell>
        </row>
        <row r="2949">
          <cell r="A2949" t="str">
            <v>BI_ZSM35</v>
          </cell>
          <cell r="B2949" t="str">
            <v>ZSM35</v>
          </cell>
          <cell r="C2949" t="str">
            <v>BI_ZSM35 - Distr Relocation-St Maries</v>
          </cell>
          <cell r="D2949" t="str">
            <v>ER_2056</v>
          </cell>
          <cell r="E2949" t="str">
            <v>2056</v>
          </cell>
          <cell r="F2949" t="str">
            <v>ER_2056 - Distribution Line Relocations</v>
          </cell>
          <cell r="G2949" t="str">
            <v>Elec Relocation and Replacement Program</v>
          </cell>
          <cell r="H2949" t="str">
            <v>T&amp;D Operations</v>
          </cell>
          <cell r="I2949" t="str">
            <v>T&amp;D</v>
          </cell>
          <cell r="J2949" t="str">
            <v>Mandatory &amp; Compliance</v>
          </cell>
          <cell r="K2949" t="str">
            <v>SRV_ED</v>
          </cell>
          <cell r="L2949" t="str">
            <v>JUR_ID</v>
          </cell>
          <cell r="M2949" t="str">
            <v>Elec Distribution 360-373</v>
          </cell>
          <cell r="N2949" t="str">
            <v>False</v>
          </cell>
          <cell r="O2949" t="str">
            <v>Active</v>
          </cell>
          <cell r="P2949" t="str">
            <v>ORG_S53</v>
          </cell>
        </row>
        <row r="2950">
          <cell r="A2950" t="str">
            <v>BI_ZSM37</v>
          </cell>
          <cell r="B2950" t="str">
            <v>ZSM37</v>
          </cell>
          <cell r="C2950" t="str">
            <v>BI_ZSM37 - Area Light Blanket - St Maries</v>
          </cell>
          <cell r="D2950" t="str">
            <v>ER_1005</v>
          </cell>
          <cell r="E2950" t="str">
            <v>1005</v>
          </cell>
          <cell r="F2950" t="str">
            <v>ER_1005 - Area Light Minor Blanket</v>
          </cell>
          <cell r="G2950" t="str">
            <v>New Revenue - Growth</v>
          </cell>
          <cell r="H2950" t="str">
            <v>Growth Subfunction</v>
          </cell>
          <cell r="I2950" t="str">
            <v>Growth</v>
          </cell>
          <cell r="J2950" t="str">
            <v>Customer Requested</v>
          </cell>
          <cell r="K2950" t="str">
            <v>SRV_ED</v>
          </cell>
          <cell r="L2950" t="str">
            <v>JUR_ID</v>
          </cell>
          <cell r="M2950" t="str">
            <v>Elec Distribution 360-373</v>
          </cell>
          <cell r="N2950" t="str">
            <v>False</v>
          </cell>
          <cell r="O2950" t="str">
            <v>Active</v>
          </cell>
          <cell r="P2950" t="str">
            <v>ORG_S53</v>
          </cell>
        </row>
        <row r="2951">
          <cell r="A2951" t="str">
            <v>BI_ZSM52</v>
          </cell>
          <cell r="B2951" t="str">
            <v>ZSM52</v>
          </cell>
          <cell r="C2951" t="str">
            <v>BI_ZSM52 - Failed Electric Dist Plant-Storm St Maries</v>
          </cell>
          <cell r="D2951" t="str">
            <v>ER_2059</v>
          </cell>
          <cell r="E2951" t="str">
            <v>2059</v>
          </cell>
          <cell r="F2951" t="str">
            <v>ER_2059 - Failed Electric Dist Plant-Storm</v>
          </cell>
          <cell r="G2951" t="str">
            <v>Electric Storm</v>
          </cell>
          <cell r="H2951" t="str">
            <v>T&amp;D Operations</v>
          </cell>
          <cell r="I2951" t="str">
            <v>T&amp;D</v>
          </cell>
          <cell r="J2951" t="str">
            <v>Failed Plant &amp; Operations</v>
          </cell>
          <cell r="K2951" t="str">
            <v>SRV_ED</v>
          </cell>
          <cell r="L2951" t="str">
            <v>JUR_ID</v>
          </cell>
          <cell r="M2951" t="str">
            <v>Elec Distribution 360-373</v>
          </cell>
          <cell r="N2951" t="str">
            <v>False</v>
          </cell>
          <cell r="O2951" t="str">
            <v>Active</v>
          </cell>
          <cell r="P2951" t="str">
            <v>ORG_S53</v>
          </cell>
        </row>
        <row r="2952">
          <cell r="A2952" t="str">
            <v>BI_ZSM60</v>
          </cell>
          <cell r="B2952" t="str">
            <v>ZSM60</v>
          </cell>
          <cell r="C2952" t="str">
            <v>BI_ZSM60 - Deteriorated Pole Replacement St Maries</v>
          </cell>
          <cell r="D2952" t="str">
            <v>ER_2055</v>
          </cell>
          <cell r="E2952" t="str">
            <v>2055</v>
          </cell>
          <cell r="F2952" t="str">
            <v>ER_2055 - Electric Distribution Minor Blanket</v>
          </cell>
          <cell r="G2952" t="str">
            <v>Distribution Minor Rebuild</v>
          </cell>
          <cell r="H2952" t="str">
            <v>T&amp;D Operations</v>
          </cell>
          <cell r="I2952" t="str">
            <v>T&amp;D</v>
          </cell>
          <cell r="J2952" t="str">
            <v>Asset Condition</v>
          </cell>
          <cell r="K2952" t="str">
            <v>SRV_ED</v>
          </cell>
          <cell r="L2952" t="str">
            <v>JUR_ID</v>
          </cell>
          <cell r="M2952" t="str">
            <v>Elec Distribution 360-373</v>
          </cell>
          <cell r="N2952" t="str">
            <v>False</v>
          </cell>
          <cell r="O2952" t="str">
            <v>Active</v>
          </cell>
          <cell r="P2952" t="str">
            <v>ORG_S53</v>
          </cell>
        </row>
        <row r="2953">
          <cell r="A2953" t="str">
            <v>BI_ZT800</v>
          </cell>
          <cell r="B2953" t="str">
            <v>ZT800</v>
          </cell>
          <cell r="C2953" t="str">
            <v>BI_ZT800 - PPUD Metering Comms at Steam Plant</v>
          </cell>
          <cell r="D2953" t="str">
            <v>ER_2070</v>
          </cell>
          <cell r="E2953" t="str">
            <v>2070</v>
          </cell>
          <cell r="F2953" t="str">
            <v>ER_2070 - Trans/Dist/Sub Reimbursable Projects</v>
          </cell>
          <cell r="G2953" t="str">
            <v>T&amp;D Reimbursable</v>
          </cell>
          <cell r="H2953" t="str">
            <v>T&amp;D Engineering</v>
          </cell>
          <cell r="I2953" t="str">
            <v>T&amp;D</v>
          </cell>
          <cell r="J2953" t="str">
            <v>Customer Requested</v>
          </cell>
          <cell r="K2953" t="str">
            <v>SRV_ED</v>
          </cell>
          <cell r="L2953" t="str">
            <v>JUR_AN</v>
          </cell>
          <cell r="M2953" t="str">
            <v>Elec Transmission 350-359</v>
          </cell>
          <cell r="N2953" t="str">
            <v>True</v>
          </cell>
          <cell r="O2953" t="str">
            <v>Active</v>
          </cell>
          <cell r="P2953" t="str">
            <v>ORG_E56</v>
          </cell>
        </row>
        <row r="2954">
          <cell r="A2954" t="str">
            <v>BI_ZU201</v>
          </cell>
          <cell r="B2954" t="str">
            <v>ZU201</v>
          </cell>
          <cell r="C2954" t="str">
            <v>BI_ZU201 - System - Distiribution Line Protection</v>
          </cell>
          <cell r="D2954" t="str">
            <v>ER_2276</v>
          </cell>
          <cell r="E2954" t="str">
            <v>2276</v>
          </cell>
          <cell r="F2954" t="str">
            <v>ER_2276 - Distribution Line Protection</v>
          </cell>
          <cell r="G2954" t="str">
            <v>Distribution System Enhancements</v>
          </cell>
          <cell r="H2954" t="str">
            <v>T&amp;D Engineering</v>
          </cell>
          <cell r="I2954" t="str">
            <v>T&amp;D</v>
          </cell>
          <cell r="J2954" t="str">
            <v>Performance &amp; Capacity</v>
          </cell>
          <cell r="K2954" t="str">
            <v>SRV_ED</v>
          </cell>
          <cell r="L2954" t="str">
            <v>JUR_AN</v>
          </cell>
          <cell r="M2954" t="str">
            <v>Elec Distribution 360-373</v>
          </cell>
          <cell r="N2954" t="str">
            <v>False</v>
          </cell>
          <cell r="O2954" t="str">
            <v>Active</v>
          </cell>
          <cell r="P2954" t="str">
            <v>ORG_A50</v>
          </cell>
        </row>
        <row r="2955">
          <cell r="A2955" t="str">
            <v>BI_ZU510</v>
          </cell>
          <cell r="B2955" t="str">
            <v>ZU510</v>
          </cell>
          <cell r="C2955" t="str">
            <v>BI_ZU510 - Joint Use - Make Ready Work</v>
          </cell>
          <cell r="D2955" t="str">
            <v>ER_2058</v>
          </cell>
          <cell r="E2955" t="str">
            <v>2058</v>
          </cell>
          <cell r="F2955" t="str">
            <v>ER_2058 - Spokane Electric Network Incr Capacity</v>
          </cell>
          <cell r="G2955" t="str">
            <v>Downtown Network - Performance &amp; Capacity</v>
          </cell>
          <cell r="H2955" t="str">
            <v>Downtown Network</v>
          </cell>
          <cell r="I2955" t="str">
            <v>T&amp;D</v>
          </cell>
          <cell r="J2955" t="str">
            <v>Performance &amp; Capacity</v>
          </cell>
          <cell r="K2955" t="str">
            <v>SRV_ED</v>
          </cell>
          <cell r="L2955" t="str">
            <v>JUR_WA</v>
          </cell>
          <cell r="M2955" t="str">
            <v>Elec Distribution 360-373</v>
          </cell>
          <cell r="N2955" t="str">
            <v>False</v>
          </cell>
          <cell r="O2955" t="str">
            <v>Inactive</v>
          </cell>
          <cell r="P2955" t="str">
            <v>ORG_R51</v>
          </cell>
        </row>
        <row r="2956">
          <cell r="A2956" t="str">
            <v>BI_ZV024</v>
          </cell>
          <cell r="B2956" t="str">
            <v>ZV024</v>
          </cell>
          <cell r="C2956" t="str">
            <v>BI_ZV024 - Industrial Gas Customer-Minor Blanket</v>
          </cell>
          <cell r="D2956" t="str">
            <v>ER_1052</v>
          </cell>
          <cell r="E2956" t="str">
            <v>1052</v>
          </cell>
          <cell r="F2956" t="str">
            <v>ER_1052 - Industrial Gas Customer Minor Blanket</v>
          </cell>
          <cell r="G2956" t="str">
            <v>New Revenue - Growth</v>
          </cell>
          <cell r="H2956" t="str">
            <v>Growth Subfunction</v>
          </cell>
          <cell r="I2956" t="str">
            <v>Growth</v>
          </cell>
          <cell r="J2956" t="str">
            <v>Customer Requested</v>
          </cell>
          <cell r="K2956" t="str">
            <v>SRV_GD</v>
          </cell>
          <cell r="L2956" t="str">
            <v>JUR_AA</v>
          </cell>
          <cell r="M2956" t="str">
            <v>Gas Distribution 374-387</v>
          </cell>
          <cell r="N2956" t="str">
            <v>False</v>
          </cell>
          <cell r="O2956" t="str">
            <v>Inactive</v>
          </cell>
          <cell r="P2956" t="str">
            <v>ORG_L50</v>
          </cell>
        </row>
        <row r="2957">
          <cell r="A2957" t="str">
            <v>BI_ZV032</v>
          </cell>
          <cell r="B2957" t="str">
            <v>ZV032</v>
          </cell>
          <cell r="C2957" t="str">
            <v>BI_ZV032 - Electric Meters AMR</v>
          </cell>
          <cell r="D2957" t="str">
            <v>ER_2053</v>
          </cell>
          <cell r="E2957" t="str">
            <v>2053</v>
          </cell>
          <cell r="F2957" t="str">
            <v>ER_2053 - Electric Meters AMR</v>
          </cell>
          <cell r="G2957" t="str">
            <v>Regular Capital - Pre Business Case</v>
          </cell>
          <cell r="H2957" t="str">
            <v>No Subfunction</v>
          </cell>
          <cell r="I2957" t="str">
            <v>No Function</v>
          </cell>
          <cell r="J2957" t="str">
            <v>No Driver</v>
          </cell>
          <cell r="K2957" t="str">
            <v>SRV_ED</v>
          </cell>
          <cell r="L2957" t="str">
            <v>JUR_AN</v>
          </cell>
          <cell r="M2957" t="str">
            <v>Elec Distribution 360-373</v>
          </cell>
          <cell r="N2957" t="str">
            <v>False</v>
          </cell>
          <cell r="O2957" t="str">
            <v>Inactive</v>
          </cell>
          <cell r="P2957" t="str">
            <v>ORG_Z08</v>
          </cell>
        </row>
        <row r="2958">
          <cell r="A2958" t="str">
            <v>BI_ZV139</v>
          </cell>
          <cell r="B2958" t="str">
            <v>ZV139</v>
          </cell>
          <cell r="C2958" t="str">
            <v>BI_ZV139 - NTWK Customer Growth</v>
          </cell>
          <cell r="D2958" t="str">
            <v>ER_1000</v>
          </cell>
          <cell r="E2958" t="str">
            <v>1000</v>
          </cell>
          <cell r="F2958" t="str">
            <v>ER_1000 - Electric Revenue Blanket</v>
          </cell>
          <cell r="G2958" t="str">
            <v>New Revenue - Growth</v>
          </cell>
          <cell r="H2958" t="str">
            <v>Growth Subfunction</v>
          </cell>
          <cell r="I2958" t="str">
            <v>Growth</v>
          </cell>
          <cell r="J2958" t="str">
            <v>Customer Requested</v>
          </cell>
          <cell r="K2958" t="str">
            <v>SRV_ED</v>
          </cell>
          <cell r="L2958" t="str">
            <v>JUR_WA</v>
          </cell>
          <cell r="M2958" t="str">
            <v>Elec Distribution 360-373</v>
          </cell>
          <cell r="N2958" t="str">
            <v>False</v>
          </cell>
          <cell r="O2958" t="str">
            <v>Active</v>
          </cell>
          <cell r="P2958" t="str">
            <v>ORG_C57</v>
          </cell>
        </row>
        <row r="2959">
          <cell r="A2959" t="str">
            <v>BI_ZV539</v>
          </cell>
          <cell r="B2959" t="str">
            <v>ZV539</v>
          </cell>
          <cell r="C2959" t="str">
            <v>BI_ZV539 - NTWK Electrical System - Capital Replacement</v>
          </cell>
          <cell r="D2959" t="str">
            <v>ER_2058</v>
          </cell>
          <cell r="E2959" t="str">
            <v>2058</v>
          </cell>
          <cell r="F2959" t="str">
            <v>ER_2058 - Spokane Electric Network Incr Capacity</v>
          </cell>
          <cell r="G2959" t="str">
            <v>Downtown Network - Performance &amp; Capacity</v>
          </cell>
          <cell r="H2959" t="str">
            <v>Downtown Network</v>
          </cell>
          <cell r="I2959" t="str">
            <v>T&amp;D</v>
          </cell>
          <cell r="J2959" t="str">
            <v>Performance &amp; Capacity</v>
          </cell>
          <cell r="K2959" t="str">
            <v>SRV_ED</v>
          </cell>
          <cell r="L2959" t="str">
            <v>JUR_WA</v>
          </cell>
          <cell r="M2959" t="str">
            <v>Elec Distribution 360-373</v>
          </cell>
          <cell r="N2959" t="str">
            <v>False</v>
          </cell>
          <cell r="O2959" t="str">
            <v>Active</v>
          </cell>
          <cell r="P2959" t="str">
            <v>ORG_C57</v>
          </cell>
        </row>
        <row r="2960">
          <cell r="A2960" t="str">
            <v>BI_ZV721</v>
          </cell>
          <cell r="B2960" t="str">
            <v>ZV721</v>
          </cell>
          <cell r="C2960" t="str">
            <v>BI_ZV721 - Cathodic Protection - Spokane</v>
          </cell>
          <cell r="D2960" t="str">
            <v>ER_3004</v>
          </cell>
          <cell r="E2960" t="str">
            <v>3004</v>
          </cell>
          <cell r="F2960" t="str">
            <v>ER_3004 - Cathodic Protection-Minor Blanket</v>
          </cell>
          <cell r="G2960" t="str">
            <v>Gas Cathodic Protection Program</v>
          </cell>
          <cell r="H2960" t="str">
            <v>Gas Subfunction</v>
          </cell>
          <cell r="I2960" t="str">
            <v>Gas</v>
          </cell>
          <cell r="J2960" t="str">
            <v>Mandatory &amp; Compliance</v>
          </cell>
          <cell r="K2960" t="str">
            <v>SRV_GD</v>
          </cell>
          <cell r="L2960" t="str">
            <v>JUR_WA</v>
          </cell>
          <cell r="M2960" t="str">
            <v>Gas Distribution 374-387</v>
          </cell>
          <cell r="N2960" t="str">
            <v>False</v>
          </cell>
          <cell r="O2960" t="str">
            <v>Active</v>
          </cell>
          <cell r="P2960" t="str">
            <v>ORG_B51</v>
          </cell>
        </row>
        <row r="2961">
          <cell r="A2961" t="str">
            <v>BI_ZVG15</v>
          </cell>
          <cell r="B2961" t="str">
            <v>ZVG15</v>
          </cell>
          <cell r="C2961" t="str">
            <v>BI_ZVG15 - Replace System Reinforcement - Spokane</v>
          </cell>
          <cell r="D2961" t="str">
            <v>ER_3000</v>
          </cell>
          <cell r="E2961" t="str">
            <v>3000</v>
          </cell>
          <cell r="F2961" t="str">
            <v>ER_3000 - Gas Reinforce-Minor Blanket</v>
          </cell>
          <cell r="G2961" t="str">
            <v>Gas Reinforcement Program</v>
          </cell>
          <cell r="H2961" t="str">
            <v>Gas Subfunction</v>
          </cell>
          <cell r="I2961" t="str">
            <v>Gas</v>
          </cell>
          <cell r="J2961" t="str">
            <v>Performance &amp; Capacity</v>
          </cell>
          <cell r="K2961" t="str">
            <v>SRV_GD</v>
          </cell>
          <cell r="L2961" t="str">
            <v>JUR_WA</v>
          </cell>
          <cell r="M2961" t="str">
            <v>Gas Distribution 374-387</v>
          </cell>
          <cell r="N2961" t="str">
            <v>False</v>
          </cell>
          <cell r="O2961" t="str">
            <v>Active</v>
          </cell>
          <cell r="P2961" t="str">
            <v>ORG_L50</v>
          </cell>
        </row>
        <row r="2962">
          <cell r="A2962" t="str">
            <v>BI_ZVG16</v>
          </cell>
          <cell r="B2962" t="str">
            <v>ZVG16</v>
          </cell>
          <cell r="C2962" t="str">
            <v>BI_ZVG16 - Replace Deteriorated Gas System - Spokane</v>
          </cell>
          <cell r="D2962" t="str">
            <v>ER_3001</v>
          </cell>
          <cell r="E2962" t="str">
            <v>3001</v>
          </cell>
          <cell r="F2962" t="str">
            <v>ER_3001 - Replace Deteriorating Gas System</v>
          </cell>
          <cell r="G2962" t="str">
            <v>Gas Deteriorated Steel Pipe Replacement Program</v>
          </cell>
          <cell r="H2962" t="str">
            <v>Gas Subfunction</v>
          </cell>
          <cell r="I2962" t="str">
            <v>Gas</v>
          </cell>
          <cell r="J2962" t="str">
            <v>Asset Condition</v>
          </cell>
          <cell r="K2962" t="str">
            <v>SRV_GD</v>
          </cell>
          <cell r="L2962" t="str">
            <v>JUR_WA</v>
          </cell>
          <cell r="M2962" t="str">
            <v>Gas Distribution 374-387</v>
          </cell>
          <cell r="N2962" t="str">
            <v>False</v>
          </cell>
          <cell r="O2962" t="str">
            <v>Active</v>
          </cell>
          <cell r="P2962" t="str">
            <v>ORG_L50</v>
          </cell>
        </row>
        <row r="2963">
          <cell r="A2963" t="str">
            <v>BI_ZVG17</v>
          </cell>
          <cell r="B2963" t="str">
            <v>ZVG17</v>
          </cell>
          <cell r="C2963" t="str">
            <v>BI_ZVG17 - Gas Regulator Station Reliability-Spokane</v>
          </cell>
          <cell r="D2963" t="str">
            <v>ER_3002</v>
          </cell>
          <cell r="E2963" t="str">
            <v>3002</v>
          </cell>
          <cell r="F2963" t="str">
            <v>ER_3002 - Regulator Reliable - Blanket</v>
          </cell>
          <cell r="G2963" t="str">
            <v>Gas Regulator Station Replacement Program</v>
          </cell>
          <cell r="H2963" t="str">
            <v>Gas Subfunction</v>
          </cell>
          <cell r="I2963" t="str">
            <v>Gas</v>
          </cell>
          <cell r="J2963" t="str">
            <v>Asset Condition</v>
          </cell>
          <cell r="K2963" t="str">
            <v>SRV_GD</v>
          </cell>
          <cell r="L2963" t="str">
            <v>JUR_WA</v>
          </cell>
          <cell r="M2963" t="str">
            <v>Gas Distribution 374-387</v>
          </cell>
          <cell r="N2963" t="str">
            <v>False</v>
          </cell>
          <cell r="O2963" t="str">
            <v>Active</v>
          </cell>
          <cell r="P2963" t="str">
            <v>ORG_L50</v>
          </cell>
        </row>
        <row r="2964">
          <cell r="A2964" t="str">
            <v>BI_ZVG23</v>
          </cell>
          <cell r="B2964" t="str">
            <v>ZVG23</v>
          </cell>
          <cell r="C2964" t="str">
            <v>BI_ZVG23 - Relocate Due to St&amp;Hwy Work - Spokane</v>
          </cell>
          <cell r="D2964" t="str">
            <v>ER_3003</v>
          </cell>
          <cell r="E2964" t="str">
            <v>3003</v>
          </cell>
          <cell r="F2964" t="str">
            <v>ER_3003 - Gas Replace-St&amp;Hwy</v>
          </cell>
          <cell r="G2964" t="str">
            <v>Gas Replacement Street and Highway Program</v>
          </cell>
          <cell r="H2964" t="str">
            <v>Gas Subfunction</v>
          </cell>
          <cell r="I2964" t="str">
            <v>Gas</v>
          </cell>
          <cell r="J2964" t="str">
            <v>Mandatory &amp; Compliance</v>
          </cell>
          <cell r="K2964" t="str">
            <v>SRV_GD</v>
          </cell>
          <cell r="L2964" t="str">
            <v>JUR_WA</v>
          </cell>
          <cell r="M2964" t="str">
            <v>Gas Distribution 374-387</v>
          </cell>
          <cell r="N2964" t="str">
            <v>False</v>
          </cell>
          <cell r="O2964" t="str">
            <v>Active</v>
          </cell>
          <cell r="P2964" t="str">
            <v>ORG_L50</v>
          </cell>
        </row>
        <row r="2965">
          <cell r="A2965" t="str">
            <v>BI_ZWO24</v>
          </cell>
          <cell r="B2965" t="str">
            <v>ZWO24</v>
          </cell>
          <cell r="C2965" t="str">
            <v>BI_ZWO24 - Industrial Gas Customers-Minor Blanket</v>
          </cell>
          <cell r="D2965" t="str">
            <v>ER_1052</v>
          </cell>
          <cell r="E2965" t="str">
            <v>1052</v>
          </cell>
          <cell r="F2965" t="str">
            <v>ER_1052 - Industrial Gas Customer Minor Blanket</v>
          </cell>
          <cell r="G2965" t="str">
            <v>New Revenue - Growth</v>
          </cell>
          <cell r="H2965" t="str">
            <v>Growth Subfunction</v>
          </cell>
          <cell r="I2965" t="str">
            <v>Growth</v>
          </cell>
          <cell r="J2965" t="str">
            <v>Customer Requested</v>
          </cell>
          <cell r="K2965" t="str">
            <v>SRV_GD</v>
          </cell>
          <cell r="L2965" t="str">
            <v>JUR_AA</v>
          </cell>
          <cell r="M2965" t="str">
            <v>Gas Distribution 374-387</v>
          </cell>
          <cell r="N2965" t="str">
            <v>False</v>
          </cell>
          <cell r="O2965" t="str">
            <v>Inactive</v>
          </cell>
          <cell r="P2965" t="str">
            <v>ORG_G50</v>
          </cell>
        </row>
        <row r="2966">
          <cell r="A2966" t="str">
            <v>BI_ZZZZ1</v>
          </cell>
          <cell r="B2966" t="str">
            <v>ZZZZ1</v>
          </cell>
          <cell r="C2966" t="str">
            <v>BI_ZZZZ1 - Offset to Budget</v>
          </cell>
          <cell r="D2966" t="str">
            <v>ER_8001</v>
          </cell>
          <cell r="E2966" t="str">
            <v>8001</v>
          </cell>
          <cell r="F2966" t="str">
            <v>ER_8001 - Offset To Budget</v>
          </cell>
          <cell r="G2966" t="str">
            <v>Offset to Budget</v>
          </cell>
          <cell r="H2966" t="str">
            <v>Other Subfunction</v>
          </cell>
          <cell r="I2966" t="str">
            <v>Other Function</v>
          </cell>
          <cell r="J2966" t="str">
            <v>Asset Condition</v>
          </cell>
          <cell r="K2966" t="str">
            <v>SRV_CD</v>
          </cell>
          <cell r="L2966" t="str">
            <v>JUR_AA</v>
          </cell>
          <cell r="M2966" t="str">
            <v>General 12yr 389 / 393-395 / 397-398</v>
          </cell>
          <cell r="N2966" t="str">
            <v>False</v>
          </cell>
          <cell r="O2966" t="str">
            <v>Active</v>
          </cell>
          <cell r="P2966" t="str">
            <v>ORG_F55</v>
          </cell>
        </row>
        <row r="2967">
          <cell r="A2967" t="str">
            <v>BI_ZZZZ2</v>
          </cell>
          <cell r="B2967" t="str">
            <v>ZZZZ2</v>
          </cell>
          <cell r="C2967" t="str">
            <v>BI_ZZZZ2 - Offset To Budget with AFUDC</v>
          </cell>
          <cell r="D2967" t="str">
            <v>ER_8001</v>
          </cell>
          <cell r="E2967" t="str">
            <v>8001</v>
          </cell>
          <cell r="F2967" t="str">
            <v>ER_8001 - Offset To Budget</v>
          </cell>
          <cell r="G2967" t="str">
            <v>Offset to Budget</v>
          </cell>
          <cell r="H2967" t="str">
            <v>Other Subfunction</v>
          </cell>
          <cell r="I2967" t="str">
            <v>Other Function</v>
          </cell>
          <cell r="J2967" t="str">
            <v>Asset Condition</v>
          </cell>
          <cell r="K2967" t="str">
            <v>SRV_CD</v>
          </cell>
          <cell r="L2967" t="str">
            <v>JUR_AA</v>
          </cell>
          <cell r="M2967" t="str">
            <v>General 12yr 389 / 393-395 / 397-398</v>
          </cell>
          <cell r="N2967" t="str">
            <v>True</v>
          </cell>
          <cell r="O2967" t="str">
            <v>Active</v>
          </cell>
          <cell r="P2967" t="str">
            <v>ORG_F55</v>
          </cell>
        </row>
        <row r="2968">
          <cell r="A2968" t="str">
            <v>BI_ZZZZZ</v>
          </cell>
          <cell r="B2968" t="str">
            <v>ZZZZZ</v>
          </cell>
          <cell r="C2968" t="str">
            <v>BI_ZZZZZ - Accounting Transfer Adjustments</v>
          </cell>
          <cell r="D2968" t="str">
            <v>ER_8000</v>
          </cell>
          <cell r="E2968" t="str">
            <v>8000</v>
          </cell>
          <cell r="F2968" t="str">
            <v>ER_8000 - Accounting Transfer Adjustments</v>
          </cell>
          <cell r="G2968" t="str">
            <v>Accounting Transfer Adjustments</v>
          </cell>
          <cell r="H2968" t="str">
            <v>Outside Regular Capital</v>
          </cell>
          <cell r="I2968" t="str">
            <v>Outside Regular Capital Subfunction</v>
          </cell>
          <cell r="J2968" t="str">
            <v>No Driver</v>
          </cell>
          <cell r="K2968" t="str">
            <v>SRV_CD</v>
          </cell>
          <cell r="L2968" t="str">
            <v>JUR_AA</v>
          </cell>
          <cell r="M2968" t="str">
            <v>General 5yr 389 / 393-395 / 397-398</v>
          </cell>
          <cell r="N2968" t="str">
            <v>False</v>
          </cell>
          <cell r="O2968" t="str">
            <v>Active</v>
          </cell>
          <cell r="P2968" t="str">
            <v>ORG_X57</v>
          </cell>
        </row>
      </sheetData>
      <sheetData sheetId="3">
        <row r="2">
          <cell r="A2" t="str">
            <v>Apprentice/Craft Training</v>
          </cell>
          <cell r="B2" t="str">
            <v>Rosentrater</v>
          </cell>
        </row>
        <row r="3">
          <cell r="A3" t="str">
            <v>Atlas</v>
          </cell>
          <cell r="B3" t="str">
            <v>Kensok</v>
          </cell>
        </row>
        <row r="4">
          <cell r="A4" t="str">
            <v>Automation Replacement</v>
          </cell>
          <cell r="B4" t="str">
            <v>Thackston - Kinney?</v>
          </cell>
        </row>
        <row r="5">
          <cell r="A5" t="str">
            <v>Base Load Hydro</v>
          </cell>
          <cell r="B5" t="str">
            <v>Thackston - Kinney?</v>
          </cell>
        </row>
        <row r="6">
          <cell r="A6" t="str">
            <v>Base Load Thermal Program</v>
          </cell>
          <cell r="B6" t="str">
            <v>Thackston - Kinney?</v>
          </cell>
        </row>
        <row r="7">
          <cell r="A7" t="str">
            <v>Basic Workplace Technology Delivery</v>
          </cell>
          <cell r="B7" t="str">
            <v>Kensok</v>
          </cell>
        </row>
        <row r="8">
          <cell r="A8" t="str">
            <v>Boulder Park Generator Replacement</v>
          </cell>
          <cell r="B8" t="str">
            <v>Thackston - Kinney?</v>
          </cell>
        </row>
        <row r="9">
          <cell r="A9" t="str">
            <v>Cabinet Gorge 15 kV Bus Replacement</v>
          </cell>
          <cell r="B9" t="str">
            <v>Thackston - Kinney?</v>
          </cell>
        </row>
        <row r="10">
          <cell r="A10" t="str">
            <v>Cabinet Gorge Dam Fishway</v>
          </cell>
          <cell r="B10" t="str">
            <v>Thackston - Kinney?</v>
          </cell>
        </row>
        <row r="11">
          <cell r="A11" t="str">
            <v>Cabinet Gorge HVAC Replacement</v>
          </cell>
          <cell r="B11" t="str">
            <v>Thackston - Kinney?</v>
          </cell>
        </row>
        <row r="12">
          <cell r="A12" t="str">
            <v>Cabinet Gorge Station Service</v>
          </cell>
          <cell r="B12" t="str">
            <v>Thackston - Kinney?</v>
          </cell>
        </row>
        <row r="13">
          <cell r="A13" t="str">
            <v>Cabinet Gorge Stop Log Replacement</v>
          </cell>
          <cell r="B13" t="str">
            <v>Thackston - Kinney?</v>
          </cell>
        </row>
        <row r="14">
          <cell r="A14" t="str">
            <v>Cabinet Gorge Unit 3 Protection &amp; Control Upgrade</v>
          </cell>
          <cell r="B14" t="str">
            <v>Thackston - Kinney?</v>
          </cell>
        </row>
        <row r="15">
          <cell r="A15" t="str">
            <v>Cabinet Gorge Unit 4 Protection &amp; Control Upgrade</v>
          </cell>
          <cell r="B15" t="str">
            <v>Thackston - Kinney?</v>
          </cell>
        </row>
        <row r="16">
          <cell r="A16" t="str">
            <v>Cabinet Gorge Unwatering Pumps</v>
          </cell>
          <cell r="B16" t="str">
            <v>Thackston - Kinney?</v>
          </cell>
        </row>
        <row r="17">
          <cell r="A17" t="str">
            <v>Campus Repurposing Phase 1</v>
          </cell>
          <cell r="B17" t="str">
            <v>Other</v>
          </cell>
        </row>
        <row r="18">
          <cell r="A18" t="str">
            <v>Campus Repurposing Phase 2</v>
          </cell>
          <cell r="B18" t="str">
            <v>Other</v>
          </cell>
        </row>
        <row r="19">
          <cell r="A19" t="str">
            <v>Capital Tools &amp; Stores</v>
          </cell>
          <cell r="B19" t="str">
            <v>Rosentrater</v>
          </cell>
        </row>
        <row r="20">
          <cell r="A20" t="str">
            <v>Central 24 HR Operations Facility</v>
          </cell>
          <cell r="B20" t="str">
            <v>Rosentrater</v>
          </cell>
        </row>
        <row r="21">
          <cell r="A21" t="str">
            <v>CIP v5 Transition - Cyber Asset Electronic Access</v>
          </cell>
          <cell r="B21" t="str">
            <v>Kensok</v>
          </cell>
        </row>
        <row r="22">
          <cell r="A22" t="str">
            <v>Clark Fork Settlement Agreement</v>
          </cell>
          <cell r="B22" t="str">
            <v>Thackston - Kinney?</v>
          </cell>
        </row>
        <row r="23">
          <cell r="A23" t="str">
            <v>Colstrip Transmission</v>
          </cell>
          <cell r="B23" t="str">
            <v>Rosentrater</v>
          </cell>
        </row>
        <row r="24">
          <cell r="A24" t="str">
            <v>Control and Safety Network Infrastructure</v>
          </cell>
          <cell r="B24" t="str">
            <v>Kensok</v>
          </cell>
        </row>
        <row r="25">
          <cell r="A25" t="str">
            <v>Coyote Springs LTSA</v>
          </cell>
          <cell r="B25" t="str">
            <v>Thackston - Kinney?</v>
          </cell>
        </row>
        <row r="26">
          <cell r="A26" t="str">
            <v>CS2 Single Phase Transformer</v>
          </cell>
          <cell r="B26" t="str">
            <v>Thackston - Kinney?</v>
          </cell>
        </row>
        <row r="27">
          <cell r="A27" t="str">
            <v>Customer Experience Platform Program</v>
          </cell>
          <cell r="B27" t="str">
            <v>Magalsky</v>
          </cell>
        </row>
        <row r="28">
          <cell r="A28" t="str">
            <v>Customer Facing Technology Program</v>
          </cell>
          <cell r="B28" t="str">
            <v>Magalsky</v>
          </cell>
        </row>
        <row r="29">
          <cell r="A29" t="str">
            <v>Customer Transactional Systems</v>
          </cell>
          <cell r="B29" t="str">
            <v>Magalsky</v>
          </cell>
        </row>
        <row r="30">
          <cell r="A30" t="str">
            <v>Data Center Compute and Storage Systems</v>
          </cell>
          <cell r="B30" t="str">
            <v>Kensok</v>
          </cell>
        </row>
        <row r="31">
          <cell r="A31" t="str">
            <v>Digital Grid Network</v>
          </cell>
          <cell r="B31" t="str">
            <v>Kensok</v>
          </cell>
        </row>
        <row r="32">
          <cell r="A32" t="str">
            <v>Distribution Grid Modernization</v>
          </cell>
          <cell r="B32" t="str">
            <v>Rosentrater</v>
          </cell>
        </row>
        <row r="33">
          <cell r="A33" t="str">
            <v>Distribution Minor Rebuild</v>
          </cell>
          <cell r="B33" t="str">
            <v>Rosentrater</v>
          </cell>
        </row>
        <row r="34">
          <cell r="A34" t="str">
            <v>Distribution System Enhancements</v>
          </cell>
          <cell r="B34" t="str">
            <v>Rosentrater</v>
          </cell>
        </row>
        <row r="35">
          <cell r="A35" t="str">
            <v>Distribution Transformer Change Out Program</v>
          </cell>
          <cell r="B35" t="str">
            <v>Rosentrater</v>
          </cell>
        </row>
        <row r="36">
          <cell r="A36" t="str">
            <v>Downtown Campus</v>
          </cell>
          <cell r="B36" t="str">
            <v>Other</v>
          </cell>
        </row>
        <row r="37">
          <cell r="A37" t="str">
            <v>Downtown Network - Asset Condition</v>
          </cell>
          <cell r="B37" t="str">
            <v>Rosentrater</v>
          </cell>
        </row>
        <row r="38">
          <cell r="A38" t="str">
            <v>Downtown Network - Performance &amp; Capacity</v>
          </cell>
          <cell r="B38" t="str">
            <v>Rosentrater</v>
          </cell>
        </row>
        <row r="39">
          <cell r="A39" t="str">
            <v>Elec Relocation and Replacement Program</v>
          </cell>
          <cell r="B39" t="str">
            <v>Rosentrater</v>
          </cell>
        </row>
        <row r="40">
          <cell r="A40" t="str">
            <v>Electric Storm</v>
          </cell>
          <cell r="B40" t="str">
            <v>Rosentrater</v>
          </cell>
        </row>
        <row r="41">
          <cell r="A41" t="str">
            <v>Electric Transportation</v>
          </cell>
          <cell r="B41" t="str">
            <v>Magalsky</v>
          </cell>
        </row>
        <row r="42">
          <cell r="A42" t="str">
            <v>Endpoint Compute and Productivity Systems</v>
          </cell>
          <cell r="B42" t="str">
            <v>Kensok</v>
          </cell>
        </row>
        <row r="43">
          <cell r="A43" t="str">
            <v>Energy Delivery Modernization</v>
          </cell>
          <cell r="B43" t="str">
            <v>Other</v>
          </cell>
        </row>
        <row r="44">
          <cell r="A44" t="str">
            <v>Energy Delivery Modernization &amp; Operational Efficiency</v>
          </cell>
          <cell r="B44" t="str">
            <v>Kensok</v>
          </cell>
        </row>
        <row r="45">
          <cell r="A45" t="str">
            <v>Energy Delivery Operational Efficiency &amp; Shared Services</v>
          </cell>
          <cell r="B45" t="str">
            <v>Kensok</v>
          </cell>
        </row>
        <row r="46">
          <cell r="A46" t="str">
            <v>Energy Imbalance Market</v>
          </cell>
          <cell r="B46" t="str">
            <v>Kinney</v>
          </cell>
        </row>
        <row r="47">
          <cell r="A47" t="str">
            <v>Energy Imbalance Market Modernization &amp; Operational Efficiency</v>
          </cell>
          <cell r="B47" t="str">
            <v>Kinney</v>
          </cell>
        </row>
        <row r="48">
          <cell r="A48" t="str">
            <v>Energy Resources Modernization &amp; Operational Efficiency</v>
          </cell>
          <cell r="B48" t="str">
            <v>Kensok</v>
          </cell>
        </row>
        <row r="49">
          <cell r="A49" t="str">
            <v>Enterprise &amp; Control Network Infrastructure</v>
          </cell>
          <cell r="B49" t="str">
            <v>Kensok</v>
          </cell>
        </row>
        <row r="50">
          <cell r="A50" t="str">
            <v>Enterprise Business Continuity</v>
          </cell>
          <cell r="B50" t="str">
            <v>Kensok</v>
          </cell>
        </row>
        <row r="51">
          <cell r="A51" t="str">
            <v>Enterprise Communication Systems</v>
          </cell>
          <cell r="B51" t="str">
            <v>Kensok</v>
          </cell>
        </row>
        <row r="52">
          <cell r="A52" t="str">
            <v>Enterprise Data Science</v>
          </cell>
          <cell r="B52" t="str">
            <v>Kensok</v>
          </cell>
        </row>
        <row r="53">
          <cell r="A53" t="str">
            <v>Enterprise Network Infrastructure</v>
          </cell>
          <cell r="B53" t="str">
            <v>Kensok</v>
          </cell>
        </row>
        <row r="54">
          <cell r="A54" t="str">
            <v>Enterprise Security</v>
          </cell>
          <cell r="B54" t="str">
            <v>Kensok</v>
          </cell>
        </row>
        <row r="55">
          <cell r="A55" t="str">
            <v>Environmental Control &amp; Monitoring Systems</v>
          </cell>
          <cell r="B55" t="str">
            <v>Kensok</v>
          </cell>
        </row>
        <row r="56">
          <cell r="A56" t="str">
            <v>ET Modernization &amp; Operational Efficiency - Technology</v>
          </cell>
          <cell r="B56" t="str">
            <v>Kensok</v>
          </cell>
        </row>
        <row r="57">
          <cell r="A57" t="str">
            <v>Facilities and Storage Location Security</v>
          </cell>
          <cell r="B57" t="str">
            <v>Kensok</v>
          </cell>
        </row>
        <row r="58">
          <cell r="A58" t="str">
            <v>Facilities Driven Technology Improvements</v>
          </cell>
          <cell r="B58" t="str">
            <v>Other</v>
          </cell>
        </row>
        <row r="59">
          <cell r="A59" t="str">
            <v>Fiber Network Lease Service Replacement</v>
          </cell>
          <cell r="B59" t="str">
            <v>Kensok</v>
          </cell>
        </row>
        <row r="60">
          <cell r="A60" t="str">
            <v>Financial &amp; Accounting Technology</v>
          </cell>
          <cell r="B60" t="str">
            <v>Kensok</v>
          </cell>
        </row>
        <row r="61">
          <cell r="A61" t="str">
            <v>Fleet Services Capital Plan</v>
          </cell>
          <cell r="B61" t="str">
            <v>Rosentrater</v>
          </cell>
        </row>
        <row r="62">
          <cell r="A62" t="str">
            <v>Gas Above Grade Pipe Remediation Program</v>
          </cell>
          <cell r="B62" t="str">
            <v>Rosentrater</v>
          </cell>
        </row>
        <row r="63">
          <cell r="A63" t="str">
            <v>Gas Airway Heights HP Reinforcement</v>
          </cell>
          <cell r="B63" t="str">
            <v>Rosentrater</v>
          </cell>
        </row>
        <row r="64">
          <cell r="A64" t="str">
            <v>Gas Cathodic Protection Program</v>
          </cell>
          <cell r="B64" t="str">
            <v>Rosentrater</v>
          </cell>
        </row>
        <row r="65">
          <cell r="A65" t="str">
            <v>Gas Cheney HP Reinforcement</v>
          </cell>
          <cell r="B65" t="str">
            <v>Rosentrater</v>
          </cell>
        </row>
        <row r="66">
          <cell r="A66" t="str">
            <v>Gas Deteriorated Steel Pipe Replacement Program</v>
          </cell>
          <cell r="B66" t="str">
            <v>Rosentrater</v>
          </cell>
        </row>
        <row r="67">
          <cell r="A67" t="str">
            <v>Gas ERT Replacement Program</v>
          </cell>
          <cell r="B67" t="str">
            <v>Rosentrater</v>
          </cell>
        </row>
        <row r="68">
          <cell r="A68" t="str">
            <v>Gas Facility Replacement Program (GFRP) Aldyl A Pipe Replacement</v>
          </cell>
          <cell r="B68" t="str">
            <v>Rosentrater</v>
          </cell>
        </row>
        <row r="69">
          <cell r="A69" t="str">
            <v>Gas HP Pipeline Remediation Program</v>
          </cell>
          <cell r="B69" t="str">
            <v>Rosentrater</v>
          </cell>
        </row>
        <row r="70">
          <cell r="A70" t="str">
            <v>Gas Isolated Steel Replacement Program</v>
          </cell>
          <cell r="B70" t="str">
            <v>Rosentrater</v>
          </cell>
        </row>
        <row r="71">
          <cell r="A71" t="str">
            <v>Gas Non-Revenue Program</v>
          </cell>
          <cell r="B71" t="str">
            <v>Rosentrater</v>
          </cell>
        </row>
        <row r="72">
          <cell r="A72" t="str">
            <v>Gas Operator Qualification Compliance</v>
          </cell>
          <cell r="B72" t="str">
            <v>Rosentrater</v>
          </cell>
        </row>
        <row r="73">
          <cell r="A73" t="str">
            <v>Gas Overbuilt Pipe Replacement Program</v>
          </cell>
          <cell r="B73" t="str">
            <v>Rosentrater</v>
          </cell>
        </row>
        <row r="74">
          <cell r="A74" t="str">
            <v>Gas PMC Program</v>
          </cell>
          <cell r="B74" t="str">
            <v>Rosentrater</v>
          </cell>
        </row>
        <row r="75">
          <cell r="A75" t="str">
            <v>Gas Pullman HP Reinforcement Project</v>
          </cell>
          <cell r="B75" t="str">
            <v>Rosentrater</v>
          </cell>
        </row>
        <row r="76">
          <cell r="A76" t="str">
            <v>Gas Regulator Station Replacement Program</v>
          </cell>
          <cell r="B76" t="str">
            <v>Rosentrater</v>
          </cell>
        </row>
        <row r="77">
          <cell r="A77" t="str">
            <v>Gas Reinforcement Program</v>
          </cell>
          <cell r="B77" t="str">
            <v>Rosentrater</v>
          </cell>
        </row>
        <row r="78">
          <cell r="A78" t="str">
            <v>Gas Replacement Street and Highway Program</v>
          </cell>
          <cell r="B78" t="str">
            <v>Rosentrater</v>
          </cell>
        </row>
        <row r="79">
          <cell r="A79" t="str">
            <v>Gas Telemetry Program</v>
          </cell>
          <cell r="B79" t="str">
            <v>Rosentrater</v>
          </cell>
        </row>
        <row r="80">
          <cell r="A80" t="str">
            <v>Gas Transient Voltage Mitigation Program</v>
          </cell>
          <cell r="B80" t="str">
            <v>Rosentrater</v>
          </cell>
        </row>
        <row r="81">
          <cell r="A81" t="str">
            <v>Gas Warden HP Reinforcement</v>
          </cell>
          <cell r="B81" t="str">
            <v>Rosentrater</v>
          </cell>
        </row>
        <row r="82">
          <cell r="A82" t="str">
            <v>Generation DC Supplied System Update</v>
          </cell>
          <cell r="B82" t="str">
            <v>Thackston - Kinney?</v>
          </cell>
        </row>
        <row r="83">
          <cell r="A83" t="str">
            <v>Generation Masonry Building Rehabilitation</v>
          </cell>
          <cell r="B83" t="str">
            <v>Thackston - Kinney?</v>
          </cell>
        </row>
        <row r="84">
          <cell r="A84" t="str">
            <v>Generation Protection Upgrades</v>
          </cell>
          <cell r="B84" t="str">
            <v>Thackston - Kinney?</v>
          </cell>
        </row>
        <row r="85">
          <cell r="A85" t="str">
            <v>Generation, Substation &amp; Gas Location Security</v>
          </cell>
          <cell r="B85" t="str">
            <v>Kensok</v>
          </cell>
        </row>
        <row r="86">
          <cell r="A86" t="str">
            <v>High Voltage Protection (HVP) Refresh</v>
          </cell>
          <cell r="B86" t="str">
            <v>Kensok</v>
          </cell>
        </row>
        <row r="87">
          <cell r="A87" t="str">
            <v>HMI Control Software</v>
          </cell>
          <cell r="B87" t="str">
            <v>Thackston - Kinney?</v>
          </cell>
        </row>
        <row r="88">
          <cell r="A88" t="str">
            <v>Human Resources Technology</v>
          </cell>
          <cell r="B88" t="str">
            <v>Kensok</v>
          </cell>
        </row>
        <row r="89">
          <cell r="A89" t="str">
            <v>Hydro Safety Minor Blanket</v>
          </cell>
          <cell r="B89" t="str">
            <v>Thackston - Kinney?</v>
          </cell>
        </row>
        <row r="90">
          <cell r="A90" t="str">
            <v>Identity and Access Governance (IAG)</v>
          </cell>
          <cell r="B90" t="str">
            <v>Kensok</v>
          </cell>
        </row>
        <row r="91">
          <cell r="A91" t="str">
            <v>Jackson Prairie Joint Project</v>
          </cell>
          <cell r="B91" t="str">
            <v>Rosentrater</v>
          </cell>
        </row>
        <row r="92">
          <cell r="A92" t="str">
            <v>Joint Use</v>
          </cell>
          <cell r="B92" t="str">
            <v>Rosentrater</v>
          </cell>
        </row>
        <row r="93">
          <cell r="A93" t="str">
            <v>KF_Fuel Yard Equipment Replacement</v>
          </cell>
          <cell r="B93" t="str">
            <v>Thackston - Kinney?</v>
          </cell>
        </row>
        <row r="94">
          <cell r="A94" t="str">
            <v>Land Mobile Radio &amp; Real Time Communication Systems</v>
          </cell>
          <cell r="B94" t="str">
            <v>Kensok</v>
          </cell>
        </row>
        <row r="95">
          <cell r="A95" t="str">
            <v>LED Change-Out Program</v>
          </cell>
          <cell r="B95" t="str">
            <v>Rosentrater</v>
          </cell>
        </row>
        <row r="96">
          <cell r="A96" t="str">
            <v>Legal &amp; Compliance Technology</v>
          </cell>
          <cell r="B96" t="str">
            <v>Kensok</v>
          </cell>
        </row>
        <row r="97">
          <cell r="A97" t="str">
            <v>Little Falls Plant Upgrade</v>
          </cell>
          <cell r="B97" t="str">
            <v>Thackston - Kinney?</v>
          </cell>
        </row>
        <row r="98">
          <cell r="A98" t="str">
            <v>Long Lake Plant Upgrade</v>
          </cell>
          <cell r="B98" t="str">
            <v>Thackston - Kinney?</v>
          </cell>
        </row>
        <row r="99">
          <cell r="A99" t="str">
            <v>Meter Minor Blanket</v>
          </cell>
          <cell r="B99" t="str">
            <v>Rosentrater</v>
          </cell>
        </row>
        <row r="100">
          <cell r="A100" t="str">
            <v>Monroe Street Abandoned Penstock Stabilization</v>
          </cell>
          <cell r="B100" t="str">
            <v>Thackston - Kinney?</v>
          </cell>
        </row>
        <row r="101">
          <cell r="A101" t="str">
            <v>N Lewiston Autotransformer - Failed Plant</v>
          </cell>
          <cell r="B101" t="str">
            <v>Rosentrater</v>
          </cell>
        </row>
        <row r="102">
          <cell r="A102" t="str">
            <v>Network Backbone</v>
          </cell>
          <cell r="B102" t="str">
            <v>Kensok</v>
          </cell>
        </row>
        <row r="103">
          <cell r="A103" t="str">
            <v>New Deer Park Service Center</v>
          </cell>
          <cell r="B103" t="str">
            <v>Other</v>
          </cell>
        </row>
        <row r="104">
          <cell r="A104" t="str">
            <v>New Dollar Road Service Center</v>
          </cell>
          <cell r="B104" t="str">
            <v>Other</v>
          </cell>
        </row>
        <row r="105">
          <cell r="A105" t="str">
            <v>New Revenue - Growth</v>
          </cell>
          <cell r="B105" t="str">
            <v>Rosentrater</v>
          </cell>
        </row>
        <row r="106">
          <cell r="A106" t="str">
            <v>Nine Mile HED Battery Building</v>
          </cell>
          <cell r="B106" t="str">
            <v>Thackston - Kinney?</v>
          </cell>
        </row>
        <row r="107">
          <cell r="A107" t="str">
            <v>Nine Mile Powerhouse Crane Rehab</v>
          </cell>
          <cell r="B107" t="str">
            <v>Thackston - Kinney?</v>
          </cell>
        </row>
        <row r="108">
          <cell r="A108" t="str">
            <v>Nine Mile Units 3 &amp; 4 Control Upgrade</v>
          </cell>
          <cell r="B108" t="str">
            <v>Thackston - Kinney?</v>
          </cell>
        </row>
        <row r="109">
          <cell r="A109" t="str">
            <v>Noxon Rapids HVAC</v>
          </cell>
          <cell r="B109" t="str">
            <v>Thackston - Kinney?</v>
          </cell>
        </row>
        <row r="110">
          <cell r="A110" t="str">
            <v>Noxon Rapids Spillgate Refurbishment</v>
          </cell>
          <cell r="B110" t="str">
            <v>Thackston - Kinney?</v>
          </cell>
        </row>
        <row r="111">
          <cell r="A111" t="str">
            <v>Oil Storage Improvements</v>
          </cell>
          <cell r="B111" t="str">
            <v>Rosentrater</v>
          </cell>
        </row>
        <row r="112">
          <cell r="A112" t="str">
            <v>Outage Management System &amp; Advanced Distribution Management System (OMS &amp; ADMS)</v>
          </cell>
          <cell r="B112" t="str">
            <v>Kensok</v>
          </cell>
        </row>
        <row r="113">
          <cell r="A113" t="str">
            <v>Palouse Service Center</v>
          </cell>
          <cell r="B113" t="str">
            <v>Kensok</v>
          </cell>
        </row>
        <row r="114">
          <cell r="A114" t="str">
            <v>Payment Card Industry Compliance (PCI)</v>
          </cell>
          <cell r="B114" t="str">
            <v>Kensok</v>
          </cell>
        </row>
        <row r="115">
          <cell r="A115" t="str">
            <v>Peaking Generation Business Case</v>
          </cell>
          <cell r="B115" t="str">
            <v>Thackston - Kinney?</v>
          </cell>
        </row>
        <row r="116">
          <cell r="A116" t="str">
            <v>Post Falls Landing and Crane Pad Development</v>
          </cell>
          <cell r="B116" t="str">
            <v>Thackston - Kinney?</v>
          </cell>
        </row>
        <row r="117">
          <cell r="A117" t="str">
            <v>Post Falls North Channel Spillway Rehabilitation</v>
          </cell>
          <cell r="B117" t="str">
            <v>Thackston - Kinney?</v>
          </cell>
        </row>
        <row r="118">
          <cell r="A118" t="str">
            <v>Primary URD Cable Replacement</v>
          </cell>
          <cell r="B118" t="str">
            <v>Rosentrater</v>
          </cell>
        </row>
        <row r="119">
          <cell r="A119" t="str">
            <v>Protection System Upgrade for PRC-002</v>
          </cell>
          <cell r="B119" t="str">
            <v>Rosentrater</v>
          </cell>
        </row>
        <row r="120">
          <cell r="A120" t="str">
            <v>Rattlesnake Flat Wind Farm Project 115kV Integration Project</v>
          </cell>
          <cell r="B120" t="str">
            <v>Other</v>
          </cell>
        </row>
        <row r="121">
          <cell r="A121" t="str">
            <v>Regular Capital - Pre Business Case</v>
          </cell>
          <cell r="B121" t="str">
            <v>Other</v>
          </cell>
        </row>
        <row r="122">
          <cell r="A122" t="str">
            <v>Regulating Hydro</v>
          </cell>
          <cell r="B122" t="str">
            <v>Thackston - Kinney?</v>
          </cell>
        </row>
        <row r="123">
          <cell r="A123" t="str">
            <v>Saddle Mountain 230/115kV Station (New) Integration Project Phase 1</v>
          </cell>
          <cell r="B123" t="str">
            <v>Rosentrater</v>
          </cell>
        </row>
        <row r="124">
          <cell r="A124" t="str">
            <v>Saddle Mountain 230/115kV Station (New) Integration Project Phase 2</v>
          </cell>
          <cell r="B124" t="str">
            <v>Rosentrater</v>
          </cell>
        </row>
        <row r="125">
          <cell r="A125" t="str">
            <v>SCADA - SOO and BuCC</v>
          </cell>
          <cell r="B125" t="str">
            <v>Rosentrater</v>
          </cell>
        </row>
        <row r="126">
          <cell r="A126" t="str">
            <v>Security Compliance</v>
          </cell>
          <cell r="B126" t="str">
            <v>Kensok</v>
          </cell>
        </row>
        <row r="127">
          <cell r="A127" t="str">
            <v>Spokane River License Implementation</v>
          </cell>
          <cell r="B127" t="str">
            <v>Thackston - Kinney?</v>
          </cell>
        </row>
        <row r="128">
          <cell r="A128" t="str">
            <v>Spokane Smart Circuit</v>
          </cell>
          <cell r="B128" t="str">
            <v>Rosentrater</v>
          </cell>
        </row>
        <row r="129">
          <cell r="A129" t="str">
            <v>Spokane Valley Transmission Reinforcement Project</v>
          </cell>
          <cell r="B129" t="str">
            <v>Rosentrater</v>
          </cell>
        </row>
        <row r="130">
          <cell r="A130" t="str">
            <v>Strategic Initiatives</v>
          </cell>
          <cell r="B130" t="str">
            <v>Check!</v>
          </cell>
        </row>
        <row r="131">
          <cell r="A131" t="str">
            <v>Structures and Improvements/Furniture</v>
          </cell>
          <cell r="B131" t="str">
            <v>Rosentrater</v>
          </cell>
        </row>
        <row r="132">
          <cell r="A132" t="str">
            <v>Substation - New Distribution Station Capacity Program</v>
          </cell>
          <cell r="B132" t="str">
            <v>Rosentrater</v>
          </cell>
        </row>
        <row r="133">
          <cell r="A133" t="str">
            <v>Substation - Station Rebuilds Program</v>
          </cell>
          <cell r="B133" t="str">
            <v>Rosentrater</v>
          </cell>
        </row>
        <row r="134">
          <cell r="A134" t="str">
            <v>T&amp;D Reimbursable</v>
          </cell>
          <cell r="B134" t="str">
            <v>Other</v>
          </cell>
        </row>
        <row r="135">
          <cell r="A135" t="str">
            <v>Technology Expansion to Enable Business Process</v>
          </cell>
          <cell r="B135" t="str">
            <v>Other</v>
          </cell>
        </row>
        <row r="136">
          <cell r="A136" t="str">
            <v>Technology Failed Assets</v>
          </cell>
          <cell r="B136" t="str">
            <v>Kensok</v>
          </cell>
        </row>
        <row r="137">
          <cell r="A137" t="str">
            <v>Technology Refresh to Sustain Business Process</v>
          </cell>
          <cell r="B137" t="str">
            <v>Kensok</v>
          </cell>
        </row>
        <row r="138">
          <cell r="A138" t="str">
            <v>Telecommunication &amp; Network Distribution location Security</v>
          </cell>
          <cell r="B138" t="str">
            <v>Kensok</v>
          </cell>
        </row>
        <row r="139">
          <cell r="A139" t="str">
            <v>Telematics 2025</v>
          </cell>
          <cell r="B139" t="str">
            <v>Rosentrater</v>
          </cell>
        </row>
        <row r="140">
          <cell r="A140" t="str">
            <v>Transmission - Minor Rebuild</v>
          </cell>
          <cell r="B140" t="str">
            <v>Rosentrater</v>
          </cell>
        </row>
        <row r="141">
          <cell r="A141" t="str">
            <v>Transmission - Performance &amp; Capacity</v>
          </cell>
          <cell r="B141" t="str">
            <v>Rosentrater</v>
          </cell>
        </row>
        <row r="142">
          <cell r="A142" t="str">
            <v>Transmission Construction - Compliance</v>
          </cell>
          <cell r="B142" t="str">
            <v>Rosentrater</v>
          </cell>
        </row>
        <row r="143">
          <cell r="A143" t="str">
            <v>Transmission Major Rebuild - Asset Condition</v>
          </cell>
          <cell r="B143" t="str">
            <v>Rosentrater</v>
          </cell>
        </row>
        <row r="144">
          <cell r="A144" t="str">
            <v>Transmission NERC Low-Risk Priority Lines Mitigation</v>
          </cell>
          <cell r="B144" t="str">
            <v>Rosentrater</v>
          </cell>
        </row>
        <row r="145">
          <cell r="A145" t="str">
            <v>Tribal Permits &amp; Settlements</v>
          </cell>
          <cell r="B145" t="str">
            <v>Rosentrater</v>
          </cell>
        </row>
        <row r="146">
          <cell r="A146" t="str">
            <v>Upper Falls Trash Rake Replacement</v>
          </cell>
          <cell r="B146" t="str">
            <v>Thackston - Kinney?</v>
          </cell>
        </row>
        <row r="147">
          <cell r="A147" t="str">
            <v>Use Permits</v>
          </cell>
          <cell r="B147" t="str">
            <v>Thackston - Kinney?</v>
          </cell>
        </row>
        <row r="148">
          <cell r="A148" t="str">
            <v>Washington Advanced Metering Infrastructure Project</v>
          </cell>
          <cell r="B148" t="str">
            <v>Rosentrater</v>
          </cell>
        </row>
        <row r="149">
          <cell r="A149" t="str">
            <v>Westside 230/115kV Station Brownfield Rebuild Project</v>
          </cell>
          <cell r="B149" t="str">
            <v>Rosentrater</v>
          </cell>
        </row>
        <row r="150">
          <cell r="A150" t="str">
            <v>Wildfire Resiliency Plan</v>
          </cell>
          <cell r="B150" t="str">
            <v>Howell</v>
          </cell>
        </row>
        <row r="151">
          <cell r="A151" t="str">
            <v>Wood Pole Management</v>
          </cell>
          <cell r="B151" t="str">
            <v>Rosentrater</v>
          </cell>
        </row>
        <row r="152">
          <cell r="A152" t="str">
            <v>WSDOT Control Zone Mitigation</v>
          </cell>
          <cell r="B152" t="str">
            <v>Rosentrater</v>
          </cell>
        </row>
        <row r="153">
          <cell r="A153" t="str">
            <v>WSDOT Franchises</v>
          </cell>
          <cell r="B153" t="str">
            <v>Thackston - Kinney?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o database"/>
    </sheetNames>
    <definedNames>
      <definedName name="_xlnm.Database" refersTo="#REF!"/>
    </defined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erno_Cache_XXXXX"/>
      <sheetName val="ADJ DETAIL-INPUT"/>
      <sheetName val="RR SUMMARY"/>
      <sheetName val="CF "/>
      <sheetName val="LEAD SHEETS-DO NOT ENTER"/>
      <sheetName val="ADJ SUMMARY"/>
      <sheetName val="ROO INPUT"/>
      <sheetName val="DEBT CALC"/>
      <sheetName val="Normalized ROE - Elec&amp;Gas"/>
    </sheetNames>
    <sheetDataSet>
      <sheetData sheetId="0"/>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ias"/>
      <sheetName val="DATA"/>
      <sheetName val="G-CHK"/>
      <sheetName val="G-CHK-UI"/>
      <sheetName val="G-ALL"/>
      <sheetName val="G-OPS"/>
      <sheetName val="G-495"/>
      <sheetName val="G-804"/>
      <sheetName val="G-908"/>
      <sheetName val="G-INT"/>
      <sheetName val="G-FIT"/>
      <sheetName val="G-SCM"/>
      <sheetName val="G-DTE"/>
      <sheetName val="G-OTX"/>
      <sheetName val="G-PLT"/>
      <sheetName val="G-APL"/>
      <sheetName val="G-DEPX"/>
      <sheetName val="G-AMTX"/>
      <sheetName val="G-ADEP"/>
      <sheetName val="G-AAMT"/>
      <sheetName val="C-GPL"/>
      <sheetName val="C-IPL"/>
      <sheetName val="C-DTX"/>
      <sheetName val="C-WKC"/>
      <sheetName val="G-ROR"/>
    </sheetNames>
    <sheetDataSet>
      <sheetData sheetId="0"/>
      <sheetData sheetId="1">
        <row r="2">
          <cell r="H2">
            <v>12</v>
          </cell>
          <cell r="S2" t="str">
            <v>Results of Operations - 12A</v>
          </cell>
        </row>
        <row r="3">
          <cell r="H3" t="str">
            <v>A</v>
          </cell>
        </row>
        <row r="4">
          <cell r="H4" t="str">
            <v>For Twelve Months Ended December 31, 2024</v>
          </cell>
        </row>
        <row r="5">
          <cell r="H5" t="str">
            <v>Average of Monthly Averages Basis</v>
          </cell>
        </row>
      </sheetData>
      <sheetData sheetId="2"/>
      <sheetData sheetId="3"/>
      <sheetData sheetId="4">
        <row r="8">
          <cell r="E8" t="str">
            <v>System Contract Demand</v>
          </cell>
          <cell r="G8">
            <v>1</v>
          </cell>
          <cell r="H8">
            <v>0.6663</v>
          </cell>
          <cell r="I8">
            <v>0.3337</v>
          </cell>
        </row>
        <row r="19">
          <cell r="E19" t="str">
            <v>Jurisdictional 4-Factor Ratio</v>
          </cell>
        </row>
        <row r="38">
          <cell r="G38">
            <v>1</v>
          </cell>
          <cell r="H38">
            <v>0.69272</v>
          </cell>
          <cell r="I38">
            <v>0.30728</v>
          </cell>
        </row>
        <row r="46">
          <cell r="E46" t="str">
            <v>Actual Therms Purchased</v>
          </cell>
        </row>
        <row r="47">
          <cell r="G47">
            <v>1</v>
          </cell>
          <cell r="H47">
            <v>0.66422999999999999</v>
          </cell>
          <cell r="I47">
            <v>0.33577000000000001</v>
          </cell>
        </row>
        <row r="125">
          <cell r="E125" t="str">
            <v>Net Gas Plant (before ADFIT) - AMA</v>
          </cell>
        </row>
        <row r="126">
          <cell r="G126">
            <v>1</v>
          </cell>
          <cell r="H126">
            <v>0.70974000000000004</v>
          </cell>
          <cell r="I126">
            <v>0.29026000000000002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3">
          <cell r="M33"/>
          <cell r="N33">
            <v>-13575013</v>
          </cell>
          <cell r="P33"/>
          <cell r="Q33">
            <v>-6798712</v>
          </cell>
        </row>
        <row r="40">
          <cell r="M40">
            <v>-209812678</v>
          </cell>
          <cell r="N40">
            <v>-1399787</v>
          </cell>
          <cell r="P40">
            <v>-111020282</v>
          </cell>
          <cell r="Q40">
            <v>-707596</v>
          </cell>
        </row>
        <row r="55">
          <cell r="M55">
            <v>-16190328</v>
          </cell>
          <cell r="N55">
            <v>-19884506</v>
          </cell>
          <cell r="P55">
            <v>-3412326</v>
          </cell>
          <cell r="Q55">
            <v>-8820462</v>
          </cell>
        </row>
      </sheetData>
      <sheetData sheetId="19">
        <row r="25">
          <cell r="W25">
            <v>-352894</v>
          </cell>
          <cell r="X25">
            <v>-796157</v>
          </cell>
          <cell r="Z25">
            <v>-182241</v>
          </cell>
          <cell r="AA25">
            <v>-353163</v>
          </cell>
        </row>
        <row r="38">
          <cell r="W38">
            <v>-423686</v>
          </cell>
          <cell r="X38">
            <v>-24689456</v>
          </cell>
          <cell r="Z38">
            <v>0</v>
          </cell>
          <cell r="AA38">
            <v>-10951867</v>
          </cell>
        </row>
        <row r="42">
          <cell r="W42"/>
          <cell r="X42">
            <v>0</v>
          </cell>
          <cell r="Z42"/>
          <cell r="AA42">
            <v>0</v>
          </cell>
        </row>
        <row r="52">
          <cell r="W52">
            <v>0</v>
          </cell>
          <cell r="X52">
            <v>0</v>
          </cell>
          <cell r="Z52">
            <v>0</v>
          </cell>
          <cell r="AA52">
            <v>0</v>
          </cell>
        </row>
      </sheetData>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lstrip 2022-2024 Additions"/>
      <sheetName val="Pivot"/>
      <sheetName val="Colstrip 2022-2024 TTP"/>
      <sheetName val="Depreciation Rates"/>
    </sheetNames>
    <sheetDataSet>
      <sheetData sheetId="0"/>
      <sheetData sheetId="1" refreshError="1"/>
      <sheetData sheetId="2" refreshError="1"/>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njamin, Tia" refreshedDate="45741.71046076389" createdVersion="8" refreshedVersion="8" minRefreshableVersion="3" recordCount="1255" xr:uid="{E94D6D29-FED7-4B86-906B-F64265D4D992}">
  <cacheSource type="worksheet">
    <worksheetSource ref="A7:BJ1262" sheet="TTP Detail - Attachment B"/>
  </cacheSource>
  <cacheFields count="62">
    <cacheField name="Witness" numFmtId="0">
      <sharedItems/>
    </cacheField>
    <cacheField name="Plant Group for Testimony Purposes" numFmtId="0">
      <sharedItems/>
    </cacheField>
    <cacheField name="Primary Investment Driver" numFmtId="0">
      <sharedItems/>
    </cacheField>
    <cacheField name="Project (Business Case)" numFmtId="0">
      <sharedItems/>
    </cacheField>
    <cacheField name="Service" numFmtId="0">
      <sharedItems/>
    </cacheField>
    <cacheField name="Jurisdiction" numFmtId="0">
      <sharedItems/>
    </cacheField>
    <cacheField name="Functional Area 2" numFmtId="0">
      <sharedItems count="18">
        <s v="Hardware"/>
        <s v="Software - 3 Yr"/>
        <s v="Production - Hydro"/>
        <s v="Transmission"/>
        <s v="Production - Other"/>
        <s v="Production - Thermal"/>
        <s v="Software - 5 Yr"/>
        <s v="General"/>
        <s v="Transportation"/>
        <s v="E Distribution"/>
        <s v="Software - 2 Yr"/>
        <s v="G Distribution"/>
        <s v="Underground Storage"/>
        <s v="Software - 1 Yr"/>
        <s v="Intangibles"/>
        <s v="General - Other"/>
        <s v="General - Structures"/>
        <s v="Software - 4 Yr"/>
      </sharedItems>
    </cacheField>
    <cacheField name="Functional Area" numFmtId="0">
      <sharedItems/>
    </cacheField>
    <cacheField name="Year" numFmtId="0">
      <sharedItems containsMixedTypes="1" containsNumber="1" containsInteger="1" minValue="2021" maxValue="2022"/>
    </cacheField>
    <cacheField name="WA - E -Allocation %" numFmtId="10">
      <sharedItems containsSemiMixedTypes="0" containsString="0" containsNumber="1" minValue="0" maxValue="1"/>
    </cacheField>
    <cacheField name="WA - G - Allocation %" numFmtId="10">
      <sharedItems containsSemiMixedTypes="0" containsString="0" containsNumber="1" minValue="0" maxValue="1"/>
    </cacheField>
    <cacheField name="System 01" numFmtId="165">
      <sharedItems containsString="0" containsBlank="1" containsNumber="1" minValue="-585849.19000000006" maxValue="4505542.3299999991"/>
    </cacheField>
    <cacheField name="System 02" numFmtId="165">
      <sharedItems containsString="0" containsBlank="1" containsNumber="1" minValue="-625285.89" maxValue="12409791.950000001"/>
    </cacheField>
    <cacheField name="System 03" numFmtId="165">
      <sharedItems containsString="0" containsBlank="1" containsNumber="1" minValue="-106669.34999999999" maxValue="9352658.9800000004"/>
    </cacheField>
    <cacheField name="System 04" numFmtId="165">
      <sharedItems containsString="0" containsBlank="1" containsNumber="1" minValue="-173898.13" maxValue="15561528.710000001"/>
    </cacheField>
    <cacheField name="System 05" numFmtId="165">
      <sharedItems containsString="0" containsBlank="1" containsNumber="1" minValue="-1000090.27" maxValue="60489427.670000002"/>
    </cacheField>
    <cacheField name="System 06" numFmtId="165">
      <sharedItems containsString="0" containsBlank="1" containsNumber="1" minValue="-1076032.54" maxValue="7310422.5599999996"/>
    </cacheField>
    <cacheField name="System 07" numFmtId="165">
      <sharedItems containsString="0" containsBlank="1" containsNumber="1" minValue="-1153994.26" maxValue="4445591.5100000016"/>
    </cacheField>
    <cacheField name="System 08" numFmtId="165">
      <sharedItems containsString="0" containsBlank="1" containsNumber="1" minValue="-692861.58000000007" maxValue="10219102.800000001"/>
    </cacheField>
    <cacheField name="System 09" numFmtId="165">
      <sharedItems containsString="0" containsBlank="1" containsNumber="1" minValue="-1087130.1399999999" maxValue="29573961.579999998"/>
    </cacheField>
    <cacheField name="System 10" numFmtId="165">
      <sharedItems containsString="0" containsBlank="1" containsNumber="1" minValue="-2941146.85" maxValue="7326944.4500000002"/>
    </cacheField>
    <cacheField name="System 11" numFmtId="165">
      <sharedItems containsString="0" containsBlank="1" containsNumber="1" minValue="-4552536.93" maxValue="6538063.0299999993"/>
    </cacheField>
    <cacheField name="System 12" numFmtId="165">
      <sharedItems containsString="0" containsBlank="1" containsNumber="1" minValue="-749718.07" maxValue="8040917.2099999962"/>
    </cacheField>
    <cacheField name="Total" numFmtId="165">
      <sharedItems containsSemiMixedTypes="0" containsString="0" containsNumber="1" minValue="-2168822.67" maxValue="63109822.949999996"/>
    </cacheField>
    <cacheField name="System Total Q4 2021" numFmtId="165">
      <sharedItems containsSemiMixedTypes="0" containsString="0" containsNumber="1" minValue="-97189.15" maxValue="9072616.7399999928"/>
    </cacheField>
    <cacheField name="System Total 2022" numFmtId="165">
      <sharedItems containsSemiMixedTypes="0" containsString="0" containsNumber="1" minValue="-2124302.17" maxValue="63109822.949999996"/>
    </cacheField>
    <cacheField name="System Total 2023" numFmtId="165">
      <sharedItems containsSemiMixedTypes="0" containsString="0" containsNumber="1" minValue="-448988.02999999997" maxValue="48402872.75999999"/>
    </cacheField>
    <cacheField name="System Total 2024" numFmtId="165">
      <sharedItems containsSemiMixedTypes="0" containsString="0" containsNumber="1" minValue="-2168822.67" maxValue="45641722.430000007"/>
    </cacheField>
    <cacheField name="WA-E 01" numFmtId="165">
      <sharedItems containsSemiMixedTypes="0" containsString="0" containsNumber="1" minValue="-279947.06691561913" maxValue="4505542.3299999991"/>
    </cacheField>
    <cacheField name="WA-E 02" numFmtId="165">
      <sharedItems containsSemiMixedTypes="0" containsString="0" containsNumber="1" minValue="-298791.82881386671" maxValue="8133377.6440300001"/>
    </cacheField>
    <cacheField name="WA-E 03" numFmtId="165">
      <sharedItems containsSemiMixedTypes="0" containsString="0" containsNumber="1" minValue="-69911.091989999986" maxValue="6384686.1792868003"/>
    </cacheField>
    <cacheField name="WA-E 04" numFmtId="165">
      <sharedItems containsSemiMixedTypes="0" containsString="0" containsNumber="1" minValue="-113972.83440199999" maxValue="10199025.916534001"/>
    </cacheField>
    <cacheField name="WA-E 05" numFmtId="165">
      <sharedItems containsSemiMixedTypes="0" containsString="0" containsNumber="1" minValue="-682721.62371820002" maxValue="39644770.894918002"/>
    </cacheField>
    <cacheField name="WA-E 06" numFmtId="165">
      <sharedItems containsSemiMixedTypes="0" containsString="0" containsNumber="1" minValue="-734564.37375640008" maxValue="4660102.7699999968"/>
    </cacheField>
    <cacheField name="WA-E 07" numFmtId="165">
      <sharedItems containsSemiMixedTypes="0" containsString="0" containsNumber="1" minValue="-551434.2493576894" maxValue="4445591.5100000016"/>
    </cacheField>
    <cacheField name="WA-E 08" numFmtId="165">
      <sharedItems containsSemiMixedTypes="0" containsString="0" containsNumber="1" minValue="-692861.58000000007" maxValue="9538737"/>
    </cacheField>
    <cacheField name="WA-E 09" numFmtId="165">
      <sharedItems containsSemiMixedTypes="0" containsString="0" containsNumber="1" minValue="-839460.15150519984" maxValue="19382774.419531997"/>
    </cacheField>
    <cacheField name="WA-E 10" numFmtId="165">
      <sharedItems containsSemiMixedTypes="0" containsString="0" containsNumber="1" minValue="-1405422.1599685277" maxValue="4700677.9800000051"/>
    </cacheField>
    <cacheField name="WA-E 11" numFmtId="165">
      <sharedItems containsSemiMixedTypes="0" containsString="0" containsNumber="1" minValue="-2983732.7039219998" maxValue="6538063.0299999993"/>
    </cacheField>
    <cacheField name="WA-E 12" numFmtId="165">
      <sharedItems containsSemiMixedTypes="0" containsString="0" containsNumber="1" minValue="-729797.77999999991" maxValue="8040917.2099999962"/>
    </cacheField>
    <cacheField name="WA-E Total" numFmtId="165">
      <sharedItems containsSemiMixedTypes="0" containsString="0" containsNumber="1" minValue="-1450176.1193722002" maxValue="48402872.75999999"/>
    </cacheField>
    <cacheField name="WA-E Total Q4 2021" numFmtId="165">
      <sharedItems containsSemiMixedTypes="0" containsString="0" containsNumber="1" minValue="-46441.674654397226" maxValue="9072616.7399999928"/>
    </cacheField>
    <cacheField name="WA-E Total 2022" numFmtId="165">
      <sharedItems containsSemiMixedTypes="0" containsString="0" containsNumber="1" minValue="-1450176.1193722002" maxValue="41362177.961429998"/>
    </cacheField>
    <cacheField name="WA-E Total 2023" numFmtId="165">
      <sharedItems containsSemiMixedTypes="0" containsString="0" containsNumber="1" minValue="-448988.02999999997" maxValue="48402872.75999999"/>
    </cacheField>
    <cacheField name="WA-E Total 2024" numFmtId="165">
      <sharedItems containsSemiMixedTypes="0" containsString="0" containsNumber="1" minValue="-1036368.3273618622" maxValue="45641722.430000007"/>
    </cacheField>
    <cacheField name="WA-G 01" numFmtId="165">
      <sharedItems containsSemiMixedTypes="0" containsString="0" containsNumber="1" minValue="-110880.09683100002" maxValue="1799535.55"/>
    </cacheField>
    <cacheField name="WA-G 02" numFmtId="165">
      <sharedItems containsSemiMixedTypes="0" containsString="0" containsNumber="1" minValue="-119081.15475200002" maxValue="2692413.1500000008"/>
    </cacheField>
    <cacheField name="WA-G 03" numFmtId="165">
      <sharedItems containsSemiMixedTypes="0" containsString="0" containsNumber="1" minValue="-13368.53" maxValue="1814997.9799999997"/>
    </cacheField>
    <cacheField name="WA-G 04" numFmtId="165">
      <sharedItems containsSemiMixedTypes="0" containsString="0" containsNumber="1" minValue="-20663.026021154248" maxValue="2055252.4099999995"/>
    </cacheField>
    <cacheField name="WA-G 05" numFmtId="165">
      <sharedItems containsSemiMixedTypes="0" containsString="0" containsNumber="1" minValue="-29669.50727198887" maxValue="2968036.4399999995"/>
    </cacheField>
    <cacheField name="WA-G 06" numFmtId="165">
      <sharedItems containsSemiMixedTypes="0" containsString="0" containsNumber="1" minValue="-41528.722598795241" maxValue="4234922.4099999992"/>
    </cacheField>
    <cacheField name="WA-G 07" numFmtId="165">
      <sharedItems containsSemiMixedTypes="0" containsString="0" containsNumber="1" minValue="-174134.95559281902" maxValue="2745118.54"/>
    </cacheField>
    <cacheField name="WA-G 08" numFmtId="165">
      <sharedItems containsSemiMixedTypes="0" containsString="0" containsNumber="1" minValue="-106674.57" maxValue="3225751.1399999992"/>
    </cacheField>
    <cacheField name="WA-G 09" numFmtId="165">
      <sharedItems containsSemiMixedTypes="0" containsString="0" containsNumber="1" minValue="-247669.98849479997" maxValue="3430579.94"/>
    </cacheField>
    <cacheField name="WA-G 10" numFmtId="165">
      <sharedItems containsSemiMixedTypes="0" containsString="0" containsNumber="1" minValue="-443811.9788539586" maxValue="7326944.4500000002"/>
    </cacheField>
    <cacheField name="WA-G 11" numFmtId="165">
      <sharedItems containsSemiMixedTypes="0" containsString="0" containsNumber="1" minValue="-93519.044004710013" maxValue="2130689.2400000007"/>
    </cacheField>
    <cacheField name="WA-G 12" numFmtId="165">
      <sharedItems containsSemiMixedTypes="0" containsString="0" containsNumber="1" minValue="-31162.299430193245" maxValue="2344849.4500000002"/>
    </cacheField>
    <cacheField name="WA-G Total" numFmtId="165">
      <sharedItems containsSemiMixedTypes="0" containsString="0" containsNumber="1" minValue="-327270.11946242198" maxValue="20267100.270000003"/>
    </cacheField>
    <cacheField name="WA-G Total Q4 2021" numFmtId="165">
      <sharedItems containsSemiMixedTypes="0" containsString="0" containsNumber="1" minValue="-14665.608752121372" maxValue="3710489.31"/>
    </cacheField>
    <cacheField name="WA-G Total 2022" numFmtId="165">
      <sharedItems containsSemiMixedTypes="0" containsString="0" containsNumber="1" minValue="-271032.27792959998" maxValue="20108392.75"/>
    </cacheField>
    <cacheField name="WA-G Total 2023" numFmtId="165">
      <sharedItems containsSemiMixedTypes="0" containsString="0" containsNumber="1" minValue="-34387.882102200005" maxValue="20267100.270000003"/>
    </cacheField>
    <cacheField name="WA-G Total 2024" numFmtId="165">
      <sharedItems containsSemiMixedTypes="0" containsString="0" containsNumber="1" minValue="-327270.11946242198" maxValue="16372476.05000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5">
  <r>
    <s v="Kensok"/>
    <s v="Short-Lived Assets"/>
    <s v="Asset Condition"/>
    <s v="Atlas"/>
    <s v="CD"/>
    <s v="AA"/>
    <x v="0"/>
    <s v="Hardware"/>
    <n v="2021"/>
    <n v="0.47784834680000005"/>
    <n v="0.15089759249999998"/>
    <n v="0"/>
    <n v="0"/>
    <n v="0"/>
    <n v="0"/>
    <n v="0"/>
    <n v="0"/>
    <n v="0"/>
    <n v="0"/>
    <n v="0"/>
    <n v="0"/>
    <n v="0"/>
    <n v="32045.55"/>
    <n v="32045.55"/>
    <n v="32045.55"/>
    <n v="0"/>
    <n v="0"/>
    <n v="0"/>
    <n v="0"/>
    <n v="0"/>
    <n v="0"/>
    <n v="0"/>
    <n v="0"/>
    <n v="0"/>
    <n v="0"/>
    <n v="0"/>
    <n v="0"/>
    <n v="0"/>
    <n v="0"/>
    <n v="15312.913089796741"/>
    <n v="15312.913089796741"/>
    <n v="15312.913089796741"/>
    <n v="0"/>
    <n v="0"/>
    <n v="0"/>
    <n v="0"/>
    <n v="0"/>
    <n v="0"/>
    <n v="0"/>
    <n v="0"/>
    <n v="0"/>
    <n v="0"/>
    <n v="0"/>
    <n v="0"/>
    <n v="0"/>
    <n v="0"/>
    <n v="4835.5963453383747"/>
    <n v="4835.5963453383747"/>
    <n v="4835.5963453383747"/>
    <n v="0"/>
    <n v="0"/>
    <n v="0"/>
  </r>
  <r>
    <s v="Kensok"/>
    <s v="Short-Lived Assets"/>
    <s v="Asset Condition"/>
    <s v="Atlas"/>
    <s v="CD"/>
    <s v="AA"/>
    <x v="1"/>
    <s v="Software"/>
    <n v="2021"/>
    <n v="0.47784834680000005"/>
    <n v="0.15089759249999998"/>
    <n v="0"/>
    <n v="0"/>
    <n v="0"/>
    <n v="0"/>
    <n v="0"/>
    <n v="0"/>
    <n v="0"/>
    <n v="0"/>
    <n v="0"/>
    <n v="2998.21"/>
    <n v="2415.2600000000002"/>
    <n v="1746712.1099999999"/>
    <n v="1752125.5799999998"/>
    <n v="1752125.5799999998"/>
    <n v="0"/>
    <n v="0"/>
    <n v="0"/>
    <n v="0"/>
    <n v="0"/>
    <n v="0"/>
    <n v="0"/>
    <n v="0"/>
    <n v="0"/>
    <n v="0"/>
    <n v="0"/>
    <n v="0"/>
    <n v="1432.6896918592281"/>
    <n v="1154.1279980921681"/>
    <n v="834663.49409903982"/>
    <n v="837250.31178899121"/>
    <n v="837250.31178899121"/>
    <n v="0"/>
    <n v="0"/>
    <n v="0"/>
    <n v="0"/>
    <n v="0"/>
    <n v="0"/>
    <n v="0"/>
    <n v="0"/>
    <n v="0"/>
    <n v="0"/>
    <n v="0"/>
    <n v="0"/>
    <n v="452.42267080942497"/>
    <n v="364.45691926155001"/>
    <n v="263574.6521895951"/>
    <n v="264391.53177966608"/>
    <n v="264391.53177966608"/>
    <n v="0"/>
    <n v="0"/>
    <n v="0"/>
  </r>
  <r>
    <s v="Thackston"/>
    <s v="Programs"/>
    <s v="Customer Service Quality &amp; Reliability"/>
    <s v="Automation Replacement"/>
    <s v="ED"/>
    <s v="AN"/>
    <x v="2"/>
    <s v="Production - Hydro"/>
    <n v="2021"/>
    <n v="0.65539999999999998"/>
    <n v="0"/>
    <n v="0"/>
    <n v="0"/>
    <n v="0"/>
    <n v="0"/>
    <n v="0"/>
    <n v="0"/>
    <n v="0"/>
    <n v="0"/>
    <n v="0"/>
    <n v="16125.94"/>
    <n v="11063.87"/>
    <n v="5994.19"/>
    <n v="33184"/>
    <n v="33184"/>
    <n v="0"/>
    <n v="0"/>
    <n v="0"/>
    <n v="0"/>
    <n v="0"/>
    <n v="0"/>
    <n v="0"/>
    <n v="0"/>
    <n v="0"/>
    <n v="0"/>
    <n v="0"/>
    <n v="0"/>
    <n v="10568.941075999999"/>
    <n v="7251.2603980000004"/>
    <n v="3928.5921259999996"/>
    <n v="21748.793600000001"/>
    <n v="21748.793600000001"/>
    <n v="0"/>
    <n v="0"/>
    <n v="0"/>
    <n v="0"/>
    <n v="0"/>
    <n v="0"/>
    <n v="0"/>
    <n v="0"/>
    <n v="0"/>
    <n v="0"/>
    <n v="0"/>
    <n v="0"/>
    <n v="0"/>
    <n v="0"/>
    <n v="0"/>
    <n v="0"/>
    <n v="0"/>
    <n v="0"/>
    <n v="0"/>
    <n v="0"/>
  </r>
  <r>
    <s v="Thackston"/>
    <s v="Programs"/>
    <s v="Asset Condition"/>
    <s v="Base Load Hydro"/>
    <s v="ED"/>
    <s v="AN"/>
    <x v="2"/>
    <s v="Production - Hydro"/>
    <n v="2021"/>
    <n v="0.65539999999999998"/>
    <n v="0"/>
    <n v="0"/>
    <n v="0"/>
    <n v="0"/>
    <n v="0"/>
    <n v="0"/>
    <n v="0"/>
    <n v="0"/>
    <n v="0"/>
    <n v="0"/>
    <n v="25749.53"/>
    <n v="0"/>
    <n v="140141.04"/>
    <n v="165890.57"/>
    <n v="165890.57"/>
    <n v="0"/>
    <n v="0"/>
    <n v="0"/>
    <n v="0"/>
    <n v="0"/>
    <n v="0"/>
    <n v="0"/>
    <n v="0"/>
    <n v="0"/>
    <n v="0"/>
    <n v="0"/>
    <n v="0"/>
    <n v="16876.241962"/>
    <n v="0"/>
    <n v="91848.43761600001"/>
    <n v="108724.67957800001"/>
    <n v="108724.67957800001"/>
    <n v="0"/>
    <n v="0"/>
    <n v="0"/>
    <n v="0"/>
    <n v="0"/>
    <n v="0"/>
    <n v="0"/>
    <n v="0"/>
    <n v="0"/>
    <n v="0"/>
    <n v="0"/>
    <n v="0"/>
    <n v="0"/>
    <n v="0"/>
    <n v="0"/>
    <n v="0"/>
    <n v="0"/>
    <n v="0"/>
    <n v="0"/>
    <n v="0"/>
  </r>
  <r>
    <s v="Thackston"/>
    <s v="Programs"/>
    <s v="Failed Plant &amp; Operations"/>
    <s v="Base Load Thermal Program"/>
    <s v="ED"/>
    <s v="AN"/>
    <x v="3"/>
    <s v="Transmission"/>
    <n v="2021"/>
    <n v="0.65539999999999998"/>
    <n v="0"/>
    <n v="0"/>
    <n v="0"/>
    <n v="0"/>
    <n v="0"/>
    <n v="0"/>
    <n v="0"/>
    <n v="0"/>
    <n v="0"/>
    <n v="0"/>
    <n v="2576.9699999999998"/>
    <n v="1672.75"/>
    <n v="601.12"/>
    <n v="4850.8399999999992"/>
    <n v="4850.8399999999992"/>
    <n v="0"/>
    <n v="0"/>
    <n v="0"/>
    <n v="0"/>
    <n v="0"/>
    <n v="0"/>
    <n v="0"/>
    <n v="0"/>
    <n v="0"/>
    <n v="0"/>
    <n v="0"/>
    <n v="0"/>
    <n v="1688.9461379999998"/>
    <n v="1096.32035"/>
    <n v="393.97404799999998"/>
    <n v="3179.2405359999998"/>
    <n v="3179.2405359999998"/>
    <n v="0"/>
    <n v="0"/>
    <n v="0"/>
    <n v="0"/>
    <n v="0"/>
    <n v="0"/>
    <n v="0"/>
    <n v="0"/>
    <n v="0"/>
    <n v="0"/>
    <n v="0"/>
    <n v="0"/>
    <n v="0"/>
    <n v="0"/>
    <n v="0"/>
    <n v="0"/>
    <n v="0"/>
    <n v="0"/>
    <n v="0"/>
    <n v="0"/>
  </r>
  <r>
    <s v="Thackston"/>
    <s v="Programs"/>
    <s v="Failed Plant &amp; Operations"/>
    <s v="Base Load Thermal Program"/>
    <s v="ED"/>
    <s v="AN"/>
    <x v="4"/>
    <s v="Production - Other"/>
    <n v="2021"/>
    <n v="0.65539999999999998"/>
    <n v="0"/>
    <n v="0"/>
    <n v="0"/>
    <n v="0"/>
    <n v="0"/>
    <n v="0"/>
    <n v="0"/>
    <n v="0"/>
    <n v="0"/>
    <n v="0"/>
    <n v="1198.1500000000001"/>
    <n v="3361.05"/>
    <n v="872.43999999999994"/>
    <n v="5431.64"/>
    <n v="5431.64"/>
    <n v="0"/>
    <n v="0"/>
    <n v="0"/>
    <n v="0"/>
    <n v="0"/>
    <n v="0"/>
    <n v="0"/>
    <n v="0"/>
    <n v="0"/>
    <n v="0"/>
    <n v="0"/>
    <n v="0"/>
    <n v="785.26751000000002"/>
    <n v="2202.8321700000001"/>
    <n v="571.79717599999992"/>
    <n v="3559.8968560000003"/>
    <n v="3559.8968560000003"/>
    <n v="0"/>
    <n v="0"/>
    <n v="0"/>
    <n v="0"/>
    <n v="0"/>
    <n v="0"/>
    <n v="0"/>
    <n v="0"/>
    <n v="0"/>
    <n v="0"/>
    <n v="0"/>
    <n v="0"/>
    <n v="0"/>
    <n v="0"/>
    <n v="0"/>
    <n v="0"/>
    <n v="0"/>
    <n v="0"/>
    <n v="0"/>
    <n v="0"/>
  </r>
  <r>
    <s v="Thackston"/>
    <s v="Programs"/>
    <s v="Failed Plant &amp; Operations"/>
    <s v="Base Load Thermal Program"/>
    <s v="ED"/>
    <s v="AN"/>
    <x v="5"/>
    <s v="Production - Thermal"/>
    <n v="2021"/>
    <n v="0.65539999999999998"/>
    <n v="0"/>
    <n v="0"/>
    <n v="0"/>
    <n v="0"/>
    <n v="0"/>
    <n v="0"/>
    <n v="0"/>
    <n v="0"/>
    <n v="0"/>
    <n v="0"/>
    <n v="14430.130000000001"/>
    <n v="2947.52"/>
    <n v="146708.57"/>
    <n v="164086.22"/>
    <n v="164086.22"/>
    <n v="0"/>
    <n v="0"/>
    <n v="0"/>
    <n v="0"/>
    <n v="0"/>
    <n v="0"/>
    <n v="0"/>
    <n v="0"/>
    <n v="0"/>
    <n v="0"/>
    <n v="0"/>
    <n v="0"/>
    <n v="9457.5072020000007"/>
    <n v="1931.8046079999999"/>
    <n v="96152.796778000004"/>
    <n v="107542.108588"/>
    <n v="107542.108588"/>
    <n v="0"/>
    <n v="0"/>
    <n v="0"/>
    <n v="0"/>
    <n v="0"/>
    <n v="0"/>
    <n v="0"/>
    <n v="0"/>
    <n v="0"/>
    <n v="0"/>
    <n v="0"/>
    <n v="0"/>
    <n v="0"/>
    <n v="0"/>
    <n v="0"/>
    <n v="0"/>
    <n v="0"/>
    <n v="0"/>
    <n v="0"/>
    <n v="0"/>
  </r>
  <r>
    <s v="Kensok"/>
    <s v="Short-Lived Assets"/>
    <s v="Performance &amp; Capacity"/>
    <s v="Basic Workplace Technology Delivery"/>
    <s v="CD"/>
    <s v="AA"/>
    <x v="6"/>
    <s v="Software"/>
    <n v="2021"/>
    <n v="0.47784834680000005"/>
    <n v="0.15089759249999998"/>
    <n v="0"/>
    <n v="0"/>
    <n v="0"/>
    <n v="0"/>
    <n v="0"/>
    <n v="0"/>
    <n v="0"/>
    <n v="0"/>
    <n v="0"/>
    <n v="63020.07"/>
    <n v="10256.39"/>
    <n v="31143.91"/>
    <n v="104420.37"/>
    <n v="104420.37"/>
    <n v="0"/>
    <n v="0"/>
    <n v="0"/>
    <n v="0"/>
    <n v="0"/>
    <n v="0"/>
    <n v="0"/>
    <n v="0"/>
    <n v="0"/>
    <n v="0"/>
    <n v="0"/>
    <n v="0"/>
    <n v="30114.036264720278"/>
    <n v="4900.9990056360521"/>
    <n v="14882.06590638799"/>
    <n v="49897.101176744327"/>
    <n v="49897.101176744327"/>
    <n v="0"/>
    <n v="0"/>
    <n v="0"/>
    <n v="0"/>
    <n v="0"/>
    <n v="0"/>
    <n v="0"/>
    <n v="0"/>
    <n v="0"/>
    <n v="0"/>
    <n v="0"/>
    <n v="0"/>
    <n v="9509.5768421814737"/>
    <n v="1547.6645587410746"/>
    <n v="4699.5410400366745"/>
    <n v="15756.782440959223"/>
    <n v="15756.782440959223"/>
    <n v="0"/>
    <n v="0"/>
    <n v="0"/>
  </r>
  <r>
    <s v="Kensok"/>
    <s v="Short-Lived Assets"/>
    <s v="Performance &amp; Capacity"/>
    <s v="Basic Workplace Technology Delivery"/>
    <s v="CD"/>
    <s v="AA"/>
    <x v="7"/>
    <s v="General"/>
    <n v="2021"/>
    <n v="0.47784834680000005"/>
    <n v="0.15089759249999998"/>
    <n v="0"/>
    <n v="0"/>
    <n v="0"/>
    <n v="0"/>
    <n v="0"/>
    <n v="0"/>
    <n v="0"/>
    <n v="0"/>
    <n v="0"/>
    <n v="63020.22"/>
    <n v="10256.42"/>
    <n v="31144.02"/>
    <n v="104420.66"/>
    <n v="104420.66"/>
    <n v="0"/>
    <n v="0"/>
    <n v="0"/>
    <n v="0"/>
    <n v="0"/>
    <n v="0"/>
    <n v="0"/>
    <n v="0"/>
    <n v="0"/>
    <n v="0"/>
    <n v="0"/>
    <n v="0"/>
    <n v="30114.107941972299"/>
    <n v="4901.0133410864564"/>
    <n v="14882.118469706138"/>
    <n v="49897.239752764894"/>
    <n v="49897.239752764894"/>
    <n v="0"/>
    <n v="0"/>
    <n v="0"/>
    <n v="0"/>
    <n v="0"/>
    <n v="0"/>
    <n v="0"/>
    <n v="0"/>
    <n v="0"/>
    <n v="0"/>
    <n v="0"/>
    <n v="0"/>
    <n v="9509.5994768203491"/>
    <n v="1547.6690856688499"/>
    <n v="4699.5576387718493"/>
    <n v="15756.826201261047"/>
    <n v="15756.826201261047"/>
    <n v="0"/>
    <n v="0"/>
    <n v="0"/>
  </r>
  <r>
    <s v="Kensok"/>
    <s v="Short-Lived Assets"/>
    <s v="Performance &amp; Capacity"/>
    <s v="Basic Workplace Technology Delivery"/>
    <s v="CD"/>
    <s v="AA"/>
    <x v="0"/>
    <s v="Hardware"/>
    <n v="2021"/>
    <n v="0.47784834680000005"/>
    <n v="0.15089759249999998"/>
    <n v="0"/>
    <n v="0"/>
    <n v="0"/>
    <n v="0"/>
    <n v="0"/>
    <n v="0"/>
    <n v="0"/>
    <n v="0"/>
    <n v="0"/>
    <n v="126040.36"/>
    <n v="88063.54"/>
    <n v="84733.5"/>
    <n v="298837.40000000002"/>
    <n v="298837.40000000002"/>
    <n v="0"/>
    <n v="0"/>
    <n v="0"/>
    <n v="0"/>
    <n v="0"/>
    <n v="0"/>
    <n v="0"/>
    <n v="0"/>
    <n v="0"/>
    <n v="0"/>
    <n v="0"/>
    <n v="0"/>
    <n v="60228.177656076856"/>
    <n v="42081.017002355671"/>
    <n v="40489.762893577805"/>
    <n v="142798.95755201034"/>
    <n v="142798.95755201034"/>
    <n v="0"/>
    <n v="0"/>
    <n v="0"/>
    <n v="0"/>
    <n v="0"/>
    <n v="0"/>
    <n v="0"/>
    <n v="0"/>
    <n v="0"/>
    <n v="0"/>
    <n v="0"/>
    <n v="0"/>
    <n v="19019.186881833299"/>
    <n v="13288.576173027448"/>
    <n v="12786.081154098749"/>
    <n v="45093.844208959497"/>
    <n v="45093.844208959497"/>
    <n v="0"/>
    <n v="0"/>
    <n v="0"/>
  </r>
  <r>
    <s v="Thackston"/>
    <s v="Large Distinct Projects"/>
    <s v="Asset Condition"/>
    <s v="Cabinet Gorge 15 kV Bus Replacement"/>
    <s v="ED"/>
    <s v="AN"/>
    <x v="2"/>
    <s v="Production - Hydro"/>
    <n v="2021"/>
    <n v="0.65539999999999998"/>
    <n v="0"/>
    <n v="0"/>
    <n v="0"/>
    <n v="0"/>
    <n v="0"/>
    <n v="0"/>
    <n v="0"/>
    <n v="0"/>
    <n v="0"/>
    <n v="0"/>
    <n v="381894.92"/>
    <n v="8873.59"/>
    <n v="7504.25"/>
    <n v="398272.76"/>
    <n v="398272.76"/>
    <n v="0"/>
    <n v="0"/>
    <n v="0"/>
    <n v="0"/>
    <n v="0"/>
    <n v="0"/>
    <n v="0"/>
    <n v="0"/>
    <n v="0"/>
    <n v="0"/>
    <n v="0"/>
    <n v="0"/>
    <n v="250293.93056799998"/>
    <n v="5815.7508859999998"/>
    <n v="4918.2854500000003"/>
    <n v="261027.96690399997"/>
    <n v="261027.96690399997"/>
    <n v="0"/>
    <n v="0"/>
    <n v="0"/>
    <n v="0"/>
    <n v="0"/>
    <n v="0"/>
    <n v="0"/>
    <n v="0"/>
    <n v="0"/>
    <n v="0"/>
    <n v="0"/>
    <n v="0"/>
    <n v="0"/>
    <n v="0"/>
    <n v="0"/>
    <n v="0"/>
    <n v="0"/>
    <n v="0"/>
    <n v="0"/>
    <n v="0"/>
  </r>
  <r>
    <s v="Thackston"/>
    <s v="Mandatory &amp; Compliance"/>
    <s v="Mandatory &amp; Compliance"/>
    <s v="Cabinet Gorge Dam Fishway"/>
    <s v="ED"/>
    <s v="ID"/>
    <x v="8"/>
    <s v="Transportation"/>
    <n v="2021"/>
    <n v="0"/>
    <n v="0"/>
    <n v="0"/>
    <n v="0"/>
    <n v="0"/>
    <n v="0"/>
    <n v="0"/>
    <n v="0"/>
    <n v="0"/>
    <n v="0"/>
    <n v="0"/>
    <n v="820.24"/>
    <n v="1"/>
    <n v="-60238.86"/>
    <n v="-59417.62"/>
    <n v="-59417.62"/>
    <n v="0"/>
    <n v="0"/>
    <n v="0"/>
    <n v="0"/>
    <n v="0"/>
    <n v="0"/>
    <n v="0"/>
    <n v="0"/>
    <n v="0"/>
    <n v="0"/>
    <n v="0"/>
    <n v="0"/>
    <n v="0"/>
    <n v="0"/>
    <n v="0"/>
    <n v="0"/>
    <n v="0"/>
    <n v="0"/>
    <n v="0"/>
    <n v="0"/>
    <n v="0"/>
    <n v="0"/>
    <n v="0"/>
    <n v="0"/>
    <n v="0"/>
    <n v="0"/>
    <n v="0"/>
    <n v="0"/>
    <n v="0"/>
    <n v="0"/>
    <n v="0"/>
    <n v="0"/>
    <n v="0"/>
    <n v="0"/>
    <n v="0"/>
    <n v="0"/>
    <n v="0"/>
  </r>
  <r>
    <s v="Thackston"/>
    <s v="Large Distinct Projects"/>
    <s v="Asset Condition"/>
    <s v="Cabinet Gorge Unit 3 Protection &amp; Control Upgrade"/>
    <s v="ED"/>
    <s v="AN"/>
    <x v="2"/>
    <s v="Production - Hydro"/>
    <n v="2021"/>
    <n v="0.65539999999999998"/>
    <n v="0"/>
    <n v="0"/>
    <n v="0"/>
    <n v="0"/>
    <n v="0"/>
    <n v="0"/>
    <n v="0"/>
    <n v="0"/>
    <n v="0"/>
    <n v="0"/>
    <n v="4900.51"/>
    <n v="0"/>
    <n v="0"/>
    <n v="4900.51"/>
    <n v="4900.51"/>
    <n v="0"/>
    <n v="0"/>
    <n v="0"/>
    <n v="0"/>
    <n v="0"/>
    <n v="0"/>
    <n v="0"/>
    <n v="0"/>
    <n v="0"/>
    <n v="0"/>
    <n v="0"/>
    <n v="0"/>
    <n v="3211.7942539999999"/>
    <n v="0"/>
    <n v="0"/>
    <n v="3211.7942539999999"/>
    <n v="3211.7942539999999"/>
    <n v="0"/>
    <n v="0"/>
    <n v="0"/>
    <n v="0"/>
    <n v="0"/>
    <n v="0"/>
    <n v="0"/>
    <n v="0"/>
    <n v="0"/>
    <n v="0"/>
    <n v="0"/>
    <n v="0"/>
    <n v="0"/>
    <n v="0"/>
    <n v="0"/>
    <n v="0"/>
    <n v="0"/>
    <n v="0"/>
    <n v="0"/>
    <n v="0"/>
  </r>
  <r>
    <s v="Rosentrater"/>
    <s v="Programs"/>
    <s v="Asset Condition"/>
    <s v="Capital Equipment Program"/>
    <s v="CD"/>
    <s v="AN"/>
    <x v="7"/>
    <s v="General"/>
    <n v="2021"/>
    <n v="0.52713639880000007"/>
    <n v="0.16611495299999998"/>
    <n v="0"/>
    <n v="0"/>
    <n v="0"/>
    <n v="0"/>
    <n v="0"/>
    <n v="0"/>
    <n v="0"/>
    <n v="0"/>
    <n v="0"/>
    <n v="0"/>
    <n v="0"/>
    <n v="4049.929999999993"/>
    <n v="4049.929999999993"/>
    <n v="4049.929999999993"/>
    <n v="0"/>
    <n v="0"/>
    <n v="0"/>
    <n v="0"/>
    <n v="0"/>
    <n v="0"/>
    <n v="0"/>
    <n v="0"/>
    <n v="0"/>
    <n v="0"/>
    <n v="0"/>
    <n v="0"/>
    <n v="0"/>
    <n v="0"/>
    <n v="2134.8655155920806"/>
    <n v="2134.8655155920806"/>
    <n v="2134.8655155920806"/>
    <n v="0"/>
    <n v="0"/>
    <n v="0"/>
    <n v="0"/>
    <n v="0"/>
    <n v="0"/>
    <n v="0"/>
    <n v="0"/>
    <n v="0"/>
    <n v="0"/>
    <n v="0"/>
    <n v="0"/>
    <n v="0"/>
    <n v="0"/>
    <n v="672.75393160328872"/>
    <n v="672.75393160328872"/>
    <n v="672.75393160328872"/>
    <n v="0"/>
    <n v="0"/>
    <n v="0"/>
  </r>
  <r>
    <s v="Rosentrater"/>
    <s v="Programs"/>
    <s v="Asset Condition"/>
    <s v="Capital Equipment Program"/>
    <s v="CD"/>
    <s v="ID"/>
    <x v="7"/>
    <s v="General"/>
    <n v="2021"/>
    <n v="0"/>
    <n v="0"/>
    <n v="0"/>
    <n v="0"/>
    <n v="0"/>
    <n v="0"/>
    <n v="0"/>
    <n v="0"/>
    <n v="0"/>
    <n v="0"/>
    <n v="0"/>
    <n v="0"/>
    <n v="8640.0400000000009"/>
    <n v="0"/>
    <n v="8640.0400000000009"/>
    <n v="8640.0400000000009"/>
    <n v="0"/>
    <n v="0"/>
    <n v="0"/>
    <n v="0"/>
    <n v="0"/>
    <n v="0"/>
    <n v="0"/>
    <n v="0"/>
    <n v="0"/>
    <n v="0"/>
    <n v="0"/>
    <n v="0"/>
    <n v="0"/>
    <n v="0"/>
    <n v="0"/>
    <n v="0"/>
    <n v="0"/>
    <n v="0"/>
    <n v="0"/>
    <n v="0"/>
    <n v="0"/>
    <n v="0"/>
    <n v="0"/>
    <n v="0"/>
    <n v="0"/>
    <n v="0"/>
    <n v="0"/>
    <n v="0"/>
    <n v="0"/>
    <n v="0"/>
    <n v="0"/>
    <n v="0"/>
    <n v="0"/>
    <n v="0"/>
    <n v="0"/>
    <n v="0"/>
    <n v="0"/>
  </r>
  <r>
    <s v="Rosentrater"/>
    <s v="Programs"/>
    <s v="Asset Condition"/>
    <s v="Capital Equipment Program"/>
    <s v="ED"/>
    <s v="ID"/>
    <x v="7"/>
    <s v="General"/>
    <n v="2021"/>
    <n v="0"/>
    <n v="0"/>
    <n v="0"/>
    <n v="0"/>
    <n v="0"/>
    <n v="0"/>
    <n v="0"/>
    <n v="0"/>
    <n v="0"/>
    <n v="0"/>
    <n v="0"/>
    <n v="362.71"/>
    <n v="9682.9699999999993"/>
    <n v="0"/>
    <n v="10045.679999999998"/>
    <n v="10045.679999999998"/>
    <n v="0"/>
    <n v="0"/>
    <n v="0"/>
    <n v="0"/>
    <n v="0"/>
    <n v="0"/>
    <n v="0"/>
    <n v="0"/>
    <n v="0"/>
    <n v="0"/>
    <n v="0"/>
    <n v="0"/>
    <n v="0"/>
    <n v="0"/>
    <n v="0"/>
    <n v="0"/>
    <n v="0"/>
    <n v="0"/>
    <n v="0"/>
    <n v="0"/>
    <n v="0"/>
    <n v="0"/>
    <n v="0"/>
    <n v="0"/>
    <n v="0"/>
    <n v="0"/>
    <n v="0"/>
    <n v="0"/>
    <n v="0"/>
    <n v="0"/>
    <n v="0"/>
    <n v="0"/>
    <n v="0"/>
    <n v="0"/>
    <n v="0"/>
    <n v="0"/>
    <n v="0"/>
  </r>
  <r>
    <s v="Rosentrater"/>
    <s v="Programs"/>
    <s v="Asset Condition"/>
    <s v="Capital Equipment Program"/>
    <s v="GD"/>
    <s v="ID"/>
    <x v="7"/>
    <s v="General"/>
    <n v="2021"/>
    <n v="0"/>
    <n v="0"/>
    <n v="0"/>
    <n v="0"/>
    <n v="0"/>
    <n v="0"/>
    <n v="0"/>
    <n v="0"/>
    <n v="0"/>
    <n v="0"/>
    <n v="0"/>
    <n v="0"/>
    <n v="15503.64"/>
    <n v="4836.7399999999907"/>
    <n v="20340.37999999999"/>
    <n v="20340.37999999999"/>
    <n v="0"/>
    <n v="0"/>
    <n v="0"/>
    <n v="0"/>
    <n v="0"/>
    <n v="0"/>
    <n v="0"/>
    <n v="0"/>
    <n v="0"/>
    <n v="0"/>
    <n v="0"/>
    <n v="0"/>
    <n v="0"/>
    <n v="0"/>
    <n v="0"/>
    <n v="0"/>
    <n v="0"/>
    <n v="0"/>
    <n v="0"/>
    <n v="0"/>
    <n v="0"/>
    <n v="0"/>
    <n v="0"/>
    <n v="0"/>
    <n v="0"/>
    <n v="0"/>
    <n v="0"/>
    <n v="0"/>
    <n v="0"/>
    <n v="0"/>
    <n v="0"/>
    <n v="0"/>
    <n v="0"/>
    <n v="0"/>
    <n v="0"/>
    <n v="0"/>
    <n v="0"/>
  </r>
  <r>
    <s v="Rosentrater"/>
    <s v="Programs"/>
    <s v="Asset Condition"/>
    <s v="Capital Equipment Program"/>
    <s v="GD"/>
    <s v="WA"/>
    <x v="7"/>
    <s v="General"/>
    <n v="2021"/>
    <n v="0"/>
    <n v="1"/>
    <n v="0"/>
    <n v="0"/>
    <n v="0"/>
    <n v="0"/>
    <n v="0"/>
    <n v="0"/>
    <n v="0"/>
    <n v="0"/>
    <n v="0"/>
    <n v="9036.56"/>
    <n v="3646.89"/>
    <n v="10198.140000000014"/>
    <n v="22881.590000000011"/>
    <n v="22881.590000000011"/>
    <n v="0"/>
    <n v="0"/>
    <n v="0"/>
    <n v="0"/>
    <n v="0"/>
    <n v="0"/>
    <n v="0"/>
    <n v="0"/>
    <n v="0"/>
    <n v="0"/>
    <n v="0"/>
    <n v="0"/>
    <n v="0"/>
    <n v="0"/>
    <n v="0"/>
    <n v="0"/>
    <n v="0"/>
    <n v="0"/>
    <n v="0"/>
    <n v="0"/>
    <n v="0"/>
    <n v="0"/>
    <n v="0"/>
    <n v="0"/>
    <n v="0"/>
    <n v="0"/>
    <n v="0"/>
    <n v="0"/>
    <n v="0"/>
    <n v="9036.56"/>
    <n v="3646.89"/>
    <n v="10198.140000000014"/>
    <n v="22881.590000000011"/>
    <n v="22881.590000000011"/>
    <n v="0"/>
    <n v="0"/>
    <n v="0"/>
  </r>
  <r>
    <s v="Rosentrater"/>
    <s v="Programs"/>
    <s v="Asset Condition"/>
    <s v="Capital Equipment Program"/>
    <s v="GD"/>
    <s v="OR"/>
    <x v="7"/>
    <s v="General"/>
    <n v="2021"/>
    <n v="0"/>
    <n v="0"/>
    <n v="0"/>
    <n v="0"/>
    <n v="0"/>
    <n v="0"/>
    <n v="0"/>
    <n v="0"/>
    <n v="0"/>
    <n v="0"/>
    <n v="0"/>
    <n v="6489.56"/>
    <n v="23230.44"/>
    <n v="4857.4799999999996"/>
    <n v="34577.479999999996"/>
    <n v="34577.479999999996"/>
    <n v="0"/>
    <n v="0"/>
    <n v="0"/>
    <n v="0"/>
    <n v="0"/>
    <n v="0"/>
    <n v="0"/>
    <n v="0"/>
    <n v="0"/>
    <n v="0"/>
    <n v="0"/>
    <n v="0"/>
    <n v="0"/>
    <n v="0"/>
    <n v="0"/>
    <n v="0"/>
    <n v="0"/>
    <n v="0"/>
    <n v="0"/>
    <n v="0"/>
    <n v="0"/>
    <n v="0"/>
    <n v="0"/>
    <n v="0"/>
    <n v="0"/>
    <n v="0"/>
    <n v="0"/>
    <n v="0"/>
    <n v="0"/>
    <n v="0"/>
    <n v="0"/>
    <n v="0"/>
    <n v="0"/>
    <n v="0"/>
    <n v="0"/>
    <n v="0"/>
    <n v="0"/>
  </r>
  <r>
    <s v="Rosentrater"/>
    <s v="Programs"/>
    <s v="Asset Condition"/>
    <s v="Capital Equipment Program"/>
    <s v="CD"/>
    <s v="AA"/>
    <x v="7"/>
    <s v="General"/>
    <n v="2021"/>
    <n v="0.47784834680000005"/>
    <n v="0.15089759249999998"/>
    <n v="0"/>
    <n v="0"/>
    <n v="0"/>
    <n v="0"/>
    <n v="0"/>
    <n v="0"/>
    <n v="0"/>
    <n v="0"/>
    <n v="0"/>
    <n v="14701.05"/>
    <n v="4006.1"/>
    <n v="22373.74"/>
    <n v="41080.89"/>
    <n v="41080.89"/>
    <n v="0"/>
    <n v="0"/>
    <n v="0"/>
    <n v="0"/>
    <n v="0"/>
    <n v="0"/>
    <n v="0"/>
    <n v="0"/>
    <n v="0"/>
    <n v="0"/>
    <n v="0"/>
    <n v="0"/>
    <n v="7024.87243872414"/>
    <n v="1914.3082621154801"/>
    <n v="10691.254670733033"/>
    <n v="19630.435371572654"/>
    <n v="19630.435371572654"/>
    <n v="0"/>
    <n v="0"/>
    <n v="0"/>
    <n v="0"/>
    <n v="0"/>
    <n v="0"/>
    <n v="0"/>
    <n v="0"/>
    <n v="0"/>
    <n v="0"/>
    <n v="0"/>
    <n v="0"/>
    <n v="2218.3530522221245"/>
    <n v="604.51084531424988"/>
    <n v="3376.1435012209499"/>
    <n v="6199.0073987573242"/>
    <n v="6199.0073987573242"/>
    <n v="0"/>
    <n v="0"/>
    <n v="0"/>
  </r>
  <r>
    <s v="Rosentrater"/>
    <s v="Programs"/>
    <s v="Asset Condition"/>
    <s v="Capital Equipment Program"/>
    <s v="ED"/>
    <s v="WA"/>
    <x v="7"/>
    <s v="General"/>
    <n v="2021"/>
    <n v="1"/>
    <n v="0"/>
    <n v="0"/>
    <n v="0"/>
    <n v="0"/>
    <n v="0"/>
    <n v="0"/>
    <n v="0"/>
    <n v="0"/>
    <n v="0"/>
    <n v="0"/>
    <n v="6322.92"/>
    <n v="8186.3"/>
    <n v="33397.26"/>
    <n v="47906.48"/>
    <n v="47906.48"/>
    <n v="0"/>
    <n v="0"/>
    <n v="0"/>
    <n v="0"/>
    <n v="0"/>
    <n v="0"/>
    <n v="0"/>
    <n v="0"/>
    <n v="0"/>
    <n v="0"/>
    <n v="0"/>
    <n v="0"/>
    <n v="6322.92"/>
    <n v="8186.3"/>
    <n v="33397.26"/>
    <n v="47906.48"/>
    <n v="47906.48"/>
    <n v="0"/>
    <n v="0"/>
    <n v="0"/>
    <n v="0"/>
    <n v="0"/>
    <n v="0"/>
    <n v="0"/>
    <n v="0"/>
    <n v="0"/>
    <n v="0"/>
    <n v="0"/>
    <n v="0"/>
    <n v="0"/>
    <n v="0"/>
    <n v="0"/>
    <n v="0"/>
    <n v="0"/>
    <n v="0"/>
    <n v="0"/>
    <n v="0"/>
  </r>
  <r>
    <s v="Rosentrater"/>
    <s v="Programs"/>
    <s v="Asset Condition"/>
    <s v="Capital Equipment Program"/>
    <s v="GD"/>
    <s v="AA"/>
    <x v="7"/>
    <s v="General"/>
    <n v="2021"/>
    <n v="0"/>
    <n v="0.47363987300000004"/>
    <n v="0"/>
    <n v="0"/>
    <n v="0"/>
    <n v="0"/>
    <n v="0"/>
    <n v="0"/>
    <n v="0"/>
    <n v="0"/>
    <n v="0"/>
    <n v="29472.639999999999"/>
    <n v="9093.2800000000007"/>
    <n v="62029.87"/>
    <n v="100595.79000000001"/>
    <n v="100595.79000000001"/>
    <n v="0"/>
    <n v="0"/>
    <n v="0"/>
    <n v="0"/>
    <n v="0"/>
    <n v="0"/>
    <n v="0"/>
    <n v="0"/>
    <n v="0"/>
    <n v="0"/>
    <n v="0"/>
    <n v="0"/>
    <n v="0"/>
    <n v="0"/>
    <n v="0"/>
    <n v="0"/>
    <n v="0"/>
    <n v="0"/>
    <n v="0"/>
    <n v="0"/>
    <n v="0"/>
    <n v="0"/>
    <n v="0"/>
    <n v="0"/>
    <n v="0"/>
    <n v="0"/>
    <n v="0"/>
    <n v="0"/>
    <n v="0"/>
    <n v="13959.417466574721"/>
    <n v="4306.9399843534411"/>
    <n v="29379.819749006514"/>
    <n v="47646.177199934675"/>
    <n v="47646.177199934675"/>
    <n v="0"/>
    <n v="0"/>
    <n v="0"/>
  </r>
  <r>
    <s v="Rosentrater"/>
    <s v="Programs"/>
    <s v="Asset Condition"/>
    <s v="Capital Equipment Program"/>
    <s v="ED"/>
    <s v="AN"/>
    <x v="7"/>
    <s v="General"/>
    <n v="2021"/>
    <n v="0.65539999999999998"/>
    <n v="0"/>
    <n v="0"/>
    <n v="0"/>
    <n v="0"/>
    <n v="0"/>
    <n v="0"/>
    <n v="0"/>
    <n v="0"/>
    <n v="0"/>
    <n v="0"/>
    <n v="2407.83"/>
    <n v="173970.38"/>
    <n v="12455.79"/>
    <n v="188834"/>
    <n v="188834"/>
    <n v="0"/>
    <n v="0"/>
    <n v="0"/>
    <n v="0"/>
    <n v="0"/>
    <n v="0"/>
    <n v="0"/>
    <n v="0"/>
    <n v="0"/>
    <n v="0"/>
    <n v="0"/>
    <n v="0"/>
    <n v="1578.091782"/>
    <n v="114020.18705199999"/>
    <n v="8163.5247660000005"/>
    <n v="123761.8036"/>
    <n v="123761.8036"/>
    <n v="0"/>
    <n v="0"/>
    <n v="0"/>
    <n v="0"/>
    <n v="0"/>
    <n v="0"/>
    <n v="0"/>
    <n v="0"/>
    <n v="0"/>
    <n v="0"/>
    <n v="0"/>
    <n v="0"/>
    <n v="0"/>
    <n v="0"/>
    <n v="0"/>
    <n v="0"/>
    <n v="0"/>
    <n v="0"/>
    <n v="0"/>
    <n v="0"/>
  </r>
  <r>
    <s v="Thackston"/>
    <s v="Mandatory &amp; Compliance"/>
    <s v="Mandatory &amp; Compliance"/>
    <s v="Clark Fork Settlement Agreement"/>
    <s v="ED"/>
    <s v="AN"/>
    <x v="2"/>
    <s v="Production - Hydro"/>
    <n v="2021"/>
    <n v="0.65539999999999998"/>
    <n v="0"/>
    <n v="0"/>
    <n v="0"/>
    <n v="0"/>
    <n v="0"/>
    <n v="0"/>
    <n v="0"/>
    <n v="0"/>
    <n v="0"/>
    <n v="0"/>
    <n v="1306370.32"/>
    <n v="4963.62"/>
    <n v="967.78"/>
    <n v="1312301.7200000002"/>
    <n v="1312301.7200000002"/>
    <n v="0"/>
    <n v="0"/>
    <n v="0"/>
    <n v="0"/>
    <n v="0"/>
    <n v="0"/>
    <n v="0"/>
    <n v="0"/>
    <n v="0"/>
    <n v="0"/>
    <n v="0"/>
    <n v="0"/>
    <n v="856195.10772800003"/>
    <n v="3253.1565479999999"/>
    <n v="634.28301199999999"/>
    <n v="860082.54728800012"/>
    <n v="860082.54728800012"/>
    <n v="0"/>
    <n v="0"/>
    <n v="0"/>
    <n v="0"/>
    <n v="0"/>
    <n v="0"/>
    <n v="0"/>
    <n v="0"/>
    <n v="0"/>
    <n v="0"/>
    <n v="0"/>
    <n v="0"/>
    <n v="0"/>
    <n v="0"/>
    <n v="0"/>
    <n v="0"/>
    <n v="0"/>
    <n v="0"/>
    <n v="0"/>
    <n v="0"/>
  </r>
  <r>
    <s v="Rosentrater"/>
    <s v="Mandatory &amp; Compliance"/>
    <s v="Mandatory &amp; Compliance"/>
    <s v="Colstrip Transmission"/>
    <s v="ED"/>
    <s v="AN"/>
    <x v="0"/>
    <s v="Hardware"/>
    <n v="2021"/>
    <n v="0.65539999999999998"/>
    <n v="0"/>
    <n v="0"/>
    <n v="0"/>
    <n v="0"/>
    <n v="0"/>
    <n v="0"/>
    <n v="0"/>
    <n v="0"/>
    <n v="0"/>
    <n v="0"/>
    <n v="20084.27"/>
    <n v="446.31"/>
    <n v="2439.8200000000002"/>
    <n v="22970.400000000001"/>
    <n v="22970.400000000001"/>
    <n v="0"/>
    <n v="0"/>
    <n v="0"/>
    <n v="0"/>
    <n v="0"/>
    <n v="0"/>
    <n v="0"/>
    <n v="0"/>
    <n v="0"/>
    <n v="0"/>
    <n v="0"/>
    <n v="0"/>
    <n v="13163.230557999999"/>
    <n v="292.511574"/>
    <n v="1599.0580280000001"/>
    <n v="15054.800159999999"/>
    <n v="15054.800159999999"/>
    <n v="0"/>
    <n v="0"/>
    <n v="0"/>
    <n v="0"/>
    <n v="0"/>
    <n v="0"/>
    <n v="0"/>
    <n v="0"/>
    <n v="0"/>
    <n v="0"/>
    <n v="0"/>
    <n v="0"/>
    <n v="0"/>
    <n v="0"/>
    <n v="0"/>
    <n v="0"/>
    <n v="0"/>
    <n v="0"/>
    <n v="0"/>
    <n v="0"/>
  </r>
  <r>
    <s v="Rosentrater"/>
    <s v="Mandatory &amp; Compliance"/>
    <s v="Mandatory &amp; Compliance"/>
    <s v="Colstrip Transmission"/>
    <s v="ED"/>
    <s v="AN"/>
    <x v="7"/>
    <s v="General"/>
    <n v="2021"/>
    <n v="0.65539999999999998"/>
    <n v="0"/>
    <n v="0"/>
    <n v="0"/>
    <n v="0"/>
    <n v="0"/>
    <n v="0"/>
    <n v="0"/>
    <n v="0"/>
    <n v="0"/>
    <n v="0"/>
    <n v="40167.78"/>
    <n v="892.58999999999992"/>
    <n v="4879.55"/>
    <n v="45939.92"/>
    <n v="45939.92"/>
    <n v="0"/>
    <n v="0"/>
    <n v="0"/>
    <n v="0"/>
    <n v="0"/>
    <n v="0"/>
    <n v="0"/>
    <n v="0"/>
    <n v="0"/>
    <n v="0"/>
    <n v="0"/>
    <n v="0"/>
    <n v="26325.963012"/>
    <n v="585.00348599999995"/>
    <n v="3198.0570699999998"/>
    <n v="30109.023568000001"/>
    <n v="30109.023568000001"/>
    <n v="0"/>
    <n v="0"/>
    <n v="0"/>
    <n v="0"/>
    <n v="0"/>
    <n v="0"/>
    <n v="0"/>
    <n v="0"/>
    <n v="0"/>
    <n v="0"/>
    <n v="0"/>
    <n v="0"/>
    <n v="0"/>
    <n v="0"/>
    <n v="0"/>
    <n v="0"/>
    <n v="0"/>
    <n v="0"/>
    <n v="0"/>
    <n v="0"/>
  </r>
  <r>
    <s v="Rosentrater"/>
    <s v="Mandatory &amp; Compliance"/>
    <s v="Mandatory &amp; Compliance"/>
    <s v="Colstrip Transmission"/>
    <s v="ED"/>
    <s v="ID"/>
    <x v="3"/>
    <s v="Transmission"/>
    <n v="2021"/>
    <n v="0"/>
    <n v="0"/>
    <n v="0"/>
    <n v="0"/>
    <n v="0"/>
    <n v="0"/>
    <n v="0"/>
    <n v="0"/>
    <n v="0"/>
    <n v="0"/>
    <n v="0"/>
    <n v="24747.170000000002"/>
    <n v="8613.7200000000012"/>
    <n v="15573.579999999998"/>
    <n v="48934.47"/>
    <n v="48934.47"/>
    <n v="0"/>
    <n v="0"/>
    <n v="0"/>
    <n v="0"/>
    <n v="0"/>
    <n v="0"/>
    <n v="0"/>
    <n v="0"/>
    <n v="0"/>
    <n v="0"/>
    <n v="0"/>
    <n v="0"/>
    <n v="0"/>
    <n v="0"/>
    <n v="0"/>
    <n v="0"/>
    <n v="0"/>
    <n v="0"/>
    <n v="0"/>
    <n v="0"/>
    <n v="0"/>
    <n v="0"/>
    <n v="0"/>
    <n v="0"/>
    <n v="0"/>
    <n v="0"/>
    <n v="0"/>
    <n v="0"/>
    <n v="0"/>
    <n v="0"/>
    <n v="0"/>
    <n v="0"/>
    <n v="0"/>
    <n v="0"/>
    <n v="0"/>
    <n v="0"/>
    <n v="0"/>
  </r>
  <r>
    <s v="Rosentrater"/>
    <s v="Mandatory &amp; Compliance"/>
    <s v="Mandatory &amp; Compliance"/>
    <s v="Colstrip Transmission"/>
    <s v="ED"/>
    <s v="WA"/>
    <x v="3"/>
    <s v="Transmission"/>
    <n v="2021"/>
    <n v="1"/>
    <n v="0"/>
    <n v="0"/>
    <n v="0"/>
    <n v="0"/>
    <n v="0"/>
    <n v="0"/>
    <n v="0"/>
    <n v="0"/>
    <n v="0"/>
    <n v="0"/>
    <n v="47067.03"/>
    <n v="16382.560000000001"/>
    <n v="29619.61"/>
    <n v="93069.2"/>
    <n v="93069.2"/>
    <n v="0"/>
    <n v="0"/>
    <n v="0"/>
    <n v="0"/>
    <n v="0"/>
    <n v="0"/>
    <n v="0"/>
    <n v="0"/>
    <n v="0"/>
    <n v="0"/>
    <n v="0"/>
    <n v="0"/>
    <n v="47067.03"/>
    <n v="16382.560000000001"/>
    <n v="29619.61"/>
    <n v="93069.2"/>
    <n v="93069.2"/>
    <n v="0"/>
    <n v="0"/>
    <n v="0"/>
    <n v="0"/>
    <n v="0"/>
    <n v="0"/>
    <n v="0"/>
    <n v="0"/>
    <n v="0"/>
    <n v="0"/>
    <n v="0"/>
    <n v="0"/>
    <n v="0"/>
    <n v="0"/>
    <n v="0"/>
    <n v="0"/>
    <n v="0"/>
    <n v="0"/>
    <n v="0"/>
    <n v="0"/>
  </r>
  <r>
    <s v="Thackston"/>
    <s v="Large Distinct Projects"/>
    <s v="Failed Plant &amp; Operations"/>
    <s v="CS2 Single Phase Transformer"/>
    <s v="ED"/>
    <s v="AN"/>
    <x v="3"/>
    <s v="Transmission"/>
    <n v="2021"/>
    <n v="0.65539999999999998"/>
    <n v="0"/>
    <n v="0"/>
    <n v="0"/>
    <n v="0"/>
    <n v="0"/>
    <n v="0"/>
    <n v="0"/>
    <n v="0"/>
    <n v="0"/>
    <n v="0"/>
    <n v="16764.16"/>
    <n v="381.5"/>
    <n v="-447.98"/>
    <n v="16697.68"/>
    <n v="16697.68"/>
    <n v="0"/>
    <n v="0"/>
    <n v="0"/>
    <n v="0"/>
    <n v="0"/>
    <n v="0"/>
    <n v="0"/>
    <n v="0"/>
    <n v="0"/>
    <n v="0"/>
    <n v="0"/>
    <n v="0"/>
    <n v="10987.230464"/>
    <n v="250.0351"/>
    <n v="-293.60609199999999"/>
    <n v="10943.659471999999"/>
    <n v="10943.659471999999"/>
    <n v="0"/>
    <n v="0"/>
    <n v="0"/>
    <n v="0"/>
    <n v="0"/>
    <n v="0"/>
    <n v="0"/>
    <n v="0"/>
    <n v="0"/>
    <n v="0"/>
    <n v="0"/>
    <n v="0"/>
    <n v="0"/>
    <n v="0"/>
    <n v="0"/>
    <n v="0"/>
    <n v="0"/>
    <n v="0"/>
    <n v="0"/>
    <n v="0"/>
  </r>
  <r>
    <s v="Magalsky"/>
    <s v="Short-Lived Assets"/>
    <s v="Customer Service Quality &amp; Reliability"/>
    <s v="Customer Experience Platform Program"/>
    <s v="CD"/>
    <s v="AA"/>
    <x v="6"/>
    <s v="Software"/>
    <n v="2021"/>
    <n v="0.47784834680000005"/>
    <n v="0.15089759249999998"/>
    <n v="0"/>
    <n v="0"/>
    <n v="0"/>
    <n v="0"/>
    <n v="0"/>
    <n v="0"/>
    <n v="0"/>
    <n v="0"/>
    <n v="0"/>
    <n v="15029.29"/>
    <n v="4722.57"/>
    <n v="2067942.39"/>
    <n v="2087694.25"/>
    <n v="2087694.25"/>
    <n v="0"/>
    <n v="0"/>
    <n v="0"/>
    <n v="0"/>
    <n v="0"/>
    <n v="0"/>
    <n v="0"/>
    <n v="0"/>
    <n v="0"/>
    <n v="0"/>
    <n v="0"/>
    <n v="0"/>
    <n v="7181.7213800777727"/>
    <n v="2256.6722671472762"/>
    <n v="988162.85233914095"/>
    <n v="997601.24598636595"/>
    <n v="997601.24598636595"/>
    <n v="0"/>
    <n v="0"/>
    <n v="0"/>
    <n v="0"/>
    <n v="0"/>
    <n v="0"/>
    <n v="0"/>
    <n v="0"/>
    <n v="0"/>
    <n v="0"/>
    <n v="0"/>
    <n v="0"/>
    <n v="2267.883677984325"/>
    <n v="712.62444341272487"/>
    <n v="312047.528079696"/>
    <n v="315028.03620109305"/>
    <n v="315028.03620109305"/>
    <n v="0"/>
    <n v="0"/>
    <n v="0"/>
  </r>
  <r>
    <s v="Magalsky"/>
    <s v="Short-Lived Assets"/>
    <s v="Customer Service Quality &amp; Reliability"/>
    <s v="Customer Facing Technology Program"/>
    <s v="CD"/>
    <s v="AA"/>
    <x v="0"/>
    <s v="Hardware"/>
    <n v="2021"/>
    <n v="0.47784834680000005"/>
    <n v="0.15089759249999998"/>
    <n v="0"/>
    <n v="0"/>
    <n v="0"/>
    <n v="0"/>
    <n v="0"/>
    <n v="0"/>
    <n v="0"/>
    <n v="0"/>
    <n v="0"/>
    <n v="0"/>
    <n v="0"/>
    <n v="4240.87"/>
    <n v="4240.87"/>
    <n v="4240.87"/>
    <n v="0"/>
    <n v="0"/>
    <n v="0"/>
    <n v="0"/>
    <n v="0"/>
    <n v="0"/>
    <n v="0"/>
    <n v="0"/>
    <n v="0"/>
    <n v="0"/>
    <n v="0"/>
    <n v="0"/>
    <n v="0"/>
    <n v="0"/>
    <n v="2026.4927184937162"/>
    <n v="2026.4927184937162"/>
    <n v="2026.4927184937162"/>
    <n v="0"/>
    <n v="0"/>
    <n v="0"/>
    <n v="0"/>
    <n v="0"/>
    <n v="0"/>
    <n v="0"/>
    <n v="0"/>
    <n v="0"/>
    <n v="0"/>
    <n v="0"/>
    <n v="0"/>
    <n v="0"/>
    <n v="0"/>
    <n v="639.93707310547495"/>
    <n v="639.93707310547495"/>
    <n v="639.93707310547495"/>
    <n v="0"/>
    <n v="0"/>
    <n v="0"/>
  </r>
  <r>
    <s v="Magalsky"/>
    <s v="Short-Lived Assets"/>
    <s v="Customer Service Quality &amp; Reliability"/>
    <s v="Customer Facing Technology Program"/>
    <s v="CD"/>
    <s v="AA"/>
    <x v="1"/>
    <s v="Software"/>
    <n v="2021"/>
    <n v="0.47784834680000005"/>
    <n v="0.15089759249999998"/>
    <n v="0"/>
    <n v="0"/>
    <n v="0"/>
    <n v="0"/>
    <n v="0"/>
    <n v="0"/>
    <n v="0"/>
    <n v="0"/>
    <n v="0"/>
    <n v="6603.79"/>
    <n v="4635.45"/>
    <n v="1936376.81"/>
    <n v="1947616.05"/>
    <n v="1947616.05"/>
    <n v="0"/>
    <n v="0"/>
    <n v="0"/>
    <n v="0"/>
    <n v="0"/>
    <n v="0"/>
    <n v="0"/>
    <n v="0"/>
    <n v="0"/>
    <n v="0"/>
    <n v="0"/>
    <n v="0"/>
    <n v="3155.6101341143722"/>
    <n v="2215.0421191740602"/>
    <n v="925294.45744035777"/>
    <n v="930665.1096936462"/>
    <n v="930665.1096936462"/>
    <n v="0"/>
    <n v="0"/>
    <n v="0"/>
    <n v="0"/>
    <n v="0"/>
    <n v="0"/>
    <n v="0"/>
    <n v="0"/>
    <n v="0"/>
    <n v="0"/>
    <n v="0"/>
    <n v="0"/>
    <n v="996.49601237557488"/>
    <n v="699.47824515412492"/>
    <n v="292194.59880182991"/>
    <n v="293890.57305935962"/>
    <n v="293890.57305935962"/>
    <n v="0"/>
    <n v="0"/>
    <n v="0"/>
  </r>
  <r>
    <s v="Magalsky"/>
    <s v="Short-Lived Assets"/>
    <s v="Customer Service Quality &amp; Reliability"/>
    <s v="Customer Transactional Systems"/>
    <s v="CD"/>
    <s v="AA"/>
    <x v="1"/>
    <s v="Software"/>
    <n v="2021"/>
    <n v="0.47784834680000005"/>
    <n v="0.15089759249999998"/>
    <n v="0"/>
    <n v="0"/>
    <n v="0"/>
    <n v="0"/>
    <n v="0"/>
    <n v="0"/>
    <n v="0"/>
    <n v="0"/>
    <n v="0"/>
    <n v="101.38"/>
    <n v="491.54"/>
    <n v="57.72"/>
    <n v="650.6400000000001"/>
    <n v="650.6400000000001"/>
    <n v="0"/>
    <n v="0"/>
    <n v="0"/>
    <n v="0"/>
    <n v="0"/>
    <n v="0"/>
    <n v="0"/>
    <n v="0"/>
    <n v="0"/>
    <n v="0"/>
    <n v="0"/>
    <n v="0"/>
    <n v="48.444265398584001"/>
    <n v="234.88157638607203"/>
    <n v="27.581406577296001"/>
    <n v="310.90724836195199"/>
    <n v="310.90724836195199"/>
    <n v="0"/>
    <n v="0"/>
    <n v="0"/>
    <n v="0"/>
    <n v="0"/>
    <n v="0"/>
    <n v="0"/>
    <n v="0"/>
    <n v="0"/>
    <n v="0"/>
    <n v="0"/>
    <n v="0"/>
    <n v="15.297997927649998"/>
    <n v="74.172202617449997"/>
    <n v="8.7098090390999996"/>
    <n v="98.180009584199993"/>
    <n v="98.180009584199993"/>
    <n v="0"/>
    <n v="0"/>
    <n v="0"/>
  </r>
  <r>
    <s v="Magalsky"/>
    <s v="Short-Lived Assets"/>
    <s v="Customer Service Quality &amp; Reliability"/>
    <s v="Customer Transactional Systems"/>
    <s v="CD"/>
    <s v="WA"/>
    <x v="6"/>
    <s v="Software"/>
    <n v="2021"/>
    <n v="0.77217999999999998"/>
    <n v="0.22781999999999999"/>
    <n v="0"/>
    <n v="0"/>
    <n v="0"/>
    <n v="0"/>
    <n v="0"/>
    <n v="0"/>
    <n v="0"/>
    <n v="0"/>
    <n v="0"/>
    <n v="155327.85"/>
    <n v="8875.18"/>
    <n v="3387.76"/>
    <n v="167590.79"/>
    <n v="167590.79"/>
    <n v="0"/>
    <n v="0"/>
    <n v="0"/>
    <n v="0"/>
    <n v="0"/>
    <n v="0"/>
    <n v="0"/>
    <n v="0"/>
    <n v="0"/>
    <n v="0"/>
    <n v="0"/>
    <n v="0"/>
    <n v="119941.059213"/>
    <n v="6853.2364924000003"/>
    <n v="2615.9605168000003"/>
    <n v="129410.2562222"/>
    <n v="129410.2562222"/>
    <n v="0"/>
    <n v="0"/>
    <n v="0"/>
    <n v="0"/>
    <n v="0"/>
    <n v="0"/>
    <n v="0"/>
    <n v="0"/>
    <n v="0"/>
    <n v="0"/>
    <n v="0"/>
    <n v="0"/>
    <n v="35386.790786999998"/>
    <n v="2021.9435076"/>
    <n v="771.79948320000005"/>
    <n v="38180.533777799996"/>
    <n v="38180.533777799996"/>
    <n v="0"/>
    <n v="0"/>
    <n v="0"/>
  </r>
  <r>
    <s v="Magalsky"/>
    <s v="Short-Lived Assets"/>
    <s v="Customer Service Quality &amp; Reliability"/>
    <s v="Customer Transactional Systems"/>
    <s v="CD"/>
    <s v="AA"/>
    <x v="6"/>
    <s v="Software"/>
    <n v="2021"/>
    <n v="0.47784834680000005"/>
    <n v="0.15089759249999998"/>
    <n v="0"/>
    <n v="0"/>
    <n v="0"/>
    <n v="0"/>
    <n v="0"/>
    <n v="0"/>
    <n v="0"/>
    <n v="0"/>
    <n v="0"/>
    <n v="22710.54"/>
    <n v="9970.4500000000007"/>
    <n v="1287622.53"/>
    <n v="1320303.52"/>
    <n v="1320303.52"/>
    <n v="0"/>
    <n v="0"/>
    <n v="0"/>
    <n v="0"/>
    <n v="0"/>
    <n v="0"/>
    <n v="0"/>
    <n v="0"/>
    <n v="0"/>
    <n v="0"/>
    <n v="0"/>
    <n v="0"/>
    <n v="10852.193993935274"/>
    <n v="4764.3630493520604"/>
    <n v="615288.29726293345"/>
    <n v="630904.85430622078"/>
    <n v="630904.85430622078"/>
    <n v="0"/>
    <n v="0"/>
    <n v="0"/>
    <n v="0"/>
    <n v="0"/>
    <n v="0"/>
    <n v="0"/>
    <n v="0"/>
    <n v="0"/>
    <n v="0"/>
    <n v="0"/>
    <n v="0"/>
    <n v="3426.9658103749498"/>
    <n v="1504.5169011416249"/>
    <n v="194299.13982575902"/>
    <n v="199230.6225372756"/>
    <n v="199230.6225372756"/>
    <n v="0"/>
    <n v="0"/>
    <n v="0"/>
  </r>
  <r>
    <s v="Kensok"/>
    <s v="Short-Lived Assets"/>
    <s v="Performance &amp; Capacity"/>
    <s v="Data Center Compute and Storage Systems"/>
    <s v="CD"/>
    <s v="AA"/>
    <x v="6"/>
    <s v="Software"/>
    <n v="2021"/>
    <n v="0.47784834680000005"/>
    <n v="0.15089759249999998"/>
    <n v="0"/>
    <n v="0"/>
    <n v="0"/>
    <n v="0"/>
    <n v="0"/>
    <n v="0"/>
    <n v="0"/>
    <n v="0"/>
    <n v="0"/>
    <n v="7390.7699999999995"/>
    <n v="20997.14"/>
    <n v="119139.73"/>
    <n v="147527.63999999998"/>
    <n v="147527.63999999998"/>
    <n v="0"/>
    <n v="0"/>
    <n v="0"/>
    <n v="0"/>
    <n v="0"/>
    <n v="0"/>
    <n v="0"/>
    <n v="0"/>
    <n v="0"/>
    <n v="0"/>
    <n v="0"/>
    <n v="0"/>
    <n v="3531.667226079036"/>
    <n v="10033.448636528152"/>
    <n v="56930.723018698365"/>
    <n v="70495.83888130555"/>
    <n v="70495.83888130555"/>
    <n v="0"/>
    <n v="0"/>
    <n v="0"/>
    <n v="0"/>
    <n v="0"/>
    <n v="0"/>
    <n v="0"/>
    <n v="0"/>
    <n v="0"/>
    <n v="0"/>
    <n v="0"/>
    <n v="0"/>
    <n v="1115.2493997212248"/>
    <n v="3168.4178753854494"/>
    <n v="17977.898428100023"/>
    <n v="22261.565703206696"/>
    <n v="22261.565703206696"/>
    <n v="0"/>
    <n v="0"/>
    <n v="0"/>
  </r>
  <r>
    <s v="Kensok"/>
    <s v="Short-Lived Assets"/>
    <s v="Performance &amp; Capacity"/>
    <s v="Data Center Compute and Storage Systems"/>
    <s v="CD"/>
    <s v="AA"/>
    <x v="0"/>
    <s v="Hardware"/>
    <n v="2021"/>
    <n v="0.47784834680000005"/>
    <n v="0.15089759249999998"/>
    <n v="0"/>
    <n v="0"/>
    <n v="0"/>
    <n v="0"/>
    <n v="0"/>
    <n v="0"/>
    <n v="0"/>
    <n v="0"/>
    <n v="0"/>
    <n v="384.95"/>
    <n v="0"/>
    <n v="1439912.4"/>
    <n v="1440297.3499999999"/>
    <n v="1440297.3499999999"/>
    <n v="0"/>
    <n v="0"/>
    <n v="0"/>
    <n v="0"/>
    <n v="0"/>
    <n v="0"/>
    <n v="0"/>
    <n v="0"/>
    <n v="0"/>
    <n v="0"/>
    <n v="0"/>
    <n v="0"/>
    <n v="183.94772110066"/>
    <n v="0"/>
    <n v="688059.75987682038"/>
    <n v="688243.70759792102"/>
    <n v="688243.70759792102"/>
    <n v="0"/>
    <n v="0"/>
    <n v="0"/>
    <n v="0"/>
    <n v="0"/>
    <n v="0"/>
    <n v="0"/>
    <n v="0"/>
    <n v="0"/>
    <n v="0"/>
    <n v="0"/>
    <n v="0"/>
    <n v="58.08802823287499"/>
    <n v="0"/>
    <n v="217279.31457089697"/>
    <n v="217337.40259912985"/>
    <n v="217337.40259912985"/>
    <n v="0"/>
    <n v="0"/>
    <n v="0"/>
  </r>
  <r>
    <s v="Kensok"/>
    <s v="Large Distinct Projects"/>
    <s v="Performance &amp; Capacity"/>
    <s v="Digital Grid Network"/>
    <s v="CD"/>
    <s v="AA"/>
    <x v="6"/>
    <s v="Software"/>
    <n v="2021"/>
    <n v="0.47784834680000005"/>
    <n v="0.15089759249999998"/>
    <n v="0"/>
    <n v="0"/>
    <n v="0"/>
    <n v="0"/>
    <n v="0"/>
    <n v="0"/>
    <n v="0"/>
    <n v="0"/>
    <n v="0"/>
    <n v="75775.460000000006"/>
    <n v="3328.03"/>
    <n v="3513.1"/>
    <n v="82616.590000000011"/>
    <n v="82616.590000000011"/>
    <n v="0"/>
    <n v="0"/>
    <n v="0"/>
    <n v="0"/>
    <n v="0"/>
    <n v="0"/>
    <n v="0"/>
    <n v="0"/>
    <n v="0"/>
    <n v="0"/>
    <n v="0"/>
    <n v="0"/>
    <n v="36209.178289009535"/>
    <n v="1590.2936336008042"/>
    <n v="1678.7290271430802"/>
    <n v="39478.200949753424"/>
    <n v="39478.200949753424"/>
    <n v="0"/>
    <n v="0"/>
    <n v="0"/>
    <n v="0"/>
    <n v="0"/>
    <n v="0"/>
    <n v="0"/>
    <n v="0"/>
    <n v="0"/>
    <n v="0"/>
    <n v="0"/>
    <n v="0"/>
    <n v="11434.334484580049"/>
    <n v="502.19171476777495"/>
    <n v="530.11833221174993"/>
    <n v="12466.644531559574"/>
    <n v="12466.644531559574"/>
    <n v="0"/>
    <n v="0"/>
    <n v="0"/>
  </r>
  <r>
    <s v="Kensok"/>
    <s v="Large Distinct Projects"/>
    <s v="Performance &amp; Capacity"/>
    <s v="Digital Grid Network"/>
    <s v="CD"/>
    <s v="AA"/>
    <x v="7"/>
    <s v="General"/>
    <n v="2021"/>
    <n v="0.47784834680000005"/>
    <n v="0.15089759249999998"/>
    <n v="0"/>
    <n v="0"/>
    <n v="0"/>
    <n v="0"/>
    <n v="0"/>
    <n v="0"/>
    <n v="0"/>
    <n v="0"/>
    <n v="0"/>
    <n v="786052.51"/>
    <n v="37943.450000000004"/>
    <n v="38986.520000000004"/>
    <n v="862982.48"/>
    <n v="862982.48"/>
    <n v="0"/>
    <n v="0"/>
    <n v="0"/>
    <n v="0"/>
    <n v="0"/>
    <n v="0"/>
    <n v="0"/>
    <n v="0"/>
    <n v="0"/>
    <n v="0"/>
    <n v="0"/>
    <n v="0"/>
    <n v="375613.89240149054"/>
    <n v="18131.214854388465"/>
    <n v="18629.644129485139"/>
    <n v="412374.7513853641"/>
    <n v="412374.7513853641"/>
    <n v="0"/>
    <n v="0"/>
    <n v="0"/>
    <n v="0"/>
    <n v="0"/>
    <n v="0"/>
    <n v="0"/>
    <n v="0"/>
    <n v="0"/>
    <n v="0"/>
    <n v="0"/>
    <n v="0"/>
    <n v="118613.43133758217"/>
    <n v="5725.575256144125"/>
    <n v="5882.9720079530998"/>
    <n v="130221.97860167938"/>
    <n v="130221.97860167938"/>
    <n v="0"/>
    <n v="0"/>
    <n v="0"/>
  </r>
  <r>
    <s v="Rosentrater"/>
    <s v="Programs"/>
    <s v="Asset Condition"/>
    <s v="Distribution Grid Modernization"/>
    <s v="ED"/>
    <s v="ID"/>
    <x v="7"/>
    <s v="General"/>
    <n v="2021"/>
    <n v="0"/>
    <n v="0"/>
    <n v="0"/>
    <n v="0"/>
    <n v="0"/>
    <n v="0"/>
    <n v="0"/>
    <n v="0"/>
    <n v="0"/>
    <n v="0"/>
    <n v="0"/>
    <n v="0"/>
    <n v="0"/>
    <n v="855.81"/>
    <n v="855.81"/>
    <n v="855.81"/>
    <n v="0"/>
    <n v="0"/>
    <n v="0"/>
    <n v="0"/>
    <n v="0"/>
    <n v="0"/>
    <n v="0"/>
    <n v="0"/>
    <n v="0"/>
    <n v="0"/>
    <n v="0"/>
    <n v="0"/>
    <n v="0"/>
    <n v="0"/>
    <n v="0"/>
    <n v="0"/>
    <n v="0"/>
    <n v="0"/>
    <n v="0"/>
    <n v="0"/>
    <n v="0"/>
    <n v="0"/>
    <n v="0"/>
    <n v="0"/>
    <n v="0"/>
    <n v="0"/>
    <n v="0"/>
    <n v="0"/>
    <n v="0"/>
    <n v="0"/>
    <n v="0"/>
    <n v="0"/>
    <n v="0"/>
    <n v="0"/>
    <n v="0"/>
    <n v="0"/>
    <n v="0"/>
  </r>
  <r>
    <s v="Rosentrater"/>
    <s v="Programs"/>
    <s v="Asset Condition"/>
    <s v="Distribution Grid Modernization"/>
    <s v="ED"/>
    <s v="ID"/>
    <x v="9"/>
    <s v="E Distribution"/>
    <n v="2021"/>
    <n v="0"/>
    <n v="0"/>
    <n v="0"/>
    <n v="0"/>
    <n v="0"/>
    <n v="0"/>
    <n v="0"/>
    <n v="0"/>
    <n v="0"/>
    <n v="0"/>
    <n v="0"/>
    <n v="726.08"/>
    <n v="725.28"/>
    <n v="5291.1800000000012"/>
    <n v="6742.5400000000009"/>
    <n v="6742.5400000000009"/>
    <n v="0"/>
    <n v="0"/>
    <n v="0"/>
    <n v="0"/>
    <n v="0"/>
    <n v="0"/>
    <n v="0"/>
    <n v="0"/>
    <n v="0"/>
    <n v="0"/>
    <n v="0"/>
    <n v="0"/>
    <n v="0"/>
    <n v="0"/>
    <n v="0"/>
    <n v="0"/>
    <n v="0"/>
    <n v="0"/>
    <n v="0"/>
    <n v="0"/>
    <n v="0"/>
    <n v="0"/>
    <n v="0"/>
    <n v="0"/>
    <n v="0"/>
    <n v="0"/>
    <n v="0"/>
    <n v="0"/>
    <n v="0"/>
    <n v="0"/>
    <n v="0"/>
    <n v="0"/>
    <n v="0"/>
    <n v="0"/>
    <n v="0"/>
    <n v="0"/>
    <n v="0"/>
  </r>
  <r>
    <s v="Rosentrater"/>
    <s v="Programs"/>
    <s v="Asset Condition"/>
    <s v="Distribution Grid Modernization"/>
    <s v="ED"/>
    <s v="WA"/>
    <x v="9"/>
    <s v="E Distribution"/>
    <n v="2021"/>
    <n v="1"/>
    <n v="0"/>
    <n v="0"/>
    <n v="0"/>
    <n v="0"/>
    <n v="0"/>
    <n v="0"/>
    <n v="0"/>
    <n v="0"/>
    <n v="0"/>
    <n v="0"/>
    <n v="191226.37"/>
    <n v="350574.12"/>
    <n v="255551.74000000002"/>
    <n v="797352.23"/>
    <n v="797352.23"/>
    <n v="0"/>
    <n v="0"/>
    <n v="0"/>
    <n v="0"/>
    <n v="0"/>
    <n v="0"/>
    <n v="0"/>
    <n v="0"/>
    <n v="0"/>
    <n v="0"/>
    <n v="0"/>
    <n v="0"/>
    <n v="191226.37"/>
    <n v="350574.12"/>
    <n v="255551.74000000002"/>
    <n v="797352.23"/>
    <n v="797352.23"/>
    <n v="0"/>
    <n v="0"/>
    <n v="0"/>
    <n v="0"/>
    <n v="0"/>
    <n v="0"/>
    <n v="0"/>
    <n v="0"/>
    <n v="0"/>
    <n v="0"/>
    <n v="0"/>
    <n v="0"/>
    <n v="0"/>
    <n v="0"/>
    <n v="0"/>
    <n v="0"/>
    <n v="0"/>
    <n v="0"/>
    <n v="0"/>
    <n v="0"/>
  </r>
  <r>
    <s v="Rosentrater"/>
    <s v="Programs"/>
    <s v="Asset Condition"/>
    <s v="Distribution Minor Rebuild"/>
    <s v="ED"/>
    <s v="ID"/>
    <x v="9"/>
    <s v="E Distribution"/>
    <n v="2021"/>
    <n v="0"/>
    <n v="0"/>
    <n v="0"/>
    <n v="0"/>
    <n v="0"/>
    <n v="0"/>
    <n v="0"/>
    <n v="0"/>
    <n v="0"/>
    <n v="0"/>
    <n v="0"/>
    <n v="337496.43"/>
    <n v="534238.18000000052"/>
    <n v="424091.34999999986"/>
    <n v="1295825.9600000004"/>
    <n v="1295825.9600000004"/>
    <n v="0"/>
    <n v="0"/>
    <n v="0"/>
    <n v="0"/>
    <n v="0"/>
    <n v="0"/>
    <n v="0"/>
    <n v="0"/>
    <n v="0"/>
    <n v="0"/>
    <n v="0"/>
    <n v="0"/>
    <n v="0"/>
    <n v="0"/>
    <n v="0"/>
    <n v="0"/>
    <n v="0"/>
    <n v="0"/>
    <n v="0"/>
    <n v="0"/>
    <n v="0"/>
    <n v="0"/>
    <n v="0"/>
    <n v="0"/>
    <n v="0"/>
    <n v="0"/>
    <n v="0"/>
    <n v="0"/>
    <n v="0"/>
    <n v="0"/>
    <n v="0"/>
    <n v="0"/>
    <n v="0"/>
    <n v="0"/>
    <n v="0"/>
    <n v="0"/>
    <n v="0"/>
  </r>
  <r>
    <s v="Rosentrater"/>
    <s v="Programs"/>
    <s v="Asset Condition"/>
    <s v="Distribution Minor Rebuild"/>
    <s v="ED"/>
    <s v="WA"/>
    <x v="9"/>
    <s v="E Distribution"/>
    <n v="2021"/>
    <n v="1"/>
    <n v="0"/>
    <n v="0"/>
    <n v="0"/>
    <n v="0"/>
    <n v="0"/>
    <n v="0"/>
    <n v="0"/>
    <n v="0"/>
    <n v="0"/>
    <n v="0"/>
    <n v="590624.39999999944"/>
    <n v="495721.54"/>
    <n v="781741.41999999946"/>
    <n v="1868087.3599999989"/>
    <n v="1868087.3599999989"/>
    <n v="0"/>
    <n v="0"/>
    <n v="0"/>
    <n v="0"/>
    <n v="0"/>
    <n v="0"/>
    <n v="0"/>
    <n v="0"/>
    <n v="0"/>
    <n v="0"/>
    <n v="0"/>
    <n v="0"/>
    <n v="590624.39999999944"/>
    <n v="495721.54"/>
    <n v="781741.41999999946"/>
    <n v="1868087.3599999989"/>
    <n v="1868087.3599999989"/>
    <n v="0"/>
    <n v="0"/>
    <n v="0"/>
    <n v="0"/>
    <n v="0"/>
    <n v="0"/>
    <n v="0"/>
    <n v="0"/>
    <n v="0"/>
    <n v="0"/>
    <n v="0"/>
    <n v="0"/>
    <n v="0"/>
    <n v="0"/>
    <n v="0"/>
    <n v="0"/>
    <n v="0"/>
    <n v="0"/>
    <n v="0"/>
    <n v="0"/>
  </r>
  <r>
    <s v="Rosentrater"/>
    <s v="Programs"/>
    <s v="Performance &amp; Capacity"/>
    <s v="Distribution System Reinforcements"/>
    <s v="ED"/>
    <s v="ID"/>
    <x v="9"/>
    <s v="E Distribution"/>
    <n v="2021"/>
    <n v="0"/>
    <n v="0"/>
    <n v="0"/>
    <n v="0"/>
    <n v="0"/>
    <n v="0"/>
    <n v="0"/>
    <n v="0"/>
    <n v="0"/>
    <n v="0"/>
    <n v="0"/>
    <n v="648277.17000000004"/>
    <n v="92620.06"/>
    <n v="5186.54"/>
    <n v="746083.77"/>
    <n v="746083.77"/>
    <n v="0"/>
    <n v="0"/>
    <n v="0"/>
    <n v="0"/>
    <n v="0"/>
    <n v="0"/>
    <n v="0"/>
    <n v="0"/>
    <n v="0"/>
    <n v="0"/>
    <n v="0"/>
    <n v="0"/>
    <n v="0"/>
    <n v="0"/>
    <n v="0"/>
    <n v="0"/>
    <n v="0"/>
    <n v="0"/>
    <n v="0"/>
    <n v="0"/>
    <n v="0"/>
    <n v="0"/>
    <n v="0"/>
    <n v="0"/>
    <n v="0"/>
    <n v="0"/>
    <n v="0"/>
    <n v="0"/>
    <n v="0"/>
    <n v="0"/>
    <n v="0"/>
    <n v="0"/>
    <n v="0"/>
    <n v="0"/>
    <n v="0"/>
    <n v="0"/>
    <n v="0"/>
  </r>
  <r>
    <s v="Rosentrater"/>
    <s v="Programs"/>
    <s v="Performance &amp; Capacity"/>
    <s v="Distribution System Reinforcements"/>
    <s v="ED"/>
    <s v="WA"/>
    <x v="9"/>
    <s v="E Distribution"/>
    <n v="2021"/>
    <n v="1"/>
    <n v="0"/>
    <n v="0"/>
    <n v="0"/>
    <n v="0"/>
    <n v="0"/>
    <n v="0"/>
    <n v="0"/>
    <n v="0"/>
    <n v="0"/>
    <n v="0"/>
    <n v="994010.1"/>
    <n v="348777.18"/>
    <n v="1029.5900000000001"/>
    <n v="1343816.87"/>
    <n v="1343816.87"/>
    <n v="0"/>
    <n v="0"/>
    <n v="0"/>
    <n v="0"/>
    <n v="0"/>
    <n v="0"/>
    <n v="0"/>
    <n v="0"/>
    <n v="0"/>
    <n v="0"/>
    <n v="0"/>
    <n v="0"/>
    <n v="994010.1"/>
    <n v="348777.18"/>
    <n v="1029.5900000000001"/>
    <n v="1343816.87"/>
    <n v="1343816.87"/>
    <n v="0"/>
    <n v="0"/>
    <n v="0"/>
    <n v="0"/>
    <n v="0"/>
    <n v="0"/>
    <n v="0"/>
    <n v="0"/>
    <n v="0"/>
    <n v="0"/>
    <n v="0"/>
    <n v="0"/>
    <n v="0"/>
    <n v="0"/>
    <n v="0"/>
    <n v="0"/>
    <n v="0"/>
    <n v="0"/>
    <n v="0"/>
    <n v="0"/>
  </r>
  <r>
    <s v="Rosentrater"/>
    <s v="Large Distinct Projects"/>
    <s v="Asset Condition"/>
    <s v="Distribution Transformer Change Out Program"/>
    <s v="ED"/>
    <s v="ID"/>
    <x v="9"/>
    <s v="E Distribution"/>
    <n v="2021"/>
    <n v="0"/>
    <n v="0"/>
    <n v="0"/>
    <n v="0"/>
    <n v="0"/>
    <n v="0"/>
    <n v="0"/>
    <n v="0"/>
    <n v="0"/>
    <n v="0"/>
    <n v="0"/>
    <n v="527.31000000000006"/>
    <n v="990.38000000000011"/>
    <n v="0"/>
    <n v="1517.69"/>
    <n v="1517.69"/>
    <n v="0"/>
    <n v="0"/>
    <n v="0"/>
    <n v="0"/>
    <n v="0"/>
    <n v="0"/>
    <n v="0"/>
    <n v="0"/>
    <n v="0"/>
    <n v="0"/>
    <n v="0"/>
    <n v="0"/>
    <n v="0"/>
    <n v="0"/>
    <n v="0"/>
    <n v="0"/>
    <n v="0"/>
    <n v="0"/>
    <n v="0"/>
    <n v="0"/>
    <n v="0"/>
    <n v="0"/>
    <n v="0"/>
    <n v="0"/>
    <n v="0"/>
    <n v="0"/>
    <n v="0"/>
    <n v="0"/>
    <n v="0"/>
    <n v="0"/>
    <n v="0"/>
    <n v="0"/>
    <n v="0"/>
    <n v="0"/>
    <n v="0"/>
    <n v="0"/>
    <n v="0"/>
  </r>
  <r>
    <s v="Rosentrater"/>
    <s v="Large Distinct Projects"/>
    <s v="Asset Condition"/>
    <s v="Distribution Transformer Change Out Program"/>
    <s v="ED"/>
    <s v="WA"/>
    <x v="9"/>
    <s v="E Distribution"/>
    <n v="2021"/>
    <n v="1"/>
    <n v="0"/>
    <n v="0"/>
    <n v="0"/>
    <n v="0"/>
    <n v="0"/>
    <n v="0"/>
    <n v="0"/>
    <n v="0"/>
    <n v="0"/>
    <n v="0"/>
    <n v="1207.8800000000001"/>
    <n v="3815.84"/>
    <n v="-1858.8700000000001"/>
    <n v="3164.8500000000004"/>
    <n v="3164.8500000000004"/>
    <n v="0"/>
    <n v="0"/>
    <n v="0"/>
    <n v="0"/>
    <n v="0"/>
    <n v="0"/>
    <n v="0"/>
    <n v="0"/>
    <n v="0"/>
    <n v="0"/>
    <n v="0"/>
    <n v="0"/>
    <n v="1207.8800000000001"/>
    <n v="3815.84"/>
    <n v="-1858.8700000000001"/>
    <n v="3164.8500000000004"/>
    <n v="3164.8500000000004"/>
    <n v="0"/>
    <n v="0"/>
    <n v="0"/>
    <n v="0"/>
    <n v="0"/>
    <n v="0"/>
    <n v="0"/>
    <n v="0"/>
    <n v="0"/>
    <n v="0"/>
    <n v="0"/>
    <n v="0"/>
    <n v="0"/>
    <n v="0"/>
    <n v="0"/>
    <n v="0"/>
    <n v="0"/>
    <n v="0"/>
    <n v="0"/>
    <n v="0"/>
  </r>
  <r>
    <s v="Rosentrater"/>
    <s v="Programs"/>
    <s v="Asset Condition"/>
    <s v="Downtown Network - Asset Condition"/>
    <s v="ED"/>
    <s v="WA"/>
    <x v="9"/>
    <s v="E Distribution"/>
    <n v="2021"/>
    <n v="1"/>
    <n v="0"/>
    <n v="0"/>
    <n v="0"/>
    <n v="0"/>
    <n v="0"/>
    <n v="0"/>
    <n v="0"/>
    <n v="0"/>
    <n v="0"/>
    <n v="0"/>
    <n v="86860.57"/>
    <n v="68433.470000000016"/>
    <n v="98714.02"/>
    <n v="254008.06000000006"/>
    <n v="254008.06000000006"/>
    <n v="0"/>
    <n v="0"/>
    <n v="0"/>
    <n v="0"/>
    <n v="0"/>
    <n v="0"/>
    <n v="0"/>
    <n v="0"/>
    <n v="0"/>
    <n v="0"/>
    <n v="0"/>
    <n v="0"/>
    <n v="86860.57"/>
    <n v="68433.470000000016"/>
    <n v="98714.02"/>
    <n v="254008.06000000006"/>
    <n v="254008.06000000006"/>
    <n v="0"/>
    <n v="0"/>
    <n v="0"/>
    <n v="0"/>
    <n v="0"/>
    <n v="0"/>
    <n v="0"/>
    <n v="0"/>
    <n v="0"/>
    <n v="0"/>
    <n v="0"/>
    <n v="0"/>
    <n v="0"/>
    <n v="0"/>
    <n v="0"/>
    <n v="0"/>
    <n v="0"/>
    <n v="0"/>
    <n v="0"/>
    <n v="0"/>
  </r>
  <r>
    <s v="Rosentrater"/>
    <s v="Programs"/>
    <s v="Performance &amp; Capacity"/>
    <s v="Downtown Network - Performance &amp; Capacity"/>
    <s v="ED"/>
    <s v="WA"/>
    <x v="9"/>
    <s v="E Distribution"/>
    <n v="2021"/>
    <n v="1"/>
    <n v="0"/>
    <n v="0"/>
    <n v="0"/>
    <n v="0"/>
    <n v="0"/>
    <n v="0"/>
    <n v="0"/>
    <n v="0"/>
    <n v="0"/>
    <n v="0"/>
    <n v="6094.66"/>
    <n v="70514.33"/>
    <n v="35771.57"/>
    <n v="112380.56"/>
    <n v="112380.56"/>
    <n v="0"/>
    <n v="0"/>
    <n v="0"/>
    <n v="0"/>
    <n v="0"/>
    <n v="0"/>
    <n v="0"/>
    <n v="0"/>
    <n v="0"/>
    <n v="0"/>
    <n v="0"/>
    <n v="0"/>
    <n v="6094.66"/>
    <n v="70514.33"/>
    <n v="35771.57"/>
    <n v="112380.56"/>
    <n v="112380.56"/>
    <n v="0"/>
    <n v="0"/>
    <n v="0"/>
    <n v="0"/>
    <n v="0"/>
    <n v="0"/>
    <n v="0"/>
    <n v="0"/>
    <n v="0"/>
    <n v="0"/>
    <n v="0"/>
    <n v="0"/>
    <n v="0"/>
    <n v="0"/>
    <n v="0"/>
    <n v="0"/>
    <n v="0"/>
    <n v="0"/>
    <n v="0"/>
    <n v="0"/>
  </r>
  <r>
    <s v="Rosentrater"/>
    <s v="Mandatory &amp; Compliance"/>
    <s v="Mandatory &amp; Compliance"/>
    <s v="Elec Relocation and Replacement Program"/>
    <s v="ED"/>
    <s v="AN"/>
    <x v="3"/>
    <s v="Transmission"/>
    <n v="2021"/>
    <n v="0.65539999999999998"/>
    <n v="0"/>
    <n v="0"/>
    <n v="0"/>
    <n v="0"/>
    <n v="0"/>
    <n v="0"/>
    <n v="0"/>
    <n v="0"/>
    <n v="0"/>
    <n v="0"/>
    <n v="0"/>
    <n v="0"/>
    <n v="38249.339999999967"/>
    <n v="38249.339999999967"/>
    <n v="38249.339999999967"/>
    <n v="0"/>
    <n v="0"/>
    <n v="0"/>
    <n v="0"/>
    <n v="0"/>
    <n v="0"/>
    <n v="0"/>
    <n v="0"/>
    <n v="0"/>
    <n v="0"/>
    <n v="0"/>
    <n v="0"/>
    <n v="0"/>
    <n v="0"/>
    <n v="25068.617435999979"/>
    <n v="25068.617435999979"/>
    <n v="25068.617435999979"/>
    <n v="0"/>
    <n v="0"/>
    <n v="0"/>
    <n v="0"/>
    <n v="0"/>
    <n v="0"/>
    <n v="0"/>
    <n v="0"/>
    <n v="0"/>
    <n v="0"/>
    <n v="0"/>
    <n v="0"/>
    <n v="0"/>
    <n v="0"/>
    <n v="0"/>
    <n v="0"/>
    <n v="0"/>
    <n v="0"/>
    <n v="0"/>
    <n v="0"/>
  </r>
  <r>
    <s v="Rosentrater"/>
    <s v="Mandatory &amp; Compliance"/>
    <s v="Mandatory &amp; Compliance"/>
    <s v="Elec Relocation and Replacement Program"/>
    <s v="ED"/>
    <s v="ID"/>
    <x v="9"/>
    <s v="E Distribution"/>
    <n v="2021"/>
    <n v="0"/>
    <n v="0"/>
    <n v="0"/>
    <n v="0"/>
    <n v="0"/>
    <n v="0"/>
    <n v="0"/>
    <n v="0"/>
    <n v="0"/>
    <n v="0"/>
    <n v="0"/>
    <n v="14900.209999999988"/>
    <n v="16444.769999999997"/>
    <n v="81306.699999999953"/>
    <n v="112651.67999999993"/>
    <n v="112651.67999999993"/>
    <n v="0"/>
    <n v="0"/>
    <n v="0"/>
    <n v="0"/>
    <n v="0"/>
    <n v="0"/>
    <n v="0"/>
    <n v="0"/>
    <n v="0"/>
    <n v="0"/>
    <n v="0"/>
    <n v="0"/>
    <n v="0"/>
    <n v="0"/>
    <n v="0"/>
    <n v="0"/>
    <n v="0"/>
    <n v="0"/>
    <n v="0"/>
    <n v="0"/>
    <n v="0"/>
    <n v="0"/>
    <n v="0"/>
    <n v="0"/>
    <n v="0"/>
    <n v="0"/>
    <n v="0"/>
    <n v="0"/>
    <n v="0"/>
    <n v="0"/>
    <n v="0"/>
    <n v="0"/>
    <n v="0"/>
    <n v="0"/>
    <n v="0"/>
    <n v="0"/>
    <n v="0"/>
  </r>
  <r>
    <s v="Rosentrater"/>
    <s v="Mandatory &amp; Compliance"/>
    <s v="Mandatory &amp; Compliance"/>
    <s v="Elec Relocation and Replacement Program"/>
    <s v="ED"/>
    <s v="WA"/>
    <x v="9"/>
    <s v="E Distribution"/>
    <n v="2021"/>
    <n v="1"/>
    <n v="0"/>
    <n v="0"/>
    <n v="0"/>
    <n v="0"/>
    <n v="0"/>
    <n v="0"/>
    <n v="0"/>
    <n v="0"/>
    <n v="0"/>
    <n v="0"/>
    <n v="519144.13000000006"/>
    <n v="152440.27000000002"/>
    <n v="652818.02999999991"/>
    <n v="1324402.4300000002"/>
    <n v="1324402.4300000002"/>
    <n v="0"/>
    <n v="0"/>
    <n v="0"/>
    <n v="0"/>
    <n v="0"/>
    <n v="0"/>
    <n v="0"/>
    <n v="0"/>
    <n v="0"/>
    <n v="0"/>
    <n v="0"/>
    <n v="0"/>
    <n v="519144.13000000006"/>
    <n v="152440.27000000002"/>
    <n v="652818.02999999991"/>
    <n v="1324402.4300000002"/>
    <n v="1324402.4300000002"/>
    <n v="0"/>
    <n v="0"/>
    <n v="0"/>
    <n v="0"/>
    <n v="0"/>
    <n v="0"/>
    <n v="0"/>
    <n v="0"/>
    <n v="0"/>
    <n v="0"/>
    <n v="0"/>
    <n v="0"/>
    <n v="0"/>
    <n v="0"/>
    <n v="0"/>
    <n v="0"/>
    <n v="0"/>
    <n v="0"/>
    <n v="0"/>
    <n v="0"/>
  </r>
  <r>
    <s v="Rosentrater"/>
    <s v="Programs"/>
    <s v="Failed Plant &amp; Operations"/>
    <s v="Electric Storm"/>
    <s v="ED"/>
    <s v="AN"/>
    <x v="3"/>
    <s v="Transmission"/>
    <n v="2021"/>
    <n v="0.65539999999999998"/>
    <n v="0"/>
    <n v="0"/>
    <n v="0"/>
    <n v="0"/>
    <n v="0"/>
    <n v="0"/>
    <n v="0"/>
    <n v="0"/>
    <n v="0"/>
    <n v="0"/>
    <n v="173147.89"/>
    <n v="111161.65000000001"/>
    <n v="98691.63"/>
    <n v="383001.17000000004"/>
    <n v="383001.17000000004"/>
    <n v="0"/>
    <n v="0"/>
    <n v="0"/>
    <n v="0"/>
    <n v="0"/>
    <n v="0"/>
    <n v="0"/>
    <n v="0"/>
    <n v="0"/>
    <n v="0"/>
    <n v="0"/>
    <n v="0"/>
    <n v="113481.127106"/>
    <n v="72855.345410000009"/>
    <n v="64682.494301999999"/>
    <n v="251018.96681800002"/>
    <n v="251018.96681800002"/>
    <n v="0"/>
    <n v="0"/>
    <n v="0"/>
    <n v="0"/>
    <n v="0"/>
    <n v="0"/>
    <n v="0"/>
    <n v="0"/>
    <n v="0"/>
    <n v="0"/>
    <n v="0"/>
    <n v="0"/>
    <n v="0"/>
    <n v="0"/>
    <n v="0"/>
    <n v="0"/>
    <n v="0"/>
    <n v="0"/>
    <n v="0"/>
    <n v="0"/>
  </r>
  <r>
    <s v="Rosentrater"/>
    <s v="Programs"/>
    <s v="Failed Plant &amp; Operations"/>
    <s v="Electric Storm"/>
    <s v="ED"/>
    <s v="WA"/>
    <x v="9"/>
    <s v="E Distribution"/>
    <n v="2021"/>
    <n v="1"/>
    <n v="0"/>
    <n v="0"/>
    <n v="0"/>
    <n v="0"/>
    <n v="0"/>
    <n v="0"/>
    <n v="0"/>
    <n v="0"/>
    <n v="0"/>
    <n v="0"/>
    <n v="11677.119999999997"/>
    <n v="247947.97000000003"/>
    <n v="138860.16"/>
    <n v="398485.25"/>
    <n v="398485.25"/>
    <n v="0"/>
    <n v="0"/>
    <n v="0"/>
    <n v="0"/>
    <n v="0"/>
    <n v="0"/>
    <n v="0"/>
    <n v="0"/>
    <n v="0"/>
    <n v="0"/>
    <n v="0"/>
    <n v="0"/>
    <n v="11677.119999999997"/>
    <n v="247947.97000000003"/>
    <n v="138860.16"/>
    <n v="398485.25"/>
    <n v="398485.25"/>
    <n v="0"/>
    <n v="0"/>
    <n v="0"/>
    <n v="0"/>
    <n v="0"/>
    <n v="0"/>
    <n v="0"/>
    <n v="0"/>
    <n v="0"/>
    <n v="0"/>
    <n v="0"/>
    <n v="0"/>
    <n v="0"/>
    <n v="0"/>
    <n v="0"/>
    <n v="0"/>
    <n v="0"/>
    <n v="0"/>
    <n v="0"/>
    <n v="0"/>
  </r>
  <r>
    <s v="Rosentrater"/>
    <s v="Programs"/>
    <s v="Failed Plant &amp; Operations"/>
    <s v="Electric Storm"/>
    <s v="ED"/>
    <s v="ID"/>
    <x v="9"/>
    <s v="E Distribution"/>
    <n v="2021"/>
    <n v="0"/>
    <n v="0"/>
    <n v="0"/>
    <n v="0"/>
    <n v="0"/>
    <n v="0"/>
    <n v="0"/>
    <n v="0"/>
    <n v="0"/>
    <n v="0"/>
    <n v="0"/>
    <n v="46849.51"/>
    <n v="306097.30999999994"/>
    <n v="751370.05"/>
    <n v="1104316.8700000001"/>
    <n v="1104316.8700000001"/>
    <n v="0"/>
    <n v="0"/>
    <n v="0"/>
    <n v="0"/>
    <n v="0"/>
    <n v="0"/>
    <n v="0"/>
    <n v="0"/>
    <n v="0"/>
    <n v="0"/>
    <n v="0"/>
    <n v="0"/>
    <n v="0"/>
    <n v="0"/>
    <n v="0"/>
    <n v="0"/>
    <n v="0"/>
    <n v="0"/>
    <n v="0"/>
    <n v="0"/>
    <n v="0"/>
    <n v="0"/>
    <n v="0"/>
    <n v="0"/>
    <n v="0"/>
    <n v="0"/>
    <n v="0"/>
    <n v="0"/>
    <n v="0"/>
    <n v="0"/>
    <n v="0"/>
    <n v="0"/>
    <n v="0"/>
    <n v="0"/>
    <n v="0"/>
    <n v="0"/>
    <n v="0"/>
  </r>
  <r>
    <s v="Kensok"/>
    <s v="Short-Lived Assets"/>
    <s v="Performance &amp; Capacity"/>
    <s v="Endpoint Compute and Productivity Systems"/>
    <s v="CD"/>
    <s v="AA"/>
    <x v="1"/>
    <s v="Software"/>
    <n v="2021"/>
    <n v="0.47784834680000005"/>
    <n v="0.15089759249999998"/>
    <n v="0"/>
    <n v="0"/>
    <n v="0"/>
    <n v="0"/>
    <n v="0"/>
    <n v="0"/>
    <n v="0"/>
    <n v="0"/>
    <n v="0"/>
    <n v="-70.47"/>
    <n v="68860.3"/>
    <n v="96696.75"/>
    <n v="165486.58000000002"/>
    <n v="165486.58000000002"/>
    <n v="0"/>
    <n v="0"/>
    <n v="0"/>
    <n v="0"/>
    <n v="0"/>
    <n v="0"/>
    <n v="0"/>
    <n v="0"/>
    <n v="0"/>
    <n v="0"/>
    <n v="0"/>
    <n v="0"/>
    <n v="-33.673972998996"/>
    <n v="32904.780515152044"/>
    <n v="46206.382128432902"/>
    <n v="79077.488670585954"/>
    <n v="79077.488670585954"/>
    <n v="0"/>
    <n v="0"/>
    <n v="0"/>
    <n v="0"/>
    <n v="0"/>
    <n v="0"/>
    <n v="0"/>
    <n v="0"/>
    <n v="0"/>
    <n v="0"/>
    <n v="0"/>
    <n v="0"/>
    <n v="-10.633753343474998"/>
    <n v="10390.85348882775"/>
    <n v="14591.306777574373"/>
    <n v="24971.526513058649"/>
    <n v="24971.526513058649"/>
    <n v="0"/>
    <n v="0"/>
    <n v="0"/>
  </r>
  <r>
    <s v="Kensok"/>
    <s v="Short-Lived Assets"/>
    <s v="Performance &amp; Capacity"/>
    <s v="Endpoint Compute and Productivity Systems"/>
    <s v="CD"/>
    <s v="AA"/>
    <x v="0"/>
    <s v="Hardware"/>
    <n v="2021"/>
    <n v="0.47784834680000005"/>
    <n v="0.15089759249999998"/>
    <n v="0"/>
    <n v="0"/>
    <n v="0"/>
    <n v="0"/>
    <n v="0"/>
    <n v="0"/>
    <n v="0"/>
    <n v="0"/>
    <n v="0"/>
    <n v="-108959.41999999998"/>
    <n v="23479.58"/>
    <n v="332219.77"/>
    <n v="246739.93000000005"/>
    <n v="246739.93000000005"/>
    <n v="0"/>
    <n v="0"/>
    <n v="0"/>
    <n v="0"/>
    <n v="0"/>
    <n v="0"/>
    <n v="0"/>
    <n v="0"/>
    <n v="0"/>
    <n v="0"/>
    <n v="0"/>
    <n v="0"/>
    <n v="-52066.078715286851"/>
    <n v="11219.678486558347"/>
    <n v="158750.66786877625"/>
    <n v="117904.26764004774"/>
    <n v="117904.26764004774"/>
    <n v="0"/>
    <n v="0"/>
    <n v="0"/>
    <n v="0"/>
    <n v="0"/>
    <n v="0"/>
    <n v="0"/>
    <n v="0"/>
    <n v="0"/>
    <n v="0"/>
    <n v="0"/>
    <n v="0"/>
    <n v="-16441.714158196344"/>
    <n v="3543.0120949111497"/>
    <n v="50131.163473903725"/>
    <n v="37232.461410618533"/>
    <n v="37232.461410618533"/>
    <n v="0"/>
    <n v="0"/>
    <n v="0"/>
  </r>
  <r>
    <s v="Kensok"/>
    <s v="Short-Lived Assets"/>
    <s v="Performance &amp; Capacity"/>
    <s v="Endpoint Compute and Productivity Systems"/>
    <s v="CD"/>
    <s v="AA"/>
    <x v="6"/>
    <s v="Software"/>
    <n v="2021"/>
    <n v="0.47784834680000005"/>
    <n v="0.15089759249999998"/>
    <n v="0"/>
    <n v="0"/>
    <n v="0"/>
    <n v="0"/>
    <n v="0"/>
    <n v="0"/>
    <n v="0"/>
    <n v="0"/>
    <n v="0"/>
    <n v="79.53999999999418"/>
    <n v="3309.5499999999997"/>
    <n v="280410.36"/>
    <n v="283799.44999999995"/>
    <n v="283799.44999999995"/>
    <n v="0"/>
    <n v="0"/>
    <n v="0"/>
    <n v="0"/>
    <n v="0"/>
    <n v="0"/>
    <n v="0"/>
    <n v="0"/>
    <n v="0"/>
    <n v="0"/>
    <n v="0"/>
    <n v="0"/>
    <n v="38.008057504469221"/>
    <n v="1581.4629961519399"/>
    <n v="133993.62695159286"/>
    <n v="135613.09800524928"/>
    <n v="135613.09800524928"/>
    <n v="0"/>
    <n v="0"/>
    <n v="0"/>
    <n v="0"/>
    <n v="0"/>
    <n v="0"/>
    <n v="0"/>
    <n v="0"/>
    <n v="0"/>
    <n v="0"/>
    <n v="0"/>
    <n v="0"/>
    <n v="12.00239450744912"/>
    <n v="499.40312725837492"/>
    <n v="42313.248236058294"/>
    <n v="42824.653757824119"/>
    <n v="42824.653757824119"/>
    <n v="0"/>
    <n v="0"/>
    <n v="0"/>
  </r>
  <r>
    <s v="Kensok"/>
    <s v="Short-Lived Assets"/>
    <s v="Performance &amp; Capacity"/>
    <s v="Energy Delivery Modernization &amp; Operational Efficiency"/>
    <s v="ED"/>
    <s v="AN"/>
    <x v="6"/>
    <s v="Software"/>
    <n v="2021"/>
    <n v="0.65539999999999998"/>
    <n v="0"/>
    <n v="0"/>
    <n v="0"/>
    <n v="0"/>
    <n v="0"/>
    <n v="0"/>
    <n v="0"/>
    <n v="0"/>
    <n v="0"/>
    <n v="0"/>
    <n v="9049.7099999999991"/>
    <n v="64432.17"/>
    <n v="28630.530000000002"/>
    <n v="102112.41"/>
    <n v="102112.41"/>
    <n v="0"/>
    <n v="0"/>
    <n v="0"/>
    <n v="0"/>
    <n v="0"/>
    <n v="0"/>
    <n v="0"/>
    <n v="0"/>
    <n v="0"/>
    <n v="0"/>
    <n v="0"/>
    <n v="0"/>
    <n v="5931.1799339999989"/>
    <n v="42228.844217999998"/>
    <n v="18764.449361999999"/>
    <n v="66924.473513999998"/>
    <n v="66924.473513999998"/>
    <n v="0"/>
    <n v="0"/>
    <n v="0"/>
    <n v="0"/>
    <n v="0"/>
    <n v="0"/>
    <n v="0"/>
    <n v="0"/>
    <n v="0"/>
    <n v="0"/>
    <n v="0"/>
    <n v="0"/>
    <n v="0"/>
    <n v="0"/>
    <n v="0"/>
    <n v="0"/>
    <n v="0"/>
    <n v="0"/>
    <n v="0"/>
    <n v="0"/>
  </r>
  <r>
    <s v="Kensok"/>
    <s v="Short-Lived Assets"/>
    <s v="Performance &amp; Capacity"/>
    <s v="Energy Delivery Modernization &amp; Operational Efficiency"/>
    <s v="CD"/>
    <s v="AA"/>
    <x v="1"/>
    <s v="Software"/>
    <n v="2021"/>
    <n v="0.47784834680000005"/>
    <n v="0.15089759249999998"/>
    <n v="0"/>
    <n v="0"/>
    <n v="0"/>
    <n v="0"/>
    <n v="0"/>
    <n v="0"/>
    <n v="0"/>
    <n v="0"/>
    <n v="0"/>
    <n v="2277.9899999999998"/>
    <n v="288.89"/>
    <n v="273085.95"/>
    <n v="275652.83"/>
    <n v="275652.83"/>
    <n v="0"/>
    <n v="0"/>
    <n v="0"/>
    <n v="0"/>
    <n v="0"/>
    <n v="0"/>
    <n v="0"/>
    <n v="0"/>
    <n v="0"/>
    <n v="0"/>
    <n v="0"/>
    <n v="0"/>
    <n v="1088.5337555269321"/>
    <n v="138.04560890705201"/>
    <n v="130493.66974180748"/>
    <n v="131720.24910624145"/>
    <n v="131720.24910624145"/>
    <n v="0"/>
    <n v="0"/>
    <n v="0"/>
    <n v="0"/>
    <n v="0"/>
    <n v="0"/>
    <n v="0"/>
    <n v="0"/>
    <n v="0"/>
    <n v="0"/>
    <n v="0"/>
    <n v="0"/>
    <n v="343.74320673907494"/>
    <n v="43.592805497324996"/>
    <n v="41208.012400575375"/>
    <n v="41595.348412811778"/>
    <n v="41595.348412811778"/>
    <n v="0"/>
    <n v="0"/>
    <n v="0"/>
  </r>
  <r>
    <s v="Kensok"/>
    <s v="Short-Lived Assets"/>
    <s v="Performance &amp; Capacity"/>
    <s v="Energy Delivery Modernization &amp; Operational Efficiency"/>
    <s v="CD"/>
    <s v="AA"/>
    <x v="6"/>
    <s v="Software"/>
    <n v="2021"/>
    <n v="0.47784834680000005"/>
    <n v="0.15089759249999998"/>
    <n v="0"/>
    <n v="0"/>
    <n v="0"/>
    <n v="0"/>
    <n v="0"/>
    <n v="0"/>
    <n v="0"/>
    <n v="0"/>
    <n v="0"/>
    <n v="405564.01"/>
    <n v="125327.9"/>
    <n v="134692.26"/>
    <n v="665584.17000000004"/>
    <n v="665584.17000000004"/>
    <n v="0"/>
    <n v="0"/>
    <n v="0"/>
    <n v="0"/>
    <n v="0"/>
    <n v="0"/>
    <n v="0"/>
    <n v="0"/>
    <n v="0"/>
    <n v="0"/>
    <n v="0"/>
    <n v="0"/>
    <n v="193798.09170007869"/>
    <n v="59887.729822915724"/>
    <n v="64362.473767755779"/>
    <n v="318048.29529075016"/>
    <n v="318048.29529075016"/>
    <n v="0"/>
    <n v="0"/>
    <n v="0"/>
    <n v="0"/>
    <n v="0"/>
    <n v="0"/>
    <n v="0"/>
    <n v="0"/>
    <n v="0"/>
    <n v="0"/>
    <n v="0"/>
    <n v="0"/>
    <n v="61198.632713645922"/>
    <n v="18911.678383080747"/>
    <n v="20324.737762384048"/>
    <n v="100435.04885911071"/>
    <n v="100435.04885911071"/>
    <n v="0"/>
    <n v="0"/>
    <n v="0"/>
  </r>
  <r>
    <s v="Kinney"/>
    <s v="EIM"/>
    <s v="Performance &amp; Capacity"/>
    <s v="Energy Imbalance Market"/>
    <s v="ED"/>
    <s v="AN"/>
    <x v="3"/>
    <s v="Transmission"/>
    <n v="2021"/>
    <n v="0.65539999999999998"/>
    <n v="0"/>
    <n v="0"/>
    <n v="0"/>
    <n v="0"/>
    <n v="0"/>
    <n v="0"/>
    <n v="0"/>
    <n v="0"/>
    <n v="0"/>
    <n v="0"/>
    <n v="3181.6099999999933"/>
    <n v="0"/>
    <n v="-64910.96"/>
    <n v="-61729.350000000006"/>
    <n v="-61729.350000000006"/>
    <n v="0"/>
    <n v="0"/>
    <n v="0"/>
    <n v="0"/>
    <n v="0"/>
    <n v="0"/>
    <n v="0"/>
    <n v="0"/>
    <n v="0"/>
    <n v="0"/>
    <n v="0"/>
    <n v="0"/>
    <n v="2085.2271939999955"/>
    <n v="0"/>
    <n v="-42542.643184"/>
    <n v="-40457.415990000009"/>
    <n v="-40457.415990000009"/>
    <n v="0"/>
    <n v="0"/>
    <n v="0"/>
    <n v="0"/>
    <n v="0"/>
    <n v="0"/>
    <n v="0"/>
    <n v="0"/>
    <n v="0"/>
    <n v="0"/>
    <n v="0"/>
    <n v="0"/>
    <n v="0"/>
    <n v="0"/>
    <n v="0"/>
    <n v="0"/>
    <n v="0"/>
    <n v="0"/>
    <n v="0"/>
    <n v="0"/>
  </r>
  <r>
    <s v="Kinney"/>
    <s v="EIM"/>
    <s v="Performance &amp; Capacity"/>
    <s v="Energy Imbalance Market"/>
    <s v="ED"/>
    <s v="AN"/>
    <x v="2"/>
    <s v="Production - Hydro"/>
    <n v="2021"/>
    <n v="0.65539999999999998"/>
    <n v="0"/>
    <n v="0"/>
    <n v="0"/>
    <n v="0"/>
    <n v="0"/>
    <n v="0"/>
    <n v="0"/>
    <n v="0"/>
    <n v="0"/>
    <n v="0"/>
    <n v="-5371.06"/>
    <n v="0"/>
    <n v="0"/>
    <n v="-5371.06"/>
    <n v="-5371.06"/>
    <n v="0"/>
    <n v="0"/>
    <n v="0"/>
    <n v="0"/>
    <n v="0"/>
    <n v="0"/>
    <n v="0"/>
    <n v="0"/>
    <n v="0"/>
    <n v="0"/>
    <n v="0"/>
    <n v="0"/>
    <n v="-3520.192724"/>
    <n v="0"/>
    <n v="0"/>
    <n v="-3520.192724"/>
    <n v="-3520.192724"/>
    <n v="0"/>
    <n v="0"/>
    <n v="0"/>
    <n v="0"/>
    <n v="0"/>
    <n v="0"/>
    <n v="0"/>
    <n v="0"/>
    <n v="0"/>
    <n v="0"/>
    <n v="0"/>
    <n v="0"/>
    <n v="0"/>
    <n v="0"/>
    <n v="0"/>
    <n v="0"/>
    <n v="0"/>
    <n v="0"/>
    <n v="0"/>
    <n v="0"/>
  </r>
  <r>
    <s v="Kinney"/>
    <s v="EIM"/>
    <s v="Performance &amp; Capacity"/>
    <s v="Energy Imbalance Market"/>
    <s v="ED"/>
    <s v="MT"/>
    <x v="7"/>
    <s v="General"/>
    <n v="2021"/>
    <n v="0"/>
    <n v="0"/>
    <n v="0"/>
    <n v="0"/>
    <n v="0"/>
    <n v="0"/>
    <n v="0"/>
    <n v="0"/>
    <n v="0"/>
    <n v="0"/>
    <n v="0"/>
    <n v="27.07"/>
    <n v="0"/>
    <n v="0"/>
    <n v="27.07"/>
    <n v="27.07"/>
    <n v="0"/>
    <n v="0"/>
    <n v="0"/>
    <n v="0"/>
    <n v="0"/>
    <n v="0"/>
    <n v="0"/>
    <n v="0"/>
    <n v="0"/>
    <n v="0"/>
    <n v="0"/>
    <n v="0"/>
    <n v="0"/>
    <n v="0"/>
    <n v="0"/>
    <n v="0"/>
    <n v="0"/>
    <n v="0"/>
    <n v="0"/>
    <n v="0"/>
    <n v="0"/>
    <n v="0"/>
    <n v="0"/>
    <n v="0"/>
    <n v="0"/>
    <n v="0"/>
    <n v="0"/>
    <n v="0"/>
    <n v="0"/>
    <n v="0"/>
    <n v="0"/>
    <n v="0"/>
    <n v="0"/>
    <n v="0"/>
    <n v="0"/>
    <n v="0"/>
    <n v="0"/>
  </r>
  <r>
    <s v="Kinney"/>
    <s v="EIM"/>
    <s v="Performance &amp; Capacity"/>
    <s v="Energy Imbalance Market"/>
    <s v="ED"/>
    <s v="ID"/>
    <x v="9"/>
    <s v="E Distribution"/>
    <n v="2021"/>
    <n v="0"/>
    <n v="0"/>
    <n v="0"/>
    <n v="0"/>
    <n v="0"/>
    <n v="0"/>
    <n v="0"/>
    <n v="0"/>
    <n v="0"/>
    <n v="0"/>
    <n v="0"/>
    <n v="50.97"/>
    <n v="0"/>
    <n v="0"/>
    <n v="50.97"/>
    <n v="50.97"/>
    <n v="0"/>
    <n v="0"/>
    <n v="0"/>
    <n v="0"/>
    <n v="0"/>
    <n v="0"/>
    <n v="0"/>
    <n v="0"/>
    <n v="0"/>
    <n v="0"/>
    <n v="0"/>
    <n v="0"/>
    <n v="0"/>
    <n v="0"/>
    <n v="0"/>
    <n v="0"/>
    <n v="0"/>
    <n v="0"/>
    <n v="0"/>
    <n v="0"/>
    <n v="0"/>
    <n v="0"/>
    <n v="0"/>
    <n v="0"/>
    <n v="0"/>
    <n v="0"/>
    <n v="0"/>
    <n v="0"/>
    <n v="0"/>
    <n v="0"/>
    <n v="0"/>
    <n v="0"/>
    <n v="0"/>
    <n v="0"/>
    <n v="0"/>
    <n v="0"/>
    <n v="0"/>
  </r>
  <r>
    <s v="Kinney"/>
    <s v="EIM"/>
    <s v="Performance &amp; Capacity"/>
    <s v="Energy Imbalance Market"/>
    <s v="ED"/>
    <s v="ID"/>
    <x v="7"/>
    <s v="General"/>
    <n v="2021"/>
    <n v="0"/>
    <n v="0"/>
    <n v="0"/>
    <n v="0"/>
    <n v="0"/>
    <n v="0"/>
    <n v="0"/>
    <n v="0"/>
    <n v="0"/>
    <n v="0"/>
    <n v="0"/>
    <n v="227.99"/>
    <n v="0"/>
    <n v="0"/>
    <n v="227.99"/>
    <n v="227.99"/>
    <n v="0"/>
    <n v="0"/>
    <n v="0"/>
    <n v="0"/>
    <n v="0"/>
    <n v="0"/>
    <n v="0"/>
    <n v="0"/>
    <n v="0"/>
    <n v="0"/>
    <n v="0"/>
    <n v="0"/>
    <n v="0"/>
    <n v="0"/>
    <n v="0"/>
    <n v="0"/>
    <n v="0"/>
    <n v="0"/>
    <n v="0"/>
    <n v="0"/>
    <n v="0"/>
    <n v="0"/>
    <n v="0"/>
    <n v="0"/>
    <n v="0"/>
    <n v="0"/>
    <n v="0"/>
    <n v="0"/>
    <n v="0"/>
    <n v="0"/>
    <n v="0"/>
    <n v="0"/>
    <n v="0"/>
    <n v="0"/>
    <n v="0"/>
    <n v="0"/>
    <n v="0"/>
  </r>
  <r>
    <s v="Kinney"/>
    <s v="EIM"/>
    <s v="Performance &amp; Capacity"/>
    <s v="Energy Imbalance Market"/>
    <s v="ED"/>
    <s v="MT"/>
    <x v="9"/>
    <s v="E Distribution"/>
    <n v="2021"/>
    <n v="0"/>
    <n v="0"/>
    <n v="0"/>
    <n v="0"/>
    <n v="0"/>
    <n v="0"/>
    <n v="0"/>
    <n v="0"/>
    <n v="0"/>
    <n v="0"/>
    <n v="0"/>
    <n v="447.15"/>
    <n v="0"/>
    <n v="0"/>
    <n v="447.15"/>
    <n v="447.15"/>
    <n v="0"/>
    <n v="0"/>
    <n v="0"/>
    <n v="0"/>
    <n v="0"/>
    <n v="0"/>
    <n v="0"/>
    <n v="0"/>
    <n v="0"/>
    <n v="0"/>
    <n v="0"/>
    <n v="0"/>
    <n v="0"/>
    <n v="0"/>
    <n v="0"/>
    <n v="0"/>
    <n v="0"/>
    <n v="0"/>
    <n v="0"/>
    <n v="0"/>
    <n v="0"/>
    <n v="0"/>
    <n v="0"/>
    <n v="0"/>
    <n v="0"/>
    <n v="0"/>
    <n v="0"/>
    <n v="0"/>
    <n v="0"/>
    <n v="0"/>
    <n v="0"/>
    <n v="0"/>
    <n v="0"/>
    <n v="0"/>
    <n v="0"/>
    <n v="0"/>
    <n v="0"/>
  </r>
  <r>
    <s v="Kinney"/>
    <s v="EIM"/>
    <s v="Performance &amp; Capacity"/>
    <s v="Energy Imbalance Market"/>
    <s v="ED"/>
    <s v="WA"/>
    <x v="7"/>
    <s v="General"/>
    <n v="2021"/>
    <n v="1"/>
    <n v="0"/>
    <n v="0"/>
    <n v="0"/>
    <n v="0"/>
    <n v="0"/>
    <n v="0"/>
    <n v="0"/>
    <n v="0"/>
    <n v="0"/>
    <n v="0"/>
    <n v="983.93"/>
    <n v="0"/>
    <n v="0"/>
    <n v="983.93"/>
    <n v="983.93"/>
    <n v="0"/>
    <n v="0"/>
    <n v="0"/>
    <n v="0"/>
    <n v="0"/>
    <n v="0"/>
    <n v="0"/>
    <n v="0"/>
    <n v="0"/>
    <n v="0"/>
    <n v="0"/>
    <n v="0"/>
    <n v="983.93"/>
    <n v="0"/>
    <n v="0"/>
    <n v="983.93"/>
    <n v="983.93"/>
    <n v="0"/>
    <n v="0"/>
    <n v="0"/>
    <n v="0"/>
    <n v="0"/>
    <n v="0"/>
    <n v="0"/>
    <n v="0"/>
    <n v="0"/>
    <n v="0"/>
    <n v="0"/>
    <n v="0"/>
    <n v="0"/>
    <n v="0"/>
    <n v="0"/>
    <n v="0"/>
    <n v="0"/>
    <n v="0"/>
    <n v="0"/>
    <n v="0"/>
  </r>
  <r>
    <s v="Kinney"/>
    <s v="EIM"/>
    <s v="Performance &amp; Capacity"/>
    <s v="Energy Imbalance Market"/>
    <s v="ED"/>
    <s v="WA"/>
    <x v="9"/>
    <s v="E Distribution"/>
    <n v="2021"/>
    <n v="1"/>
    <n v="0"/>
    <n v="0"/>
    <n v="0"/>
    <n v="0"/>
    <n v="0"/>
    <n v="0"/>
    <n v="0"/>
    <n v="0"/>
    <n v="0"/>
    <n v="0"/>
    <n v="404.2"/>
    <n v="2956.96"/>
    <n v="0"/>
    <n v="3361.16"/>
    <n v="3361.16"/>
    <n v="0"/>
    <n v="0"/>
    <n v="0"/>
    <n v="0"/>
    <n v="0"/>
    <n v="0"/>
    <n v="0"/>
    <n v="0"/>
    <n v="0"/>
    <n v="0"/>
    <n v="0"/>
    <n v="0"/>
    <n v="404.2"/>
    <n v="2956.96"/>
    <n v="0"/>
    <n v="3361.16"/>
    <n v="3361.16"/>
    <n v="0"/>
    <n v="0"/>
    <n v="0"/>
    <n v="0"/>
    <n v="0"/>
    <n v="0"/>
    <n v="0"/>
    <n v="0"/>
    <n v="0"/>
    <n v="0"/>
    <n v="0"/>
    <n v="0"/>
    <n v="0"/>
    <n v="0"/>
    <n v="0"/>
    <n v="0"/>
    <n v="0"/>
    <n v="0"/>
    <n v="0"/>
    <n v="0"/>
  </r>
  <r>
    <s v="Kinney"/>
    <s v="EIM"/>
    <s v="Performance &amp; Capacity"/>
    <s v="Energy Imbalance Market"/>
    <s v="CD"/>
    <s v="AA"/>
    <x v="7"/>
    <s v="General"/>
    <n v="2021"/>
    <n v="0.47784834680000005"/>
    <n v="0.15089759249999998"/>
    <n v="0"/>
    <n v="0"/>
    <n v="0"/>
    <n v="0"/>
    <n v="0"/>
    <n v="0"/>
    <n v="0"/>
    <n v="0"/>
    <n v="0"/>
    <n v="2786.5"/>
    <n v="5257.7400000000007"/>
    <n v="2595.58"/>
    <n v="10639.82"/>
    <n v="10639.82"/>
    <n v="0"/>
    <n v="0"/>
    <n v="0"/>
    <n v="0"/>
    <n v="0"/>
    <n v="0"/>
    <n v="0"/>
    <n v="0"/>
    <n v="0"/>
    <n v="0"/>
    <n v="0"/>
    <n v="0"/>
    <n v="1331.5244183582001"/>
    <n v="2512.4023669042326"/>
    <n v="1240.293611987144"/>
    <n v="5084.2203972495763"/>
    <n v="5084.2203972495763"/>
    <n v="0"/>
    <n v="0"/>
    <n v="0"/>
    <n v="0"/>
    <n v="0"/>
    <n v="0"/>
    <n v="0"/>
    <n v="0"/>
    <n v="0"/>
    <n v="0"/>
    <n v="0"/>
    <n v="0"/>
    <n v="420.47614150124997"/>
    <n v="793.38030799094997"/>
    <n v="391.66677314114992"/>
    <n v="1605.5232226333499"/>
    <n v="1605.5232226333499"/>
    <n v="0"/>
    <n v="0"/>
    <n v="0"/>
  </r>
  <r>
    <s v="Kinney"/>
    <s v="EIM"/>
    <s v="Performance &amp; Capacity"/>
    <s v="Energy Imbalance Market"/>
    <s v="ED"/>
    <s v="AN"/>
    <x v="6"/>
    <s v="Software"/>
    <n v="2021"/>
    <n v="0.65539999999999998"/>
    <n v="0"/>
    <n v="0"/>
    <n v="0"/>
    <n v="0"/>
    <n v="0"/>
    <n v="0"/>
    <n v="0"/>
    <n v="0"/>
    <n v="0"/>
    <n v="0"/>
    <n v="4584.1200000000008"/>
    <n v="16539.25"/>
    <n v="1307.44"/>
    <n v="22430.81"/>
    <n v="22430.81"/>
    <n v="0"/>
    <n v="0"/>
    <n v="0"/>
    <n v="0"/>
    <n v="0"/>
    <n v="0"/>
    <n v="0"/>
    <n v="0"/>
    <n v="0"/>
    <n v="0"/>
    <n v="0"/>
    <n v="0"/>
    <n v="3004.4322480000005"/>
    <n v="10839.82445"/>
    <n v="856.89617599999997"/>
    <n v="14701.152874000001"/>
    <n v="14701.152874000001"/>
    <n v="0"/>
    <n v="0"/>
    <n v="0"/>
    <n v="0"/>
    <n v="0"/>
    <n v="0"/>
    <n v="0"/>
    <n v="0"/>
    <n v="0"/>
    <n v="0"/>
    <n v="0"/>
    <n v="0"/>
    <n v="0"/>
    <n v="0"/>
    <n v="0"/>
    <n v="0"/>
    <n v="0"/>
    <n v="0"/>
    <n v="0"/>
    <n v="0"/>
  </r>
  <r>
    <s v="Kinney"/>
    <s v="EIM"/>
    <s v="Performance &amp; Capacity"/>
    <s v="Energy Imbalance Market"/>
    <s v="ED"/>
    <s v="AN"/>
    <x v="4"/>
    <s v="Production - Other"/>
    <n v="2021"/>
    <n v="0.65539999999999998"/>
    <n v="0"/>
    <n v="0"/>
    <n v="0"/>
    <n v="0"/>
    <n v="0"/>
    <n v="0"/>
    <n v="0"/>
    <n v="0"/>
    <n v="0"/>
    <n v="0"/>
    <n v="40336.589999999997"/>
    <n v="0"/>
    <n v="0"/>
    <n v="40336.589999999997"/>
    <n v="40336.589999999997"/>
    <n v="0"/>
    <n v="0"/>
    <n v="0"/>
    <n v="0"/>
    <n v="0"/>
    <n v="0"/>
    <n v="0"/>
    <n v="0"/>
    <n v="0"/>
    <n v="0"/>
    <n v="0"/>
    <n v="0"/>
    <n v="26436.601085999999"/>
    <n v="0"/>
    <n v="0"/>
    <n v="26436.601085999999"/>
    <n v="26436.601085999999"/>
    <n v="0"/>
    <n v="0"/>
    <n v="0"/>
    <n v="0"/>
    <n v="0"/>
    <n v="0"/>
    <n v="0"/>
    <n v="0"/>
    <n v="0"/>
    <n v="0"/>
    <n v="0"/>
    <n v="0"/>
    <n v="0"/>
    <n v="0"/>
    <n v="0"/>
    <n v="0"/>
    <n v="0"/>
    <n v="0"/>
    <n v="0"/>
    <n v="0"/>
  </r>
  <r>
    <s v="Kinney"/>
    <s v="EIM"/>
    <s v="Performance &amp; Capacity"/>
    <s v="Energy Imbalance Market"/>
    <s v="ED"/>
    <s v="AN"/>
    <x v="7"/>
    <s v="General"/>
    <n v="2021"/>
    <n v="0.65539999999999998"/>
    <n v="0"/>
    <n v="0"/>
    <n v="0"/>
    <n v="0"/>
    <n v="0"/>
    <n v="0"/>
    <n v="0"/>
    <n v="0"/>
    <n v="0"/>
    <n v="0"/>
    <n v="2344.8599999999997"/>
    <n v="0"/>
    <n v="66280.75"/>
    <n v="68625.61"/>
    <n v="68625.61"/>
    <n v="0"/>
    <n v="0"/>
    <n v="0"/>
    <n v="0"/>
    <n v="0"/>
    <n v="0"/>
    <n v="0"/>
    <n v="0"/>
    <n v="0"/>
    <n v="0"/>
    <n v="0"/>
    <n v="0"/>
    <n v="1536.8212439999998"/>
    <n v="0"/>
    <n v="43440.403549999995"/>
    <n v="44977.224793999994"/>
    <n v="44977.224793999994"/>
    <n v="0"/>
    <n v="0"/>
    <n v="0"/>
    <n v="0"/>
    <n v="0"/>
    <n v="0"/>
    <n v="0"/>
    <n v="0"/>
    <n v="0"/>
    <n v="0"/>
    <n v="0"/>
    <n v="0"/>
    <n v="0"/>
    <n v="0"/>
    <n v="0"/>
    <n v="0"/>
    <n v="0"/>
    <n v="0"/>
    <n v="0"/>
    <n v="0"/>
  </r>
  <r>
    <s v="Kensok"/>
    <s v="Short-Lived Assets"/>
    <s v="Performance &amp; Capacity"/>
    <s v="Energy Resources Modernization &amp; Operational Efficiency"/>
    <s v="ED"/>
    <s v="AN"/>
    <x v="0"/>
    <s v="Hardware"/>
    <n v="2021"/>
    <n v="0.65539999999999998"/>
    <n v="0"/>
    <n v="0"/>
    <n v="0"/>
    <n v="0"/>
    <n v="0"/>
    <n v="0"/>
    <n v="0"/>
    <n v="0"/>
    <n v="0"/>
    <n v="0"/>
    <n v="-0.2"/>
    <n v="116.67"/>
    <n v="134.78"/>
    <n v="251.25"/>
    <n v="251.25"/>
    <n v="0"/>
    <n v="0"/>
    <n v="0"/>
    <n v="0"/>
    <n v="0"/>
    <n v="0"/>
    <n v="0"/>
    <n v="0"/>
    <n v="0"/>
    <n v="0"/>
    <n v="0"/>
    <n v="0"/>
    <n v="-0.13108"/>
    <n v="76.465518000000003"/>
    <n v="88.334811999999999"/>
    <n v="164.66925000000001"/>
    <n v="164.66925000000001"/>
    <n v="0"/>
    <n v="0"/>
    <n v="0"/>
    <n v="0"/>
    <n v="0"/>
    <n v="0"/>
    <n v="0"/>
    <n v="0"/>
    <n v="0"/>
    <n v="0"/>
    <n v="0"/>
    <n v="0"/>
    <n v="0"/>
    <n v="0"/>
    <n v="0"/>
    <n v="0"/>
    <n v="0"/>
    <n v="0"/>
    <n v="0"/>
    <n v="0"/>
  </r>
  <r>
    <s v="Kensok"/>
    <s v="Short-Lived Assets"/>
    <s v="Performance &amp; Capacity"/>
    <s v="Energy Resources Modernization &amp; Operational Efficiency"/>
    <s v="GD"/>
    <s v="AA"/>
    <x v="6"/>
    <s v="Software"/>
    <n v="2021"/>
    <n v="0"/>
    <n v="0.47363987300000004"/>
    <n v="0"/>
    <n v="0"/>
    <n v="0"/>
    <n v="0"/>
    <n v="0"/>
    <n v="0"/>
    <n v="0"/>
    <n v="0"/>
    <n v="0"/>
    <n v="480.78"/>
    <n v="168.7"/>
    <n v="0"/>
    <n v="649.48"/>
    <n v="649.48"/>
    <n v="0"/>
    <n v="0"/>
    <n v="0"/>
    <n v="0"/>
    <n v="0"/>
    <n v="0"/>
    <n v="0"/>
    <n v="0"/>
    <n v="0"/>
    <n v="0"/>
    <n v="0"/>
    <n v="0"/>
    <n v="0"/>
    <n v="0"/>
    <n v="0"/>
    <n v="0"/>
    <n v="0"/>
    <n v="0"/>
    <n v="0"/>
    <n v="0"/>
    <n v="0"/>
    <n v="0"/>
    <n v="0"/>
    <n v="0"/>
    <n v="0"/>
    <n v="0"/>
    <n v="0"/>
    <n v="0"/>
    <n v="0"/>
    <n v="227.71657814094002"/>
    <n v="79.903046575100007"/>
    <n v="0"/>
    <n v="307.61962471603999"/>
    <n v="307.61962471603999"/>
    <n v="0"/>
    <n v="0"/>
    <n v="0"/>
  </r>
  <r>
    <s v="Kensok"/>
    <s v="Short-Lived Assets"/>
    <s v="Performance &amp; Capacity"/>
    <s v="Energy Resources Modernization &amp; Operational Efficiency"/>
    <s v="ED"/>
    <s v="AN"/>
    <x v="6"/>
    <s v="Software"/>
    <n v="2021"/>
    <n v="0.65539999999999998"/>
    <n v="0"/>
    <n v="0"/>
    <n v="0"/>
    <n v="0"/>
    <n v="0"/>
    <n v="0"/>
    <n v="0"/>
    <n v="0"/>
    <n v="0"/>
    <n v="0"/>
    <n v="-0.83"/>
    <n v="474.91"/>
    <n v="548.58000000000004"/>
    <n v="1022.6600000000001"/>
    <n v="1022.6600000000001"/>
    <n v="0"/>
    <n v="0"/>
    <n v="0"/>
    <n v="0"/>
    <n v="0"/>
    <n v="0"/>
    <n v="0"/>
    <n v="0"/>
    <n v="0"/>
    <n v="0"/>
    <n v="0"/>
    <n v="0"/>
    <n v="-0.54398199999999997"/>
    <n v="311.25601399999999"/>
    <n v="359.539332"/>
    <n v="670.25136399999997"/>
    <n v="670.25136399999997"/>
    <n v="0"/>
    <n v="0"/>
    <n v="0"/>
    <n v="0"/>
    <n v="0"/>
    <n v="0"/>
    <n v="0"/>
    <n v="0"/>
    <n v="0"/>
    <n v="0"/>
    <n v="0"/>
    <n v="0"/>
    <n v="0"/>
    <n v="0"/>
    <n v="0"/>
    <n v="0"/>
    <n v="0"/>
    <n v="0"/>
    <n v="0"/>
    <n v="0"/>
  </r>
  <r>
    <s v="Kensok"/>
    <s v="Short-Lived Assets"/>
    <s v="Performance &amp; Capacity"/>
    <s v="Energy Resources Modernization &amp; Operational Efficiency"/>
    <s v="ED"/>
    <s v="AN"/>
    <x v="1"/>
    <s v="Software"/>
    <n v="2021"/>
    <n v="0.65539999999999998"/>
    <n v="0"/>
    <n v="0"/>
    <n v="0"/>
    <n v="0"/>
    <n v="0"/>
    <n v="0"/>
    <n v="0"/>
    <n v="0"/>
    <n v="0"/>
    <n v="0"/>
    <n v="1929.34"/>
    <n v="11881.22"/>
    <n v="4262.3900000000003"/>
    <n v="18072.95"/>
    <n v="18072.95"/>
    <n v="0"/>
    <n v="0"/>
    <n v="0"/>
    <n v="0"/>
    <n v="0"/>
    <n v="0"/>
    <n v="0"/>
    <n v="0"/>
    <n v="0"/>
    <n v="0"/>
    <n v="0"/>
    <n v="0"/>
    <n v="1264.4894359999998"/>
    <n v="7786.951587999999"/>
    <n v="2793.5704060000003"/>
    <n v="11845.01143"/>
    <n v="11845.01143"/>
    <n v="0"/>
    <n v="0"/>
    <n v="0"/>
    <n v="0"/>
    <n v="0"/>
    <n v="0"/>
    <n v="0"/>
    <n v="0"/>
    <n v="0"/>
    <n v="0"/>
    <n v="0"/>
    <n v="0"/>
    <n v="0"/>
    <n v="0"/>
    <n v="0"/>
    <n v="0"/>
    <n v="0"/>
    <n v="0"/>
    <n v="0"/>
    <n v="0"/>
  </r>
  <r>
    <s v="Kensok"/>
    <s v="Short-Lived Assets"/>
    <s v="Performance &amp; Capacity"/>
    <s v="Energy Resources Modernization &amp; Operational Efficiency"/>
    <s v="CD"/>
    <s v="AA"/>
    <x v="1"/>
    <s v="Software"/>
    <n v="2021"/>
    <n v="0.47784834680000005"/>
    <n v="0.15089759249999998"/>
    <n v="0"/>
    <n v="0"/>
    <n v="0"/>
    <n v="0"/>
    <n v="0"/>
    <n v="0"/>
    <n v="0"/>
    <n v="0"/>
    <n v="0"/>
    <n v="1890.27"/>
    <n v="27199.85"/>
    <n v="743.15"/>
    <n v="29833.27"/>
    <n v="29833.27"/>
    <n v="0"/>
    <n v="0"/>
    <n v="0"/>
    <n v="0"/>
    <n v="0"/>
    <n v="0"/>
    <n v="0"/>
    <n v="0"/>
    <n v="0"/>
    <n v="0"/>
    <n v="0"/>
    <n v="0"/>
    <n v="903.26239450563605"/>
    <n v="12997.40335570798"/>
    <n v="355.11299892442003"/>
    <n v="14255.778749138037"/>
    <n v="14255.778749138037"/>
    <n v="0"/>
    <n v="0"/>
    <n v="0"/>
    <n v="0"/>
    <n v="0"/>
    <n v="0"/>
    <n v="0"/>
    <n v="0"/>
    <n v="0"/>
    <n v="0"/>
    <n v="0"/>
    <n v="0"/>
    <n v="285.23719217497495"/>
    <n v="4104.3918813611244"/>
    <n v="112.13954586637499"/>
    <n v="4501.7686194024736"/>
    <n v="4501.7686194024736"/>
    <n v="0"/>
    <n v="0"/>
    <n v="0"/>
  </r>
  <r>
    <s v="Kensok"/>
    <s v="Short-Lived Assets"/>
    <s v="Performance &amp; Capacity"/>
    <s v="Energy Resources Modernization &amp; Operational Efficiency"/>
    <s v="CD"/>
    <s v="AA"/>
    <x v="6"/>
    <s v="Software"/>
    <n v="2021"/>
    <n v="0.47784834680000005"/>
    <n v="0.15089759249999998"/>
    <n v="0"/>
    <n v="0"/>
    <n v="0"/>
    <n v="0"/>
    <n v="0"/>
    <n v="0"/>
    <n v="0"/>
    <n v="0"/>
    <n v="0"/>
    <n v="59510.96"/>
    <n v="46937.47"/>
    <n v="83836.479999999996"/>
    <n v="190284.90999999997"/>
    <n v="190284.90999999997"/>
    <n v="0"/>
    <n v="0"/>
    <n v="0"/>
    <n v="0"/>
    <n v="0"/>
    <n v="0"/>
    <n v="0"/>
    <n v="0"/>
    <n v="0"/>
    <n v="0"/>
    <n v="0"/>
    <n v="0"/>
    <n v="28437.213852480931"/>
    <n v="22428.992442474599"/>
    <n v="40061.123369531269"/>
    <n v="90927.329664486795"/>
    <n v="90927.329664486795"/>
    <n v="0"/>
    <n v="0"/>
    <n v="0"/>
    <n v="0"/>
    <n v="0"/>
    <n v="0"/>
    <n v="0"/>
    <n v="0"/>
    <n v="0"/>
    <n v="0"/>
    <n v="0"/>
    <n v="0"/>
    <n v="8980.0605913637992"/>
    <n v="7082.7512210409741"/>
    <n v="12650.722995674398"/>
    <n v="28713.53480807917"/>
    <n v="28713.53480807917"/>
    <n v="0"/>
    <n v="0"/>
    <n v="0"/>
  </r>
  <r>
    <s v="Kensok"/>
    <s v="Programs"/>
    <s v="Performance &amp; Capacity"/>
    <s v="Enterprise &amp; Control Network Infrastructure"/>
    <s v="CD"/>
    <s v="AA"/>
    <x v="0"/>
    <s v="Hardware"/>
    <n v="2021"/>
    <n v="0.47784834680000005"/>
    <n v="0.15089759249999998"/>
    <n v="0"/>
    <n v="0"/>
    <n v="0"/>
    <n v="0"/>
    <n v="0"/>
    <n v="0"/>
    <n v="0"/>
    <n v="0"/>
    <n v="0"/>
    <n v="13668.12"/>
    <n v="28810.379999999997"/>
    <n v="63593.8"/>
    <n v="106072.3"/>
    <n v="106072.3"/>
    <n v="0"/>
    <n v="0"/>
    <n v="0"/>
    <n v="0"/>
    <n v="0"/>
    <n v="0"/>
    <n v="0"/>
    <n v="0"/>
    <n v="0"/>
    <n v="0"/>
    <n v="0"/>
    <n v="0"/>
    <n v="6531.2885458640167"/>
    <n v="13766.992453679784"/>
    <n v="30388.192196729844"/>
    <n v="50686.47319627364"/>
    <n v="50686.47319627364"/>
    <n v="0"/>
    <n v="0"/>
    <n v="0"/>
    <n v="0"/>
    <n v="0"/>
    <n v="0"/>
    <n v="0"/>
    <n v="0"/>
    <n v="0"/>
    <n v="0"/>
    <n v="0"/>
    <n v="0"/>
    <n v="2062.4864020011"/>
    <n v="4347.4169810101494"/>
    <n v="9596.1513179264985"/>
    <n v="16006.054700937748"/>
    <n v="16006.054700937748"/>
    <n v="0"/>
    <n v="0"/>
    <n v="0"/>
  </r>
  <r>
    <s v="Kensok"/>
    <s v="Programs"/>
    <s v="Performance &amp; Capacity"/>
    <s v="Enterprise &amp; Control Network Infrastructure"/>
    <s v="CD"/>
    <s v="AA"/>
    <x v="6"/>
    <s v="Software"/>
    <n v="2021"/>
    <n v="0.47784834680000005"/>
    <n v="0.15089759249999998"/>
    <n v="0"/>
    <n v="0"/>
    <n v="0"/>
    <n v="0"/>
    <n v="0"/>
    <n v="0"/>
    <n v="0"/>
    <n v="0"/>
    <n v="0"/>
    <n v="13.89"/>
    <n v="111095.59000000001"/>
    <n v="2956.6800000000003"/>
    <n v="114066.16"/>
    <n v="114066.16"/>
    <n v="0"/>
    <n v="0"/>
    <n v="0"/>
    <n v="0"/>
    <n v="0"/>
    <n v="0"/>
    <n v="0"/>
    <n v="0"/>
    <n v="0"/>
    <n v="0"/>
    <n v="0"/>
    <n v="0"/>
    <n v="6.6373135370520009"/>
    <n v="53086.844018270625"/>
    <n v="1412.8446500166242"/>
    <n v="54506.325981824302"/>
    <n v="54506.325981824302"/>
    <n v="0"/>
    <n v="0"/>
    <n v="0"/>
    <n v="0"/>
    <n v="0"/>
    <n v="0"/>
    <n v="0"/>
    <n v="0"/>
    <n v="0"/>
    <n v="0"/>
    <n v="0"/>
    <n v="0"/>
    <n v="2.095967559825"/>
    <n v="16764.057068367074"/>
    <n v="446.15589379289997"/>
    <n v="17212.308929719798"/>
    <n v="17212.308929719798"/>
    <n v="0"/>
    <n v="0"/>
    <n v="0"/>
  </r>
  <r>
    <s v="Kensok"/>
    <s v="Programs"/>
    <s v="Performance &amp; Capacity"/>
    <s v="Enterprise &amp; Control Network Infrastructure"/>
    <s v="ED"/>
    <s v="AN"/>
    <x v="3"/>
    <s v="Transmission"/>
    <n v="2021"/>
    <n v="0.65539999999999998"/>
    <n v="0"/>
    <n v="0"/>
    <n v="0"/>
    <n v="0"/>
    <n v="0"/>
    <n v="0"/>
    <n v="0"/>
    <n v="0"/>
    <n v="0"/>
    <n v="0"/>
    <n v="657459.74"/>
    <n v="1108.6500000000001"/>
    <n v="1288.73"/>
    <n v="659857.12"/>
    <n v="659857.12"/>
    <n v="0"/>
    <n v="0"/>
    <n v="0"/>
    <n v="0"/>
    <n v="0"/>
    <n v="0"/>
    <n v="0"/>
    <n v="0"/>
    <n v="0"/>
    <n v="0"/>
    <n v="0"/>
    <n v="0"/>
    <n v="430899.11359600001"/>
    <n v="726.60921000000008"/>
    <n v="844.63364200000001"/>
    <n v="432470.35644800001"/>
    <n v="432470.35644800001"/>
    <n v="0"/>
    <n v="0"/>
    <n v="0"/>
    <n v="0"/>
    <n v="0"/>
    <n v="0"/>
    <n v="0"/>
    <n v="0"/>
    <n v="0"/>
    <n v="0"/>
    <n v="0"/>
    <n v="0"/>
    <n v="0"/>
    <n v="0"/>
    <n v="0"/>
    <n v="0"/>
    <n v="0"/>
    <n v="0"/>
    <n v="0"/>
    <n v="0"/>
  </r>
  <r>
    <s v="Kensok"/>
    <s v="Programs"/>
    <s v="Performance &amp; Capacity"/>
    <s v="Enterprise &amp; Control Network Infrastructure"/>
    <s v="CD"/>
    <s v="AA"/>
    <x v="7"/>
    <s v="General"/>
    <n v="2021"/>
    <n v="0.47784834680000005"/>
    <n v="0.15089759249999998"/>
    <n v="0"/>
    <n v="0"/>
    <n v="0"/>
    <n v="0"/>
    <n v="0"/>
    <n v="0"/>
    <n v="0"/>
    <n v="0"/>
    <n v="0"/>
    <n v="233718.11999999997"/>
    <n v="81963.28"/>
    <n v="492623.47000000003"/>
    <n v="808304.87"/>
    <n v="808304.87"/>
    <n v="0"/>
    <n v="0"/>
    <n v="0"/>
    <n v="0"/>
    <n v="0"/>
    <n v="0"/>
    <n v="0"/>
    <n v="0"/>
    <n v="0"/>
    <n v="0"/>
    <n v="0"/>
    <n v="0"/>
    <n v="111681.81725920401"/>
    <n v="39166.017846305505"/>
    <n v="235399.31073437943"/>
    <n v="386247.14583988895"/>
    <n v="386247.14583988895"/>
    <n v="0"/>
    <n v="0"/>
    <n v="0"/>
    <n v="0"/>
    <n v="0"/>
    <n v="0"/>
    <n v="0"/>
    <n v="0"/>
    <n v="0"/>
    <n v="0"/>
    <n v="0"/>
    <n v="0"/>
    <n v="35267.501631626088"/>
    <n v="12368.061625403398"/>
    <n v="74335.695631995972"/>
    <n v="121971.25888902546"/>
    <n v="121971.25888902546"/>
    <n v="0"/>
    <n v="0"/>
    <n v="0"/>
  </r>
  <r>
    <s v="Kensok"/>
    <s v="Short-Lived Assets"/>
    <s v="Performance &amp; Capacity"/>
    <s v="Enterprise Communication Systems"/>
    <s v="CD"/>
    <s v="AA"/>
    <x v="1"/>
    <s v="Intangibles"/>
    <n v="2021"/>
    <n v="0.47784834680000005"/>
    <n v="0.15089759249999998"/>
    <n v="0"/>
    <n v="0"/>
    <n v="0"/>
    <n v="0"/>
    <n v="0"/>
    <n v="0"/>
    <n v="0"/>
    <n v="0"/>
    <n v="0"/>
    <n v="-5544.21"/>
    <n v="6140.45"/>
    <n v="1019.1"/>
    <n v="1615.3399999999997"/>
    <n v="1615.3399999999997"/>
    <n v="0"/>
    <n v="0"/>
    <n v="0"/>
    <n v="0"/>
    <n v="0"/>
    <n v="0"/>
    <n v="0"/>
    <n v="0"/>
    <n v="0"/>
    <n v="0"/>
    <n v="0"/>
    <n v="0"/>
    <n v="-2649.2915828120281"/>
    <n v="2934.2038811080602"/>
    <n v="486.97525022388004"/>
    <n v="771.88754851991212"/>
    <n v="771.88754851991212"/>
    <n v="0"/>
    <n v="0"/>
    <n v="0"/>
    <n v="0"/>
    <n v="0"/>
    <n v="0"/>
    <n v="0"/>
    <n v="0"/>
    <n v="0"/>
    <n v="0"/>
    <n v="0"/>
    <n v="0"/>
    <n v="-836.60794131442492"/>
    <n v="926.57912186662486"/>
    <n v="153.77973651674998"/>
    <n v="243.75091706894992"/>
    <n v="243.75091706894992"/>
    <n v="0"/>
    <n v="0"/>
    <n v="0"/>
  </r>
  <r>
    <s v="Kensok"/>
    <s v="Short-Lived Assets"/>
    <s v="Performance &amp; Capacity"/>
    <s v="Enterprise Communication Systems"/>
    <s v="CD"/>
    <s v="AA"/>
    <x v="0"/>
    <s v="Hardware"/>
    <n v="2021"/>
    <n v="0.47784834680000005"/>
    <n v="0.15089759249999998"/>
    <n v="0"/>
    <n v="0"/>
    <n v="0"/>
    <n v="0"/>
    <n v="0"/>
    <n v="0"/>
    <n v="0"/>
    <n v="0"/>
    <n v="0"/>
    <n v="-3709.96"/>
    <n v="4753.7700000000004"/>
    <n v="3974.89"/>
    <n v="5018.7000000000007"/>
    <n v="5018.7000000000007"/>
    <n v="0"/>
    <n v="0"/>
    <n v="0"/>
    <n v="0"/>
    <n v="0"/>
    <n v="0"/>
    <n v="0"/>
    <n v="0"/>
    <n v="0"/>
    <n v="0"/>
    <n v="0"/>
    <n v="0"/>
    <n v="-1772.7982526941282"/>
    <n v="2271.5811355674364"/>
    <n v="1899.3946152118522"/>
    <n v="2398.1774980851606"/>
    <n v="2398.1774980851606"/>
    <n v="0"/>
    <n v="0"/>
    <n v="0"/>
    <n v="0"/>
    <n v="0"/>
    <n v="0"/>
    <n v="0"/>
    <n v="0"/>
    <n v="0"/>
    <n v="0"/>
    <n v="0"/>
    <n v="0"/>
    <n v="-559.82403227129998"/>
    <n v="717.33244829872501"/>
    <n v="599.80133145232492"/>
    <n v="757.30974747974994"/>
    <n v="757.30974747974994"/>
    <n v="0"/>
    <n v="0"/>
    <n v="0"/>
  </r>
  <r>
    <s v="Kensok"/>
    <s v="Short-Lived Assets"/>
    <s v="Performance &amp; Capacity"/>
    <s v="Enterprise Communication Systems"/>
    <s v="CD"/>
    <s v="AA"/>
    <x v="7"/>
    <s v="General"/>
    <n v="2021"/>
    <n v="0.47784834680000005"/>
    <n v="0.15089759249999998"/>
    <n v="0"/>
    <n v="0"/>
    <n v="0"/>
    <n v="0"/>
    <n v="0"/>
    <n v="0"/>
    <n v="0"/>
    <n v="0"/>
    <n v="0"/>
    <n v="32.6"/>
    <n v="1081"/>
    <n v="8405.880000000001"/>
    <n v="9519.4800000000014"/>
    <n v="9519.4800000000014"/>
    <n v="0"/>
    <n v="0"/>
    <n v="0"/>
    <n v="0"/>
    <n v="0"/>
    <n v="0"/>
    <n v="0"/>
    <n v="0"/>
    <n v="0"/>
    <n v="0"/>
    <n v="0"/>
    <n v="0"/>
    <n v="15.577856105680002"/>
    <n v="516.55406289080008"/>
    <n v="4016.7358613991851"/>
    <n v="4548.8677803956652"/>
    <n v="4548.8677803956652"/>
    <n v="0"/>
    <n v="0"/>
    <n v="0"/>
    <n v="0"/>
    <n v="0"/>
    <n v="0"/>
    <n v="0"/>
    <n v="0"/>
    <n v="0"/>
    <n v="0"/>
    <n v="0"/>
    <n v="0"/>
    <n v="4.9192615154999997"/>
    <n v="163.12029749249999"/>
    <n v="1268.4270548439001"/>
    <n v="1436.4666138519001"/>
    <n v="1436.4666138519001"/>
    <n v="0"/>
    <n v="0"/>
    <n v="0"/>
  </r>
  <r>
    <s v="Kensok"/>
    <s v="Short-Lived Assets"/>
    <s v="Performance &amp; Capacity"/>
    <s v="Enterprise Communication Systems"/>
    <s v="CD"/>
    <s v="AA"/>
    <x v="6"/>
    <s v="Intangibles"/>
    <n v="2021"/>
    <n v="0.47784834680000005"/>
    <n v="0.15089759249999998"/>
    <n v="0"/>
    <n v="0"/>
    <n v="0"/>
    <n v="0"/>
    <n v="0"/>
    <n v="0"/>
    <n v="0"/>
    <n v="0"/>
    <n v="0"/>
    <n v="36163.119999999995"/>
    <n v="67164.070000000007"/>
    <n v="97789.28"/>
    <n v="201116.47"/>
    <n v="201116.47"/>
    <n v="0"/>
    <n v="0"/>
    <n v="0"/>
    <n v="0"/>
    <n v="0"/>
    <n v="0"/>
    <n v="0"/>
    <n v="0"/>
    <n v="0"/>
    <n v="0"/>
    <n v="0"/>
    <n v="0"/>
    <n v="17280.487107130015"/>
    <n v="32094.239813859484"/>
    <n v="46728.445782762305"/>
    <n v="96103.172703751799"/>
    <n v="96103.172703751799"/>
    <n v="0"/>
    <n v="0"/>
    <n v="0"/>
    <n v="0"/>
    <n v="0"/>
    <n v="0"/>
    <n v="0"/>
    <n v="0"/>
    <n v="0"/>
    <n v="0"/>
    <n v="0"/>
    <n v="0"/>
    <n v="5456.927745288599"/>
    <n v="10134.896465501475"/>
    <n v="14756.166924308398"/>
    <n v="30347.991135098469"/>
    <n v="30347.991135098469"/>
    <n v="0"/>
    <n v="0"/>
    <n v="0"/>
  </r>
  <r>
    <s v="Kensok"/>
    <s v="Short-Lived Assets"/>
    <s v="Customer Service Quality &amp; Reliability"/>
    <s v="Enterprise Security"/>
    <s v="ED"/>
    <s v="AN"/>
    <x v="6"/>
    <s v="Intangibles"/>
    <n v="2021"/>
    <n v="0.65539999999999998"/>
    <n v="0"/>
    <n v="0"/>
    <n v="0"/>
    <n v="0"/>
    <n v="0"/>
    <n v="0"/>
    <n v="0"/>
    <n v="0"/>
    <n v="0"/>
    <n v="0"/>
    <n v="4556.57"/>
    <n v="2836.64"/>
    <n v="6729.27"/>
    <n v="14122.48"/>
    <n v="14122.48"/>
    <n v="0"/>
    <n v="0"/>
    <n v="0"/>
    <n v="0"/>
    <n v="0"/>
    <n v="0"/>
    <n v="0"/>
    <n v="0"/>
    <n v="0"/>
    <n v="0"/>
    <n v="0"/>
    <n v="0"/>
    <n v="2986.3759779999996"/>
    <n v="1859.1338559999999"/>
    <n v="4410.363558"/>
    <n v="9255.8733919999995"/>
    <n v="9255.8733919999995"/>
    <n v="0"/>
    <n v="0"/>
    <n v="0"/>
    <n v="0"/>
    <n v="0"/>
    <n v="0"/>
    <n v="0"/>
    <n v="0"/>
    <n v="0"/>
    <n v="0"/>
    <n v="0"/>
    <n v="0"/>
    <n v="0"/>
    <n v="0"/>
    <n v="0"/>
    <n v="0"/>
    <n v="0"/>
    <n v="0"/>
    <n v="0"/>
    <n v="0"/>
  </r>
  <r>
    <s v="Kensok"/>
    <s v="Short-Lived Assets"/>
    <s v="Customer Service Quality &amp; Reliability"/>
    <s v="Enterprise Security"/>
    <s v="CD"/>
    <s v="AA"/>
    <x v="10"/>
    <s v="Intangibles"/>
    <n v="2021"/>
    <n v="0.47784834680000005"/>
    <n v="0.15089759249999998"/>
    <n v="0"/>
    <n v="0"/>
    <n v="0"/>
    <n v="0"/>
    <n v="0"/>
    <n v="0"/>
    <n v="0"/>
    <n v="0"/>
    <n v="0"/>
    <n v="11468.32"/>
    <n v="10440.799999999999"/>
    <n v="9683.68"/>
    <n v="31592.799999999999"/>
    <n v="31592.799999999999"/>
    <n v="0"/>
    <n v="0"/>
    <n v="0"/>
    <n v="0"/>
    <n v="0"/>
    <n v="0"/>
    <n v="0"/>
    <n v="0"/>
    <n v="0"/>
    <n v="0"/>
    <n v="0"/>
    <n v="0"/>
    <n v="5480.1177525733765"/>
    <n v="4989.1190192694403"/>
    <n v="4627.3304789402246"/>
    <n v="15096.567250783042"/>
    <n v="15096.567250783042"/>
    <n v="0"/>
    <n v="0"/>
    <n v="0"/>
    <n v="0"/>
    <n v="0"/>
    <n v="0"/>
    <n v="0"/>
    <n v="0"/>
    <n v="0"/>
    <n v="0"/>
    <n v="0"/>
    <n v="0"/>
    <n v="1730.5418780195998"/>
    <n v="1575.4915837739998"/>
    <n v="1461.2439985403998"/>
    <n v="4767.2774603339994"/>
    <n v="4767.2774603339994"/>
    <n v="0"/>
    <n v="0"/>
    <n v="0"/>
  </r>
  <r>
    <s v="Kensok"/>
    <s v="Short-Lived Assets"/>
    <s v="Customer Service Quality &amp; Reliability"/>
    <s v="Enterprise Security"/>
    <s v="CD"/>
    <s v="AA"/>
    <x v="1"/>
    <s v="Intangibles"/>
    <n v="2021"/>
    <n v="0.47784834680000005"/>
    <n v="0.15089759249999998"/>
    <n v="0"/>
    <n v="0"/>
    <n v="0"/>
    <n v="0"/>
    <n v="0"/>
    <n v="0"/>
    <n v="0"/>
    <n v="0"/>
    <n v="0"/>
    <n v="0"/>
    <n v="11702.77"/>
    <n v="52621.7"/>
    <n v="64324.47"/>
    <n v="64324.47"/>
    <n v="0"/>
    <n v="0"/>
    <n v="0"/>
    <n v="0"/>
    <n v="0"/>
    <n v="0"/>
    <n v="0"/>
    <n v="0"/>
    <n v="0"/>
    <n v="0"/>
    <n v="0"/>
    <n v="0"/>
    <n v="0"/>
    <n v="5592.149297480637"/>
    <n v="25145.192350805562"/>
    <n v="30737.341648286201"/>
    <n v="30737.341648286201"/>
    <n v="0"/>
    <n v="0"/>
    <n v="0"/>
    <n v="0"/>
    <n v="0"/>
    <n v="0"/>
    <n v="0"/>
    <n v="0"/>
    <n v="0"/>
    <n v="0"/>
    <n v="0"/>
    <n v="0"/>
    <n v="0"/>
    <n v="1765.9198185812249"/>
    <n v="7940.4878432572486"/>
    <n v="9706.4076618384734"/>
    <n v="9706.4076618384734"/>
    <n v="0"/>
    <n v="0"/>
    <n v="0"/>
  </r>
  <r>
    <s v="Kensok"/>
    <s v="Short-Lived Assets"/>
    <s v="Customer Service Quality &amp; Reliability"/>
    <s v="Enterprise Security"/>
    <s v="CD"/>
    <s v="AA"/>
    <x v="0"/>
    <s v="Hardware"/>
    <n v="2021"/>
    <n v="0.47784834680000005"/>
    <n v="0.15089759249999998"/>
    <n v="0"/>
    <n v="0"/>
    <n v="0"/>
    <n v="0"/>
    <n v="0"/>
    <n v="0"/>
    <n v="0"/>
    <n v="0"/>
    <n v="0"/>
    <n v="15776"/>
    <n v="17727.3"/>
    <n v="35742.99"/>
    <n v="69246.290000000008"/>
    <n v="69246.290000000008"/>
    <n v="0"/>
    <n v="0"/>
    <n v="0"/>
    <n v="0"/>
    <n v="0"/>
    <n v="0"/>
    <n v="0"/>
    <n v="0"/>
    <n v="0"/>
    <n v="0"/>
    <n v="0"/>
    <n v="0"/>
    <n v="7538.535519116801"/>
    <n v="8470.9609982276397"/>
    <n v="17079.728681188932"/>
    <n v="33089.225198533371"/>
    <n v="33089.225198533371"/>
    <n v="0"/>
    <n v="0"/>
    <n v="0"/>
    <n v="0"/>
    <n v="0"/>
    <n v="0"/>
    <n v="0"/>
    <n v="0"/>
    <n v="0"/>
    <n v="0"/>
    <n v="0"/>
    <n v="0"/>
    <n v="2380.5604192799997"/>
    <n v="2675.0068915252496"/>
    <n v="5393.5311397515743"/>
    <n v="10449.098450556823"/>
    <n v="10449.098450556823"/>
    <n v="0"/>
    <n v="0"/>
    <n v="0"/>
  </r>
  <r>
    <s v="Kensok"/>
    <s v="Short-Lived Assets"/>
    <s v="Customer Service Quality &amp; Reliability"/>
    <s v="Enterprise Security"/>
    <s v="CD"/>
    <s v="AA"/>
    <x v="6"/>
    <s v="Intangibles"/>
    <n v="2021"/>
    <n v="0.47784834680000005"/>
    <n v="0.15089759249999998"/>
    <n v="0"/>
    <n v="0"/>
    <n v="0"/>
    <n v="0"/>
    <n v="0"/>
    <n v="0"/>
    <n v="0"/>
    <n v="0"/>
    <n v="0"/>
    <n v="53497.31"/>
    <n v="89455.38"/>
    <n v="156378.59999999998"/>
    <n v="299331.28999999998"/>
    <n v="299331.28999999998"/>
    <n v="0"/>
    <n v="0"/>
    <n v="0"/>
    <n v="0"/>
    <n v="0"/>
    <n v="0"/>
    <n v="0"/>
    <n v="0"/>
    <n v="0"/>
    <n v="0"/>
    <n v="0"/>
    <n v="0"/>
    <n v="25563.601141747109"/>
    <n v="42746.105445365793"/>
    <n v="74725.255484898473"/>
    <n v="143034.96207201137"/>
    <n v="143034.96207201137"/>
    <n v="0"/>
    <n v="0"/>
    <n v="0"/>
    <n v="0"/>
    <n v="0"/>
    <n v="0"/>
    <n v="0"/>
    <n v="0"/>
    <n v="0"/>
    <n v="0"/>
    <n v="0"/>
    <n v="0"/>
    <n v="8072.6152842261736"/>
    <n v="13498.60147817265"/>
    <n v="23597.154258520495"/>
    <n v="45168.371020919323"/>
    <n v="45168.371020919323"/>
    <n v="0"/>
    <n v="0"/>
    <n v="0"/>
  </r>
  <r>
    <s v="Kensok"/>
    <s v="Programs"/>
    <s v="Performance &amp; Capacity"/>
    <s v="Environmental Control &amp; Monitoring Systems"/>
    <s v="CD"/>
    <s v="AA"/>
    <x v="7"/>
    <s v="General"/>
    <n v="2021"/>
    <n v="0.47784834680000005"/>
    <n v="0.15089759249999998"/>
    <n v="0"/>
    <n v="0"/>
    <n v="0"/>
    <n v="0"/>
    <n v="0"/>
    <n v="0"/>
    <n v="0"/>
    <n v="0"/>
    <n v="0"/>
    <n v="61097.46"/>
    <n v="30093.690000000002"/>
    <n v="25704.23"/>
    <n v="116895.37999999999"/>
    <n v="116895.37999999999"/>
    <n v="0"/>
    <n v="0"/>
    <n v="0"/>
    <n v="0"/>
    <n v="0"/>
    <n v="0"/>
    <n v="0"/>
    <n v="0"/>
    <n v="0"/>
    <n v="0"/>
    <n v="0"/>
    <n v="0"/>
    <n v="29195.320254679129"/>
    <n v="14380.220015611694"/>
    <n v="12282.723811266966"/>
    <n v="55858.264081557791"/>
    <n v="55858.264081557791"/>
    <n v="0"/>
    <n v="0"/>
    <n v="0"/>
    <n v="0"/>
    <n v="0"/>
    <n v="0"/>
    <n v="0"/>
    <n v="0"/>
    <n v="0"/>
    <n v="0"/>
    <n v="0"/>
    <n v="0"/>
    <n v="9219.4596218650495"/>
    <n v="4541.0653704413253"/>
    <n v="3878.7064240662744"/>
    <n v="17639.231416372648"/>
    <n v="17639.231416372648"/>
    <n v="0"/>
    <n v="0"/>
    <n v="0"/>
  </r>
  <r>
    <s v="Kensok"/>
    <s v="Short-Lived Assets"/>
    <s v="Performance &amp; Capacity"/>
    <s v="ET Modernization &amp; Operational Efficiency - Technology"/>
    <s v="CD"/>
    <s v="AA"/>
    <x v="1"/>
    <s v="Intangibles"/>
    <n v="2021"/>
    <n v="0.47784834680000005"/>
    <n v="0.15089759249999998"/>
    <n v="0"/>
    <n v="0"/>
    <n v="0"/>
    <n v="0"/>
    <n v="0"/>
    <n v="0"/>
    <n v="0"/>
    <n v="0"/>
    <n v="0"/>
    <n v="0"/>
    <n v="0"/>
    <n v="24957.41"/>
    <n v="24957.41"/>
    <n v="24957.41"/>
    <n v="0"/>
    <n v="0"/>
    <n v="0"/>
    <n v="0"/>
    <n v="0"/>
    <n v="0"/>
    <n v="0"/>
    <n v="0"/>
    <n v="0"/>
    <n v="0"/>
    <n v="0"/>
    <n v="0"/>
    <n v="0"/>
    <n v="0"/>
    <n v="11925.85710890979"/>
    <n v="11925.85710890979"/>
    <n v="11925.85710890979"/>
    <n v="0"/>
    <n v="0"/>
    <n v="0"/>
    <n v="0"/>
    <n v="0"/>
    <n v="0"/>
    <n v="0"/>
    <n v="0"/>
    <n v="0"/>
    <n v="0"/>
    <n v="0"/>
    <n v="0"/>
    <n v="0"/>
    <n v="0"/>
    <n v="3766.0130840354245"/>
    <n v="3766.0130840354245"/>
    <n v="3766.0130840354245"/>
    <n v="0"/>
    <n v="0"/>
    <n v="0"/>
  </r>
  <r>
    <s v="Kensok"/>
    <s v="Short-Lived Assets"/>
    <s v="Performance &amp; Capacity"/>
    <s v="ET Modernization &amp; Operational Efficiency - Technology"/>
    <s v="CD"/>
    <s v="AA"/>
    <x v="0"/>
    <s v="Hardware"/>
    <n v="2021"/>
    <n v="0.47784834680000005"/>
    <n v="0.15089759249999998"/>
    <n v="0"/>
    <n v="0"/>
    <n v="0"/>
    <n v="0"/>
    <n v="0"/>
    <n v="0"/>
    <n v="0"/>
    <n v="0"/>
    <n v="0"/>
    <n v="117103.34"/>
    <n v="13265.73"/>
    <n v="11433.6"/>
    <n v="141802.66999999998"/>
    <n v="141802.66999999998"/>
    <n v="0"/>
    <n v="0"/>
    <n v="0"/>
    <n v="0"/>
    <n v="0"/>
    <n v="0"/>
    <n v="0"/>
    <n v="0"/>
    <n v="0"/>
    <n v="0"/>
    <n v="0"/>
    <n v="0"/>
    <n v="55957.637423758315"/>
    <n v="6339.0071495951643"/>
    <n v="5463.5268579724807"/>
    <n v="67760.171431325958"/>
    <n v="67760.171431325958"/>
    <n v="0"/>
    <n v="0"/>
    <n v="0"/>
    <n v="0"/>
    <n v="0"/>
    <n v="0"/>
    <n v="0"/>
    <n v="0"/>
    <n v="0"/>
    <n v="0"/>
    <n v="0"/>
    <n v="0"/>
    <n v="17670.612079708946"/>
    <n v="2001.7667197550247"/>
    <n v="1725.3027136079997"/>
    <n v="21397.68151307197"/>
    <n v="21397.68151307197"/>
    <n v="0"/>
    <n v="0"/>
    <n v="0"/>
  </r>
  <r>
    <s v="Kensok"/>
    <s v="Short-Lived Assets"/>
    <s v="Performance &amp; Capacity"/>
    <s v="ET Modernization &amp; Operational Efficiency - Technology"/>
    <s v="CD"/>
    <s v="AA"/>
    <x v="6"/>
    <s v="Intangibles"/>
    <n v="2021"/>
    <n v="0.47784834680000005"/>
    <n v="0.15089759249999998"/>
    <n v="0"/>
    <n v="0"/>
    <n v="0"/>
    <n v="0"/>
    <n v="0"/>
    <n v="0"/>
    <n v="0"/>
    <n v="0"/>
    <n v="0"/>
    <n v="514271.55"/>
    <n v="88906.75"/>
    <n v="466678.39999999997"/>
    <n v="1069856.7"/>
    <n v="1069856.7"/>
    <n v="0"/>
    <n v="0"/>
    <n v="0"/>
    <n v="0"/>
    <n v="0"/>
    <n v="0"/>
    <n v="0"/>
    <n v="0"/>
    <n v="0"/>
    <n v="0"/>
    <n v="0"/>
    <n v="0"/>
    <n v="245743.80997377355"/>
    <n v="42483.943506860902"/>
    <n v="223001.50192726913"/>
    <n v="511229.25540790358"/>
    <n v="511229.25540790358"/>
    <n v="0"/>
    <n v="0"/>
    <n v="0"/>
    <n v="0"/>
    <n v="0"/>
    <n v="0"/>
    <n v="0"/>
    <n v="0"/>
    <n v="0"/>
    <n v="0"/>
    <n v="0"/>
    <n v="0"/>
    <n v="77602.338786243359"/>
    <n v="13415.814531999373"/>
    <n v="70420.647031751985"/>
    <n v="161438.80034999474"/>
    <n v="161438.80034999474"/>
    <n v="0"/>
    <n v="0"/>
    <n v="0"/>
  </r>
  <r>
    <s v="Kensok"/>
    <s v="Short-Lived Assets"/>
    <s v="Customer Service Quality &amp; Reliability"/>
    <s v="Facilities and Storage Location Security"/>
    <s v="CD"/>
    <s v="AA"/>
    <x v="0"/>
    <s v="Hardware"/>
    <n v="2021"/>
    <n v="0.47784834680000005"/>
    <n v="0.15089759249999998"/>
    <n v="0"/>
    <n v="0"/>
    <n v="0"/>
    <n v="0"/>
    <n v="0"/>
    <n v="0"/>
    <n v="0"/>
    <n v="0"/>
    <n v="0"/>
    <n v="0"/>
    <n v="0"/>
    <n v="139986.33000000002"/>
    <n v="139986.33000000002"/>
    <n v="139986.33000000002"/>
    <n v="0"/>
    <n v="0"/>
    <n v="0"/>
    <n v="0"/>
    <n v="0"/>
    <n v="0"/>
    <n v="0"/>
    <n v="0"/>
    <n v="0"/>
    <n v="0"/>
    <n v="0"/>
    <n v="0"/>
    <n v="0"/>
    <n v="0"/>
    <n v="66892.236365099263"/>
    <n v="66892.236365099263"/>
    <n v="66892.236365099263"/>
    <n v="0"/>
    <n v="0"/>
    <n v="0"/>
    <n v="0"/>
    <n v="0"/>
    <n v="0"/>
    <n v="0"/>
    <n v="0"/>
    <n v="0"/>
    <n v="0"/>
    <n v="0"/>
    <n v="0"/>
    <n v="0"/>
    <n v="0"/>
    <n v="21123.600179910525"/>
    <n v="21123.600179910525"/>
    <n v="21123.600179910525"/>
    <n v="0"/>
    <n v="0"/>
    <n v="0"/>
  </r>
  <r>
    <s v="Kensok"/>
    <s v="Programs"/>
    <s v="Performance &amp; Capacity"/>
    <s v="Fiber Network Lease Service Replacement"/>
    <s v="ED"/>
    <s v="AN"/>
    <x v="3"/>
    <s v="Transmission"/>
    <n v="2021"/>
    <n v="0.65539999999999998"/>
    <n v="0"/>
    <n v="0"/>
    <n v="0"/>
    <n v="0"/>
    <n v="0"/>
    <n v="0"/>
    <n v="0"/>
    <n v="0"/>
    <n v="0"/>
    <n v="0"/>
    <n v="0"/>
    <n v="39814.76"/>
    <n v="48672.74"/>
    <n v="88487.5"/>
    <n v="88487.5"/>
    <n v="0"/>
    <n v="0"/>
    <n v="0"/>
    <n v="0"/>
    <n v="0"/>
    <n v="0"/>
    <n v="0"/>
    <n v="0"/>
    <n v="0"/>
    <n v="0"/>
    <n v="0"/>
    <n v="0"/>
    <n v="0"/>
    <n v="26094.593703999999"/>
    <n v="31900.113795999998"/>
    <n v="57994.707499999997"/>
    <n v="57994.707499999997"/>
    <n v="0"/>
    <n v="0"/>
    <n v="0"/>
    <n v="0"/>
    <n v="0"/>
    <n v="0"/>
    <n v="0"/>
    <n v="0"/>
    <n v="0"/>
    <n v="0"/>
    <n v="0"/>
    <n v="0"/>
    <n v="0"/>
    <n v="0"/>
    <n v="0"/>
    <n v="0"/>
    <n v="0"/>
    <n v="0"/>
    <n v="0"/>
    <n v="0"/>
  </r>
  <r>
    <s v="Kensok"/>
    <s v="Short-Lived Assets"/>
    <s v="Performance &amp; Capacity"/>
    <s v="Financial &amp; Accounting Technology"/>
    <s v="CD"/>
    <s v="AA"/>
    <x v="1"/>
    <s v="Intangibles"/>
    <n v="2021"/>
    <n v="0.47784834680000005"/>
    <n v="0.15089759249999998"/>
    <n v="0"/>
    <n v="0"/>
    <n v="0"/>
    <n v="0"/>
    <n v="0"/>
    <n v="0"/>
    <n v="0"/>
    <n v="0"/>
    <n v="0"/>
    <n v="0"/>
    <n v="1651.61"/>
    <n v="1949.14"/>
    <n v="3600.75"/>
    <n v="3600.75"/>
    <n v="0"/>
    <n v="0"/>
    <n v="0"/>
    <n v="0"/>
    <n v="0"/>
    <n v="0"/>
    <n v="0"/>
    <n v="0"/>
    <n v="0"/>
    <n v="0"/>
    <n v="0"/>
    <n v="0"/>
    <n v="0"/>
    <n v="789.21910805834807"/>
    <n v="931.39332668175211"/>
    <n v="1720.6124347401001"/>
    <n v="1720.6124347401001"/>
    <n v="0"/>
    <n v="0"/>
    <n v="0"/>
    <n v="0"/>
    <n v="0"/>
    <n v="0"/>
    <n v="0"/>
    <n v="0"/>
    <n v="0"/>
    <n v="0"/>
    <n v="0"/>
    <n v="0"/>
    <n v="0"/>
    <n v="249.22397274892495"/>
    <n v="294.12053344545001"/>
    <n v="543.34450619437496"/>
    <n v="543.34450619437496"/>
    <n v="0"/>
    <n v="0"/>
    <n v="0"/>
  </r>
  <r>
    <s v="Kensok"/>
    <s v="Short-Lived Assets"/>
    <s v="Performance &amp; Capacity"/>
    <s v="Financial &amp; Accounting Technology"/>
    <s v="CD"/>
    <s v="AA"/>
    <x v="0"/>
    <s v="Hardware"/>
    <n v="2021"/>
    <n v="0.47784834680000005"/>
    <n v="0.15089759249999998"/>
    <n v="0"/>
    <n v="0"/>
    <n v="0"/>
    <n v="0"/>
    <n v="0"/>
    <n v="0"/>
    <n v="0"/>
    <n v="0"/>
    <n v="0"/>
    <n v="39035.5"/>
    <n v="2635.76"/>
    <n v="2770.12"/>
    <n v="44441.380000000005"/>
    <n v="44441.380000000005"/>
    <n v="0"/>
    <n v="0"/>
    <n v="0"/>
    <n v="0"/>
    <n v="0"/>
    <n v="0"/>
    <n v="0"/>
    <n v="0"/>
    <n v="0"/>
    <n v="0"/>
    <n v="0"/>
    <n v="0"/>
    <n v="18653.049141511401"/>
    <n v="1259.4935585615683"/>
    <n v="1323.697262437616"/>
    <n v="21236.239962510586"/>
    <n v="21236.239962510586"/>
    <n v="0"/>
    <n v="0"/>
    <n v="0"/>
    <n v="0"/>
    <n v="0"/>
    <n v="0"/>
    <n v="0"/>
    <n v="0"/>
    <n v="0"/>
    <n v="0"/>
    <n v="0"/>
    <n v="0"/>
    <n v="5890.3629720337494"/>
    <n v="397.7298384078"/>
    <n v="418.00443893609992"/>
    <n v="6706.0972493776499"/>
    <n v="6706.0972493776499"/>
    <n v="0"/>
    <n v="0"/>
    <n v="0"/>
  </r>
  <r>
    <s v="Kensok"/>
    <s v="Short-Lived Assets"/>
    <s v="Performance &amp; Capacity"/>
    <s v="Financial &amp; Accounting Technology"/>
    <s v="CD"/>
    <s v="AA"/>
    <x v="6"/>
    <s v="Intangibles"/>
    <n v="2021"/>
    <n v="0.47784834680000005"/>
    <n v="0.15089759249999998"/>
    <n v="0"/>
    <n v="0"/>
    <n v="0"/>
    <n v="0"/>
    <n v="0"/>
    <n v="0"/>
    <n v="0"/>
    <n v="0"/>
    <n v="0"/>
    <n v="1962435.49"/>
    <n v="135071.14000000001"/>
    <n v="232823.88"/>
    <n v="2330330.5099999998"/>
    <n v="2330330.5099999998"/>
    <n v="0"/>
    <n v="0"/>
    <n v="0"/>
    <n v="0"/>
    <n v="0"/>
    <n v="0"/>
    <n v="0"/>
    <n v="0"/>
    <n v="0"/>
    <n v="0"/>
    <n v="0"/>
    <n v="0"/>
    <n v="937746.55459814798"/>
    <n v="64543.520949391364"/>
    <n v="111254.5061535616"/>
    <n v="1113544.581701101"/>
    <n v="1113544.581701101"/>
    <n v="0"/>
    <n v="0"/>
    <n v="0"/>
    <n v="0"/>
    <n v="0"/>
    <n v="0"/>
    <n v="0"/>
    <n v="0"/>
    <n v="0"/>
    <n v="0"/>
    <n v="0"/>
    <n v="0"/>
    <n v="296126.79087755777"/>
    <n v="20381.909842230449"/>
    <n v="35132.562968508893"/>
    <n v="351641.26368829713"/>
    <n v="351641.26368829713"/>
    <n v="0"/>
    <n v="0"/>
    <n v="0"/>
  </r>
  <r>
    <s v="Rosentrater"/>
    <s v="Programs"/>
    <s v="Asset Condition"/>
    <s v="Fleet Services Capital Plan"/>
    <s v="CD"/>
    <s v="AA"/>
    <x v="8"/>
    <s v="Transportation"/>
    <n v="2021"/>
    <n v="0.47784834680000005"/>
    <n v="0.15089759249999998"/>
    <n v="0"/>
    <n v="0"/>
    <n v="0"/>
    <n v="0"/>
    <n v="0"/>
    <n v="0"/>
    <n v="0"/>
    <n v="0"/>
    <n v="0"/>
    <n v="-97109.52"/>
    <n v="0"/>
    <n v="0"/>
    <n v="-97109.52"/>
    <n v="-97109.52"/>
    <n v="0"/>
    <n v="0"/>
    <n v="0"/>
    <n v="0"/>
    <n v="0"/>
    <n v="0"/>
    <n v="0"/>
    <n v="0"/>
    <n v="0"/>
    <n v="0"/>
    <n v="0"/>
    <n v="0"/>
    <n v="-46403.623590541545"/>
    <n v="0"/>
    <n v="0"/>
    <n v="-46403.623590541545"/>
    <n v="-46403.623590541545"/>
    <n v="0"/>
    <n v="0"/>
    <n v="0"/>
    <n v="0"/>
    <n v="0"/>
    <n v="0"/>
    <n v="0"/>
    <n v="0"/>
    <n v="0"/>
    <n v="0"/>
    <n v="0"/>
    <n v="0"/>
    <n v="-14653.592776830599"/>
    <n v="0"/>
    <n v="0"/>
    <n v="-14653.592776830599"/>
    <n v="-14653.592776830599"/>
    <n v="0"/>
    <n v="0"/>
    <n v="0"/>
  </r>
  <r>
    <s v="Rosentrater"/>
    <s v="Programs"/>
    <s v="Asset Condition"/>
    <s v="Fleet Services Capital Plan"/>
    <s v="CD"/>
    <s v="AA"/>
    <x v="7"/>
    <s v="General"/>
    <n v="2021"/>
    <n v="0.47784834680000005"/>
    <n v="0.15089759249999998"/>
    <n v="0"/>
    <n v="0"/>
    <n v="0"/>
    <n v="0"/>
    <n v="0"/>
    <n v="0"/>
    <n v="0"/>
    <n v="0"/>
    <n v="0"/>
    <n v="97109.51999999999"/>
    <n v="0"/>
    <n v="0"/>
    <n v="97109.51999999999"/>
    <n v="97109.51999999999"/>
    <n v="0"/>
    <n v="0"/>
    <n v="0"/>
    <n v="0"/>
    <n v="0"/>
    <n v="0"/>
    <n v="0"/>
    <n v="0"/>
    <n v="0"/>
    <n v="0"/>
    <n v="0"/>
    <n v="0"/>
    <n v="46403.623590541538"/>
    <n v="0"/>
    <n v="0"/>
    <n v="46403.623590541538"/>
    <n v="46403.623590541538"/>
    <n v="0"/>
    <n v="0"/>
    <n v="0"/>
    <n v="0"/>
    <n v="0"/>
    <n v="0"/>
    <n v="0"/>
    <n v="0"/>
    <n v="0"/>
    <n v="0"/>
    <n v="0"/>
    <n v="0"/>
    <n v="14653.592776830597"/>
    <n v="0"/>
    <n v="0"/>
    <n v="14653.592776830597"/>
    <n v="14653.592776830597"/>
    <n v="0"/>
    <n v="0"/>
    <n v="0"/>
  </r>
  <r>
    <s v="Rosentrater"/>
    <s v="Programs"/>
    <s v="Asset Condition"/>
    <s v="Fleet Services Capital Plan"/>
    <s v="GD"/>
    <s v="WA"/>
    <x v="8"/>
    <s v="Transportation"/>
    <n v="2021"/>
    <n v="0"/>
    <n v="1"/>
    <n v="0"/>
    <n v="0"/>
    <n v="0"/>
    <n v="0"/>
    <n v="0"/>
    <n v="0"/>
    <n v="0"/>
    <n v="0"/>
    <n v="0"/>
    <n v="0"/>
    <n v="0"/>
    <n v="113436.01"/>
    <n v="113436.01"/>
    <n v="113436.01"/>
    <n v="0"/>
    <n v="0"/>
    <n v="0"/>
    <n v="0"/>
    <n v="0"/>
    <n v="0"/>
    <n v="0"/>
    <n v="0"/>
    <n v="0"/>
    <n v="0"/>
    <n v="0"/>
    <n v="0"/>
    <n v="0"/>
    <n v="0"/>
    <n v="0"/>
    <n v="0"/>
    <n v="0"/>
    <n v="0"/>
    <n v="0"/>
    <n v="0"/>
    <n v="0"/>
    <n v="0"/>
    <n v="0"/>
    <n v="0"/>
    <n v="0"/>
    <n v="0"/>
    <n v="0"/>
    <n v="0"/>
    <n v="0"/>
    <n v="0"/>
    <n v="0"/>
    <n v="113436.01"/>
    <n v="113436.01"/>
    <n v="113436.01"/>
    <n v="0"/>
    <n v="0"/>
    <n v="0"/>
  </r>
  <r>
    <s v="Rosentrater"/>
    <s v="Programs"/>
    <s v="Asset Condition"/>
    <s v="Fleet Services Capital Plan"/>
    <s v="GD"/>
    <s v="AN"/>
    <x v="8"/>
    <s v="Transportation"/>
    <n v="2021"/>
    <n v="0"/>
    <n v="0.68810000000000004"/>
    <n v="0"/>
    <n v="0"/>
    <n v="0"/>
    <n v="0"/>
    <n v="0"/>
    <n v="0"/>
    <n v="0"/>
    <n v="0"/>
    <n v="0"/>
    <n v="114573.1"/>
    <n v="0"/>
    <n v="1748.75"/>
    <n v="116321.85"/>
    <n v="116321.85"/>
    <n v="0"/>
    <n v="0"/>
    <n v="0"/>
    <n v="0"/>
    <n v="0"/>
    <n v="0"/>
    <n v="0"/>
    <n v="0"/>
    <n v="0"/>
    <n v="0"/>
    <n v="0"/>
    <n v="0"/>
    <n v="0"/>
    <n v="0"/>
    <n v="0"/>
    <n v="0"/>
    <n v="0"/>
    <n v="0"/>
    <n v="0"/>
    <n v="0"/>
    <n v="0"/>
    <n v="0"/>
    <n v="0"/>
    <n v="0"/>
    <n v="0"/>
    <n v="0"/>
    <n v="0"/>
    <n v="0"/>
    <n v="0"/>
    <n v="78837.750110000008"/>
    <n v="0"/>
    <n v="1203.314875"/>
    <n v="80041.064985000005"/>
    <n v="80041.064985000005"/>
    <n v="0"/>
    <n v="0"/>
    <n v="0"/>
  </r>
  <r>
    <s v="Rosentrater"/>
    <s v="Programs"/>
    <s v="Asset Condition"/>
    <s v="Fleet Services Capital Plan"/>
    <s v="ED"/>
    <s v="AN"/>
    <x v="8"/>
    <s v="Transportation"/>
    <n v="2021"/>
    <n v="0.65539999999999998"/>
    <n v="0"/>
    <n v="0"/>
    <n v="0"/>
    <n v="0"/>
    <n v="0"/>
    <n v="0"/>
    <n v="0"/>
    <n v="0"/>
    <n v="0"/>
    <n v="0"/>
    <n v="116.15"/>
    <n v="206251.42"/>
    <n v="477.02"/>
    <n v="206844.59"/>
    <n v="206844.59"/>
    <n v="0"/>
    <n v="0"/>
    <n v="0"/>
    <n v="0"/>
    <n v="0"/>
    <n v="0"/>
    <n v="0"/>
    <n v="0"/>
    <n v="0"/>
    <n v="0"/>
    <n v="0"/>
    <n v="0"/>
    <n v="76.124710000000007"/>
    <n v="135177.18066800002"/>
    <n v="312.63890799999996"/>
    <n v="135565.94428600001"/>
    <n v="135565.94428600001"/>
    <n v="0"/>
    <n v="0"/>
    <n v="0"/>
    <n v="0"/>
    <n v="0"/>
    <n v="0"/>
    <n v="0"/>
    <n v="0"/>
    <n v="0"/>
    <n v="0"/>
    <n v="0"/>
    <n v="0"/>
    <n v="0"/>
    <n v="0"/>
    <n v="0"/>
    <n v="0"/>
    <n v="0"/>
    <n v="0"/>
    <n v="0"/>
    <n v="0"/>
  </r>
  <r>
    <s v="Rosentrater"/>
    <s v="Programs"/>
    <s v="Asset Condition"/>
    <s v="Fleet Services Capital Plan"/>
    <s v="GD"/>
    <s v="OR"/>
    <x v="8"/>
    <s v="Transportation"/>
    <n v="2021"/>
    <n v="0"/>
    <n v="0"/>
    <n v="0"/>
    <n v="0"/>
    <n v="0"/>
    <n v="0"/>
    <n v="0"/>
    <n v="0"/>
    <n v="0"/>
    <n v="0"/>
    <n v="0"/>
    <n v="3462.34"/>
    <n v="221720.53"/>
    <n v="248.01"/>
    <n v="225430.88"/>
    <n v="225430.88"/>
    <n v="0"/>
    <n v="0"/>
    <n v="0"/>
    <n v="0"/>
    <n v="0"/>
    <n v="0"/>
    <n v="0"/>
    <n v="0"/>
    <n v="0"/>
    <n v="0"/>
    <n v="0"/>
    <n v="0"/>
    <n v="0"/>
    <n v="0"/>
    <n v="0"/>
    <n v="0"/>
    <n v="0"/>
    <n v="0"/>
    <n v="0"/>
    <n v="0"/>
    <n v="0"/>
    <n v="0"/>
    <n v="0"/>
    <n v="0"/>
    <n v="0"/>
    <n v="0"/>
    <n v="0"/>
    <n v="0"/>
    <n v="0"/>
    <n v="0"/>
    <n v="0"/>
    <n v="0"/>
    <n v="0"/>
    <n v="0"/>
    <n v="0"/>
    <n v="0"/>
    <n v="0"/>
  </r>
  <r>
    <s v="Rosentrater"/>
    <s v="Programs"/>
    <s v="Asset Condition"/>
    <s v="Fleet Services Capital Plan"/>
    <s v="GD"/>
    <s v="ID"/>
    <x v="8"/>
    <s v="Transportation"/>
    <n v="2021"/>
    <n v="0"/>
    <n v="0"/>
    <n v="0"/>
    <n v="0"/>
    <n v="0"/>
    <n v="0"/>
    <n v="0"/>
    <n v="0"/>
    <n v="0"/>
    <n v="0"/>
    <n v="0"/>
    <n v="0"/>
    <n v="0"/>
    <n v="246621.88"/>
    <n v="246621.88"/>
    <n v="246621.88"/>
    <n v="0"/>
    <n v="0"/>
    <n v="0"/>
    <n v="0"/>
    <n v="0"/>
    <n v="0"/>
    <n v="0"/>
    <n v="0"/>
    <n v="0"/>
    <n v="0"/>
    <n v="0"/>
    <n v="0"/>
    <n v="0"/>
    <n v="0"/>
    <n v="0"/>
    <n v="0"/>
    <n v="0"/>
    <n v="0"/>
    <n v="0"/>
    <n v="0"/>
    <n v="0"/>
    <n v="0"/>
    <n v="0"/>
    <n v="0"/>
    <n v="0"/>
    <n v="0"/>
    <n v="0"/>
    <n v="0"/>
    <n v="0"/>
    <n v="0"/>
    <n v="0"/>
    <n v="0"/>
    <n v="0"/>
    <n v="0"/>
    <n v="0"/>
    <n v="0"/>
    <n v="0"/>
  </r>
  <r>
    <s v="Rosentrater"/>
    <s v="Programs"/>
    <s v="Asset Condition"/>
    <s v="Fleet Services Capital Plan"/>
    <s v="ED"/>
    <s v="WA"/>
    <x v="8"/>
    <s v="Transportation"/>
    <n v="2021"/>
    <n v="1"/>
    <n v="0"/>
    <n v="0"/>
    <n v="0"/>
    <n v="0"/>
    <n v="0"/>
    <n v="0"/>
    <n v="0"/>
    <n v="0"/>
    <n v="0"/>
    <n v="0"/>
    <n v="11.37"/>
    <n v="271068.26"/>
    <n v="220109.91"/>
    <n v="491189.54000000004"/>
    <n v="491189.54000000004"/>
    <n v="0"/>
    <n v="0"/>
    <n v="0"/>
    <n v="0"/>
    <n v="0"/>
    <n v="0"/>
    <n v="0"/>
    <n v="0"/>
    <n v="0"/>
    <n v="0"/>
    <n v="0"/>
    <n v="0"/>
    <n v="11.37"/>
    <n v="271068.26"/>
    <n v="220109.91"/>
    <n v="491189.54000000004"/>
    <n v="491189.54000000004"/>
    <n v="0"/>
    <n v="0"/>
    <n v="0"/>
    <n v="0"/>
    <n v="0"/>
    <n v="0"/>
    <n v="0"/>
    <n v="0"/>
    <n v="0"/>
    <n v="0"/>
    <n v="0"/>
    <n v="0"/>
    <n v="0"/>
    <n v="0"/>
    <n v="0"/>
    <n v="0"/>
    <n v="0"/>
    <n v="0"/>
    <n v="0"/>
    <n v="0"/>
  </r>
  <r>
    <s v="Rosentrater"/>
    <s v="Mandatory &amp; Compliance"/>
    <s v="Mandatory &amp; Compliance"/>
    <s v="Gas Cathodic Protection Program"/>
    <s v="GD"/>
    <s v="ID"/>
    <x v="11"/>
    <s v="G Distribution"/>
    <n v="2021"/>
    <n v="0"/>
    <n v="0"/>
    <n v="0"/>
    <n v="0"/>
    <n v="0"/>
    <n v="0"/>
    <n v="0"/>
    <n v="0"/>
    <n v="0"/>
    <n v="0"/>
    <n v="0"/>
    <n v="33.6"/>
    <n v="66.069999999999993"/>
    <n v="93.65"/>
    <n v="193.32"/>
    <n v="193.32"/>
    <n v="0"/>
    <n v="0"/>
    <n v="0"/>
    <n v="0"/>
    <n v="0"/>
    <n v="0"/>
    <n v="0"/>
    <n v="0"/>
    <n v="0"/>
    <n v="0"/>
    <n v="0"/>
    <n v="0"/>
    <n v="0"/>
    <n v="0"/>
    <n v="0"/>
    <n v="0"/>
    <n v="0"/>
    <n v="0"/>
    <n v="0"/>
    <n v="0"/>
    <n v="0"/>
    <n v="0"/>
    <n v="0"/>
    <n v="0"/>
    <n v="0"/>
    <n v="0"/>
    <n v="0"/>
    <n v="0"/>
    <n v="0"/>
    <n v="0"/>
    <n v="0"/>
    <n v="0"/>
    <n v="0"/>
    <n v="0"/>
    <n v="0"/>
    <n v="0"/>
    <n v="0"/>
  </r>
  <r>
    <s v="Rosentrater"/>
    <s v="Mandatory &amp; Compliance"/>
    <s v="Mandatory &amp; Compliance"/>
    <s v="Gas Cathodic Protection Program"/>
    <s v="GD"/>
    <s v="WA"/>
    <x v="11"/>
    <s v="G Distribution"/>
    <n v="2021"/>
    <n v="0"/>
    <n v="1"/>
    <n v="0"/>
    <n v="0"/>
    <n v="0"/>
    <n v="0"/>
    <n v="0"/>
    <n v="0"/>
    <n v="0"/>
    <n v="0"/>
    <n v="0"/>
    <n v="84351.06"/>
    <n v="332.02"/>
    <n v="229818.08000000002"/>
    <n v="314501.16000000003"/>
    <n v="314501.16000000003"/>
    <n v="0"/>
    <n v="0"/>
    <n v="0"/>
    <n v="0"/>
    <n v="0"/>
    <n v="0"/>
    <n v="0"/>
    <n v="0"/>
    <n v="0"/>
    <n v="0"/>
    <n v="0"/>
    <n v="0"/>
    <n v="0"/>
    <n v="0"/>
    <n v="0"/>
    <n v="0"/>
    <n v="0"/>
    <n v="0"/>
    <n v="0"/>
    <n v="0"/>
    <n v="0"/>
    <n v="0"/>
    <n v="0"/>
    <n v="0"/>
    <n v="0"/>
    <n v="0"/>
    <n v="0"/>
    <n v="0"/>
    <n v="0"/>
    <n v="84351.06"/>
    <n v="332.02"/>
    <n v="229818.08000000002"/>
    <n v="314501.16000000003"/>
    <n v="314501.16000000003"/>
    <n v="0"/>
    <n v="0"/>
    <n v="0"/>
  </r>
  <r>
    <s v="Rosentrater"/>
    <s v="Large Distinct Projects"/>
    <s v="Performance &amp; Capacity"/>
    <s v="Gas Cheney HP Reinforcement"/>
    <s v="GD"/>
    <s v="WA"/>
    <x v="11"/>
    <s v="G Distribution"/>
    <n v="2021"/>
    <n v="0"/>
    <n v="1"/>
    <n v="0"/>
    <n v="0"/>
    <n v="0"/>
    <n v="0"/>
    <n v="0"/>
    <n v="0"/>
    <n v="0"/>
    <n v="0"/>
    <n v="0"/>
    <n v="7975.86"/>
    <n v="0"/>
    <n v="0"/>
    <n v="7975.86"/>
    <n v="7975.86"/>
    <n v="0"/>
    <n v="0"/>
    <n v="0"/>
    <n v="0"/>
    <n v="0"/>
    <n v="0"/>
    <n v="0"/>
    <n v="0"/>
    <n v="0"/>
    <n v="0"/>
    <n v="0"/>
    <n v="0"/>
    <n v="0"/>
    <n v="0"/>
    <n v="0"/>
    <n v="0"/>
    <n v="0"/>
    <n v="0"/>
    <n v="0"/>
    <n v="0"/>
    <n v="0"/>
    <n v="0"/>
    <n v="0"/>
    <n v="0"/>
    <n v="0"/>
    <n v="0"/>
    <n v="0"/>
    <n v="0"/>
    <n v="0"/>
    <n v="7975.86"/>
    <n v="0"/>
    <n v="0"/>
    <n v="7975.86"/>
    <n v="7975.86"/>
    <n v="0"/>
    <n v="0"/>
    <n v="0"/>
  </r>
  <r>
    <s v="New (Actual)"/>
    <s v="Programs"/>
    <s v="Asset Condition"/>
    <s v="Gas ERT Replacement Program"/>
    <s v="GD"/>
    <s v="OR"/>
    <x v="11"/>
    <s v="G Distribution"/>
    <n v="2021"/>
    <n v="0"/>
    <n v="0"/>
    <n v="0"/>
    <n v="0"/>
    <n v="0"/>
    <n v="0"/>
    <n v="0"/>
    <n v="0"/>
    <n v="0"/>
    <n v="0"/>
    <n v="0"/>
    <n v="3172.71"/>
    <n v="22075.95"/>
    <n v="187192.87"/>
    <n v="212441.53"/>
    <n v="212441.53"/>
    <n v="0"/>
    <n v="0"/>
    <n v="0"/>
    <n v="0"/>
    <n v="0"/>
    <n v="0"/>
    <n v="0"/>
    <n v="0"/>
    <n v="0"/>
    <n v="0"/>
    <n v="0"/>
    <n v="0"/>
    <n v="0"/>
    <n v="0"/>
    <n v="0"/>
    <n v="0"/>
    <n v="0"/>
    <n v="0"/>
    <n v="0"/>
    <n v="0"/>
    <n v="0"/>
    <n v="0"/>
    <n v="0"/>
    <n v="0"/>
    <n v="0"/>
    <n v="0"/>
    <n v="0"/>
    <n v="0"/>
    <n v="0"/>
    <n v="0"/>
    <n v="0"/>
    <n v="0"/>
    <n v="0"/>
    <n v="0"/>
    <n v="0"/>
    <n v="0"/>
    <n v="0"/>
  </r>
  <r>
    <s v="Rosentrater"/>
    <s v="Mandatory &amp; Compliance"/>
    <s v="Mandatory &amp; Compliance"/>
    <s v="Gas Facility Replacement Program (GFRP) Aldyl A Pipe Replacement"/>
    <s v="GD"/>
    <s v="ID"/>
    <x v="11"/>
    <s v="G Distribution"/>
    <n v="2021"/>
    <n v="0"/>
    <n v="0"/>
    <n v="0"/>
    <n v="0"/>
    <n v="0"/>
    <n v="0"/>
    <n v="0"/>
    <n v="0"/>
    <n v="0"/>
    <n v="0"/>
    <n v="0"/>
    <n v="217775.16"/>
    <n v="416380.56"/>
    <n v="353266.66000000003"/>
    <n v="987422.38"/>
    <n v="987422.38"/>
    <n v="0"/>
    <n v="0"/>
    <n v="0"/>
    <n v="0"/>
    <n v="0"/>
    <n v="0"/>
    <n v="0"/>
    <n v="0"/>
    <n v="0"/>
    <n v="0"/>
    <n v="0"/>
    <n v="0"/>
    <n v="0"/>
    <n v="0"/>
    <n v="0"/>
    <n v="0"/>
    <n v="0"/>
    <n v="0"/>
    <n v="0"/>
    <n v="0"/>
    <n v="0"/>
    <n v="0"/>
    <n v="0"/>
    <n v="0"/>
    <n v="0"/>
    <n v="0"/>
    <n v="0"/>
    <n v="0"/>
    <n v="0"/>
    <n v="0"/>
    <n v="0"/>
    <n v="0"/>
    <n v="0"/>
    <n v="0"/>
    <n v="0"/>
    <n v="0"/>
    <n v="0"/>
  </r>
  <r>
    <s v="Rosentrater"/>
    <s v="Mandatory &amp; Compliance"/>
    <s v="Mandatory &amp; Compliance"/>
    <s v="Gas Facility Replacement Program (GFRP) Aldyl A Pipe Replacement"/>
    <s v="GD"/>
    <s v="OR"/>
    <x v="11"/>
    <s v="G Distribution"/>
    <n v="2021"/>
    <n v="0"/>
    <n v="0"/>
    <n v="0"/>
    <n v="0"/>
    <n v="0"/>
    <n v="0"/>
    <n v="0"/>
    <n v="0"/>
    <n v="0"/>
    <n v="0"/>
    <n v="0"/>
    <n v="286413.44999999995"/>
    <n v="661797.86"/>
    <n v="712900.61"/>
    <n v="1661111.92"/>
    <n v="1661111.92"/>
    <n v="0"/>
    <n v="0"/>
    <n v="0"/>
    <n v="0"/>
    <n v="0"/>
    <n v="0"/>
    <n v="0"/>
    <n v="0"/>
    <n v="0"/>
    <n v="0"/>
    <n v="0"/>
    <n v="0"/>
    <n v="0"/>
    <n v="0"/>
    <n v="0"/>
    <n v="0"/>
    <n v="0"/>
    <n v="0"/>
    <n v="0"/>
    <n v="0"/>
    <n v="0"/>
    <n v="0"/>
    <n v="0"/>
    <n v="0"/>
    <n v="0"/>
    <n v="0"/>
    <n v="0"/>
    <n v="0"/>
    <n v="0"/>
    <n v="0"/>
    <n v="0"/>
    <n v="0"/>
    <n v="0"/>
    <n v="0"/>
    <n v="0"/>
    <n v="0"/>
    <n v="0"/>
  </r>
  <r>
    <s v="Rosentrater"/>
    <s v="Mandatory &amp; Compliance"/>
    <s v="Mandatory &amp; Compliance"/>
    <s v="Gas Facility Replacement Program (GFRP) Aldyl A Pipe Replacement"/>
    <s v="GD"/>
    <s v="WA"/>
    <x v="11"/>
    <s v="G Distribution"/>
    <n v="2021"/>
    <n v="0"/>
    <n v="1"/>
    <n v="0"/>
    <n v="0"/>
    <n v="0"/>
    <n v="0"/>
    <n v="0"/>
    <n v="0"/>
    <n v="0"/>
    <n v="0"/>
    <n v="0"/>
    <n v="1492078.06"/>
    <n v="1534603.31"/>
    <n v="507171.43"/>
    <n v="3533852.8000000003"/>
    <n v="3533852.8000000003"/>
    <n v="0"/>
    <n v="0"/>
    <n v="0"/>
    <n v="0"/>
    <n v="0"/>
    <n v="0"/>
    <n v="0"/>
    <n v="0"/>
    <n v="0"/>
    <n v="0"/>
    <n v="0"/>
    <n v="0"/>
    <n v="0"/>
    <n v="0"/>
    <n v="0"/>
    <n v="0"/>
    <n v="0"/>
    <n v="0"/>
    <n v="0"/>
    <n v="0"/>
    <n v="0"/>
    <n v="0"/>
    <n v="0"/>
    <n v="0"/>
    <n v="0"/>
    <n v="0"/>
    <n v="0"/>
    <n v="0"/>
    <n v="0"/>
    <n v="1492078.06"/>
    <n v="1534603.31"/>
    <n v="507171.43"/>
    <n v="3533852.8000000003"/>
    <n v="3533852.8000000003"/>
    <n v="0"/>
    <n v="0"/>
    <n v="0"/>
  </r>
  <r>
    <s v="Rosentrater"/>
    <s v="Mandatory &amp; Compliance"/>
    <s v="Mandatory &amp; Compliance"/>
    <s v="Gas HP Pipeline Remediation Program"/>
    <s v="CD"/>
    <s v="AA"/>
    <x v="1"/>
    <s v="Intangibles"/>
    <n v="2021"/>
    <n v="0.47784834680000005"/>
    <n v="0.15089759249999998"/>
    <n v="0"/>
    <n v="0"/>
    <n v="0"/>
    <n v="0"/>
    <n v="0"/>
    <n v="0"/>
    <n v="0"/>
    <n v="0"/>
    <n v="0"/>
    <n v="16565.169999999998"/>
    <n v="184.58"/>
    <n v="61.9"/>
    <n v="16811.650000000001"/>
    <n v="16811.650000000001"/>
    <n v="0"/>
    <n v="0"/>
    <n v="0"/>
    <n v="0"/>
    <n v="0"/>
    <n v="0"/>
    <n v="0"/>
    <n v="0"/>
    <n v="0"/>
    <n v="0"/>
    <n v="0"/>
    <n v="0"/>
    <n v="7915.6390989609563"/>
    <n v="88.201247852344011"/>
    <n v="29.578812666920001"/>
    <n v="8033.4191594802205"/>
    <n v="8033.4191594802205"/>
    <n v="0"/>
    <n v="0"/>
    <n v="0"/>
    <n v="0"/>
    <n v="0"/>
    <n v="0"/>
    <n v="0"/>
    <n v="0"/>
    <n v="0"/>
    <n v="0"/>
    <n v="0"/>
    <n v="0"/>
    <n v="2499.6442723532246"/>
    <n v="27.852677623649999"/>
    <n v="9.3405609757499981"/>
    <n v="2536.8375109526246"/>
    <n v="2536.8375109526246"/>
    <n v="0"/>
    <n v="0"/>
    <n v="0"/>
  </r>
  <r>
    <s v="Rosentrater"/>
    <s v="Mandatory &amp; Compliance"/>
    <s v="Mandatory &amp; Compliance"/>
    <s v="Gas HP Pipeline Remediation Program"/>
    <s v="GD"/>
    <s v="WA"/>
    <x v="11"/>
    <s v="G Distribution"/>
    <n v="2021"/>
    <n v="0"/>
    <n v="1"/>
    <n v="0"/>
    <n v="0"/>
    <n v="0"/>
    <n v="0"/>
    <n v="0"/>
    <n v="0"/>
    <n v="0"/>
    <n v="0"/>
    <n v="0"/>
    <n v="682100.29"/>
    <n v="2604.9"/>
    <n v="1400.83"/>
    <n v="686106.02"/>
    <n v="686106.02"/>
    <n v="0"/>
    <n v="0"/>
    <n v="0"/>
    <n v="0"/>
    <n v="0"/>
    <n v="0"/>
    <n v="0"/>
    <n v="0"/>
    <n v="0"/>
    <n v="0"/>
    <n v="0"/>
    <n v="0"/>
    <n v="0"/>
    <n v="0"/>
    <n v="0"/>
    <n v="0"/>
    <n v="0"/>
    <n v="0"/>
    <n v="0"/>
    <n v="0"/>
    <n v="0"/>
    <n v="0"/>
    <n v="0"/>
    <n v="0"/>
    <n v="0"/>
    <n v="0"/>
    <n v="0"/>
    <n v="0"/>
    <n v="0"/>
    <n v="682100.29"/>
    <n v="2604.9"/>
    <n v="1400.83"/>
    <n v="686106.02"/>
    <n v="686106.02"/>
    <n v="0"/>
    <n v="0"/>
    <n v="0"/>
  </r>
  <r>
    <s v="Rosentrater"/>
    <s v="Mandatory &amp; Compliance"/>
    <s v="Mandatory &amp; Compliance"/>
    <s v="Gas Isolated Steel Replacement Program"/>
    <s v="GD"/>
    <s v="WA"/>
    <x v="11"/>
    <s v="G Distribution"/>
    <n v="2021"/>
    <n v="0"/>
    <n v="1"/>
    <n v="0"/>
    <n v="0"/>
    <n v="0"/>
    <n v="0"/>
    <n v="0"/>
    <n v="0"/>
    <n v="0"/>
    <n v="0"/>
    <n v="0"/>
    <n v="17302.21"/>
    <n v="6562.24"/>
    <n v="6737.96"/>
    <n v="30602.409999999996"/>
    <n v="30602.409999999996"/>
    <n v="0"/>
    <n v="0"/>
    <n v="0"/>
    <n v="0"/>
    <n v="0"/>
    <n v="0"/>
    <n v="0"/>
    <n v="0"/>
    <n v="0"/>
    <n v="0"/>
    <n v="0"/>
    <n v="0"/>
    <n v="0"/>
    <n v="0"/>
    <n v="0"/>
    <n v="0"/>
    <n v="0"/>
    <n v="0"/>
    <n v="0"/>
    <n v="0"/>
    <n v="0"/>
    <n v="0"/>
    <n v="0"/>
    <n v="0"/>
    <n v="0"/>
    <n v="0"/>
    <n v="0"/>
    <n v="0"/>
    <n v="0"/>
    <n v="17302.21"/>
    <n v="6562.24"/>
    <n v="6737.96"/>
    <n v="30602.409999999996"/>
    <n v="30602.409999999996"/>
    <n v="0"/>
    <n v="0"/>
    <n v="0"/>
  </r>
  <r>
    <s v="Rosentrater"/>
    <s v="Mandatory &amp; Compliance"/>
    <s v="Mandatory &amp; Compliance"/>
    <s v="Gas Isolated Steel Replacement Program"/>
    <s v="GD"/>
    <s v="ID"/>
    <x v="11"/>
    <s v="G Distribution"/>
    <n v="2021"/>
    <n v="0"/>
    <n v="0"/>
    <n v="0"/>
    <n v="0"/>
    <n v="0"/>
    <n v="0"/>
    <n v="0"/>
    <n v="0"/>
    <n v="0"/>
    <n v="0"/>
    <n v="0"/>
    <n v="26169.94"/>
    <n v="4068.6099999999997"/>
    <n v="23140.79"/>
    <n v="53379.34"/>
    <n v="53379.34"/>
    <n v="0"/>
    <n v="0"/>
    <n v="0"/>
    <n v="0"/>
    <n v="0"/>
    <n v="0"/>
    <n v="0"/>
    <n v="0"/>
    <n v="0"/>
    <n v="0"/>
    <n v="0"/>
    <n v="0"/>
    <n v="0"/>
    <n v="0"/>
    <n v="0"/>
    <n v="0"/>
    <n v="0"/>
    <n v="0"/>
    <n v="0"/>
    <n v="0"/>
    <n v="0"/>
    <n v="0"/>
    <n v="0"/>
    <n v="0"/>
    <n v="0"/>
    <n v="0"/>
    <n v="0"/>
    <n v="0"/>
    <n v="0"/>
    <n v="0"/>
    <n v="0"/>
    <n v="0"/>
    <n v="0"/>
    <n v="0"/>
    <n v="0"/>
    <n v="0"/>
    <n v="0"/>
  </r>
  <r>
    <s v="Rosentrater"/>
    <s v="Mandatory &amp; Compliance"/>
    <s v="Mandatory &amp; Compliance"/>
    <s v="Gas Isolated Steel Replacement Program"/>
    <s v="GD"/>
    <s v="OR"/>
    <x v="11"/>
    <s v="G Distribution"/>
    <n v="2021"/>
    <n v="0"/>
    <n v="0"/>
    <n v="0"/>
    <n v="0"/>
    <n v="0"/>
    <n v="0"/>
    <n v="0"/>
    <n v="0"/>
    <n v="0"/>
    <n v="0"/>
    <n v="0"/>
    <n v="33401.229999999996"/>
    <n v="21293.89"/>
    <n v="51502.34"/>
    <n v="106197.45999999999"/>
    <n v="106197.45999999999"/>
    <n v="0"/>
    <n v="0"/>
    <n v="0"/>
    <n v="0"/>
    <n v="0"/>
    <n v="0"/>
    <n v="0"/>
    <n v="0"/>
    <n v="0"/>
    <n v="0"/>
    <n v="0"/>
    <n v="0"/>
    <n v="0"/>
    <n v="0"/>
    <n v="0"/>
    <n v="0"/>
    <n v="0"/>
    <n v="0"/>
    <n v="0"/>
    <n v="0"/>
    <n v="0"/>
    <n v="0"/>
    <n v="0"/>
    <n v="0"/>
    <n v="0"/>
    <n v="0"/>
    <n v="0"/>
    <n v="0"/>
    <n v="0"/>
    <n v="0"/>
    <n v="0"/>
    <n v="0"/>
    <n v="0"/>
    <n v="0"/>
    <n v="0"/>
    <n v="0"/>
    <n v="0"/>
  </r>
  <r>
    <s v="Rosentrater"/>
    <s v="Programs"/>
    <s v="Failed Plant &amp; Operations"/>
    <s v="Gas Non-Revenue Program"/>
    <s v="GD"/>
    <s v="ID"/>
    <x v="11"/>
    <s v="G Distribution"/>
    <n v="2021"/>
    <n v="0"/>
    <n v="0"/>
    <n v="0"/>
    <n v="0"/>
    <n v="0"/>
    <n v="0"/>
    <n v="0"/>
    <n v="0"/>
    <n v="0"/>
    <n v="0"/>
    <n v="0"/>
    <n v="74441.789999999994"/>
    <n v="49115.360000000001"/>
    <n v="20776.61"/>
    <n v="144333.76000000001"/>
    <n v="144333.76000000001"/>
    <n v="0"/>
    <n v="0"/>
    <n v="0"/>
    <n v="0"/>
    <n v="0"/>
    <n v="0"/>
    <n v="0"/>
    <n v="0"/>
    <n v="0"/>
    <n v="0"/>
    <n v="0"/>
    <n v="0"/>
    <n v="0"/>
    <n v="0"/>
    <n v="0"/>
    <n v="0"/>
    <n v="0"/>
    <n v="0"/>
    <n v="0"/>
    <n v="0"/>
    <n v="0"/>
    <n v="0"/>
    <n v="0"/>
    <n v="0"/>
    <n v="0"/>
    <n v="0"/>
    <n v="0"/>
    <n v="0"/>
    <n v="0"/>
    <n v="0"/>
    <n v="0"/>
    <n v="0"/>
    <n v="0"/>
    <n v="0"/>
    <n v="0"/>
    <n v="0"/>
    <n v="0"/>
  </r>
  <r>
    <s v="Rosentrater"/>
    <s v="Programs"/>
    <s v="Failed Plant &amp; Operations"/>
    <s v="Gas Non-Revenue Program"/>
    <s v="GD"/>
    <s v="OR"/>
    <x v="11"/>
    <s v="G Distribution"/>
    <n v="2021"/>
    <n v="0"/>
    <n v="0"/>
    <n v="0"/>
    <n v="0"/>
    <n v="0"/>
    <n v="0"/>
    <n v="0"/>
    <n v="0"/>
    <n v="0"/>
    <n v="0"/>
    <n v="0"/>
    <n v="270201.77"/>
    <n v="203288.13999999993"/>
    <n v="364634.25999999995"/>
    <n v="838124.16999999993"/>
    <n v="838124.16999999993"/>
    <n v="0"/>
    <n v="0"/>
    <n v="0"/>
    <n v="0"/>
    <n v="0"/>
    <n v="0"/>
    <n v="0"/>
    <n v="0"/>
    <n v="0"/>
    <n v="0"/>
    <n v="0"/>
    <n v="0"/>
    <n v="0"/>
    <n v="0"/>
    <n v="0"/>
    <n v="0"/>
    <n v="0"/>
    <n v="0"/>
    <n v="0"/>
    <n v="0"/>
    <n v="0"/>
    <n v="0"/>
    <n v="0"/>
    <n v="0"/>
    <n v="0"/>
    <n v="0"/>
    <n v="0"/>
    <n v="0"/>
    <n v="0"/>
    <n v="0"/>
    <n v="0"/>
    <n v="0"/>
    <n v="0"/>
    <n v="0"/>
    <n v="0"/>
    <n v="0"/>
    <n v="0"/>
  </r>
  <r>
    <s v="Rosentrater"/>
    <s v="Programs"/>
    <s v="Failed Plant &amp; Operations"/>
    <s v="Gas Non-Revenue Program"/>
    <s v="GD"/>
    <s v="WA"/>
    <x v="11"/>
    <s v="G Distribution"/>
    <n v="2021"/>
    <n v="0"/>
    <n v="1"/>
    <n v="0"/>
    <n v="0"/>
    <n v="0"/>
    <n v="0"/>
    <n v="0"/>
    <n v="0"/>
    <n v="0"/>
    <n v="0"/>
    <n v="0"/>
    <n v="379028.89999999991"/>
    <n v="508023.44999999995"/>
    <n v="352775.87999999995"/>
    <n v="1239828.2299999997"/>
    <n v="1239828.2299999997"/>
    <n v="0"/>
    <n v="0"/>
    <n v="0"/>
    <n v="0"/>
    <n v="0"/>
    <n v="0"/>
    <n v="0"/>
    <n v="0"/>
    <n v="0"/>
    <n v="0"/>
    <n v="0"/>
    <n v="0"/>
    <n v="0"/>
    <n v="0"/>
    <n v="0"/>
    <n v="0"/>
    <n v="0"/>
    <n v="0"/>
    <n v="0"/>
    <n v="0"/>
    <n v="0"/>
    <n v="0"/>
    <n v="0"/>
    <n v="0"/>
    <n v="0"/>
    <n v="0"/>
    <n v="0"/>
    <n v="0"/>
    <n v="0"/>
    <n v="379028.89999999991"/>
    <n v="508023.44999999995"/>
    <n v="352775.87999999995"/>
    <n v="1239828.2299999997"/>
    <n v="1239828.2299999997"/>
    <n v="0"/>
    <n v="0"/>
    <n v="0"/>
  </r>
  <r>
    <s v="Rosentrater"/>
    <s v="Mandatory &amp; Compliance"/>
    <s v="Mandatory &amp; Compliance"/>
    <s v="Gas Overbuilt Pipe Replacement Program"/>
    <s v="GD"/>
    <s v="WA"/>
    <x v="11"/>
    <s v="G Distribution"/>
    <n v="2021"/>
    <n v="0"/>
    <n v="1"/>
    <n v="0"/>
    <n v="0"/>
    <n v="0"/>
    <n v="0"/>
    <n v="0"/>
    <n v="0"/>
    <n v="0"/>
    <n v="0"/>
    <n v="0"/>
    <n v="2901.25"/>
    <n v="9892.41"/>
    <n v="5787.18"/>
    <n v="18580.84"/>
    <n v="18580.84"/>
    <n v="0"/>
    <n v="0"/>
    <n v="0"/>
    <n v="0"/>
    <n v="0"/>
    <n v="0"/>
    <n v="0"/>
    <n v="0"/>
    <n v="0"/>
    <n v="0"/>
    <n v="0"/>
    <n v="0"/>
    <n v="0"/>
    <n v="0"/>
    <n v="0"/>
    <n v="0"/>
    <n v="0"/>
    <n v="0"/>
    <n v="0"/>
    <n v="0"/>
    <n v="0"/>
    <n v="0"/>
    <n v="0"/>
    <n v="0"/>
    <n v="0"/>
    <n v="0"/>
    <n v="0"/>
    <n v="0"/>
    <n v="0"/>
    <n v="2901.25"/>
    <n v="9892.41"/>
    <n v="5787.18"/>
    <n v="18580.84"/>
    <n v="18580.84"/>
    <n v="0"/>
    <n v="0"/>
    <n v="0"/>
  </r>
  <r>
    <s v="Rosentrater"/>
    <s v="Mandatory &amp; Compliance"/>
    <s v="Mandatory &amp; Compliance"/>
    <s v="Gas Overbuilt Pipe Replacement Program"/>
    <s v="GD"/>
    <s v="OR"/>
    <x v="11"/>
    <s v="G Distribution"/>
    <n v="2021"/>
    <n v="0"/>
    <n v="0"/>
    <n v="0"/>
    <n v="0"/>
    <n v="0"/>
    <n v="0"/>
    <n v="0"/>
    <n v="0"/>
    <n v="0"/>
    <n v="0"/>
    <n v="0"/>
    <n v="807.95"/>
    <n v="5713.91"/>
    <n v="12866.02"/>
    <n v="19387.88"/>
    <n v="19387.88"/>
    <n v="0"/>
    <n v="0"/>
    <n v="0"/>
    <n v="0"/>
    <n v="0"/>
    <n v="0"/>
    <n v="0"/>
    <n v="0"/>
    <n v="0"/>
    <n v="0"/>
    <n v="0"/>
    <n v="0"/>
    <n v="0"/>
    <n v="0"/>
    <n v="0"/>
    <n v="0"/>
    <n v="0"/>
    <n v="0"/>
    <n v="0"/>
    <n v="0"/>
    <n v="0"/>
    <n v="0"/>
    <n v="0"/>
    <n v="0"/>
    <n v="0"/>
    <n v="0"/>
    <n v="0"/>
    <n v="0"/>
    <n v="0"/>
    <n v="0"/>
    <n v="0"/>
    <n v="0"/>
    <n v="0"/>
    <n v="0"/>
    <n v="0"/>
    <n v="0"/>
    <n v="0"/>
  </r>
  <r>
    <s v="Rosentrater"/>
    <s v="Mandatory &amp; Compliance"/>
    <s v="Mandatory &amp; Compliance"/>
    <s v="Gas Overbuilt Pipe Replacement Program"/>
    <s v="GD"/>
    <s v="ID"/>
    <x v="11"/>
    <s v="G Distribution"/>
    <n v="2021"/>
    <n v="0"/>
    <n v="0"/>
    <n v="0"/>
    <n v="0"/>
    <n v="0"/>
    <n v="0"/>
    <n v="0"/>
    <n v="0"/>
    <n v="0"/>
    <n v="0"/>
    <n v="0"/>
    <n v="29378.01"/>
    <n v="-321.44"/>
    <n v="3959.35"/>
    <n v="33015.919999999998"/>
    <n v="33015.919999999998"/>
    <n v="0"/>
    <n v="0"/>
    <n v="0"/>
    <n v="0"/>
    <n v="0"/>
    <n v="0"/>
    <n v="0"/>
    <n v="0"/>
    <n v="0"/>
    <n v="0"/>
    <n v="0"/>
    <n v="0"/>
    <n v="0"/>
    <n v="0"/>
    <n v="0"/>
    <n v="0"/>
    <n v="0"/>
    <n v="0"/>
    <n v="0"/>
    <n v="0"/>
    <n v="0"/>
    <n v="0"/>
    <n v="0"/>
    <n v="0"/>
    <n v="0"/>
    <n v="0"/>
    <n v="0"/>
    <n v="0"/>
    <n v="0"/>
    <n v="0"/>
    <n v="0"/>
    <n v="0"/>
    <n v="0"/>
    <n v="0"/>
    <n v="0"/>
    <n v="0"/>
    <n v="0"/>
  </r>
  <r>
    <s v="Rosentrater"/>
    <s v="Mandatory &amp; Compliance"/>
    <s v="Mandatory &amp; Compliance"/>
    <s v="Gas PMC Program"/>
    <s v="GD"/>
    <s v="ID"/>
    <x v="11"/>
    <s v="G Distribution"/>
    <n v="2021"/>
    <n v="0"/>
    <n v="0"/>
    <n v="0"/>
    <n v="0"/>
    <n v="0"/>
    <n v="0"/>
    <n v="0"/>
    <n v="0"/>
    <n v="0"/>
    <n v="0"/>
    <n v="0"/>
    <n v="44761.06"/>
    <n v="32246.989999999998"/>
    <n v="33745.25"/>
    <n v="110753.29999999999"/>
    <n v="110753.29999999999"/>
    <n v="0"/>
    <n v="0"/>
    <n v="0"/>
    <n v="0"/>
    <n v="0"/>
    <n v="0"/>
    <n v="0"/>
    <n v="0"/>
    <n v="0"/>
    <n v="0"/>
    <n v="0"/>
    <n v="0"/>
    <n v="0"/>
    <n v="0"/>
    <n v="0"/>
    <n v="0"/>
    <n v="0"/>
    <n v="0"/>
    <n v="0"/>
    <n v="0"/>
    <n v="0"/>
    <n v="0"/>
    <n v="0"/>
    <n v="0"/>
    <n v="0"/>
    <n v="0"/>
    <n v="0"/>
    <n v="0"/>
    <n v="0"/>
    <n v="0"/>
    <n v="0"/>
    <n v="0"/>
    <n v="0"/>
    <n v="0"/>
    <n v="0"/>
    <n v="0"/>
    <n v="0"/>
  </r>
  <r>
    <s v="Rosentrater"/>
    <s v="Mandatory &amp; Compliance"/>
    <s v="Mandatory &amp; Compliance"/>
    <s v="Gas PMC Program"/>
    <s v="GD"/>
    <s v="OR"/>
    <x v="11"/>
    <s v="G Distribution"/>
    <n v="2021"/>
    <n v="0"/>
    <n v="0"/>
    <n v="0"/>
    <n v="0"/>
    <n v="0"/>
    <n v="0"/>
    <n v="0"/>
    <n v="0"/>
    <n v="0"/>
    <n v="0"/>
    <n v="0"/>
    <n v="75468.62"/>
    <n v="65520.07"/>
    <n v="66779.62"/>
    <n v="207768.31"/>
    <n v="207768.31"/>
    <n v="0"/>
    <n v="0"/>
    <n v="0"/>
    <n v="0"/>
    <n v="0"/>
    <n v="0"/>
    <n v="0"/>
    <n v="0"/>
    <n v="0"/>
    <n v="0"/>
    <n v="0"/>
    <n v="0"/>
    <n v="0"/>
    <n v="0"/>
    <n v="0"/>
    <n v="0"/>
    <n v="0"/>
    <n v="0"/>
    <n v="0"/>
    <n v="0"/>
    <n v="0"/>
    <n v="0"/>
    <n v="0"/>
    <n v="0"/>
    <n v="0"/>
    <n v="0"/>
    <n v="0"/>
    <n v="0"/>
    <n v="0"/>
    <n v="0"/>
    <n v="0"/>
    <n v="0"/>
    <n v="0"/>
    <n v="0"/>
    <n v="0"/>
    <n v="0"/>
    <n v="0"/>
  </r>
  <r>
    <s v="Rosentrater"/>
    <s v="Mandatory &amp; Compliance"/>
    <s v="Mandatory &amp; Compliance"/>
    <s v="Gas PMC Program"/>
    <s v="GD"/>
    <s v="WA"/>
    <x v="11"/>
    <s v="G Distribution"/>
    <n v="2021"/>
    <n v="0"/>
    <n v="1"/>
    <n v="0"/>
    <n v="0"/>
    <n v="0"/>
    <n v="0"/>
    <n v="0"/>
    <n v="0"/>
    <n v="0"/>
    <n v="0"/>
    <n v="0"/>
    <n v="140466.26999999999"/>
    <n v="106950.92999999998"/>
    <n v="180075.6"/>
    <n v="427492.79999999993"/>
    <n v="427492.79999999993"/>
    <n v="0"/>
    <n v="0"/>
    <n v="0"/>
    <n v="0"/>
    <n v="0"/>
    <n v="0"/>
    <n v="0"/>
    <n v="0"/>
    <n v="0"/>
    <n v="0"/>
    <n v="0"/>
    <n v="0"/>
    <n v="0"/>
    <n v="0"/>
    <n v="0"/>
    <n v="0"/>
    <n v="0"/>
    <n v="0"/>
    <n v="0"/>
    <n v="0"/>
    <n v="0"/>
    <n v="0"/>
    <n v="0"/>
    <n v="0"/>
    <n v="0"/>
    <n v="0"/>
    <n v="0"/>
    <n v="0"/>
    <n v="0"/>
    <n v="140466.26999999999"/>
    <n v="106950.92999999998"/>
    <n v="180075.6"/>
    <n v="427492.79999999993"/>
    <n v="427492.79999999993"/>
    <n v="0"/>
    <n v="0"/>
    <n v="0"/>
  </r>
  <r>
    <s v="Rosentrater"/>
    <s v="Programs"/>
    <s v="Asset Condition"/>
    <s v="Gas Regulator Station Replacement Program"/>
    <s v="GD"/>
    <s v="ID"/>
    <x v="11"/>
    <s v="G Distribution"/>
    <n v="2021"/>
    <n v="0"/>
    <n v="0"/>
    <n v="0"/>
    <n v="0"/>
    <n v="0"/>
    <n v="0"/>
    <n v="0"/>
    <n v="0"/>
    <n v="0"/>
    <n v="0"/>
    <n v="0"/>
    <n v="72.3"/>
    <n v="109.88"/>
    <n v="181.57"/>
    <n v="363.75"/>
    <n v="363.75"/>
    <n v="0"/>
    <n v="0"/>
    <n v="0"/>
    <n v="0"/>
    <n v="0"/>
    <n v="0"/>
    <n v="0"/>
    <n v="0"/>
    <n v="0"/>
    <n v="0"/>
    <n v="0"/>
    <n v="0"/>
    <n v="0"/>
    <n v="0"/>
    <n v="0"/>
    <n v="0"/>
    <n v="0"/>
    <n v="0"/>
    <n v="0"/>
    <n v="0"/>
    <n v="0"/>
    <n v="0"/>
    <n v="0"/>
    <n v="0"/>
    <n v="0"/>
    <n v="0"/>
    <n v="0"/>
    <n v="0"/>
    <n v="0"/>
    <n v="0"/>
    <n v="0"/>
    <n v="0"/>
    <n v="0"/>
    <n v="0"/>
    <n v="0"/>
    <n v="0"/>
    <n v="0"/>
  </r>
  <r>
    <s v="Rosentrater"/>
    <s v="Programs"/>
    <s v="Asset Condition"/>
    <s v="Gas Regulator Station Replacement Program"/>
    <s v="GD"/>
    <s v="WA"/>
    <x v="11"/>
    <s v="G Distribution"/>
    <n v="2021"/>
    <n v="0"/>
    <n v="1"/>
    <n v="0"/>
    <n v="0"/>
    <n v="0"/>
    <n v="0"/>
    <n v="0"/>
    <n v="0"/>
    <n v="0"/>
    <n v="0"/>
    <n v="0"/>
    <n v="55838.05"/>
    <n v="15329.739999999998"/>
    <n v="41983.840000000004"/>
    <n v="113151.63"/>
    <n v="113151.63"/>
    <n v="0"/>
    <n v="0"/>
    <n v="0"/>
    <n v="0"/>
    <n v="0"/>
    <n v="0"/>
    <n v="0"/>
    <n v="0"/>
    <n v="0"/>
    <n v="0"/>
    <n v="0"/>
    <n v="0"/>
    <n v="0"/>
    <n v="0"/>
    <n v="0"/>
    <n v="0"/>
    <n v="0"/>
    <n v="0"/>
    <n v="0"/>
    <n v="0"/>
    <n v="0"/>
    <n v="0"/>
    <n v="0"/>
    <n v="0"/>
    <n v="0"/>
    <n v="0"/>
    <n v="0"/>
    <n v="0"/>
    <n v="0"/>
    <n v="55838.05"/>
    <n v="15329.739999999998"/>
    <n v="41983.840000000004"/>
    <n v="113151.63"/>
    <n v="113151.63"/>
    <n v="0"/>
    <n v="0"/>
    <n v="0"/>
  </r>
  <r>
    <s v="Rosentrater"/>
    <s v="Programs"/>
    <s v="Asset Condition"/>
    <s v="Gas Regulator Station Replacement Program"/>
    <s v="GD"/>
    <s v="OR"/>
    <x v="11"/>
    <s v="G Distribution"/>
    <n v="2021"/>
    <n v="0"/>
    <n v="0"/>
    <n v="0"/>
    <n v="0"/>
    <n v="0"/>
    <n v="0"/>
    <n v="0"/>
    <n v="0"/>
    <n v="0"/>
    <n v="0"/>
    <n v="0"/>
    <n v="438982.61"/>
    <n v="0.92000000000552973"/>
    <n v="6278.92"/>
    <n v="445262.44999999995"/>
    <n v="445262.44999999995"/>
    <n v="0"/>
    <n v="0"/>
    <n v="0"/>
    <n v="0"/>
    <n v="0"/>
    <n v="0"/>
    <n v="0"/>
    <n v="0"/>
    <n v="0"/>
    <n v="0"/>
    <n v="0"/>
    <n v="0"/>
    <n v="0"/>
    <n v="0"/>
    <n v="0"/>
    <n v="0"/>
    <n v="0"/>
    <n v="0"/>
    <n v="0"/>
    <n v="0"/>
    <n v="0"/>
    <n v="0"/>
    <n v="0"/>
    <n v="0"/>
    <n v="0"/>
    <n v="0"/>
    <n v="0"/>
    <n v="0"/>
    <n v="0"/>
    <n v="0"/>
    <n v="0"/>
    <n v="0"/>
    <n v="0"/>
    <n v="0"/>
    <n v="0"/>
    <n v="0"/>
    <n v="0"/>
  </r>
  <r>
    <s v="Rosentrater"/>
    <s v="Programs"/>
    <s v="Performance &amp; Capacity"/>
    <s v="Gas Reinforcement Program"/>
    <s v="GD"/>
    <s v="ID"/>
    <x v="11"/>
    <s v="G Distribution"/>
    <n v="2021"/>
    <n v="0"/>
    <n v="0"/>
    <n v="0"/>
    <n v="0"/>
    <n v="0"/>
    <n v="0"/>
    <n v="0"/>
    <n v="0"/>
    <n v="0"/>
    <n v="0"/>
    <n v="0"/>
    <n v="6473.7099999999991"/>
    <n v="0"/>
    <n v="615.72"/>
    <n v="7089.4299999999994"/>
    <n v="7089.4299999999994"/>
    <n v="0"/>
    <n v="0"/>
    <n v="0"/>
    <n v="0"/>
    <n v="0"/>
    <n v="0"/>
    <n v="0"/>
    <n v="0"/>
    <n v="0"/>
    <n v="0"/>
    <n v="0"/>
    <n v="0"/>
    <n v="0"/>
    <n v="0"/>
    <n v="0"/>
    <n v="0"/>
    <n v="0"/>
    <n v="0"/>
    <n v="0"/>
    <n v="0"/>
    <n v="0"/>
    <n v="0"/>
    <n v="0"/>
    <n v="0"/>
    <n v="0"/>
    <n v="0"/>
    <n v="0"/>
    <n v="0"/>
    <n v="0"/>
    <n v="0"/>
    <n v="0"/>
    <n v="0"/>
    <n v="0"/>
    <n v="0"/>
    <n v="0"/>
    <n v="0"/>
    <n v="0"/>
  </r>
  <r>
    <s v="Rosentrater"/>
    <s v="Programs"/>
    <s v="Performance &amp; Capacity"/>
    <s v="Gas Reinforcement Program"/>
    <s v="GD"/>
    <s v="OR"/>
    <x v="11"/>
    <s v="G Distribution"/>
    <n v="2021"/>
    <n v="0"/>
    <n v="0"/>
    <n v="0"/>
    <n v="0"/>
    <n v="0"/>
    <n v="0"/>
    <n v="0"/>
    <n v="0"/>
    <n v="0"/>
    <n v="0"/>
    <n v="0"/>
    <n v="20821.25"/>
    <n v="21480.71"/>
    <n v="2972.73"/>
    <n v="45274.69"/>
    <n v="45274.69"/>
    <n v="0"/>
    <n v="0"/>
    <n v="0"/>
    <n v="0"/>
    <n v="0"/>
    <n v="0"/>
    <n v="0"/>
    <n v="0"/>
    <n v="0"/>
    <n v="0"/>
    <n v="0"/>
    <n v="0"/>
    <n v="0"/>
    <n v="0"/>
    <n v="0"/>
    <n v="0"/>
    <n v="0"/>
    <n v="0"/>
    <n v="0"/>
    <n v="0"/>
    <n v="0"/>
    <n v="0"/>
    <n v="0"/>
    <n v="0"/>
    <n v="0"/>
    <n v="0"/>
    <n v="0"/>
    <n v="0"/>
    <n v="0"/>
    <n v="0"/>
    <n v="0"/>
    <n v="0"/>
    <n v="0"/>
    <n v="0"/>
    <n v="0"/>
    <n v="0"/>
    <n v="0"/>
  </r>
  <r>
    <s v="Rosentrater"/>
    <s v="Programs"/>
    <s v="Performance &amp; Capacity"/>
    <s v="Gas Reinforcement Program"/>
    <s v="GD"/>
    <s v="WA"/>
    <x v="11"/>
    <s v="G Distribution"/>
    <n v="2021"/>
    <n v="0"/>
    <n v="1"/>
    <n v="0"/>
    <n v="0"/>
    <n v="0"/>
    <n v="0"/>
    <n v="0"/>
    <n v="0"/>
    <n v="0"/>
    <n v="0"/>
    <n v="0"/>
    <n v="44164.58"/>
    <n v="44590.320000000007"/>
    <n v="47336.97"/>
    <n v="136091.87"/>
    <n v="136091.87"/>
    <n v="0"/>
    <n v="0"/>
    <n v="0"/>
    <n v="0"/>
    <n v="0"/>
    <n v="0"/>
    <n v="0"/>
    <n v="0"/>
    <n v="0"/>
    <n v="0"/>
    <n v="0"/>
    <n v="0"/>
    <n v="0"/>
    <n v="0"/>
    <n v="0"/>
    <n v="0"/>
    <n v="0"/>
    <n v="0"/>
    <n v="0"/>
    <n v="0"/>
    <n v="0"/>
    <n v="0"/>
    <n v="0"/>
    <n v="0"/>
    <n v="0"/>
    <n v="0"/>
    <n v="0"/>
    <n v="0"/>
    <n v="0"/>
    <n v="44164.58"/>
    <n v="44590.320000000007"/>
    <n v="47336.97"/>
    <n v="136091.87"/>
    <n v="136091.87"/>
    <n v="0"/>
    <n v="0"/>
    <n v="0"/>
  </r>
  <r>
    <s v="Rosentrater"/>
    <s v="Mandatory &amp; Compliance"/>
    <s v="Mandatory &amp; Compliance"/>
    <s v="Gas Replacement Street and Highway Program"/>
    <s v="GD"/>
    <s v="WA"/>
    <x v="11"/>
    <s v="G Distribution"/>
    <n v="2021"/>
    <n v="0"/>
    <n v="1"/>
    <n v="0"/>
    <n v="0"/>
    <n v="0"/>
    <n v="0"/>
    <n v="0"/>
    <n v="0"/>
    <n v="0"/>
    <n v="0"/>
    <n v="0"/>
    <n v="63742.990000000005"/>
    <n v="15509.65"/>
    <n v="16674.21"/>
    <n v="95926.85"/>
    <n v="95926.85"/>
    <n v="0"/>
    <n v="0"/>
    <n v="0"/>
    <n v="0"/>
    <n v="0"/>
    <n v="0"/>
    <n v="0"/>
    <n v="0"/>
    <n v="0"/>
    <n v="0"/>
    <n v="0"/>
    <n v="0"/>
    <n v="0"/>
    <n v="0"/>
    <n v="0"/>
    <n v="0"/>
    <n v="0"/>
    <n v="0"/>
    <n v="0"/>
    <n v="0"/>
    <n v="0"/>
    <n v="0"/>
    <n v="0"/>
    <n v="0"/>
    <n v="0"/>
    <n v="0"/>
    <n v="0"/>
    <n v="0"/>
    <n v="0"/>
    <n v="63742.990000000005"/>
    <n v="15509.65"/>
    <n v="16674.21"/>
    <n v="95926.85"/>
    <n v="95926.85"/>
    <n v="0"/>
    <n v="0"/>
    <n v="0"/>
  </r>
  <r>
    <s v="Rosentrater"/>
    <s v="Mandatory &amp; Compliance"/>
    <s v="Mandatory &amp; Compliance"/>
    <s v="Gas Replacement Street and Highway Program"/>
    <s v="GD"/>
    <s v="ID"/>
    <x v="11"/>
    <s v="G Distribution"/>
    <n v="2021"/>
    <n v="0"/>
    <n v="0"/>
    <n v="0"/>
    <n v="0"/>
    <n v="0"/>
    <n v="0"/>
    <n v="0"/>
    <n v="0"/>
    <n v="0"/>
    <n v="0"/>
    <n v="0"/>
    <n v="54983.479999999996"/>
    <n v="81599.600000000006"/>
    <n v="-17450.510000000002"/>
    <n v="119132.57"/>
    <n v="119132.57"/>
    <n v="0"/>
    <n v="0"/>
    <n v="0"/>
    <n v="0"/>
    <n v="0"/>
    <n v="0"/>
    <n v="0"/>
    <n v="0"/>
    <n v="0"/>
    <n v="0"/>
    <n v="0"/>
    <n v="0"/>
    <n v="0"/>
    <n v="0"/>
    <n v="0"/>
    <n v="0"/>
    <n v="0"/>
    <n v="0"/>
    <n v="0"/>
    <n v="0"/>
    <n v="0"/>
    <n v="0"/>
    <n v="0"/>
    <n v="0"/>
    <n v="0"/>
    <n v="0"/>
    <n v="0"/>
    <n v="0"/>
    <n v="0"/>
    <n v="0"/>
    <n v="0"/>
    <n v="0"/>
    <n v="0"/>
    <n v="0"/>
    <n v="0"/>
    <n v="0"/>
    <n v="0"/>
  </r>
  <r>
    <s v="Rosentrater"/>
    <s v="Mandatory &amp; Compliance"/>
    <s v="Mandatory &amp; Compliance"/>
    <s v="Gas Replacement Street and Highway Program"/>
    <s v="GD"/>
    <s v="OR"/>
    <x v="11"/>
    <s v="G Distribution"/>
    <n v="2021"/>
    <n v="0"/>
    <n v="0"/>
    <n v="0"/>
    <n v="0"/>
    <n v="0"/>
    <n v="0"/>
    <n v="0"/>
    <n v="0"/>
    <n v="0"/>
    <n v="0"/>
    <n v="0"/>
    <n v="65334.97"/>
    <n v="31106.63"/>
    <n v="66968.12000000001"/>
    <n v="163409.72000000003"/>
    <n v="163409.72000000003"/>
    <n v="0"/>
    <n v="0"/>
    <n v="0"/>
    <n v="0"/>
    <n v="0"/>
    <n v="0"/>
    <n v="0"/>
    <n v="0"/>
    <n v="0"/>
    <n v="0"/>
    <n v="0"/>
    <n v="0"/>
    <n v="0"/>
    <n v="0"/>
    <n v="0"/>
    <n v="0"/>
    <n v="0"/>
    <n v="0"/>
    <n v="0"/>
    <n v="0"/>
    <n v="0"/>
    <n v="0"/>
    <n v="0"/>
    <n v="0"/>
    <n v="0"/>
    <n v="0"/>
    <n v="0"/>
    <n v="0"/>
    <n v="0"/>
    <n v="0"/>
    <n v="0"/>
    <n v="0"/>
    <n v="0"/>
    <n v="0"/>
    <n v="0"/>
    <n v="0"/>
    <n v="0"/>
  </r>
  <r>
    <s v="Rosentrater"/>
    <s v="Programs"/>
    <s v="Performance &amp; Capacity"/>
    <s v="Gas Telemetry Program"/>
    <s v="GD"/>
    <s v="ID"/>
    <x v="11"/>
    <s v="G Distribution"/>
    <n v="2021"/>
    <n v="0"/>
    <n v="0"/>
    <n v="0"/>
    <n v="0"/>
    <n v="0"/>
    <n v="0"/>
    <n v="0"/>
    <n v="0"/>
    <n v="0"/>
    <n v="0"/>
    <n v="0"/>
    <n v="4020.77"/>
    <n v="0"/>
    <n v="0"/>
    <n v="4020.77"/>
    <n v="4020.77"/>
    <n v="0"/>
    <n v="0"/>
    <n v="0"/>
    <n v="0"/>
    <n v="0"/>
    <n v="0"/>
    <n v="0"/>
    <n v="0"/>
    <n v="0"/>
    <n v="0"/>
    <n v="0"/>
    <n v="0"/>
    <n v="0"/>
    <n v="0"/>
    <n v="0"/>
    <n v="0"/>
    <n v="0"/>
    <n v="0"/>
    <n v="0"/>
    <n v="0"/>
    <n v="0"/>
    <n v="0"/>
    <n v="0"/>
    <n v="0"/>
    <n v="0"/>
    <n v="0"/>
    <n v="0"/>
    <n v="0"/>
    <n v="0"/>
    <n v="0"/>
    <n v="0"/>
    <n v="0"/>
    <n v="0"/>
    <n v="0"/>
    <n v="0"/>
    <n v="0"/>
    <n v="0"/>
  </r>
  <r>
    <s v="Rosentrater"/>
    <s v="Programs"/>
    <s v="Performance &amp; Capacity"/>
    <s v="Gas Telemetry Program"/>
    <s v="GD"/>
    <s v="WA"/>
    <x v="11"/>
    <s v="G Distribution"/>
    <n v="2021"/>
    <n v="0"/>
    <n v="1"/>
    <n v="0"/>
    <n v="0"/>
    <n v="0"/>
    <n v="0"/>
    <n v="0"/>
    <n v="0"/>
    <n v="0"/>
    <n v="0"/>
    <n v="0"/>
    <n v="15949.470000000001"/>
    <n v="0"/>
    <n v="0"/>
    <n v="15949.470000000001"/>
    <n v="15949.470000000001"/>
    <n v="0"/>
    <n v="0"/>
    <n v="0"/>
    <n v="0"/>
    <n v="0"/>
    <n v="0"/>
    <n v="0"/>
    <n v="0"/>
    <n v="0"/>
    <n v="0"/>
    <n v="0"/>
    <n v="0"/>
    <n v="0"/>
    <n v="0"/>
    <n v="0"/>
    <n v="0"/>
    <n v="0"/>
    <n v="0"/>
    <n v="0"/>
    <n v="0"/>
    <n v="0"/>
    <n v="0"/>
    <n v="0"/>
    <n v="0"/>
    <n v="0"/>
    <n v="0"/>
    <n v="0"/>
    <n v="0"/>
    <n v="0"/>
    <n v="15949.470000000001"/>
    <n v="0"/>
    <n v="0"/>
    <n v="15949.470000000001"/>
    <n v="15949.470000000001"/>
    <n v="0"/>
    <n v="0"/>
    <n v="0"/>
  </r>
  <r>
    <s v="Rosentrater"/>
    <s v="Programs"/>
    <s v="Performance &amp; Capacity"/>
    <s v="Gas Telemetry Program"/>
    <s v="GD"/>
    <s v="OR"/>
    <x v="11"/>
    <s v="G Distribution"/>
    <n v="2021"/>
    <n v="0"/>
    <n v="0"/>
    <n v="0"/>
    <n v="0"/>
    <n v="0"/>
    <n v="0"/>
    <n v="0"/>
    <n v="0"/>
    <n v="0"/>
    <n v="0"/>
    <n v="0"/>
    <n v="66941.67"/>
    <n v="0"/>
    <n v="0"/>
    <n v="66941.67"/>
    <n v="66941.67"/>
    <n v="0"/>
    <n v="0"/>
    <n v="0"/>
    <n v="0"/>
    <n v="0"/>
    <n v="0"/>
    <n v="0"/>
    <n v="0"/>
    <n v="0"/>
    <n v="0"/>
    <n v="0"/>
    <n v="0"/>
    <n v="0"/>
    <n v="0"/>
    <n v="0"/>
    <n v="0"/>
    <n v="0"/>
    <n v="0"/>
    <n v="0"/>
    <n v="0"/>
    <n v="0"/>
    <n v="0"/>
    <n v="0"/>
    <n v="0"/>
    <n v="0"/>
    <n v="0"/>
    <n v="0"/>
    <n v="0"/>
    <n v="0"/>
    <n v="0"/>
    <n v="0"/>
    <n v="0"/>
    <n v="0"/>
    <n v="0"/>
    <n v="0"/>
    <n v="0"/>
    <n v="0"/>
  </r>
  <r>
    <s v="Thackston"/>
    <s v="Large Distinct Projects"/>
    <s v="Asset Condition"/>
    <s v="Generation DC Supplied System Update"/>
    <s v="ED"/>
    <s v="AN"/>
    <x v="2"/>
    <s v="Production - Hydro"/>
    <n v="2021"/>
    <n v="0.65539999999999998"/>
    <n v="0"/>
    <n v="0"/>
    <n v="0"/>
    <n v="0"/>
    <n v="0"/>
    <n v="0"/>
    <n v="0"/>
    <n v="0"/>
    <n v="0"/>
    <n v="0"/>
    <n v="0"/>
    <n v="0"/>
    <n v="230708.76"/>
    <n v="230708.76"/>
    <n v="230708.76"/>
    <n v="0"/>
    <n v="0"/>
    <n v="0"/>
    <n v="0"/>
    <n v="0"/>
    <n v="0"/>
    <n v="0"/>
    <n v="0"/>
    <n v="0"/>
    <n v="0"/>
    <n v="0"/>
    <n v="0"/>
    <n v="0"/>
    <n v="0"/>
    <n v="151206.52130399999"/>
    <n v="151206.52130399999"/>
    <n v="151206.52130399999"/>
    <n v="0"/>
    <n v="0"/>
    <n v="0"/>
    <n v="0"/>
    <n v="0"/>
    <n v="0"/>
    <n v="0"/>
    <n v="0"/>
    <n v="0"/>
    <n v="0"/>
    <n v="0"/>
    <n v="0"/>
    <n v="0"/>
    <n v="0"/>
    <n v="0"/>
    <n v="0"/>
    <n v="0"/>
    <n v="0"/>
    <n v="0"/>
    <n v="0"/>
  </r>
  <r>
    <s v="Kensok"/>
    <s v="Short-Lived Assets"/>
    <s v="Customer Service Quality &amp; Reliability"/>
    <s v="Generation, Substation &amp; Gas Location Security"/>
    <s v="ED"/>
    <s v="AN"/>
    <x v="2"/>
    <s v="Production - Hydro"/>
    <n v="2021"/>
    <n v="0.65539999999999998"/>
    <n v="0"/>
    <n v="0"/>
    <n v="0"/>
    <n v="0"/>
    <n v="0"/>
    <n v="0"/>
    <n v="0"/>
    <n v="0"/>
    <n v="0"/>
    <n v="0"/>
    <n v="0"/>
    <n v="0"/>
    <n v="280795.43"/>
    <n v="280795.43"/>
    <n v="280795.43"/>
    <n v="0"/>
    <n v="0"/>
    <n v="0"/>
    <n v="0"/>
    <n v="0"/>
    <n v="0"/>
    <n v="0"/>
    <n v="0"/>
    <n v="0"/>
    <n v="0"/>
    <n v="0"/>
    <n v="0"/>
    <n v="0"/>
    <n v="0"/>
    <n v="184033.324822"/>
    <n v="184033.324822"/>
    <n v="184033.324822"/>
    <n v="0"/>
    <n v="0"/>
    <n v="0"/>
    <n v="0"/>
    <n v="0"/>
    <n v="0"/>
    <n v="0"/>
    <n v="0"/>
    <n v="0"/>
    <n v="0"/>
    <n v="0"/>
    <n v="0"/>
    <n v="0"/>
    <n v="0"/>
    <n v="0"/>
    <n v="0"/>
    <n v="0"/>
    <n v="0"/>
    <n v="0"/>
    <n v="0"/>
  </r>
  <r>
    <s v="Kensok"/>
    <s v="Short-Lived Assets"/>
    <s v="Customer Service Quality &amp; Reliability"/>
    <s v="Generation, Substation &amp; Gas Location Security"/>
    <s v="ED"/>
    <s v="AN"/>
    <x v="7"/>
    <s v="General"/>
    <n v="2021"/>
    <n v="0.65539999999999998"/>
    <n v="0"/>
    <n v="0"/>
    <n v="0"/>
    <n v="0"/>
    <n v="0"/>
    <n v="0"/>
    <n v="0"/>
    <n v="0"/>
    <n v="0"/>
    <n v="0"/>
    <n v="1965559.14"/>
    <n v="226607.18"/>
    <n v="210852.71"/>
    <n v="2403019.0299999998"/>
    <n v="2403019.0299999998"/>
    <n v="0"/>
    <n v="0"/>
    <n v="0"/>
    <n v="0"/>
    <n v="0"/>
    <n v="0"/>
    <n v="0"/>
    <n v="0"/>
    <n v="0"/>
    <n v="0"/>
    <n v="0"/>
    <n v="0"/>
    <n v="1288227.4603559999"/>
    <n v="148518.345772"/>
    <n v="138192.86613399998"/>
    <n v="1574938.6722619999"/>
    <n v="1574938.6722619999"/>
    <n v="0"/>
    <n v="0"/>
    <n v="0"/>
    <n v="0"/>
    <n v="0"/>
    <n v="0"/>
    <n v="0"/>
    <n v="0"/>
    <n v="0"/>
    <n v="0"/>
    <n v="0"/>
    <n v="0"/>
    <n v="0"/>
    <n v="0"/>
    <n v="0"/>
    <n v="0"/>
    <n v="0"/>
    <n v="0"/>
    <n v="0"/>
    <n v="0"/>
  </r>
  <r>
    <s v="Thackston"/>
    <s v="Short-Lived Assets"/>
    <s v="Asset Condition"/>
    <s v="HMI Control Software"/>
    <s v="CD"/>
    <s v="AA"/>
    <x v="6"/>
    <s v="Intangibles"/>
    <n v="2021"/>
    <n v="0.47784834680000005"/>
    <n v="0.15089759249999998"/>
    <n v="0"/>
    <n v="0"/>
    <n v="0"/>
    <n v="0"/>
    <n v="0"/>
    <n v="0"/>
    <n v="0"/>
    <n v="0"/>
    <n v="0"/>
    <n v="0"/>
    <n v="22047.24"/>
    <n v="1637.78"/>
    <n v="23685.02"/>
    <n v="23685.02"/>
    <n v="0"/>
    <n v="0"/>
    <n v="0"/>
    <n v="0"/>
    <n v="0"/>
    <n v="0"/>
    <n v="0"/>
    <n v="0"/>
    <n v="0"/>
    <n v="0"/>
    <n v="0"/>
    <n v="0"/>
    <n v="0"/>
    <n v="10535.237185502834"/>
    <n v="782.61046542210408"/>
    <n v="11317.847650924938"/>
    <n v="11317.847650924938"/>
    <n v="0"/>
    <n v="0"/>
    <n v="0"/>
    <n v="0"/>
    <n v="0"/>
    <n v="0"/>
    <n v="0"/>
    <n v="0"/>
    <n v="0"/>
    <n v="0"/>
    <n v="0"/>
    <n v="0"/>
    <n v="0"/>
    <n v="3326.8754372696999"/>
    <n v="247.13705904464996"/>
    <n v="3574.0124963143498"/>
    <n v="3574.0124963143498"/>
    <n v="0"/>
    <n v="0"/>
    <n v="0"/>
  </r>
  <r>
    <s v="Thackston"/>
    <s v="Short-Lived Assets"/>
    <s v="Asset Condition"/>
    <s v="HMI Control Software"/>
    <s v="CD"/>
    <s v="AA"/>
    <x v="7"/>
    <s v="General"/>
    <n v="2021"/>
    <n v="0.47784834680000005"/>
    <n v="0.15089759249999998"/>
    <n v="0"/>
    <n v="0"/>
    <n v="0"/>
    <n v="0"/>
    <n v="0"/>
    <n v="0"/>
    <n v="0"/>
    <n v="0"/>
    <n v="0"/>
    <n v="0"/>
    <n v="73925.509999999995"/>
    <n v="5491.55"/>
    <n v="79417.06"/>
    <n v="79417.06"/>
    <n v="0"/>
    <n v="0"/>
    <n v="0"/>
    <n v="0"/>
    <n v="0"/>
    <n v="0"/>
    <n v="0"/>
    <n v="0"/>
    <n v="0"/>
    <n v="0"/>
    <n v="0"/>
    <n v="0"/>
    <n v="0"/>
    <n v="35325.182739846867"/>
    <n v="2624.1280888695405"/>
    <n v="37949.310828716407"/>
    <n v="37949.310828716407"/>
    <n v="0"/>
    <n v="0"/>
    <n v="0"/>
    <n v="0"/>
    <n v="0"/>
    <n v="0"/>
    <n v="0"/>
    <n v="0"/>
    <n v="0"/>
    <n v="0"/>
    <n v="0"/>
    <n v="0"/>
    <n v="0"/>
    <n v="11155.181483334673"/>
    <n v="828.66167409337493"/>
    <n v="11983.843157428048"/>
    <n v="11983.843157428048"/>
    <n v="0"/>
    <n v="0"/>
    <n v="0"/>
  </r>
  <r>
    <s v="Thackston"/>
    <s v="Short-Lived Assets"/>
    <s v="Asset Condition"/>
    <s v="HMI Control Software"/>
    <s v="CD"/>
    <s v="AA"/>
    <x v="0"/>
    <s v="Hardware"/>
    <n v="2021"/>
    <n v="0.47784834680000005"/>
    <n v="0.15089759249999998"/>
    <n v="0"/>
    <n v="0"/>
    <n v="0"/>
    <n v="0"/>
    <n v="0"/>
    <n v="0"/>
    <n v="0"/>
    <n v="0"/>
    <n v="0"/>
    <n v="0"/>
    <n v="216831.76"/>
    <n v="16107.33"/>
    <n v="232939.09"/>
    <n v="232939.09"/>
    <n v="0"/>
    <n v="0"/>
    <n v="0"/>
    <n v="0"/>
    <n v="0"/>
    <n v="0"/>
    <n v="0"/>
    <n v="0"/>
    <n v="0"/>
    <n v="0"/>
    <n v="0"/>
    <n v="0"/>
    <n v="0"/>
    <n v="103612.69804973438"/>
    <n v="7696.8610118620445"/>
    <n v="111309.55906159642"/>
    <n v="111309.55906159642"/>
    <n v="0"/>
    <n v="0"/>
    <n v="0"/>
    <n v="0"/>
    <n v="0"/>
    <n v="0"/>
    <n v="0"/>
    <n v="0"/>
    <n v="0"/>
    <n v="0"/>
    <n v="0"/>
    <n v="0"/>
    <n v="0"/>
    <n v="32719.390561537799"/>
    <n v="2430.5573186030247"/>
    <n v="35149.947880140826"/>
    <n v="35149.947880140826"/>
    <n v="0"/>
    <n v="0"/>
    <n v="0"/>
  </r>
  <r>
    <s v="Kensok"/>
    <s v="Short-Lived Assets"/>
    <s v="Performance &amp; Capacity"/>
    <s v="Human Resources Technology"/>
    <s v="CD"/>
    <s v="AA"/>
    <x v="6"/>
    <s v="Intangibles"/>
    <n v="2021"/>
    <n v="0.47784834680000005"/>
    <n v="0.15089759249999998"/>
    <n v="0"/>
    <n v="0"/>
    <n v="0"/>
    <n v="0"/>
    <n v="0"/>
    <n v="0"/>
    <n v="0"/>
    <n v="0"/>
    <n v="0"/>
    <n v="0"/>
    <n v="59147.62"/>
    <n v="33233.949999999997"/>
    <n v="92381.57"/>
    <n v="92381.57"/>
    <n v="0"/>
    <n v="0"/>
    <n v="0"/>
    <n v="0"/>
    <n v="0"/>
    <n v="0"/>
    <n v="0"/>
    <n v="0"/>
    <n v="0"/>
    <n v="0"/>
    <n v="0"/>
    <n v="0"/>
    <n v="0"/>
    <n v="28263.59243415462"/>
    <n v="15880.78806513386"/>
    <n v="44144.380499288483"/>
    <n v="44144.380499288483"/>
    <n v="0"/>
    <n v="0"/>
    <n v="0"/>
    <n v="0"/>
    <n v="0"/>
    <n v="0"/>
    <n v="0"/>
    <n v="0"/>
    <n v="0"/>
    <n v="0"/>
    <n v="0"/>
    <n v="0"/>
    <n v="0"/>
    <n v="8925.2334601048497"/>
    <n v="5014.9230442653743"/>
    <n v="13940.156504370225"/>
    <n v="13940.156504370225"/>
    <n v="0"/>
    <n v="0"/>
    <n v="0"/>
  </r>
  <r>
    <s v="Kensok"/>
    <s v="Short-Lived Assets"/>
    <s v="Performance &amp; Capacity"/>
    <s v="Human Resources Technology"/>
    <s v="CD"/>
    <s v="AA"/>
    <x v="1"/>
    <s v="Intangibles"/>
    <n v="2021"/>
    <n v="0.47784834680000005"/>
    <n v="0.15089759249999998"/>
    <n v="0"/>
    <n v="0"/>
    <n v="0"/>
    <n v="0"/>
    <n v="0"/>
    <n v="0"/>
    <n v="0"/>
    <n v="0"/>
    <n v="0"/>
    <n v="176.54"/>
    <n v="99931.5"/>
    <n v="16859.510000000002"/>
    <n v="116967.54999999999"/>
    <n v="116967.54999999999"/>
    <n v="0"/>
    <n v="0"/>
    <n v="0"/>
    <n v="0"/>
    <n v="0"/>
    <n v="0"/>
    <n v="0"/>
    <n v="0"/>
    <n v="0"/>
    <n v="0"/>
    <n v="0"/>
    <n v="0"/>
    <n v="84.359347144072004"/>
    <n v="47752.102068244203"/>
    <n v="8056.2889813580696"/>
    <n v="55892.750396746342"/>
    <n v="55892.750396746342"/>
    <n v="0"/>
    <n v="0"/>
    <n v="0"/>
    <n v="0"/>
    <n v="0"/>
    <n v="0"/>
    <n v="0"/>
    <n v="0"/>
    <n v="0"/>
    <n v="0"/>
    <n v="0"/>
    <n v="0"/>
    <n v="26.639460979949995"/>
    <n v="15079.422764913748"/>
    <n v="2544.0594697296751"/>
    <n v="17650.121695623373"/>
    <n v="17650.121695623373"/>
    <n v="0"/>
    <n v="0"/>
    <n v="0"/>
  </r>
  <r>
    <s v="Thackston"/>
    <s v="Mandatory &amp; Compliance"/>
    <s v="Mandatory &amp; Compliance"/>
    <s v="Hydro Safety Minor Blanket"/>
    <s v="ED"/>
    <s v="AN"/>
    <x v="2"/>
    <s v="Production - Hydro"/>
    <n v="2021"/>
    <n v="0.65539999999999998"/>
    <n v="0"/>
    <n v="0"/>
    <n v="0"/>
    <n v="0"/>
    <n v="0"/>
    <n v="0"/>
    <n v="0"/>
    <n v="0"/>
    <n v="0"/>
    <n v="0"/>
    <n v="736.97"/>
    <n v="0"/>
    <n v="0"/>
    <n v="736.97"/>
    <n v="736.97"/>
    <n v="0"/>
    <n v="0"/>
    <n v="0"/>
    <n v="0"/>
    <n v="0"/>
    <n v="0"/>
    <n v="0"/>
    <n v="0"/>
    <n v="0"/>
    <n v="0"/>
    <n v="0"/>
    <n v="0"/>
    <n v="483.01013799999998"/>
    <n v="0"/>
    <n v="0"/>
    <n v="483.01013799999998"/>
    <n v="483.01013799999998"/>
    <n v="0"/>
    <n v="0"/>
    <n v="0"/>
    <n v="0"/>
    <n v="0"/>
    <n v="0"/>
    <n v="0"/>
    <n v="0"/>
    <n v="0"/>
    <n v="0"/>
    <n v="0"/>
    <n v="0"/>
    <n v="0"/>
    <n v="0"/>
    <n v="0"/>
    <n v="0"/>
    <n v="0"/>
    <n v="0"/>
    <n v="0"/>
    <n v="0"/>
  </r>
  <r>
    <s v="Rosentrater"/>
    <s v="Large Distinct Projects"/>
    <s v="Performance &amp; Capacity"/>
    <s v="Jackson Prairie Natural Gas Storage Facility"/>
    <s v="GD"/>
    <s v="OR"/>
    <x v="12"/>
    <s v="Underground Storage"/>
    <n v="2021"/>
    <n v="0"/>
    <n v="0"/>
    <n v="0"/>
    <n v="0"/>
    <n v="0"/>
    <n v="0"/>
    <n v="0"/>
    <n v="0"/>
    <n v="0"/>
    <n v="0"/>
    <n v="0"/>
    <n v="-460.53"/>
    <n v="10158.219999999999"/>
    <n v="36252.449999999997"/>
    <n v="45950.14"/>
    <n v="45950.14"/>
    <n v="0"/>
    <n v="0"/>
    <n v="0"/>
    <n v="0"/>
    <n v="0"/>
    <n v="0"/>
    <n v="0"/>
    <n v="0"/>
    <n v="0"/>
    <n v="0"/>
    <n v="0"/>
    <n v="0"/>
    <n v="0"/>
    <n v="0"/>
    <n v="0"/>
    <n v="0"/>
    <n v="0"/>
    <n v="0"/>
    <n v="0"/>
    <n v="0"/>
    <n v="0"/>
    <n v="0"/>
    <n v="0"/>
    <n v="0"/>
    <n v="0"/>
    <n v="0"/>
    <n v="0"/>
    <n v="0"/>
    <n v="0"/>
    <n v="0"/>
    <n v="0"/>
    <n v="0"/>
    <n v="0"/>
    <n v="0"/>
    <n v="0"/>
    <n v="0"/>
    <n v="0"/>
  </r>
  <r>
    <s v="Rosentrater"/>
    <s v="Large Distinct Projects"/>
    <s v="Performance &amp; Capacity"/>
    <s v="Jackson Prairie Natural Gas Storage Facility"/>
    <s v="GD"/>
    <s v="AN"/>
    <x v="12"/>
    <s v="Underground Storage"/>
    <n v="2021"/>
    <n v="0"/>
    <n v="0.68810000000000004"/>
    <n v="0"/>
    <n v="0"/>
    <n v="0"/>
    <n v="0"/>
    <n v="0"/>
    <n v="0"/>
    <n v="0"/>
    <n v="0"/>
    <n v="0"/>
    <n v="-4311.83"/>
    <n v="95108.3"/>
    <n v="339420.49"/>
    <n v="430216.95999999996"/>
    <n v="430216.95999999996"/>
    <n v="0"/>
    <n v="0"/>
    <n v="0"/>
    <n v="0"/>
    <n v="0"/>
    <n v="0"/>
    <n v="0"/>
    <n v="0"/>
    <n v="0"/>
    <n v="0"/>
    <n v="0"/>
    <n v="0"/>
    <n v="0"/>
    <n v="0"/>
    <n v="0"/>
    <n v="0"/>
    <n v="0"/>
    <n v="0"/>
    <n v="0"/>
    <n v="0"/>
    <n v="0"/>
    <n v="0"/>
    <n v="0"/>
    <n v="0"/>
    <n v="0"/>
    <n v="0"/>
    <n v="0"/>
    <n v="0"/>
    <n v="0"/>
    <n v="-2966.9702230000003"/>
    <n v="65444.021230000006"/>
    <n v="233555.23916900001"/>
    <n v="296032.29017599998"/>
    <n v="296032.29017599998"/>
    <n v="0"/>
    <n v="0"/>
    <n v="0"/>
  </r>
  <r>
    <s v="Rosentrater"/>
    <s v="Mandatory &amp; Compliance"/>
    <s v="Mandatory &amp; Compliance"/>
    <s v="Joint Use"/>
    <s v="ED"/>
    <s v="ID"/>
    <x v="9"/>
    <s v="E Distribution"/>
    <n v="2021"/>
    <n v="0"/>
    <n v="0"/>
    <n v="0"/>
    <n v="0"/>
    <n v="0"/>
    <n v="0"/>
    <n v="0"/>
    <n v="0"/>
    <n v="0"/>
    <n v="0"/>
    <n v="0"/>
    <n v="109427.02"/>
    <n v="95472"/>
    <n v="-297916.45999999996"/>
    <n v="-93017.439999999944"/>
    <n v="-93017.439999999944"/>
    <n v="0"/>
    <n v="0"/>
    <n v="0"/>
    <n v="0"/>
    <n v="0"/>
    <n v="0"/>
    <n v="0"/>
    <n v="0"/>
    <n v="0"/>
    <n v="0"/>
    <n v="0"/>
    <n v="0"/>
    <n v="0"/>
    <n v="0"/>
    <n v="0"/>
    <n v="0"/>
    <n v="0"/>
    <n v="0"/>
    <n v="0"/>
    <n v="0"/>
    <n v="0"/>
    <n v="0"/>
    <n v="0"/>
    <n v="0"/>
    <n v="0"/>
    <n v="0"/>
    <n v="0"/>
    <n v="0"/>
    <n v="0"/>
    <n v="0"/>
    <n v="0"/>
    <n v="0"/>
    <n v="0"/>
    <n v="0"/>
    <n v="0"/>
    <n v="0"/>
    <n v="0"/>
  </r>
  <r>
    <s v="Rosentrater"/>
    <s v="Mandatory &amp; Compliance"/>
    <s v="Mandatory &amp; Compliance"/>
    <s v="Joint Use"/>
    <s v="ED"/>
    <s v="WA"/>
    <x v="9"/>
    <s v="E Distribution"/>
    <n v="2021"/>
    <n v="1"/>
    <n v="0"/>
    <n v="0"/>
    <n v="0"/>
    <n v="0"/>
    <n v="0"/>
    <n v="0"/>
    <n v="0"/>
    <n v="0"/>
    <n v="0"/>
    <n v="0"/>
    <n v="7129.9500000000053"/>
    <n v="591209.82000000007"/>
    <n v="-356521.54"/>
    <n v="241818.23000000004"/>
    <n v="241818.23000000004"/>
    <n v="0"/>
    <n v="0"/>
    <n v="0"/>
    <n v="0"/>
    <n v="0"/>
    <n v="0"/>
    <n v="0"/>
    <n v="0"/>
    <n v="0"/>
    <n v="0"/>
    <n v="0"/>
    <n v="0"/>
    <n v="7129.9500000000053"/>
    <n v="591209.82000000007"/>
    <n v="-356521.54"/>
    <n v="241818.23000000004"/>
    <n v="241818.23000000004"/>
    <n v="0"/>
    <n v="0"/>
    <n v="0"/>
    <n v="0"/>
    <n v="0"/>
    <n v="0"/>
    <n v="0"/>
    <n v="0"/>
    <n v="0"/>
    <n v="0"/>
    <n v="0"/>
    <n v="0"/>
    <n v="0"/>
    <n v="0"/>
    <n v="0"/>
    <n v="0"/>
    <n v="0"/>
    <n v="0"/>
    <n v="0"/>
    <n v="0"/>
  </r>
  <r>
    <s v="Kensok"/>
    <s v="Large Distinct Projects"/>
    <s v="Performance &amp; Capacity"/>
    <s v="Land Mobile Radio &amp; Real Time Communication Systems"/>
    <s v="CD"/>
    <s v="AA"/>
    <x v="7"/>
    <s v="General"/>
    <n v="2021"/>
    <n v="0.47784834680000005"/>
    <n v="0.15089759249999998"/>
    <n v="0"/>
    <n v="0"/>
    <n v="0"/>
    <n v="0"/>
    <n v="0"/>
    <n v="0"/>
    <n v="0"/>
    <n v="0"/>
    <n v="0"/>
    <n v="34900.92"/>
    <n v="257558.68000000002"/>
    <n v="-206512.9"/>
    <n v="85946.700000000041"/>
    <n v="85946.700000000041"/>
    <n v="0"/>
    <n v="0"/>
    <n v="0"/>
    <n v="0"/>
    <n v="0"/>
    <n v="0"/>
    <n v="0"/>
    <n v="0"/>
    <n v="0"/>
    <n v="0"/>
    <n v="0"/>
    <n v="0"/>
    <n v="16677.346923799058"/>
    <n v="123073.98944199024"/>
    <n v="-98681.847857873727"/>
    <n v="41069.488507915565"/>
    <n v="41069.488507915565"/>
    <n v="0"/>
    <n v="0"/>
    <n v="0"/>
    <n v="0"/>
    <n v="0"/>
    <n v="0"/>
    <n v="0"/>
    <n v="0"/>
    <n v="0"/>
    <n v="0"/>
    <n v="0"/>
    <n v="0"/>
    <n v="5266.4648040350994"/>
    <n v="38864.984739477899"/>
    <n v="-31162.299430193245"/>
    <n v="12969.150113319756"/>
    <n v="12969.150113319756"/>
    <n v="0"/>
    <n v="0"/>
    <n v="0"/>
  </r>
  <r>
    <s v="Rosentrater"/>
    <s v="Programs"/>
    <s v="Asset Condition"/>
    <s v="LED Change-Out Program"/>
    <s v="ED"/>
    <s v="ID"/>
    <x v="9"/>
    <s v="E Distribution"/>
    <n v="2021"/>
    <n v="0"/>
    <n v="0"/>
    <n v="0"/>
    <n v="0"/>
    <n v="0"/>
    <n v="0"/>
    <n v="0"/>
    <n v="0"/>
    <n v="0"/>
    <n v="0"/>
    <n v="0"/>
    <n v="13414.29"/>
    <n v="15040.180000000002"/>
    <n v="12954.66"/>
    <n v="41409.130000000005"/>
    <n v="41409.130000000005"/>
    <n v="0"/>
    <n v="0"/>
    <n v="0"/>
    <n v="0"/>
    <n v="0"/>
    <n v="0"/>
    <n v="0"/>
    <n v="0"/>
    <n v="0"/>
    <n v="0"/>
    <n v="0"/>
    <n v="0"/>
    <n v="0"/>
    <n v="0"/>
    <n v="0"/>
    <n v="0"/>
    <n v="0"/>
    <n v="0"/>
    <n v="0"/>
    <n v="0"/>
    <n v="0"/>
    <n v="0"/>
    <n v="0"/>
    <n v="0"/>
    <n v="0"/>
    <n v="0"/>
    <n v="0"/>
    <n v="0"/>
    <n v="0"/>
    <n v="0"/>
    <n v="0"/>
    <n v="0"/>
    <n v="0"/>
    <n v="0"/>
    <n v="0"/>
    <n v="0"/>
    <n v="0"/>
  </r>
  <r>
    <s v="Rosentrater"/>
    <s v="Programs"/>
    <s v="Asset Condition"/>
    <s v="LED Change-Out Program"/>
    <s v="ED"/>
    <s v="WA"/>
    <x v="9"/>
    <s v="E Distribution"/>
    <n v="2021"/>
    <n v="1"/>
    <n v="0"/>
    <n v="0"/>
    <n v="0"/>
    <n v="0"/>
    <n v="0"/>
    <n v="0"/>
    <n v="0"/>
    <n v="0"/>
    <n v="0"/>
    <n v="0"/>
    <n v="15374.87"/>
    <n v="15480.119999999999"/>
    <n v="11066.970000000001"/>
    <n v="41921.96"/>
    <n v="41921.96"/>
    <n v="0"/>
    <n v="0"/>
    <n v="0"/>
    <n v="0"/>
    <n v="0"/>
    <n v="0"/>
    <n v="0"/>
    <n v="0"/>
    <n v="0"/>
    <n v="0"/>
    <n v="0"/>
    <n v="0"/>
    <n v="15374.87"/>
    <n v="15480.119999999999"/>
    <n v="11066.970000000001"/>
    <n v="41921.96"/>
    <n v="41921.96"/>
    <n v="0"/>
    <n v="0"/>
    <n v="0"/>
    <n v="0"/>
    <n v="0"/>
    <n v="0"/>
    <n v="0"/>
    <n v="0"/>
    <n v="0"/>
    <n v="0"/>
    <n v="0"/>
    <n v="0"/>
    <n v="0"/>
    <n v="0"/>
    <n v="0"/>
    <n v="0"/>
    <n v="0"/>
    <n v="0"/>
    <n v="0"/>
    <n v="0"/>
  </r>
  <r>
    <s v="Kensok"/>
    <s v="Short-Lived Assets"/>
    <s v="Performance &amp; Capacity"/>
    <s v="Legal &amp; Compliance Technology"/>
    <s v="CD"/>
    <s v="AA"/>
    <x v="6"/>
    <s v="Intangibles"/>
    <n v="2021"/>
    <n v="0.47784834680000005"/>
    <n v="0.15089759249999998"/>
    <n v="0"/>
    <n v="0"/>
    <n v="0"/>
    <n v="0"/>
    <n v="0"/>
    <n v="0"/>
    <n v="0"/>
    <n v="0"/>
    <n v="0"/>
    <n v="0"/>
    <n v="0"/>
    <n v="87827.54"/>
    <n v="87827.54"/>
    <n v="87827.54"/>
    <n v="0"/>
    <n v="0"/>
    <n v="0"/>
    <n v="0"/>
    <n v="0"/>
    <n v="0"/>
    <n v="0"/>
    <n v="0"/>
    <n v="0"/>
    <n v="0"/>
    <n v="0"/>
    <n v="0"/>
    <n v="0"/>
    <n v="0"/>
    <n v="41968.244792510872"/>
    <n v="41968.244792510872"/>
    <n v="41968.244792510872"/>
    <n v="0"/>
    <n v="0"/>
    <n v="0"/>
    <n v="0"/>
    <n v="0"/>
    <n v="0"/>
    <n v="0"/>
    <n v="0"/>
    <n v="0"/>
    <n v="0"/>
    <n v="0"/>
    <n v="0"/>
    <n v="0"/>
    <n v="0"/>
    <n v="13252.964341197447"/>
    <n v="13252.964341197447"/>
    <n v="13252.964341197447"/>
    <n v="0"/>
    <n v="0"/>
    <n v="0"/>
  </r>
  <r>
    <s v="Thackston"/>
    <s v="Large Distinct Projects"/>
    <s v="Asset Condition"/>
    <s v="Little Falls Plant Upgrade"/>
    <s v="ED"/>
    <s v="AN"/>
    <x v="2"/>
    <s v="Production - Hydro"/>
    <n v="2021"/>
    <n v="0.65539999999999998"/>
    <n v="0"/>
    <n v="0"/>
    <n v="0"/>
    <n v="0"/>
    <n v="0"/>
    <n v="0"/>
    <n v="0"/>
    <n v="0"/>
    <n v="0"/>
    <n v="0"/>
    <n v="22894.55"/>
    <n v="6522.0399999999991"/>
    <n v="110.41"/>
    <n v="29526.999999999996"/>
    <n v="29526.999999999996"/>
    <n v="0"/>
    <n v="0"/>
    <n v="0"/>
    <n v="0"/>
    <n v="0"/>
    <n v="0"/>
    <n v="0"/>
    <n v="0"/>
    <n v="0"/>
    <n v="0"/>
    <n v="0"/>
    <n v="0"/>
    <n v="15005.08807"/>
    <n v="4274.5450159999991"/>
    <n v="72.362713999999997"/>
    <n v="19351.995799999997"/>
    <n v="19351.995799999997"/>
    <n v="0"/>
    <n v="0"/>
    <n v="0"/>
    <n v="0"/>
    <n v="0"/>
    <n v="0"/>
    <n v="0"/>
    <n v="0"/>
    <n v="0"/>
    <n v="0"/>
    <n v="0"/>
    <n v="0"/>
    <n v="0"/>
    <n v="0"/>
    <n v="0"/>
    <n v="0"/>
    <n v="0"/>
    <n v="0"/>
    <n v="0"/>
    <n v="0"/>
  </r>
  <r>
    <s v="Thackston"/>
    <s v="Large Distinct Projects"/>
    <s v="Asset Condition"/>
    <s v="Long Lake Plant Upgrade"/>
    <s v="ED"/>
    <s v="AN"/>
    <x v="2"/>
    <s v="Production - Hydro"/>
    <n v="2021"/>
    <n v="0.65539999999999998"/>
    <n v="0"/>
    <n v="0"/>
    <n v="0"/>
    <n v="0"/>
    <n v="0"/>
    <n v="0"/>
    <n v="0"/>
    <n v="0"/>
    <n v="0"/>
    <n v="0"/>
    <n v="-280028.62"/>
    <n v="356670.64"/>
    <n v="33594.51"/>
    <n v="110236.53000000003"/>
    <n v="110236.53000000003"/>
    <n v="0"/>
    <n v="0"/>
    <n v="0"/>
    <n v="0"/>
    <n v="0"/>
    <n v="0"/>
    <n v="0"/>
    <n v="0"/>
    <n v="0"/>
    <n v="0"/>
    <n v="0"/>
    <n v="0"/>
    <n v="-183530.75754799999"/>
    <n v="233761.93745600001"/>
    <n v="22017.841854000002"/>
    <n v="72249.021762000018"/>
    <n v="72249.021762000018"/>
    <n v="0"/>
    <n v="0"/>
    <n v="0"/>
    <n v="0"/>
    <n v="0"/>
    <n v="0"/>
    <n v="0"/>
    <n v="0"/>
    <n v="0"/>
    <n v="0"/>
    <n v="0"/>
    <n v="0"/>
    <n v="0"/>
    <n v="0"/>
    <n v="0"/>
    <n v="0"/>
    <n v="0"/>
    <n v="0"/>
    <n v="0"/>
    <n v="0"/>
  </r>
  <r>
    <s v="Rosentrater"/>
    <s v="Programs"/>
    <s v="Failed Plant &amp; Operations"/>
    <s v="Meter Minor Blanket"/>
    <s v="ED"/>
    <s v="WA"/>
    <x v="9"/>
    <s v="E Distribution"/>
    <n v="2021"/>
    <n v="1"/>
    <n v="0"/>
    <n v="0"/>
    <n v="0"/>
    <n v="0"/>
    <n v="0"/>
    <n v="0"/>
    <n v="0"/>
    <n v="0"/>
    <n v="0"/>
    <n v="0"/>
    <n v="5315.96"/>
    <n v="3535.24"/>
    <n v="6543.3700000000008"/>
    <n v="15394.570000000002"/>
    <n v="15394.570000000002"/>
    <n v="0"/>
    <n v="0"/>
    <n v="0"/>
    <n v="0"/>
    <n v="0"/>
    <n v="0"/>
    <n v="0"/>
    <n v="0"/>
    <n v="0"/>
    <n v="0"/>
    <n v="0"/>
    <n v="0"/>
    <n v="5315.96"/>
    <n v="3535.24"/>
    <n v="6543.3700000000008"/>
    <n v="15394.570000000002"/>
    <n v="15394.570000000002"/>
    <n v="0"/>
    <n v="0"/>
    <n v="0"/>
    <n v="0"/>
    <n v="0"/>
    <n v="0"/>
    <n v="0"/>
    <n v="0"/>
    <n v="0"/>
    <n v="0"/>
    <n v="0"/>
    <n v="0"/>
    <n v="0"/>
    <n v="0"/>
    <n v="0"/>
    <n v="0"/>
    <n v="0"/>
    <n v="0"/>
    <n v="0"/>
    <n v="0"/>
  </r>
  <r>
    <s v="Rosentrater"/>
    <s v="Programs"/>
    <s v="Failed Plant &amp; Operations"/>
    <s v="Meter Minor Blanket"/>
    <s v="ED"/>
    <s v="ID"/>
    <x v="9"/>
    <s v="E Distribution"/>
    <n v="2021"/>
    <n v="0"/>
    <n v="0"/>
    <n v="0"/>
    <n v="0"/>
    <n v="0"/>
    <n v="0"/>
    <n v="0"/>
    <n v="0"/>
    <n v="0"/>
    <n v="0"/>
    <n v="0"/>
    <n v="25535.579999999998"/>
    <n v="13066.380000000001"/>
    <n v="17715.589999999997"/>
    <n v="56317.549999999996"/>
    <n v="56317.549999999996"/>
    <n v="0"/>
    <n v="0"/>
    <n v="0"/>
    <n v="0"/>
    <n v="0"/>
    <n v="0"/>
    <n v="0"/>
    <n v="0"/>
    <n v="0"/>
    <n v="0"/>
    <n v="0"/>
    <n v="0"/>
    <n v="0"/>
    <n v="0"/>
    <n v="0"/>
    <n v="0"/>
    <n v="0"/>
    <n v="0"/>
    <n v="0"/>
    <n v="0"/>
    <n v="0"/>
    <n v="0"/>
    <n v="0"/>
    <n v="0"/>
    <n v="0"/>
    <n v="0"/>
    <n v="0"/>
    <n v="0"/>
    <n v="0"/>
    <n v="0"/>
    <n v="0"/>
    <n v="0"/>
    <n v="0"/>
    <n v="0"/>
    <n v="0"/>
    <n v="0"/>
    <n v="0"/>
  </r>
  <r>
    <s v="Rosentrater"/>
    <s v="Programs"/>
    <s v="Customer Requested"/>
    <s v="New Revenue - Growth"/>
    <s v="ED"/>
    <s v="WA"/>
    <x v="3"/>
    <s v="Transmission"/>
    <n v="2021"/>
    <n v="1"/>
    <n v="0"/>
    <n v="0"/>
    <n v="0"/>
    <n v="0"/>
    <n v="0"/>
    <n v="0"/>
    <n v="0"/>
    <n v="0"/>
    <n v="0"/>
    <n v="0"/>
    <n v="53.09"/>
    <n v="89.17"/>
    <n v="72.77"/>
    <n v="215.02999999999997"/>
    <n v="215.02999999999997"/>
    <n v="0"/>
    <n v="0"/>
    <n v="0"/>
    <n v="0"/>
    <n v="0"/>
    <n v="0"/>
    <n v="0"/>
    <n v="0"/>
    <n v="0"/>
    <n v="0"/>
    <n v="0"/>
    <n v="0"/>
    <n v="53.09"/>
    <n v="89.17"/>
    <n v="72.77"/>
    <n v="215.02999999999997"/>
    <n v="215.02999999999997"/>
    <n v="0"/>
    <n v="0"/>
    <n v="0"/>
    <n v="0"/>
    <n v="0"/>
    <n v="0"/>
    <n v="0"/>
    <n v="0"/>
    <n v="0"/>
    <n v="0"/>
    <n v="0"/>
    <n v="0"/>
    <n v="0"/>
    <n v="0"/>
    <n v="0"/>
    <n v="0"/>
    <n v="0"/>
    <n v="0"/>
    <n v="0"/>
    <n v="0"/>
  </r>
  <r>
    <s v="Rosentrater"/>
    <s v="Programs"/>
    <s v="Customer Requested"/>
    <s v="New Revenue - Growth"/>
    <s v="GD"/>
    <s v="ID"/>
    <x v="11"/>
    <s v="G Distribution"/>
    <n v="2021"/>
    <n v="0"/>
    <n v="0"/>
    <n v="0"/>
    <n v="0"/>
    <n v="0"/>
    <n v="0"/>
    <n v="0"/>
    <n v="0"/>
    <n v="0"/>
    <n v="0"/>
    <n v="0"/>
    <n v="1009967.1"/>
    <n v="724409.36999999988"/>
    <n v="780046.5199999999"/>
    <n v="2514422.9899999998"/>
    <n v="2514422.9899999998"/>
    <n v="0"/>
    <n v="0"/>
    <n v="0"/>
    <n v="0"/>
    <n v="0"/>
    <n v="0"/>
    <n v="0"/>
    <n v="0"/>
    <n v="0"/>
    <n v="0"/>
    <n v="0"/>
    <n v="0"/>
    <n v="0"/>
    <n v="0"/>
    <n v="0"/>
    <n v="0"/>
    <n v="0"/>
    <n v="0"/>
    <n v="0"/>
    <n v="0"/>
    <n v="0"/>
    <n v="0"/>
    <n v="0"/>
    <n v="0"/>
    <n v="0"/>
    <n v="0"/>
    <n v="0"/>
    <n v="0"/>
    <n v="0"/>
    <n v="0"/>
    <n v="0"/>
    <n v="0"/>
    <n v="0"/>
    <n v="0"/>
    <n v="0"/>
    <n v="0"/>
    <n v="0"/>
  </r>
  <r>
    <s v="Rosentrater"/>
    <s v="Programs"/>
    <s v="Customer Requested"/>
    <s v="New Revenue - Growth"/>
    <s v="GD"/>
    <s v="OR"/>
    <x v="11"/>
    <s v="G Distribution"/>
    <n v="2021"/>
    <n v="0"/>
    <n v="0"/>
    <n v="0"/>
    <n v="0"/>
    <n v="0"/>
    <n v="0"/>
    <n v="0"/>
    <n v="0"/>
    <n v="0"/>
    <n v="0"/>
    <n v="0"/>
    <n v="1637973.1499999997"/>
    <n v="707406.25999999989"/>
    <n v="834991.45000000019"/>
    <n v="3180370.86"/>
    <n v="3180370.86"/>
    <n v="0"/>
    <n v="0"/>
    <n v="0"/>
    <n v="0"/>
    <n v="0"/>
    <n v="0"/>
    <n v="0"/>
    <n v="0"/>
    <n v="0"/>
    <n v="0"/>
    <n v="0"/>
    <n v="0"/>
    <n v="0"/>
    <n v="0"/>
    <n v="0"/>
    <n v="0"/>
    <n v="0"/>
    <n v="0"/>
    <n v="0"/>
    <n v="0"/>
    <n v="0"/>
    <n v="0"/>
    <n v="0"/>
    <n v="0"/>
    <n v="0"/>
    <n v="0"/>
    <n v="0"/>
    <n v="0"/>
    <n v="0"/>
    <n v="0"/>
    <n v="0"/>
    <n v="0"/>
    <n v="0"/>
    <n v="0"/>
    <n v="0"/>
    <n v="0"/>
    <n v="0"/>
  </r>
  <r>
    <s v="Rosentrater"/>
    <s v="Programs"/>
    <s v="Customer Requested"/>
    <s v="New Revenue - Growth"/>
    <s v="GD"/>
    <s v="WA"/>
    <x v="11"/>
    <s v="G Distribution"/>
    <n v="2021"/>
    <n v="0"/>
    <n v="1"/>
    <n v="0"/>
    <n v="0"/>
    <n v="0"/>
    <n v="0"/>
    <n v="0"/>
    <n v="0"/>
    <n v="0"/>
    <n v="0"/>
    <n v="0"/>
    <n v="1236983.8199999998"/>
    <n v="1010721.8700000001"/>
    <n v="1462783.62"/>
    <n v="3710489.31"/>
    <n v="3710489.31"/>
    <n v="0"/>
    <n v="0"/>
    <n v="0"/>
    <n v="0"/>
    <n v="0"/>
    <n v="0"/>
    <n v="0"/>
    <n v="0"/>
    <n v="0"/>
    <n v="0"/>
    <n v="0"/>
    <n v="0"/>
    <n v="0"/>
    <n v="0"/>
    <n v="0"/>
    <n v="0"/>
    <n v="0"/>
    <n v="0"/>
    <n v="0"/>
    <n v="0"/>
    <n v="0"/>
    <n v="0"/>
    <n v="0"/>
    <n v="0"/>
    <n v="0"/>
    <n v="0"/>
    <n v="0"/>
    <n v="0"/>
    <n v="0"/>
    <n v="1236983.8199999998"/>
    <n v="1010721.8700000001"/>
    <n v="1462783.62"/>
    <n v="3710489.31"/>
    <n v="3710489.31"/>
    <n v="0"/>
    <n v="0"/>
    <n v="0"/>
  </r>
  <r>
    <s v="Rosentrater"/>
    <s v="Programs"/>
    <s v="Customer Requested"/>
    <s v="New Revenue - Growth"/>
    <s v="ED"/>
    <s v="ID"/>
    <x v="9"/>
    <s v="E Distribution"/>
    <n v="2021"/>
    <n v="0"/>
    <n v="0"/>
    <n v="0"/>
    <n v="0"/>
    <n v="0"/>
    <n v="0"/>
    <n v="0"/>
    <n v="0"/>
    <n v="0"/>
    <n v="0"/>
    <n v="0"/>
    <n v="1319086.4099999995"/>
    <n v="1432802.6600000011"/>
    <n v="1681309.7800000003"/>
    <n v="4433198.8500000006"/>
    <n v="4433198.8500000006"/>
    <n v="0"/>
    <n v="0"/>
    <n v="0"/>
    <n v="0"/>
    <n v="0"/>
    <n v="0"/>
    <n v="0"/>
    <n v="0"/>
    <n v="0"/>
    <n v="0"/>
    <n v="0"/>
    <n v="0"/>
    <n v="0"/>
    <n v="0"/>
    <n v="0"/>
    <n v="0"/>
    <n v="0"/>
    <n v="0"/>
    <n v="0"/>
    <n v="0"/>
    <n v="0"/>
    <n v="0"/>
    <n v="0"/>
    <n v="0"/>
    <n v="0"/>
    <n v="0"/>
    <n v="0"/>
    <n v="0"/>
    <n v="0"/>
    <n v="0"/>
    <n v="0"/>
    <n v="0"/>
    <n v="0"/>
    <n v="0"/>
    <n v="0"/>
    <n v="0"/>
    <n v="0"/>
  </r>
  <r>
    <s v="Rosentrater"/>
    <s v="Programs"/>
    <s v="Customer Requested"/>
    <s v="New Revenue - Growth"/>
    <s v="ED"/>
    <s v="WA"/>
    <x v="9"/>
    <s v="E Distribution"/>
    <n v="2021"/>
    <n v="1"/>
    <n v="0"/>
    <n v="0"/>
    <n v="0"/>
    <n v="0"/>
    <n v="0"/>
    <n v="0"/>
    <n v="0"/>
    <n v="0"/>
    <n v="0"/>
    <n v="0"/>
    <n v="3139781.7399999979"/>
    <n v="3305448.7899999931"/>
    <n v="2627386.2100000023"/>
    <n v="9072616.7399999928"/>
    <n v="9072616.7399999928"/>
    <n v="0"/>
    <n v="0"/>
    <n v="0"/>
    <n v="0"/>
    <n v="0"/>
    <n v="0"/>
    <n v="0"/>
    <n v="0"/>
    <n v="0"/>
    <n v="0"/>
    <n v="0"/>
    <n v="0"/>
    <n v="3139781.7399999979"/>
    <n v="3305448.7899999931"/>
    <n v="2627386.2100000023"/>
    <n v="9072616.7399999928"/>
    <n v="9072616.7399999928"/>
    <n v="0"/>
    <n v="0"/>
    <n v="0"/>
    <n v="0"/>
    <n v="0"/>
    <n v="0"/>
    <n v="0"/>
    <n v="0"/>
    <n v="0"/>
    <n v="0"/>
    <n v="0"/>
    <n v="0"/>
    <n v="0"/>
    <n v="0"/>
    <n v="0"/>
    <n v="0"/>
    <n v="0"/>
    <n v="0"/>
    <n v="0"/>
    <n v="0"/>
  </r>
  <r>
    <s v="Kensok"/>
    <s v="Mandatory &amp; Compliance"/>
    <s v="Mandatory &amp; Compliance"/>
    <s v="Payment Card Industry Compliance (PCI)"/>
    <s v="CD"/>
    <s v="AA"/>
    <x v="6"/>
    <s v="Intangibles"/>
    <n v="2021"/>
    <n v="0.47784834680000005"/>
    <n v="0.15089759249999998"/>
    <n v="0"/>
    <n v="0"/>
    <n v="0"/>
    <n v="0"/>
    <n v="0"/>
    <n v="0"/>
    <n v="0"/>
    <n v="0"/>
    <n v="0"/>
    <n v="0"/>
    <n v="0"/>
    <n v="760.05"/>
    <n v="760.05"/>
    <n v="760.05"/>
    <n v="0"/>
    <n v="0"/>
    <n v="0"/>
    <n v="0"/>
    <n v="0"/>
    <n v="0"/>
    <n v="0"/>
    <n v="0"/>
    <n v="0"/>
    <n v="0"/>
    <n v="0"/>
    <n v="0"/>
    <n v="0"/>
    <n v="0"/>
    <n v="363.18863598534"/>
    <n v="363.18863598534"/>
    <n v="363.18863598534"/>
    <n v="0"/>
    <n v="0"/>
    <n v="0"/>
    <n v="0"/>
    <n v="0"/>
    <n v="0"/>
    <n v="0"/>
    <n v="0"/>
    <n v="0"/>
    <n v="0"/>
    <n v="0"/>
    <n v="0"/>
    <n v="0"/>
    <n v="0"/>
    <n v="114.68971517962498"/>
    <n v="114.68971517962498"/>
    <n v="114.68971517962498"/>
    <n v="0"/>
    <n v="0"/>
    <n v="0"/>
  </r>
  <r>
    <s v="Kensok"/>
    <s v="Mandatory &amp; Compliance"/>
    <s v="Mandatory &amp; Compliance"/>
    <s v="Payment Card Industry Compliance (PCI)"/>
    <s v="CD"/>
    <s v="AA"/>
    <x v="0"/>
    <s v="Hardware"/>
    <n v="2021"/>
    <n v="0.47784834680000005"/>
    <n v="0.15089759249999998"/>
    <n v="0"/>
    <n v="0"/>
    <n v="0"/>
    <n v="0"/>
    <n v="0"/>
    <n v="0"/>
    <n v="0"/>
    <n v="0"/>
    <n v="0"/>
    <n v="0"/>
    <n v="0"/>
    <n v="923.59"/>
    <n v="923.59"/>
    <n v="923.59"/>
    <n v="0"/>
    <n v="0"/>
    <n v="0"/>
    <n v="0"/>
    <n v="0"/>
    <n v="0"/>
    <n v="0"/>
    <n v="0"/>
    <n v="0"/>
    <n v="0"/>
    <n v="0"/>
    <n v="0"/>
    <n v="0"/>
    <n v="0"/>
    <n v="441.33595462101204"/>
    <n v="441.33595462101204"/>
    <n v="441.33595462101204"/>
    <n v="0"/>
    <n v="0"/>
    <n v="0"/>
    <n v="0"/>
    <n v="0"/>
    <n v="0"/>
    <n v="0"/>
    <n v="0"/>
    <n v="0"/>
    <n v="0"/>
    <n v="0"/>
    <n v="0"/>
    <n v="0"/>
    <n v="0"/>
    <n v="139.36750745707499"/>
    <n v="139.36750745707499"/>
    <n v="139.36750745707499"/>
    <n v="0"/>
    <n v="0"/>
    <n v="0"/>
  </r>
  <r>
    <s v="Thackston"/>
    <s v="Large Distinct Projects"/>
    <s v="Failed Plant &amp; Operations"/>
    <s v="Peaking Generation Business Case"/>
    <s v="ED"/>
    <s v="AN"/>
    <x v="4"/>
    <s v="Production - Other"/>
    <n v="2021"/>
    <n v="0.65539999999999998"/>
    <n v="0"/>
    <n v="0"/>
    <n v="0"/>
    <n v="0"/>
    <n v="0"/>
    <n v="0"/>
    <n v="0"/>
    <n v="0"/>
    <n v="0"/>
    <n v="0"/>
    <n v="0"/>
    <n v="21426.760000000002"/>
    <n v="11421.949999999999"/>
    <n v="32848.71"/>
    <n v="32848.71"/>
    <n v="0"/>
    <n v="0"/>
    <n v="0"/>
    <n v="0"/>
    <n v="0"/>
    <n v="0"/>
    <n v="0"/>
    <n v="0"/>
    <n v="0"/>
    <n v="0"/>
    <n v="0"/>
    <n v="0"/>
    <n v="0"/>
    <n v="14043.098504000001"/>
    <n v="7485.9460299999992"/>
    <n v="21529.044534000001"/>
    <n v="21529.044534000001"/>
    <n v="0"/>
    <n v="0"/>
    <n v="0"/>
    <n v="0"/>
    <n v="0"/>
    <n v="0"/>
    <n v="0"/>
    <n v="0"/>
    <n v="0"/>
    <n v="0"/>
    <n v="0"/>
    <n v="0"/>
    <n v="0"/>
    <n v="0"/>
    <n v="0"/>
    <n v="0"/>
    <n v="0"/>
    <n v="0"/>
    <n v="0"/>
    <n v="0"/>
  </r>
  <r>
    <s v="Thackston"/>
    <s v="Large Distinct Projects"/>
    <s v="Asset Condition"/>
    <s v="Post Falls Landing and Crane Pad Development"/>
    <s v="ED"/>
    <s v="AN"/>
    <x v="2"/>
    <s v="Production - Hydro"/>
    <n v="2021"/>
    <n v="0.65539999999999998"/>
    <n v="0"/>
    <n v="0"/>
    <n v="0"/>
    <n v="0"/>
    <n v="0"/>
    <n v="0"/>
    <n v="0"/>
    <n v="0"/>
    <n v="0"/>
    <n v="0"/>
    <n v="0"/>
    <n v="3288359.18"/>
    <n v="3907.99"/>
    <n v="3292267.1700000004"/>
    <n v="3292267.1700000004"/>
    <n v="0"/>
    <n v="0"/>
    <n v="0"/>
    <n v="0"/>
    <n v="0"/>
    <n v="0"/>
    <n v="0"/>
    <n v="0"/>
    <n v="0"/>
    <n v="0"/>
    <n v="0"/>
    <n v="0"/>
    <n v="0"/>
    <n v="2155190.6065719998"/>
    <n v="2561.2966459999998"/>
    <n v="2157751.9032179997"/>
    <n v="2157751.9032179997"/>
    <n v="0"/>
    <n v="0"/>
    <n v="0"/>
    <n v="0"/>
    <n v="0"/>
    <n v="0"/>
    <n v="0"/>
    <n v="0"/>
    <n v="0"/>
    <n v="0"/>
    <n v="0"/>
    <n v="0"/>
    <n v="0"/>
    <n v="0"/>
    <n v="0"/>
    <n v="0"/>
    <n v="0"/>
    <n v="0"/>
    <n v="0"/>
    <n v="0"/>
  </r>
  <r>
    <s v="Rosentrater"/>
    <s v="Large Distinct Projects"/>
    <s v="Asset Condition"/>
    <s v="Primary URD Cable Replacement"/>
    <s v="ED"/>
    <s v="ID"/>
    <x v="9"/>
    <s v="E Distribution"/>
    <n v="2021"/>
    <n v="0"/>
    <n v="0"/>
    <n v="0"/>
    <n v="0"/>
    <n v="0"/>
    <n v="0"/>
    <n v="0"/>
    <n v="0"/>
    <n v="0"/>
    <n v="0"/>
    <n v="0"/>
    <n v="1697.3400000000001"/>
    <n v="0"/>
    <n v="0"/>
    <n v="1697.3400000000001"/>
    <n v="1697.3400000000001"/>
    <n v="0"/>
    <n v="0"/>
    <n v="0"/>
    <n v="0"/>
    <n v="0"/>
    <n v="0"/>
    <n v="0"/>
    <n v="0"/>
    <n v="0"/>
    <n v="0"/>
    <n v="0"/>
    <n v="0"/>
    <n v="0"/>
    <n v="0"/>
    <n v="0"/>
    <n v="0"/>
    <n v="0"/>
    <n v="0"/>
    <n v="0"/>
    <n v="0"/>
    <n v="0"/>
    <n v="0"/>
    <n v="0"/>
    <n v="0"/>
    <n v="0"/>
    <n v="0"/>
    <n v="0"/>
    <n v="0"/>
    <n v="0"/>
    <n v="0"/>
    <n v="0"/>
    <n v="0"/>
    <n v="0"/>
    <n v="0"/>
    <n v="0"/>
    <n v="0"/>
    <n v="0"/>
  </r>
  <r>
    <s v="Rosentrater"/>
    <s v="Large Distinct Projects"/>
    <s v="Asset Condition"/>
    <s v="Primary URD Cable Replacement"/>
    <s v="ED"/>
    <s v="WA"/>
    <x v="9"/>
    <s v="E Distribution"/>
    <n v="2021"/>
    <n v="1"/>
    <n v="0"/>
    <n v="0"/>
    <n v="0"/>
    <n v="0"/>
    <n v="0"/>
    <n v="0"/>
    <n v="0"/>
    <n v="0"/>
    <n v="0"/>
    <n v="0"/>
    <n v="658.5200000000001"/>
    <n v="1670.01"/>
    <n v="3522.13"/>
    <n v="5850.66"/>
    <n v="5850.66"/>
    <n v="0"/>
    <n v="0"/>
    <n v="0"/>
    <n v="0"/>
    <n v="0"/>
    <n v="0"/>
    <n v="0"/>
    <n v="0"/>
    <n v="0"/>
    <n v="0"/>
    <n v="0"/>
    <n v="0"/>
    <n v="658.5200000000001"/>
    <n v="1670.01"/>
    <n v="3522.13"/>
    <n v="5850.66"/>
    <n v="5850.66"/>
    <n v="0"/>
    <n v="0"/>
    <n v="0"/>
    <n v="0"/>
    <n v="0"/>
    <n v="0"/>
    <n v="0"/>
    <n v="0"/>
    <n v="0"/>
    <n v="0"/>
    <n v="0"/>
    <n v="0"/>
    <n v="0"/>
    <n v="0"/>
    <n v="0"/>
    <n v="0"/>
    <n v="0"/>
    <n v="0"/>
    <n v="0"/>
    <n v="0"/>
  </r>
  <r>
    <s v="Rosentrater"/>
    <s v="Mandatory &amp; Compliance"/>
    <s v="Mandatory &amp; Compliance"/>
    <s v="Protection System Upgrade for PRC-002"/>
    <s v="ED"/>
    <s v="AN"/>
    <x v="7"/>
    <s v="General"/>
    <n v="2021"/>
    <n v="0.65539999999999998"/>
    <n v="0"/>
    <n v="0"/>
    <n v="0"/>
    <n v="0"/>
    <n v="0"/>
    <n v="0"/>
    <n v="0"/>
    <n v="0"/>
    <n v="0"/>
    <n v="0"/>
    <n v="30312.79"/>
    <n v="0"/>
    <n v="0"/>
    <n v="30312.79"/>
    <n v="30312.79"/>
    <n v="0"/>
    <n v="0"/>
    <n v="0"/>
    <n v="0"/>
    <n v="0"/>
    <n v="0"/>
    <n v="0"/>
    <n v="0"/>
    <n v="0"/>
    <n v="0"/>
    <n v="0"/>
    <n v="0"/>
    <n v="19867.002565999999"/>
    <n v="0"/>
    <n v="0"/>
    <n v="19867.002565999999"/>
    <n v="19867.002565999999"/>
    <n v="0"/>
    <n v="0"/>
    <n v="0"/>
    <n v="0"/>
    <n v="0"/>
    <n v="0"/>
    <n v="0"/>
    <n v="0"/>
    <n v="0"/>
    <n v="0"/>
    <n v="0"/>
    <n v="0"/>
    <n v="0"/>
    <n v="0"/>
    <n v="0"/>
    <n v="0"/>
    <n v="0"/>
    <n v="0"/>
    <n v="0"/>
    <n v="0"/>
  </r>
  <r>
    <s v="Rosentrater"/>
    <s v="Mandatory &amp; Compliance"/>
    <s v="Mandatory &amp; Compliance"/>
    <s v="Protection System Upgrade for PRC-002"/>
    <s v="ED"/>
    <s v="AN"/>
    <x v="3"/>
    <s v="Transmission"/>
    <n v="2021"/>
    <n v="0.65539999999999998"/>
    <n v="0"/>
    <n v="0"/>
    <n v="0"/>
    <n v="0"/>
    <n v="0"/>
    <n v="0"/>
    <n v="0"/>
    <n v="0"/>
    <n v="0"/>
    <n v="0"/>
    <n v="-30312.790000000095"/>
    <n v="809110.11"/>
    <n v="320995.39999999997"/>
    <n v="1099792.7199999997"/>
    <n v="1099792.7199999997"/>
    <n v="0"/>
    <n v="0"/>
    <n v="0"/>
    <n v="0"/>
    <n v="0"/>
    <n v="0"/>
    <n v="0"/>
    <n v="0"/>
    <n v="0"/>
    <n v="0"/>
    <n v="0"/>
    <n v="0"/>
    <n v="-19867.002566000061"/>
    <n v="530290.76609399996"/>
    <n v="210380.38515999998"/>
    <n v="720804.14868799993"/>
    <n v="720804.14868799993"/>
    <n v="0"/>
    <n v="0"/>
    <n v="0"/>
    <n v="0"/>
    <n v="0"/>
    <n v="0"/>
    <n v="0"/>
    <n v="0"/>
    <n v="0"/>
    <n v="0"/>
    <n v="0"/>
    <n v="0"/>
    <n v="0"/>
    <n v="0"/>
    <n v="0"/>
    <n v="0"/>
    <n v="0"/>
    <n v="0"/>
    <n v="0"/>
    <n v="0"/>
  </r>
  <r>
    <s v="Rosentrater"/>
    <s v="Other"/>
    <s v="Customer Requested"/>
    <s v="Rattlesnake Flat Wind Farm Project 115kV Integration Project"/>
    <s v="CD"/>
    <s v="AA"/>
    <x v="7"/>
    <s v="General"/>
    <n v="2021"/>
    <n v="0.47784834680000005"/>
    <n v="0.15089759249999998"/>
    <n v="0"/>
    <n v="0"/>
    <n v="0"/>
    <n v="0"/>
    <n v="0"/>
    <n v="0"/>
    <n v="0"/>
    <n v="0"/>
    <n v="0"/>
    <n v="0.12"/>
    <n v="0"/>
    <n v="-360.10999999998603"/>
    <n v="-359.98999999998603"/>
    <n v="-359.98999999998603"/>
    <n v="0"/>
    <n v="0"/>
    <n v="0"/>
    <n v="0"/>
    <n v="0"/>
    <n v="0"/>
    <n v="0"/>
    <n v="0"/>
    <n v="0"/>
    <n v="0"/>
    <n v="0"/>
    <n v="0"/>
    <n v="5.7341801616000006E-2"/>
    <n v="0"/>
    <n v="-172.07796816614135"/>
    <n v="-172.02062636452536"/>
    <n v="-172.02062636452536"/>
    <n v="0"/>
    <n v="0"/>
    <n v="0"/>
    <n v="0"/>
    <n v="0"/>
    <n v="0"/>
    <n v="0"/>
    <n v="0"/>
    <n v="0"/>
    <n v="0"/>
    <n v="0"/>
    <n v="0"/>
    <n v="1.8107711099999996E-2"/>
    <n v="0"/>
    <n v="-54.339732035172887"/>
    <n v="-54.321624324072886"/>
    <n v="-54.321624324072886"/>
    <n v="0"/>
    <n v="0"/>
    <n v="0"/>
  </r>
  <r>
    <s v="Rosentrater"/>
    <s v="Other"/>
    <s v="Customer Requested"/>
    <s v="Rattlesnake Flat Wind Farm Project 115kV Integration Project"/>
    <s v="ED"/>
    <s v="AN"/>
    <x v="7"/>
    <s v="General"/>
    <n v="2021"/>
    <n v="0.65539999999999998"/>
    <n v="0"/>
    <n v="0"/>
    <n v="0"/>
    <n v="0"/>
    <n v="0"/>
    <n v="0"/>
    <n v="0"/>
    <n v="0"/>
    <n v="0"/>
    <n v="0"/>
    <n v="-0.16"/>
    <n v="0"/>
    <n v="385.77"/>
    <n v="385.60999999999996"/>
    <n v="385.60999999999996"/>
    <n v="0"/>
    <n v="0"/>
    <n v="0"/>
    <n v="0"/>
    <n v="0"/>
    <n v="0"/>
    <n v="0"/>
    <n v="0"/>
    <n v="0"/>
    <n v="0"/>
    <n v="0"/>
    <n v="0"/>
    <n v="-0.104864"/>
    <n v="0"/>
    <n v="252.83365799999999"/>
    <n v="252.72879399999999"/>
    <n v="252.72879399999999"/>
    <n v="0"/>
    <n v="0"/>
    <n v="0"/>
    <n v="0"/>
    <n v="0"/>
    <n v="0"/>
    <n v="0"/>
    <n v="0"/>
    <n v="0"/>
    <n v="0"/>
    <n v="0"/>
    <n v="0"/>
    <n v="0"/>
    <n v="0"/>
    <n v="0"/>
    <n v="0"/>
    <n v="0"/>
    <n v="0"/>
    <n v="0"/>
    <n v="0"/>
  </r>
  <r>
    <s v="Thackston"/>
    <s v="Programs"/>
    <s v="Asset Condition"/>
    <s v="Regulating Hydro"/>
    <s v="ED"/>
    <s v="AN"/>
    <x v="7"/>
    <s v="General"/>
    <n v="2021"/>
    <n v="0.65539999999999998"/>
    <n v="0"/>
    <n v="0"/>
    <n v="0"/>
    <n v="0"/>
    <n v="0"/>
    <n v="0"/>
    <n v="0"/>
    <n v="0"/>
    <n v="0"/>
    <n v="0"/>
    <n v="0"/>
    <n v="0"/>
    <n v="56847.15"/>
    <n v="56847.15"/>
    <n v="56847.15"/>
    <n v="0"/>
    <n v="0"/>
    <n v="0"/>
    <n v="0"/>
    <n v="0"/>
    <n v="0"/>
    <n v="0"/>
    <n v="0"/>
    <n v="0"/>
    <n v="0"/>
    <n v="0"/>
    <n v="0"/>
    <n v="0"/>
    <n v="0"/>
    <n v="37257.622109999997"/>
    <n v="37257.622109999997"/>
    <n v="37257.622109999997"/>
    <n v="0"/>
    <n v="0"/>
    <n v="0"/>
    <n v="0"/>
    <n v="0"/>
    <n v="0"/>
    <n v="0"/>
    <n v="0"/>
    <n v="0"/>
    <n v="0"/>
    <n v="0"/>
    <n v="0"/>
    <n v="0"/>
    <n v="0"/>
    <n v="0"/>
    <n v="0"/>
    <n v="0"/>
    <n v="0"/>
    <n v="0"/>
    <n v="0"/>
  </r>
  <r>
    <s v="Thackston"/>
    <s v="Programs"/>
    <s v="Asset Condition"/>
    <s v="Regulating Hydro"/>
    <s v="ED"/>
    <s v="AN"/>
    <x v="3"/>
    <s v="Transmission"/>
    <n v="2021"/>
    <n v="0.65539999999999998"/>
    <n v="0"/>
    <n v="0"/>
    <n v="0"/>
    <n v="0"/>
    <n v="0"/>
    <n v="0"/>
    <n v="0"/>
    <n v="0"/>
    <n v="0"/>
    <n v="0"/>
    <n v="0"/>
    <n v="0"/>
    <n v="121718.8"/>
    <n v="121718.8"/>
    <n v="121718.8"/>
    <n v="0"/>
    <n v="0"/>
    <n v="0"/>
    <n v="0"/>
    <n v="0"/>
    <n v="0"/>
    <n v="0"/>
    <n v="0"/>
    <n v="0"/>
    <n v="0"/>
    <n v="0"/>
    <n v="0"/>
    <n v="0"/>
    <n v="0"/>
    <n v="79774.501520000005"/>
    <n v="79774.501520000005"/>
    <n v="79774.501520000005"/>
    <n v="0"/>
    <n v="0"/>
    <n v="0"/>
    <n v="0"/>
    <n v="0"/>
    <n v="0"/>
    <n v="0"/>
    <n v="0"/>
    <n v="0"/>
    <n v="0"/>
    <n v="0"/>
    <n v="0"/>
    <n v="0"/>
    <n v="0"/>
    <n v="0"/>
    <n v="0"/>
    <n v="0"/>
    <n v="0"/>
    <n v="0"/>
    <n v="0"/>
  </r>
  <r>
    <s v="Thackston"/>
    <s v="Programs"/>
    <s v="Asset Condition"/>
    <s v="Regulating Hydro"/>
    <s v="ED"/>
    <s v="AN"/>
    <x v="2"/>
    <s v="Production - Hydro"/>
    <n v="2021"/>
    <n v="0.65539999999999998"/>
    <n v="0"/>
    <n v="0"/>
    <n v="0"/>
    <n v="0"/>
    <n v="0"/>
    <n v="0"/>
    <n v="0"/>
    <n v="0"/>
    <n v="0"/>
    <n v="0"/>
    <n v="3766.36"/>
    <n v="20606.169999999998"/>
    <n v="452983.75999999995"/>
    <n v="477356.28999999992"/>
    <n v="477356.28999999992"/>
    <n v="0"/>
    <n v="0"/>
    <n v="0"/>
    <n v="0"/>
    <n v="0"/>
    <n v="0"/>
    <n v="0"/>
    <n v="0"/>
    <n v="0"/>
    <n v="0"/>
    <n v="0"/>
    <n v="0"/>
    <n v="2468.4723439999998"/>
    <n v="13505.283817999998"/>
    <n v="296885.55630399997"/>
    <n v="312859.31246599997"/>
    <n v="312859.31246599997"/>
    <n v="0"/>
    <n v="0"/>
    <n v="0"/>
    <n v="0"/>
    <n v="0"/>
    <n v="0"/>
    <n v="0"/>
    <n v="0"/>
    <n v="0"/>
    <n v="0"/>
    <n v="0"/>
    <n v="0"/>
    <n v="0"/>
    <n v="0"/>
    <n v="0"/>
    <n v="0"/>
    <n v="0"/>
    <n v="0"/>
    <n v="0"/>
    <n v="0"/>
  </r>
  <r>
    <s v="Thackston"/>
    <s v="Mandatory &amp; Compliance"/>
    <s v="Mandatory &amp; Compliance"/>
    <s v="Right-of-Way Use Permits"/>
    <s v="GD"/>
    <s v="OR"/>
    <x v="11"/>
    <s v="G Distribution"/>
    <n v="2021"/>
    <n v="0"/>
    <n v="0"/>
    <n v="0"/>
    <n v="0"/>
    <n v="0"/>
    <n v="0"/>
    <n v="0"/>
    <n v="0"/>
    <n v="0"/>
    <n v="0"/>
    <n v="0"/>
    <n v="0"/>
    <n v="3915.86"/>
    <n v="54.65"/>
    <n v="3970.51"/>
    <n v="3970.51"/>
    <n v="0"/>
    <n v="0"/>
    <n v="0"/>
    <n v="0"/>
    <n v="0"/>
    <n v="0"/>
    <n v="0"/>
    <n v="0"/>
    <n v="0"/>
    <n v="0"/>
    <n v="0"/>
    <n v="0"/>
    <n v="0"/>
    <n v="0"/>
    <n v="0"/>
    <n v="0"/>
    <n v="0"/>
    <n v="0"/>
    <n v="0"/>
    <n v="0"/>
    <n v="0"/>
    <n v="0"/>
    <n v="0"/>
    <n v="0"/>
    <n v="0"/>
    <n v="0"/>
    <n v="0"/>
    <n v="0"/>
    <n v="0"/>
    <n v="0"/>
    <n v="0"/>
    <n v="0"/>
    <n v="0"/>
    <n v="0"/>
    <n v="0"/>
    <n v="0"/>
    <n v="0"/>
  </r>
  <r>
    <s v="Thackston"/>
    <s v="Mandatory &amp; Compliance"/>
    <s v="Mandatory &amp; Compliance"/>
    <s v="Right-of-Way Use Permits"/>
    <s v="GD"/>
    <s v="WA"/>
    <x v="11"/>
    <s v="G Distribution"/>
    <n v="2021"/>
    <n v="0"/>
    <n v="1"/>
    <n v="0"/>
    <n v="0"/>
    <n v="0"/>
    <n v="0"/>
    <n v="0"/>
    <n v="0"/>
    <n v="0"/>
    <n v="0"/>
    <n v="0"/>
    <n v="0"/>
    <n v="9264.9599999999991"/>
    <n v="81.64"/>
    <n v="9346.5999999999985"/>
    <n v="9346.5999999999985"/>
    <n v="0"/>
    <n v="0"/>
    <n v="0"/>
    <n v="0"/>
    <n v="0"/>
    <n v="0"/>
    <n v="0"/>
    <n v="0"/>
    <n v="0"/>
    <n v="0"/>
    <n v="0"/>
    <n v="0"/>
    <n v="0"/>
    <n v="0"/>
    <n v="0"/>
    <n v="0"/>
    <n v="0"/>
    <n v="0"/>
    <n v="0"/>
    <n v="0"/>
    <n v="0"/>
    <n v="0"/>
    <n v="0"/>
    <n v="0"/>
    <n v="0"/>
    <n v="0"/>
    <n v="0"/>
    <n v="0"/>
    <n v="0"/>
    <n v="0"/>
    <n v="9264.9599999999991"/>
    <n v="81.64"/>
    <n v="9346.5999999999985"/>
    <n v="9346.5999999999985"/>
    <n v="0"/>
    <n v="0"/>
    <n v="0"/>
  </r>
  <r>
    <s v="Thackston"/>
    <s v="Mandatory &amp; Compliance"/>
    <s v="Mandatory &amp; Compliance"/>
    <s v="Right-of-Way Use Permits"/>
    <s v="GD"/>
    <s v="ID"/>
    <x v="11"/>
    <s v="G Distribution"/>
    <n v="2021"/>
    <n v="0"/>
    <n v="0"/>
    <n v="0"/>
    <n v="0"/>
    <n v="0"/>
    <n v="0"/>
    <n v="0"/>
    <n v="0"/>
    <n v="0"/>
    <n v="0"/>
    <n v="0"/>
    <n v="0"/>
    <n v="36238.76"/>
    <n v="0"/>
    <n v="36238.76"/>
    <n v="36238.76"/>
    <n v="0"/>
    <n v="0"/>
    <n v="0"/>
    <n v="0"/>
    <n v="0"/>
    <n v="0"/>
    <n v="0"/>
    <n v="0"/>
    <n v="0"/>
    <n v="0"/>
    <n v="0"/>
    <n v="0"/>
    <n v="0"/>
    <n v="0"/>
    <n v="0"/>
    <n v="0"/>
    <n v="0"/>
    <n v="0"/>
    <n v="0"/>
    <n v="0"/>
    <n v="0"/>
    <n v="0"/>
    <n v="0"/>
    <n v="0"/>
    <n v="0"/>
    <n v="0"/>
    <n v="0"/>
    <n v="0"/>
    <n v="0"/>
    <n v="0"/>
    <n v="0"/>
    <n v="0"/>
    <n v="0"/>
    <n v="0"/>
    <n v="0"/>
    <n v="0"/>
    <n v="0"/>
  </r>
  <r>
    <s v="Thackston"/>
    <s v="Mandatory &amp; Compliance"/>
    <s v="Mandatory &amp; Compliance"/>
    <s v="Right-of-Way Use Permits"/>
    <s v="ED"/>
    <s v="WA"/>
    <x v="9"/>
    <s v="E Distribution"/>
    <n v="2021"/>
    <n v="1"/>
    <n v="0"/>
    <n v="0"/>
    <n v="0"/>
    <n v="0"/>
    <n v="0"/>
    <n v="0"/>
    <n v="0"/>
    <n v="0"/>
    <n v="0"/>
    <n v="0"/>
    <n v="0"/>
    <n v="39576.589999999997"/>
    <n v="1743.53"/>
    <n v="41320.119999999995"/>
    <n v="41320.119999999995"/>
    <n v="0"/>
    <n v="0"/>
    <n v="0"/>
    <n v="0"/>
    <n v="0"/>
    <n v="0"/>
    <n v="0"/>
    <n v="0"/>
    <n v="0"/>
    <n v="0"/>
    <n v="0"/>
    <n v="0"/>
    <n v="0"/>
    <n v="39576.589999999997"/>
    <n v="1743.53"/>
    <n v="41320.119999999995"/>
    <n v="41320.119999999995"/>
    <n v="0"/>
    <n v="0"/>
    <n v="0"/>
    <n v="0"/>
    <n v="0"/>
    <n v="0"/>
    <n v="0"/>
    <n v="0"/>
    <n v="0"/>
    <n v="0"/>
    <n v="0"/>
    <n v="0"/>
    <n v="0"/>
    <n v="0"/>
    <n v="0"/>
    <n v="0"/>
    <n v="0"/>
    <n v="0"/>
    <n v="0"/>
    <n v="0"/>
  </r>
  <r>
    <s v="Thackston"/>
    <s v="Mandatory &amp; Compliance"/>
    <s v="Mandatory &amp; Compliance"/>
    <s v="Right-of-Way Use Permits"/>
    <s v="ED"/>
    <s v="ID"/>
    <x v="9"/>
    <s v="E Distribution"/>
    <n v="2021"/>
    <n v="0"/>
    <n v="0"/>
    <n v="0"/>
    <n v="0"/>
    <n v="0"/>
    <n v="0"/>
    <n v="0"/>
    <n v="0"/>
    <n v="0"/>
    <n v="0"/>
    <n v="0"/>
    <n v="0"/>
    <n v="51178.18"/>
    <n v="85.56"/>
    <n v="51263.74"/>
    <n v="51263.74"/>
    <n v="0"/>
    <n v="0"/>
    <n v="0"/>
    <n v="0"/>
    <n v="0"/>
    <n v="0"/>
    <n v="0"/>
    <n v="0"/>
    <n v="0"/>
    <n v="0"/>
    <n v="0"/>
    <n v="0"/>
    <n v="0"/>
    <n v="0"/>
    <n v="0"/>
    <n v="0"/>
    <n v="0"/>
    <n v="0"/>
    <n v="0"/>
    <n v="0"/>
    <n v="0"/>
    <n v="0"/>
    <n v="0"/>
    <n v="0"/>
    <n v="0"/>
    <n v="0"/>
    <n v="0"/>
    <n v="0"/>
    <n v="0"/>
    <n v="0"/>
    <n v="0"/>
    <n v="0"/>
    <n v="0"/>
    <n v="0"/>
    <n v="0"/>
    <n v="0"/>
    <n v="0"/>
  </r>
  <r>
    <s v="Thackston"/>
    <s v="Mandatory &amp; Compliance"/>
    <s v="Mandatory &amp; Compliance"/>
    <s v="Right-of-Way Use Permits"/>
    <s v="ED"/>
    <s v="AN"/>
    <x v="3"/>
    <s v="Transmission"/>
    <n v="2021"/>
    <n v="0.65539999999999998"/>
    <n v="0"/>
    <n v="0"/>
    <n v="0"/>
    <n v="0"/>
    <n v="0"/>
    <n v="0"/>
    <n v="0"/>
    <n v="0"/>
    <n v="0"/>
    <n v="0"/>
    <n v="897.86"/>
    <n v="39780.789999999994"/>
    <n v="13681.96"/>
    <n v="54360.609999999993"/>
    <n v="54360.609999999993"/>
    <n v="0"/>
    <n v="0"/>
    <n v="0"/>
    <n v="0"/>
    <n v="0"/>
    <n v="0"/>
    <n v="0"/>
    <n v="0"/>
    <n v="0"/>
    <n v="0"/>
    <n v="0"/>
    <n v="0"/>
    <n v="588.45744400000001"/>
    <n v="26072.329765999995"/>
    <n v="8967.1565839999985"/>
    <n v="35627.943793999992"/>
    <n v="35627.943793999992"/>
    <n v="0"/>
    <n v="0"/>
    <n v="0"/>
    <n v="0"/>
    <n v="0"/>
    <n v="0"/>
    <n v="0"/>
    <n v="0"/>
    <n v="0"/>
    <n v="0"/>
    <n v="0"/>
    <n v="0"/>
    <n v="0"/>
    <n v="0"/>
    <n v="0"/>
    <n v="0"/>
    <n v="0"/>
    <n v="0"/>
    <n v="0"/>
    <n v="0"/>
  </r>
  <r>
    <s v="Rosentrater"/>
    <s v="Mandatory &amp; Compliance"/>
    <s v="Mandatory &amp; Compliance"/>
    <s v="Saddle Mountain 230/115kV Station (New) Integration Project Phase 1"/>
    <s v="ED"/>
    <s v="AN"/>
    <x v="3"/>
    <s v="Transmission"/>
    <n v="2021"/>
    <n v="0.65539999999999998"/>
    <n v="0"/>
    <n v="0"/>
    <n v="0"/>
    <n v="0"/>
    <n v="0"/>
    <n v="0"/>
    <n v="0"/>
    <n v="0"/>
    <n v="0"/>
    <n v="0"/>
    <n v="299.5"/>
    <n v="9673.7800000000007"/>
    <n v="0"/>
    <n v="9973.2800000000007"/>
    <n v="9973.2800000000007"/>
    <n v="0"/>
    <n v="0"/>
    <n v="0"/>
    <n v="0"/>
    <n v="0"/>
    <n v="0"/>
    <n v="0"/>
    <n v="0"/>
    <n v="0"/>
    <n v="0"/>
    <n v="0"/>
    <n v="0"/>
    <n v="196.29229999999998"/>
    <n v="6340.195412"/>
    <n v="0"/>
    <n v="6536.4877120000001"/>
    <n v="6536.4877120000001"/>
    <n v="0"/>
    <n v="0"/>
    <n v="0"/>
    <n v="0"/>
    <n v="0"/>
    <n v="0"/>
    <n v="0"/>
    <n v="0"/>
    <n v="0"/>
    <n v="0"/>
    <n v="0"/>
    <n v="0"/>
    <n v="0"/>
    <n v="0"/>
    <n v="0"/>
    <n v="0"/>
    <n v="0"/>
    <n v="0"/>
    <n v="0"/>
    <n v="0"/>
  </r>
  <r>
    <s v="Rosentrater"/>
    <s v="Mandatory &amp; Compliance"/>
    <s v="Mandatory &amp; Compliance"/>
    <s v="Saddle Mountain 230/115kV Station (New) Integration Project Phase 1"/>
    <s v="CD"/>
    <s v="AA"/>
    <x v="7"/>
    <s v="General"/>
    <n v="2021"/>
    <n v="0.47784834680000005"/>
    <n v="0.15089759249999998"/>
    <n v="0"/>
    <n v="0"/>
    <n v="0"/>
    <n v="0"/>
    <n v="0"/>
    <n v="0"/>
    <n v="0"/>
    <n v="0"/>
    <n v="0"/>
    <n v="0"/>
    <n v="-3.5599999999999996"/>
    <n v="552356.73"/>
    <n v="552353.16999999993"/>
    <n v="552353.16999999993"/>
    <n v="0"/>
    <n v="0"/>
    <n v="0"/>
    <n v="0"/>
    <n v="0"/>
    <n v="0"/>
    <n v="0"/>
    <n v="0"/>
    <n v="0"/>
    <n v="0"/>
    <n v="0"/>
    <n v="0"/>
    <n v="0"/>
    <n v="-1.7011401146080001"/>
    <n v="263942.75027435395"/>
    <n v="263941.04913423932"/>
    <n v="263941.04913423932"/>
    <n v="0"/>
    <n v="0"/>
    <n v="0"/>
    <n v="0"/>
    <n v="0"/>
    <n v="0"/>
    <n v="0"/>
    <n v="0"/>
    <n v="0"/>
    <n v="0"/>
    <n v="0"/>
    <n v="0"/>
    <n v="0"/>
    <n v="-0.53719542929999986"/>
    <n v="83349.300758172511"/>
    <n v="83348.763562743217"/>
    <n v="83348.763562743217"/>
    <n v="0"/>
    <n v="0"/>
    <n v="0"/>
  </r>
  <r>
    <s v="Rosentrater"/>
    <s v="Mandatory &amp; Compliance"/>
    <s v="Mandatory &amp; Compliance"/>
    <s v="Saddle Mountain 230/115kV Station (New) Integration Project Phase 1"/>
    <s v="ED"/>
    <s v="AN"/>
    <x v="7"/>
    <s v="General"/>
    <n v="2021"/>
    <n v="0.65539999999999998"/>
    <n v="0"/>
    <n v="0"/>
    <n v="0"/>
    <n v="0"/>
    <n v="0"/>
    <n v="0"/>
    <n v="0"/>
    <n v="0"/>
    <n v="0"/>
    <n v="0"/>
    <n v="1916.3700000000001"/>
    <n v="13269.56"/>
    <n v="583569.01000000013"/>
    <n v="598754.94000000018"/>
    <n v="598754.94000000018"/>
    <n v="0"/>
    <n v="0"/>
    <n v="0"/>
    <n v="0"/>
    <n v="0"/>
    <n v="0"/>
    <n v="0"/>
    <n v="0"/>
    <n v="0"/>
    <n v="0"/>
    <n v="0"/>
    <n v="0"/>
    <n v="1255.9888980000001"/>
    <n v="8696.869623999999"/>
    <n v="382471.12915400008"/>
    <n v="392423.98767600011"/>
    <n v="392423.98767600011"/>
    <n v="0"/>
    <n v="0"/>
    <n v="0"/>
    <n v="0"/>
    <n v="0"/>
    <n v="0"/>
    <n v="0"/>
    <n v="0"/>
    <n v="0"/>
    <n v="0"/>
    <n v="0"/>
    <n v="0"/>
    <n v="0"/>
    <n v="0"/>
    <n v="0"/>
    <n v="0"/>
    <n v="0"/>
    <n v="0"/>
    <n v="0"/>
    <n v="0"/>
  </r>
  <r>
    <s v="Rosentrater"/>
    <s v="Mandatory &amp; Compliance"/>
    <s v="Mandatory &amp; Compliance"/>
    <s v="Saddle Mountain 230/115kV Station (New) Integration Project Phase 1"/>
    <s v="CD"/>
    <s v="WA"/>
    <x v="7"/>
    <s v="General"/>
    <n v="2021"/>
    <n v="0.77217999999999998"/>
    <n v="0.22781999999999999"/>
    <n v="0"/>
    <n v="0"/>
    <n v="0"/>
    <n v="0"/>
    <n v="0"/>
    <n v="0"/>
    <n v="0"/>
    <n v="0"/>
    <n v="0"/>
    <n v="0"/>
    <n v="3.5999999999999996"/>
    <n v="1340620.49"/>
    <n v="1340624.0900000001"/>
    <n v="1340624.0900000001"/>
    <n v="0"/>
    <n v="0"/>
    <n v="0"/>
    <n v="0"/>
    <n v="0"/>
    <n v="0"/>
    <n v="0"/>
    <n v="0"/>
    <n v="0"/>
    <n v="0"/>
    <n v="0"/>
    <n v="0"/>
    <n v="0"/>
    <n v="2.7798479999999994"/>
    <n v="1035200.3299681999"/>
    <n v="1035203.1098162"/>
    <n v="1035203.1098162"/>
    <n v="0"/>
    <n v="0"/>
    <n v="0"/>
    <n v="0"/>
    <n v="0"/>
    <n v="0"/>
    <n v="0"/>
    <n v="0"/>
    <n v="0"/>
    <n v="0"/>
    <n v="0"/>
    <n v="0"/>
    <n v="0"/>
    <n v="0.82015199999999988"/>
    <n v="305420.16003179998"/>
    <n v="305420.98018379998"/>
    <n v="305420.98018379998"/>
    <n v="0"/>
    <n v="0"/>
    <n v="0"/>
  </r>
  <r>
    <s v="Rosentrater"/>
    <s v="Mandatory &amp; Compliance"/>
    <s v="Mandatory &amp; Compliance"/>
    <s v="Saddle Mountain 230/115kV Station (New) Integration Project Phase 2"/>
    <s v="ED"/>
    <s v="AN"/>
    <x v="3"/>
    <s v="Transmission"/>
    <n v="2021"/>
    <n v="0.65539999999999998"/>
    <n v="0"/>
    <n v="0"/>
    <n v="0"/>
    <n v="0"/>
    <n v="0"/>
    <n v="0"/>
    <n v="0"/>
    <n v="0"/>
    <n v="0"/>
    <n v="0"/>
    <n v="797384.2"/>
    <n v="0"/>
    <n v="540"/>
    <n v="797924.2"/>
    <n v="797924.2"/>
    <n v="0"/>
    <n v="0"/>
    <n v="0"/>
    <n v="0"/>
    <n v="0"/>
    <n v="0"/>
    <n v="0"/>
    <n v="0"/>
    <n v="0"/>
    <n v="0"/>
    <n v="0"/>
    <n v="0"/>
    <n v="522605.60467999993"/>
    <n v="0"/>
    <n v="353.916"/>
    <n v="522959.52067999996"/>
    <n v="522959.52067999996"/>
    <n v="0"/>
    <n v="0"/>
    <n v="0"/>
    <n v="0"/>
    <n v="0"/>
    <n v="0"/>
    <n v="0"/>
    <n v="0"/>
    <n v="0"/>
    <n v="0"/>
    <n v="0"/>
    <n v="0"/>
    <n v="0"/>
    <n v="0"/>
    <n v="0"/>
    <n v="0"/>
    <n v="0"/>
    <n v="0"/>
    <n v="0"/>
    <n v="0"/>
  </r>
  <r>
    <s v="Rosentrater"/>
    <s v="Mandatory &amp; Compliance"/>
    <s v="Mandatory &amp; Compliance"/>
    <s v="Saddle Mountain 230/115kV Station (New) Integration Project Phase 2"/>
    <s v="ED"/>
    <s v="WA"/>
    <x v="9"/>
    <s v="E Distribution"/>
    <n v="2021"/>
    <n v="1"/>
    <n v="0"/>
    <n v="0"/>
    <n v="0"/>
    <n v="0"/>
    <n v="0"/>
    <n v="0"/>
    <n v="0"/>
    <n v="0"/>
    <n v="0"/>
    <n v="0"/>
    <n v="0"/>
    <n v="1212749.3999999999"/>
    <n v="170.12"/>
    <n v="1212919.52"/>
    <n v="1212919.52"/>
    <n v="0"/>
    <n v="0"/>
    <n v="0"/>
    <n v="0"/>
    <n v="0"/>
    <n v="0"/>
    <n v="0"/>
    <n v="0"/>
    <n v="0"/>
    <n v="0"/>
    <n v="0"/>
    <n v="0"/>
    <n v="0"/>
    <n v="1212749.3999999999"/>
    <n v="170.12"/>
    <n v="1212919.52"/>
    <n v="1212919.52"/>
    <n v="0"/>
    <n v="0"/>
    <n v="0"/>
    <n v="0"/>
    <n v="0"/>
    <n v="0"/>
    <n v="0"/>
    <n v="0"/>
    <n v="0"/>
    <n v="0"/>
    <n v="0"/>
    <n v="0"/>
    <n v="0"/>
    <n v="0"/>
    <n v="0"/>
    <n v="0"/>
    <n v="0"/>
    <n v="0"/>
    <n v="0"/>
    <n v="0"/>
  </r>
  <r>
    <s v="Rosentrater"/>
    <s v="Programs"/>
    <s v="Asset Condition"/>
    <s v="SCADA - SOO and BuCC"/>
    <s v="CD"/>
    <s v="AA"/>
    <x v="0"/>
    <s v="Hardware"/>
    <n v="2021"/>
    <n v="0.47784834680000005"/>
    <n v="0.15089759249999998"/>
    <n v="0"/>
    <n v="0"/>
    <n v="0"/>
    <n v="0"/>
    <n v="0"/>
    <n v="0"/>
    <n v="0"/>
    <n v="0"/>
    <n v="0"/>
    <n v="5285.2"/>
    <n v="3524.9700000000003"/>
    <n v="508.91"/>
    <n v="9319.08"/>
    <n v="9319.08"/>
    <n v="0"/>
    <n v="0"/>
    <n v="0"/>
    <n v="0"/>
    <n v="0"/>
    <n v="0"/>
    <n v="0"/>
    <n v="0"/>
    <n v="0"/>
    <n v="0"/>
    <n v="0"/>
    <n v="0"/>
    <n v="2525.5240825073602"/>
    <n v="1684.4010870195964"/>
    <n v="243.18180216998803"/>
    <n v="4453.106971696945"/>
    <n v="4453.106971696945"/>
    <n v="0"/>
    <n v="0"/>
    <n v="0"/>
    <n v="0"/>
    <n v="0"/>
    <n v="0"/>
    <n v="0"/>
    <n v="0"/>
    <n v="0"/>
    <n v="0"/>
    <n v="0"/>
    <n v="0"/>
    <n v="797.52395588099989"/>
    <n v="531.909486634725"/>
    <n v="76.79329379917499"/>
    <n v="1406.2267363148999"/>
    <n v="1406.2267363148999"/>
    <n v="0"/>
    <n v="0"/>
    <n v="0"/>
  </r>
  <r>
    <s v="Rosentrater"/>
    <s v="Programs"/>
    <s v="Asset Condition"/>
    <s v="SCADA - SOO and BuCC"/>
    <s v="CD"/>
    <s v="AA"/>
    <x v="7"/>
    <s v="General"/>
    <n v="2021"/>
    <n v="0.47784834680000005"/>
    <n v="0.15089759249999998"/>
    <n v="0"/>
    <n v="0"/>
    <n v="0"/>
    <n v="0"/>
    <n v="0"/>
    <n v="0"/>
    <n v="0"/>
    <n v="0"/>
    <n v="0"/>
    <n v="0"/>
    <n v="0"/>
    <n v="58033.72"/>
    <n v="58033.72"/>
    <n v="58033.72"/>
    <n v="0"/>
    <n v="0"/>
    <n v="0"/>
    <n v="0"/>
    <n v="0"/>
    <n v="0"/>
    <n v="0"/>
    <n v="0"/>
    <n v="0"/>
    <n v="0"/>
    <n v="0"/>
    <n v="0"/>
    <n v="0"/>
    <n v="0"/>
    <n v="27731.3171606541"/>
    <n v="27731.3171606541"/>
    <n v="27731.3171606541"/>
    <n v="0"/>
    <n v="0"/>
    <n v="0"/>
    <n v="0"/>
    <n v="0"/>
    <n v="0"/>
    <n v="0"/>
    <n v="0"/>
    <n v="0"/>
    <n v="0"/>
    <n v="0"/>
    <n v="0"/>
    <n v="0"/>
    <n v="0"/>
    <n v="8757.1486318191"/>
    <n v="8757.1486318191"/>
    <n v="8757.1486318191"/>
    <n v="0"/>
    <n v="0"/>
    <n v="0"/>
  </r>
  <r>
    <s v="Rosentrater"/>
    <s v="Programs"/>
    <s v="Asset Condition"/>
    <s v="SCADA - SOO and BuCC"/>
    <s v="CD"/>
    <s v="AA"/>
    <x v="6"/>
    <s v="Intangibles"/>
    <n v="2021"/>
    <n v="0.47784834680000005"/>
    <n v="0.15089759249999998"/>
    <n v="0"/>
    <n v="0"/>
    <n v="0"/>
    <n v="0"/>
    <n v="0"/>
    <n v="0"/>
    <n v="0"/>
    <n v="0"/>
    <n v="0"/>
    <n v="46274.8"/>
    <n v="48864.02"/>
    <n v="7718.59"/>
    <n v="102857.41"/>
    <n v="102857.41"/>
    <n v="0"/>
    <n v="0"/>
    <n v="0"/>
    <n v="0"/>
    <n v="0"/>
    <n v="0"/>
    <n v="0"/>
    <n v="0"/>
    <n v="0"/>
    <n v="0"/>
    <n v="0"/>
    <n v="0"/>
    <n v="22112.336678500644"/>
    <n v="23349.591175002137"/>
    <n v="3688.3154711270126"/>
    <n v="49150.243324629795"/>
    <n v="49150.243324629795"/>
    <n v="0"/>
    <n v="0"/>
    <n v="0"/>
    <n v="0"/>
    <n v="0"/>
    <n v="0"/>
    <n v="0"/>
    <n v="0"/>
    <n v="0"/>
    <n v="0"/>
    <n v="0"/>
    <n v="0"/>
    <n v="6982.7559134189996"/>
    <n v="7373.462977871849"/>
    <n v="1164.7166484945749"/>
    <n v="15520.935539785425"/>
    <n v="15520.935539785425"/>
    <n v="0"/>
    <n v="0"/>
    <n v="0"/>
  </r>
  <r>
    <s v="Thackston"/>
    <s v="Mandatory &amp; Compliance"/>
    <s v="Mandatory &amp; Compliance"/>
    <s v="Spokane River License Implementation"/>
    <s v="ED"/>
    <s v="AN"/>
    <x v="2"/>
    <s v="Production - Hydro"/>
    <n v="2021"/>
    <n v="0.65539999999999998"/>
    <n v="0"/>
    <n v="0"/>
    <n v="0"/>
    <n v="0"/>
    <n v="0"/>
    <n v="0"/>
    <n v="0"/>
    <n v="0"/>
    <n v="0"/>
    <n v="0"/>
    <n v="20843.34"/>
    <n v="61951.83"/>
    <n v="55691.299999999996"/>
    <n v="138486.47"/>
    <n v="138486.47"/>
    <n v="0"/>
    <n v="0"/>
    <n v="0"/>
    <n v="0"/>
    <n v="0"/>
    <n v="0"/>
    <n v="0"/>
    <n v="0"/>
    <n v="0"/>
    <n v="0"/>
    <n v="0"/>
    <n v="0"/>
    <n v="13660.725036"/>
    <n v="40603.229381999998"/>
    <n v="36500.078019999994"/>
    <n v="90764.032437999995"/>
    <n v="90764.032437999995"/>
    <n v="0"/>
    <n v="0"/>
    <n v="0"/>
    <n v="0"/>
    <n v="0"/>
    <n v="0"/>
    <n v="0"/>
    <n v="0"/>
    <n v="0"/>
    <n v="0"/>
    <n v="0"/>
    <n v="0"/>
    <n v="0"/>
    <n v="0"/>
    <n v="0"/>
    <n v="0"/>
    <n v="0"/>
    <n v="0"/>
    <n v="0"/>
    <n v="0"/>
  </r>
  <r>
    <s v="Rosentrater"/>
    <s v="Mandatory &amp; Compliance"/>
    <s v="Mandatory &amp; Compliance"/>
    <s v="Spokane Valley Transmission Reinforcement Project"/>
    <s v="ED"/>
    <s v="AN"/>
    <x v="7"/>
    <s v="General"/>
    <n v="2021"/>
    <n v="0.65539999999999998"/>
    <n v="0"/>
    <n v="0"/>
    <n v="0"/>
    <n v="0"/>
    <n v="0"/>
    <n v="0"/>
    <n v="0"/>
    <n v="0"/>
    <n v="0"/>
    <n v="0"/>
    <n v="-129.25"/>
    <n v="1239.4000000000001"/>
    <n v="885.71"/>
    <n v="1995.8600000000001"/>
    <n v="1995.8600000000001"/>
    <n v="0"/>
    <n v="0"/>
    <n v="0"/>
    <n v="0"/>
    <n v="0"/>
    <n v="0"/>
    <n v="0"/>
    <n v="0"/>
    <n v="0"/>
    <n v="0"/>
    <n v="0"/>
    <n v="0"/>
    <n v="-84.710449999999994"/>
    <n v="812.30276000000003"/>
    <n v="580.49433399999998"/>
    <n v="1308.086644"/>
    <n v="1308.086644"/>
    <n v="0"/>
    <n v="0"/>
    <n v="0"/>
    <n v="0"/>
    <n v="0"/>
    <n v="0"/>
    <n v="0"/>
    <n v="0"/>
    <n v="0"/>
    <n v="0"/>
    <n v="0"/>
    <n v="0"/>
    <n v="0"/>
    <n v="0"/>
    <n v="0"/>
    <n v="0"/>
    <n v="0"/>
    <n v="0"/>
    <n v="0"/>
    <n v="0"/>
  </r>
  <r>
    <s v="Rosentrater"/>
    <s v="Mandatory &amp; Compliance"/>
    <s v="Mandatory &amp; Compliance"/>
    <s v="Spokane Valley Transmission Reinforcement Project"/>
    <s v="ED"/>
    <s v="AN"/>
    <x v="3"/>
    <s v="Transmission"/>
    <n v="2021"/>
    <n v="0.65539999999999998"/>
    <n v="0"/>
    <n v="0"/>
    <n v="0"/>
    <n v="0"/>
    <n v="0"/>
    <n v="0"/>
    <n v="0"/>
    <n v="0"/>
    <n v="0"/>
    <n v="0"/>
    <n v="38453.47"/>
    <n v="24627.1"/>
    <n v="3647840.3100000005"/>
    <n v="3710920.8800000004"/>
    <n v="3710920.8800000004"/>
    <n v="0"/>
    <n v="0"/>
    <n v="0"/>
    <n v="0"/>
    <n v="0"/>
    <n v="0"/>
    <n v="0"/>
    <n v="0"/>
    <n v="0"/>
    <n v="0"/>
    <n v="0"/>
    <n v="0"/>
    <n v="25202.404237999999"/>
    <n v="16140.601339999999"/>
    <n v="2390794.5391740003"/>
    <n v="2432137.5447520004"/>
    <n v="2432137.5447520004"/>
    <n v="0"/>
    <n v="0"/>
    <n v="0"/>
    <n v="0"/>
    <n v="0"/>
    <n v="0"/>
    <n v="0"/>
    <n v="0"/>
    <n v="0"/>
    <n v="0"/>
    <n v="0"/>
    <n v="0"/>
    <n v="0"/>
    <n v="0"/>
    <n v="0"/>
    <n v="0"/>
    <n v="0"/>
    <n v="0"/>
    <n v="0"/>
    <n v="0"/>
  </r>
  <r>
    <s v="Rosentrater"/>
    <s v="Large Distinct Projects"/>
    <s v="No Driver"/>
    <s v="Strategic Initiatives - Clean Energy Fund 2"/>
    <s v="ED"/>
    <s v="WA"/>
    <x v="7"/>
    <s v="General"/>
    <n v="2021"/>
    <n v="1"/>
    <n v="0"/>
    <n v="0"/>
    <n v="0"/>
    <n v="0"/>
    <n v="0"/>
    <n v="0"/>
    <n v="0"/>
    <n v="0"/>
    <n v="0"/>
    <n v="0"/>
    <n v="0"/>
    <n v="0"/>
    <n v="354379.82"/>
    <n v="354379.82"/>
    <n v="354379.82"/>
    <n v="0"/>
    <n v="0"/>
    <n v="0"/>
    <n v="0"/>
    <n v="0"/>
    <n v="0"/>
    <n v="0"/>
    <n v="0"/>
    <n v="0"/>
    <n v="0"/>
    <n v="0"/>
    <n v="0"/>
    <n v="0"/>
    <n v="0"/>
    <n v="354379.82"/>
    <n v="354379.82"/>
    <n v="354379.82"/>
    <n v="0"/>
    <n v="0"/>
    <n v="0"/>
    <n v="0"/>
    <n v="0"/>
    <n v="0"/>
    <n v="0"/>
    <n v="0"/>
    <n v="0"/>
    <n v="0"/>
    <n v="0"/>
    <n v="0"/>
    <n v="0"/>
    <n v="0"/>
    <n v="0"/>
    <n v="0"/>
    <n v="0"/>
    <n v="0"/>
    <n v="0"/>
    <n v="0"/>
  </r>
  <r>
    <s v="Rosentrater"/>
    <s v="Large Distinct Projects"/>
    <s v="No Driver"/>
    <s v="Strategic Initiatives - Clean Energy Fund 2"/>
    <s v="ED"/>
    <s v="WA"/>
    <x v="9"/>
    <s v="E Distribution"/>
    <n v="2021"/>
    <n v="1"/>
    <n v="0"/>
    <n v="0"/>
    <n v="0"/>
    <n v="0"/>
    <n v="0"/>
    <n v="0"/>
    <n v="0"/>
    <n v="0"/>
    <n v="0"/>
    <n v="0"/>
    <n v="0"/>
    <n v="0"/>
    <n v="5224720.0699999994"/>
    <n v="5224720.0699999994"/>
    <n v="5224720.0699999994"/>
    <n v="0"/>
    <n v="0"/>
    <n v="0"/>
    <n v="0"/>
    <n v="0"/>
    <n v="0"/>
    <n v="0"/>
    <n v="0"/>
    <n v="0"/>
    <n v="0"/>
    <n v="0"/>
    <n v="0"/>
    <n v="0"/>
    <n v="0"/>
    <n v="5224720.0699999994"/>
    <n v="5224720.0699999994"/>
    <n v="5224720.0699999994"/>
    <n v="0"/>
    <n v="0"/>
    <n v="0"/>
    <n v="0"/>
    <n v="0"/>
    <n v="0"/>
    <n v="0"/>
    <n v="0"/>
    <n v="0"/>
    <n v="0"/>
    <n v="0"/>
    <n v="0"/>
    <n v="0"/>
    <n v="0"/>
    <n v="0"/>
    <n v="0"/>
    <n v="0"/>
    <n v="0"/>
    <n v="0"/>
    <n v="0"/>
  </r>
  <r>
    <s v="Rosentrater"/>
    <s v="Large Distinct Projects"/>
    <s v="No Driver"/>
    <s v="Strategic Initiatives - Real Time Power System Simulator"/>
    <s v="ED"/>
    <s v="AN"/>
    <x v="7"/>
    <s v="General"/>
    <n v="2021"/>
    <n v="0.65539999999999998"/>
    <n v="0"/>
    <n v="0"/>
    <n v="0"/>
    <n v="0"/>
    <n v="0"/>
    <n v="0"/>
    <n v="0"/>
    <n v="0"/>
    <n v="0"/>
    <n v="0"/>
    <n v="0"/>
    <n v="0"/>
    <n v="928366.41"/>
    <n v="928366.41"/>
    <n v="928366.41"/>
    <n v="0"/>
    <n v="0"/>
    <n v="0"/>
    <n v="0"/>
    <n v="0"/>
    <n v="0"/>
    <n v="0"/>
    <n v="0"/>
    <n v="0"/>
    <n v="0"/>
    <n v="0"/>
    <n v="0"/>
    <n v="0"/>
    <n v="0"/>
    <n v="608451.34511400003"/>
    <n v="608451.34511400003"/>
    <n v="608451.34511400003"/>
    <n v="0"/>
    <n v="0"/>
    <n v="0"/>
    <n v="0"/>
    <n v="0"/>
    <n v="0"/>
    <n v="0"/>
    <n v="0"/>
    <n v="0"/>
    <n v="0"/>
    <n v="0"/>
    <n v="0"/>
    <n v="0"/>
    <n v="0"/>
    <n v="0"/>
    <n v="0"/>
    <n v="0"/>
    <n v="0"/>
    <n v="0"/>
    <n v="0"/>
  </r>
  <r>
    <s v="Rosentrater"/>
    <s v="Large Distinct Projects"/>
    <s v="No Driver"/>
    <s v="Strategic Initiatives - South Landing (Catalyst) - Clean Energy Fund 3"/>
    <s v="ED"/>
    <s v="WA"/>
    <x v="9"/>
    <s v="E Distribution"/>
    <n v="2021"/>
    <n v="1"/>
    <n v="0"/>
    <n v="0"/>
    <n v="0"/>
    <n v="0"/>
    <n v="0"/>
    <n v="0"/>
    <n v="0"/>
    <n v="0"/>
    <n v="0"/>
    <n v="0"/>
    <n v="2766.66"/>
    <n v="336.1"/>
    <n v="-29642.87"/>
    <n v="-26540.11"/>
    <n v="-26540.11"/>
    <n v="0"/>
    <n v="0"/>
    <n v="0"/>
    <n v="0"/>
    <n v="0"/>
    <n v="0"/>
    <n v="0"/>
    <n v="0"/>
    <n v="0"/>
    <n v="0"/>
    <n v="0"/>
    <n v="0"/>
    <n v="2766.66"/>
    <n v="336.1"/>
    <n v="-29642.87"/>
    <n v="-26540.11"/>
    <n v="-26540.11"/>
    <n v="0"/>
    <n v="0"/>
    <n v="0"/>
    <n v="0"/>
    <n v="0"/>
    <n v="0"/>
    <n v="0"/>
    <n v="0"/>
    <n v="0"/>
    <n v="0"/>
    <n v="0"/>
    <n v="0"/>
    <n v="0"/>
    <n v="0"/>
    <n v="0"/>
    <n v="0"/>
    <n v="0"/>
    <n v="0"/>
    <n v="0"/>
    <n v="0"/>
  </r>
  <r>
    <s v="Rosentrater"/>
    <s v="Programs"/>
    <s v="Asset Condition"/>
    <s v="Structures and Improvements/Furniture"/>
    <s v="CD"/>
    <s v="ID"/>
    <x v="7"/>
    <s v="General"/>
    <n v="2021"/>
    <n v="0"/>
    <n v="0"/>
    <n v="0"/>
    <n v="0"/>
    <n v="0"/>
    <n v="0"/>
    <n v="0"/>
    <n v="0"/>
    <n v="0"/>
    <n v="0"/>
    <n v="0"/>
    <n v="0"/>
    <n v="0"/>
    <n v="131.6"/>
    <n v="131.6"/>
    <n v="131.6"/>
    <n v="0"/>
    <n v="0"/>
    <n v="0"/>
    <n v="0"/>
    <n v="0"/>
    <n v="0"/>
    <n v="0"/>
    <n v="0"/>
    <n v="0"/>
    <n v="0"/>
    <n v="0"/>
    <n v="0"/>
    <n v="0"/>
    <n v="0"/>
    <n v="0"/>
    <n v="0"/>
    <n v="0"/>
    <n v="0"/>
    <n v="0"/>
    <n v="0"/>
    <n v="0"/>
    <n v="0"/>
    <n v="0"/>
    <n v="0"/>
    <n v="0"/>
    <n v="0"/>
    <n v="0"/>
    <n v="0"/>
    <n v="0"/>
    <n v="0"/>
    <n v="0"/>
    <n v="0"/>
    <n v="0"/>
    <n v="0"/>
    <n v="0"/>
    <n v="0"/>
    <n v="0"/>
  </r>
  <r>
    <s v="Rosentrater"/>
    <s v="Programs"/>
    <s v="Asset Condition"/>
    <s v="Structures and Improvements/Furniture"/>
    <s v="CD"/>
    <s v="WA"/>
    <x v="7"/>
    <s v="General"/>
    <n v="2021"/>
    <n v="0.77217999999999998"/>
    <n v="0.22781999999999999"/>
    <n v="0"/>
    <n v="0"/>
    <n v="0"/>
    <n v="0"/>
    <n v="0"/>
    <n v="0"/>
    <n v="0"/>
    <n v="0"/>
    <n v="0"/>
    <n v="0"/>
    <n v="0"/>
    <n v="238"/>
    <n v="238"/>
    <n v="238"/>
    <n v="0"/>
    <n v="0"/>
    <n v="0"/>
    <n v="0"/>
    <n v="0"/>
    <n v="0"/>
    <n v="0"/>
    <n v="0"/>
    <n v="0"/>
    <n v="0"/>
    <n v="0"/>
    <n v="0"/>
    <n v="0"/>
    <n v="0"/>
    <n v="183.77884"/>
    <n v="183.77884"/>
    <n v="183.77884"/>
    <n v="0"/>
    <n v="0"/>
    <n v="0"/>
    <n v="0"/>
    <n v="0"/>
    <n v="0"/>
    <n v="0"/>
    <n v="0"/>
    <n v="0"/>
    <n v="0"/>
    <n v="0"/>
    <n v="0"/>
    <n v="0"/>
    <n v="0"/>
    <n v="54.221159999999998"/>
    <n v="54.221159999999998"/>
    <n v="54.221159999999998"/>
    <n v="0"/>
    <n v="0"/>
    <n v="0"/>
  </r>
  <r>
    <s v="Rosentrater"/>
    <s v="Programs"/>
    <s v="Asset Condition"/>
    <s v="Structures and Improvements/Furniture"/>
    <s v="CD"/>
    <s v="AA"/>
    <x v="7"/>
    <s v="General"/>
    <n v="2021"/>
    <n v="0.47784834680000005"/>
    <n v="0.15089759249999998"/>
    <n v="0"/>
    <n v="0"/>
    <n v="0"/>
    <n v="0"/>
    <n v="0"/>
    <n v="0"/>
    <n v="0"/>
    <n v="0"/>
    <n v="0"/>
    <n v="3683.63"/>
    <n v="12804.060000000007"/>
    <n v="6015.29"/>
    <n v="22502.980000000007"/>
    <n v="22502.980000000007"/>
    <n v="0"/>
    <n v="0"/>
    <n v="0"/>
    <n v="0"/>
    <n v="0"/>
    <n v="0"/>
    <n v="0"/>
    <n v="0"/>
    <n v="0"/>
    <n v="0"/>
    <n v="0"/>
    <n v="0"/>
    <n v="1760.2165057228842"/>
    <n v="6118.3989033280122"/>
    <n v="2874.3963820225722"/>
    <n v="10753.011791073468"/>
    <n v="10753.011791073468"/>
    <n v="0"/>
    <n v="0"/>
    <n v="0"/>
    <n v="0"/>
    <n v="0"/>
    <n v="0"/>
    <n v="0"/>
    <n v="0"/>
    <n v="0"/>
    <n v="0"/>
    <n v="0"/>
    <n v="0"/>
    <n v="555.85089866077499"/>
    <n v="1932.1018282255509"/>
    <n v="907.69277918932494"/>
    <n v="3395.6455060756507"/>
    <n v="3395.6455060756507"/>
    <n v="0"/>
    <n v="0"/>
    <n v="0"/>
  </r>
  <r>
    <s v="Rosentrater"/>
    <s v="Programs"/>
    <s v="Asset Condition"/>
    <s v="Structures and Improvements/Furniture"/>
    <s v="GD"/>
    <s v="OR"/>
    <x v="7"/>
    <s v="General"/>
    <n v="2021"/>
    <n v="0"/>
    <n v="0"/>
    <n v="0"/>
    <n v="0"/>
    <n v="0"/>
    <n v="0"/>
    <n v="0"/>
    <n v="0"/>
    <n v="0"/>
    <n v="0"/>
    <n v="0"/>
    <n v="0"/>
    <n v="33301.760000000002"/>
    <n v="750.65"/>
    <n v="34052.410000000003"/>
    <n v="34052.410000000003"/>
    <n v="0"/>
    <n v="0"/>
    <n v="0"/>
    <n v="0"/>
    <n v="0"/>
    <n v="0"/>
    <n v="0"/>
    <n v="0"/>
    <n v="0"/>
    <n v="0"/>
    <n v="0"/>
    <n v="0"/>
    <n v="0"/>
    <n v="0"/>
    <n v="0"/>
    <n v="0"/>
    <n v="0"/>
    <n v="0"/>
    <n v="0"/>
    <n v="0"/>
    <n v="0"/>
    <n v="0"/>
    <n v="0"/>
    <n v="0"/>
    <n v="0"/>
    <n v="0"/>
    <n v="0"/>
    <n v="0"/>
    <n v="0"/>
    <n v="0"/>
    <n v="0"/>
    <n v="0"/>
    <n v="0"/>
    <n v="0"/>
    <n v="0"/>
    <n v="0"/>
    <n v="0"/>
  </r>
  <r>
    <s v="Rosentrater"/>
    <s v="Programs"/>
    <s v="Asset Condition"/>
    <s v="Structures and Improvements/Furniture"/>
    <s v="ED"/>
    <s v="ID"/>
    <x v="7"/>
    <s v="General"/>
    <n v="2021"/>
    <n v="0"/>
    <n v="0"/>
    <n v="0"/>
    <n v="0"/>
    <n v="0"/>
    <n v="0"/>
    <n v="0"/>
    <n v="0"/>
    <n v="0"/>
    <n v="0"/>
    <n v="0"/>
    <n v="31035.27"/>
    <n v="41990.89"/>
    <n v="0"/>
    <n v="73026.16"/>
    <n v="73026.16"/>
    <n v="0"/>
    <n v="0"/>
    <n v="0"/>
    <n v="0"/>
    <n v="0"/>
    <n v="0"/>
    <n v="0"/>
    <n v="0"/>
    <n v="0"/>
    <n v="0"/>
    <n v="0"/>
    <n v="0"/>
    <n v="0"/>
    <n v="0"/>
    <n v="0"/>
    <n v="0"/>
    <n v="0"/>
    <n v="0"/>
    <n v="0"/>
    <n v="0"/>
    <n v="0"/>
    <n v="0"/>
    <n v="0"/>
    <n v="0"/>
    <n v="0"/>
    <n v="0"/>
    <n v="0"/>
    <n v="0"/>
    <n v="0"/>
    <n v="0"/>
    <n v="0"/>
    <n v="0"/>
    <n v="0"/>
    <n v="0"/>
    <n v="0"/>
    <n v="0"/>
    <n v="0"/>
  </r>
  <r>
    <s v="Rosentrater"/>
    <s v="Programs"/>
    <s v="Asset Condition"/>
    <s v="Structures and Improvements/Furniture"/>
    <s v="CD"/>
    <s v="AA"/>
    <x v="0"/>
    <s v="Hardware"/>
    <n v="2021"/>
    <n v="0.47784834680000005"/>
    <n v="0.15089759249999998"/>
    <n v="0"/>
    <n v="0"/>
    <n v="0"/>
    <n v="0"/>
    <n v="0"/>
    <n v="0"/>
    <n v="0"/>
    <n v="0"/>
    <n v="0"/>
    <n v="11651.46"/>
    <n v="34110.86"/>
    <n v="30269.65"/>
    <n v="76031.97"/>
    <n v="76031.97"/>
    <n v="0"/>
    <n v="0"/>
    <n v="0"/>
    <n v="0"/>
    <n v="0"/>
    <n v="0"/>
    <n v="0"/>
    <n v="0"/>
    <n v="0"/>
    <n v="0"/>
    <n v="0"/>
    <n v="0"/>
    <n v="5567.6308988063283"/>
    <n v="16299.81805892625"/>
    <n v="14464.302210714623"/>
    <n v="36331.751168447205"/>
    <n v="36331.751168447205"/>
    <n v="0"/>
    <n v="0"/>
    <n v="0"/>
    <n v="0"/>
    <n v="0"/>
    <n v="0"/>
    <n v="0"/>
    <n v="0"/>
    <n v="0"/>
    <n v="0"/>
    <n v="0"/>
    <n v="0"/>
    <n v="1758.1772631100496"/>
    <n v="5147.2466521045499"/>
    <n v="4567.6173108176245"/>
    <n v="11473.041226032223"/>
    <n v="11473.041226032223"/>
    <n v="0"/>
    <n v="0"/>
    <n v="0"/>
  </r>
  <r>
    <s v="Rosentrater"/>
    <s v="Programs"/>
    <s v="Asset Condition"/>
    <s v="Structures and Improvements/Furniture"/>
    <s v="ED"/>
    <s v="WA"/>
    <x v="9"/>
    <s v="E Distribution"/>
    <n v="2021"/>
    <n v="1"/>
    <n v="0"/>
    <n v="0"/>
    <n v="0"/>
    <n v="0"/>
    <n v="0"/>
    <n v="0"/>
    <n v="0"/>
    <n v="0"/>
    <n v="0"/>
    <n v="0"/>
    <n v="0"/>
    <n v="0"/>
    <n v="82907.12000000001"/>
    <n v="82907.12000000001"/>
    <n v="82907.12000000001"/>
    <n v="0"/>
    <n v="0"/>
    <n v="0"/>
    <n v="0"/>
    <n v="0"/>
    <n v="0"/>
    <n v="0"/>
    <n v="0"/>
    <n v="0"/>
    <n v="0"/>
    <n v="0"/>
    <n v="0"/>
    <n v="0"/>
    <n v="0"/>
    <n v="82907.12000000001"/>
    <n v="82907.12000000001"/>
    <n v="82907.12000000001"/>
    <n v="0"/>
    <n v="0"/>
    <n v="0"/>
    <n v="0"/>
    <n v="0"/>
    <n v="0"/>
    <n v="0"/>
    <n v="0"/>
    <n v="0"/>
    <n v="0"/>
    <n v="0"/>
    <n v="0"/>
    <n v="0"/>
    <n v="0"/>
    <n v="0"/>
    <n v="0"/>
    <n v="0"/>
    <n v="0"/>
    <n v="0"/>
    <n v="0"/>
  </r>
  <r>
    <s v="Rosentrater"/>
    <s v="Programs"/>
    <s v="Performance &amp; Capacity"/>
    <s v="Substation - New Distribution Station Capacity Program"/>
    <s v="ED"/>
    <s v="AN"/>
    <x v="3"/>
    <s v="Transmission"/>
    <n v="2021"/>
    <n v="0.65539999999999998"/>
    <n v="0"/>
    <n v="0"/>
    <n v="0"/>
    <n v="0"/>
    <n v="0"/>
    <n v="0"/>
    <n v="0"/>
    <n v="0"/>
    <n v="0"/>
    <n v="0"/>
    <n v="54.03"/>
    <n v="107.45"/>
    <n v="0"/>
    <n v="161.48000000000002"/>
    <n v="161.48000000000002"/>
    <n v="0"/>
    <n v="0"/>
    <n v="0"/>
    <n v="0"/>
    <n v="0"/>
    <n v="0"/>
    <n v="0"/>
    <n v="0"/>
    <n v="0"/>
    <n v="0"/>
    <n v="0"/>
    <n v="0"/>
    <n v="35.411262000000001"/>
    <n v="70.422730000000001"/>
    <n v="0"/>
    <n v="105.83399199999999"/>
    <n v="105.83399199999999"/>
    <n v="0"/>
    <n v="0"/>
    <n v="0"/>
    <n v="0"/>
    <n v="0"/>
    <n v="0"/>
    <n v="0"/>
    <n v="0"/>
    <n v="0"/>
    <n v="0"/>
    <n v="0"/>
    <n v="0"/>
    <n v="0"/>
    <n v="0"/>
    <n v="0"/>
    <n v="0"/>
    <n v="0"/>
    <n v="0"/>
    <n v="0"/>
    <n v="0"/>
  </r>
  <r>
    <s v="Rosentrater"/>
    <s v="Programs"/>
    <s v="Performance &amp; Capacity"/>
    <s v="Substation - New Distribution Station Capacity Program"/>
    <s v="CD"/>
    <s v="AA"/>
    <x v="7"/>
    <s v="General"/>
    <n v="2021"/>
    <n v="0.47784834680000005"/>
    <n v="0.15089759249999998"/>
    <n v="0"/>
    <n v="0"/>
    <n v="0"/>
    <n v="0"/>
    <n v="0"/>
    <n v="0"/>
    <n v="0"/>
    <n v="0"/>
    <n v="0"/>
    <n v="0"/>
    <n v="0"/>
    <n v="172.74"/>
    <n v="172.74"/>
    <n v="172.74"/>
    <n v="0"/>
    <n v="0"/>
    <n v="0"/>
    <n v="0"/>
    <n v="0"/>
    <n v="0"/>
    <n v="0"/>
    <n v="0"/>
    <n v="0"/>
    <n v="0"/>
    <n v="0"/>
    <n v="0"/>
    <n v="0"/>
    <n v="0"/>
    <n v="82.543523426232014"/>
    <n v="82.543523426232014"/>
    <n v="82.543523426232014"/>
    <n v="0"/>
    <n v="0"/>
    <n v="0"/>
    <n v="0"/>
    <n v="0"/>
    <n v="0"/>
    <n v="0"/>
    <n v="0"/>
    <n v="0"/>
    <n v="0"/>
    <n v="0"/>
    <n v="0"/>
    <n v="0"/>
    <n v="0"/>
    <n v="26.066050128449998"/>
    <n v="26.066050128449998"/>
    <n v="26.066050128449998"/>
    <n v="0"/>
    <n v="0"/>
    <n v="0"/>
  </r>
  <r>
    <s v="Rosentrater"/>
    <s v="Programs"/>
    <s v="Performance &amp; Capacity"/>
    <s v="Substation - New Distribution Station Capacity Program"/>
    <s v="ED"/>
    <s v="WA"/>
    <x v="7"/>
    <s v="General"/>
    <n v="2021"/>
    <n v="1"/>
    <n v="0"/>
    <n v="0"/>
    <n v="0"/>
    <n v="0"/>
    <n v="0"/>
    <n v="0"/>
    <n v="0"/>
    <n v="0"/>
    <n v="0"/>
    <n v="0"/>
    <n v="0"/>
    <n v="0"/>
    <n v="6957.43"/>
    <n v="6957.43"/>
    <n v="6957.43"/>
    <n v="0"/>
    <n v="0"/>
    <n v="0"/>
    <n v="0"/>
    <n v="0"/>
    <n v="0"/>
    <n v="0"/>
    <n v="0"/>
    <n v="0"/>
    <n v="0"/>
    <n v="0"/>
    <n v="0"/>
    <n v="0"/>
    <n v="0"/>
    <n v="6957.43"/>
    <n v="6957.43"/>
    <n v="6957.43"/>
    <n v="0"/>
    <n v="0"/>
    <n v="0"/>
    <n v="0"/>
    <n v="0"/>
    <n v="0"/>
    <n v="0"/>
    <n v="0"/>
    <n v="0"/>
    <n v="0"/>
    <n v="0"/>
    <n v="0"/>
    <n v="0"/>
    <n v="0"/>
    <n v="0"/>
    <n v="0"/>
    <n v="0"/>
    <n v="0"/>
    <n v="0"/>
    <n v="0"/>
  </r>
  <r>
    <s v="Rosentrater"/>
    <s v="Programs"/>
    <s v="Performance &amp; Capacity"/>
    <s v="Substation - New Distribution Station Capacity Program"/>
    <s v="ED"/>
    <s v="AN"/>
    <x v="9"/>
    <s v="E Distribution"/>
    <n v="2021"/>
    <n v="0.65539999999999998"/>
    <n v="0"/>
    <n v="0"/>
    <n v="0"/>
    <n v="0"/>
    <n v="0"/>
    <n v="0"/>
    <n v="0"/>
    <n v="0"/>
    <n v="0"/>
    <n v="0"/>
    <n v="0"/>
    <n v="0"/>
    <n v="33014.76"/>
    <n v="33014.76"/>
    <n v="33014.76"/>
    <n v="0"/>
    <n v="0"/>
    <n v="0"/>
    <n v="0"/>
    <n v="0"/>
    <n v="0"/>
    <n v="0"/>
    <n v="0"/>
    <n v="0"/>
    <n v="0"/>
    <n v="0"/>
    <n v="0"/>
    <n v="0"/>
    <n v="0"/>
    <n v="21637.873704000001"/>
    <n v="21637.873704000001"/>
    <n v="21637.873704000001"/>
    <n v="0"/>
    <n v="0"/>
    <n v="0"/>
    <n v="0"/>
    <n v="0"/>
    <n v="0"/>
    <n v="0"/>
    <n v="0"/>
    <n v="0"/>
    <n v="0"/>
    <n v="0"/>
    <n v="0"/>
    <n v="0"/>
    <n v="0"/>
    <n v="0"/>
    <n v="0"/>
    <n v="0"/>
    <n v="0"/>
    <n v="0"/>
    <n v="0"/>
  </r>
  <r>
    <s v="Rosentrater"/>
    <s v="Programs"/>
    <s v="Performance &amp; Capacity"/>
    <s v="Substation - New Distribution Station Capacity Program"/>
    <s v="ED"/>
    <s v="AN"/>
    <x v="7"/>
    <s v="General"/>
    <n v="2021"/>
    <n v="0.65539999999999998"/>
    <n v="0"/>
    <n v="0"/>
    <n v="0"/>
    <n v="0"/>
    <n v="0"/>
    <n v="0"/>
    <n v="0"/>
    <n v="0"/>
    <n v="0"/>
    <n v="0"/>
    <n v="0"/>
    <n v="0"/>
    <n v="132059.04"/>
    <n v="132059.04"/>
    <n v="132059.04"/>
    <n v="0"/>
    <n v="0"/>
    <n v="0"/>
    <n v="0"/>
    <n v="0"/>
    <n v="0"/>
    <n v="0"/>
    <n v="0"/>
    <n v="0"/>
    <n v="0"/>
    <n v="0"/>
    <n v="0"/>
    <n v="0"/>
    <n v="0"/>
    <n v="86551.494816000006"/>
    <n v="86551.494816000006"/>
    <n v="86551.494816000006"/>
    <n v="0"/>
    <n v="0"/>
    <n v="0"/>
    <n v="0"/>
    <n v="0"/>
    <n v="0"/>
    <n v="0"/>
    <n v="0"/>
    <n v="0"/>
    <n v="0"/>
    <n v="0"/>
    <n v="0"/>
    <n v="0"/>
    <n v="0"/>
    <n v="0"/>
    <n v="0"/>
    <n v="0"/>
    <n v="0"/>
    <n v="0"/>
    <n v="0"/>
  </r>
  <r>
    <s v="Rosentrater"/>
    <s v="Programs"/>
    <s v="Performance &amp; Capacity"/>
    <s v="Substation - New Distribution Station Capacity Program"/>
    <s v="ED"/>
    <s v="ID"/>
    <x v="9"/>
    <s v="E Distribution"/>
    <n v="2021"/>
    <n v="0"/>
    <n v="0"/>
    <n v="0"/>
    <n v="0"/>
    <n v="0"/>
    <n v="0"/>
    <n v="0"/>
    <n v="0"/>
    <n v="0"/>
    <n v="0"/>
    <n v="0"/>
    <n v="54.03"/>
    <n v="107.45"/>
    <n v="188085.69"/>
    <n v="188247.17"/>
    <n v="188247.17"/>
    <n v="0"/>
    <n v="0"/>
    <n v="0"/>
    <n v="0"/>
    <n v="0"/>
    <n v="0"/>
    <n v="0"/>
    <n v="0"/>
    <n v="0"/>
    <n v="0"/>
    <n v="0"/>
    <n v="0"/>
    <n v="0"/>
    <n v="0"/>
    <n v="0"/>
    <n v="0"/>
    <n v="0"/>
    <n v="0"/>
    <n v="0"/>
    <n v="0"/>
    <n v="0"/>
    <n v="0"/>
    <n v="0"/>
    <n v="0"/>
    <n v="0"/>
    <n v="0"/>
    <n v="0"/>
    <n v="0"/>
    <n v="0"/>
    <n v="0"/>
    <n v="0"/>
    <n v="0"/>
    <n v="0"/>
    <n v="0"/>
    <n v="0"/>
    <n v="0"/>
    <n v="0"/>
  </r>
  <r>
    <s v="Rosentrater"/>
    <s v="Programs"/>
    <s v="Performance &amp; Capacity"/>
    <s v="Substation - New Distribution Station Capacity Program"/>
    <s v="ED"/>
    <s v="WA"/>
    <x v="9"/>
    <s v="E Distribution"/>
    <n v="2021"/>
    <n v="1"/>
    <n v="0"/>
    <n v="0"/>
    <n v="0"/>
    <n v="0"/>
    <n v="0"/>
    <n v="0"/>
    <n v="0"/>
    <n v="0"/>
    <n v="0"/>
    <n v="0"/>
    <n v="0"/>
    <n v="0"/>
    <n v="641238.56000000006"/>
    <n v="641238.56000000006"/>
    <n v="641238.56000000006"/>
    <n v="0"/>
    <n v="0"/>
    <n v="0"/>
    <n v="0"/>
    <n v="0"/>
    <n v="0"/>
    <n v="0"/>
    <n v="0"/>
    <n v="0"/>
    <n v="0"/>
    <n v="0"/>
    <n v="0"/>
    <n v="0"/>
    <n v="0"/>
    <n v="641238.56000000006"/>
    <n v="641238.56000000006"/>
    <n v="641238.56000000006"/>
    <n v="0"/>
    <n v="0"/>
    <n v="0"/>
    <n v="0"/>
    <n v="0"/>
    <n v="0"/>
    <n v="0"/>
    <n v="0"/>
    <n v="0"/>
    <n v="0"/>
    <n v="0"/>
    <n v="0"/>
    <n v="0"/>
    <n v="0"/>
    <n v="0"/>
    <n v="0"/>
    <n v="0"/>
    <n v="0"/>
    <n v="0"/>
    <n v="0"/>
  </r>
  <r>
    <s v="Rosentrater"/>
    <s v="Programs"/>
    <s v="Asset Condition"/>
    <s v="Substation - Station Rebuilds Program"/>
    <s v="ED"/>
    <s v="AN"/>
    <x v="7"/>
    <s v="General"/>
    <n v="2021"/>
    <n v="0.65539999999999998"/>
    <n v="0"/>
    <n v="0"/>
    <n v="0"/>
    <n v="0"/>
    <n v="0"/>
    <n v="0"/>
    <n v="0"/>
    <n v="0"/>
    <n v="0"/>
    <n v="0"/>
    <n v="2949.89"/>
    <n v="0"/>
    <n v="0"/>
    <n v="2949.89"/>
    <n v="2949.89"/>
    <n v="0"/>
    <n v="0"/>
    <n v="0"/>
    <n v="0"/>
    <n v="0"/>
    <n v="0"/>
    <n v="0"/>
    <n v="0"/>
    <n v="0"/>
    <n v="0"/>
    <n v="0"/>
    <n v="0"/>
    <n v="1933.357906"/>
    <n v="0"/>
    <n v="0"/>
    <n v="1933.357906"/>
    <n v="1933.357906"/>
    <n v="0"/>
    <n v="0"/>
    <n v="0"/>
    <n v="0"/>
    <n v="0"/>
    <n v="0"/>
    <n v="0"/>
    <n v="0"/>
    <n v="0"/>
    <n v="0"/>
    <n v="0"/>
    <n v="0"/>
    <n v="0"/>
    <n v="0"/>
    <n v="0"/>
    <n v="0"/>
    <n v="0"/>
    <n v="0"/>
    <n v="0"/>
    <n v="0"/>
  </r>
  <r>
    <s v="Rosentrater"/>
    <s v="Programs"/>
    <s v="Asset Condition"/>
    <s v="Substation - Station Rebuilds Program"/>
    <s v="ED"/>
    <s v="WA"/>
    <x v="9"/>
    <s v="E Distribution"/>
    <n v="2021"/>
    <n v="1"/>
    <n v="0"/>
    <n v="0"/>
    <n v="0"/>
    <n v="0"/>
    <n v="0"/>
    <n v="0"/>
    <n v="0"/>
    <n v="0"/>
    <n v="0"/>
    <n v="0"/>
    <n v="6951.4099999999989"/>
    <n v="34740.35"/>
    <n v="208946.07"/>
    <n v="250637.83000000002"/>
    <n v="250637.83000000002"/>
    <n v="0"/>
    <n v="0"/>
    <n v="0"/>
    <n v="0"/>
    <n v="0"/>
    <n v="0"/>
    <n v="0"/>
    <n v="0"/>
    <n v="0"/>
    <n v="0"/>
    <n v="0"/>
    <n v="0"/>
    <n v="6951.4099999999989"/>
    <n v="34740.35"/>
    <n v="208946.07"/>
    <n v="250637.83000000002"/>
    <n v="250637.83000000002"/>
    <n v="0"/>
    <n v="0"/>
    <n v="0"/>
    <n v="0"/>
    <n v="0"/>
    <n v="0"/>
    <n v="0"/>
    <n v="0"/>
    <n v="0"/>
    <n v="0"/>
    <n v="0"/>
    <n v="0"/>
    <n v="0"/>
    <n v="0"/>
    <n v="0"/>
    <n v="0"/>
    <n v="0"/>
    <n v="0"/>
    <n v="0"/>
    <n v="0"/>
  </r>
  <r>
    <s v="Rosentrater"/>
    <s v="Programs"/>
    <s v="Asset Condition"/>
    <s v="Substation - Station Rebuilds Program"/>
    <s v="ED"/>
    <s v="ID"/>
    <x v="9"/>
    <s v="E Distribution"/>
    <n v="2021"/>
    <n v="0"/>
    <n v="0"/>
    <n v="0"/>
    <n v="0"/>
    <n v="0"/>
    <n v="0"/>
    <n v="0"/>
    <n v="0"/>
    <n v="0"/>
    <n v="0"/>
    <n v="0"/>
    <n v="55.8"/>
    <n v="40.809999999999945"/>
    <n v="519472.53"/>
    <n v="519569.14"/>
    <n v="519569.14"/>
    <n v="0"/>
    <n v="0"/>
    <n v="0"/>
    <n v="0"/>
    <n v="0"/>
    <n v="0"/>
    <n v="0"/>
    <n v="0"/>
    <n v="0"/>
    <n v="0"/>
    <n v="0"/>
    <n v="0"/>
    <n v="0"/>
    <n v="0"/>
    <n v="0"/>
    <n v="0"/>
    <n v="0"/>
    <n v="0"/>
    <n v="0"/>
    <n v="0"/>
    <n v="0"/>
    <n v="0"/>
    <n v="0"/>
    <n v="0"/>
    <n v="0"/>
    <n v="0"/>
    <n v="0"/>
    <n v="0"/>
    <n v="0"/>
    <n v="0"/>
    <n v="0"/>
    <n v="0"/>
    <n v="0"/>
    <n v="0"/>
    <n v="0"/>
    <n v="0"/>
    <n v="0"/>
  </r>
  <r>
    <s v="Rosentrater"/>
    <s v="Programs"/>
    <s v="Asset Condition"/>
    <s v="Substation - Station Rebuilds Program"/>
    <s v="ED"/>
    <s v="AN"/>
    <x v="3"/>
    <s v="Transmission"/>
    <n v="2021"/>
    <n v="0.65539999999999998"/>
    <n v="0"/>
    <n v="0"/>
    <n v="0"/>
    <n v="0"/>
    <n v="0"/>
    <n v="0"/>
    <n v="0"/>
    <n v="0"/>
    <n v="0"/>
    <n v="0"/>
    <n v="106823.74"/>
    <n v="6183.0700000000006"/>
    <n v="1174671.3899999999"/>
    <n v="1287678.2"/>
    <n v="1287678.2"/>
    <n v="0"/>
    <n v="0"/>
    <n v="0"/>
    <n v="0"/>
    <n v="0"/>
    <n v="0"/>
    <n v="0"/>
    <n v="0"/>
    <n v="0"/>
    <n v="0"/>
    <n v="0"/>
    <n v="0"/>
    <n v="70012.279196000003"/>
    <n v="4052.3840780000005"/>
    <n v="769879.62900599989"/>
    <n v="843944.29227999994"/>
    <n v="843944.29227999994"/>
    <n v="0"/>
    <n v="0"/>
    <n v="0"/>
    <n v="0"/>
    <n v="0"/>
    <n v="0"/>
    <n v="0"/>
    <n v="0"/>
    <n v="0"/>
    <n v="0"/>
    <n v="0"/>
    <n v="0"/>
    <n v="0"/>
    <n v="0"/>
    <n v="0"/>
    <n v="0"/>
    <n v="0"/>
    <n v="0"/>
    <n v="0"/>
    <n v="0"/>
  </r>
  <r>
    <s v="Rosentrater"/>
    <s v="Other"/>
    <s v="Customer Requested"/>
    <s v="T&amp;D Reimbursable"/>
    <s v="ED"/>
    <s v="AN"/>
    <x v="3"/>
    <s v="Transmission"/>
    <n v="2021"/>
    <n v="0.65539999999999998"/>
    <n v="0"/>
    <n v="0"/>
    <n v="0"/>
    <n v="0"/>
    <n v="0"/>
    <n v="0"/>
    <n v="0"/>
    <n v="0"/>
    <n v="0"/>
    <n v="0"/>
    <n v="0"/>
    <n v="0"/>
    <n v="108.74"/>
    <n v="108.74"/>
    <n v="108.74"/>
    <n v="0"/>
    <n v="0"/>
    <n v="0"/>
    <n v="0"/>
    <n v="0"/>
    <n v="0"/>
    <n v="0"/>
    <n v="0"/>
    <n v="0"/>
    <n v="0"/>
    <n v="0"/>
    <n v="0"/>
    <n v="0"/>
    <n v="0"/>
    <n v="71.268195999999989"/>
    <n v="71.268195999999989"/>
    <n v="71.268195999999989"/>
    <n v="0"/>
    <n v="0"/>
    <n v="0"/>
    <n v="0"/>
    <n v="0"/>
    <n v="0"/>
    <n v="0"/>
    <n v="0"/>
    <n v="0"/>
    <n v="0"/>
    <n v="0"/>
    <n v="0"/>
    <n v="0"/>
    <n v="0"/>
    <n v="0"/>
    <n v="0"/>
    <n v="0"/>
    <n v="0"/>
    <n v="0"/>
    <n v="0"/>
  </r>
  <r>
    <s v="Rosentrater"/>
    <s v="Other"/>
    <s v="Customer Requested"/>
    <s v="T&amp;D Reimbursable"/>
    <s v="ED"/>
    <s v="WA"/>
    <x v="7"/>
    <s v="General"/>
    <n v="2021"/>
    <n v="1"/>
    <n v="0"/>
    <n v="0"/>
    <n v="0"/>
    <n v="0"/>
    <n v="0"/>
    <n v="0"/>
    <n v="0"/>
    <n v="0"/>
    <n v="0"/>
    <n v="0"/>
    <n v="0"/>
    <n v="0"/>
    <n v="10253.370000000001"/>
    <n v="10253.370000000001"/>
    <n v="10253.370000000001"/>
    <n v="0"/>
    <n v="0"/>
    <n v="0"/>
    <n v="0"/>
    <n v="0"/>
    <n v="0"/>
    <n v="0"/>
    <n v="0"/>
    <n v="0"/>
    <n v="0"/>
    <n v="0"/>
    <n v="0"/>
    <n v="0"/>
    <n v="0"/>
    <n v="10253.370000000001"/>
    <n v="10253.370000000001"/>
    <n v="10253.370000000001"/>
    <n v="0"/>
    <n v="0"/>
    <n v="0"/>
    <n v="0"/>
    <n v="0"/>
    <n v="0"/>
    <n v="0"/>
    <n v="0"/>
    <n v="0"/>
    <n v="0"/>
    <n v="0"/>
    <n v="0"/>
    <n v="0"/>
    <n v="0"/>
    <n v="0"/>
    <n v="0"/>
    <n v="0"/>
    <n v="0"/>
    <n v="0"/>
    <n v="0"/>
  </r>
  <r>
    <s v="Kensok"/>
    <s v="Programs"/>
    <s v="Failed Plant &amp; Operations"/>
    <s v="Technology Failed Assets"/>
    <s v="CD"/>
    <s v="AA"/>
    <x v="0"/>
    <s v="Hardware"/>
    <n v="2021"/>
    <n v="0.47784834680000005"/>
    <n v="0.15089759249999998"/>
    <n v="0"/>
    <n v="0"/>
    <n v="0"/>
    <n v="0"/>
    <n v="0"/>
    <n v="0"/>
    <n v="0"/>
    <n v="0"/>
    <n v="0"/>
    <n v="1148.3899999999999"/>
    <n v="6142.41"/>
    <n v="9530.5400000000009"/>
    <n v="16821.34"/>
    <n v="16821.34"/>
    <n v="0"/>
    <n v="0"/>
    <n v="0"/>
    <n v="0"/>
    <n v="0"/>
    <n v="0"/>
    <n v="0"/>
    <n v="0"/>
    <n v="0"/>
    <n v="0"/>
    <n v="0"/>
    <n v="0"/>
    <n v="548.75626298165196"/>
    <n v="2935.1404638677882"/>
    <n v="4554.1527831112726"/>
    <n v="8038.0495099607124"/>
    <n v="8038.0495099607124"/>
    <n v="0"/>
    <n v="0"/>
    <n v="0"/>
    <n v="0"/>
    <n v="0"/>
    <n v="0"/>
    <n v="0"/>
    <n v="0"/>
    <n v="0"/>
    <n v="0"/>
    <n v="0"/>
    <n v="0"/>
    <n v="173.28928625107497"/>
    <n v="926.87488114792484"/>
    <n v="1438.13554122495"/>
    <n v="2538.2997086239498"/>
    <n v="2538.2997086239498"/>
    <n v="0"/>
    <n v="0"/>
    <n v="0"/>
  </r>
  <r>
    <s v="Kensok"/>
    <s v="Programs"/>
    <s v="Failed Plant &amp; Operations"/>
    <s v="Technology Failed Assets"/>
    <s v="CD"/>
    <s v="AA"/>
    <x v="7"/>
    <s v="General"/>
    <n v="2021"/>
    <n v="0.47784834680000005"/>
    <n v="0.15089759249999998"/>
    <n v="0"/>
    <n v="0"/>
    <n v="0"/>
    <n v="0"/>
    <n v="0"/>
    <n v="0"/>
    <n v="0"/>
    <n v="0"/>
    <n v="0"/>
    <n v="2142.41"/>
    <n v="35206.6"/>
    <n v="12607.68"/>
    <n v="49956.689999999995"/>
    <n v="49956.689999999995"/>
    <n v="0"/>
    <n v="0"/>
    <n v="0"/>
    <n v="0"/>
    <n v="0"/>
    <n v="0"/>
    <n v="0"/>
    <n v="0"/>
    <n v="0"/>
    <n v="0"/>
    <n v="0"/>
    <n v="0"/>
    <n v="1023.7470766677881"/>
    <n v="16823.415606448882"/>
    <n v="6024.5590449834244"/>
    <n v="23871.721728100092"/>
    <n v="23871.721728100092"/>
    <n v="0"/>
    <n v="0"/>
    <n v="0"/>
    <n v="0"/>
    <n v="0"/>
    <n v="0"/>
    <n v="0"/>
    <n v="0"/>
    <n v="0"/>
    <n v="0"/>
    <n v="0"/>
    <n v="0"/>
    <n v="323.28451114792495"/>
    <n v="5312.5911801104994"/>
    <n v="1902.4685590103998"/>
    <n v="7538.344250268824"/>
    <n v="7538.344250268824"/>
    <n v="0"/>
    <n v="0"/>
    <n v="0"/>
  </r>
  <r>
    <s v="Kensok"/>
    <s v="Short-Lived Assets"/>
    <s v="Asset Condition"/>
    <s v="Technology Refresh to Sustain Business Process"/>
    <s v="CD"/>
    <s v="AA"/>
    <x v="7"/>
    <s v="General"/>
    <n v="2021"/>
    <n v="0.47784834680000005"/>
    <n v="0.15089759249999998"/>
    <n v="0"/>
    <n v="0"/>
    <n v="0"/>
    <n v="0"/>
    <n v="0"/>
    <n v="0"/>
    <n v="0"/>
    <n v="0"/>
    <n v="0"/>
    <n v="-0.08"/>
    <n v="0"/>
    <n v="0"/>
    <n v="-0.08"/>
    <n v="-0.08"/>
    <n v="0"/>
    <n v="0"/>
    <n v="0"/>
    <n v="0"/>
    <n v="0"/>
    <n v="0"/>
    <n v="0"/>
    <n v="0"/>
    <n v="0"/>
    <n v="0"/>
    <n v="0"/>
    <n v="0"/>
    <n v="-3.8227867744000006E-2"/>
    <n v="0"/>
    <n v="0"/>
    <n v="-3.8227867744000006E-2"/>
    <n v="-3.8227867744000006E-2"/>
    <n v="0"/>
    <n v="0"/>
    <n v="0"/>
    <n v="0"/>
    <n v="0"/>
    <n v="0"/>
    <n v="0"/>
    <n v="0"/>
    <n v="0"/>
    <n v="0"/>
    <n v="0"/>
    <n v="0"/>
    <n v="-1.2071807399999999E-2"/>
    <n v="0"/>
    <n v="0"/>
    <n v="-1.2071807399999999E-2"/>
    <n v="-1.2071807399999999E-2"/>
    <n v="0"/>
    <n v="0"/>
    <n v="0"/>
  </r>
  <r>
    <s v="Rosentrater"/>
    <s v="Large Distinct Projects"/>
    <s v="Asset Condition"/>
    <s v="Telematics 2025"/>
    <s v="CD"/>
    <s v="AA"/>
    <x v="7"/>
    <s v="General"/>
    <n v="2021"/>
    <n v="0.47784834680000005"/>
    <n v="0.15089759249999998"/>
    <n v="0"/>
    <n v="0"/>
    <n v="0"/>
    <n v="0"/>
    <n v="0"/>
    <n v="0"/>
    <n v="0"/>
    <n v="0"/>
    <n v="0"/>
    <n v="0"/>
    <n v="531241.98"/>
    <n v="119766.72"/>
    <n v="651008.69999999995"/>
    <n v="651008.69999999995"/>
    <n v="0"/>
    <n v="0"/>
    <n v="0"/>
    <n v="0"/>
    <n v="0"/>
    <n v="0"/>
    <n v="0"/>
    <n v="0"/>
    <n v="0"/>
    <n v="0"/>
    <n v="0"/>
    <n v="0"/>
    <n v="0"/>
    <n v="253853.10189375869"/>
    <n v="57230.329153658502"/>
    <n v="311083.43104741722"/>
    <n v="311083.43104741722"/>
    <n v="0"/>
    <n v="0"/>
    <n v="0"/>
    <n v="0"/>
    <n v="0"/>
    <n v="0"/>
    <n v="0"/>
    <n v="0"/>
    <n v="0"/>
    <n v="0"/>
    <n v="0"/>
    <n v="0"/>
    <n v="0"/>
    <n v="80163.135816933136"/>
    <n v="18072.509709621598"/>
    <n v="98235.645526554727"/>
    <n v="98235.645526554727"/>
    <n v="0"/>
    <n v="0"/>
    <n v="0"/>
  </r>
  <r>
    <s v="Rosentrater"/>
    <s v="Programs"/>
    <s v="Asset Condition"/>
    <s v="Transmission - Minor Rebuild"/>
    <s v="ED"/>
    <s v="AN"/>
    <x v="3"/>
    <s v="Transmission"/>
    <n v="2021"/>
    <n v="0.65539999999999998"/>
    <n v="0"/>
    <n v="0"/>
    <n v="0"/>
    <n v="0"/>
    <n v="0"/>
    <n v="0"/>
    <n v="0"/>
    <n v="0"/>
    <n v="0"/>
    <n v="0"/>
    <n v="2232662.7299999995"/>
    <n v="38705.410000000003"/>
    <n v="1049129.47"/>
    <n v="3320497.6099999994"/>
    <n v="3320497.6099999994"/>
    <n v="0"/>
    <n v="0"/>
    <n v="0"/>
    <n v="0"/>
    <n v="0"/>
    <n v="0"/>
    <n v="0"/>
    <n v="0"/>
    <n v="0"/>
    <n v="0"/>
    <n v="0"/>
    <n v="0"/>
    <n v="1463287.1532419997"/>
    <n v="25367.525714000003"/>
    <n v="687599.454638"/>
    <n v="2176254.1335939998"/>
    <n v="2176254.1335939998"/>
    <n v="0"/>
    <n v="0"/>
    <n v="0"/>
    <n v="0"/>
    <n v="0"/>
    <n v="0"/>
    <n v="0"/>
    <n v="0"/>
    <n v="0"/>
    <n v="0"/>
    <n v="0"/>
    <n v="0"/>
    <n v="0"/>
    <n v="0"/>
    <n v="0"/>
    <n v="0"/>
    <n v="0"/>
    <n v="0"/>
    <n v="0"/>
    <n v="0"/>
  </r>
  <r>
    <s v="Rosentrater"/>
    <s v="Mandatory &amp; Compliance"/>
    <s v="Mandatory &amp; Compliance"/>
    <s v="Transmission Construction - Compliance"/>
    <s v="CD"/>
    <s v="AA"/>
    <x v="7"/>
    <s v="General"/>
    <n v="2021"/>
    <n v="0.47784834680000005"/>
    <n v="0.15089759249999998"/>
    <n v="0"/>
    <n v="0"/>
    <n v="0"/>
    <n v="0"/>
    <n v="0"/>
    <n v="0"/>
    <n v="0"/>
    <n v="0"/>
    <n v="0"/>
    <n v="451.86"/>
    <n v="3959.75"/>
    <n v="-101600.76"/>
    <n v="-97189.15"/>
    <n v="-97189.15"/>
    <n v="0"/>
    <n v="0"/>
    <n v="0"/>
    <n v="0"/>
    <n v="0"/>
    <n v="0"/>
    <n v="0"/>
    <n v="0"/>
    <n v="0"/>
    <n v="0"/>
    <n v="0"/>
    <n v="0"/>
    <n v="215.92055398504803"/>
    <n v="1892.1599912413001"/>
    <n v="-48549.755199623571"/>
    <n v="-46441.674654397226"/>
    <n v="-46441.674654397226"/>
    <n v="0"/>
    <n v="0"/>
    <n v="0"/>
    <n v="0"/>
    <n v="0"/>
    <n v="0"/>
    <n v="0"/>
    <n v="0"/>
    <n v="0"/>
    <n v="0"/>
    <n v="0"/>
    <n v="0"/>
    <n v="68.184586147049998"/>
    <n v="597.51674190187498"/>
    <n v="-15331.310080170297"/>
    <n v="-14665.608752121372"/>
    <n v="-14665.608752121372"/>
    <n v="0"/>
    <n v="0"/>
    <n v="0"/>
  </r>
  <r>
    <s v="Rosentrater"/>
    <s v="Mandatory &amp; Compliance"/>
    <s v="Mandatory &amp; Compliance"/>
    <s v="Transmission Construction - Compliance"/>
    <s v="ED"/>
    <s v="AN"/>
    <x v="3"/>
    <s v="Transmission"/>
    <n v="2021"/>
    <n v="0.65539999999999998"/>
    <n v="0"/>
    <n v="0"/>
    <n v="0"/>
    <n v="0"/>
    <n v="0"/>
    <n v="0"/>
    <n v="0"/>
    <n v="0"/>
    <n v="0"/>
    <n v="0"/>
    <n v="5555.32"/>
    <n v="4425.9400000000005"/>
    <n v="1636546.9099999997"/>
    <n v="1646528.1699999997"/>
    <n v="1646528.1699999997"/>
    <n v="0"/>
    <n v="0"/>
    <n v="0"/>
    <n v="0"/>
    <n v="0"/>
    <n v="0"/>
    <n v="0"/>
    <n v="0"/>
    <n v="0"/>
    <n v="0"/>
    <n v="0"/>
    <n v="0"/>
    <n v="3640.9567279999997"/>
    <n v="2900.7610760000002"/>
    <n v="1072592.8448139997"/>
    <n v="1079134.5626179997"/>
    <n v="1079134.5626179997"/>
    <n v="0"/>
    <n v="0"/>
    <n v="0"/>
    <n v="0"/>
    <n v="0"/>
    <n v="0"/>
    <n v="0"/>
    <n v="0"/>
    <n v="0"/>
    <n v="0"/>
    <n v="0"/>
    <n v="0"/>
    <n v="0"/>
    <n v="0"/>
    <n v="0"/>
    <n v="0"/>
    <n v="0"/>
    <n v="0"/>
    <n v="0"/>
    <n v="0"/>
  </r>
  <r>
    <s v="Rosentrater"/>
    <s v="Large Distinct Projects"/>
    <s v="Asset Condition"/>
    <s v="Transmission Major Rebuild - Asset Condition"/>
    <s v="ED"/>
    <s v="AN"/>
    <x v="3"/>
    <s v="Transmission"/>
    <n v="2021"/>
    <n v="0.65539999999999998"/>
    <n v="0"/>
    <n v="0"/>
    <n v="0"/>
    <n v="0"/>
    <n v="0"/>
    <n v="0"/>
    <n v="0"/>
    <n v="0"/>
    <n v="0"/>
    <n v="0"/>
    <n v="11343.32"/>
    <n v="0"/>
    <n v="0"/>
    <n v="11343.32"/>
    <n v="11343.32"/>
    <n v="0"/>
    <n v="0"/>
    <n v="0"/>
    <n v="0"/>
    <n v="0"/>
    <n v="0"/>
    <n v="0"/>
    <n v="0"/>
    <n v="0"/>
    <n v="0"/>
    <n v="0"/>
    <n v="0"/>
    <n v="7434.4119279999995"/>
    <n v="0"/>
    <n v="0"/>
    <n v="7434.4119279999995"/>
    <n v="7434.4119279999995"/>
    <n v="0"/>
    <n v="0"/>
    <n v="0"/>
    <n v="0"/>
    <n v="0"/>
    <n v="0"/>
    <n v="0"/>
    <n v="0"/>
    <n v="0"/>
    <n v="0"/>
    <n v="0"/>
    <n v="0"/>
    <n v="0"/>
    <n v="0"/>
    <n v="0"/>
    <n v="0"/>
    <n v="0"/>
    <n v="0"/>
    <n v="0"/>
    <n v="0"/>
  </r>
  <r>
    <s v="Magalsky"/>
    <s v="Programs"/>
    <s v="Performance &amp; Capacity"/>
    <s v="Transportation Electrification"/>
    <s v="ED"/>
    <s v="WA"/>
    <x v="9"/>
    <s v="E Distribution"/>
    <n v="2021"/>
    <n v="1"/>
    <n v="0"/>
    <n v="0"/>
    <n v="0"/>
    <n v="0"/>
    <n v="0"/>
    <n v="0"/>
    <n v="0"/>
    <n v="0"/>
    <n v="0"/>
    <n v="0"/>
    <n v="70587.06"/>
    <n v="83352.11"/>
    <n v="229048.74000000002"/>
    <n v="382987.91000000003"/>
    <n v="382987.91000000003"/>
    <n v="0"/>
    <n v="0"/>
    <n v="0"/>
    <n v="0"/>
    <n v="0"/>
    <n v="0"/>
    <n v="0"/>
    <n v="0"/>
    <n v="0"/>
    <n v="0"/>
    <n v="0"/>
    <n v="0"/>
    <n v="70587.06"/>
    <n v="83352.11"/>
    <n v="229048.74000000002"/>
    <n v="382987.91000000003"/>
    <n v="382987.91000000003"/>
    <n v="0"/>
    <n v="0"/>
    <n v="0"/>
    <n v="0"/>
    <n v="0"/>
    <n v="0"/>
    <n v="0"/>
    <n v="0"/>
    <n v="0"/>
    <n v="0"/>
    <n v="0"/>
    <n v="0"/>
    <n v="0"/>
    <n v="0"/>
    <n v="0"/>
    <n v="0"/>
    <n v="0"/>
    <n v="0"/>
    <n v="0"/>
    <n v="0"/>
  </r>
  <r>
    <s v="Rosentrater"/>
    <s v="Mandatory &amp; Compliance"/>
    <s v="Mandatory &amp; Compliance"/>
    <s v="Tribal Permits &amp; Settlements"/>
    <s v="ED"/>
    <s v="ID"/>
    <x v="9"/>
    <s v="E Distribution"/>
    <n v="2021"/>
    <n v="0"/>
    <n v="0"/>
    <n v="0"/>
    <n v="0"/>
    <n v="0"/>
    <n v="0"/>
    <n v="0"/>
    <n v="0"/>
    <n v="0"/>
    <n v="0"/>
    <n v="0"/>
    <n v="43488.22"/>
    <n v="-1457.66"/>
    <n v="1364.55"/>
    <n v="43395.11"/>
    <n v="43395.11"/>
    <n v="0"/>
    <n v="0"/>
    <n v="0"/>
    <n v="0"/>
    <n v="0"/>
    <n v="0"/>
    <n v="0"/>
    <n v="0"/>
    <n v="0"/>
    <n v="0"/>
    <n v="0"/>
    <n v="0"/>
    <n v="0"/>
    <n v="0"/>
    <n v="0"/>
    <n v="0"/>
    <n v="0"/>
    <n v="0"/>
    <n v="0"/>
    <n v="0"/>
    <n v="0"/>
    <n v="0"/>
    <n v="0"/>
    <n v="0"/>
    <n v="0"/>
    <n v="0"/>
    <n v="0"/>
    <n v="0"/>
    <n v="0"/>
    <n v="0"/>
    <n v="0"/>
    <n v="0"/>
    <n v="0"/>
    <n v="0"/>
    <n v="0"/>
    <n v="0"/>
    <n v="0"/>
  </r>
  <r>
    <s v="Rosentrater"/>
    <s v="Large Distinct Projects"/>
    <s v="Customer Service Quality &amp; Reliability"/>
    <s v="Washington Advanced Metering Infrastructure Project"/>
    <s v="ED"/>
    <s v="WA"/>
    <x v="7"/>
    <s v="General"/>
    <n v="2021"/>
    <n v="1"/>
    <n v="0"/>
    <n v="0"/>
    <n v="0"/>
    <n v="0"/>
    <n v="0"/>
    <n v="0"/>
    <n v="0"/>
    <n v="0"/>
    <n v="0"/>
    <n v="0"/>
    <n v="0"/>
    <n v="2074.42"/>
    <n v="0"/>
    <n v="2074.42"/>
    <n v="2074.42"/>
    <n v="0"/>
    <n v="0"/>
    <n v="0"/>
    <n v="0"/>
    <n v="0"/>
    <n v="0"/>
    <n v="0"/>
    <n v="0"/>
    <n v="0"/>
    <n v="0"/>
    <n v="0"/>
    <n v="0"/>
    <n v="0"/>
    <n v="2074.42"/>
    <n v="0"/>
    <n v="2074.42"/>
    <n v="2074.42"/>
    <n v="0"/>
    <n v="0"/>
    <n v="0"/>
    <n v="0"/>
    <n v="0"/>
    <n v="0"/>
    <n v="0"/>
    <n v="0"/>
    <n v="0"/>
    <n v="0"/>
    <n v="0"/>
    <n v="0"/>
    <n v="0"/>
    <n v="0"/>
    <n v="0"/>
    <n v="0"/>
    <n v="0"/>
    <n v="0"/>
    <n v="0"/>
    <n v="0"/>
  </r>
  <r>
    <s v="Rosentrater"/>
    <s v="Large Distinct Projects"/>
    <s v="Customer Service Quality &amp; Reliability"/>
    <s v="Washington Advanced Metering Infrastructure Project"/>
    <s v="CD"/>
    <s v="WA"/>
    <x v="7"/>
    <s v="General"/>
    <n v="2021"/>
    <n v="0.77217999999999998"/>
    <n v="0.22781999999999999"/>
    <n v="0"/>
    <n v="0"/>
    <n v="0"/>
    <n v="0"/>
    <n v="0"/>
    <n v="0"/>
    <n v="0"/>
    <n v="0"/>
    <n v="0"/>
    <n v="15528.56"/>
    <n v="2858.83"/>
    <n v="0"/>
    <n v="18387.39"/>
    <n v="18387.39"/>
    <n v="0"/>
    <n v="0"/>
    <n v="0"/>
    <n v="0"/>
    <n v="0"/>
    <n v="0"/>
    <n v="0"/>
    <n v="0"/>
    <n v="0"/>
    <n v="0"/>
    <n v="0"/>
    <n v="0"/>
    <n v="11990.843460799999"/>
    <n v="2207.5313493999997"/>
    <n v="0"/>
    <n v="14198.374810199999"/>
    <n v="14198.374810199999"/>
    <n v="0"/>
    <n v="0"/>
    <n v="0"/>
    <n v="0"/>
    <n v="0"/>
    <n v="0"/>
    <n v="0"/>
    <n v="0"/>
    <n v="0"/>
    <n v="0"/>
    <n v="0"/>
    <n v="0"/>
    <n v="3537.7165391999997"/>
    <n v="651.29865059999997"/>
    <n v="0"/>
    <n v="4189.0151897999995"/>
    <n v="4189.0151897999995"/>
    <n v="0"/>
    <n v="0"/>
    <n v="0"/>
  </r>
  <r>
    <s v="Rosentrater"/>
    <s v="Large Distinct Projects"/>
    <s v="Customer Service Quality &amp; Reliability"/>
    <s v="Washington Advanced Metering Infrastructure Project"/>
    <s v="GD"/>
    <s v="WA"/>
    <x v="11"/>
    <s v="G Distribution"/>
    <n v="2021"/>
    <n v="0"/>
    <n v="1"/>
    <n v="0"/>
    <n v="0"/>
    <n v="0"/>
    <n v="0"/>
    <n v="0"/>
    <n v="0"/>
    <n v="0"/>
    <n v="0"/>
    <n v="0"/>
    <n v="33402.79"/>
    <n v="25921.95"/>
    <n v="14028.78"/>
    <n v="73353.52"/>
    <n v="73353.52"/>
    <n v="0"/>
    <n v="0"/>
    <n v="0"/>
    <n v="0"/>
    <n v="0"/>
    <n v="0"/>
    <n v="0"/>
    <n v="0"/>
    <n v="0"/>
    <n v="0"/>
    <n v="0"/>
    <n v="0"/>
    <n v="0"/>
    <n v="0"/>
    <n v="0"/>
    <n v="0"/>
    <n v="0"/>
    <n v="0"/>
    <n v="0"/>
    <n v="0"/>
    <n v="0"/>
    <n v="0"/>
    <n v="0"/>
    <n v="0"/>
    <n v="0"/>
    <n v="0"/>
    <n v="0"/>
    <n v="0"/>
    <n v="0"/>
    <n v="33402.79"/>
    <n v="25921.95"/>
    <n v="14028.78"/>
    <n v="73353.52"/>
    <n v="73353.52"/>
    <n v="0"/>
    <n v="0"/>
    <n v="0"/>
  </r>
  <r>
    <s v="Rosentrater"/>
    <s v="Large Distinct Projects"/>
    <s v="Customer Service Quality &amp; Reliability"/>
    <s v="Washington Advanced Metering Infrastructure Project"/>
    <s v="ED"/>
    <s v="WA"/>
    <x v="9"/>
    <s v="E Distribution"/>
    <n v="2021"/>
    <n v="1"/>
    <n v="0"/>
    <n v="0"/>
    <n v="0"/>
    <n v="0"/>
    <n v="0"/>
    <n v="0"/>
    <n v="0"/>
    <n v="0"/>
    <n v="0"/>
    <n v="0"/>
    <n v="52810.51"/>
    <n v="36452.92"/>
    <n v="30788.75"/>
    <n v="120052.18"/>
    <n v="120052.18"/>
    <n v="0"/>
    <n v="0"/>
    <n v="0"/>
    <n v="0"/>
    <n v="0"/>
    <n v="0"/>
    <n v="0"/>
    <n v="0"/>
    <n v="0"/>
    <n v="0"/>
    <n v="0"/>
    <n v="0"/>
    <n v="52810.51"/>
    <n v="36452.92"/>
    <n v="30788.75"/>
    <n v="120052.18"/>
    <n v="120052.18"/>
    <n v="0"/>
    <n v="0"/>
    <n v="0"/>
    <n v="0"/>
    <n v="0"/>
    <n v="0"/>
    <n v="0"/>
    <n v="0"/>
    <n v="0"/>
    <n v="0"/>
    <n v="0"/>
    <n v="0"/>
    <n v="0"/>
    <n v="0"/>
    <n v="0"/>
    <n v="0"/>
    <n v="0"/>
    <n v="0"/>
    <n v="0"/>
    <n v="0"/>
  </r>
  <r>
    <s v="Rosentrater"/>
    <s v="Large Distinct Projects"/>
    <s v="Customer Service Quality &amp; Reliability"/>
    <s v="Washington Advanced Metering Infrastructure Project"/>
    <s v="ED"/>
    <s v="WA"/>
    <x v="1"/>
    <s v="Intangibles"/>
    <n v="2021"/>
    <n v="1"/>
    <n v="0"/>
    <n v="0"/>
    <n v="0"/>
    <n v="0"/>
    <n v="0"/>
    <n v="0"/>
    <n v="0"/>
    <n v="0"/>
    <n v="0"/>
    <n v="0"/>
    <n v="0"/>
    <n v="443740.28"/>
    <n v="0"/>
    <n v="443740.28"/>
    <n v="443740.28"/>
    <n v="0"/>
    <n v="0"/>
    <n v="0"/>
    <n v="0"/>
    <n v="0"/>
    <n v="0"/>
    <n v="0"/>
    <n v="0"/>
    <n v="0"/>
    <n v="0"/>
    <n v="0"/>
    <n v="0"/>
    <n v="0"/>
    <n v="443740.28"/>
    <n v="0"/>
    <n v="443740.28"/>
    <n v="443740.28"/>
    <n v="0"/>
    <n v="0"/>
    <n v="0"/>
    <n v="0"/>
    <n v="0"/>
    <n v="0"/>
    <n v="0"/>
    <n v="0"/>
    <n v="0"/>
    <n v="0"/>
    <n v="0"/>
    <n v="0"/>
    <n v="0"/>
    <n v="0"/>
    <n v="0"/>
    <n v="0"/>
    <n v="0"/>
    <n v="0"/>
    <n v="0"/>
    <n v="0"/>
  </r>
  <r>
    <s v="Rosentrater"/>
    <s v="Mandatory &amp; Compliance"/>
    <s v="Mandatory &amp; Compliance"/>
    <s v="Westside 230/115kV Station Brownfield Rebuild Project"/>
    <s v="ED"/>
    <s v="AN"/>
    <x v="7"/>
    <s v="General"/>
    <n v="2021"/>
    <n v="0.65539999999999998"/>
    <n v="0"/>
    <n v="0"/>
    <n v="0"/>
    <n v="0"/>
    <n v="0"/>
    <n v="0"/>
    <n v="0"/>
    <n v="0"/>
    <n v="0"/>
    <n v="0"/>
    <n v="0"/>
    <n v="0.01"/>
    <n v="0"/>
    <n v="0.01"/>
    <n v="0.01"/>
    <n v="0"/>
    <n v="0"/>
    <n v="0"/>
    <n v="0"/>
    <n v="0"/>
    <n v="0"/>
    <n v="0"/>
    <n v="0"/>
    <n v="0"/>
    <n v="0"/>
    <n v="0"/>
    <n v="0"/>
    <n v="0"/>
    <n v="6.5539999999999999E-3"/>
    <n v="0"/>
    <n v="6.5539999999999999E-3"/>
    <n v="6.5539999999999999E-3"/>
    <n v="0"/>
    <n v="0"/>
    <n v="0"/>
    <n v="0"/>
    <n v="0"/>
    <n v="0"/>
    <n v="0"/>
    <n v="0"/>
    <n v="0"/>
    <n v="0"/>
    <n v="0"/>
    <n v="0"/>
    <n v="0"/>
    <n v="0"/>
    <n v="0"/>
    <n v="0"/>
    <n v="0"/>
    <n v="0"/>
    <n v="0"/>
    <n v="0"/>
  </r>
  <r>
    <s v="Rosentrater"/>
    <s v="Mandatory &amp; Compliance"/>
    <s v="Mandatory &amp; Compliance"/>
    <s v="Westside 230/115kV Station Brownfield Rebuild Project"/>
    <s v="ED"/>
    <s v="AN"/>
    <x v="3"/>
    <s v="Transmission"/>
    <n v="2021"/>
    <n v="0.65539999999999998"/>
    <n v="0"/>
    <n v="0"/>
    <n v="0"/>
    <n v="0"/>
    <n v="0"/>
    <n v="0"/>
    <n v="0"/>
    <n v="0"/>
    <n v="0"/>
    <n v="0"/>
    <n v="1951.4099999999999"/>
    <n v="9652.6899999999441"/>
    <n v="1309727.28"/>
    <n v="1321331.3799999999"/>
    <n v="1321331.3799999999"/>
    <n v="0"/>
    <n v="0"/>
    <n v="0"/>
    <n v="0"/>
    <n v="0"/>
    <n v="0"/>
    <n v="0"/>
    <n v="0"/>
    <n v="0"/>
    <n v="0"/>
    <n v="0"/>
    <n v="0"/>
    <n v="1278.9541139999999"/>
    <n v="6326.3730259999629"/>
    <n v="858395.25931200001"/>
    <n v="866000.58645199996"/>
    <n v="866000.58645199996"/>
    <n v="0"/>
    <n v="0"/>
    <n v="0"/>
    <n v="0"/>
    <n v="0"/>
    <n v="0"/>
    <n v="0"/>
    <n v="0"/>
    <n v="0"/>
    <n v="0"/>
    <n v="0"/>
    <n v="0"/>
    <n v="0"/>
    <n v="0"/>
    <n v="0"/>
    <n v="0"/>
    <n v="0"/>
    <n v="0"/>
    <n v="0"/>
    <n v="0"/>
  </r>
  <r>
    <s v="Howell"/>
    <s v="Wildfire"/>
    <s v="Customer Service Quality &amp; Reliability"/>
    <s v="Wildfire Resiliency Plan"/>
    <s v="ED"/>
    <s v="WA"/>
    <x v="7"/>
    <s v="General"/>
    <n v="2021"/>
    <n v="1"/>
    <n v="0"/>
    <n v="0"/>
    <n v="0"/>
    <n v="0"/>
    <n v="0"/>
    <n v="0"/>
    <n v="0"/>
    <n v="0"/>
    <n v="0"/>
    <n v="0"/>
    <n v="1753.54"/>
    <n v="2787.66"/>
    <n v="8227.7000000000007"/>
    <n v="12768.900000000001"/>
    <n v="12768.900000000001"/>
    <n v="0"/>
    <n v="0"/>
    <n v="0"/>
    <n v="0"/>
    <n v="0"/>
    <n v="0"/>
    <n v="0"/>
    <n v="0"/>
    <n v="0"/>
    <n v="0"/>
    <n v="0"/>
    <n v="0"/>
    <n v="1753.54"/>
    <n v="2787.66"/>
    <n v="8227.7000000000007"/>
    <n v="12768.900000000001"/>
    <n v="12768.900000000001"/>
    <n v="0"/>
    <n v="0"/>
    <n v="0"/>
    <n v="0"/>
    <n v="0"/>
    <n v="0"/>
    <n v="0"/>
    <n v="0"/>
    <n v="0"/>
    <n v="0"/>
    <n v="0"/>
    <n v="0"/>
    <n v="0"/>
    <n v="0"/>
    <n v="0"/>
    <n v="0"/>
    <n v="0"/>
    <n v="0"/>
    <n v="0"/>
    <n v="0"/>
  </r>
  <r>
    <s v="Howell"/>
    <s v="Wildfire"/>
    <s v="Customer Service Quality &amp; Reliability"/>
    <s v="Wildfire Resiliency Plan"/>
    <s v="ED"/>
    <s v="ID"/>
    <x v="7"/>
    <s v="General"/>
    <n v="2021"/>
    <n v="0"/>
    <n v="0"/>
    <n v="0"/>
    <n v="0"/>
    <n v="0"/>
    <n v="0"/>
    <n v="0"/>
    <n v="0"/>
    <n v="0"/>
    <n v="0"/>
    <n v="0"/>
    <n v="4896.6099999999997"/>
    <n v="6191.4"/>
    <n v="12280.28"/>
    <n v="23368.29"/>
    <n v="23368.29"/>
    <n v="0"/>
    <n v="0"/>
    <n v="0"/>
    <n v="0"/>
    <n v="0"/>
    <n v="0"/>
    <n v="0"/>
    <n v="0"/>
    <n v="0"/>
    <n v="0"/>
    <n v="0"/>
    <n v="0"/>
    <n v="0"/>
    <n v="0"/>
    <n v="0"/>
    <n v="0"/>
    <n v="0"/>
    <n v="0"/>
    <n v="0"/>
    <n v="0"/>
    <n v="0"/>
    <n v="0"/>
    <n v="0"/>
    <n v="0"/>
    <n v="0"/>
    <n v="0"/>
    <n v="0"/>
    <n v="0"/>
    <n v="0"/>
    <n v="0"/>
    <n v="0"/>
    <n v="0"/>
    <n v="0"/>
    <n v="0"/>
    <n v="0"/>
    <n v="0"/>
    <n v="0"/>
  </r>
  <r>
    <s v="Howell"/>
    <s v="Wildfire"/>
    <s v="Customer Service Quality &amp; Reliability"/>
    <s v="Wildfire Resiliency Plan"/>
    <s v="CD"/>
    <s v="AA"/>
    <x v="7"/>
    <s v="General"/>
    <n v="2021"/>
    <n v="0.47784834680000005"/>
    <n v="0.15089759249999998"/>
    <n v="0"/>
    <n v="0"/>
    <n v="0"/>
    <n v="0"/>
    <n v="0"/>
    <n v="0"/>
    <n v="0"/>
    <n v="0"/>
    <n v="0"/>
    <n v="0"/>
    <n v="80952.23"/>
    <n v="2472.1799999999998"/>
    <n v="83424.409999999989"/>
    <n v="83424.409999999989"/>
    <n v="0"/>
    <n v="0"/>
    <n v="0"/>
    <n v="0"/>
    <n v="0"/>
    <n v="0"/>
    <n v="0"/>
    <n v="0"/>
    <n v="0"/>
    <n v="0"/>
    <n v="0"/>
    <n v="0"/>
    <n v="0"/>
    <n v="38682.889275273366"/>
    <n v="1181.3271259920241"/>
    <n v="39864.216401265388"/>
    <n v="39864.216401265388"/>
    <n v="0"/>
    <n v="0"/>
    <n v="0"/>
    <n v="0"/>
    <n v="0"/>
    <n v="0"/>
    <n v="0"/>
    <n v="0"/>
    <n v="0"/>
    <n v="0"/>
    <n v="0"/>
    <n v="0"/>
    <n v="0"/>
    <n v="12215.496614506274"/>
    <n v="373.04601022664991"/>
    <n v="12588.542624732923"/>
    <n v="12588.542624732923"/>
    <n v="0"/>
    <n v="0"/>
    <n v="0"/>
  </r>
  <r>
    <s v="Howell"/>
    <s v="Wildfire"/>
    <s v="Customer Service Quality &amp; Reliability"/>
    <s v="Wildfire Resiliency Plan"/>
    <s v="ED"/>
    <s v="AN"/>
    <x v="3"/>
    <s v="Transmission"/>
    <n v="2021"/>
    <n v="0.65539999999999998"/>
    <n v="0"/>
    <n v="0"/>
    <n v="0"/>
    <n v="0"/>
    <n v="0"/>
    <n v="0"/>
    <n v="0"/>
    <n v="0"/>
    <n v="0"/>
    <n v="0"/>
    <n v="61263.24"/>
    <n v="266746.46999999997"/>
    <n v="721505.56"/>
    <n v="1049515.27"/>
    <n v="1049515.27"/>
    <n v="0"/>
    <n v="0"/>
    <n v="0"/>
    <n v="0"/>
    <n v="0"/>
    <n v="0"/>
    <n v="0"/>
    <n v="0"/>
    <n v="0"/>
    <n v="0"/>
    <n v="0"/>
    <n v="0"/>
    <n v="40151.927495999997"/>
    <n v="174825.63643799999"/>
    <n v="472874.74402400001"/>
    <n v="687852.30795799999"/>
    <n v="687852.30795799999"/>
    <n v="0"/>
    <n v="0"/>
    <n v="0"/>
    <n v="0"/>
    <n v="0"/>
    <n v="0"/>
    <n v="0"/>
    <n v="0"/>
    <n v="0"/>
    <n v="0"/>
    <n v="0"/>
    <n v="0"/>
    <n v="0"/>
    <n v="0"/>
    <n v="0"/>
    <n v="0"/>
    <n v="0"/>
    <n v="0"/>
    <n v="0"/>
    <n v="0"/>
  </r>
  <r>
    <s v="Howell"/>
    <s v="Wildfire"/>
    <s v="Customer Service Quality &amp; Reliability"/>
    <s v="Wildfire Resiliency Plan"/>
    <s v="ED"/>
    <s v="WA"/>
    <x v="9"/>
    <s v="E Distribution"/>
    <n v="2021"/>
    <n v="1"/>
    <n v="0"/>
    <n v="0"/>
    <n v="0"/>
    <n v="0"/>
    <n v="0"/>
    <n v="0"/>
    <n v="0"/>
    <n v="0"/>
    <n v="0"/>
    <n v="0"/>
    <n v="484259.82"/>
    <n v="325880.94"/>
    <n v="709011.3899999999"/>
    <n v="1519152.15"/>
    <n v="1519152.15"/>
    <n v="0"/>
    <n v="0"/>
    <n v="0"/>
    <n v="0"/>
    <n v="0"/>
    <n v="0"/>
    <n v="0"/>
    <n v="0"/>
    <n v="0"/>
    <n v="0"/>
    <n v="0"/>
    <n v="0"/>
    <n v="484259.82"/>
    <n v="325880.94"/>
    <n v="709011.3899999999"/>
    <n v="1519152.15"/>
    <n v="1519152.15"/>
    <n v="0"/>
    <n v="0"/>
    <n v="0"/>
    <n v="0"/>
    <n v="0"/>
    <n v="0"/>
    <n v="0"/>
    <n v="0"/>
    <n v="0"/>
    <n v="0"/>
    <n v="0"/>
    <n v="0"/>
    <n v="0"/>
    <n v="0"/>
    <n v="0"/>
    <n v="0"/>
    <n v="0"/>
    <n v="0"/>
    <n v="0"/>
    <n v="0"/>
  </r>
  <r>
    <s v="Howell"/>
    <s v="Wildfire"/>
    <s v="Customer Service Quality &amp; Reliability"/>
    <s v="Wildfire Resiliency Plan"/>
    <s v="ED"/>
    <s v="ID"/>
    <x v="9"/>
    <s v="E Distribution"/>
    <n v="2021"/>
    <n v="0"/>
    <n v="0"/>
    <n v="0"/>
    <n v="0"/>
    <n v="0"/>
    <n v="0"/>
    <n v="0"/>
    <n v="0"/>
    <n v="0"/>
    <n v="0"/>
    <n v="0"/>
    <n v="558452.35"/>
    <n v="1278291.17"/>
    <n v="1108397.83"/>
    <n v="2945141.35"/>
    <n v="2945141.35"/>
    <n v="0"/>
    <n v="0"/>
    <n v="0"/>
    <n v="0"/>
    <n v="0"/>
    <n v="0"/>
    <n v="0"/>
    <n v="0"/>
    <n v="0"/>
    <n v="0"/>
    <n v="0"/>
    <n v="0"/>
    <n v="0"/>
    <n v="0"/>
    <n v="0"/>
    <n v="0"/>
    <n v="0"/>
    <n v="0"/>
    <n v="0"/>
    <n v="0"/>
    <n v="0"/>
    <n v="0"/>
    <n v="0"/>
    <n v="0"/>
    <n v="0"/>
    <n v="0"/>
    <n v="0"/>
    <n v="0"/>
    <n v="0"/>
    <n v="0"/>
    <n v="0"/>
    <n v="0"/>
    <n v="0"/>
    <n v="0"/>
    <n v="0"/>
    <n v="0"/>
    <n v="0"/>
  </r>
  <r>
    <s v="Rosentrater"/>
    <s v="Programs"/>
    <s v="Asset Condition"/>
    <s v="Wood Pole Management"/>
    <s v="ED"/>
    <s v="WA"/>
    <x v="9"/>
    <s v="E Distribution"/>
    <n v="2021"/>
    <n v="1"/>
    <n v="0"/>
    <n v="0"/>
    <n v="0"/>
    <n v="0"/>
    <n v="0"/>
    <n v="0"/>
    <n v="0"/>
    <n v="0"/>
    <n v="0"/>
    <n v="0"/>
    <n v="276960.25999999989"/>
    <n v="451136.58999999991"/>
    <n v="541274.17000000027"/>
    <n v="1269371.02"/>
    <n v="1269371.02"/>
    <n v="0"/>
    <n v="0"/>
    <n v="0"/>
    <n v="0"/>
    <n v="0"/>
    <n v="0"/>
    <n v="0"/>
    <n v="0"/>
    <n v="0"/>
    <n v="0"/>
    <n v="0"/>
    <n v="0"/>
    <n v="276960.25999999989"/>
    <n v="451136.58999999991"/>
    <n v="541274.17000000027"/>
    <n v="1269371.02"/>
    <n v="1269371.02"/>
    <n v="0"/>
    <n v="0"/>
    <n v="0"/>
    <n v="0"/>
    <n v="0"/>
    <n v="0"/>
    <n v="0"/>
    <n v="0"/>
    <n v="0"/>
    <n v="0"/>
    <n v="0"/>
    <n v="0"/>
    <n v="0"/>
    <n v="0"/>
    <n v="0"/>
    <n v="0"/>
    <n v="0"/>
    <n v="0"/>
    <n v="0"/>
    <n v="0"/>
  </r>
  <r>
    <s v="Rosentrater"/>
    <s v="Programs"/>
    <s v="Asset Condition"/>
    <s v="Wood Pole Management"/>
    <s v="ED"/>
    <s v="ID"/>
    <x v="9"/>
    <s v="E Distribution"/>
    <n v="2021"/>
    <n v="0"/>
    <n v="0"/>
    <n v="0"/>
    <n v="0"/>
    <n v="0"/>
    <n v="0"/>
    <n v="0"/>
    <n v="0"/>
    <n v="0"/>
    <n v="0"/>
    <n v="0"/>
    <n v="440722.4"/>
    <n v="859598.94"/>
    <n v="1018743.6499999999"/>
    <n v="2319064.9899999998"/>
    <n v="2319064.9899999998"/>
    <n v="0"/>
    <n v="0"/>
    <n v="0"/>
    <n v="0"/>
    <n v="0"/>
    <n v="0"/>
    <n v="0"/>
    <n v="0"/>
    <n v="0"/>
    <n v="0"/>
    <n v="0"/>
    <n v="0"/>
    <n v="0"/>
    <n v="0"/>
    <n v="0"/>
    <n v="0"/>
    <n v="0"/>
    <n v="0"/>
    <n v="0"/>
    <n v="0"/>
    <n v="0"/>
    <n v="0"/>
    <n v="0"/>
    <n v="0"/>
    <n v="0"/>
    <n v="0"/>
    <n v="0"/>
    <n v="0"/>
    <n v="0"/>
    <n v="0"/>
    <n v="0"/>
    <n v="0"/>
    <n v="0"/>
    <n v="0"/>
    <n v="0"/>
    <n v="0"/>
    <n v="0"/>
  </r>
  <r>
    <s v="Rosentrater"/>
    <s v="Mandatory &amp; Compliance"/>
    <s v="Mandatory &amp; Compliance"/>
    <s v="WSDOT Control Zone Mitigation"/>
    <s v="ED"/>
    <s v="WA"/>
    <x v="9"/>
    <s v="E Distribution"/>
    <n v="2021"/>
    <n v="1"/>
    <n v="0"/>
    <n v="0"/>
    <n v="0"/>
    <n v="0"/>
    <n v="0"/>
    <n v="0"/>
    <n v="0"/>
    <n v="0"/>
    <n v="0"/>
    <n v="0"/>
    <n v="18741.199999999993"/>
    <n v="97172.010000000009"/>
    <n v="85679.37"/>
    <n v="201592.58000000002"/>
    <n v="201592.58000000002"/>
    <n v="0"/>
    <n v="0"/>
    <n v="0"/>
    <n v="0"/>
    <n v="0"/>
    <n v="0"/>
    <n v="0"/>
    <n v="0"/>
    <n v="0"/>
    <n v="0"/>
    <n v="0"/>
    <n v="0"/>
    <n v="18741.199999999993"/>
    <n v="97172.010000000009"/>
    <n v="85679.37"/>
    <n v="201592.58000000002"/>
    <n v="201592.58000000002"/>
    <n v="0"/>
    <n v="0"/>
    <n v="0"/>
    <n v="0"/>
    <n v="0"/>
    <n v="0"/>
    <n v="0"/>
    <n v="0"/>
    <n v="0"/>
    <n v="0"/>
    <n v="0"/>
    <n v="0"/>
    <n v="0"/>
    <n v="0"/>
    <n v="0"/>
    <n v="0"/>
    <n v="0"/>
    <n v="0"/>
    <n v="0"/>
    <n v="0"/>
  </r>
  <r>
    <s v="Rosentrater"/>
    <s v="Mandatory &amp; Compliance"/>
    <s v="Mandatory &amp; Compliance"/>
    <s v="Apprentice/Craft Training"/>
    <s v="CD"/>
    <s v="AA"/>
    <x v="7"/>
    <s v="General"/>
    <n v="2022"/>
    <n v="0.47784834680000005"/>
    <n v="0.15089759249999998"/>
    <n v="0"/>
    <n v="0"/>
    <n v="0"/>
    <n v="0"/>
    <n v="0"/>
    <n v="40544.660000000003"/>
    <n v="0"/>
    <n v="0"/>
    <n v="0"/>
    <n v="0"/>
    <n v="0"/>
    <n v="0"/>
    <n v="40544.660000000003"/>
    <n v="0"/>
    <n v="40544.660000000003"/>
    <n v="0"/>
    <n v="0"/>
    <n v="0"/>
    <n v="0"/>
    <n v="0"/>
    <n v="0"/>
    <n v="0"/>
    <n v="19374.198752568092"/>
    <n v="0"/>
    <n v="0"/>
    <n v="0"/>
    <n v="0"/>
    <n v="0"/>
    <n v="0"/>
    <n v="19374.198752568092"/>
    <n v="0"/>
    <n v="19374.198752568092"/>
    <n v="0"/>
    <n v="0"/>
    <n v="0"/>
    <n v="0"/>
    <n v="0"/>
    <n v="0"/>
    <n v="0"/>
    <n v="6118.09158273105"/>
    <n v="0"/>
    <n v="0"/>
    <n v="0"/>
    <n v="0"/>
    <n v="0"/>
    <n v="0"/>
    <n v="6118.09158273105"/>
    <n v="0"/>
    <n v="6118.09158273105"/>
    <n v="0"/>
    <n v="0"/>
  </r>
  <r>
    <s v="Kensok"/>
    <s v="Short-Lived Assets"/>
    <s v="Asset Condition"/>
    <s v="Atlas"/>
    <s v="CD"/>
    <s v="AA"/>
    <x v="1"/>
    <s v="Software"/>
    <n v="2022"/>
    <n v="0.47784834680000005"/>
    <n v="0.15089759249999998"/>
    <n v="-182587.84"/>
    <n v="62399.28"/>
    <n v="168276.79"/>
    <n v="2922.61"/>
    <n v="913.18"/>
    <n v="670.64000000001397"/>
    <n v="-1153994.26"/>
    <n v="15070.62"/>
    <n v="10135.91"/>
    <n v="9955.06"/>
    <n v="289890.19"/>
    <n v="658208.86"/>
    <n v="-118138.96000000008"/>
    <n v="0"/>
    <n v="-118138.96000000008"/>
    <n v="0"/>
    <n v="0"/>
    <n v="-87249.297489782912"/>
    <n v="29817.392789510308"/>
    <n v="80410.78590631079"/>
    <n v="1396.5643568411481"/>
    <n v="436.36155333082399"/>
    <n v="320.46421529795873"/>
    <n v="-551434.2493576894"/>
    <n v="7201.4708522510173"/>
    <n v="4843.4278368135883"/>
    <n v="4757.0089632948084"/>
    <n v="138523.5480450379"/>
    <n v="314524.01560011267"/>
    <n v="-56452.506728671258"/>
    <n v="0"/>
    <n v="-56452.506728671258"/>
    <n v="0"/>
    <n v="0"/>
    <n v="-27552.065475775198"/>
    <n v="9415.9011257333987"/>
    <n v="25392.562484628073"/>
    <n v="441.01481281642498"/>
    <n v="137.79666351914997"/>
    <n v="101.1979614342021"/>
    <n v="-174134.95559281902"/>
    <n v="2274.1202754823498"/>
    <n v="1529.4844167966749"/>
    <n v="1502.1945871930498"/>
    <n v="43743.731760367569"/>
    <n v="99322.132336169539"/>
    <n v="-17826.884644453763"/>
    <n v="0"/>
    <n v="-17826.884644453763"/>
    <n v="0"/>
    <n v="0"/>
  </r>
  <r>
    <s v="Kensok"/>
    <s v="Short-Lived Assets"/>
    <s v="Asset Condition"/>
    <s v="Atlas"/>
    <s v="CD"/>
    <s v="AA"/>
    <x v="0"/>
    <s v="Hardware"/>
    <n v="2022"/>
    <n v="0.47784834680000005"/>
    <n v="0.15089759249999998"/>
    <n v="-3508.12"/>
    <n v="1277.52"/>
    <n v="3511.66"/>
    <n v="60.98"/>
    <n v="19.059999999999999"/>
    <n v="14"/>
    <n v="-15881.940000000002"/>
    <n v="0"/>
    <n v="0"/>
    <n v="0"/>
    <n v="0"/>
    <n v="0"/>
    <n v="-14506.840000000002"/>
    <n v="0"/>
    <n v="-14506.840000000002"/>
    <n v="0"/>
    <n v="0"/>
    <n v="-1676.349342376016"/>
    <n v="610.46082000393608"/>
    <n v="1678.0409255236882"/>
    <n v="29.139192187864001"/>
    <n v="9.1077894900080008"/>
    <n v="6.6898768552000005"/>
    <n v="-7589.1587729767934"/>
    <n v="0"/>
    <n v="0"/>
    <n v="0"/>
    <n v="0"/>
    <n v="0"/>
    <n v="-6932.069511292113"/>
    <n v="0"/>
    <n v="-6932.069511292113"/>
    <n v="0"/>
    <n v="0"/>
    <n v="-529.36686220109993"/>
    <n v="192.77469237059998"/>
    <n v="529.90103967854986"/>
    <n v="9.2017351906499982"/>
    <n v="2.8761081130499995"/>
    <n v="2.1125662949999997"/>
    <n v="-2396.5465102294502"/>
    <n v="0"/>
    <n v="0"/>
    <n v="0"/>
    <n v="0"/>
    <n v="0"/>
    <n v="-2189.0472307827004"/>
    <n v="0"/>
    <n v="-2189.0472307827004"/>
    <n v="0"/>
    <n v="0"/>
  </r>
  <r>
    <s v="Kensok"/>
    <s v="Short-Lived Assets"/>
    <s v="Asset Condition"/>
    <s v="Atlas"/>
    <s v="CD"/>
    <s v="AA"/>
    <x v="6"/>
    <s v="Software"/>
    <n v="2022"/>
    <n v="0.47784834680000005"/>
    <n v="0.15089759249999998"/>
    <n v="0"/>
    <n v="0"/>
    <n v="0"/>
    <n v="0"/>
    <n v="0"/>
    <n v="0"/>
    <n v="1620001.11"/>
    <n v="0"/>
    <n v="0"/>
    <n v="0"/>
    <n v="0"/>
    <n v="0"/>
    <n v="1620001.11"/>
    <n v="0"/>
    <n v="1620001.11"/>
    <n v="0"/>
    <n v="0"/>
    <n v="0"/>
    <n v="0"/>
    <n v="0"/>
    <n v="0"/>
    <n v="0"/>
    <n v="0"/>
    <n v="774114.85222766502"/>
    <n v="0"/>
    <n v="0"/>
    <n v="0"/>
    <n v="0"/>
    <n v="0"/>
    <n v="774114.85222766502"/>
    <n v="0"/>
    <n v="774114.85222766502"/>
    <n v="0"/>
    <n v="0"/>
    <n v="0"/>
    <n v="0"/>
    <n v="0"/>
    <n v="0"/>
    <n v="0"/>
    <n v="0"/>
    <n v="244454.26734632766"/>
    <n v="0"/>
    <n v="0"/>
    <n v="0"/>
    <n v="0"/>
    <n v="0"/>
    <n v="244454.26734632766"/>
    <n v="0"/>
    <n v="244454.26734632766"/>
    <n v="0"/>
    <n v="0"/>
  </r>
  <r>
    <s v="Thackston"/>
    <s v="Programs"/>
    <s v="Customer Service Quality &amp; Reliability"/>
    <s v="Automation Replacement"/>
    <s v="ED"/>
    <s v="AN"/>
    <x v="2"/>
    <s v="Production - Hydro"/>
    <n v="2022"/>
    <n v="0.65539999999999998"/>
    <n v="0"/>
    <n v="270945.65999999997"/>
    <n v="2504.9499999999998"/>
    <n v="0"/>
    <n v="0"/>
    <n v="0"/>
    <n v="0"/>
    <n v="0"/>
    <n v="0"/>
    <n v="0"/>
    <n v="0"/>
    <n v="0"/>
    <n v="0"/>
    <n v="273450.61"/>
    <n v="0"/>
    <n v="273450.61"/>
    <n v="0"/>
    <n v="0"/>
    <n v="177577.78556399999"/>
    <n v="1641.7442299999998"/>
    <n v="0"/>
    <n v="0"/>
    <n v="0"/>
    <n v="0"/>
    <n v="0"/>
    <n v="0"/>
    <n v="0"/>
    <n v="0"/>
    <n v="0"/>
    <n v="0"/>
    <n v="179219.529794"/>
    <n v="0"/>
    <n v="179219.529794"/>
    <n v="0"/>
    <n v="0"/>
    <n v="0"/>
    <n v="0"/>
    <n v="0"/>
    <n v="0"/>
    <n v="0"/>
    <n v="0"/>
    <n v="0"/>
    <n v="0"/>
    <n v="0"/>
    <n v="0"/>
    <n v="0"/>
    <n v="0"/>
    <n v="0"/>
    <n v="0"/>
    <n v="0"/>
    <n v="0"/>
    <n v="0"/>
  </r>
  <r>
    <s v="Thackston"/>
    <s v="Programs"/>
    <s v="Asset Condition"/>
    <s v="Base Load Hydro"/>
    <s v="CD"/>
    <s v="AA"/>
    <x v="0"/>
    <s v="Hardware"/>
    <n v="2022"/>
    <n v="0.47784834680000005"/>
    <n v="0.15089759249999998"/>
    <n v="0"/>
    <n v="0"/>
    <n v="0"/>
    <n v="0"/>
    <n v="0"/>
    <n v="5651.6"/>
    <n v="0"/>
    <n v="0"/>
    <n v="0"/>
    <n v="0"/>
    <n v="0"/>
    <n v="0"/>
    <n v="5651.6"/>
    <n v="0"/>
    <n v="5651.6"/>
    <n v="0"/>
    <n v="0"/>
    <n v="0"/>
    <n v="0"/>
    <n v="0"/>
    <n v="0"/>
    <n v="0"/>
    <n v="2700.6077167748804"/>
    <n v="0"/>
    <n v="0"/>
    <n v="0"/>
    <n v="0"/>
    <n v="0"/>
    <n v="0"/>
    <n v="2700.6077167748804"/>
    <n v="0"/>
    <n v="2700.6077167748804"/>
    <n v="0"/>
    <n v="0"/>
    <n v="0"/>
    <n v="0"/>
    <n v="0"/>
    <n v="0"/>
    <n v="0"/>
    <n v="852.81283377299997"/>
    <n v="0"/>
    <n v="0"/>
    <n v="0"/>
    <n v="0"/>
    <n v="0"/>
    <n v="0"/>
    <n v="852.81283377299997"/>
    <n v="0"/>
    <n v="852.81283377299997"/>
    <n v="0"/>
    <n v="0"/>
  </r>
  <r>
    <s v="Thackston"/>
    <s v="Programs"/>
    <s v="Asset Condition"/>
    <s v="Base Load Hydro"/>
    <s v="ED"/>
    <s v="AN"/>
    <x v="7"/>
    <s v="General"/>
    <n v="2022"/>
    <n v="0.68266000000000004"/>
    <n v="0"/>
    <n v="0"/>
    <n v="0"/>
    <n v="0"/>
    <n v="0"/>
    <n v="0"/>
    <n v="9605.61"/>
    <n v="0"/>
    <n v="0"/>
    <n v="0"/>
    <n v="0"/>
    <n v="0"/>
    <n v="0"/>
    <n v="9605.61"/>
    <n v="0"/>
    <n v="9605.61"/>
    <n v="0"/>
    <n v="0"/>
    <n v="0"/>
    <n v="0"/>
    <n v="0"/>
    <n v="0"/>
    <n v="0"/>
    <n v="6557.3657226000005"/>
    <n v="0"/>
    <n v="0"/>
    <n v="0"/>
    <n v="0"/>
    <n v="0"/>
    <n v="0"/>
    <n v="6557.3657226000005"/>
    <n v="0"/>
    <n v="6557.3657226000005"/>
    <n v="0"/>
    <n v="0"/>
    <n v="0"/>
    <n v="0"/>
    <n v="0"/>
    <n v="0"/>
    <n v="0"/>
    <n v="0"/>
    <n v="0"/>
    <n v="0"/>
    <n v="0"/>
    <n v="0"/>
    <n v="0"/>
    <n v="0"/>
    <n v="0"/>
    <n v="0"/>
    <n v="0"/>
    <n v="0"/>
    <n v="0"/>
  </r>
  <r>
    <s v="Thackston"/>
    <s v="Programs"/>
    <s v="Asset Condition"/>
    <s v="Base Load Hydro"/>
    <s v="ED"/>
    <s v="AN"/>
    <x v="2"/>
    <s v="Production - Hydro"/>
    <n v="2022"/>
    <n v="0.65539999999999998"/>
    <n v="0"/>
    <n v="5925.55"/>
    <n v="11360.859999999999"/>
    <n v="9720.75"/>
    <n v="4153.1000000000004"/>
    <n v="0"/>
    <n v="280364.05"/>
    <n v="2702.81"/>
    <n v="1491.03"/>
    <n v="41561.229999999996"/>
    <n v="63880.119999999995"/>
    <n v="1348.29"/>
    <n v="201410.84"/>
    <n v="623918.63"/>
    <n v="0"/>
    <n v="623918.63"/>
    <n v="0"/>
    <n v="0"/>
    <n v="3883.60547"/>
    <n v="7445.907643999999"/>
    <n v="6370.97955"/>
    <n v="2721.9417400000002"/>
    <n v="0"/>
    <n v="183750.59836999999"/>
    <n v="1771.4216739999999"/>
    <n v="977.22106199999996"/>
    <n v="27239.230141999997"/>
    <n v="41867.030647999993"/>
    <n v="883.66926599999999"/>
    <n v="132004.664536"/>
    <n v="408916.27010199998"/>
    <n v="0"/>
    <n v="408916.27010199998"/>
    <n v="0"/>
    <n v="0"/>
    <n v="0"/>
    <n v="0"/>
    <n v="0"/>
    <n v="0"/>
    <n v="0"/>
    <n v="0"/>
    <n v="0"/>
    <n v="0"/>
    <n v="0"/>
    <n v="0"/>
    <n v="0"/>
    <n v="0"/>
    <n v="0"/>
    <n v="0"/>
    <n v="0"/>
    <n v="0"/>
    <n v="0"/>
  </r>
  <r>
    <s v="Thackston"/>
    <s v="Programs"/>
    <s v="Failed Plant &amp; Operations"/>
    <s v="Base Load Thermal Program"/>
    <s v="CD"/>
    <s v="AA"/>
    <x v="0"/>
    <s v="Hardware"/>
    <n v="2022"/>
    <n v="0.47784834680000005"/>
    <n v="0.15089759249999998"/>
    <n v="0"/>
    <n v="0"/>
    <n v="0"/>
    <n v="0"/>
    <n v="0"/>
    <n v="0"/>
    <n v="0"/>
    <n v="0"/>
    <n v="0"/>
    <n v="0"/>
    <n v="0"/>
    <n v="2352.52"/>
    <n v="2352.52"/>
    <n v="0"/>
    <n v="2352.52"/>
    <n v="0"/>
    <n v="0"/>
    <n v="0"/>
    <n v="0"/>
    <n v="0"/>
    <n v="0"/>
    <n v="0"/>
    <n v="0"/>
    <n v="0"/>
    <n v="0"/>
    <n v="0"/>
    <n v="0"/>
    <n v="0"/>
    <n v="1124.1477928139361"/>
    <n v="1124.1477928139361"/>
    <n v="0"/>
    <n v="1124.1477928139361"/>
    <n v="0"/>
    <n v="0"/>
    <n v="0"/>
    <n v="0"/>
    <n v="0"/>
    <n v="0"/>
    <n v="0"/>
    <n v="0"/>
    <n v="0"/>
    <n v="0"/>
    <n v="0"/>
    <n v="0"/>
    <n v="0"/>
    <n v="354.98960430809996"/>
    <n v="354.98960430809996"/>
    <n v="0"/>
    <n v="354.98960430809996"/>
    <n v="0"/>
    <n v="0"/>
  </r>
  <r>
    <s v="Thackston"/>
    <s v="Programs"/>
    <s v="Failed Plant &amp; Operations"/>
    <s v="Base Load Thermal Program"/>
    <s v="ED"/>
    <s v="AN"/>
    <x v="7"/>
    <s v="General"/>
    <n v="2022"/>
    <n v="0.68266000000000004"/>
    <n v="0"/>
    <n v="0"/>
    <n v="0"/>
    <n v="0"/>
    <n v="0"/>
    <n v="0"/>
    <n v="0"/>
    <n v="0"/>
    <n v="0"/>
    <n v="0"/>
    <n v="0"/>
    <n v="19419.740000000002"/>
    <n v="0"/>
    <n v="19419.740000000002"/>
    <n v="0"/>
    <n v="19419.740000000002"/>
    <n v="0"/>
    <n v="0"/>
    <n v="0"/>
    <n v="0"/>
    <n v="0"/>
    <n v="0"/>
    <n v="0"/>
    <n v="0"/>
    <n v="0"/>
    <n v="0"/>
    <n v="0"/>
    <n v="0"/>
    <n v="13257.079708400002"/>
    <n v="0"/>
    <n v="13257.079708400002"/>
    <n v="0"/>
    <n v="13257.079708400002"/>
    <n v="0"/>
    <n v="0"/>
    <n v="0"/>
    <n v="0"/>
    <n v="0"/>
    <n v="0"/>
    <n v="0"/>
    <n v="0"/>
    <n v="0"/>
    <n v="0"/>
    <n v="0"/>
    <n v="0"/>
    <n v="0"/>
    <n v="0"/>
    <n v="0"/>
    <n v="0"/>
    <n v="0"/>
    <n v="0"/>
    <n v="0"/>
  </r>
  <r>
    <s v="Thackston"/>
    <s v="Programs"/>
    <s v="Failed Plant &amp; Operations"/>
    <s v="Base Load Thermal Program"/>
    <s v="CD"/>
    <s v="AA"/>
    <x v="7"/>
    <s v="General"/>
    <n v="2022"/>
    <n v="0.47784834680000005"/>
    <n v="0.15089759249999998"/>
    <n v="0"/>
    <n v="19260.27"/>
    <n v="2273.2800000000002"/>
    <n v="1886.27"/>
    <n v="1781.99"/>
    <n v="0"/>
    <n v="0"/>
    <n v="0"/>
    <n v="0"/>
    <n v="0"/>
    <n v="0"/>
    <n v="0"/>
    <n v="25201.81"/>
    <n v="0"/>
    <n v="25201.81"/>
    <n v="0"/>
    <n v="0"/>
    <n v="0"/>
    <n v="9203.4881784216377"/>
    <n v="1086.2830898135041"/>
    <n v="901.3510011184361"/>
    <n v="851.52097551413203"/>
    <n v="0"/>
    <n v="0"/>
    <n v="0"/>
    <n v="0"/>
    <n v="0"/>
    <n v="0"/>
    <n v="0"/>
    <n v="12042.643244867708"/>
    <n v="0"/>
    <n v="12042.643244867708"/>
    <n v="0"/>
    <n v="0"/>
    <n v="0"/>
    <n v="2906.3283738999748"/>
    <n v="343.0324790784"/>
    <n v="284.63360180497494"/>
    <n v="268.89800085907495"/>
    <n v="0"/>
    <n v="0"/>
    <n v="0"/>
    <n v="0"/>
    <n v="0"/>
    <n v="0"/>
    <n v="0"/>
    <n v="3802.8924556424254"/>
    <n v="0"/>
    <n v="3802.8924556424254"/>
    <n v="0"/>
    <n v="0"/>
  </r>
  <r>
    <s v="Thackston"/>
    <s v="Programs"/>
    <s v="Failed Plant &amp; Operations"/>
    <s v="Base Load Thermal Program"/>
    <s v="ED"/>
    <s v="AN"/>
    <x v="3"/>
    <s v="Transmission"/>
    <n v="2022"/>
    <n v="0.65539999999999998"/>
    <n v="0"/>
    <n v="0"/>
    <n v="0"/>
    <n v="26003.64"/>
    <n v="0"/>
    <n v="0"/>
    <n v="0"/>
    <n v="0"/>
    <n v="0"/>
    <n v="0"/>
    <n v="0"/>
    <n v="0"/>
    <n v="0"/>
    <n v="26003.64"/>
    <n v="0"/>
    <n v="26003.64"/>
    <n v="0"/>
    <n v="0"/>
    <n v="0"/>
    <n v="0"/>
    <n v="17042.785656"/>
    <n v="0"/>
    <n v="0"/>
    <n v="0"/>
    <n v="0"/>
    <n v="0"/>
    <n v="0"/>
    <n v="0"/>
    <n v="0"/>
    <n v="0"/>
    <n v="17042.785656"/>
    <n v="0"/>
    <n v="17042.785656"/>
    <n v="0"/>
    <n v="0"/>
    <n v="0"/>
    <n v="0"/>
    <n v="0"/>
    <n v="0"/>
    <n v="0"/>
    <n v="0"/>
    <n v="0"/>
    <n v="0"/>
    <n v="0"/>
    <n v="0"/>
    <n v="0"/>
    <n v="0"/>
    <n v="0"/>
    <n v="0"/>
    <n v="0"/>
    <n v="0"/>
    <n v="0"/>
  </r>
  <r>
    <s v="Thackston"/>
    <s v="Programs"/>
    <s v="Failed Plant &amp; Operations"/>
    <s v="Base Load Thermal Program"/>
    <s v="ED"/>
    <s v="AN"/>
    <x v="4"/>
    <s v="Production - Other"/>
    <n v="2022"/>
    <n v="0.65539999999999998"/>
    <n v="0"/>
    <n v="4736.43"/>
    <n v="1917.5200000000041"/>
    <n v="77126.820000000007"/>
    <n v="8513.61"/>
    <n v="-5341.5"/>
    <n v="386254.98"/>
    <n v="381858.74999999994"/>
    <n v="-321382.91000000003"/>
    <n v="6801.1799999999994"/>
    <n v="-34934.28"/>
    <n v="40597.65"/>
    <n v="43564.45"/>
    <n v="589712.69999999984"/>
    <n v="0"/>
    <n v="589712.69999999984"/>
    <n v="0"/>
    <n v="0"/>
    <n v="3104.256222"/>
    <n v="1256.7426080000027"/>
    <n v="50548.917828000005"/>
    <n v="5579.8199940000004"/>
    <n v="-3500.8190999999997"/>
    <n v="253151.51389199999"/>
    <n v="250270.22474999996"/>
    <n v="-210634.35921400003"/>
    <n v="4457.4933719999999"/>
    <n v="-22895.927111999998"/>
    <n v="26607.699810000002"/>
    <n v="28552.140529999997"/>
    <n v="386497.70357999986"/>
    <n v="0"/>
    <n v="386497.70357999986"/>
    <n v="0"/>
    <n v="0"/>
    <n v="0"/>
    <n v="0"/>
    <n v="0"/>
    <n v="0"/>
    <n v="0"/>
    <n v="0"/>
    <n v="0"/>
    <n v="0"/>
    <n v="0"/>
    <n v="0"/>
    <n v="0"/>
    <n v="0"/>
    <n v="0"/>
    <n v="0"/>
    <n v="0"/>
    <n v="0"/>
    <n v="0"/>
  </r>
  <r>
    <s v="Thackston"/>
    <s v="Programs"/>
    <s v="Failed Plant &amp; Operations"/>
    <s v="Base Load Thermal Program"/>
    <s v="ED"/>
    <s v="AN"/>
    <x v="5"/>
    <s v="Production - Thermal"/>
    <n v="2022"/>
    <n v="0.65539999999999998"/>
    <n v="0"/>
    <n v="48948.409999999996"/>
    <n v="39.5"/>
    <n v="2263.2600000000002"/>
    <n v="16499.79"/>
    <n v="31221.62"/>
    <n v="95207.62999999999"/>
    <n v="0"/>
    <n v="0"/>
    <n v="111253.26999999999"/>
    <n v="0"/>
    <n v="493025.21"/>
    <n v="658812.65"/>
    <n v="1457271.3399999999"/>
    <n v="0"/>
    <n v="1457271.3399999999"/>
    <n v="0"/>
    <n v="0"/>
    <n v="32080.787913999997"/>
    <n v="25.888300000000001"/>
    <n v="1483.3406040000002"/>
    <n v="10813.962366"/>
    <n v="20462.649748"/>
    <n v="62399.080701999992"/>
    <n v="0"/>
    <n v="0"/>
    <n v="72915.393157999992"/>
    <n v="0"/>
    <n v="323128.72263400001"/>
    <n v="431785.81081"/>
    <n v="955095.63623599999"/>
    <n v="0"/>
    <n v="955095.63623599999"/>
    <n v="0"/>
    <n v="0"/>
    <n v="0"/>
    <n v="0"/>
    <n v="0"/>
    <n v="0"/>
    <n v="0"/>
    <n v="0"/>
    <n v="0"/>
    <n v="0"/>
    <n v="0"/>
    <n v="0"/>
    <n v="0"/>
    <n v="0"/>
    <n v="0"/>
    <n v="0"/>
    <n v="0"/>
    <n v="0"/>
    <n v="0"/>
  </r>
  <r>
    <s v="Kensok"/>
    <s v="Short-Lived Assets"/>
    <s v="Performance &amp; Capacity"/>
    <s v="Basic Workplace Technology Delivery"/>
    <s v="CD"/>
    <s v="AA"/>
    <x v="6"/>
    <s v="Software"/>
    <n v="2022"/>
    <n v="0.47784834680000005"/>
    <n v="0.15089759249999998"/>
    <n v="1556.18"/>
    <n v="25075.31"/>
    <n v="26037.42"/>
    <n v="26070.73"/>
    <n v="36962.629999999997"/>
    <n v="57302.38"/>
    <n v="21297.84"/>
    <n v="59588.61"/>
    <n v="40802.86"/>
    <n v="37992.089999999997"/>
    <n v="26045.52"/>
    <n v="163344.23000000001"/>
    <n v="522075.79999999993"/>
    <n v="0"/>
    <n v="522075.79999999993"/>
    <n v="0"/>
    <n v="0"/>
    <n v="743.61804032322414"/>
    <n v="11982.195428997509"/>
    <n v="12441.938101937256"/>
    <n v="12457.855230369165"/>
    <n v="17662.531638880086"/>
    <n v="27381.847550705384"/>
    <n v="10177.137634410912"/>
    <n v="28474.318776609951"/>
    <n v="19497.579195711849"/>
    <n v="18154.457397976814"/>
    <n v="12445.808673546337"/>
    <n v="78053.770264818973"/>
    <n v="249473.05793428744"/>
    <n v="0"/>
    <n v="249473.05793428744"/>
    <n v="0"/>
    <n v="0"/>
    <n v="234.82381549664998"/>
    <n v="3783.803910191175"/>
    <n v="3928.9839929113491"/>
    <n v="3934.0103917175243"/>
    <n v="5577.5718794682743"/>
    <n v="8646.7911865201495"/>
    <n v="3213.7927814501995"/>
    <n v="8991.7777894214232"/>
    <n v="6157.0533411145498"/>
    <n v="5732.9149150433241"/>
    <n v="3930.2062634105996"/>
    <n v="24648.251055766275"/>
    <n v="78779.981322511492"/>
    <n v="0"/>
    <n v="78779.981322511492"/>
    <n v="0"/>
    <n v="0"/>
  </r>
  <r>
    <s v="Kensok"/>
    <s v="Short-Lived Assets"/>
    <s v="Performance &amp; Capacity"/>
    <s v="Basic Workplace Technology Delivery"/>
    <s v="CD"/>
    <s v="AA"/>
    <x v="7"/>
    <s v="General"/>
    <n v="2022"/>
    <n v="0.47784834680000005"/>
    <n v="0.15089759249999998"/>
    <n v="1556.19"/>
    <n v="25075.39"/>
    <n v="26037.5"/>
    <n v="26070.76"/>
    <n v="36962.720000000001"/>
    <n v="57302.53"/>
    <n v="21297.9"/>
    <n v="59588.78"/>
    <n v="40803"/>
    <n v="37992.17"/>
    <n v="26045.61"/>
    <n v="163344.67000000001"/>
    <n v="522077.22"/>
    <n v="0"/>
    <n v="522077.22"/>
    <n v="0"/>
    <n v="0"/>
    <n v="743.62281880669207"/>
    <n v="11982.233656865254"/>
    <n v="12441.976329805002"/>
    <n v="12457.869565819568"/>
    <n v="17662.5746452313"/>
    <n v="27381.919227957405"/>
    <n v="10177.166305311721"/>
    <n v="28474.400010828907"/>
    <n v="19497.646094480402"/>
    <n v="18154.495625844556"/>
    <n v="12445.851679897549"/>
    <n v="78053.980518091572"/>
    <n v="249473.73647893994"/>
    <n v="0"/>
    <n v="249473.73647893994"/>
    <n v="0"/>
    <n v="0"/>
    <n v="234.82532447257498"/>
    <n v="3783.8159819985744"/>
    <n v="3928.9960647187495"/>
    <n v="3934.0149186452995"/>
    <n v="5577.5854602515992"/>
    <n v="8646.8138211590231"/>
    <n v="3213.80183530575"/>
    <n v="8991.8034420121494"/>
    <n v="6157.0744667774989"/>
    <n v="5732.9269868507245"/>
    <n v="3930.2198441939245"/>
    <n v="24648.317450706974"/>
    <n v="78780.195597092839"/>
    <n v="0"/>
    <n v="78780.195597092839"/>
    <n v="0"/>
    <n v="0"/>
  </r>
  <r>
    <s v="Kensok"/>
    <s v="Short-Lived Assets"/>
    <s v="Performance &amp; Capacity"/>
    <s v="Basic Workplace Technology Delivery"/>
    <s v="CD"/>
    <s v="AA"/>
    <x v="0"/>
    <s v="Hardware"/>
    <n v="2022"/>
    <n v="0.47784834680000005"/>
    <n v="0.15089759249999998"/>
    <n v="3320.67"/>
    <n v="52239.94"/>
    <n v="55353.81"/>
    <n v="52128.86"/>
    <n v="74778.210000000006"/>
    <n v="114666.72"/>
    <n v="42595.78"/>
    <n v="119177.5"/>
    <n v="81605.960000000006"/>
    <n v="75984.3"/>
    <n v="52091.199999999997"/>
    <n v="326689.14"/>
    <n v="1050632.0899999999"/>
    <n v="0"/>
    <n v="1050632.0899999999"/>
    <n v="0"/>
    <n v="0"/>
    <n v="1586.7766697683562"/>
    <n v="24962.768965931195"/>
    <n v="26450.72659758131"/>
    <n v="24909.689571568651"/>
    <n v="35732.644025163238"/>
    <n v="54793.302584978504"/>
    <n v="20354.323053656506"/>
    <n v="56948.771350757008"/>
    <n v="38995.273075026933"/>
    <n v="36308.972137755241"/>
    <n v="24891.693802828162"/>
    <n v="156107.86546651379"/>
    <n v="502042.80730152893"/>
    <n v="0"/>
    <n v="502042.80730152893"/>
    <n v="0"/>
    <n v="0"/>
    <n v="501.08110848697493"/>
    <n v="7882.8811783444498"/>
    <n v="8352.7566647024232"/>
    <n v="7866.1194737695496"/>
    <n v="11283.851860459425"/>
    <n v="17302.931987871598"/>
    <n v="6427.6006526596493"/>
    <n v="17983.597830168746"/>
    <n v="12314.1428976513"/>
    <n v="11465.847937797749"/>
    <n v="7860.4366704359991"/>
    <n v="49296.604721895448"/>
    <n v="158537.85298424331"/>
    <n v="0"/>
    <n v="158537.85298424331"/>
    <n v="0"/>
    <n v="0"/>
  </r>
  <r>
    <s v="Thackston"/>
    <s v="Large Distinct Projects"/>
    <s v="Asset Condition"/>
    <s v="Cabinet Gorge 15 kV Bus Replacement"/>
    <s v="ED"/>
    <s v="AN"/>
    <x v="2"/>
    <s v="Production - Hydro"/>
    <n v="2022"/>
    <n v="0.65539999999999998"/>
    <n v="0"/>
    <n v="1049.81"/>
    <n v="2713.39"/>
    <n v="1535.02"/>
    <n v="5491.75"/>
    <n v="345.95"/>
    <n v="1857.08"/>
    <n v="125"/>
    <n v="0"/>
    <n v="0"/>
    <n v="0"/>
    <n v="0"/>
    <n v="0"/>
    <n v="13118"/>
    <n v="0"/>
    <n v="13118"/>
    <n v="0"/>
    <n v="0"/>
    <n v="688.0454739999999"/>
    <n v="1778.3558059999998"/>
    <n v="1006.052108"/>
    <n v="3599.29295"/>
    <n v="226.73562999999999"/>
    <n v="1217.130232"/>
    <n v="81.924999999999997"/>
    <n v="0"/>
    <n v="0"/>
    <n v="0"/>
    <n v="0"/>
    <n v="0"/>
    <n v="8597.5371999999988"/>
    <n v="0"/>
    <n v="8597.5371999999988"/>
    <n v="0"/>
    <n v="0"/>
    <n v="0"/>
    <n v="0"/>
    <n v="0"/>
    <n v="0"/>
    <n v="0"/>
    <n v="0"/>
    <n v="0"/>
    <n v="0"/>
    <n v="0"/>
    <n v="0"/>
    <n v="0"/>
    <n v="0"/>
    <n v="0"/>
    <n v="0"/>
    <n v="0"/>
    <n v="0"/>
    <n v="0"/>
  </r>
  <r>
    <s v="Thackston"/>
    <s v="Mandatory &amp; Compliance"/>
    <s v="Mandatory &amp; Compliance"/>
    <s v="Cabinet Gorge Dam Fishway"/>
    <s v="ED"/>
    <s v="ID"/>
    <x v="8"/>
    <s v="Transportation"/>
    <n v="2022"/>
    <n v="0"/>
    <n v="0"/>
    <n v="-0.46"/>
    <n v="0"/>
    <n v="0"/>
    <n v="0"/>
    <n v="0"/>
    <n v="0"/>
    <n v="0"/>
    <n v="0"/>
    <n v="0"/>
    <n v="0"/>
    <n v="0"/>
    <n v="0"/>
    <n v="-0.46"/>
    <n v="0"/>
    <n v="-0.46"/>
    <n v="0"/>
    <n v="0"/>
    <n v="0"/>
    <n v="0"/>
    <n v="0"/>
    <n v="0"/>
    <n v="0"/>
    <n v="0"/>
    <n v="0"/>
    <n v="0"/>
    <n v="0"/>
    <n v="0"/>
    <n v="0"/>
    <n v="0"/>
    <n v="0"/>
    <n v="0"/>
    <n v="0"/>
    <n v="0"/>
    <n v="0"/>
    <n v="0"/>
    <n v="0"/>
    <n v="0"/>
    <n v="0"/>
    <n v="0"/>
    <n v="0"/>
    <n v="0"/>
    <n v="0"/>
    <n v="0"/>
    <n v="0"/>
    <n v="0"/>
    <n v="0"/>
    <n v="0"/>
    <n v="0"/>
    <n v="0"/>
    <n v="0"/>
    <n v="0"/>
  </r>
  <r>
    <s v="Thackston"/>
    <s v="Mandatory &amp; Compliance"/>
    <s v="Mandatory &amp; Compliance"/>
    <s v="Cabinet Gorge Dam Fishway"/>
    <s v="ED"/>
    <s v="AN"/>
    <x v="0"/>
    <s v="Hardware"/>
    <n v="2022"/>
    <n v="0.68266000000000004"/>
    <n v="0"/>
    <n v="0"/>
    <n v="0"/>
    <n v="0"/>
    <n v="0"/>
    <n v="0"/>
    <n v="10690.97"/>
    <n v="18.760000000000002"/>
    <n v="1357.66"/>
    <n v="506.2"/>
    <n v="71.87"/>
    <n v="1486.98"/>
    <n v="-1259.6300000000001"/>
    <n v="12872.810000000001"/>
    <n v="0"/>
    <n v="12872.810000000001"/>
    <n v="0"/>
    <n v="0"/>
    <n v="0"/>
    <n v="0"/>
    <n v="0"/>
    <n v="0"/>
    <n v="0"/>
    <n v="7298.2975802000001"/>
    <n v="12.806701600000002"/>
    <n v="926.82017560000008"/>
    <n v="345.56249200000002"/>
    <n v="49.062774200000007"/>
    <n v="1015.1017668000001"/>
    <n v="-859.89901580000014"/>
    <n v="8787.7524746000017"/>
    <n v="0"/>
    <n v="8787.7524746000017"/>
    <n v="0"/>
    <n v="0"/>
    <n v="0"/>
    <n v="0"/>
    <n v="0"/>
    <n v="0"/>
    <n v="0"/>
    <n v="0"/>
    <n v="0"/>
    <n v="0"/>
    <n v="0"/>
    <n v="0"/>
    <n v="0"/>
    <n v="0"/>
    <n v="0"/>
    <n v="0"/>
    <n v="0"/>
    <n v="0"/>
    <n v="0"/>
  </r>
  <r>
    <s v="Thackston"/>
    <s v="Mandatory &amp; Compliance"/>
    <s v="Mandatory &amp; Compliance"/>
    <s v="Cabinet Gorge Dam Fishway"/>
    <s v="ED"/>
    <s v="AN"/>
    <x v="8"/>
    <s v="Transportation"/>
    <n v="2022"/>
    <n v="0.68266000000000004"/>
    <n v="0"/>
    <n v="61704.88"/>
    <n v="0"/>
    <n v="0"/>
    <n v="0"/>
    <n v="0"/>
    <n v="0"/>
    <n v="0"/>
    <n v="0"/>
    <n v="0"/>
    <n v="0"/>
    <n v="0"/>
    <n v="0"/>
    <n v="61704.88"/>
    <n v="0"/>
    <n v="61704.88"/>
    <n v="0"/>
    <n v="0"/>
    <n v="42123.453380799998"/>
    <n v="0"/>
    <n v="0"/>
    <n v="0"/>
    <n v="0"/>
    <n v="0"/>
    <n v="0"/>
    <n v="0"/>
    <n v="0"/>
    <n v="0"/>
    <n v="0"/>
    <n v="0"/>
    <n v="42123.453380799998"/>
    <n v="0"/>
    <n v="42123.453380799998"/>
    <n v="0"/>
    <n v="0"/>
    <n v="0"/>
    <n v="0"/>
    <n v="0"/>
    <n v="0"/>
    <n v="0"/>
    <n v="0"/>
    <n v="0"/>
    <n v="0"/>
    <n v="0"/>
    <n v="0"/>
    <n v="0"/>
    <n v="0"/>
    <n v="0"/>
    <n v="0"/>
    <n v="0"/>
    <n v="0"/>
    <n v="0"/>
  </r>
  <r>
    <s v="Thackston"/>
    <s v="Mandatory &amp; Compliance"/>
    <s v="Mandatory &amp; Compliance"/>
    <s v="Cabinet Gorge Dam Fishway"/>
    <s v="ED"/>
    <s v="AN"/>
    <x v="7"/>
    <s v="General"/>
    <n v="2022"/>
    <n v="0.68266000000000004"/>
    <n v="0"/>
    <n v="0"/>
    <n v="0"/>
    <n v="0"/>
    <n v="0"/>
    <n v="0"/>
    <n v="267274.45"/>
    <n v="469.16"/>
    <n v="33941.29"/>
    <n v="12655.11"/>
    <n v="1796.63"/>
    <n v="37174.629999999997"/>
    <n v="-31490.560000000001"/>
    <n v="321820.70999999996"/>
    <n v="0"/>
    <n v="321820.70999999996"/>
    <n v="0"/>
    <n v="0"/>
    <n v="0"/>
    <n v="0"/>
    <n v="0"/>
    <n v="0"/>
    <n v="0"/>
    <n v="182457.57603700002"/>
    <n v="320.27676560000003"/>
    <n v="23170.361031400003"/>
    <n v="8639.1373926000015"/>
    <n v="1226.4874358000002"/>
    <n v="25377.632915800001"/>
    <n v="-21497.345689600003"/>
    <n v="219694.12588860001"/>
    <n v="0"/>
    <n v="219694.12588860001"/>
    <n v="0"/>
    <n v="0"/>
    <n v="0"/>
    <n v="0"/>
    <n v="0"/>
    <n v="0"/>
    <n v="0"/>
    <n v="0"/>
    <n v="0"/>
    <n v="0"/>
    <n v="0"/>
    <n v="0"/>
    <n v="0"/>
    <n v="0"/>
    <n v="0"/>
    <n v="0"/>
    <n v="0"/>
    <n v="0"/>
    <n v="0"/>
  </r>
  <r>
    <s v="Thackston"/>
    <s v="Mandatory &amp; Compliance"/>
    <s v="Mandatory &amp; Compliance"/>
    <s v="Cabinet Gorge Dam Fishway"/>
    <s v="ED"/>
    <s v="AN"/>
    <x v="2"/>
    <s v="Production - Hydro"/>
    <n v="2022"/>
    <n v="0.65539999999999998"/>
    <n v="0"/>
    <n v="0"/>
    <n v="0"/>
    <n v="0"/>
    <n v="0"/>
    <n v="60489427.670000002"/>
    <n v="679046.64"/>
    <n v="219306.65"/>
    <n v="422639.37"/>
    <n v="199893.35"/>
    <n v="49758.61"/>
    <n v="805688.29"/>
    <n v="244062.37"/>
    <n v="63109822.949999996"/>
    <n v="0"/>
    <n v="63109822.949999996"/>
    <n v="0"/>
    <n v="0"/>
    <n v="0"/>
    <n v="0"/>
    <n v="0"/>
    <n v="0"/>
    <n v="39644770.894918002"/>
    <n v="445047.16785600001"/>
    <n v="143733.57840999999"/>
    <n v="276997.84309799998"/>
    <n v="131010.10159000001"/>
    <n v="32611.792993999999"/>
    <n v="528048.10526600003"/>
    <n v="159958.47729799998"/>
    <n v="41362177.961429998"/>
    <n v="0"/>
    <n v="41362177.961429998"/>
    <n v="0"/>
    <n v="0"/>
    <n v="0"/>
    <n v="0"/>
    <n v="0"/>
    <n v="0"/>
    <n v="0"/>
    <n v="0"/>
    <n v="0"/>
    <n v="0"/>
    <n v="0"/>
    <n v="0"/>
    <n v="0"/>
    <n v="0"/>
    <n v="0"/>
    <n v="0"/>
    <n v="0"/>
    <n v="0"/>
    <n v="0"/>
  </r>
  <r>
    <s v="Thackston"/>
    <s v="Large Distinct Projects"/>
    <s v="Asset Condition"/>
    <s v="Cabinet Gorge Unit 3 Protection &amp; Control Upgrade"/>
    <s v="ED"/>
    <s v="AN"/>
    <x v="2"/>
    <s v="Production - Hydro"/>
    <n v="2022"/>
    <n v="0.65539999999999998"/>
    <n v="0"/>
    <n v="-844.49"/>
    <n v="0"/>
    <n v="0"/>
    <n v="0"/>
    <n v="0"/>
    <n v="0"/>
    <n v="0"/>
    <n v="0"/>
    <n v="0"/>
    <n v="0"/>
    <n v="0"/>
    <n v="0"/>
    <n v="-844.49"/>
    <n v="0"/>
    <n v="-844.49"/>
    <n v="0"/>
    <n v="0"/>
    <n v="-553.478746"/>
    <n v="0"/>
    <n v="0"/>
    <n v="0"/>
    <n v="0"/>
    <n v="0"/>
    <n v="0"/>
    <n v="0"/>
    <n v="0"/>
    <n v="0"/>
    <n v="0"/>
    <n v="0"/>
    <n v="-553.478746"/>
    <n v="0"/>
    <n v="-553.478746"/>
    <n v="0"/>
    <n v="0"/>
    <n v="0"/>
    <n v="0"/>
    <n v="0"/>
    <n v="0"/>
    <n v="0"/>
    <n v="0"/>
    <n v="0"/>
    <n v="0"/>
    <n v="0"/>
    <n v="0"/>
    <n v="0"/>
    <n v="0"/>
    <n v="0"/>
    <n v="0"/>
    <n v="0"/>
    <n v="0"/>
    <n v="0"/>
  </r>
  <r>
    <s v="Thackston"/>
    <s v="Large Distinct Projects"/>
    <s v="Asset Condition"/>
    <s v="Cabinet Gorge Unit 4 Protection &amp; Control Upgrade"/>
    <s v="CD"/>
    <s v="AA"/>
    <x v="7"/>
    <s v="General"/>
    <n v="2022"/>
    <n v="0.47784834680000005"/>
    <n v="0.15089759249999998"/>
    <n v="15053.98"/>
    <n v="62.65"/>
    <n v="0"/>
    <n v="130.02000000000001"/>
    <n v="0"/>
    <n v="0"/>
    <n v="0"/>
    <n v="0"/>
    <n v="0"/>
    <n v="0"/>
    <n v="0"/>
    <n v="0"/>
    <n v="15246.65"/>
    <n v="0"/>
    <n v="15246.65"/>
    <n v="0"/>
    <n v="0"/>
    <n v="7193.5194557602645"/>
    <n v="29.937198927020003"/>
    <n v="0"/>
    <n v="62.129842050936013"/>
    <n v="0"/>
    <n v="0"/>
    <n v="0"/>
    <n v="0"/>
    <n v="0"/>
    <n v="0"/>
    <n v="0"/>
    <n v="0"/>
    <n v="7285.5864967382204"/>
    <n v="0"/>
    <n v="7285.5864967382204"/>
    <n v="0"/>
    <n v="0"/>
    <n v="2271.6093395431499"/>
    <n v="9.4537341701249993"/>
    <n v="0"/>
    <n v="19.619704976849999"/>
    <n v="0"/>
    <n v="0"/>
    <n v="0"/>
    <n v="0"/>
    <n v="0"/>
    <n v="0"/>
    <n v="0"/>
    <n v="0"/>
    <n v="2300.6827786901245"/>
    <n v="0"/>
    <n v="2300.6827786901245"/>
    <n v="0"/>
    <n v="0"/>
  </r>
  <r>
    <s v="Thackston"/>
    <s v="Large Distinct Projects"/>
    <s v="Asset Condition"/>
    <s v="Cabinet Gorge Unit 4 Protection &amp; Control Upgrade"/>
    <s v="ED"/>
    <s v="AN"/>
    <x v="2"/>
    <s v="Production - Hydro"/>
    <n v="2022"/>
    <n v="0.65539999999999998"/>
    <n v="0"/>
    <n v="0"/>
    <n v="0"/>
    <n v="0"/>
    <n v="3208463"/>
    <n v="69821.350000000006"/>
    <n v="9112.86"/>
    <n v="1897.8899999999999"/>
    <n v="1566.53"/>
    <n v="6536.4500000000007"/>
    <n v="102.85"/>
    <n v="0"/>
    <n v="0"/>
    <n v="3297500.93"/>
    <n v="0"/>
    <n v="3297500.93"/>
    <n v="0"/>
    <n v="0"/>
    <n v="0"/>
    <n v="0"/>
    <n v="0"/>
    <n v="2102826.6502"/>
    <n v="45760.912790000002"/>
    <n v="5972.5684440000005"/>
    <n v="1243.8771059999999"/>
    <n v="1026.7037619999999"/>
    <n v="4283.9893300000003"/>
    <n v="67.407889999999995"/>
    <n v="0"/>
    <n v="0"/>
    <n v="2161182.109522"/>
    <n v="0"/>
    <n v="2161182.109522"/>
    <n v="0"/>
    <n v="0"/>
    <n v="0"/>
    <n v="0"/>
    <n v="0"/>
    <n v="0"/>
    <n v="0"/>
    <n v="0"/>
    <n v="0"/>
    <n v="0"/>
    <n v="0"/>
    <n v="0"/>
    <n v="0"/>
    <n v="0"/>
    <n v="0"/>
    <n v="0"/>
    <n v="0"/>
    <n v="0"/>
    <n v="0"/>
  </r>
  <r>
    <s v="Rosentrater"/>
    <s v="Other"/>
    <s v="Performance &amp; Capacity"/>
    <s v="Campus Repurposing Phase 2"/>
    <s v="CD"/>
    <s v="AA"/>
    <x v="7"/>
    <s v="General"/>
    <n v="2022"/>
    <n v="0.47784834680000005"/>
    <n v="0.15089759249999998"/>
    <n v="0"/>
    <n v="0"/>
    <n v="0"/>
    <n v="0"/>
    <n v="0"/>
    <n v="0"/>
    <n v="0"/>
    <n v="0"/>
    <n v="0"/>
    <n v="11.699999999953434"/>
    <n v="0"/>
    <n v="0"/>
    <n v="11.699999999953434"/>
    <n v="0"/>
    <n v="11.699999999953434"/>
    <n v="0"/>
    <n v="0"/>
    <n v="0"/>
    <n v="0"/>
    <n v="0"/>
    <n v="0"/>
    <n v="0"/>
    <n v="0"/>
    <n v="0"/>
    <n v="0"/>
    <n v="0"/>
    <n v="5.5908256575377493"/>
    <n v="0"/>
    <n v="0"/>
    <n v="5.5908256575377493"/>
    <n v="0"/>
    <n v="5.5908256575377493"/>
    <n v="0"/>
    <n v="0"/>
    <n v="0"/>
    <n v="0"/>
    <n v="0"/>
    <n v="0"/>
    <n v="0"/>
    <n v="0"/>
    <n v="0"/>
    <n v="0"/>
    <n v="0"/>
    <n v="1.7655018322429732"/>
    <n v="0"/>
    <n v="0"/>
    <n v="1.7655018322429732"/>
    <n v="0"/>
    <n v="1.7655018322429732"/>
    <n v="0"/>
    <n v="0"/>
  </r>
  <r>
    <s v="Rosentrater"/>
    <s v="Programs"/>
    <s v="Asset Condition"/>
    <s v="Capital Equipment Program"/>
    <s v="CD"/>
    <s v="ID"/>
    <x v="7"/>
    <s v="General"/>
    <n v="2022"/>
    <n v="0"/>
    <n v="0"/>
    <n v="0"/>
    <n v="0"/>
    <n v="0"/>
    <n v="0"/>
    <n v="0"/>
    <n v="0"/>
    <n v="0"/>
    <n v="0"/>
    <n v="0"/>
    <n v="3235.22"/>
    <n v="313.86"/>
    <n v="0"/>
    <n v="3549.08"/>
    <n v="0"/>
    <n v="3549.08"/>
    <n v="0"/>
    <n v="0"/>
    <n v="0"/>
    <n v="0"/>
    <n v="0"/>
    <n v="0"/>
    <n v="0"/>
    <n v="0"/>
    <n v="0"/>
    <n v="0"/>
    <n v="0"/>
    <n v="0"/>
    <n v="0"/>
    <n v="0"/>
    <n v="0"/>
    <n v="0"/>
    <n v="0"/>
    <n v="0"/>
    <n v="0"/>
    <n v="0"/>
    <n v="0"/>
    <n v="0"/>
    <n v="0"/>
    <n v="0"/>
    <n v="0"/>
    <n v="0"/>
    <n v="0"/>
    <n v="0"/>
    <n v="0"/>
    <n v="0"/>
    <n v="0"/>
    <n v="0"/>
    <n v="0"/>
    <n v="0"/>
    <n v="0"/>
    <n v="0"/>
  </r>
  <r>
    <s v="Rosentrater"/>
    <s v="Programs"/>
    <s v="Asset Condition"/>
    <s v="Capital Equipment Program"/>
    <s v="GD"/>
    <s v="ID"/>
    <x v="7"/>
    <s v="General"/>
    <n v="2022"/>
    <n v="0"/>
    <n v="0"/>
    <n v="0"/>
    <n v="0"/>
    <n v="0"/>
    <n v="1439.56"/>
    <n v="24621.56"/>
    <n v="24887.61"/>
    <n v="976.03"/>
    <n v="0"/>
    <n v="5566.42"/>
    <n v="4236.2"/>
    <n v="457.03"/>
    <n v="17498.419999999998"/>
    <n v="79682.829999999987"/>
    <n v="0"/>
    <n v="79682.829999999987"/>
    <n v="0"/>
    <n v="0"/>
    <n v="0"/>
    <n v="0"/>
    <n v="0"/>
    <n v="0"/>
    <n v="0"/>
    <n v="0"/>
    <n v="0"/>
    <n v="0"/>
    <n v="0"/>
    <n v="0"/>
    <n v="0"/>
    <n v="0"/>
    <n v="0"/>
    <n v="0"/>
    <n v="0"/>
    <n v="0"/>
    <n v="0"/>
    <n v="0"/>
    <n v="0"/>
    <n v="0"/>
    <n v="0"/>
    <n v="0"/>
    <n v="0"/>
    <n v="0"/>
    <n v="0"/>
    <n v="0"/>
    <n v="0"/>
    <n v="0"/>
    <n v="0"/>
    <n v="0"/>
    <n v="0"/>
    <n v="0"/>
    <n v="0"/>
    <n v="0"/>
  </r>
  <r>
    <s v="Rosentrater"/>
    <s v="Programs"/>
    <s v="Asset Condition"/>
    <s v="Capital Equipment Program"/>
    <s v="CD"/>
    <s v="WA"/>
    <x v="7"/>
    <s v="General"/>
    <n v="2022"/>
    <n v="0.77217999999999998"/>
    <n v="0.22781999999999999"/>
    <n v="699.7"/>
    <n v="0"/>
    <n v="0"/>
    <n v="0"/>
    <n v="0"/>
    <n v="0"/>
    <n v="1221.3399999999999"/>
    <n v="0"/>
    <n v="8202.6299999999992"/>
    <n v="0"/>
    <n v="37748.76"/>
    <n v="62427.6"/>
    <n v="110300.03"/>
    <n v="0"/>
    <n v="110300.03"/>
    <n v="0"/>
    <n v="0"/>
    <n v="540.29434600000002"/>
    <n v="0"/>
    <n v="0"/>
    <n v="0"/>
    <n v="0"/>
    <n v="0"/>
    <n v="943.09432119999985"/>
    <n v="0"/>
    <n v="6333.9068333999994"/>
    <n v="0"/>
    <n v="29148.837496799999"/>
    <n v="48205.344167999996"/>
    <n v="85171.477165399992"/>
    <n v="0"/>
    <n v="85171.477165399992"/>
    <n v="0"/>
    <n v="0"/>
    <n v="159.405654"/>
    <n v="0"/>
    <n v="0"/>
    <n v="0"/>
    <n v="0"/>
    <n v="0"/>
    <n v="278.24567879999995"/>
    <n v="0"/>
    <n v="1868.7231665999998"/>
    <n v="0"/>
    <n v="8599.9225031999995"/>
    <n v="14222.255831999999"/>
    <n v="25128.552834599999"/>
    <n v="0"/>
    <n v="25128.552834599999"/>
    <n v="0"/>
    <n v="0"/>
  </r>
  <r>
    <s v="Rosentrater"/>
    <s v="Programs"/>
    <s v="Asset Condition"/>
    <s v="Capital Equipment Program"/>
    <s v="GD"/>
    <s v="AA"/>
    <x v="7"/>
    <s v="General"/>
    <n v="2022"/>
    <n v="0"/>
    <n v="0.50189581949999995"/>
    <n v="0"/>
    <n v="0"/>
    <n v="10427.56"/>
    <n v="25321.94"/>
    <n v="35632.910000000003"/>
    <n v="0"/>
    <n v="0"/>
    <n v="0"/>
    <n v="31898.2"/>
    <n v="0"/>
    <n v="0"/>
    <n v="7834.33"/>
    <n v="111114.94"/>
    <n v="0"/>
    <n v="111114.94"/>
    <n v="0"/>
    <n v="0"/>
    <n v="0"/>
    <n v="0"/>
    <n v="0"/>
    <n v="0"/>
    <n v="0"/>
    <n v="0"/>
    <n v="0"/>
    <n v="0"/>
    <n v="0"/>
    <n v="0"/>
    <n v="0"/>
    <n v="0"/>
    <n v="0"/>
    <n v="0"/>
    <n v="0"/>
    <n v="0"/>
    <n v="0"/>
    <n v="0"/>
    <n v="0"/>
    <n v="5233.5487715854197"/>
    <n v="12708.975827629829"/>
    <n v="17884.008565619744"/>
    <n v="0"/>
    <n v="0"/>
    <n v="0"/>
    <n v="16009.573229574899"/>
    <n v="0"/>
    <n v="0"/>
    <n v="3932.0174755834346"/>
    <n v="55768.123869993331"/>
    <n v="0"/>
    <n v="55768.123869993331"/>
    <n v="0"/>
    <n v="0"/>
  </r>
  <r>
    <s v="Rosentrater"/>
    <s v="Programs"/>
    <s v="Asset Condition"/>
    <s v="Capital Equipment Program"/>
    <s v="GD"/>
    <s v="OR"/>
    <x v="7"/>
    <s v="General"/>
    <n v="2022"/>
    <n v="0"/>
    <n v="0"/>
    <n v="1723.9500000000023"/>
    <n v="-5167.17"/>
    <n v="80176.990000000005"/>
    <n v="1685.66"/>
    <n v="-9.98"/>
    <n v="13085.66"/>
    <n v="16309.6"/>
    <n v="13620.15"/>
    <n v="13068.23"/>
    <n v="2174.86"/>
    <n v="9324.32"/>
    <n v="0"/>
    <n v="145992.27000000002"/>
    <n v="0"/>
    <n v="145992.27000000002"/>
    <n v="0"/>
    <n v="0"/>
    <n v="0"/>
    <n v="0"/>
    <n v="0"/>
    <n v="0"/>
    <n v="0"/>
    <n v="0"/>
    <n v="0"/>
    <n v="0"/>
    <n v="0"/>
    <n v="0"/>
    <n v="0"/>
    <n v="0"/>
    <n v="0"/>
    <n v="0"/>
    <n v="0"/>
    <n v="0"/>
    <n v="0"/>
    <n v="0"/>
    <n v="0"/>
    <n v="0"/>
    <n v="0"/>
    <n v="0"/>
    <n v="0"/>
    <n v="0"/>
    <n v="0"/>
    <n v="0"/>
    <n v="0"/>
    <n v="0"/>
    <n v="0"/>
    <n v="0"/>
    <n v="0"/>
    <n v="0"/>
    <n v="0"/>
    <n v="0"/>
  </r>
  <r>
    <s v="Rosentrater"/>
    <s v="Programs"/>
    <s v="Asset Condition"/>
    <s v="Capital Equipment Program"/>
    <s v="GD"/>
    <s v="WA"/>
    <x v="7"/>
    <s v="General"/>
    <n v="2022"/>
    <n v="0"/>
    <n v="1"/>
    <n v="479.5"/>
    <n v="4315.9799999999996"/>
    <n v="0"/>
    <n v="15820.87"/>
    <n v="13571.33"/>
    <n v="50800.63"/>
    <n v="2436.02"/>
    <n v="39070.86"/>
    <n v="27336.98"/>
    <n v="4291.13"/>
    <n v="2915.01"/>
    <n v="0"/>
    <n v="161038.31000000003"/>
    <n v="0"/>
    <n v="161038.31000000003"/>
    <n v="0"/>
    <n v="0"/>
    <n v="0"/>
    <n v="0"/>
    <n v="0"/>
    <n v="0"/>
    <n v="0"/>
    <n v="0"/>
    <n v="0"/>
    <n v="0"/>
    <n v="0"/>
    <n v="0"/>
    <n v="0"/>
    <n v="0"/>
    <n v="0"/>
    <n v="0"/>
    <n v="0"/>
    <n v="0"/>
    <n v="0"/>
    <n v="479.5"/>
    <n v="4315.9799999999996"/>
    <n v="0"/>
    <n v="15820.87"/>
    <n v="13571.33"/>
    <n v="50800.63"/>
    <n v="2436.02"/>
    <n v="39070.86"/>
    <n v="27336.98"/>
    <n v="4291.13"/>
    <n v="2915.01"/>
    <n v="0"/>
    <n v="161038.31000000003"/>
    <n v="0"/>
    <n v="161038.31000000003"/>
    <n v="0"/>
    <n v="0"/>
  </r>
  <r>
    <s v="Rosentrater"/>
    <s v="Programs"/>
    <s v="Asset Condition"/>
    <s v="Capital Equipment Program"/>
    <s v="ED"/>
    <s v="ID"/>
    <x v="7"/>
    <s v="General"/>
    <n v="2022"/>
    <n v="0"/>
    <n v="0"/>
    <n v="0"/>
    <n v="2132.36"/>
    <n v="4594.46"/>
    <n v="-1446.94"/>
    <n v="15941.81"/>
    <n v="84505.46"/>
    <n v="4362.26"/>
    <n v="26466.880000000001"/>
    <n v="10311.24"/>
    <n v="2160.88"/>
    <n v="21024.78"/>
    <n v="0"/>
    <n v="170053.19"/>
    <n v="0"/>
    <n v="170053.19"/>
    <n v="0"/>
    <n v="0"/>
    <n v="0"/>
    <n v="0"/>
    <n v="0"/>
    <n v="0"/>
    <n v="0"/>
    <n v="0"/>
    <n v="0"/>
    <n v="0"/>
    <n v="0"/>
    <n v="0"/>
    <n v="0"/>
    <n v="0"/>
    <n v="0"/>
    <n v="0"/>
    <n v="0"/>
    <n v="0"/>
    <n v="0"/>
    <n v="0"/>
    <n v="0"/>
    <n v="0"/>
    <n v="0"/>
    <n v="0"/>
    <n v="0"/>
    <n v="0"/>
    <n v="0"/>
    <n v="0"/>
    <n v="0"/>
    <n v="0"/>
    <n v="0"/>
    <n v="0"/>
    <n v="0"/>
    <n v="0"/>
    <n v="0"/>
    <n v="0"/>
  </r>
  <r>
    <s v="Rosentrater"/>
    <s v="Programs"/>
    <s v="Asset Condition"/>
    <s v="Capital Equipment Program"/>
    <s v="CD"/>
    <s v="AN"/>
    <x v="7"/>
    <s v="General"/>
    <n v="2022"/>
    <n v="0.52713639880000007"/>
    <n v="0.16611495299999998"/>
    <n v="0"/>
    <n v="10140.23"/>
    <n v="0"/>
    <n v="0"/>
    <n v="0"/>
    <n v="38776.839999999997"/>
    <n v="0"/>
    <n v="17731.46"/>
    <n v="0"/>
    <n v="0"/>
    <n v="40155.79"/>
    <n v="74691.25"/>
    <n v="181495.57"/>
    <n v="0"/>
    <n v="181495.57"/>
    <n v="0"/>
    <n v="0"/>
    <n v="0"/>
    <n v="5345.2843252037246"/>
    <n v="0"/>
    <n v="0"/>
    <n v="0"/>
    <n v="20440.683794443794"/>
    <n v="0"/>
    <n v="9346.8979698662497"/>
    <n v="0"/>
    <n v="0"/>
    <n v="21167.578531569055"/>
    <n v="39372.476546870508"/>
    <n v="95672.921167953318"/>
    <n v="0"/>
    <n v="95672.921167953318"/>
    <n v="0"/>
    <n v="0"/>
    <n v="0"/>
    <n v="1684.4438298591897"/>
    <n v="0"/>
    <n v="0"/>
    <n v="0"/>
    <n v="6441.4129540885187"/>
    <n v="0"/>
    <n v="2945.4606445213794"/>
    <n v="0"/>
    <n v="0"/>
    <n v="6670.4771685278693"/>
    <n v="12407.333483261249"/>
    <n v="30149.128080258204"/>
    <n v="0"/>
    <n v="30149.128080258204"/>
    <n v="0"/>
    <n v="0"/>
  </r>
  <r>
    <s v="Rosentrater"/>
    <s v="Programs"/>
    <s v="Asset Condition"/>
    <s v="Capital Equipment Program"/>
    <s v="ED"/>
    <s v="WA"/>
    <x v="7"/>
    <s v="General"/>
    <n v="2022"/>
    <n v="1"/>
    <n v="0"/>
    <n v="2517.04"/>
    <n v="28511.14"/>
    <n v="443.4"/>
    <n v="11489.41"/>
    <n v="19571.03"/>
    <n v="80029.440000000002"/>
    <n v="11066"/>
    <n v="21943.69"/>
    <n v="24477.4"/>
    <n v="36794.03"/>
    <n v="25463.57"/>
    <n v="10766.72"/>
    <n v="273072.87"/>
    <n v="0"/>
    <n v="273072.87"/>
    <n v="0"/>
    <n v="0"/>
    <n v="2517.04"/>
    <n v="28511.14"/>
    <n v="443.4"/>
    <n v="11489.41"/>
    <n v="19571.03"/>
    <n v="80029.440000000002"/>
    <n v="11066"/>
    <n v="21943.69"/>
    <n v="24477.4"/>
    <n v="36794.03"/>
    <n v="25463.57"/>
    <n v="10766.72"/>
    <n v="273072.87"/>
    <n v="0"/>
    <n v="273072.87"/>
    <n v="0"/>
    <n v="0"/>
    <n v="0"/>
    <n v="0"/>
    <n v="0"/>
    <n v="0"/>
    <n v="0"/>
    <n v="0"/>
    <n v="0"/>
    <n v="0"/>
    <n v="0"/>
    <n v="0"/>
    <n v="0"/>
    <n v="0"/>
    <n v="0"/>
    <n v="0"/>
    <n v="0"/>
    <n v="0"/>
    <n v="0"/>
  </r>
  <r>
    <s v="Rosentrater"/>
    <s v="Programs"/>
    <s v="Asset Condition"/>
    <s v="Capital Equipment Program"/>
    <s v="ED"/>
    <s v="AN"/>
    <x v="7"/>
    <s v="General"/>
    <n v="2022"/>
    <n v="0.68266000000000004"/>
    <n v="0"/>
    <n v="46497.82"/>
    <n v="-8.89"/>
    <n v="4774.59"/>
    <n v="1091.42"/>
    <n v="42744.15"/>
    <n v="65791.320000000007"/>
    <n v="54057.07"/>
    <n v="5259.92"/>
    <n v="32809.67"/>
    <n v="13604.630000000001"/>
    <n v="58827.14"/>
    <n v="0"/>
    <n v="325448.84000000003"/>
    <n v="0"/>
    <n v="325448.84000000003"/>
    <n v="0"/>
    <n v="0"/>
    <n v="31742.201801200001"/>
    <n v="-6.068847400000001"/>
    <n v="3259.4216094000003"/>
    <n v="745.06877720000011"/>
    <n v="29179.721439000004"/>
    <n v="44913.102511200006"/>
    <n v="36902.599406200003"/>
    <n v="3590.7369872000004"/>
    <n v="22397.8493222"/>
    <n v="9287.3367158000019"/>
    <n v="40158.935392400002"/>
    <n v="0"/>
    <n v="222170.90511440003"/>
    <n v="0"/>
    <n v="222170.90511440003"/>
    <n v="0"/>
    <n v="0"/>
    <n v="0"/>
    <n v="0"/>
    <n v="0"/>
    <n v="0"/>
    <n v="0"/>
    <n v="0"/>
    <n v="0"/>
    <n v="0"/>
    <n v="0"/>
    <n v="0"/>
    <n v="0"/>
    <n v="0"/>
    <n v="0"/>
    <n v="0"/>
    <n v="0"/>
    <n v="0"/>
    <n v="0"/>
  </r>
  <r>
    <s v="Rosentrater"/>
    <s v="Programs"/>
    <s v="Asset Condition"/>
    <s v="Capital Equipment Program"/>
    <s v="CD"/>
    <s v="AA"/>
    <x v="7"/>
    <s v="General"/>
    <n v="2022"/>
    <n v="0.47784834680000005"/>
    <n v="0.15089759249999998"/>
    <n v="0"/>
    <n v="33560.36"/>
    <n v="8241.5400000000009"/>
    <n v="37990.15"/>
    <n v="-7870.09"/>
    <n v="231326.73"/>
    <n v="49413.25"/>
    <n v="78228.72"/>
    <n v="174299.44"/>
    <n v="17726.740000000002"/>
    <n v="22916.75"/>
    <n v="60659.03"/>
    <n v="706492.62000000011"/>
    <n v="0"/>
    <n v="706492.62000000011"/>
    <n v="0"/>
    <n v="0"/>
    <n v="0"/>
    <n v="16036.76254401285"/>
    <n v="3938.2062640860727"/>
    <n v="18153.530372184021"/>
    <n v="-3760.7094956672127"/>
    <n v="110539.09550114998"/>
    <n v="23612.039822515104"/>
    <n v="37381.464524280098"/>
    <n v="83288.699252165796"/>
    <n v="8470.6934031534329"/>
    <n v="10950.731101528901"/>
    <n v="28985.817203991606"/>
    <n v="337596.33049340063"/>
    <n v="0"/>
    <n v="337596.33049340063"/>
    <n v="0"/>
    <n v="0"/>
    <n v="0"/>
    <n v="5064.1775274332995"/>
    <n v="1243.6285444924499"/>
    <n v="5732.6221737138749"/>
    <n v="-1187.577633758325"/>
    <n v="34906.646637897524"/>
    <n v="7456.3404626006241"/>
    <n v="11804.525512356598"/>
    <n v="26301.365870098198"/>
    <n v="2674.92238887345"/>
    <n v="3458.0824029243745"/>
    <n v="9153.3015903852738"/>
    <n v="106608.03547701736"/>
    <n v="0"/>
    <n v="106608.03547701736"/>
    <n v="0"/>
    <n v="0"/>
  </r>
  <r>
    <s v="Thackston"/>
    <s v="Mandatory &amp; Compliance"/>
    <s v="Mandatory &amp; Compliance"/>
    <s v="Clark Fork Settlement Agreement"/>
    <s v="ED"/>
    <s v="AN"/>
    <x v="7"/>
    <s v="General"/>
    <n v="2022"/>
    <n v="0.68266000000000004"/>
    <n v="0"/>
    <n v="0"/>
    <n v="0"/>
    <n v="0"/>
    <n v="0"/>
    <n v="0"/>
    <n v="2920.23"/>
    <n v="0"/>
    <n v="0"/>
    <n v="0"/>
    <n v="0"/>
    <n v="0"/>
    <n v="0"/>
    <n v="2920.23"/>
    <n v="0"/>
    <n v="2920.23"/>
    <n v="0"/>
    <n v="0"/>
    <n v="0"/>
    <n v="0"/>
    <n v="0"/>
    <n v="0"/>
    <n v="0"/>
    <n v="1993.5242118000001"/>
    <n v="0"/>
    <n v="0"/>
    <n v="0"/>
    <n v="0"/>
    <n v="0"/>
    <n v="0"/>
    <n v="1993.5242118000001"/>
    <n v="0"/>
    <n v="1993.5242118000001"/>
    <n v="0"/>
    <n v="0"/>
    <n v="0"/>
    <n v="0"/>
    <n v="0"/>
    <n v="0"/>
    <n v="0"/>
    <n v="0"/>
    <n v="0"/>
    <n v="0"/>
    <n v="0"/>
    <n v="0"/>
    <n v="0"/>
    <n v="0"/>
    <n v="0"/>
    <n v="0"/>
    <n v="0"/>
    <n v="0"/>
    <n v="0"/>
  </r>
  <r>
    <s v="Thackston"/>
    <s v="Mandatory &amp; Compliance"/>
    <s v="Mandatory &amp; Compliance"/>
    <s v="Clark Fork Settlement Agreement"/>
    <s v="ED"/>
    <s v="AN"/>
    <x v="7"/>
    <s v="General"/>
    <n v="2022"/>
    <n v="0.65539999999999998"/>
    <n v="0"/>
    <n v="0"/>
    <n v="0"/>
    <n v="0"/>
    <n v="0"/>
    <n v="0"/>
    <n v="0"/>
    <n v="22854.880000000001"/>
    <n v="0"/>
    <n v="0"/>
    <n v="0"/>
    <n v="0"/>
    <n v="0"/>
    <n v="22854.880000000001"/>
    <n v="0"/>
    <n v="22854.880000000001"/>
    <n v="0"/>
    <n v="0"/>
    <n v="0"/>
    <n v="0"/>
    <n v="0"/>
    <n v="0"/>
    <n v="0"/>
    <n v="0"/>
    <n v="14979.088352000001"/>
    <n v="0"/>
    <n v="0"/>
    <n v="0"/>
    <n v="0"/>
    <n v="0"/>
    <n v="14979.088352000001"/>
    <n v="0"/>
    <n v="14979.088352000001"/>
    <n v="0"/>
    <n v="0"/>
    <n v="0"/>
    <n v="0"/>
    <n v="0"/>
    <n v="0"/>
    <n v="0"/>
    <n v="0"/>
    <n v="0"/>
    <n v="0"/>
    <n v="0"/>
    <n v="0"/>
    <n v="0"/>
    <n v="0"/>
    <n v="0"/>
    <n v="0"/>
    <n v="0"/>
    <n v="0"/>
    <n v="0"/>
  </r>
  <r>
    <s v="Thackston"/>
    <s v="Mandatory &amp; Compliance"/>
    <s v="Mandatory &amp; Compliance"/>
    <s v="Clark Fork Settlement Agreement"/>
    <s v="ED"/>
    <s v="AN"/>
    <x v="2"/>
    <s v="Production - Hydro"/>
    <n v="2022"/>
    <n v="0.65539999999999998"/>
    <n v="0"/>
    <n v="2179.84"/>
    <n v="2434264.6800000002"/>
    <n v="12859.619999999999"/>
    <n v="3224.42"/>
    <n v="55412.14"/>
    <n v="806652.37000000011"/>
    <n v="19313.43"/>
    <n v="9348.3599999999988"/>
    <n v="115694.44999999998"/>
    <n v="6565.75"/>
    <n v="6131.37"/>
    <n v="3766"/>
    <n v="3475412.4300000006"/>
    <n v="0"/>
    <n v="3475412.4300000006"/>
    <n v="0"/>
    <n v="0"/>
    <n v="1428.667136"/>
    <n v="1595417.071272"/>
    <n v="8428.1949479999985"/>
    <n v="2113.2848680000002"/>
    <n v="36317.116556000001"/>
    <n v="528679.96329800005"/>
    <n v="12658.022021999999"/>
    <n v="6126.9151439999987"/>
    <n v="75826.142529999983"/>
    <n v="4303.1925499999998"/>
    <n v="4018.499898"/>
    <n v="2468.2363999999998"/>
    <n v="2277785.3066219999"/>
    <n v="0"/>
    <n v="2277785.3066219999"/>
    <n v="0"/>
    <n v="0"/>
    <n v="0"/>
    <n v="0"/>
    <n v="0"/>
    <n v="0"/>
    <n v="0"/>
    <n v="0"/>
    <n v="0"/>
    <n v="0"/>
    <n v="0"/>
    <n v="0"/>
    <n v="0"/>
    <n v="0"/>
    <n v="0"/>
    <n v="0"/>
    <n v="0"/>
    <n v="0"/>
    <n v="0"/>
  </r>
  <r>
    <s v="Rosentrater"/>
    <s v="Mandatory &amp; Compliance"/>
    <s v="Mandatory &amp; Compliance"/>
    <s v="Colstrip Transmission"/>
    <s v="ED"/>
    <s v="AN"/>
    <x v="7"/>
    <s v="General"/>
    <n v="2022"/>
    <n v="0.68266000000000004"/>
    <n v="0"/>
    <n v="-51719.299999999996"/>
    <n v="0.62"/>
    <n v="2058.87"/>
    <n v="1447.1"/>
    <n v="1399.85"/>
    <n v="8405.7200000000012"/>
    <n v="630.88"/>
    <n v="1764.77"/>
    <n v="1018.66"/>
    <n v="3697.01"/>
    <n v="997.34"/>
    <n v="4556.2700000000004"/>
    <n v="-25742.209999999992"/>
    <n v="0"/>
    <n v="-25742.209999999992"/>
    <n v="0"/>
    <n v="0"/>
    <n v="-35306.697337999998"/>
    <n v="0.42324920000000005"/>
    <n v="1405.5081941999999"/>
    <n v="987.87728600000003"/>
    <n v="955.62160100000006"/>
    <n v="5738.2488152000014"/>
    <n v="430.6765408"/>
    <n v="1204.7378882"/>
    <n v="695.39843559999997"/>
    <n v="2523.8008466000001"/>
    <n v="680.84412440000006"/>
    <n v="3110.3832782000004"/>
    <n v="-17573.177078599994"/>
    <n v="0"/>
    <n v="-17573.177078599994"/>
    <n v="0"/>
    <n v="0"/>
    <n v="0"/>
    <n v="0"/>
    <n v="0"/>
    <n v="0"/>
    <n v="0"/>
    <n v="0"/>
    <n v="0"/>
    <n v="0"/>
    <n v="0"/>
    <n v="0"/>
    <n v="0"/>
    <n v="0"/>
    <n v="0"/>
    <n v="0"/>
    <n v="0"/>
    <n v="0"/>
    <n v="0"/>
  </r>
  <r>
    <s v="Rosentrater"/>
    <s v="Mandatory &amp; Compliance"/>
    <s v="Mandatory &amp; Compliance"/>
    <s v="Colstrip Transmission"/>
    <s v="ED"/>
    <s v="AN"/>
    <x v="6"/>
    <s v="Software"/>
    <n v="2022"/>
    <n v="0.68266000000000004"/>
    <n v="0"/>
    <n v="21.96"/>
    <n v="0"/>
    <n v="0"/>
    <n v="0"/>
    <n v="0"/>
    <n v="0"/>
    <n v="0"/>
    <n v="0"/>
    <n v="0"/>
    <n v="0"/>
    <n v="0"/>
    <n v="0"/>
    <n v="21.96"/>
    <n v="0"/>
    <n v="21.96"/>
    <n v="0"/>
    <n v="0"/>
    <n v="14.991213600000002"/>
    <n v="0"/>
    <n v="0"/>
    <n v="0"/>
    <n v="0"/>
    <n v="0"/>
    <n v="0"/>
    <n v="0"/>
    <n v="0"/>
    <n v="0"/>
    <n v="0"/>
    <n v="0"/>
    <n v="14.991213600000002"/>
    <n v="0"/>
    <n v="14.991213600000002"/>
    <n v="0"/>
    <n v="0"/>
    <n v="0"/>
    <n v="0"/>
    <n v="0"/>
    <n v="0"/>
    <n v="0"/>
    <n v="0"/>
    <n v="0"/>
    <n v="0"/>
    <n v="0"/>
    <n v="0"/>
    <n v="0"/>
    <n v="0"/>
    <n v="0"/>
    <n v="0"/>
    <n v="0"/>
    <n v="0"/>
    <n v="0"/>
  </r>
  <r>
    <s v="Rosentrater"/>
    <s v="Mandatory &amp; Compliance"/>
    <s v="Mandatory &amp; Compliance"/>
    <s v="Colstrip Transmission"/>
    <s v="ED"/>
    <s v="AN"/>
    <x v="0"/>
    <s v="Hardware"/>
    <n v="2022"/>
    <n v="0.68266000000000004"/>
    <n v="0"/>
    <n v="61146.48"/>
    <n v="0.3"/>
    <n v="1029.43"/>
    <n v="723.54"/>
    <n v="699.92"/>
    <n v="4202.83"/>
    <n v="315.44"/>
    <n v="882.38"/>
    <n v="509.33"/>
    <n v="1848.5"/>
    <n v="498.66"/>
    <n v="2278.1200000000003"/>
    <n v="74134.930000000008"/>
    <n v="0"/>
    <n v="74134.930000000008"/>
    <n v="0"/>
    <n v="0"/>
    <n v="41742.256036800005"/>
    <n v="0.20479800000000001"/>
    <n v="702.75068380000005"/>
    <n v="493.9318164"/>
    <n v="477.80738719999999"/>
    <n v="2869.1039278000003"/>
    <n v="215.3382704"/>
    <n v="602.36553079999999"/>
    <n v="347.69921779999999"/>
    <n v="1261.8970100000001"/>
    <n v="340.41523560000002"/>
    <n v="1555.1813992000004"/>
    <n v="50608.951313800011"/>
    <n v="0"/>
    <n v="50608.951313800011"/>
    <n v="0"/>
    <n v="0"/>
    <n v="0"/>
    <n v="0"/>
    <n v="0"/>
    <n v="0"/>
    <n v="0"/>
    <n v="0"/>
    <n v="0"/>
    <n v="0"/>
    <n v="0"/>
    <n v="0"/>
    <n v="0"/>
    <n v="0"/>
    <n v="0"/>
    <n v="0"/>
    <n v="0"/>
    <n v="0"/>
    <n v="0"/>
  </r>
  <r>
    <s v="Rosentrater"/>
    <s v="Mandatory &amp; Compliance"/>
    <s v="Mandatory &amp; Compliance"/>
    <s v="Colstrip Transmission"/>
    <s v="ED"/>
    <s v="ID"/>
    <x v="3"/>
    <s v="Transmission"/>
    <n v="2022"/>
    <n v="0"/>
    <n v="0"/>
    <n v="2445.3500000000167"/>
    <n v="6710.2699999999995"/>
    <n v="7229.8600000000006"/>
    <n v="7670.83"/>
    <n v="10430.050000000001"/>
    <n v="5075.3799999999992"/>
    <n v="9382.2799999999988"/>
    <n v="5330.6900000000005"/>
    <n v="7871.7200000000012"/>
    <n v="5541.2599999999993"/>
    <n v="2559.1"/>
    <n v="17941.63"/>
    <n v="88188.420000000027"/>
    <n v="0"/>
    <n v="88188.420000000027"/>
    <n v="0"/>
    <n v="0"/>
    <n v="0"/>
    <n v="0"/>
    <n v="0"/>
    <n v="0"/>
    <n v="0"/>
    <n v="0"/>
    <n v="0"/>
    <n v="0"/>
    <n v="0"/>
    <n v="0"/>
    <n v="0"/>
    <n v="0"/>
    <n v="0"/>
    <n v="0"/>
    <n v="0"/>
    <n v="0"/>
    <n v="0"/>
    <n v="0"/>
    <n v="0"/>
    <n v="0"/>
    <n v="0"/>
    <n v="0"/>
    <n v="0"/>
    <n v="0"/>
    <n v="0"/>
    <n v="0"/>
    <n v="0"/>
    <n v="0"/>
    <n v="0"/>
    <n v="0"/>
    <n v="0"/>
    <n v="0"/>
    <n v="0"/>
    <n v="0"/>
  </r>
  <r>
    <s v="Rosentrater"/>
    <s v="Mandatory &amp; Compliance"/>
    <s v="Mandatory &amp; Compliance"/>
    <s v="Colstrip Transmission"/>
    <s v="ED"/>
    <s v="WA"/>
    <x v="3"/>
    <s v="Transmission"/>
    <n v="2022"/>
    <n v="1"/>
    <n v="0"/>
    <n v="4648.7799999999916"/>
    <n v="12756.72"/>
    <n v="13744.47"/>
    <n v="14582.83"/>
    <n v="19828.3"/>
    <n v="9648.6799999999985"/>
    <n v="17836.39"/>
    <n v="10134.039999999999"/>
    <n v="14964.71"/>
    <n v="10534.33"/>
    <n v="4865.03"/>
    <n v="34108.43"/>
    <n v="167652.71"/>
    <n v="0"/>
    <n v="167652.71"/>
    <n v="0"/>
    <n v="0"/>
    <n v="4648.7799999999916"/>
    <n v="12756.72"/>
    <n v="13744.47"/>
    <n v="14582.83"/>
    <n v="19828.3"/>
    <n v="9648.6799999999985"/>
    <n v="17836.39"/>
    <n v="10134.039999999999"/>
    <n v="14964.71"/>
    <n v="10534.33"/>
    <n v="4865.03"/>
    <n v="34108.43"/>
    <n v="167652.71"/>
    <n v="0"/>
    <n v="167652.71"/>
    <n v="0"/>
    <n v="0"/>
    <n v="0"/>
    <n v="0"/>
    <n v="0"/>
    <n v="0"/>
    <n v="0"/>
    <n v="0"/>
    <n v="0"/>
    <n v="0"/>
    <n v="0"/>
    <n v="0"/>
    <n v="0"/>
    <n v="0"/>
    <n v="0"/>
    <n v="0"/>
    <n v="0"/>
    <n v="0"/>
    <n v="0"/>
  </r>
  <r>
    <s v="Kensok"/>
    <s v="Short-Lived Assets"/>
    <s v="Performance &amp; Capacity"/>
    <s v="Control and Safety Network Infrastructure"/>
    <s v="CD"/>
    <s v="AA"/>
    <x v="7"/>
    <s v="General"/>
    <n v="2022"/>
    <n v="0.47784834680000005"/>
    <n v="0.15089759249999998"/>
    <n v="0"/>
    <n v="0"/>
    <n v="0"/>
    <n v="17303.3"/>
    <n v="89102.91"/>
    <n v="1245.9000000000001"/>
    <n v="0"/>
    <n v="0"/>
    <n v="0"/>
    <n v="0"/>
    <n v="0"/>
    <n v="1151475.95"/>
    <n v="1259128.06"/>
    <n v="0"/>
    <n v="1259128.06"/>
    <n v="0"/>
    <n v="0"/>
    <n v="0"/>
    <n v="0"/>
    <n v="0"/>
    <n v="8268.3532991844404"/>
    <n v="42577.678238569191"/>
    <n v="595.35125527812011"/>
    <n v="0"/>
    <n v="0"/>
    <n v="0"/>
    <n v="0"/>
    <n v="0"/>
    <n v="550230.87908745953"/>
    <n v="601672.26188049128"/>
    <n v="0"/>
    <n v="601672.26188049128"/>
    <n v="0"/>
    <n v="0"/>
    <n v="0"/>
    <n v="0"/>
    <n v="0"/>
    <n v="2611.0263123052496"/>
    <n v="13445.414603744173"/>
    <n v="188.00331049574999"/>
    <n v="0"/>
    <n v="0"/>
    <n v="0"/>
    <n v="0"/>
    <n v="0"/>
    <n v="173754.94867665035"/>
    <n v="189999.39290319552"/>
    <n v="0"/>
    <n v="189999.39290319552"/>
    <n v="0"/>
    <n v="0"/>
  </r>
  <r>
    <s v="Thackston"/>
    <s v="Large Distinct Projects"/>
    <s v="Failed Plant &amp; Operations"/>
    <s v="CS2 Single Phase Transformer"/>
    <s v="ED"/>
    <s v="AN"/>
    <x v="3"/>
    <s v="Transmission"/>
    <n v="2022"/>
    <n v="0.65539999999999998"/>
    <n v="0"/>
    <n v="-48721.599999999999"/>
    <n v="0"/>
    <n v="10552.75"/>
    <n v="0"/>
    <n v="0"/>
    <n v="0"/>
    <n v="0"/>
    <n v="0"/>
    <n v="0"/>
    <n v="0"/>
    <n v="0"/>
    <n v="0"/>
    <n v="-38168.85"/>
    <n v="0"/>
    <n v="-38168.85"/>
    <n v="0"/>
    <n v="0"/>
    <n v="-31932.136639999997"/>
    <n v="0"/>
    <n v="6916.2723500000002"/>
    <n v="0"/>
    <n v="0"/>
    <n v="0"/>
    <n v="0"/>
    <n v="0"/>
    <n v="0"/>
    <n v="0"/>
    <n v="0"/>
    <n v="0"/>
    <n v="-25015.864289999998"/>
    <n v="0"/>
    <n v="-25015.864289999998"/>
    <n v="0"/>
    <n v="0"/>
    <n v="0"/>
    <n v="0"/>
    <n v="0"/>
    <n v="0"/>
    <n v="0"/>
    <n v="0"/>
    <n v="0"/>
    <n v="0"/>
    <n v="0"/>
    <n v="0"/>
    <n v="0"/>
    <n v="0"/>
    <n v="0"/>
    <n v="0"/>
    <n v="0"/>
    <n v="0"/>
    <n v="0"/>
  </r>
  <r>
    <s v="Magalsky"/>
    <s v="Short-Lived Assets"/>
    <s v="Customer Service Quality &amp; Reliability"/>
    <s v="Customer Experience Platform Program"/>
    <s v="ED"/>
    <s v="WA"/>
    <x v="6"/>
    <s v="Software"/>
    <n v="2022"/>
    <n v="1"/>
    <n v="0"/>
    <n v="0"/>
    <n v="0"/>
    <n v="0"/>
    <n v="0"/>
    <n v="0"/>
    <n v="0"/>
    <n v="734859.96"/>
    <n v="110969.03"/>
    <n v="103134.64"/>
    <n v="26477.93"/>
    <n v="25283.67"/>
    <n v="22424.94"/>
    <n v="1023150.17"/>
    <n v="0"/>
    <n v="1023150.17"/>
    <n v="0"/>
    <n v="0"/>
    <n v="0"/>
    <n v="0"/>
    <n v="0"/>
    <n v="0"/>
    <n v="0"/>
    <n v="0"/>
    <n v="734859.96"/>
    <n v="110969.03"/>
    <n v="103134.64"/>
    <n v="26477.93"/>
    <n v="25283.67"/>
    <n v="22424.94"/>
    <n v="1023150.17"/>
    <n v="0"/>
    <n v="1023150.17"/>
    <n v="0"/>
    <n v="0"/>
    <n v="0"/>
    <n v="0"/>
    <n v="0"/>
    <n v="0"/>
    <n v="0"/>
    <n v="0"/>
    <n v="0"/>
    <n v="0"/>
    <n v="0"/>
    <n v="0"/>
    <n v="0"/>
    <n v="0"/>
    <n v="0"/>
    <n v="0"/>
    <n v="0"/>
    <n v="0"/>
    <n v="0"/>
  </r>
  <r>
    <s v="Magalsky"/>
    <s v="Short-Lived Assets"/>
    <s v="Customer Service Quality &amp; Reliability"/>
    <s v="Customer Experience Platform Program"/>
    <s v="CD"/>
    <s v="AA"/>
    <x v="6"/>
    <s v="Software"/>
    <n v="2022"/>
    <n v="0.47784834680000005"/>
    <n v="0.15089759249999998"/>
    <n v="102868.14000000012"/>
    <n v="25832.78"/>
    <n v="8322.4599999999991"/>
    <n v="-136934.1"/>
    <n v="6552.49"/>
    <n v="1524693.96"/>
    <n v="116592.10000000009"/>
    <n v="27875.03"/>
    <n v="9497.36"/>
    <n v="3998.85"/>
    <n v="4454.91"/>
    <n v="1871336.17"/>
    <n v="3565090.1500000004"/>
    <n v="0"/>
    <n v="3565090.1500000004"/>
    <n v="0"/>
    <n v="0"/>
    <n v="49155.37063739101"/>
    <n v="12344.151216248105"/>
    <n v="3976.8737523091281"/>
    <n v="-65433.733305545888"/>
    <n v="3131.0965139235323"/>
    <n v="728572.48816194537"/>
    <n v="55713.342234940326"/>
    <n v="13320.037002500405"/>
    <n v="4538.2977749644488"/>
    <n v="1910.8438616011802"/>
    <n v="2128.771378642788"/>
    <n v="894214.89514154382"/>
    <n v="1703572.4343704642"/>
    <n v="0"/>
    <n v="1703572.4343704642"/>
    <n v="0"/>
    <n v="0"/>
    <n v="15522.554670952966"/>
    <n v="3898.1043095821492"/>
    <n v="1255.8391776775497"/>
    <n v="-20663.026021154248"/>
    <n v="988.7549658803249"/>
    <n v="230072.64786329126"/>
    <n v="17593.46719451926"/>
    <n v="4206.2749178652748"/>
    <n v="1433.1287591057999"/>
    <n v="603.41683776862487"/>
    <n v="672.23519380417486"/>
    <n v="282380.1228111707"/>
    <n v="537963.52068046387"/>
    <n v="0"/>
    <n v="537963.52068046387"/>
    <n v="0"/>
    <n v="0"/>
  </r>
  <r>
    <s v="Magalsky"/>
    <s v="Short-Lived Assets"/>
    <s v="Customer Service Quality &amp; Reliability"/>
    <s v="Customer Facing Technology Program"/>
    <s v="CD"/>
    <s v="AA"/>
    <x v="0"/>
    <s v="Hardware"/>
    <n v="2022"/>
    <n v="0.47784834680000005"/>
    <n v="0.15089759249999998"/>
    <n v="85.09"/>
    <n v="109.33"/>
    <n v="9.4700000000000006"/>
    <n v="26.26"/>
    <n v="51.13"/>
    <n v="3840.56"/>
    <n v="891.26000000000022"/>
    <n v="108.13"/>
    <n v="22.4"/>
    <n v="4.3600000000000003"/>
    <n v="18.579999999999998"/>
    <n v="2343.92"/>
    <n v="7510.49"/>
    <n v="0"/>
    <n v="7510.49"/>
    <n v="0"/>
    <n v="0"/>
    <n v="40.660115829212003"/>
    <n v="52.243159755644001"/>
    <n v="4.5252238441960007"/>
    <n v="12.548297586968001"/>
    <n v="24.432385971884003"/>
    <n v="1835.2052467862081"/>
    <n v="425.88711756896816"/>
    <n v="51.669741739484003"/>
    <n v="10.70380296832"/>
    <n v="2.0834187920480005"/>
    <n v="8.8784222835439994"/>
    <n v="1120.0382970314561"/>
    <n v="3588.8752301579325"/>
    <n v="0"/>
    <n v="3588.8752301579325"/>
    <n v="0"/>
    <n v="0"/>
    <n v="12.839876145824999"/>
    <n v="16.497633788024999"/>
    <n v="1.429000200975"/>
    <n v="3.96257077905"/>
    <n v="7.7153939045249995"/>
    <n v="579.53125785179998"/>
    <n v="134.48898829155002"/>
    <n v="16.316556677024998"/>
    <n v="3.3801060719999994"/>
    <n v="0.65791350329999998"/>
    <n v="2.8036772686499996"/>
    <n v="353.69188501259998"/>
    <n v="1133.314859495325"/>
    <n v="0"/>
    <n v="1133.314859495325"/>
    <n v="0"/>
    <n v="0"/>
  </r>
  <r>
    <s v="Magalsky"/>
    <s v="Short-Lived Assets"/>
    <s v="Customer Service Quality &amp; Reliability"/>
    <s v="Customer Facing Technology Program"/>
    <s v="CD"/>
    <s v="AA"/>
    <x v="1"/>
    <s v="Software"/>
    <n v="2022"/>
    <n v="0.47784834680000005"/>
    <n v="0.15089759249999998"/>
    <n v="32794.14"/>
    <n v="41254.49"/>
    <n v="5338.29"/>
    <n v="10502.980000000001"/>
    <n v="19754.530000000093"/>
    <n v="2814.53"/>
    <n v="-870.28000000002794"/>
    <n v="0"/>
    <n v="0"/>
    <n v="0"/>
    <n v="0"/>
    <n v="0"/>
    <n v="111588.68000000005"/>
    <n v="0"/>
    <n v="111588.68000000005"/>
    <n v="0"/>
    <n v="0"/>
    <n v="15670.625583727753"/>
    <n v="19713.389844577134"/>
    <n v="2550.893051238972"/>
    <n v="5018.831629473465"/>
    <n v="9439.6695023110497"/>
    <n v="1344.9185075190042"/>
    <n v="-415.86185925311742"/>
    <n v="0"/>
    <n v="0"/>
    <n v="0"/>
    <n v="0"/>
    <n v="0"/>
    <n v="53322.466259594257"/>
    <n v="0"/>
    <n v="53322.466259594257"/>
    <n v="0"/>
    <n v="0"/>
    <n v="4948.5567741079494"/>
    <n v="6225.2032208153241"/>
    <n v="805.53510906682493"/>
    <n v="1584.8743960756501"/>
    <n v="2980.9110179690388"/>
    <n v="424.70580101902499"/>
    <n v="-131.3231568009042"/>
    <n v="0"/>
    <n v="0"/>
    <n v="0"/>
    <n v="0"/>
    <n v="0"/>
    <n v="16838.463162252912"/>
    <n v="0"/>
    <n v="16838.463162252912"/>
    <n v="0"/>
    <n v="0"/>
  </r>
  <r>
    <s v="Magalsky"/>
    <s v="Short-Lived Assets"/>
    <s v="Customer Service Quality &amp; Reliability"/>
    <s v="Customer Facing Technology Program"/>
    <s v="CD"/>
    <s v="AA"/>
    <x v="6"/>
    <s v="Software"/>
    <n v="2022"/>
    <n v="0.47784834680000005"/>
    <n v="0.15089759249999998"/>
    <n v="0"/>
    <n v="0"/>
    <n v="0"/>
    <n v="0"/>
    <n v="0"/>
    <n v="0"/>
    <n v="0"/>
    <n v="0"/>
    <n v="241077.33"/>
    <n v="14636.13"/>
    <n v="8336.3799999999992"/>
    <n v="1245908.21"/>
    <n v="1509958.0499999998"/>
    <n v="0"/>
    <n v="1509958.0499999998"/>
    <n v="0"/>
    <n v="0"/>
    <n v="0"/>
    <n v="0"/>
    <n v="0"/>
    <n v="0"/>
    <n v="0"/>
    <n v="0"/>
    <n v="0"/>
    <n v="0"/>
    <n v="115198.40359145805"/>
    <n v="6993.8505240498844"/>
    <n v="3983.5254012965838"/>
    <n v="595355.17841304722"/>
    <n v="721530.95792985172"/>
    <n v="0"/>
    <n v="721530.95792985172"/>
    <n v="0"/>
    <n v="0"/>
    <n v="0"/>
    <n v="0"/>
    <n v="0"/>
    <n v="0"/>
    <n v="0"/>
    <n v="0"/>
    <n v="0"/>
    <n v="0"/>
    <n v="36377.988703328017"/>
    <n v="2208.5567805170244"/>
    <n v="1257.9396721651497"/>
    <n v="188004.54936498438"/>
    <n v="227849.03452099458"/>
    <n v="0"/>
    <n v="227849.03452099458"/>
    <n v="0"/>
    <n v="0"/>
  </r>
  <r>
    <s v="Magalsky"/>
    <s v="Short-Lived Assets"/>
    <s v="Customer Service Quality &amp; Reliability"/>
    <s v="Customer Facing Technology Program"/>
    <s v="CD"/>
    <s v="AA"/>
    <x v="10"/>
    <s v="Software"/>
    <n v="2022"/>
    <n v="0.47784834680000005"/>
    <n v="0.15089759249999998"/>
    <n v="0"/>
    <n v="0"/>
    <n v="0"/>
    <n v="0"/>
    <n v="0"/>
    <n v="2162783.96"/>
    <n v="31483.8"/>
    <n v="79101.37"/>
    <n v="18144.419999999998"/>
    <n v="2227.7600000000002"/>
    <n v="9894.9599999999991"/>
    <n v="8485.5300000000007"/>
    <n v="2312121.7999999993"/>
    <n v="0"/>
    <n v="2312121.7999999993"/>
    <n v="0"/>
    <n v="0"/>
    <n v="0"/>
    <n v="0"/>
    <n v="0"/>
    <n v="0"/>
    <n v="0"/>
    <n v="1033482.7397715574"/>
    <n v="15044.481780981841"/>
    <n v="37798.45888411512"/>
    <n v="8670.2811006448555"/>
    <n v="1064.5314330671681"/>
    <n v="4728.2902776521278"/>
    <n v="4054.7964822218046"/>
    <n v="1104843.5797302404"/>
    <n v="0"/>
    <n v="1104843.5797302404"/>
    <n v="0"/>
    <n v="0"/>
    <n v="0"/>
    <n v="0"/>
    <n v="0"/>
    <n v="0"/>
    <n v="0"/>
    <n v="326358.89266161626"/>
    <n v="4750.8296227514993"/>
    <n v="11936.206296451723"/>
    <n v="2737.9492953088493"/>
    <n v="336.16362066779999"/>
    <n v="1493.1256418837997"/>
    <n v="1280.446048086525"/>
    <n v="348893.61318676651"/>
    <n v="0"/>
    <n v="348893.61318676651"/>
    <n v="0"/>
    <n v="0"/>
  </r>
  <r>
    <s v="Magalsky"/>
    <s v="Short-Lived Assets"/>
    <s v="Customer Service Quality &amp; Reliability"/>
    <s v="Customer Transactional Systems"/>
    <s v="CD"/>
    <s v="WA"/>
    <x v="6"/>
    <s v="Software"/>
    <n v="2022"/>
    <n v="0.77217999999999998"/>
    <n v="0.22781999999999999"/>
    <n v="-1162.6300000000001"/>
    <n v="1531.15"/>
    <n v="-30.27"/>
    <n v="0"/>
    <n v="0"/>
    <n v="0"/>
    <n v="0"/>
    <n v="0"/>
    <n v="0"/>
    <n v="0"/>
    <n v="0"/>
    <n v="0"/>
    <n v="338.25"/>
    <n v="0"/>
    <n v="338.25"/>
    <n v="0"/>
    <n v="0"/>
    <n v="-897.7596334000001"/>
    <n v="1182.3234070000001"/>
    <n v="-23.373888599999997"/>
    <n v="0"/>
    <n v="0"/>
    <n v="0"/>
    <n v="0"/>
    <n v="0"/>
    <n v="0"/>
    <n v="0"/>
    <n v="0"/>
    <n v="0"/>
    <n v="261.189885"/>
    <n v="0"/>
    <n v="261.189885"/>
    <n v="0"/>
    <n v="0"/>
    <n v="-264.87036660000001"/>
    <n v="348.826593"/>
    <n v="-6.8961113999999997"/>
    <n v="0"/>
    <n v="0"/>
    <n v="0"/>
    <n v="0"/>
    <n v="0"/>
    <n v="0"/>
    <n v="0"/>
    <n v="0"/>
    <n v="0"/>
    <n v="77.060114999999996"/>
    <n v="0"/>
    <n v="77.060114999999996"/>
    <n v="0"/>
    <n v="0"/>
  </r>
  <r>
    <s v="Magalsky"/>
    <s v="Short-Lived Assets"/>
    <s v="Customer Service Quality &amp; Reliability"/>
    <s v="Customer Transactional Systems"/>
    <s v="CD"/>
    <s v="AA"/>
    <x v="7"/>
    <s v="General"/>
    <n v="2022"/>
    <n v="0.47784834680000005"/>
    <n v="0.15089759249999998"/>
    <n v="0"/>
    <n v="0"/>
    <n v="0"/>
    <n v="0"/>
    <n v="0"/>
    <n v="0"/>
    <n v="0"/>
    <n v="0"/>
    <n v="0"/>
    <n v="0"/>
    <n v="0"/>
    <n v="26026.2"/>
    <n v="26026.2"/>
    <n v="0"/>
    <n v="26026.2"/>
    <n v="0"/>
    <n v="0"/>
    <n v="0"/>
    <n v="0"/>
    <n v="0"/>
    <n v="0"/>
    <n v="0"/>
    <n v="0"/>
    <n v="0"/>
    <n v="0"/>
    <n v="0"/>
    <n v="0"/>
    <n v="0"/>
    <n v="12436.576643486162"/>
    <n v="12436.576643486162"/>
    <n v="0"/>
    <n v="12436.576643486162"/>
    <n v="0"/>
    <n v="0"/>
    <n v="0"/>
    <n v="0"/>
    <n v="0"/>
    <n v="0"/>
    <n v="0"/>
    <n v="0"/>
    <n v="0"/>
    <n v="0"/>
    <n v="0"/>
    <n v="0"/>
    <n v="0"/>
    <n v="3927.2909219234998"/>
    <n v="3927.2909219234998"/>
    <n v="0"/>
    <n v="3927.2909219234998"/>
    <n v="0"/>
    <n v="0"/>
  </r>
  <r>
    <s v="Magalsky"/>
    <s v="Short-Lived Assets"/>
    <s v="Customer Service Quality &amp; Reliability"/>
    <s v="Customer Transactional Systems"/>
    <s v="CD"/>
    <s v="AA"/>
    <x v="0"/>
    <s v="Hardware"/>
    <n v="2022"/>
    <n v="0.47784834680000005"/>
    <n v="0.15089759249999998"/>
    <n v="0"/>
    <n v="0"/>
    <n v="0"/>
    <n v="0"/>
    <n v="0"/>
    <n v="1843.88"/>
    <n v="16.809999999999999"/>
    <n v="76.959999999999994"/>
    <n v="3.38"/>
    <n v="5.59"/>
    <n v="0.1"/>
    <n v="63830.44"/>
    <n v="65777.16"/>
    <n v="0"/>
    <n v="65777.16"/>
    <n v="0"/>
    <n v="0"/>
    <n v="0"/>
    <n v="0"/>
    <n v="0"/>
    <n v="0"/>
    <n v="0"/>
    <n v="881.09500969758415"/>
    <n v="8.0326307097080001"/>
    <n v="36.775208769728003"/>
    <n v="1.615127412184"/>
    <n v="2.6711722586120001"/>
    <n v="4.7784834680000006E-2"/>
    <n v="30501.270229516595"/>
    <n v="31431.50716319909"/>
    <n v="0"/>
    <n v="31431.50716319909"/>
    <n v="0"/>
    <n v="0"/>
    <n v="0"/>
    <n v="0"/>
    <n v="0"/>
    <n v="0"/>
    <n v="0"/>
    <n v="278.23705285889997"/>
    <n v="2.5365885299249995"/>
    <n v="11.613078718799997"/>
    <n v="0.51003386264999995"/>
    <n v="0.84351754207499985"/>
    <n v="1.5089759249999999E-2"/>
    <n v="9631.8597242156993"/>
    <n v="9925.6150854872994"/>
    <n v="0"/>
    <n v="9925.6150854872994"/>
    <n v="0"/>
    <n v="0"/>
  </r>
  <r>
    <s v="Magalsky"/>
    <s v="Short-Lived Assets"/>
    <s v="Customer Service Quality &amp; Reliability"/>
    <s v="Customer Transactional Systems"/>
    <s v="CD"/>
    <s v="AA"/>
    <x v="1"/>
    <s v="Software"/>
    <n v="2022"/>
    <n v="0.47784834680000005"/>
    <n v="0.15089759249999998"/>
    <n v="0"/>
    <n v="0"/>
    <n v="0"/>
    <n v="0"/>
    <n v="0"/>
    <n v="0"/>
    <n v="0"/>
    <n v="0"/>
    <n v="177691.66"/>
    <n v="87655.61"/>
    <n v="4837.78"/>
    <n v="7879.49"/>
    <n v="278064.54000000004"/>
    <n v="0"/>
    <n v="278064.54000000004"/>
    <n v="0"/>
    <n v="0"/>
    <n v="0"/>
    <n v="0"/>
    <n v="0"/>
    <n v="0"/>
    <n v="0"/>
    <n v="0"/>
    <n v="0"/>
    <n v="0"/>
    <n v="84909.665971147697"/>
    <n v="41886.088326245554"/>
    <n v="2311.7251751821041"/>
    <n v="3765.2012701271324"/>
    <n v="132872.68074270251"/>
    <n v="0"/>
    <n v="132872.68074270251"/>
    <n v="0"/>
    <n v="0"/>
    <n v="0"/>
    <n v="0"/>
    <n v="0"/>
    <n v="0"/>
    <n v="0"/>
    <n v="0"/>
    <n v="0"/>
    <n v="0"/>
    <n v="26813.243701328549"/>
    <n v="13227.020518118923"/>
    <n v="730.00935504464985"/>
    <n v="1188.9960711278247"/>
    <n v="41959.269645619948"/>
    <n v="0"/>
    <n v="41959.269645619948"/>
    <n v="0"/>
    <n v="0"/>
  </r>
  <r>
    <s v="Magalsky"/>
    <s v="Short-Lived Assets"/>
    <s v="Customer Service Quality &amp; Reliability"/>
    <s v="Customer Transactional Systems"/>
    <s v="GD"/>
    <s v="OR"/>
    <x v="6"/>
    <s v="Software"/>
    <n v="2022"/>
    <n v="0"/>
    <n v="0"/>
    <n v="0"/>
    <n v="0"/>
    <n v="0"/>
    <n v="0"/>
    <n v="0"/>
    <n v="0"/>
    <n v="0"/>
    <n v="0"/>
    <n v="245431.32"/>
    <n v="7897.06"/>
    <n v="33770.57"/>
    <n v="2578.87"/>
    <n v="289677.82"/>
    <n v="0"/>
    <n v="289677.82"/>
    <n v="0"/>
    <n v="0"/>
    <n v="0"/>
    <n v="0"/>
    <n v="0"/>
    <n v="0"/>
    <n v="0"/>
    <n v="0"/>
    <n v="0"/>
    <n v="0"/>
    <n v="0"/>
    <n v="0"/>
    <n v="0"/>
    <n v="0"/>
    <n v="0"/>
    <n v="0"/>
    <n v="0"/>
    <n v="0"/>
    <n v="0"/>
    <n v="0"/>
    <n v="0"/>
    <n v="0"/>
    <n v="0"/>
    <n v="0"/>
    <n v="0"/>
    <n v="0"/>
    <n v="0"/>
    <n v="0"/>
    <n v="0"/>
    <n v="0"/>
    <n v="0"/>
    <n v="0"/>
    <n v="0"/>
    <n v="0"/>
    <n v="0"/>
    <n v="0"/>
  </r>
  <r>
    <s v="Magalsky"/>
    <s v="Short-Lived Assets"/>
    <s v="Customer Service Quality &amp; Reliability"/>
    <s v="Customer Transactional Systems"/>
    <s v="CD"/>
    <s v="AA"/>
    <x v="6"/>
    <s v="Software"/>
    <n v="2022"/>
    <n v="0.47784834680000005"/>
    <n v="0.15089759249999998"/>
    <n v="19169.780000000093"/>
    <n v="16384.669999999998"/>
    <n v="7036.49"/>
    <n v="8491.9"/>
    <n v="3536.89"/>
    <n v="1198896.93"/>
    <n v="10911.479999999981"/>
    <n v="49945.93"/>
    <n v="2193.58"/>
    <n v="3625.19"/>
    <n v="64.34"/>
    <n v="843901.67"/>
    <n v="2164158.85"/>
    <n v="0"/>
    <n v="2164158.85"/>
    <n v="0"/>
    <n v="0"/>
    <n v="9160.2476815197497"/>
    <n v="7829.3874723635563"/>
    <n v="3362.3751137747322"/>
    <n v="4057.8403761909203"/>
    <n v="1690.0970393134521"/>
    <n v="572890.91598409531"/>
    <n v="5214.0326791412554"/>
    <n v="23866.580079888525"/>
    <n v="1048.198576573544"/>
    <n v="1732.2910483358921"/>
    <n v="30.744762633112003"/>
    <n v="403257.01787125919"/>
    <n v="1034139.7286850892"/>
    <n v="0"/>
    <n v="1034139.7286850892"/>
    <n v="0"/>
    <n v="0"/>
    <n v="2892.6736507546639"/>
    <n v="2472.4072569069745"/>
    <n v="1061.7894006503248"/>
    <n v="1281.4072657507497"/>
    <n v="533.70818593732497"/>
    <n v="180910.660392641"/>
    <n v="1646.516062611897"/>
    <n v="7536.720592173524"/>
    <n v="331.00594095614997"/>
    <n v="547.03244335507497"/>
    <n v="9.7087511014499999"/>
    <n v="127342.73030972946"/>
    <n v="326566.36025256861"/>
    <n v="0"/>
    <n v="326566.36025256861"/>
    <n v="0"/>
    <n v="0"/>
  </r>
  <r>
    <s v="Kensok"/>
    <s v="Short-Lived Assets"/>
    <s v="Performance &amp; Capacity"/>
    <s v="Data Center Compute and Storage Systems"/>
    <s v="ED"/>
    <s v="AN"/>
    <x v="2"/>
    <s v="Production - Hydro"/>
    <n v="2022"/>
    <n v="0.65539999999999998"/>
    <n v="0"/>
    <n v="0"/>
    <n v="151546.54999999999"/>
    <n v="15991.11"/>
    <n v="12748.24"/>
    <n v="10707.57"/>
    <n v="57.01"/>
    <n v="0"/>
    <n v="0"/>
    <n v="0"/>
    <n v="0"/>
    <n v="0"/>
    <n v="0"/>
    <n v="191050.47999999998"/>
    <n v="0"/>
    <n v="191050.47999999998"/>
    <n v="0"/>
    <n v="0"/>
    <n v="0"/>
    <n v="99323.608869999996"/>
    <n v="10480.573494"/>
    <n v="8355.1964960000005"/>
    <n v="7017.7413779999997"/>
    <n v="37.364353999999999"/>
    <n v="0"/>
    <n v="0"/>
    <n v="0"/>
    <n v="0"/>
    <n v="0"/>
    <n v="0"/>
    <n v="125214.48459200001"/>
    <n v="0"/>
    <n v="125214.48459200001"/>
    <n v="0"/>
    <n v="0"/>
    <n v="0"/>
    <n v="0"/>
    <n v="0"/>
    <n v="0"/>
    <n v="0"/>
    <n v="0"/>
    <n v="0"/>
    <n v="0"/>
    <n v="0"/>
    <n v="0"/>
    <n v="0"/>
    <n v="0"/>
    <n v="0"/>
    <n v="0"/>
    <n v="0"/>
    <n v="0"/>
    <n v="0"/>
  </r>
  <r>
    <s v="Kensok"/>
    <s v="Short-Lived Assets"/>
    <s v="Performance &amp; Capacity"/>
    <s v="Data Center Compute and Storage Systems"/>
    <s v="CD"/>
    <s v="AA"/>
    <x v="6"/>
    <s v="Software"/>
    <n v="2022"/>
    <n v="0.47784834680000005"/>
    <n v="0.15089759249999998"/>
    <n v="6985.33"/>
    <n v="22657.29"/>
    <n v="27184.91"/>
    <n v="18936.48"/>
    <n v="36396.02999999997"/>
    <n v="130203.45000000001"/>
    <n v="11168.3"/>
    <n v="56592.270000000004"/>
    <n v="58999.56"/>
    <n v="1710.3200000000002"/>
    <n v="243129.08000000002"/>
    <n v="35361.29"/>
    <n v="649324.31000000006"/>
    <n v="0"/>
    <n v="649324.31000000006"/>
    <n v="0"/>
    <n v="0"/>
    <n v="3337.9283923524445"/>
    <n v="10826.748569468173"/>
    <n v="12990.264301406789"/>
    <n v="9048.7656622112645"/>
    <n v="17391.78276558319"/>
    <n v="62217.503330156469"/>
    <n v="5336.7536915664405"/>
    <n v="27042.522661159241"/>
    <n v="28192.84220792741"/>
    <n v="817.27358449897611"/>
    <n v="116178.82893700496"/>
    <n v="16897.333967215374"/>
    <n v="310278.54807055072"/>
    <n v="0"/>
    <n v="310278.54807055072"/>
    <n v="0"/>
    <n v="0"/>
    <n v="1054.0694798180248"/>
    <n v="3418.9305135743248"/>
    <n v="4102.1374713291743"/>
    <n v="2857.4692424243995"/>
    <n v="5492.0733035577696"/>
    <n v="19647.387140194125"/>
    <n v="1685.2695823177496"/>
    <n v="8539.6372971099754"/>
    <n v="8902.8915625592981"/>
    <n v="258.08317040459997"/>
    <n v="36687.592838739896"/>
    <n v="5335.9335286943242"/>
    <n v="97981.475130723658"/>
    <n v="0"/>
    <n v="97981.475130723658"/>
    <n v="0"/>
    <n v="0"/>
  </r>
  <r>
    <s v="Kensok"/>
    <s v="Short-Lived Assets"/>
    <s v="Performance &amp; Capacity"/>
    <s v="Data Center Compute and Storage Systems"/>
    <s v="CD"/>
    <s v="AA"/>
    <x v="0"/>
    <s v="Hardware"/>
    <n v="2022"/>
    <n v="0.47784834680000005"/>
    <n v="0.15089759249999998"/>
    <n v="1546.1100000000001"/>
    <n v="10031.189999999999"/>
    <n v="10605.58"/>
    <n v="8667.2900000000009"/>
    <n v="776.47000000000116"/>
    <n v="1881.3899999999999"/>
    <n v="-14.04"/>
    <n v="12.98"/>
    <n v="26.76"/>
    <n v="655150.86"/>
    <n v="2779.09"/>
    <n v="3540.51"/>
    <n v="695004.19"/>
    <n v="0"/>
    <n v="695004.19"/>
    <n v="0"/>
    <n v="0"/>
    <n v="738.80610747094818"/>
    <n v="4793.3875579366922"/>
    <n v="5067.8588698551448"/>
    <n v="4141.6501977361731"/>
    <n v="371.03490583979658"/>
    <n v="899.01910118605201"/>
    <n v="-6.7089907890720006"/>
    <n v="6.2024715414640008"/>
    <n v="12.787221760368002"/>
    <n v="313062.75535559829"/>
    <n v="1327.9835621084121"/>
    <n v="1691.8268503288682"/>
    <n v="332106.60321057314"/>
    <n v="0"/>
    <n v="332106.60321057314"/>
    <n v="0"/>
    <n v="0"/>
    <n v="233.304276740175"/>
    <n v="1513.6824209100746"/>
    <n v="1600.3564890661498"/>
    <n v="1307.8731944993249"/>
    <n v="117.16745364847516"/>
    <n v="283.89722155357492"/>
    <n v="-2.1186021986999997"/>
    <n v="1.9586507506499999"/>
    <n v="4.0380195752999999"/>
    <n v="98860.687498304542"/>
    <n v="419.35799034082498"/>
    <n v="534.25443522217495"/>
    <n v="104874.45904841257"/>
    <n v="0"/>
    <n v="104874.45904841257"/>
    <n v="0"/>
    <n v="0"/>
  </r>
  <r>
    <s v="Kensok"/>
    <s v="Large Distinct Projects"/>
    <s v="Performance &amp; Capacity"/>
    <s v="Digital Grid Network"/>
    <s v="CD"/>
    <s v="AA"/>
    <x v="6"/>
    <s v="Software"/>
    <n v="2022"/>
    <n v="0.47784834680000005"/>
    <n v="0.15089759249999998"/>
    <n v="496.85"/>
    <n v="430.25"/>
    <n v="-1315.99"/>
    <n v="258.42"/>
    <n v="277.24"/>
    <n v="74.66"/>
    <n v="108.79"/>
    <n v="94.76"/>
    <n v="82.42"/>
    <n v="0"/>
    <n v="0"/>
    <n v="0"/>
    <n v="507.40000000000003"/>
    <n v="0"/>
    <n v="507.40000000000003"/>
    <n v="0"/>
    <n v="0"/>
    <n v="237.41895110758003"/>
    <n v="205.59425121070001"/>
    <n v="-628.8436459053321"/>
    <n v="123.48556978005603"/>
    <n v="132.478675666832"/>
    <n v="35.676157572088002"/>
    <n v="51.985121648372008"/>
    <n v="45.280909342768005"/>
    <n v="39.384260743256007"/>
    <n v="0"/>
    <n v="0"/>
    <n v="0"/>
    <n v="242.46025116632001"/>
    <n v="0"/>
    <n v="242.46025116632001"/>
    <n v="0"/>
    <n v="0"/>
    <n v="74.973468833624992"/>
    <n v="64.923689173124998"/>
    <n v="-198.57972275407499"/>
    <n v="38.994955853850001"/>
    <n v="41.834848544699994"/>
    <n v="11.266014256049997"/>
    <n v="16.416149088074999"/>
    <n v="14.2990558653"/>
    <n v="12.43697957385"/>
    <n v="0"/>
    <n v="0"/>
    <n v="0"/>
    <n v="76.565438434499981"/>
    <n v="0"/>
    <n v="76.565438434499981"/>
    <n v="0"/>
    <n v="0"/>
  </r>
  <r>
    <s v="Kensok"/>
    <s v="Large Distinct Projects"/>
    <s v="Performance &amp; Capacity"/>
    <s v="Digital Grid Network"/>
    <s v="ED"/>
    <s v="WA"/>
    <x v="9"/>
    <s v="E Distribution"/>
    <n v="2022"/>
    <n v="1"/>
    <n v="0"/>
    <n v="0"/>
    <n v="0"/>
    <n v="0"/>
    <n v="0"/>
    <n v="0"/>
    <n v="0"/>
    <n v="0"/>
    <n v="0"/>
    <n v="0"/>
    <n v="0"/>
    <n v="18292.53"/>
    <n v="1358.98"/>
    <n v="19651.509999999998"/>
    <n v="0"/>
    <n v="19651.509999999998"/>
    <n v="0"/>
    <n v="0"/>
    <n v="0"/>
    <n v="0"/>
    <n v="0"/>
    <n v="0"/>
    <n v="0"/>
    <n v="0"/>
    <n v="0"/>
    <n v="0"/>
    <n v="0"/>
    <n v="0"/>
    <n v="18292.53"/>
    <n v="1358.98"/>
    <n v="19651.509999999998"/>
    <n v="0"/>
    <n v="19651.509999999998"/>
    <n v="0"/>
    <n v="0"/>
    <n v="0"/>
    <n v="0"/>
    <n v="0"/>
    <n v="0"/>
    <n v="0"/>
    <n v="0"/>
    <n v="0"/>
    <n v="0"/>
    <n v="0"/>
    <n v="0"/>
    <n v="0"/>
    <n v="0"/>
    <n v="0"/>
    <n v="0"/>
    <n v="0"/>
    <n v="0"/>
    <n v="0"/>
  </r>
  <r>
    <s v="Kensok"/>
    <s v="Large Distinct Projects"/>
    <s v="Performance &amp; Capacity"/>
    <s v="Digital Grid Network"/>
    <s v="CD"/>
    <s v="WA"/>
    <x v="0"/>
    <s v="Hardware"/>
    <n v="2022"/>
    <n v="0.77217999999999998"/>
    <n v="0.22781999999999999"/>
    <n v="0"/>
    <n v="0"/>
    <n v="0"/>
    <n v="0"/>
    <n v="0"/>
    <n v="0"/>
    <n v="0"/>
    <n v="0"/>
    <n v="0"/>
    <n v="0"/>
    <n v="34262.82"/>
    <n v="492.46"/>
    <n v="34755.279999999999"/>
    <n v="0"/>
    <n v="34755.279999999999"/>
    <n v="0"/>
    <n v="0"/>
    <n v="0"/>
    <n v="0"/>
    <n v="0"/>
    <n v="0"/>
    <n v="0"/>
    <n v="0"/>
    <n v="0"/>
    <n v="0"/>
    <n v="0"/>
    <n v="0"/>
    <n v="26457.0643476"/>
    <n v="380.26776279999996"/>
    <n v="26837.332110399999"/>
    <n v="0"/>
    <n v="26837.332110399999"/>
    <n v="0"/>
    <n v="0"/>
    <n v="0"/>
    <n v="0"/>
    <n v="0"/>
    <n v="0"/>
    <n v="0"/>
    <n v="0"/>
    <n v="0"/>
    <n v="0"/>
    <n v="0"/>
    <n v="0"/>
    <n v="7805.7556524000001"/>
    <n v="112.19223719999999"/>
    <n v="7917.9478896000001"/>
    <n v="0"/>
    <n v="7917.9478896000001"/>
    <n v="0"/>
    <n v="0"/>
  </r>
  <r>
    <s v="Kensok"/>
    <s v="Large Distinct Projects"/>
    <s v="Performance &amp; Capacity"/>
    <s v="Digital Grid Network"/>
    <s v="CD"/>
    <s v="AA"/>
    <x v="7"/>
    <s v="General"/>
    <n v="2022"/>
    <n v="0.47784834680000005"/>
    <n v="0.15089759249999998"/>
    <n v="5153.8500000000004"/>
    <n v="142397.67000000001"/>
    <n v="-1639.6800000000003"/>
    <n v="3549.03"/>
    <n v="7953.4400000000005"/>
    <n v="8087.59"/>
    <n v="616.05999999999995"/>
    <n v="4114.84"/>
    <n v="855"/>
    <n v="0"/>
    <n v="0"/>
    <n v="0"/>
    <n v="171087.80000000002"/>
    <n v="0"/>
    <n v="171087.80000000002"/>
    <n v="0"/>
    <n v="0"/>
    <n v="2462.7587021551803"/>
    <n v="68044.491197671974"/>
    <n v="-783.51837728102419"/>
    <n v="1695.8981182436044"/>
    <n v="3800.5381553729926"/>
    <n v="3864.6415110962125"/>
    <n v="294.383252529608"/>
    <n v="1966.2694913465123"/>
    <n v="408.56033651400003"/>
    <n v="0"/>
    <n v="0"/>
    <n v="0"/>
    <n v="81754.022387649049"/>
    <n v="0"/>
    <n v="81754.022387649049"/>
    <n v="0"/>
    <n v="0"/>
    <n v="777.703557106125"/>
    <n v="21487.465580609474"/>
    <n v="-247.42376447040002"/>
    <n v="535.54008271027499"/>
    <n v="1200.1549480931999"/>
    <n v="1220.3978601270749"/>
    <n v="92.961970835549977"/>
    <n v="620.91944952270001"/>
    <n v="129.01744158749997"/>
    <n v="0"/>
    <n v="0"/>
    <n v="0"/>
    <n v="25816.737126121498"/>
    <n v="0"/>
    <n v="25816.737126121498"/>
    <n v="0"/>
    <n v="0"/>
  </r>
  <r>
    <s v="Kensok"/>
    <s v="Large Distinct Projects"/>
    <s v="Performance &amp; Capacity"/>
    <s v="Digital Grid Network"/>
    <s v="CD"/>
    <s v="WA"/>
    <x v="7"/>
    <s v="General"/>
    <n v="2022"/>
    <n v="0.77217999999999998"/>
    <n v="0.22781999999999999"/>
    <n v="0"/>
    <n v="0"/>
    <n v="0"/>
    <n v="0"/>
    <n v="0"/>
    <n v="0"/>
    <n v="0"/>
    <n v="0"/>
    <n v="0"/>
    <n v="0"/>
    <n v="572101.85"/>
    <n v="8222.69"/>
    <n v="580324.53999999992"/>
    <n v="0"/>
    <n v="580324.53999999992"/>
    <n v="0"/>
    <n v="0"/>
    <n v="0"/>
    <n v="0"/>
    <n v="0"/>
    <n v="0"/>
    <n v="0"/>
    <n v="0"/>
    <n v="0"/>
    <n v="0"/>
    <n v="0"/>
    <n v="0"/>
    <n v="441765.60653299995"/>
    <n v="6349.3967641999998"/>
    <n v="448115.00329719996"/>
    <n v="0"/>
    <n v="448115.00329719996"/>
    <n v="0"/>
    <n v="0"/>
    <n v="0"/>
    <n v="0"/>
    <n v="0"/>
    <n v="0"/>
    <n v="0"/>
    <n v="0"/>
    <n v="0"/>
    <n v="0"/>
    <n v="0"/>
    <n v="0"/>
    <n v="130336.24346699999"/>
    <n v="1873.2932358"/>
    <n v="132209.53670279999"/>
    <n v="0"/>
    <n v="132209.53670279999"/>
    <n v="0"/>
    <n v="0"/>
  </r>
  <r>
    <s v="Kensok"/>
    <s v="Large Distinct Projects"/>
    <s v="Performance &amp; Capacity"/>
    <s v="Digital Grid Network"/>
    <s v="CD"/>
    <s v="AN"/>
    <x v="7"/>
    <s v="General"/>
    <n v="2022"/>
    <n v="0.52713639880000007"/>
    <n v="0.16611495299999998"/>
    <n v="0"/>
    <n v="0"/>
    <n v="0"/>
    <n v="0"/>
    <n v="0"/>
    <n v="0"/>
    <n v="0"/>
    <n v="0"/>
    <n v="0"/>
    <n v="0"/>
    <n v="0"/>
    <n v="1705318.39"/>
    <n v="1705318.39"/>
    <n v="0"/>
    <n v="1705318.39"/>
    <n v="0"/>
    <n v="0"/>
    <n v="0"/>
    <n v="0"/>
    <n v="0"/>
    <n v="0"/>
    <n v="0"/>
    <n v="0"/>
    <n v="0"/>
    <n v="0"/>
    <n v="0"/>
    <n v="0"/>
    <n v="0"/>
    <n v="898935.39491201402"/>
    <n v="898935.39491201402"/>
    <n v="0"/>
    <n v="898935.39491201402"/>
    <n v="0"/>
    <n v="0"/>
    <n v="0"/>
    <n v="0"/>
    <n v="0"/>
    <n v="0"/>
    <n v="0"/>
    <n v="0"/>
    <n v="0"/>
    <n v="0"/>
    <n v="0"/>
    <n v="0"/>
    <n v="0"/>
    <n v="283278.88420488563"/>
    <n v="283278.88420488563"/>
    <n v="0"/>
    <n v="283278.88420488563"/>
    <n v="0"/>
    <n v="0"/>
  </r>
  <r>
    <s v="Rosentrater"/>
    <s v="Programs"/>
    <s v="Asset Condition"/>
    <s v="Distribution Grid Modernization"/>
    <s v="ED"/>
    <s v="ID"/>
    <x v="7"/>
    <s v="General"/>
    <n v="2022"/>
    <n v="0"/>
    <n v="0"/>
    <n v="6364.92"/>
    <n v="0"/>
    <n v="0"/>
    <n v="0"/>
    <n v="0"/>
    <n v="0"/>
    <n v="0"/>
    <n v="0"/>
    <n v="0"/>
    <n v="0"/>
    <n v="0"/>
    <n v="0"/>
    <n v="6364.92"/>
    <n v="0"/>
    <n v="6364.92"/>
    <n v="0"/>
    <n v="0"/>
    <n v="0"/>
    <n v="0"/>
    <n v="0"/>
    <n v="0"/>
    <n v="0"/>
    <n v="0"/>
    <n v="0"/>
    <n v="0"/>
    <n v="0"/>
    <n v="0"/>
    <n v="0"/>
    <n v="0"/>
    <n v="0"/>
    <n v="0"/>
    <n v="0"/>
    <n v="0"/>
    <n v="0"/>
    <n v="0"/>
    <n v="0"/>
    <n v="0"/>
    <n v="0"/>
    <n v="0"/>
    <n v="0"/>
    <n v="0"/>
    <n v="0"/>
    <n v="0"/>
    <n v="0"/>
    <n v="0"/>
    <n v="0"/>
    <n v="0"/>
    <n v="0"/>
    <n v="0"/>
    <n v="0"/>
    <n v="0"/>
  </r>
  <r>
    <s v="Rosentrater"/>
    <s v="Programs"/>
    <s v="Asset Condition"/>
    <s v="Distribution Grid Modernization"/>
    <s v="ED"/>
    <s v="ID"/>
    <x v="9"/>
    <s v="E Distribution"/>
    <n v="2022"/>
    <n v="0"/>
    <n v="0"/>
    <n v="-4540.9500000000116"/>
    <n v="1963.7900000000002"/>
    <n v="238.95999999999998"/>
    <n v="0"/>
    <n v="0"/>
    <n v="0"/>
    <n v="0"/>
    <n v="0"/>
    <n v="502.33000000000004"/>
    <n v="16532.149999999998"/>
    <n v="28524.1"/>
    <n v="0"/>
    <n v="43220.379999999983"/>
    <n v="0"/>
    <n v="43220.379999999983"/>
    <n v="0"/>
    <n v="0"/>
    <n v="0"/>
    <n v="0"/>
    <n v="0"/>
    <n v="0"/>
    <n v="0"/>
    <n v="0"/>
    <n v="0"/>
    <n v="0"/>
    <n v="0"/>
    <n v="0"/>
    <n v="0"/>
    <n v="0"/>
    <n v="0"/>
    <n v="0"/>
    <n v="0"/>
    <n v="0"/>
    <n v="0"/>
    <n v="0"/>
    <n v="0"/>
    <n v="0"/>
    <n v="0"/>
    <n v="0"/>
    <n v="0"/>
    <n v="0"/>
    <n v="0"/>
    <n v="0"/>
    <n v="0"/>
    <n v="0"/>
    <n v="0"/>
    <n v="0"/>
    <n v="0"/>
    <n v="0"/>
    <n v="0"/>
    <n v="0"/>
  </r>
  <r>
    <s v="Rosentrater"/>
    <s v="Programs"/>
    <s v="Asset Condition"/>
    <s v="Distribution Grid Modernization"/>
    <s v="ED"/>
    <s v="WA"/>
    <x v="9"/>
    <s v="E Distribution"/>
    <n v="2022"/>
    <n v="1"/>
    <n v="0"/>
    <n v="183865.52000000147"/>
    <n v="229807.16999999995"/>
    <n v="62152.450000000012"/>
    <n v="616135.42999999993"/>
    <n v="129597.35999999999"/>
    <n v="173050.19000000003"/>
    <n v="162321.71000000002"/>
    <n v="59605.23"/>
    <n v="54034.100000000006"/>
    <n v="398708.18000000005"/>
    <n v="226307.71"/>
    <n v="371530.4"/>
    <n v="2667115.4500000016"/>
    <n v="0"/>
    <n v="2667115.4500000016"/>
    <n v="0"/>
    <n v="0"/>
    <n v="183865.52000000147"/>
    <n v="229807.16999999995"/>
    <n v="62152.450000000012"/>
    <n v="616135.42999999993"/>
    <n v="129597.35999999999"/>
    <n v="173050.19000000003"/>
    <n v="162321.71000000002"/>
    <n v="59605.23"/>
    <n v="54034.100000000006"/>
    <n v="398708.18000000005"/>
    <n v="226307.71"/>
    <n v="371530.4"/>
    <n v="2667115.4500000016"/>
    <n v="0"/>
    <n v="2667115.4500000016"/>
    <n v="0"/>
    <n v="0"/>
    <n v="0"/>
    <n v="0"/>
    <n v="0"/>
    <n v="0"/>
    <n v="0"/>
    <n v="0"/>
    <n v="0"/>
    <n v="0"/>
    <n v="0"/>
    <n v="0"/>
    <n v="0"/>
    <n v="0"/>
    <n v="0"/>
    <n v="0"/>
    <n v="0"/>
    <n v="0"/>
    <n v="0"/>
  </r>
  <r>
    <s v="Rosentrater"/>
    <s v="Programs"/>
    <s v="Asset Condition"/>
    <s v="Distribution Minor Rebuild"/>
    <s v="ED"/>
    <s v="MT"/>
    <x v="9"/>
    <s v="E Distribution"/>
    <n v="2022"/>
    <n v="0"/>
    <n v="0"/>
    <n v="0"/>
    <n v="0"/>
    <n v="0"/>
    <n v="0"/>
    <n v="0"/>
    <n v="0"/>
    <n v="0"/>
    <n v="0"/>
    <n v="0"/>
    <n v="0"/>
    <n v="77.430000000000007"/>
    <n v="51.25"/>
    <n v="128.68"/>
    <n v="0"/>
    <n v="128.68"/>
    <n v="0"/>
    <n v="0"/>
    <n v="0"/>
    <n v="0"/>
    <n v="0"/>
    <n v="0"/>
    <n v="0"/>
    <n v="0"/>
    <n v="0"/>
    <n v="0"/>
    <n v="0"/>
    <n v="0"/>
    <n v="0"/>
    <n v="0"/>
    <n v="0"/>
    <n v="0"/>
    <n v="0"/>
    <n v="0"/>
    <n v="0"/>
    <n v="0"/>
    <n v="0"/>
    <n v="0"/>
    <n v="0"/>
    <n v="0"/>
    <n v="0"/>
    <n v="0"/>
    <n v="0"/>
    <n v="0"/>
    <n v="0"/>
    <n v="0"/>
    <n v="0"/>
    <n v="0"/>
    <n v="0"/>
    <n v="0"/>
    <n v="0"/>
    <n v="0"/>
  </r>
  <r>
    <s v="Rosentrater"/>
    <s v="Programs"/>
    <s v="Asset Condition"/>
    <s v="Distribution Minor Rebuild"/>
    <s v="ED"/>
    <s v="ID"/>
    <x v="9"/>
    <s v="E Distribution"/>
    <n v="2022"/>
    <n v="0"/>
    <n v="0"/>
    <n v="334962.49000000028"/>
    <n v="489821.04000000039"/>
    <n v="358505.89999999997"/>
    <n v="1004841.65"/>
    <n v="378786.99999999994"/>
    <n v="493916.12000000029"/>
    <n v="445554.17999999988"/>
    <n v="664742.65999999992"/>
    <n v="413519.94999999995"/>
    <n v="442007.20999999996"/>
    <n v="491662.13000000012"/>
    <n v="487613.16"/>
    <n v="6005933.4900000002"/>
    <n v="0"/>
    <n v="6005933.4900000002"/>
    <n v="0"/>
    <n v="0"/>
    <n v="0"/>
    <n v="0"/>
    <n v="0"/>
    <n v="0"/>
    <n v="0"/>
    <n v="0"/>
    <n v="0"/>
    <n v="0"/>
    <n v="0"/>
    <n v="0"/>
    <n v="0"/>
    <n v="0"/>
    <n v="0"/>
    <n v="0"/>
    <n v="0"/>
    <n v="0"/>
    <n v="0"/>
    <n v="0"/>
    <n v="0"/>
    <n v="0"/>
    <n v="0"/>
    <n v="0"/>
    <n v="0"/>
    <n v="0"/>
    <n v="0"/>
    <n v="0"/>
    <n v="0"/>
    <n v="0"/>
    <n v="0"/>
    <n v="0"/>
    <n v="0"/>
    <n v="0"/>
    <n v="0"/>
    <n v="0"/>
  </r>
  <r>
    <s v="Rosentrater"/>
    <s v="Programs"/>
    <s v="Asset Condition"/>
    <s v="Distribution Minor Rebuild"/>
    <s v="ED"/>
    <s v="WA"/>
    <x v="9"/>
    <s v="E Distribution"/>
    <n v="2022"/>
    <n v="1"/>
    <n v="0"/>
    <n v="625949.03000000026"/>
    <n v="597529.86999999941"/>
    <n v="689938.58999999985"/>
    <n v="1587221.6199999994"/>
    <n v="808311.09999999963"/>
    <n v="936934.07999999984"/>
    <n v="528819.29000000027"/>
    <n v="600021.90000000026"/>
    <n v="660148.4999999993"/>
    <n v="645385.14000000071"/>
    <n v="636657.19999999995"/>
    <n v="733032.66"/>
    <n v="9049948.9799999986"/>
    <n v="0"/>
    <n v="9049948.9799999986"/>
    <n v="0"/>
    <n v="0"/>
    <n v="625949.03000000026"/>
    <n v="597529.86999999941"/>
    <n v="689938.58999999985"/>
    <n v="1587221.6199999994"/>
    <n v="808311.09999999963"/>
    <n v="936934.07999999984"/>
    <n v="528819.29000000027"/>
    <n v="600021.90000000026"/>
    <n v="660148.4999999993"/>
    <n v="645385.14000000071"/>
    <n v="636657.19999999995"/>
    <n v="733032.66"/>
    <n v="9049948.9799999986"/>
    <n v="0"/>
    <n v="9049948.9799999986"/>
    <n v="0"/>
    <n v="0"/>
    <n v="0"/>
    <n v="0"/>
    <n v="0"/>
    <n v="0"/>
    <n v="0"/>
    <n v="0"/>
    <n v="0"/>
    <n v="0"/>
    <n v="0"/>
    <n v="0"/>
    <n v="0"/>
    <n v="0"/>
    <n v="0"/>
    <n v="0"/>
    <n v="0"/>
    <n v="0"/>
    <n v="0"/>
  </r>
  <r>
    <s v="Rosentrater"/>
    <s v="Programs"/>
    <s v="Performance &amp; Capacity"/>
    <s v="Distribution System Reinforcements"/>
    <s v="ED"/>
    <s v="ID"/>
    <x v="9"/>
    <s v="E Distribution"/>
    <n v="2022"/>
    <n v="0"/>
    <n v="0"/>
    <n v="90671.66"/>
    <n v="559118.2699999999"/>
    <n v="208471.29999999996"/>
    <n v="185706.28999999995"/>
    <n v="366357.12000000005"/>
    <n v="442970.43999999994"/>
    <n v="142829.08000000002"/>
    <n v="92802.69"/>
    <n v="291162.38999999996"/>
    <n v="863840.11"/>
    <n v="205577.7"/>
    <n v="160512.68000000002"/>
    <n v="3610019.73"/>
    <n v="0"/>
    <n v="3610019.73"/>
    <n v="0"/>
    <n v="0"/>
    <n v="0"/>
    <n v="0"/>
    <n v="0"/>
    <n v="0"/>
    <n v="0"/>
    <n v="0"/>
    <n v="0"/>
    <n v="0"/>
    <n v="0"/>
    <n v="0"/>
    <n v="0"/>
    <n v="0"/>
    <n v="0"/>
    <n v="0"/>
    <n v="0"/>
    <n v="0"/>
    <n v="0"/>
    <n v="0"/>
    <n v="0"/>
    <n v="0"/>
    <n v="0"/>
    <n v="0"/>
    <n v="0"/>
    <n v="0"/>
    <n v="0"/>
    <n v="0"/>
    <n v="0"/>
    <n v="0"/>
    <n v="0"/>
    <n v="0"/>
    <n v="0"/>
    <n v="0"/>
    <n v="0"/>
    <n v="0"/>
  </r>
  <r>
    <s v="Rosentrater"/>
    <s v="Programs"/>
    <s v="Performance &amp; Capacity"/>
    <s v="Distribution System Reinforcements"/>
    <s v="ED"/>
    <s v="WA"/>
    <x v="9"/>
    <s v="E Distribution"/>
    <n v="2022"/>
    <n v="1"/>
    <n v="0"/>
    <n v="44961.689999999937"/>
    <n v="1586770.4300000002"/>
    <n v="260627.66999999993"/>
    <n v="251439.35000000006"/>
    <n v="30506.890000000007"/>
    <n v="713892.76"/>
    <n v="180616"/>
    <n v="47491.839999999997"/>
    <n v="397751.93000000005"/>
    <n v="92797.39"/>
    <n v="7645.01"/>
    <n v="934.78999999999985"/>
    <n v="3615435.75"/>
    <n v="0"/>
    <n v="3615435.75"/>
    <n v="0"/>
    <n v="0"/>
    <n v="44961.689999999937"/>
    <n v="1586770.4300000002"/>
    <n v="260627.66999999993"/>
    <n v="251439.35000000006"/>
    <n v="30506.890000000007"/>
    <n v="713892.76"/>
    <n v="180616"/>
    <n v="47491.839999999997"/>
    <n v="397751.93000000005"/>
    <n v="92797.39"/>
    <n v="7645.01"/>
    <n v="934.78999999999985"/>
    <n v="3615435.75"/>
    <n v="0"/>
    <n v="3615435.75"/>
    <n v="0"/>
    <n v="0"/>
    <n v="0"/>
    <n v="0"/>
    <n v="0"/>
    <n v="0"/>
    <n v="0"/>
    <n v="0"/>
    <n v="0"/>
    <n v="0"/>
    <n v="0"/>
    <n v="0"/>
    <n v="0"/>
    <n v="0"/>
    <n v="0"/>
    <n v="0"/>
    <n v="0"/>
    <n v="0"/>
    <n v="0"/>
  </r>
  <r>
    <s v="Rosentrater"/>
    <s v="Programs"/>
    <s v="Asset Condition"/>
    <s v="Downtown Network - Asset Condition"/>
    <s v="ED"/>
    <s v="WA"/>
    <x v="9"/>
    <s v="E Distribution"/>
    <n v="2022"/>
    <n v="1"/>
    <n v="0"/>
    <n v="78153.36"/>
    <n v="109788.14"/>
    <n v="114314.85"/>
    <n v="51280.65"/>
    <n v="55373.42"/>
    <n v="32074.79"/>
    <n v="157003.49000000005"/>
    <n v="195985.31000000003"/>
    <n v="652564.95000000007"/>
    <n v="232974.45"/>
    <n v="89657.64"/>
    <n v="56877.700000000004"/>
    <n v="1826048.7499999998"/>
    <n v="0"/>
    <n v="1826048.7499999998"/>
    <n v="0"/>
    <n v="0"/>
    <n v="78153.36"/>
    <n v="109788.14"/>
    <n v="114314.85"/>
    <n v="51280.65"/>
    <n v="55373.42"/>
    <n v="32074.79"/>
    <n v="157003.49000000005"/>
    <n v="195985.31000000003"/>
    <n v="652564.95000000007"/>
    <n v="232974.45"/>
    <n v="89657.64"/>
    <n v="56877.700000000004"/>
    <n v="1826048.7499999998"/>
    <n v="0"/>
    <n v="1826048.7499999998"/>
    <n v="0"/>
    <n v="0"/>
    <n v="0"/>
    <n v="0"/>
    <n v="0"/>
    <n v="0"/>
    <n v="0"/>
    <n v="0"/>
    <n v="0"/>
    <n v="0"/>
    <n v="0"/>
    <n v="0"/>
    <n v="0"/>
    <n v="0"/>
    <n v="0"/>
    <n v="0"/>
    <n v="0"/>
    <n v="0"/>
    <n v="0"/>
  </r>
  <r>
    <s v="Rosentrater"/>
    <s v="Programs"/>
    <s v="Performance &amp; Capacity"/>
    <s v="Downtown Network - Performance &amp; Capacity"/>
    <s v="ED"/>
    <s v="WA"/>
    <x v="9"/>
    <s v="E Distribution"/>
    <n v="2022"/>
    <n v="1"/>
    <n v="0"/>
    <n v="11426.45"/>
    <n v="65960.66"/>
    <n v="23014.39"/>
    <n v="31692.97"/>
    <n v="6669.2599999999993"/>
    <n v="6539.37"/>
    <n v="2624.09"/>
    <n v="4501.4400000000005"/>
    <n v="82963.070000000007"/>
    <n v="66918.040000000008"/>
    <n v="53988.31"/>
    <n v="2579.37"/>
    <n v="358877.42"/>
    <n v="0"/>
    <n v="358877.42"/>
    <n v="0"/>
    <n v="0"/>
    <n v="11426.45"/>
    <n v="65960.66"/>
    <n v="23014.39"/>
    <n v="31692.97"/>
    <n v="6669.2599999999993"/>
    <n v="6539.37"/>
    <n v="2624.09"/>
    <n v="4501.4400000000005"/>
    <n v="82963.070000000007"/>
    <n v="66918.040000000008"/>
    <n v="53988.31"/>
    <n v="2579.37"/>
    <n v="358877.42"/>
    <n v="0"/>
    <n v="358877.42"/>
    <n v="0"/>
    <n v="0"/>
    <n v="0"/>
    <n v="0"/>
    <n v="0"/>
    <n v="0"/>
    <n v="0"/>
    <n v="0"/>
    <n v="0"/>
    <n v="0"/>
    <n v="0"/>
    <n v="0"/>
    <n v="0"/>
    <n v="0"/>
    <n v="0"/>
    <n v="0"/>
    <n v="0"/>
    <n v="0"/>
    <n v="0"/>
  </r>
  <r>
    <s v="Rosentrater"/>
    <s v="Mandatory &amp; Compliance"/>
    <s v="Mandatory &amp; Compliance"/>
    <s v="Elec Relocation and Replacement Program"/>
    <s v="ED"/>
    <s v="ID"/>
    <x v="9"/>
    <s v="E Distribution"/>
    <n v="2022"/>
    <n v="0"/>
    <n v="0"/>
    <n v="92192.080000000016"/>
    <n v="103683.2"/>
    <n v="173335.76"/>
    <n v="316672.46999999997"/>
    <n v="36167.399999999994"/>
    <n v="-11530.589999999998"/>
    <n v="43772.020000000004"/>
    <n v="22741.680000000004"/>
    <n v="58807.56"/>
    <n v="970081.58"/>
    <n v="7176.7499999999827"/>
    <n v="-749718.07"/>
    <n v="1063381.8400000003"/>
    <n v="0"/>
    <n v="1063381.8400000003"/>
    <n v="0"/>
    <n v="0"/>
    <n v="0"/>
    <n v="0"/>
    <n v="0"/>
    <n v="0"/>
    <n v="0"/>
    <n v="0"/>
    <n v="0"/>
    <n v="0"/>
    <n v="0"/>
    <n v="0"/>
    <n v="0"/>
    <n v="0"/>
    <n v="0"/>
    <n v="0"/>
    <n v="0"/>
    <n v="0"/>
    <n v="0"/>
    <n v="0"/>
    <n v="0"/>
    <n v="0"/>
    <n v="0"/>
    <n v="0"/>
    <n v="0"/>
    <n v="0"/>
    <n v="0"/>
    <n v="0"/>
    <n v="0"/>
    <n v="0"/>
    <n v="0"/>
    <n v="0"/>
    <n v="0"/>
    <n v="0"/>
    <n v="0"/>
    <n v="0"/>
  </r>
  <r>
    <s v="Rosentrater"/>
    <s v="Mandatory &amp; Compliance"/>
    <s v="Mandatory &amp; Compliance"/>
    <s v="Elec Relocation and Replacement Program"/>
    <s v="ED"/>
    <s v="AN"/>
    <x v="3"/>
    <s v="Transmission"/>
    <n v="2022"/>
    <n v="0.65539999999999998"/>
    <n v="0"/>
    <n v="43702.899999999994"/>
    <n v="0"/>
    <n v="0"/>
    <n v="972636.83"/>
    <n v="54730.53"/>
    <n v="820690.96"/>
    <n v="353.39"/>
    <n v="1.8189894035458565E-12"/>
    <n v="697.87"/>
    <n v="9.0949470177292824E-13"/>
    <n v="0"/>
    <n v="0"/>
    <n v="1892812.48"/>
    <n v="0"/>
    <n v="1892812.48"/>
    <n v="0"/>
    <n v="0"/>
    <n v="28642.880659999995"/>
    <n v="0"/>
    <n v="0"/>
    <n v="637466.17838199995"/>
    <n v="35870.389362000002"/>
    <n v="537880.85518399999"/>
    <n v="231.61180599999997"/>
    <n v="1.1921656550839543E-12"/>
    <n v="457.38399799999996"/>
    <n v="5.9608282754197715E-13"/>
    <n v="0"/>
    <n v="0"/>
    <n v="1240549.2993920001"/>
    <n v="0"/>
    <n v="1240549.2993920001"/>
    <n v="0"/>
    <n v="0"/>
    <n v="0"/>
    <n v="0"/>
    <n v="0"/>
    <n v="0"/>
    <n v="0"/>
    <n v="0"/>
    <n v="0"/>
    <n v="0"/>
    <n v="0"/>
    <n v="0"/>
    <n v="0"/>
    <n v="0"/>
    <n v="0"/>
    <n v="0"/>
    <n v="0"/>
    <n v="0"/>
    <n v="0"/>
  </r>
  <r>
    <s v="Rosentrater"/>
    <s v="Mandatory &amp; Compliance"/>
    <s v="Mandatory &amp; Compliance"/>
    <s v="Elec Relocation and Replacement Program"/>
    <s v="ED"/>
    <s v="WA"/>
    <x v="9"/>
    <s v="E Distribution"/>
    <n v="2022"/>
    <n v="1"/>
    <n v="0"/>
    <n v="226743.68999999992"/>
    <n v="374573.99000000005"/>
    <n v="364129.69"/>
    <n v="440274.97000000003"/>
    <n v="267348.41000000003"/>
    <n v="520944.61999999994"/>
    <n v="578013.79"/>
    <n v="489093.12"/>
    <n v="1691785.58"/>
    <n v="198643.78"/>
    <n v="370821.25"/>
    <n v="116707.85000000002"/>
    <n v="5639080.7400000002"/>
    <n v="0"/>
    <n v="5639080.7400000002"/>
    <n v="0"/>
    <n v="0"/>
    <n v="226743.68999999992"/>
    <n v="374573.99000000005"/>
    <n v="364129.69"/>
    <n v="440274.97000000003"/>
    <n v="267348.41000000003"/>
    <n v="520944.61999999994"/>
    <n v="578013.79"/>
    <n v="489093.12"/>
    <n v="1691785.58"/>
    <n v="198643.78"/>
    <n v="370821.25"/>
    <n v="116707.85000000002"/>
    <n v="5639080.7400000002"/>
    <n v="0"/>
    <n v="5639080.7400000002"/>
    <n v="0"/>
    <n v="0"/>
    <n v="0"/>
    <n v="0"/>
    <n v="0"/>
    <n v="0"/>
    <n v="0"/>
    <n v="0"/>
    <n v="0"/>
    <n v="0"/>
    <n v="0"/>
    <n v="0"/>
    <n v="0"/>
    <n v="0"/>
    <n v="0"/>
    <n v="0"/>
    <n v="0"/>
    <n v="0"/>
    <n v="0"/>
  </r>
  <r>
    <s v="Rosentrater"/>
    <s v="Programs"/>
    <s v="Failed Plant &amp; Operations"/>
    <s v="Electric Storm"/>
    <s v="ED"/>
    <s v="ID"/>
    <x v="9"/>
    <s v="E Distribution"/>
    <n v="2022"/>
    <n v="0"/>
    <n v="0"/>
    <n v="147904.88999999998"/>
    <n v="98303.680000000008"/>
    <n v="11544.459999999997"/>
    <n v="177828.00000000003"/>
    <n v="41027.540000000008"/>
    <n v="67351.34"/>
    <n v="40634.65"/>
    <n v="60371.430000000008"/>
    <n v="46137.08"/>
    <n v="31581.94"/>
    <n v="542914.94000000018"/>
    <n v="405544.32"/>
    <n v="1671144.2700000003"/>
    <n v="0"/>
    <n v="1671144.2700000003"/>
    <n v="0"/>
    <n v="0"/>
    <n v="0"/>
    <n v="0"/>
    <n v="0"/>
    <n v="0"/>
    <n v="0"/>
    <n v="0"/>
    <n v="0"/>
    <n v="0"/>
    <n v="0"/>
    <n v="0"/>
    <n v="0"/>
    <n v="0"/>
    <n v="0"/>
    <n v="0"/>
    <n v="0"/>
    <n v="0"/>
    <n v="0"/>
    <n v="0"/>
    <n v="0"/>
    <n v="0"/>
    <n v="0"/>
    <n v="0"/>
    <n v="0"/>
    <n v="0"/>
    <n v="0"/>
    <n v="0"/>
    <n v="0"/>
    <n v="0"/>
    <n v="0"/>
    <n v="0"/>
    <n v="0"/>
    <n v="0"/>
    <n v="0"/>
    <n v="0"/>
  </r>
  <r>
    <s v="Rosentrater"/>
    <s v="Programs"/>
    <s v="Failed Plant &amp; Operations"/>
    <s v="Electric Storm"/>
    <s v="ED"/>
    <s v="WA"/>
    <x v="9"/>
    <s v="E Distribution"/>
    <n v="2022"/>
    <n v="1"/>
    <n v="0"/>
    <n v="120586.09999999998"/>
    <n v="25402.26"/>
    <n v="29409.32"/>
    <n v="299689.28999999998"/>
    <n v="46988.86"/>
    <n v="92968.43"/>
    <n v="57664.689999999988"/>
    <n v="252061.91000000006"/>
    <n v="217745.69999999995"/>
    <n v="76338.070000000007"/>
    <n v="670471.4099999998"/>
    <n v="305320.04999999993"/>
    <n v="2194646.09"/>
    <n v="0"/>
    <n v="2194646.09"/>
    <n v="0"/>
    <n v="0"/>
    <n v="120586.09999999998"/>
    <n v="25402.26"/>
    <n v="29409.32"/>
    <n v="299689.28999999998"/>
    <n v="46988.86"/>
    <n v="92968.43"/>
    <n v="57664.689999999988"/>
    <n v="252061.91000000006"/>
    <n v="217745.69999999995"/>
    <n v="76338.070000000007"/>
    <n v="670471.4099999998"/>
    <n v="305320.04999999993"/>
    <n v="2194646.09"/>
    <n v="0"/>
    <n v="2194646.09"/>
    <n v="0"/>
    <n v="0"/>
    <n v="0"/>
    <n v="0"/>
    <n v="0"/>
    <n v="0"/>
    <n v="0"/>
    <n v="0"/>
    <n v="0"/>
    <n v="0"/>
    <n v="0"/>
    <n v="0"/>
    <n v="0"/>
    <n v="0"/>
    <n v="0"/>
    <n v="0"/>
    <n v="0"/>
    <n v="0"/>
    <n v="0"/>
  </r>
  <r>
    <s v="Rosentrater"/>
    <s v="Programs"/>
    <s v="Failed Plant &amp; Operations"/>
    <s v="Electric Storm"/>
    <s v="ED"/>
    <s v="AN"/>
    <x v="3"/>
    <s v="Transmission"/>
    <n v="2022"/>
    <n v="0.65539999999999998"/>
    <n v="0"/>
    <n v="1971.1899999999951"/>
    <n v="29118.21"/>
    <n v="-106669.34999999999"/>
    <n v="788145.37"/>
    <n v="67546.200000000012"/>
    <n v="5834.8899999999994"/>
    <n v="33193.5"/>
    <n v="272340.37999999995"/>
    <n v="760880.25"/>
    <n v="106197.58"/>
    <n v="404704.37999999995"/>
    <n v="188954.18000000005"/>
    <n v="2552216.7800000003"/>
    <n v="0"/>
    <n v="2552216.7800000003"/>
    <n v="0"/>
    <n v="0"/>
    <n v="1291.9179259999967"/>
    <n v="19084.074833999999"/>
    <n v="-69911.091989999986"/>
    <n v="516550.47549799999"/>
    <n v="44269.779480000005"/>
    <n v="3824.1869059999995"/>
    <n v="21755.019899999999"/>
    <n v="178491.88505199997"/>
    <n v="498680.91584999999"/>
    <n v="69601.893932000006"/>
    <n v="265243.25065199996"/>
    <n v="123840.56957200004"/>
    <n v="1672722.8776120001"/>
    <n v="0"/>
    <n v="1672722.8776120001"/>
    <n v="0"/>
    <n v="0"/>
    <n v="0"/>
    <n v="0"/>
    <n v="0"/>
    <n v="0"/>
    <n v="0"/>
    <n v="0"/>
    <n v="0"/>
    <n v="0"/>
    <n v="0"/>
    <n v="0"/>
    <n v="0"/>
    <n v="0"/>
    <n v="0"/>
    <n v="0"/>
    <n v="0"/>
    <n v="0"/>
    <n v="0"/>
  </r>
  <r>
    <s v="Kensok"/>
    <s v="Short-Lived Assets"/>
    <s v="Performance &amp; Capacity"/>
    <s v="Endpoint Compute and Productivity Systems"/>
    <s v="ED"/>
    <s v="AN"/>
    <x v="1"/>
    <s v="Software"/>
    <n v="2022"/>
    <n v="0.68266000000000004"/>
    <n v="0"/>
    <n v="112274.89"/>
    <n v="2827.29"/>
    <n v="2647.92"/>
    <n v="1097.7"/>
    <n v="11640.8"/>
    <n v="3567.36"/>
    <n v="4017.25"/>
    <n v="5097.91"/>
    <n v="6594.63"/>
    <n v="921.62"/>
    <n v="5287"/>
    <n v="7736.74"/>
    <n v="163711.10999999999"/>
    <n v="0"/>
    <n v="163711.10999999999"/>
    <n v="0"/>
    <n v="0"/>
    <n v="76645.576407400004"/>
    <n v="1930.0777914"/>
    <n v="1807.6290672000002"/>
    <n v="749.35588200000007"/>
    <n v="7946.7085280000001"/>
    <n v="2435.2939776000003"/>
    <n v="2742.4158850000003"/>
    <n v="3480.1392406"/>
    <n v="4501.8901158000008"/>
    <n v="629.15310920000002"/>
    <n v="3609.2234200000003"/>
    <n v="5281.5629284000006"/>
    <n v="111759.02635260001"/>
    <n v="0"/>
    <n v="111759.02635260001"/>
    <n v="0"/>
    <n v="0"/>
    <n v="0"/>
    <n v="0"/>
    <n v="0"/>
    <n v="0"/>
    <n v="0"/>
    <n v="0"/>
    <n v="0"/>
    <n v="0"/>
    <n v="0"/>
    <n v="0"/>
    <n v="0"/>
    <n v="0"/>
    <n v="0"/>
    <n v="0"/>
    <n v="0"/>
    <n v="0"/>
    <n v="0"/>
  </r>
  <r>
    <s v="Kensok"/>
    <s v="Short-Lived Assets"/>
    <s v="Performance &amp; Capacity"/>
    <s v="Endpoint Compute and Productivity Systems"/>
    <s v="ED"/>
    <s v="AN"/>
    <x v="0"/>
    <s v="Hardware"/>
    <n v="2022"/>
    <n v="0.68266000000000004"/>
    <n v="0"/>
    <n v="137224.85"/>
    <n v="3455.59"/>
    <n v="3236.33"/>
    <n v="1341.64"/>
    <n v="14227.62"/>
    <n v="4360.09"/>
    <n v="4909.97"/>
    <n v="6230.78"/>
    <n v="8060.1"/>
    <n v="1126.44"/>
    <n v="6461.87"/>
    <n v="9455.99"/>
    <n v="200091.27"/>
    <n v="0"/>
    <n v="200091.27"/>
    <n v="0"/>
    <n v="0"/>
    <n v="93677.91610100001"/>
    <n v="2358.9930694000004"/>
    <n v="2209.3130378000001"/>
    <n v="915.88396240000009"/>
    <n v="9712.6270692000016"/>
    <n v="2976.4590394000002"/>
    <n v="3351.8401202000005"/>
    <n v="4253.5042748000005"/>
    <n v="5502.307866000001"/>
    <n v="768.97553040000014"/>
    <n v="4411.2601742000006"/>
    <n v="6455.2261334000004"/>
    <n v="136594.30637820001"/>
    <n v="0"/>
    <n v="136594.30637820001"/>
    <n v="0"/>
    <n v="0"/>
    <n v="0"/>
    <n v="0"/>
    <n v="0"/>
    <n v="0"/>
    <n v="0"/>
    <n v="0"/>
    <n v="0"/>
    <n v="0"/>
    <n v="0"/>
    <n v="0"/>
    <n v="0"/>
    <n v="0"/>
    <n v="0"/>
    <n v="0"/>
    <n v="0"/>
    <n v="0"/>
    <n v="0"/>
  </r>
  <r>
    <s v="Kensok"/>
    <s v="Short-Lived Assets"/>
    <s v="Performance &amp; Capacity"/>
    <s v="Endpoint Compute and Productivity Systems"/>
    <s v="CD"/>
    <s v="AA"/>
    <x v="6"/>
    <s v="Software"/>
    <n v="2022"/>
    <n v="0.47784834680000005"/>
    <n v="0.15089759249999998"/>
    <n v="1418.57"/>
    <n v="55294.28"/>
    <n v="12073.95"/>
    <n v="4226.96"/>
    <n v="9770.0499999999956"/>
    <n v="176191.24000000002"/>
    <n v="16545.309999999998"/>
    <n v="24875.34"/>
    <n v="50017.71"/>
    <n v="-4411.3500000000004"/>
    <n v="31988.48"/>
    <n v="48606.829999999994"/>
    <n v="426597.37000000005"/>
    <n v="0"/>
    <n v="426597.37000000005"/>
    <n v="0"/>
    <n v="0"/>
    <n v="677.86132932007604"/>
    <n v="26422.280285496305"/>
    <n v="5769.5170468458609"/>
    <n v="2019.8458479897281"/>
    <n v="4668.6022406533384"/>
    <n v="84192.692754642048"/>
    <n v="7906.1490307935073"/>
    <n v="11886.640095087912"/>
    <n v="23900.880034221831"/>
    <n v="-2107.9563046561802"/>
    <n v="15285.642284644866"/>
    <n v="23226.693358688644"/>
    <n v="203848.84800372794"/>
    <n v="0"/>
    <n v="203848.84800372794"/>
    <n v="0"/>
    <n v="0"/>
    <n v="214.05879779272496"/>
    <n v="8343.7737310208995"/>
    <n v="1821.9299869653748"/>
    <n v="637.83808759379997"/>
    <n v="1474.2770236046242"/>
    <n v="26586.833935589701"/>
    <n v="2496.6474461661742"/>
    <n v="3753.6289186189497"/>
    <n v="7547.5520213631744"/>
    <n v="-665.66209467487499"/>
    <n v="4826.9846197343995"/>
    <n v="7334.6536260567736"/>
    <n v="64372.516099831715"/>
    <n v="0"/>
    <n v="64372.516099831715"/>
    <n v="0"/>
    <n v="0"/>
  </r>
  <r>
    <s v="Kensok"/>
    <s v="Short-Lived Assets"/>
    <s v="Performance &amp; Capacity"/>
    <s v="Endpoint Compute and Productivity Systems"/>
    <s v="CD"/>
    <s v="AA"/>
    <x v="0"/>
    <s v="Hardware"/>
    <n v="2022"/>
    <n v="0.47784834680000005"/>
    <n v="0.15089759249999998"/>
    <n v="-8431.65"/>
    <n v="96379.54"/>
    <n v="5559.0599999999995"/>
    <n v="6341.38"/>
    <n v="-196620.15"/>
    <n v="3691.49"/>
    <n v="2279117.3499999996"/>
    <n v="82917.100000000006"/>
    <n v="152778.70000000001"/>
    <n v="32410.210000000003"/>
    <n v="84720.379999999976"/>
    <n v="-191111.28000000003"/>
    <n v="2347752.13"/>
    <n v="0"/>
    <n v="2347752.13"/>
    <n v="0"/>
    <n v="0"/>
    <n v="-4029.0500132962202"/>
    <n v="46054.803854344471"/>
    <n v="2656.387630762008"/>
    <n v="3030.2179494305842"/>
    <n v="-93954.613625068028"/>
    <n v="1763.972393728732"/>
    <n v="1089072.4578606968"/>
    <n v="39621.799156450288"/>
    <n v="73005.049221253168"/>
    <n v="15487.165267940831"/>
    <n v="40483.493523267774"/>
    <n v="-91322.209202831931"/>
    <n v="1121869.4740166788"/>
    <n v="0"/>
    <n v="1121869.4740166788"/>
    <n v="0"/>
    <n v="0"/>
    <n v="-1272.3156858026248"/>
    <n v="14543.440552257447"/>
    <n v="838.84877056304981"/>
    <n v="956.89897512764992"/>
    <n v="-29669.50727198887"/>
    <n v="557.03695373782489"/>
    <n v="343913.32113997976"/>
    <n v="12511.99076708175"/>
    <n v="23053.938015279749"/>
    <n v="4890.6226614194247"/>
    <n v="12784.101377685145"/>
    <n v="-28838.232051593401"/>
    <n v="354270.14420374692"/>
    <n v="0"/>
    <n v="354270.14420374692"/>
    <n v="0"/>
    <n v="0"/>
  </r>
  <r>
    <s v="Kensok"/>
    <s v="Short-Lived Assets"/>
    <s v="Performance &amp; Capacity"/>
    <s v="Endpoint Compute and Productivity Systems"/>
    <s v="CD"/>
    <s v="AA"/>
    <x v="1"/>
    <s v="Software"/>
    <n v="2022"/>
    <n v="0.47784834680000005"/>
    <n v="0.15089759249999998"/>
    <n v="-1803.91"/>
    <n v="1848915.6500000001"/>
    <n v="0"/>
    <n v="-35239.53"/>
    <n v="156635.76"/>
    <n v="0"/>
    <n v="272997.44"/>
    <n v="55090.74"/>
    <n v="73911.070000000007"/>
    <n v="817.95"/>
    <n v="145431.82999999999"/>
    <n v="58214.6"/>
    <n v="2574971.6000000006"/>
    <n v="0"/>
    <n v="2574971.6000000006"/>
    <n v="0"/>
    <n v="0"/>
    <n v="-861.99541127598809"/>
    <n v="883501.28672514763"/>
    <n v="0"/>
    <n v="-16839.151152509006"/>
    <n v="74848.13896576158"/>
    <n v="0"/>
    <n v="130451.37538463221"/>
    <n v="26325.019032988632"/>
    <n v="35318.282609719085"/>
    <n v="390.85605526506004"/>
    <n v="69494.359537598648"/>
    <n v="27817.750369623282"/>
    <n v="1230445.9221169513"/>
    <n v="0"/>
    <n v="1230445.9221169513"/>
    <n v="0"/>
    <n v="0"/>
    <n v="-272.205676086675"/>
    <n v="278996.92032057262"/>
    <n v="0"/>
    <n v="-5317.5602378315243"/>
    <n v="23635.959083407797"/>
    <n v="0"/>
    <n v="41194.656454663193"/>
    <n v="8313.0600350434488"/>
    <n v="11153.002522098976"/>
    <n v="123.426685785375"/>
    <n v="21945.313019869271"/>
    <n v="8784.4429883504981"/>
    <n v="388557.01519587293"/>
    <n v="0"/>
    <n v="388557.01519587293"/>
    <n v="0"/>
    <n v="0"/>
  </r>
  <r>
    <s v="Kensok"/>
    <s v="Short-Lived Assets"/>
    <s v="Performance &amp; Capacity"/>
    <s v="Energy Delivery Modernization &amp; Operational Efficiency"/>
    <s v="CD"/>
    <s v="AA"/>
    <x v="0"/>
    <s v="Hardware"/>
    <n v="2022"/>
    <n v="0.47784834680000005"/>
    <n v="0.15089759249999998"/>
    <n v="0"/>
    <n v="0"/>
    <n v="0"/>
    <n v="0"/>
    <n v="0"/>
    <n v="2227.87"/>
    <n v="0"/>
    <n v="0"/>
    <n v="45981.42"/>
    <n v="488.39"/>
    <n v="1742.21"/>
    <n v="1337.23"/>
    <n v="51777.120000000003"/>
    <n v="0"/>
    <n v="51777.120000000003"/>
    <n v="0"/>
    <n v="0"/>
    <n v="0"/>
    <n v="0"/>
    <n v="0"/>
    <n v="0"/>
    <n v="0"/>
    <n v="1064.5839963853161"/>
    <n v="0"/>
    <n v="0"/>
    <n v="21972.145530516456"/>
    <n v="233.37635409365203"/>
    <n v="832.51216827842813"/>
    <n v="638.9931447913641"/>
    <n v="24741.611194065219"/>
    <n v="0"/>
    <n v="24741.611194065219"/>
    <n v="0"/>
    <n v="0"/>
    <n v="0"/>
    <n v="0"/>
    <n v="0"/>
    <n v="0"/>
    <n v="0"/>
    <n v="336.18021940297496"/>
    <n v="0"/>
    <n v="0"/>
    <n v="6938.4855777313487"/>
    <n v="73.696875201074988"/>
    <n v="262.895294629425"/>
    <n v="201.78478761877497"/>
    <n v="7813.0427545835992"/>
    <n v="0"/>
    <n v="7813.0427545835992"/>
    <n v="0"/>
    <n v="0"/>
  </r>
  <r>
    <s v="Kensok"/>
    <s v="Short-Lived Assets"/>
    <s v="Performance &amp; Capacity"/>
    <s v="Energy Delivery Modernization &amp; Operational Efficiency"/>
    <s v="ED"/>
    <s v="AN"/>
    <x v="0"/>
    <s v="Hardware"/>
    <n v="2022"/>
    <n v="0.68266000000000004"/>
    <n v="0"/>
    <n v="0"/>
    <n v="0"/>
    <n v="24418.52"/>
    <n v="6538.86"/>
    <n v="653.72"/>
    <n v="-464.94"/>
    <n v="0"/>
    <n v="75221.63"/>
    <n v="6611.9"/>
    <n v="2097.81"/>
    <n v="1681.19"/>
    <n v="817.27"/>
    <n v="117575.96"/>
    <n v="0"/>
    <n v="117575.96"/>
    <n v="0"/>
    <n v="0"/>
    <n v="0"/>
    <n v="0"/>
    <n v="16669.546863200001"/>
    <n v="4463.8181676000004"/>
    <n v="446.26849520000007"/>
    <n v="-317.39594040000003"/>
    <n v="0"/>
    <n v="51350.797935800008"/>
    <n v="4513.6796540000005"/>
    <n v="1432.0909746"/>
    <n v="1147.6811654000001"/>
    <n v="557.91753819999997"/>
    <n v="80264.404853600019"/>
    <n v="0"/>
    <n v="80264.404853600019"/>
    <n v="0"/>
    <n v="0"/>
    <n v="0"/>
    <n v="0"/>
    <n v="0"/>
    <n v="0"/>
    <n v="0"/>
    <n v="0"/>
    <n v="0"/>
    <n v="0"/>
    <n v="0"/>
    <n v="0"/>
    <n v="0"/>
    <n v="0"/>
    <n v="0"/>
    <n v="0"/>
    <n v="0"/>
    <n v="0"/>
    <n v="0"/>
  </r>
  <r>
    <s v="Kensok"/>
    <s v="Short-Lived Assets"/>
    <s v="Performance &amp; Capacity"/>
    <s v="Energy Delivery Modernization &amp; Operational Efficiency"/>
    <s v="ED"/>
    <s v="AN"/>
    <x v="6"/>
    <s v="Software"/>
    <n v="2022"/>
    <n v="0.68266000000000004"/>
    <n v="0"/>
    <n v="18094.309999999998"/>
    <n v="11949.519999999999"/>
    <n v="115013.12000000001"/>
    <n v="26902.46"/>
    <n v="3970.619999999999"/>
    <n v="-18039.41"/>
    <n v="0"/>
    <n v="366307.32"/>
    <n v="53963.360000000001"/>
    <n v="10228.24"/>
    <n v="29032.74"/>
    <n v="6004.38"/>
    <n v="623426.66"/>
    <n v="0"/>
    <n v="623426.66"/>
    <n v="0"/>
    <n v="0"/>
    <n v="12352.261664599999"/>
    <n v="8157.4593231999997"/>
    <n v="78514.856499200017"/>
    <n v="18365.233343600001"/>
    <n v="2710.5834491999994"/>
    <n v="-12314.783630600001"/>
    <n v="0"/>
    <n v="250063.35507120003"/>
    <n v="36838.627337600003"/>
    <n v="6982.4103184000005"/>
    <n v="19819.490288400004"/>
    <n v="4098.9500508000001"/>
    <n v="425588.44371560006"/>
    <n v="0"/>
    <n v="425588.44371560006"/>
    <n v="0"/>
    <n v="0"/>
    <n v="0"/>
    <n v="0"/>
    <n v="0"/>
    <n v="0"/>
    <n v="0"/>
    <n v="0"/>
    <n v="0"/>
    <n v="0"/>
    <n v="0"/>
    <n v="0"/>
    <n v="0"/>
    <n v="0"/>
    <n v="0"/>
    <n v="0"/>
    <n v="0"/>
    <n v="0"/>
    <n v="0"/>
  </r>
  <r>
    <s v="Kensok"/>
    <s v="Short-Lived Assets"/>
    <s v="Performance &amp; Capacity"/>
    <s v="Energy Delivery Modernization &amp; Operational Efficiency"/>
    <s v="ED"/>
    <s v="WA"/>
    <x v="6"/>
    <s v="Software"/>
    <n v="2022"/>
    <n v="1"/>
    <n v="0"/>
    <n v="115279.03999999999"/>
    <n v="136201.72"/>
    <n v="75.510000000000005"/>
    <n v="76.08"/>
    <n v="0"/>
    <n v="-73183.330000000016"/>
    <n v="269573.89"/>
    <n v="2211.7399999999998"/>
    <n v="0"/>
    <n v="0"/>
    <n v="1667.56"/>
    <n v="226891.38"/>
    <n v="678793.59000000008"/>
    <n v="0"/>
    <n v="678793.59000000008"/>
    <n v="0"/>
    <n v="0"/>
    <n v="115279.03999999999"/>
    <n v="136201.72"/>
    <n v="75.510000000000005"/>
    <n v="76.08"/>
    <n v="0"/>
    <n v="-73183.330000000016"/>
    <n v="269573.89"/>
    <n v="2211.7399999999998"/>
    <n v="0"/>
    <n v="0"/>
    <n v="1667.56"/>
    <n v="226891.38"/>
    <n v="678793.59000000008"/>
    <n v="0"/>
    <n v="678793.59000000008"/>
    <n v="0"/>
    <n v="0"/>
    <n v="0"/>
    <n v="0"/>
    <n v="0"/>
    <n v="0"/>
    <n v="0"/>
    <n v="0"/>
    <n v="0"/>
    <n v="0"/>
    <n v="0"/>
    <n v="0"/>
    <n v="0"/>
    <n v="0"/>
    <n v="0"/>
    <n v="0"/>
    <n v="0"/>
    <n v="0"/>
    <n v="0"/>
  </r>
  <r>
    <s v="Kensok"/>
    <s v="Short-Lived Assets"/>
    <s v="Performance &amp; Capacity"/>
    <s v="Energy Delivery Modernization &amp; Operational Efficiency"/>
    <s v="ED"/>
    <s v="WA"/>
    <x v="0"/>
    <s v="Hardware"/>
    <n v="2022"/>
    <n v="1"/>
    <n v="0"/>
    <n v="57063.12"/>
    <n v="67419.83"/>
    <n v="37.39"/>
    <n v="37.65"/>
    <n v="0"/>
    <n v="73183.33"/>
    <n v="269573.93"/>
    <n v="2211.75"/>
    <n v="0"/>
    <n v="0"/>
    <n v="1667.57"/>
    <n v="413079.78"/>
    <n v="884274.35000000009"/>
    <n v="0"/>
    <n v="884274.35000000009"/>
    <n v="0"/>
    <n v="0"/>
    <n v="57063.12"/>
    <n v="67419.83"/>
    <n v="37.39"/>
    <n v="37.65"/>
    <n v="0"/>
    <n v="73183.33"/>
    <n v="269573.93"/>
    <n v="2211.75"/>
    <n v="0"/>
    <n v="0"/>
    <n v="1667.57"/>
    <n v="413079.78"/>
    <n v="884274.35000000009"/>
    <n v="0"/>
    <n v="884274.35000000009"/>
    <n v="0"/>
    <n v="0"/>
    <n v="0"/>
    <n v="0"/>
    <n v="0"/>
    <n v="0"/>
    <n v="0"/>
    <n v="0"/>
    <n v="0"/>
    <n v="0"/>
    <n v="0"/>
    <n v="0"/>
    <n v="0"/>
    <n v="0"/>
    <n v="0"/>
    <n v="0"/>
    <n v="0"/>
    <n v="0"/>
    <n v="0"/>
  </r>
  <r>
    <s v="Kensok"/>
    <s v="Short-Lived Assets"/>
    <s v="Performance &amp; Capacity"/>
    <s v="Energy Delivery Modernization &amp; Operational Efficiency"/>
    <s v="CD"/>
    <s v="AA"/>
    <x v="6"/>
    <s v="Software"/>
    <n v="2022"/>
    <n v="0.47784834680000005"/>
    <n v="0.15089759249999998"/>
    <n v="269892.61000000004"/>
    <n v="20140.789999999997"/>
    <n v="7637.7800000000007"/>
    <n v="15809.41"/>
    <n v="12471.48"/>
    <n v="4448.3999999999942"/>
    <n v="17259.530000000028"/>
    <n v="258.52"/>
    <n v="1053479.45"/>
    <n v="10293.23"/>
    <n v="501533.87999999995"/>
    <n v="338498.43999999994"/>
    <n v="2251723.5199999996"/>
    <n v="0"/>
    <n v="2251723.5199999996"/>
    <n v="0"/>
    <n v="0"/>
    <n v="128967.73750203718"/>
    <n v="9624.2432047459715"/>
    <n v="3649.7005462221045"/>
    <n v="7554.5004323833882"/>
    <n v="5959.4761001492643"/>
    <n v="2125.6605859051174"/>
    <n v="8247.4378770450185"/>
    <n v="123.533354614736"/>
    <n v="503403.41357027326"/>
    <n v="4918.6029387321641"/>
    <n v="239657.13542218957"/>
    <n v="161750.91994837899"/>
    <n v="1075982.3614826768"/>
    <n v="0"/>
    <n v="1075982.3614826768"/>
    <n v="0"/>
    <n v="0"/>
    <n v="40726.145082541429"/>
    <n v="3039.1967220480742"/>
    <n v="1152.52261404465"/>
    <n v="2385.6019078454246"/>
    <n v="1881.9163069118997"/>
    <n v="671.25285047699901"/>
    <n v="2604.4215246815288"/>
    <n v="39.01004561309999"/>
    <n v="158967.51275322409"/>
    <n v="1553.2236260487748"/>
    <n v="75680.255049183877"/>
    <n v="51078.599661005683"/>
    <n v="339779.65814362548"/>
    <n v="0"/>
    <n v="339779.65814362548"/>
    <n v="0"/>
    <n v="0"/>
  </r>
  <r>
    <s v="Kensok"/>
    <s v="Short-Lived Assets"/>
    <s v="Performance &amp; Capacity"/>
    <s v="Energy Delivery Modernization &amp; Operational Efficiency"/>
    <s v="CD"/>
    <s v="AA"/>
    <x v="1"/>
    <s v="Software"/>
    <n v="2022"/>
    <n v="0.47784834680000005"/>
    <n v="0.15089759249999998"/>
    <n v="1858740.98"/>
    <n v="8100.11"/>
    <n v="7378.91"/>
    <n v="3586.88"/>
    <n v="2118.7800000000002"/>
    <n v="1190.28"/>
    <n v="1793119.87"/>
    <n v="72114.070000000007"/>
    <n v="25247.119999999999"/>
    <n v="33799.619999999995"/>
    <n v="273717.83999999997"/>
    <n v="76041.69"/>
    <n v="4155156.15"/>
    <n v="0"/>
    <n v="4155156.15"/>
    <n v="0"/>
    <n v="0"/>
    <n v="888196.30442241195"/>
    <n v="3870.6241723981484"/>
    <n v="3525.9999446859883"/>
    <n v="1713.9846781699841"/>
    <n v="1012.4555202329042"/>
    <n v="568.77333022910409"/>
    <n v="856839.36549373111"/>
    <n v="34459.589130519482"/>
    <n v="12064.294553461217"/>
    <n v="16151.092539468214"/>
    <n v="130795.6173336669"/>
    <n v="36336.395854378097"/>
    <n v="1985534.4969733532"/>
    <n v="0"/>
    <n v="1985534.4969733532"/>
    <n v="0"/>
    <n v="0"/>
    <n v="280479.53896309063"/>
    <n v="1222.2870979851748"/>
    <n v="1113.4597542741749"/>
    <n v="541.25155658639994"/>
    <n v="319.71880103715"/>
    <n v="179.61038640089998"/>
    <n v="270577.47144691297"/>
    <n v="10881.839548376474"/>
    <n v="3809.7296255585993"/>
    <n v="5100.2812854148488"/>
    <n v="41303.363080300187"/>
    <n v="11474.507950631323"/>
    <n v="627003.05949656875"/>
    <n v="0"/>
    <n v="627003.05949656875"/>
    <n v="0"/>
    <n v="0"/>
  </r>
  <r>
    <s v="Kinney"/>
    <s v="EIM"/>
    <s v="Performance &amp; Capacity"/>
    <s v="Energy Imbalance Market"/>
    <s v="ED"/>
    <s v="WA"/>
    <x v="9"/>
    <s v="E Distribution"/>
    <n v="2022"/>
    <n v="1"/>
    <n v="0"/>
    <n v="0"/>
    <n v="2230.88"/>
    <n v="580.25"/>
    <n v="0"/>
    <n v="0"/>
    <n v="0"/>
    <n v="0"/>
    <n v="0"/>
    <n v="0"/>
    <n v="0"/>
    <n v="0"/>
    <n v="0"/>
    <n v="2811.13"/>
    <n v="0"/>
    <n v="2811.13"/>
    <n v="0"/>
    <n v="0"/>
    <n v="0"/>
    <n v="2230.88"/>
    <n v="580.25"/>
    <n v="0"/>
    <n v="0"/>
    <n v="0"/>
    <n v="0"/>
    <n v="0"/>
    <n v="0"/>
    <n v="0"/>
    <n v="0"/>
    <n v="0"/>
    <n v="2811.13"/>
    <n v="0"/>
    <n v="2811.13"/>
    <n v="0"/>
    <n v="0"/>
    <n v="0"/>
    <n v="0"/>
    <n v="0"/>
    <n v="0"/>
    <n v="0"/>
    <n v="0"/>
    <n v="0"/>
    <n v="0"/>
    <n v="0"/>
    <n v="0"/>
    <n v="0"/>
    <n v="0"/>
    <n v="0"/>
    <n v="0"/>
    <n v="0"/>
    <n v="0"/>
    <n v="0"/>
  </r>
  <r>
    <s v="Kinney"/>
    <s v="EIM"/>
    <s v="Performance &amp; Capacity"/>
    <s v="Energy Imbalance Market"/>
    <s v="ED"/>
    <s v="AN"/>
    <x v="7"/>
    <s v="General"/>
    <n v="2022"/>
    <n v="0.68266000000000004"/>
    <n v="0"/>
    <n v="0"/>
    <n v="0"/>
    <n v="2497"/>
    <n v="174.26"/>
    <n v="193.4"/>
    <n v="58.12"/>
    <n v="32.799999999999997"/>
    <n v="4.09"/>
    <n v="0"/>
    <n v="0"/>
    <n v="0"/>
    <n v="0"/>
    <n v="2959.6700000000005"/>
    <n v="0"/>
    <n v="2959.6700000000005"/>
    <n v="0"/>
    <n v="0"/>
    <n v="0"/>
    <n v="0"/>
    <n v="1704.60202"/>
    <n v="118.9603316"/>
    <n v="132.02644400000003"/>
    <n v="39.676199199999999"/>
    <n v="22.391248000000001"/>
    <n v="2.7920794"/>
    <n v="0"/>
    <n v="0"/>
    <n v="0"/>
    <n v="0"/>
    <n v="2020.4483221999999"/>
    <n v="0"/>
    <n v="2020.4483221999999"/>
    <n v="0"/>
    <n v="0"/>
    <n v="0"/>
    <n v="0"/>
    <n v="0"/>
    <n v="0"/>
    <n v="0"/>
    <n v="0"/>
    <n v="0"/>
    <n v="0"/>
    <n v="0"/>
    <n v="0"/>
    <n v="0"/>
    <n v="0"/>
    <n v="0"/>
    <n v="0"/>
    <n v="0"/>
    <n v="0"/>
    <n v="0"/>
  </r>
  <r>
    <s v="Kinney"/>
    <s v="EIM"/>
    <s v="Performance &amp; Capacity"/>
    <s v="Energy Imbalance Market"/>
    <s v="ED"/>
    <s v="AN"/>
    <x v="3"/>
    <s v="Transmission"/>
    <n v="2022"/>
    <n v="0.65539999999999998"/>
    <n v="0"/>
    <n v="0"/>
    <n v="7326.24"/>
    <n v="1996.46"/>
    <n v="130.01999999999998"/>
    <n v="0"/>
    <n v="0"/>
    <n v="0"/>
    <n v="0"/>
    <n v="0"/>
    <n v="0"/>
    <n v="0"/>
    <n v="0"/>
    <n v="9452.7200000000012"/>
    <n v="0"/>
    <n v="9452.7200000000012"/>
    <n v="0"/>
    <n v="0"/>
    <n v="0"/>
    <n v="4801.6176959999993"/>
    <n v="1308.4798840000001"/>
    <n v="85.215107999999987"/>
    <n v="0"/>
    <n v="0"/>
    <n v="0"/>
    <n v="0"/>
    <n v="0"/>
    <n v="0"/>
    <n v="0"/>
    <n v="0"/>
    <n v="6195.312688"/>
    <n v="0"/>
    <n v="6195.312688"/>
    <n v="0"/>
    <n v="0"/>
    <n v="0"/>
    <n v="0"/>
    <n v="0"/>
    <n v="0"/>
    <n v="0"/>
    <n v="0"/>
    <n v="0"/>
    <n v="0"/>
    <n v="0"/>
    <n v="0"/>
    <n v="0"/>
    <n v="0"/>
    <n v="0"/>
    <n v="0"/>
    <n v="0"/>
    <n v="0"/>
    <n v="0"/>
  </r>
  <r>
    <s v="Kinney"/>
    <s v="EIM"/>
    <s v="Performance &amp; Capacity"/>
    <s v="Energy Imbalance Market"/>
    <s v="CD"/>
    <s v="AA"/>
    <x v="7"/>
    <s v="General"/>
    <n v="2022"/>
    <n v="0.47784834680000005"/>
    <n v="0.15089759249999998"/>
    <n v="2545.9699999999866"/>
    <n v="2805.86"/>
    <n v="5536.07"/>
    <n v="9041.25"/>
    <n v="3015.6"/>
    <n v="1771.86"/>
    <n v="2366.56"/>
    <n v="3265.68"/>
    <n v="554.72"/>
    <n v="-5066.91"/>
    <n v="0"/>
    <n v="0"/>
    <n v="25836.659999999989"/>
    <n v="0"/>
    <n v="25836.659999999989"/>
    <n v="0"/>
    <n v="0"/>
    <n v="1216.5875555023897"/>
    <n v="1340.7755623522482"/>
    <n v="2645.401897269076"/>
    <n v="4320.3463655055002"/>
    <n v="1440.9994746100801"/>
    <n v="846.68037176104804"/>
    <n v="1130.8567836030081"/>
    <n v="1560.4997891778241"/>
    <n v="265.07203493689605"/>
    <n v="-2421.2145668843882"/>
    <n v="0"/>
    <n v="0"/>
    <n v="12346.005267833683"/>
    <n v="0"/>
    <n v="12346.005267833683"/>
    <n v="0"/>
    <n v="0"/>
    <n v="384.18074357722293"/>
    <n v="423.39751889204996"/>
    <n v="835.37963491147491"/>
    <n v="1364.3028581906249"/>
    <n v="455.04677994299993"/>
    <n v="267.36940824704993"/>
    <n v="357.10820650679995"/>
    <n v="492.78324987539992"/>
    <n v="83.70591251159999"/>
    <n v="-764.5845204141749"/>
    <n v="0"/>
    <n v="0"/>
    <n v="3898.6897922410481"/>
    <n v="0"/>
    <n v="3898.6897922410481"/>
    <n v="0"/>
    <n v="0"/>
  </r>
  <r>
    <s v="Kinney"/>
    <s v="EIM"/>
    <s v="Performance &amp; Capacity"/>
    <s v="Energy Imbalance Market"/>
    <s v="ED"/>
    <s v="AN"/>
    <x v="0"/>
    <s v="Hardware"/>
    <n v="2022"/>
    <n v="0.68266000000000004"/>
    <n v="0"/>
    <n v="0"/>
    <n v="0"/>
    <n v="119694.01999999999"/>
    <n v="5713.16"/>
    <n v="9088.75"/>
    <n v="67085.23"/>
    <n v="397.02"/>
    <n v="41.050000000000004"/>
    <n v="0"/>
    <n v="0"/>
    <n v="0"/>
    <n v="0"/>
    <n v="202019.22999999995"/>
    <n v="0"/>
    <n v="202019.22999999995"/>
    <n v="0"/>
    <n v="0"/>
    <n v="0"/>
    <n v="0"/>
    <n v="81710.319693199999"/>
    <n v="3900.1458056000001"/>
    <n v="6204.5260750000007"/>
    <n v="45796.403111799998"/>
    <n v="271.02967319999999"/>
    <n v="28.023193000000006"/>
    <n v="0"/>
    <n v="0"/>
    <n v="0"/>
    <n v="0"/>
    <n v="137910.44755180003"/>
    <n v="0"/>
    <n v="137910.44755180003"/>
    <n v="0"/>
    <n v="0"/>
    <n v="0"/>
    <n v="0"/>
    <n v="0"/>
    <n v="0"/>
    <n v="0"/>
    <n v="0"/>
    <n v="0"/>
    <n v="0"/>
    <n v="0"/>
    <n v="0"/>
    <n v="0"/>
    <n v="0"/>
    <n v="0"/>
    <n v="0"/>
    <n v="0"/>
    <n v="0"/>
    <n v="0"/>
  </r>
  <r>
    <s v="Kinney"/>
    <s v="EIM"/>
    <s v="Performance &amp; Capacity"/>
    <s v="Energy Imbalance Market"/>
    <s v="ED"/>
    <s v="AN"/>
    <x v="6"/>
    <s v="Software"/>
    <n v="2022"/>
    <n v="0.68266000000000004"/>
    <n v="0"/>
    <n v="0"/>
    <n v="0"/>
    <n v="9352658.9800000004"/>
    <n v="477375.19"/>
    <n v="404808.49999999994"/>
    <n v="201324.49000000002"/>
    <n v="142402.97"/>
    <n v="8562.07"/>
    <n v="7959.6"/>
    <n v="0"/>
    <n v="0"/>
    <n v="0"/>
    <n v="10595091.800000001"/>
    <n v="0"/>
    <n v="10595091.800000001"/>
    <n v="0"/>
    <n v="0"/>
    <n v="0"/>
    <n v="0"/>
    <n v="6384686.1792868003"/>
    <n v="325884.94720540004"/>
    <n v="276346.57061"/>
    <n v="137436.17634340003"/>
    <n v="97212.811500200012"/>
    <n v="5844.9827062000004"/>
    <n v="5433.7005360000003"/>
    <n v="0"/>
    <n v="0"/>
    <n v="0"/>
    <n v="7232845.3681880003"/>
    <n v="0"/>
    <n v="7232845.3681880003"/>
    <n v="0"/>
    <n v="0"/>
    <n v="0"/>
    <n v="0"/>
    <n v="0"/>
    <n v="0"/>
    <n v="0"/>
    <n v="0"/>
    <n v="0"/>
    <n v="0"/>
    <n v="0"/>
    <n v="0"/>
    <n v="0"/>
    <n v="0"/>
    <n v="0"/>
    <n v="0"/>
    <n v="0"/>
    <n v="0"/>
    <n v="0"/>
  </r>
  <r>
    <s v="Kinney"/>
    <s v="EIM"/>
    <s v="Performance &amp; Capacity"/>
    <s v="Energy Market Modernization &amp; Operational Efficiency"/>
    <s v="ED"/>
    <s v="AN"/>
    <x v="6"/>
    <s v="Software"/>
    <n v="2022"/>
    <n v="0.68266000000000004"/>
    <n v="0"/>
    <n v="0"/>
    <n v="0"/>
    <n v="0"/>
    <n v="0"/>
    <n v="0"/>
    <n v="0"/>
    <n v="0"/>
    <n v="0"/>
    <n v="0"/>
    <n v="0"/>
    <n v="0"/>
    <n v="485828.91000000003"/>
    <n v="485828.91000000003"/>
    <n v="0"/>
    <n v="485828.91000000003"/>
    <n v="0"/>
    <n v="0"/>
    <n v="0"/>
    <n v="0"/>
    <n v="0"/>
    <n v="0"/>
    <n v="0"/>
    <n v="0"/>
    <n v="0"/>
    <n v="0"/>
    <n v="0"/>
    <n v="0"/>
    <n v="0"/>
    <n v="331655.96370060003"/>
    <n v="331655.96370060003"/>
    <n v="0"/>
    <n v="331655.96370060003"/>
    <n v="0"/>
    <n v="0"/>
    <n v="0"/>
    <n v="0"/>
    <n v="0"/>
    <n v="0"/>
    <n v="0"/>
    <n v="0"/>
    <n v="0"/>
    <n v="0"/>
    <n v="0"/>
    <n v="0"/>
    <n v="0"/>
    <n v="0"/>
    <n v="0"/>
    <n v="0"/>
    <n v="0"/>
    <n v="0"/>
    <n v="0"/>
  </r>
  <r>
    <s v="Kensok"/>
    <s v="Short-Lived Assets"/>
    <s v="Performance &amp; Capacity"/>
    <s v="Energy Resources Modernization &amp; Operational Efficiency"/>
    <s v="ED"/>
    <s v="AN"/>
    <x v="0"/>
    <s v="Hardware"/>
    <n v="2022"/>
    <n v="0.68266000000000004"/>
    <n v="0"/>
    <n v="15.29"/>
    <n v="0"/>
    <n v="299.19"/>
    <n v="0"/>
    <n v="-65553.710000000006"/>
    <n v="0"/>
    <n v="0"/>
    <n v="0"/>
    <n v="0"/>
    <n v="0"/>
    <n v="0"/>
    <n v="0"/>
    <n v="-65239.23"/>
    <n v="0"/>
    <n v="-65239.23"/>
    <n v="0"/>
    <n v="0"/>
    <n v="10.437871400000001"/>
    <n v="0"/>
    <n v="204.24504540000001"/>
    <n v="0"/>
    <n v="-44750.895668600009"/>
    <n v="0"/>
    <n v="0"/>
    <n v="0"/>
    <n v="0"/>
    <n v="0"/>
    <n v="0"/>
    <n v="0"/>
    <n v="-44536.212751800012"/>
    <n v="0"/>
    <n v="-44536.212751800012"/>
    <n v="0"/>
    <n v="0"/>
    <n v="0"/>
    <n v="0"/>
    <n v="0"/>
    <n v="0"/>
    <n v="0"/>
    <n v="0"/>
    <n v="0"/>
    <n v="0"/>
    <n v="0"/>
    <n v="0"/>
    <n v="0"/>
    <n v="0"/>
    <n v="0"/>
    <n v="0"/>
    <n v="0"/>
    <n v="0"/>
    <n v="0"/>
  </r>
  <r>
    <s v="Kensok"/>
    <s v="Short-Lived Assets"/>
    <s v="Performance &amp; Capacity"/>
    <s v="Energy Resources Modernization &amp; Operational Efficiency"/>
    <s v="CD"/>
    <s v="AA"/>
    <x v="1"/>
    <s v="Software"/>
    <n v="2022"/>
    <n v="0.47784834680000005"/>
    <n v="0.15089759249999998"/>
    <n v="1350.84"/>
    <n v="-2010.46"/>
    <n v="0"/>
    <n v="0"/>
    <n v="0"/>
    <n v="0"/>
    <n v="0"/>
    <n v="0"/>
    <n v="0"/>
    <n v="0"/>
    <n v="0"/>
    <n v="0"/>
    <n v="-659.62000000000012"/>
    <n v="0"/>
    <n v="-659.62000000000012"/>
    <n v="0"/>
    <n v="0"/>
    <n v="645.49666079131202"/>
    <n v="-960.69498730752809"/>
    <n v="0"/>
    <n v="0"/>
    <n v="0"/>
    <n v="0"/>
    <n v="0"/>
    <n v="0"/>
    <n v="0"/>
    <n v="0"/>
    <n v="0"/>
    <n v="0"/>
    <n v="-315.19832651621607"/>
    <n v="0"/>
    <n v="-315.19832651621607"/>
    <n v="0"/>
    <n v="0"/>
    <n v="203.83850385269997"/>
    <n v="-303.37357381754998"/>
    <n v="0"/>
    <n v="0"/>
    <n v="0"/>
    <n v="0"/>
    <n v="0"/>
    <n v="0"/>
    <n v="0"/>
    <n v="0"/>
    <n v="0"/>
    <n v="0"/>
    <n v="-99.53506996485001"/>
    <n v="0"/>
    <n v="-99.53506996485001"/>
    <n v="0"/>
    <n v="0"/>
  </r>
  <r>
    <s v="Kensok"/>
    <s v="Short-Lived Assets"/>
    <s v="Performance &amp; Capacity"/>
    <s v="Energy Resources Modernization &amp; Operational Efficiency"/>
    <s v="ED"/>
    <s v="AN"/>
    <x v="1"/>
    <s v="Software"/>
    <n v="2022"/>
    <n v="0.68266000000000004"/>
    <n v="0"/>
    <n v="699.65"/>
    <n v="1194.8499999999999"/>
    <n v="0"/>
    <n v="0"/>
    <n v="0"/>
    <n v="0"/>
    <n v="0"/>
    <n v="0"/>
    <n v="0"/>
    <n v="0"/>
    <n v="0"/>
    <n v="0"/>
    <n v="1894.5"/>
    <n v="0"/>
    <n v="1894.5"/>
    <n v="0"/>
    <n v="0"/>
    <n v="477.62306900000004"/>
    <n v="815.67630099999997"/>
    <n v="0"/>
    <n v="0"/>
    <n v="0"/>
    <n v="0"/>
    <n v="0"/>
    <n v="0"/>
    <n v="0"/>
    <n v="0"/>
    <n v="0"/>
    <n v="0"/>
    <n v="1293.29937"/>
    <n v="0"/>
    <n v="1293.29937"/>
    <n v="0"/>
    <n v="0"/>
    <n v="0"/>
    <n v="0"/>
    <n v="0"/>
    <n v="0"/>
    <n v="0"/>
    <n v="0"/>
    <n v="0"/>
    <n v="0"/>
    <n v="0"/>
    <n v="0"/>
    <n v="0"/>
    <n v="0"/>
    <n v="0"/>
    <n v="0"/>
    <n v="0"/>
    <n v="0"/>
    <n v="0"/>
  </r>
  <r>
    <s v="Kensok"/>
    <s v="Short-Lived Assets"/>
    <s v="Performance &amp; Capacity"/>
    <s v="Energy Resources Modernization &amp; Operational Efficiency"/>
    <s v="CD"/>
    <s v="AA"/>
    <x v="0"/>
    <s v="Hardware"/>
    <n v="2022"/>
    <n v="0.47784834680000005"/>
    <n v="0.15089759249999998"/>
    <n v="7323.72"/>
    <n v="23.06"/>
    <n v="0"/>
    <n v="0"/>
    <n v="0"/>
    <n v="0"/>
    <n v="0"/>
    <n v="0"/>
    <n v="0"/>
    <n v="0"/>
    <n v="0"/>
    <n v="6339.37"/>
    <n v="13686.150000000001"/>
    <n v="0"/>
    <n v="13686.150000000001"/>
    <n v="0"/>
    <n v="0"/>
    <n v="3499.6274944260963"/>
    <n v="11.019182877208001"/>
    <n v="0"/>
    <n v="0"/>
    <n v="0"/>
    <n v="0"/>
    <n v="0"/>
    <n v="0"/>
    <n v="0"/>
    <n v="0"/>
    <n v="0"/>
    <n v="3029.2574742535162"/>
    <n v="6539.9041515568206"/>
    <n v="0"/>
    <n v="6539.9041515568206"/>
    <n v="0"/>
    <n v="0"/>
    <n v="1105.1317161441"/>
    <n v="3.4796984830499995"/>
    <n v="0"/>
    <n v="0"/>
    <n v="0"/>
    <n v="0"/>
    <n v="0"/>
    <n v="0"/>
    <n v="0"/>
    <n v="0"/>
    <n v="0"/>
    <n v="956.59567096672492"/>
    <n v="2065.207085593875"/>
    <n v="0"/>
    <n v="2065.207085593875"/>
    <n v="0"/>
    <n v="0"/>
  </r>
  <r>
    <s v="Kensok"/>
    <s v="Short-Lived Assets"/>
    <s v="Performance &amp; Capacity"/>
    <s v="Energy Resources Modernization &amp; Operational Efficiency"/>
    <s v="CD"/>
    <s v="AA"/>
    <x v="6"/>
    <s v="Software"/>
    <n v="2022"/>
    <n v="0.47784834680000005"/>
    <n v="0.15089759249999998"/>
    <n v="197104.61000000002"/>
    <n v="56926.200000000004"/>
    <n v="89499.520000000004"/>
    <n v="66813.83"/>
    <n v="62420.34"/>
    <n v="81573.23"/>
    <n v="33713.379999999997"/>
    <n v="63466.69"/>
    <n v="97650.07"/>
    <n v="18179.849999999999"/>
    <n v="75172.850000000006"/>
    <n v="218627.33000000002"/>
    <n v="1061147.9000000001"/>
    <n v="0"/>
    <n v="1061147.9000000001"/>
    <n v="0"/>
    <n v="0"/>
    <n v="94186.11203515876"/>
    <n v="27202.090559606164"/>
    <n v="42767.197671393544"/>
    <n v="31926.878208876249"/>
    <n v="29827.456275693912"/>
    <n v="38979.633098636165"/>
    <n v="16109.882898040185"/>
    <n v="30327.452893368096"/>
    <n v="46661.924514404287"/>
    <n v="8687.21126757198"/>
    <n v="35921.222096744386"/>
    <n v="104470.70820579806"/>
    <n v="507067.7697252917"/>
    <n v="0"/>
    <n v="507067.7697252917"/>
    <n v="0"/>
    <n v="0"/>
    <n v="29742.611119651425"/>
    <n v="8590.0265301734999"/>
    <n v="13505.262097905599"/>
    <n v="10082.046092704275"/>
    <n v="9419.079029031449"/>
    <n v="12309.204019448773"/>
    <n v="5087.2678770376488"/>
    <n v="9576.9707249438234"/>
    <n v="14735.160470456474"/>
    <n v="2743.2955970111243"/>
    <n v="11343.402086363625"/>
    <n v="32990.337751703024"/>
    <n v="160124.66339643073"/>
    <n v="0"/>
    <n v="160124.66339643073"/>
    <n v="0"/>
    <n v="0"/>
  </r>
  <r>
    <s v="Kensok"/>
    <s v="Short-Lived Assets"/>
    <s v="Performance &amp; Capacity"/>
    <s v="Energy Resources Modernization &amp; Operational Efficiency"/>
    <s v="ED"/>
    <s v="AN"/>
    <x v="6"/>
    <s v="Software"/>
    <n v="2022"/>
    <n v="0.68266000000000004"/>
    <n v="0"/>
    <n v="62.21999999997206"/>
    <n v="0"/>
    <n v="1217.81"/>
    <n v="0"/>
    <n v="65553.710000000079"/>
    <n v="0"/>
    <n v="0"/>
    <n v="0"/>
    <n v="0"/>
    <n v="0"/>
    <n v="10121.31"/>
    <n v="1117884.98"/>
    <n v="1194840.03"/>
    <n v="0"/>
    <n v="1194840.03"/>
    <n v="0"/>
    <n v="0"/>
    <n v="42.475105199980931"/>
    <n v="0"/>
    <n v="831.35017460000006"/>
    <n v="0"/>
    <n v="44750.89566860006"/>
    <n v="0"/>
    <n v="0"/>
    <n v="0"/>
    <n v="0"/>
    <n v="0"/>
    <n v="6909.4134845999997"/>
    <n v="763135.36044680001"/>
    <n v="815669.49487980001"/>
    <n v="0"/>
    <n v="815669.49487980001"/>
    <n v="0"/>
    <n v="0"/>
    <n v="0"/>
    <n v="0"/>
    <n v="0"/>
    <n v="0"/>
    <n v="0"/>
    <n v="0"/>
    <n v="0"/>
    <n v="0"/>
    <n v="0"/>
    <n v="0"/>
    <n v="0"/>
    <n v="0"/>
    <n v="0"/>
    <n v="0"/>
    <n v="0"/>
    <n v="0"/>
    <n v="0"/>
  </r>
  <r>
    <s v="Kensok"/>
    <s v="Programs"/>
    <s v="Performance &amp; Capacity"/>
    <s v="Enterprise &amp; Control Network Infrastructure"/>
    <s v="CD"/>
    <s v="AA"/>
    <x v="6"/>
    <s v="Software"/>
    <n v="2022"/>
    <n v="0.47784834680000005"/>
    <n v="0.15089759249999998"/>
    <n v="2832.95"/>
    <n v="1617.34"/>
    <n v="1264.5500000000002"/>
    <n v="1571.32"/>
    <n v="-107722.75"/>
    <n v="67.010000000000005"/>
    <n v="928.59"/>
    <n v="1075.3900000000001"/>
    <n v="609.49"/>
    <n v="0"/>
    <n v="0"/>
    <n v="0"/>
    <n v="-97756.11"/>
    <n v="0"/>
    <n v="-97756.11"/>
    <n v="0"/>
    <n v="0"/>
    <n v="1353.72047406706"/>
    <n v="772.84324521351209"/>
    <n v="604.26312694594014"/>
    <n v="750.852664293776"/>
    <n v="-51475.138000249703"/>
    <n v="32.020617719068007"/>
    <n v="443.72519635501203"/>
    <n v="513.87333366525206"/>
    <n v="291.24378889113206"/>
    <n v="0"/>
    <n v="0"/>
    <n v="0"/>
    <n v="-46712.595553098945"/>
    <n v="0"/>
    <n v="-46712.595553098945"/>
    <n v="0"/>
    <n v="0"/>
    <n v="427.4853346728749"/>
    <n v="244.05271225394995"/>
    <n v="190.81755059587502"/>
    <n v="237.10840504709995"/>
    <n v="-16255.103632479373"/>
    <n v="10.111647673424999"/>
    <n v="140.121995419575"/>
    <n v="162.273761998575"/>
    <n v="91.970573652824996"/>
    <n v="0"/>
    <n v="0"/>
    <n v="0"/>
    <n v="-14751.161651165175"/>
    <n v="0"/>
    <n v="-14751.161651165175"/>
    <n v="0"/>
    <n v="0"/>
  </r>
  <r>
    <s v="Kensok"/>
    <s v="Programs"/>
    <s v="Performance &amp; Capacity"/>
    <s v="Enterprise &amp; Control Network Infrastructure"/>
    <s v="ED"/>
    <s v="AN"/>
    <x v="3"/>
    <s v="Transmission"/>
    <n v="2022"/>
    <n v="0.65539999999999998"/>
    <n v="0"/>
    <n v="-26.21"/>
    <n v="572.37"/>
    <n v="609.92999999999995"/>
    <n v="170.73"/>
    <n v="0"/>
    <n v="0"/>
    <n v="0"/>
    <n v="0"/>
    <n v="0"/>
    <n v="0"/>
    <n v="0"/>
    <n v="0"/>
    <n v="1326.82"/>
    <n v="0"/>
    <n v="1326.82"/>
    <n v="0"/>
    <n v="0"/>
    <n v="-17.178034"/>
    <n v="375.13129800000002"/>
    <n v="399.74812199999997"/>
    <n v="111.89644199999999"/>
    <n v="0"/>
    <n v="0"/>
    <n v="0"/>
    <n v="0"/>
    <n v="0"/>
    <n v="0"/>
    <n v="0"/>
    <n v="0"/>
    <n v="869.59782799999994"/>
    <n v="0"/>
    <n v="869.59782799999994"/>
    <n v="0"/>
    <n v="0"/>
    <n v="0"/>
    <n v="0"/>
    <n v="0"/>
    <n v="0"/>
    <n v="0"/>
    <n v="0"/>
    <n v="0"/>
    <n v="0"/>
    <n v="0"/>
    <n v="0"/>
    <n v="0"/>
    <n v="0"/>
    <n v="0"/>
    <n v="0"/>
    <n v="0"/>
    <n v="0"/>
    <n v="0"/>
  </r>
  <r>
    <s v="Kensok"/>
    <s v="Programs"/>
    <s v="Performance &amp; Capacity"/>
    <s v="Enterprise &amp; Control Network Infrastructure"/>
    <s v="CD"/>
    <s v="AA"/>
    <x v="0"/>
    <s v="Hardware"/>
    <n v="2022"/>
    <n v="0.47784834680000005"/>
    <n v="0.15089759249999998"/>
    <n v="9919.02"/>
    <n v="21450.15"/>
    <n v="18139.689999999999"/>
    <n v="7565.07"/>
    <n v="13541.140000000001"/>
    <n v="7178.77"/>
    <n v="2755.71"/>
    <n v="7207.13"/>
    <n v="4536.57"/>
    <n v="486.1"/>
    <n v="456.38"/>
    <n v="0"/>
    <n v="93235.73000000004"/>
    <n v="0"/>
    <n v="93235.73000000004"/>
    <n v="0"/>
    <n v="0"/>
    <n v="4739.7873088761371"/>
    <n v="10249.918716112021"/>
    <n v="8668.0208779644927"/>
    <n v="3614.9561929262763"/>
    <n v="6470.6113627873528"/>
    <n v="3430.3633765574364"/>
    <n v="1316.8114677602282"/>
    <n v="3443.9151556726843"/>
    <n v="2167.792474642476"/>
    <n v="232.28208137948005"/>
    <n v="218.08042851258401"/>
    <n v="0"/>
    <n v="44552.53944319117"/>
    <n v="0"/>
    <n v="44552.53944319117"/>
    <n v="0"/>
    <n v="0"/>
    <n v="1496.7562379593498"/>
    <n v="3236.7759937638748"/>
    <n v="2737.2355496963246"/>
    <n v="1141.5508500939748"/>
    <n v="2043.32542570545"/>
    <n v="1083.259110111225"/>
    <n v="415.83000462817495"/>
    <n v="1087.5385658345249"/>
    <n v="684.55749120772487"/>
    <n v="73.351319714249996"/>
    <n v="68.866643265149989"/>
    <n v="0"/>
    <n v="14069.047191980024"/>
    <n v="0"/>
    <n v="14069.047191980024"/>
    <n v="0"/>
    <n v="0"/>
  </r>
  <r>
    <s v="Kensok"/>
    <s v="Programs"/>
    <s v="Performance &amp; Capacity"/>
    <s v="Enterprise &amp; Control Network Infrastructure"/>
    <s v="CD"/>
    <s v="AA"/>
    <x v="1"/>
    <s v="Software"/>
    <n v="2022"/>
    <n v="0.47784834680000005"/>
    <n v="0.15089759249999998"/>
    <n v="0"/>
    <n v="0"/>
    <n v="0"/>
    <n v="0"/>
    <n v="109830.11"/>
    <n v="0"/>
    <n v="0"/>
    <n v="0"/>
    <n v="0"/>
    <n v="0"/>
    <n v="0"/>
    <n v="0"/>
    <n v="109830.11"/>
    <n v="0"/>
    <n v="109830.11"/>
    <n v="0"/>
    <n v="0"/>
    <n v="0"/>
    <n v="0"/>
    <n v="0"/>
    <n v="0"/>
    <n v="52482.136492362151"/>
    <n v="0"/>
    <n v="0"/>
    <n v="0"/>
    <n v="0"/>
    <n v="0"/>
    <n v="0"/>
    <n v="0"/>
    <n v="52482.136492362151"/>
    <n v="0"/>
    <n v="52482.136492362151"/>
    <n v="0"/>
    <n v="0"/>
    <n v="0"/>
    <n v="0"/>
    <n v="0"/>
    <n v="0"/>
    <n v="16573.099183010174"/>
    <n v="0"/>
    <n v="0"/>
    <n v="0"/>
    <n v="0"/>
    <n v="0"/>
    <n v="0"/>
    <n v="0"/>
    <n v="16573.099183010174"/>
    <n v="0"/>
    <n v="16573.099183010174"/>
    <n v="0"/>
    <n v="0"/>
  </r>
  <r>
    <s v="Kensok"/>
    <s v="Programs"/>
    <s v="Performance &amp; Capacity"/>
    <s v="Enterprise &amp; Control Network Infrastructure"/>
    <s v="CD"/>
    <s v="AA"/>
    <x v="7"/>
    <s v="General"/>
    <n v="2022"/>
    <n v="0.47784834680000005"/>
    <n v="0.15089759249999998"/>
    <n v="46025.74"/>
    <n v="48360.630000000005"/>
    <n v="313500.17"/>
    <n v="421562.50999999989"/>
    <n v="42531.179999999993"/>
    <n v="1489882.57"/>
    <n v="410809.44"/>
    <n v="91821.209999999992"/>
    <n v="390431.66000000003"/>
    <n v="14055.509999999998"/>
    <n v="50328.04"/>
    <n v="478886.16"/>
    <n v="3798194.82"/>
    <n v="0"/>
    <n v="3798194.82"/>
    <n v="0"/>
    <n v="0"/>
    <n v="21993.323769246632"/>
    <n v="23109.04709570649"/>
    <n v="149805.53795601896"/>
    <n v="201442.94847635843"/>
    <n v="20323.454050453223"/>
    <n v="711937.92300063535"/>
    <n v="196304.6117538338"/>
    <n v="43876.613399675625"/>
    <n v="186567.12326937972"/>
    <n v="6716.4022169308682"/>
    <n v="24049.170711684274"/>
    <n v="228834.9598614003"/>
    <n v="1814961.1155613237"/>
    <n v="0"/>
    <n v="1814961.1155613237"/>
    <n v="0"/>
    <n v="0"/>
    <n v="6945.1733590309486"/>
    <n v="7297.502638783275"/>
    <n v="47306.420901340716"/>
    <n v="63612.76784725715"/>
    <n v="6417.8526681841486"/>
    <n v="224819.6929207127"/>
    <n v="61990.155472273196"/>
    <n v="13855.599529436922"/>
    <n v="58915.197529778547"/>
    <n v="2120.9426203596745"/>
    <n v="7594.3800712436996"/>
    <n v="72262.768625569792"/>
    <n v="573138.45418397069"/>
    <n v="0"/>
    <n v="573138.45418397069"/>
    <n v="0"/>
    <n v="0"/>
  </r>
  <r>
    <s v="Kensok"/>
    <s v="Short-Lived Assets"/>
    <s v="Performance &amp; Capacity"/>
    <s v="Enterprise Communication Systems"/>
    <s v="CD"/>
    <s v="AA"/>
    <x v="13"/>
    <s v="Intangibles"/>
    <n v="2022"/>
    <n v="0.47784834680000005"/>
    <n v="0.15089759249999998"/>
    <n v="374595.3"/>
    <n v="45481.52"/>
    <n v="52165.81"/>
    <n v="83483.53"/>
    <n v="13073.94"/>
    <n v="36073.18"/>
    <n v="3677.48"/>
    <n v="5142.41"/>
    <n v="5144.1099999999997"/>
    <n v="914.45"/>
    <n v="-619751.73"/>
    <n v="0"/>
    <n v="0"/>
    <n v="0"/>
    <n v="0"/>
    <n v="0"/>
    <n v="0"/>
    <n v="178999.74482405005"/>
    <n v="21733.269141951136"/>
    <n v="24927.346067982908"/>
    <n v="39892.466795528206"/>
    <n v="6247.3606151623926"/>
    <n v="17237.509426818826"/>
    <n v="1757.2777383900641"/>
    <n v="2457.2921170677882"/>
    <n v="2458.104459257348"/>
    <n v="436.96842073126004"/>
    <n v="-296147.33960693999"/>
    <n v="0"/>
    <n v="0"/>
    <n v="0"/>
    <n v="0"/>
    <n v="0"/>
    <n v="0"/>
    <n v="56525.528931815243"/>
    <n v="6863.0518712405983"/>
    <n v="7871.6951398124238"/>
    <n v="12597.463690401524"/>
    <n v="1972.8260704894499"/>
    <n v="5443.3560158191494"/>
    <n v="554.92287846689999"/>
    <n v="775.97728864792487"/>
    <n v="776.23381455517483"/>
    <n v="137.98830346162498"/>
    <n v="-93519.044004710013"/>
    <n v="0"/>
    <n v="-1.4551915228366852E-11"/>
    <n v="0"/>
    <n v="-1.4551915228366852E-11"/>
    <n v="0"/>
    <n v="0"/>
  </r>
  <r>
    <s v="Kensok"/>
    <s v="Short-Lived Assets"/>
    <s v="Performance &amp; Capacity"/>
    <s v="Enterprise Communication Systems"/>
    <s v="CD"/>
    <s v="AA"/>
    <x v="7"/>
    <s v="General"/>
    <n v="2022"/>
    <n v="0.47784834680000005"/>
    <n v="0.15089759249999998"/>
    <n v="171712.43"/>
    <n v="2285.73"/>
    <n v="19493.530000000002"/>
    <n v="12026.82"/>
    <n v="13393.550000000001"/>
    <n v="1373.46"/>
    <n v="416743.87999999995"/>
    <n v="40995.520000000004"/>
    <n v="15750.48"/>
    <n v="39352.67"/>
    <n v="16431.400000000001"/>
    <n v="15969.970000000001"/>
    <n v="765529.44"/>
    <n v="0"/>
    <n v="765529.44"/>
    <n v="0"/>
    <n v="0"/>
    <n v="82052.500800510723"/>
    <n v="1092.2323017311642"/>
    <n v="9314.9510837962061"/>
    <n v="5746.9960542611761"/>
    <n v="6400.0857252831411"/>
    <n v="656.30559039592811"/>
    <n v="199140.37409701757"/>
    <n v="19589.641458206341"/>
    <n v="7526.3408293064649"/>
    <n v="18804.608301665958"/>
    <n v="7851.7173256095211"/>
    <n v="7631.2237629455976"/>
    <n v="365806.97733072983"/>
    <n v="0"/>
    <n v="365806.97733072983"/>
    <n v="0"/>
    <n v="0"/>
    <n v="25910.992289324771"/>
    <n v="344.91115410502499"/>
    <n v="2941.526746326525"/>
    <n v="1814.8181834308498"/>
    <n v="2021.054450028375"/>
    <n v="207.25180739504998"/>
    <n v="62885.648181108882"/>
    <n v="6186.1252712856003"/>
    <n v="2376.7095127193998"/>
    <n v="5938.2231614469738"/>
    <n v="2479.4587014045001"/>
    <n v="2409.8300252972249"/>
    <n v="115516.54948387317"/>
    <n v="0"/>
    <n v="115516.54948387317"/>
    <n v="0"/>
    <n v="0"/>
  </r>
  <r>
    <s v="Kensok"/>
    <s v="Short-Lived Assets"/>
    <s v="Performance &amp; Capacity"/>
    <s v="Enterprise Communication Systems"/>
    <s v="CD"/>
    <s v="AA"/>
    <x v="0"/>
    <s v="Hardware"/>
    <n v="2022"/>
    <n v="0.47784834680000005"/>
    <n v="0.15089759249999998"/>
    <n v="-6491.0700000000006"/>
    <n v="669.4"/>
    <n v="71.47"/>
    <n v="0"/>
    <n v="4600.1400000000003"/>
    <n v="408558.96"/>
    <n v="-407.1"/>
    <n v="-215275.5"/>
    <n v="133239.15"/>
    <n v="1177.81"/>
    <n v="3960.87"/>
    <n v="555810.78"/>
    <n v="885914.91000000015"/>
    <n v="0"/>
    <n v="885914.91000000015"/>
    <n v="0"/>
    <n v="0"/>
    <n v="-3101.7470684630766"/>
    <n v="319.87168334792"/>
    <n v="34.151821345796002"/>
    <n v="0"/>
    <n v="2198.1692940485523"/>
    <n v="195229.22360632734"/>
    <n v="-194.53206198228003"/>
    <n v="-102869.0417815434"/>
    <n v="63668.107556537223"/>
    <n v="562.81456134450798"/>
    <n v="1892.695181389716"/>
    <n v="265593.26235661854"/>
    <n v="423332.97514897084"/>
    <n v="0"/>
    <n v="423332.97514897084"/>
    <n v="0"/>
    <n v="0"/>
    <n v="-979.48683574897495"/>
    <n v="101.01084841949998"/>
    <n v="10.784650935974998"/>
    <n v="0"/>
    <n v="694.15005116294992"/>
    <n v="61650.563458303797"/>
    <n v="-61.430409906749993"/>
    <n v="-32484.554674233746"/>
    <n v="20105.466961746373"/>
    <n v="177.72869342242498"/>
    <n v="597.68574720547497"/>
    <n v="83870.508587547141"/>
    <n v="133682.42707885418"/>
    <n v="0"/>
    <n v="133682.42707885418"/>
    <n v="0"/>
    <n v="0"/>
  </r>
  <r>
    <s v="Kensok"/>
    <s v="Short-Lived Assets"/>
    <s v="Performance &amp; Capacity"/>
    <s v="Enterprise Communication Systems"/>
    <s v="CD"/>
    <s v="AA"/>
    <x v="6"/>
    <s v="Intangibles"/>
    <n v="2022"/>
    <n v="0.47784834680000005"/>
    <n v="0.15089759249999998"/>
    <n v="-154001.35"/>
    <n v="50817.130000000005"/>
    <n v="79703.03"/>
    <n v="17461.63"/>
    <n v="16515.84"/>
    <n v="2084.1"/>
    <n v="7003.35"/>
    <n v="1749.37"/>
    <n v="726.9"/>
    <n v="18.48"/>
    <n v="619787.01"/>
    <n v="396436.51"/>
    <n v="1038302"/>
    <n v="0"/>
    <n v="1038302"/>
    <n v="0"/>
    <n v="0"/>
    <n v="-73589.290502468197"/>
    <n v="24282.881559620688"/>
    <n v="38085.961120450804"/>
    <n v="8344.0110279332857"/>
    <n v="7892.0668400133127"/>
    <n v="995.88373956588009"/>
    <n v="3346.5392195617806"/>
    <n v="835.93356244151607"/>
    <n v="347.34796328892003"/>
    <n v="8.8306374488640014"/>
    <n v="296164.19809661509"/>
    <n v="189436.53091466168"/>
    <n v="496150.89417913358"/>
    <n v="0"/>
    <n v="496150.89417913358"/>
    <n v="0"/>
    <n v="0"/>
    <n v="-23238.432956749872"/>
    <n v="7668.1825747595249"/>
    <n v="12026.995341955273"/>
    <n v="2634.9179281257748"/>
    <n v="2492.2004941151999"/>
    <n v="314.48567252924994"/>
    <n v="1056.7886544348748"/>
    <n v="263.97572139172496"/>
    <n v="109.68745998824998"/>
    <n v="2.7885875093999997"/>
    <n v="93524.36767177342"/>
    <n v="59821.314938102172"/>
    <n v="156677.27208793498"/>
    <n v="0"/>
    <n v="156677.27208793498"/>
    <n v="0"/>
    <n v="0"/>
  </r>
  <r>
    <s v="Kensok"/>
    <s v="Short-Lived Assets"/>
    <s v="Performance &amp; Capacity"/>
    <s v="Enterprise Communication Systems"/>
    <s v="CD"/>
    <s v="AA"/>
    <x v="1"/>
    <s v="Intangibles"/>
    <n v="2022"/>
    <n v="0.47784834680000005"/>
    <n v="0.15089759249999998"/>
    <n v="121.36"/>
    <n v="864.67"/>
    <n v="92.31"/>
    <n v="0"/>
    <n v="1359.15"/>
    <n v="184197.90000000002"/>
    <n v="449872.62"/>
    <n v="427310.16000000003"/>
    <n v="156323.51"/>
    <n v="25000.329999999998"/>
    <n v="149527.5"/>
    <n v="182944.04"/>
    <n v="1577613.55"/>
    <n v="0"/>
    <n v="1577613.55"/>
    <n v="0"/>
    <n v="0"/>
    <n v="57.991675367648007"/>
    <n v="413.18113002755604"/>
    <n v="44.110180893108009"/>
    <n v="0"/>
    <n v="649.46758055322016"/>
    <n v="88018.661999031741"/>
    <n v="214970.88773758462"/>
    <n v="204189.45352684351"/>
    <n v="74698.930819473273"/>
    <n v="11946.366359954443"/>
    <n v="71451.46867613701"/>
    <n v="87419.507070913081"/>
    <n v="753860.02675677929"/>
    <n v="0"/>
    <n v="753860.02675677929"/>
    <n v="0"/>
    <n v="0"/>
    <n v="18.312931825799996"/>
    <n v="130.47662130697498"/>
    <n v="13.929356763674999"/>
    <n v="0"/>
    <n v="205.09246284637499"/>
    <n v="27795.019653555752"/>
    <n v="67884.695289667347"/>
    <n v="64480.074394789801"/>
    <n v="23588.841310149674"/>
    <n v="3772.4896087055245"/>
    <n v="22563.339762543746"/>
    <n v="27605.8151982237"/>
    <n v="238058.08659037837"/>
    <n v="0"/>
    <n v="238058.08659037837"/>
    <n v="0"/>
    <n v="0"/>
  </r>
  <r>
    <s v="Kensok"/>
    <s v="Short-Lived Assets"/>
    <s v="Performance &amp; Capacity"/>
    <s v="Enterprise Network Infrastructure"/>
    <s v="CD"/>
    <s v="AA"/>
    <x v="7"/>
    <s v="General"/>
    <n v="2022"/>
    <n v="0.47784834680000005"/>
    <n v="0.15089759249999998"/>
    <n v="0"/>
    <n v="0"/>
    <n v="0"/>
    <n v="0"/>
    <n v="276291.38"/>
    <n v="9036.86"/>
    <n v="4545.21"/>
    <n v="10704.88"/>
    <n v="26604.36"/>
    <n v="6628.58"/>
    <n v="15966.97"/>
    <n v="13272.96"/>
    <n v="363051.2"/>
    <n v="0"/>
    <n v="363051.2"/>
    <n v="0"/>
    <n v="0"/>
    <n v="0"/>
    <n v="0"/>
    <n v="0"/>
    <n v="0"/>
    <n v="132025.37916809059"/>
    <n v="4318.2486112630486"/>
    <n v="2171.921084358828"/>
    <n v="5115.3092106923841"/>
    <n v="12712.84944367205"/>
    <n v="3167.4559946315444"/>
    <n v="7629.7902179051962"/>
    <n v="6342.4619931425286"/>
    <n v="173483.41572375616"/>
    <n v="0"/>
    <n v="173483.41572375616"/>
    <n v="0"/>
    <n v="0"/>
    <n v="0"/>
    <n v="0"/>
    <n v="0"/>
    <n v="0"/>
    <n v="41691.704070502645"/>
    <n v="1363.64041775955"/>
    <n v="685.86124640692492"/>
    <n v="1615.3406200013997"/>
    <n v="4014.5338740032998"/>
    <n v="1000.2367636936499"/>
    <n v="2409.3773325197244"/>
    <n v="2002.8577093487997"/>
    <n v="54783.552034235981"/>
    <n v="0"/>
    <n v="54783.552034235981"/>
    <n v="0"/>
    <n v="0"/>
  </r>
  <r>
    <s v="Kensok"/>
    <s v="Short-Lived Assets"/>
    <s v="Customer Service Quality &amp; Reliability"/>
    <s v="Enterprise Security"/>
    <s v="ED"/>
    <s v="AN"/>
    <x v="6"/>
    <s v="Intangibles"/>
    <n v="2022"/>
    <n v="0.68266000000000004"/>
    <n v="0"/>
    <n v="963.48"/>
    <n v="540.01"/>
    <n v="872.91"/>
    <n v="844.91"/>
    <n v="571.70000000000005"/>
    <n v="0"/>
    <n v="0"/>
    <n v="0"/>
    <n v="0"/>
    <n v="0"/>
    <n v="0"/>
    <n v="0"/>
    <n v="3793.01"/>
    <n v="0"/>
    <n v="3793.01"/>
    <n v="0"/>
    <n v="0"/>
    <n v="657.72925680000003"/>
    <n v="368.64322659999999"/>
    <n v="595.90074060000006"/>
    <n v="576.78626059999999"/>
    <n v="390.27672200000006"/>
    <n v="0"/>
    <n v="0"/>
    <n v="0"/>
    <n v="0"/>
    <n v="0"/>
    <n v="0"/>
    <n v="0"/>
    <n v="2589.3362066"/>
    <n v="0"/>
    <n v="2589.3362066"/>
    <n v="0"/>
    <n v="0"/>
    <n v="0"/>
    <n v="0"/>
    <n v="0"/>
    <n v="0"/>
    <n v="0"/>
    <n v="0"/>
    <n v="0"/>
    <n v="0"/>
    <n v="0"/>
    <n v="0"/>
    <n v="0"/>
    <n v="0"/>
    <n v="0"/>
    <n v="0"/>
    <n v="0"/>
    <n v="0"/>
    <n v="0"/>
  </r>
  <r>
    <s v="Kensok"/>
    <s v="Short-Lived Assets"/>
    <s v="Customer Service Quality &amp; Reliability"/>
    <s v="Enterprise Security"/>
    <s v="CD"/>
    <s v="AA"/>
    <x v="10"/>
    <s v="Intangibles"/>
    <n v="2022"/>
    <n v="0.47784834680000005"/>
    <n v="0.15089759249999998"/>
    <n v="-239.34000000000003"/>
    <n v="4663.72"/>
    <n v="9475.17"/>
    <n v="740.88"/>
    <n v="3178.73"/>
    <n v="4077.94"/>
    <n v="1032.95"/>
    <n v="3525.05"/>
    <n v="665.07"/>
    <n v="0"/>
    <n v="0"/>
    <n v="129785.60000000001"/>
    <n v="156905.77000000002"/>
    <n v="0"/>
    <n v="156905.77000000002"/>
    <n v="0"/>
    <n v="0"/>
    <n v="-114.36822332311202"/>
    <n v="2228.5508919380964"/>
    <n v="4527.6943201489566"/>
    <n v="354.02828317718405"/>
    <n v="1518.9508754235642"/>
    <n v="1948.6368873495921"/>
    <n v="493.59344982706006"/>
    <n v="1684.4393148873403"/>
    <n v="317.80260000627607"/>
    <n v="0"/>
    <n v="0"/>
    <n v="62017.834398446088"/>
    <n v="74977.162797881043"/>
    <n v="0"/>
    <n v="74977.162797881043"/>
    <n v="0"/>
    <n v="0"/>
    <n v="-36.115829788950002"/>
    <n v="703.74412009409991"/>
    <n v="1429.7803415282249"/>
    <n v="111.79700833139999"/>
    <n v="479.66270420752494"/>
    <n v="615.35132835944989"/>
    <n v="155.86966817287498"/>
    <n v="531.92155844212493"/>
    <n v="100.357461843975"/>
    <n v="0"/>
    <n v="0"/>
    <n v="19584.334581167997"/>
    <n v="23676.702942358723"/>
    <n v="0"/>
    <n v="23676.702942358723"/>
    <n v="0"/>
    <n v="0"/>
  </r>
  <r>
    <s v="Kensok"/>
    <s v="Short-Lived Assets"/>
    <s v="Customer Service Quality &amp; Reliability"/>
    <s v="Enterprise Security"/>
    <s v="CD"/>
    <s v="AA"/>
    <x v="7"/>
    <s v="General"/>
    <n v="2022"/>
    <n v="0.47784834680000005"/>
    <n v="0.15089759249999998"/>
    <n v="0"/>
    <n v="0"/>
    <n v="0"/>
    <n v="0"/>
    <n v="0"/>
    <n v="0"/>
    <n v="0"/>
    <n v="0"/>
    <n v="235261.22"/>
    <n v="2860.07"/>
    <n v="0"/>
    <n v="0"/>
    <n v="238121.29"/>
    <n v="0"/>
    <n v="238121.29"/>
    <n v="0"/>
    <n v="0"/>
    <n v="0"/>
    <n v="0"/>
    <n v="0"/>
    <n v="0"/>
    <n v="0"/>
    <n v="0"/>
    <n v="0"/>
    <n v="0"/>
    <n v="112419.18504315111"/>
    <n v="1366.6797212322763"/>
    <n v="0"/>
    <n v="0"/>
    <n v="113785.86476438338"/>
    <n v="0"/>
    <n v="113785.86476438338"/>
    <n v="0"/>
    <n v="0"/>
    <n v="0"/>
    <n v="0"/>
    <n v="0"/>
    <n v="0"/>
    <n v="0"/>
    <n v="0"/>
    <n v="0"/>
    <n v="0"/>
    <n v="35500.351706612848"/>
    <n v="431.57767738147498"/>
    <n v="0"/>
    <n v="0"/>
    <n v="35931.92938399432"/>
    <n v="0"/>
    <n v="35931.92938399432"/>
    <n v="0"/>
    <n v="0"/>
  </r>
  <r>
    <s v="Kensok"/>
    <s v="Short-Lived Assets"/>
    <s v="Customer Service Quality &amp; Reliability"/>
    <s v="Enterprise Security"/>
    <s v="CD"/>
    <s v="AA"/>
    <x v="0"/>
    <s v="Hardware"/>
    <n v="2022"/>
    <n v="0.47784834680000005"/>
    <n v="0.15089759249999998"/>
    <n v="-4853.9699999999993"/>
    <n v="33333.160000000003"/>
    <n v="14760.95"/>
    <n v="10282.709999999999"/>
    <n v="11792.31"/>
    <n v="24690.449999999997"/>
    <n v="-4446.2999999999993"/>
    <n v="43368.060000000005"/>
    <n v="199216.62"/>
    <n v="6482.5199999999995"/>
    <n v="18347.72"/>
    <n v="32038.32"/>
    <n v="385012.55"/>
    <n v="0"/>
    <n v="385012.55"/>
    <n v="0"/>
    <n v="0"/>
    <n v="-2319.461539916796"/>
    <n v="15928.195399619892"/>
    <n v="7053.4955546974606"/>
    <n v="4913.575974123828"/>
    <n v="5634.9358384531079"/>
    <n v="11798.29071424806"/>
    <n v="-2124.6571043768399"/>
    <n v="20723.355774923213"/>
    <n v="95195.332522083816"/>
    <n v="3097.6614650979359"/>
    <n v="8767.4276695492972"/>
    <n v="15309.458246249378"/>
    <n v="183977.61051475239"/>
    <n v="0"/>
    <n v="183977.61051475239"/>
    <n v="0"/>
    <n v="0"/>
    <n v="-732.45238706722478"/>
    <n v="5029.8935944172999"/>
    <n v="2227.3918180128749"/>
    <n v="1551.6361833756746"/>
    <n v="1779.4311890136746"/>
    <n v="3725.729462741624"/>
    <n v="-670.93596553274983"/>
    <n v="6544.1358453955499"/>
    <n v="30061.308343987344"/>
    <n v="978.19666133309977"/>
    <n v="2768.6267758640997"/>
    <n v="4834.505355744599"/>
    <n v="58097.466877285871"/>
    <n v="0"/>
    <n v="58097.466877285871"/>
    <n v="0"/>
    <n v="0"/>
  </r>
  <r>
    <s v="Kensok"/>
    <s v="Short-Lived Assets"/>
    <s v="Customer Service Quality &amp; Reliability"/>
    <s v="Enterprise Security"/>
    <s v="ED"/>
    <s v="AN"/>
    <x v="3"/>
    <s v="Transmission"/>
    <n v="2022"/>
    <n v="0.65539999999999998"/>
    <n v="0"/>
    <n v="0"/>
    <n v="0"/>
    <n v="0"/>
    <n v="0"/>
    <n v="413208.42"/>
    <n v="903.77"/>
    <n v="-50.83"/>
    <n v="1196.68"/>
    <n v="2292.5100000000002"/>
    <n v="203.5"/>
    <n v="1661.09"/>
    <n v="210.88"/>
    <n v="419626.02"/>
    <n v="0"/>
    <n v="419626.02"/>
    <n v="0"/>
    <n v="0"/>
    <n v="0"/>
    <n v="0"/>
    <n v="0"/>
    <n v="0"/>
    <n v="270816.79846799996"/>
    <n v="592.33085799999992"/>
    <n v="-33.313981999999996"/>
    <n v="784.30407200000002"/>
    <n v="1502.5110540000001"/>
    <n v="133.37389999999999"/>
    <n v="1088.6783859999998"/>
    <n v="138.21075199999999"/>
    <n v="275022.89350799995"/>
    <n v="0"/>
    <n v="275022.89350799995"/>
    <n v="0"/>
    <n v="0"/>
    <n v="0"/>
    <n v="0"/>
    <n v="0"/>
    <n v="0"/>
    <n v="0"/>
    <n v="0"/>
    <n v="0"/>
    <n v="0"/>
    <n v="0"/>
    <n v="0"/>
    <n v="0"/>
    <n v="0"/>
    <n v="0"/>
    <n v="0"/>
    <n v="0"/>
    <n v="0"/>
    <n v="0"/>
  </r>
  <r>
    <s v="Kensok"/>
    <s v="Short-Lived Assets"/>
    <s v="Customer Service Quality &amp; Reliability"/>
    <s v="Enterprise Security"/>
    <s v="CD"/>
    <s v="AA"/>
    <x v="1"/>
    <s v="Intangibles"/>
    <n v="2022"/>
    <n v="0.47784834680000005"/>
    <n v="0.15089759249999998"/>
    <n v="-247.62"/>
    <n v="0"/>
    <n v="0"/>
    <n v="0"/>
    <n v="0"/>
    <n v="0"/>
    <n v="37008.870000000003"/>
    <n v="0"/>
    <n v="-37008.870000000003"/>
    <n v="0"/>
    <n v="0"/>
    <n v="490926.68000000005"/>
    <n v="490679.06000000006"/>
    <n v="0"/>
    <n v="490679.06000000006"/>
    <n v="0"/>
    <n v="0"/>
    <n v="-118.32480763461601"/>
    <n v="0"/>
    <n v="0"/>
    <n v="0"/>
    <n v="0"/>
    <n v="0"/>
    <n v="17684.627346436118"/>
    <n v="0"/>
    <n v="-17684.627346436118"/>
    <n v="0"/>
    <n v="0"/>
    <n v="234588.50243801269"/>
    <n v="234470.17763037808"/>
    <n v="0"/>
    <n v="234470.17763037808"/>
    <n v="0"/>
    <n v="0"/>
    <n v="-37.365261854849997"/>
    <n v="0"/>
    <n v="0"/>
    <n v="0"/>
    <n v="0"/>
    <n v="0"/>
    <n v="5584.5493841454745"/>
    <n v="0"/>
    <n v="-5584.5493841454745"/>
    <n v="0"/>
    <n v="0"/>
    <n v="74079.654106017901"/>
    <n v="74042.288844163049"/>
    <n v="0"/>
    <n v="74042.288844163049"/>
    <n v="0"/>
    <n v="0"/>
  </r>
  <r>
    <s v="Kensok"/>
    <s v="Short-Lived Assets"/>
    <s v="Customer Service Quality &amp; Reliability"/>
    <s v="Enterprise Security"/>
    <s v="CD"/>
    <s v="AA"/>
    <x v="6"/>
    <s v="Intangibles"/>
    <n v="2022"/>
    <n v="0.47784834680000005"/>
    <n v="0.15089759249999998"/>
    <n v="-24611.870000000003"/>
    <n v="154044.96"/>
    <n v="52166.209999999992"/>
    <n v="33626.78"/>
    <n v="36065.230000000003"/>
    <n v="98137.4"/>
    <n v="-45693.899999999994"/>
    <n v="52615.909999999996"/>
    <n v="116362.64000000001"/>
    <n v="11907.249999999998"/>
    <n v="60562.009999999995"/>
    <n v="243074.34"/>
    <n v="788256.95999999985"/>
    <n v="0"/>
    <n v="788256.95999999985"/>
    <n v="0"/>
    <n v="0"/>
    <n v="-11760.741391156518"/>
    <n v="73610.129468872125"/>
    <n v="24927.537207321628"/>
    <n v="16068.501231207305"/>
    <n v="17233.710532461766"/>
    <n v="46894.794349250318"/>
    <n v="-21834.754573844519"/>
    <n v="25142.425608877587"/>
    <n v="55603.695153283566"/>
    <n v="5689.8597274343001"/>
    <n v="28939.456357385068"/>
    <n v="116152.67151850113"/>
    <n v="376667.28518959373"/>
    <n v="0"/>
    <n v="376667.28518959373"/>
    <n v="0"/>
    <n v="0"/>
    <n v="-3713.8719299229751"/>
    <n v="23245.013600758797"/>
    <n v="7871.755498849423"/>
    <n v="5074.2001455271493"/>
    <n v="5442.1563799587748"/>
    <n v="14808.697394209497"/>
    <n v="-6895.0995019357488"/>
    <n v="7939.6141461966736"/>
    <n v="17558.8422329442"/>
    <n v="1796.7753582956245"/>
    <n v="9138.661505960923"/>
    <n v="36679.332704526445"/>
    <n v="118946.07753536878"/>
    <n v="0"/>
    <n v="118946.07753536878"/>
    <n v="0"/>
    <n v="0"/>
  </r>
  <r>
    <s v="Kensok"/>
    <s v="Programs"/>
    <s v="Performance &amp; Capacity"/>
    <s v="Environmental Control &amp; Monitoring Systems"/>
    <s v="CD"/>
    <s v="AA"/>
    <x v="0"/>
    <s v="Hardware"/>
    <n v="2022"/>
    <n v="0.47784834680000005"/>
    <n v="0.15089759249999998"/>
    <n v="0"/>
    <n v="0"/>
    <n v="0"/>
    <n v="0"/>
    <n v="0"/>
    <n v="0"/>
    <n v="0"/>
    <n v="0"/>
    <n v="0"/>
    <n v="76103.11"/>
    <n v="1939.62"/>
    <n v="1986.18"/>
    <n v="80028.909999999989"/>
    <n v="0"/>
    <n v="80028.909999999989"/>
    <n v="0"/>
    <n v="0"/>
    <n v="0"/>
    <n v="0"/>
    <n v="0"/>
    <n v="0"/>
    <n v="0"/>
    <n v="0"/>
    <n v="0"/>
    <n v="0"/>
    <n v="0"/>
    <n v="36365.745299838549"/>
    <n v="926.84421042021609"/>
    <n v="949.09282944722418"/>
    <n v="38241.682339705992"/>
    <n v="0"/>
    <n v="38241.682339705992"/>
    <n v="0"/>
    <n v="0"/>
    <n v="0"/>
    <n v="0"/>
    <n v="0"/>
    <n v="0"/>
    <n v="0"/>
    <n v="0"/>
    <n v="0"/>
    <n v="0"/>
    <n v="0"/>
    <n v="11483.776080762675"/>
    <n v="292.68398836484994"/>
    <n v="299.70978027164995"/>
    <n v="12076.169849399175"/>
    <n v="0"/>
    <n v="12076.169849399175"/>
    <n v="0"/>
    <n v="0"/>
  </r>
  <r>
    <s v="Kensok"/>
    <s v="Programs"/>
    <s v="Performance &amp; Capacity"/>
    <s v="Environmental Control &amp; Monitoring Systems"/>
    <s v="CD"/>
    <s v="AA"/>
    <x v="7"/>
    <s v="General"/>
    <n v="2022"/>
    <n v="0.47784834680000005"/>
    <n v="0.15089759249999998"/>
    <n v="1604.9500000000032"/>
    <n v="5462.8200000000006"/>
    <n v="13178.32"/>
    <n v="47162.55"/>
    <n v="8295.92"/>
    <n v="77051.009999999995"/>
    <n v="3765.2299999999996"/>
    <n v="155731.03"/>
    <n v="286411.44"/>
    <n v="56198.14"/>
    <n v="80551.59"/>
    <n v="25435.620000000006"/>
    <n v="760848.62"/>
    <n v="0"/>
    <n v="760848.62"/>
    <n v="0"/>
    <n v="0"/>
    <n v="766.92270419666158"/>
    <n v="2610.3995058659766"/>
    <n v="6297.2384256013765"/>
    <n v="22536.546548372342"/>
    <n v="3964.1916571850566"/>
    <n v="36818.697747770268"/>
    <n v="1799.2089308217639"/>
    <n v="74415.815230961205"/>
    <n v="136861.23310860741"/>
    <n v="26854.188292234954"/>
    <n v="38491.444113611411"/>
    <n v="12154.368966833021"/>
    <n v="363570.25523206149"/>
    <n v="0"/>
    <n v="363570.25523206149"/>
    <n v="0"/>
    <n v="0"/>
    <n v="242.18309108287545"/>
    <n v="824.32638626084997"/>
    <n v="1988.5767611945998"/>
    <n v="7116.7152511608747"/>
    <n v="1251.8343555725999"/>
    <n v="11626.811908693422"/>
    <n v="568.16414220877482"/>
    <n v="23499.437504545273"/>
    <n v="43218.796760458194"/>
    <n v="8480.1640289779498"/>
    <n v="12155.041003047074"/>
    <n v="3838.1738217448506"/>
    <n v="114810.22501494734"/>
    <n v="0"/>
    <n v="114810.22501494734"/>
    <n v="0"/>
    <n v="0"/>
  </r>
  <r>
    <s v="Kensok"/>
    <s v="Short-Lived Assets"/>
    <s v="Performance &amp; Capacity"/>
    <s v="ET Modernization &amp; Operational Efficiency - Technology"/>
    <s v="CD"/>
    <s v="AA"/>
    <x v="0"/>
    <s v="Hardware"/>
    <n v="2022"/>
    <n v="0.47784834680000005"/>
    <n v="0.15089759249999998"/>
    <n v="1324.05"/>
    <n v="8026.05"/>
    <n v="1896.73"/>
    <n v="167.05"/>
    <n v="-105780.29"/>
    <n v="83.2"/>
    <n v="0"/>
    <n v="0"/>
    <n v="0"/>
    <n v="0"/>
    <n v="0"/>
    <n v="0"/>
    <n v="-94283.209999999992"/>
    <n v="0"/>
    <n v="-94283.209999999992"/>
    <n v="0"/>
    <n v="0"/>
    <n v="632.69510358054004"/>
    <n v="3835.2347238341404"/>
    <n v="906.34929482596408"/>
    <n v="79.824566332940009"/>
    <n v="-50546.936700524573"/>
    <n v="39.756982453760003"/>
    <n v="0"/>
    <n v="0"/>
    <n v="0"/>
    <n v="0"/>
    <n v="0"/>
    <n v="0"/>
    <n v="-45053.076029497235"/>
    <n v="0"/>
    <n v="-45053.076029497235"/>
    <n v="0"/>
    <n v="0"/>
    <n v="199.79595734962498"/>
    <n v="1211.1116222846249"/>
    <n v="286.21199062252498"/>
    <n v="25.207442827125"/>
    <n v="-15961.991094951822"/>
    <n v="12.554679695999999"/>
    <n v="0"/>
    <n v="0"/>
    <n v="0"/>
    <n v="0"/>
    <n v="0"/>
    <n v="0"/>
    <n v="-14227.109402171922"/>
    <n v="0"/>
    <n v="-14227.109402171922"/>
    <n v="0"/>
    <n v="0"/>
  </r>
  <r>
    <s v="Kensok"/>
    <s v="Short-Lived Assets"/>
    <s v="Performance &amp; Capacity"/>
    <s v="ET Modernization &amp; Operational Efficiency - Technology"/>
    <s v="ED"/>
    <s v="AN"/>
    <x v="6"/>
    <s v="Intangibles"/>
    <n v="2022"/>
    <n v="0.68266000000000004"/>
    <n v="0"/>
    <n v="0"/>
    <n v="7721.27"/>
    <n v="0"/>
    <n v="0"/>
    <n v="0"/>
    <n v="0"/>
    <n v="0"/>
    <n v="0"/>
    <n v="0"/>
    <n v="0"/>
    <n v="0"/>
    <n v="0"/>
    <n v="7721.27"/>
    <n v="0"/>
    <n v="7721.27"/>
    <n v="0"/>
    <n v="0"/>
    <n v="0"/>
    <n v="5271.0021782000003"/>
    <n v="0"/>
    <n v="0"/>
    <n v="0"/>
    <n v="0"/>
    <n v="0"/>
    <n v="0"/>
    <n v="0"/>
    <n v="0"/>
    <n v="0"/>
    <n v="0"/>
    <n v="5271.0021782000003"/>
    <n v="0"/>
    <n v="5271.0021782000003"/>
    <n v="0"/>
    <n v="0"/>
    <n v="0"/>
    <n v="0"/>
    <n v="0"/>
    <n v="0"/>
    <n v="0"/>
    <n v="0"/>
    <n v="0"/>
    <n v="0"/>
    <n v="0"/>
    <n v="0"/>
    <n v="0"/>
    <n v="0"/>
    <n v="0"/>
    <n v="0"/>
    <n v="0"/>
    <n v="0"/>
    <n v="0"/>
  </r>
  <r>
    <s v="Kensok"/>
    <s v="Short-Lived Assets"/>
    <s v="Performance &amp; Capacity"/>
    <s v="ET Modernization &amp; Operational Efficiency - Technology"/>
    <s v="CD"/>
    <s v="AA"/>
    <x v="10"/>
    <s v="Intangibles"/>
    <n v="2022"/>
    <n v="0.47784834680000005"/>
    <n v="0.15089759249999998"/>
    <n v="0"/>
    <n v="0"/>
    <n v="0"/>
    <n v="0"/>
    <n v="0"/>
    <n v="0"/>
    <n v="0"/>
    <n v="0"/>
    <n v="67003.08"/>
    <n v="0"/>
    <n v="0"/>
    <n v="0"/>
    <n v="67003.08"/>
    <n v="0"/>
    <n v="67003.08"/>
    <n v="0"/>
    <n v="0"/>
    <n v="0"/>
    <n v="0"/>
    <n v="0"/>
    <n v="0"/>
    <n v="0"/>
    <n v="0"/>
    <n v="0"/>
    <n v="0"/>
    <n v="32017.311008508146"/>
    <n v="0"/>
    <n v="0"/>
    <n v="0"/>
    <n v="32017.311008508146"/>
    <n v="0"/>
    <n v="32017.311008508146"/>
    <n v="0"/>
    <n v="0"/>
    <n v="0"/>
    <n v="0"/>
    <n v="0"/>
    <n v="0"/>
    <n v="0"/>
    <n v="0"/>
    <n v="0"/>
    <n v="0"/>
    <n v="10110.603462084899"/>
    <n v="0"/>
    <n v="0"/>
    <n v="0"/>
    <n v="10110.603462084899"/>
    <n v="0"/>
    <n v="10110.603462084899"/>
    <n v="0"/>
    <n v="0"/>
  </r>
  <r>
    <s v="Kensok"/>
    <s v="Short-Lived Assets"/>
    <s v="Performance &amp; Capacity"/>
    <s v="ET Modernization &amp; Operational Efficiency - Technology"/>
    <s v="CD"/>
    <s v="AA"/>
    <x v="1"/>
    <s v="Intangibles"/>
    <n v="2022"/>
    <n v="0.47784834680000005"/>
    <n v="0.15089759249999998"/>
    <n v="471.43"/>
    <n v="545.49"/>
    <n v="163.80000000000001"/>
    <n v="93.68"/>
    <n v="0"/>
    <n v="0"/>
    <n v="0"/>
    <n v="0"/>
    <n v="0"/>
    <n v="14414"/>
    <n v="138516.45000000001"/>
    <n v="114438.56"/>
    <n v="268643.41000000003"/>
    <n v="0"/>
    <n v="268643.41000000003"/>
    <n v="0"/>
    <n v="0"/>
    <n v="225.27204613192401"/>
    <n v="260.66149469593205"/>
    <n v="78.271559205840006"/>
    <n v="44.764833128224005"/>
    <n v="0"/>
    <n v="0"/>
    <n v="0"/>
    <n v="0"/>
    <n v="0"/>
    <n v="6887.7060707752007"/>
    <n v="66189.856637104866"/>
    <n v="54684.276706172612"/>
    <n v="128370.80934721458"/>
    <n v="0"/>
    <n v="128370.80934721458"/>
    <n v="0"/>
    <n v="0"/>
    <n v="71.137652032275"/>
    <n v="82.313127732824995"/>
    <n v="24.717025651499998"/>
    <n v="14.1360864654"/>
    <n v="0"/>
    <n v="0"/>
    <n v="0"/>
    <n v="0"/>
    <n v="0"/>
    <n v="2175.0378982949996"/>
    <n v="20901.798826646624"/>
    <n v="17268.503193166798"/>
    <n v="40537.643809990419"/>
    <n v="0"/>
    <n v="40537.643809990419"/>
    <n v="0"/>
    <n v="0"/>
  </r>
  <r>
    <s v="Kensok"/>
    <s v="Short-Lived Assets"/>
    <s v="Performance &amp; Capacity"/>
    <s v="ET Modernization &amp; Operational Efficiency - Technology"/>
    <s v="CD"/>
    <s v="AA"/>
    <x v="6"/>
    <s v="Intangibles"/>
    <n v="2022"/>
    <n v="0.47784834680000005"/>
    <n v="0.15089759249999998"/>
    <n v="4215.1600000000008"/>
    <n v="38880.54"/>
    <n v="8642.24"/>
    <n v="1250.8200000000002"/>
    <n v="105780.2900000001"/>
    <n v="155058.20999999996"/>
    <n v="123476.41"/>
    <n v="28539.479999999996"/>
    <n v="17161.149999999994"/>
    <n v="-133.97000000000003"/>
    <n v="795.85"/>
    <n v="589209.96"/>
    <n v="1072876.1400000001"/>
    <n v="0"/>
    <n v="1072876.1400000001"/>
    <n v="0"/>
    <n v="0"/>
    <n v="2014.2072374974884"/>
    <n v="18579.001761691274"/>
    <n v="4129.6800966488327"/>
    <n v="597.70226914437615"/>
    <n v="50546.936700524624"/>
    <n v="74094.309306267212"/>
    <n v="59002.998387298998"/>
    <n v="13637.543336531664"/>
    <n v="8200.4271566868174"/>
    <n v="-64.017343020796019"/>
    <n v="380.29560680078004"/>
    <n v="281553.00530409411"/>
    <n v="512672.08982016542"/>
    <n v="0"/>
    <n v="512672.08982016542"/>
    <n v="0"/>
    <n v="0"/>
    <n v="636.05749600230001"/>
    <n v="5866.9798810999491"/>
    <n v="1304.0932098071999"/>
    <n v="188.74572665085"/>
    <n v="15961.991094951838"/>
    <n v="23397.910586359416"/>
    <n v="18632.292999542922"/>
    <n v="4306.5388232018986"/>
    <n v="2589.5762195313737"/>
    <n v="-20.215750467225003"/>
    <n v="120.09184899112499"/>
    <n v="88910.364441021287"/>
    <n v="161894.42657669296"/>
    <n v="0"/>
    <n v="161894.42657669296"/>
    <n v="0"/>
    <n v="0"/>
  </r>
  <r>
    <s v="Kensok"/>
    <s v="Short-Lived Assets"/>
    <s v="Customer Service Quality &amp; Reliability"/>
    <s v="Facilities and Storage Location Security"/>
    <s v="CD"/>
    <s v="AA"/>
    <x v="0"/>
    <s v="Hardware"/>
    <n v="2022"/>
    <n v="0.47784834680000005"/>
    <n v="0.15089759249999998"/>
    <n v="2471.1"/>
    <n v="3029.13"/>
    <n v="18980.190000000002"/>
    <n v="944.97"/>
    <n v="0"/>
    <n v="2083.7800000000002"/>
    <n v="-288.64"/>
    <n v="0"/>
    <n v="0"/>
    <n v="0"/>
    <n v="0"/>
    <n v="0"/>
    <n v="27220.530000000002"/>
    <n v="0"/>
    <n v="27220.530000000002"/>
    <n v="0"/>
    <n v="0"/>
    <n v="1180.8110497774801"/>
    <n v="1447.4647627422842"/>
    <n v="9069.6524134498941"/>
    <n v="451.55235227559604"/>
    <n v="0"/>
    <n v="995.73082809490415"/>
    <n v="-137.92614682035202"/>
    <n v="0"/>
    <n v="0"/>
    <n v="0"/>
    <n v="0"/>
    <n v="0"/>
    <n v="13007.285259519807"/>
    <n v="0"/>
    <n v="13007.285259519807"/>
    <n v="0"/>
    <n v="0"/>
    <n v="372.88304082674995"/>
    <n v="457.08842436952494"/>
    <n v="2864.0649761925752"/>
    <n v="142.593697984725"/>
    <n v="0"/>
    <n v="314.43738529964997"/>
    <n v="-43.555081099199995"/>
    <n v="0"/>
    <n v="0"/>
    <n v="0"/>
    <n v="0"/>
    <n v="0"/>
    <n v="4107.5124435740254"/>
    <n v="0"/>
    <n v="4107.5124435740254"/>
    <n v="0"/>
    <n v="0"/>
  </r>
  <r>
    <s v="Kensok"/>
    <s v="Short-Lived Assets"/>
    <s v="Customer Service Quality &amp; Reliability"/>
    <s v="Facilities and Storage Location Security"/>
    <s v="CD"/>
    <s v="AA"/>
    <x v="7"/>
    <s v="General"/>
    <n v="2022"/>
    <n v="0.47784834680000005"/>
    <n v="0.15089759249999998"/>
    <n v="0"/>
    <n v="0"/>
    <n v="0"/>
    <n v="0"/>
    <n v="0"/>
    <n v="0"/>
    <n v="0"/>
    <n v="0"/>
    <n v="0"/>
    <n v="0"/>
    <n v="0"/>
    <n v="121396.95"/>
    <n v="121396.95"/>
    <n v="0"/>
    <n v="121396.95"/>
    <n v="0"/>
    <n v="0"/>
    <n v="0"/>
    <n v="0"/>
    <n v="0"/>
    <n v="0"/>
    <n v="0"/>
    <n v="0"/>
    <n v="0"/>
    <n v="0"/>
    <n v="0"/>
    <n v="0"/>
    <n v="0"/>
    <n v="58009.331864062267"/>
    <n v="58009.331864062267"/>
    <n v="0"/>
    <n v="58009.331864062267"/>
    <n v="0"/>
    <n v="0"/>
    <n v="0"/>
    <n v="0"/>
    <n v="0"/>
    <n v="0"/>
    <n v="0"/>
    <n v="0"/>
    <n v="0"/>
    <n v="0"/>
    <n v="0"/>
    <n v="0"/>
    <n v="0"/>
    <n v="18318.507491842873"/>
    <n v="18318.507491842873"/>
    <n v="0"/>
    <n v="18318.507491842873"/>
    <n v="0"/>
    <n v="0"/>
  </r>
  <r>
    <s v="Kensok"/>
    <s v="Short-Lived Assets"/>
    <s v="Customer Service Quality &amp; Reliability"/>
    <s v="Facilities and Storage Location Security"/>
    <s v="CD"/>
    <s v="AN"/>
    <x v="7"/>
    <s v="General"/>
    <n v="2022"/>
    <n v="0.52713639880000007"/>
    <n v="0.16611495299999998"/>
    <n v="0"/>
    <n v="0"/>
    <n v="0"/>
    <n v="0"/>
    <n v="0"/>
    <n v="0"/>
    <n v="0"/>
    <n v="121641.34"/>
    <n v="47588.68"/>
    <n v="10217.24"/>
    <n v="-2654.62"/>
    <n v="3703.46"/>
    <n v="180496.09999999998"/>
    <n v="0"/>
    <n v="180496.09999999998"/>
    <n v="0"/>
    <n v="0"/>
    <n v="0"/>
    <n v="0"/>
    <n v="0"/>
    <n v="0"/>
    <n v="0"/>
    <n v="0"/>
    <n v="0"/>
    <n v="64121.577912806402"/>
    <n v="25085.725398845589"/>
    <n v="5385.8790992753129"/>
    <n v="-1399.3468269824562"/>
    <n v="1952.2285674998484"/>
    <n v="95146.064151444705"/>
    <n v="0"/>
    <n v="95146.064151444705"/>
    <n v="0"/>
    <n v="0"/>
    <n v="0"/>
    <n v="0"/>
    <n v="0"/>
    <n v="0"/>
    <n v="0"/>
    <n v="0"/>
    <n v="0"/>
    <n v="20206.445476957018"/>
    <n v="7905.1913415320396"/>
    <n v="1697.2363423897198"/>
    <n v="-440.97207653285994"/>
    <n v="615.20008383737991"/>
    <n v="29983.101168183297"/>
    <n v="0"/>
    <n v="29983.101168183297"/>
    <n v="0"/>
    <n v="0"/>
  </r>
  <r>
    <s v="Kensok"/>
    <s v="Short-Lived Assets"/>
    <s v="Customer Service Quality &amp; Reliability"/>
    <s v="Facilities and Storage Location Security"/>
    <s v="GD"/>
    <s v="OR"/>
    <x v="7"/>
    <s v="General"/>
    <n v="2022"/>
    <n v="0"/>
    <n v="0"/>
    <n v="0"/>
    <n v="0"/>
    <n v="0"/>
    <n v="167007.1"/>
    <n v="15696.12"/>
    <n v="2774.71"/>
    <n v="109.69"/>
    <n v="89.39"/>
    <n v="1533.41"/>
    <n v="3506.88"/>
    <n v="0"/>
    <n v="0"/>
    <n v="190717.30000000002"/>
    <n v="0"/>
    <n v="190717.30000000002"/>
    <n v="0"/>
    <n v="0"/>
    <n v="0"/>
    <n v="0"/>
    <n v="0"/>
    <n v="0"/>
    <n v="0"/>
    <n v="0"/>
    <n v="0"/>
    <n v="0"/>
    <n v="0"/>
    <n v="0"/>
    <n v="0"/>
    <n v="0"/>
    <n v="0"/>
    <n v="0"/>
    <n v="0"/>
    <n v="0"/>
    <n v="0"/>
    <n v="0"/>
    <n v="0"/>
    <n v="0"/>
    <n v="0"/>
    <n v="0"/>
    <n v="0"/>
    <n v="0"/>
    <n v="0"/>
    <n v="0"/>
    <n v="0"/>
    <n v="0"/>
    <n v="0"/>
    <n v="0"/>
    <n v="0"/>
    <n v="0"/>
    <n v="0"/>
    <n v="0"/>
  </r>
  <r>
    <s v="Kensok"/>
    <s v="Programs"/>
    <s v="Performance &amp; Capacity"/>
    <s v="Fiber Network Lease Service Replacement"/>
    <s v="ED"/>
    <s v="AN"/>
    <x v="3"/>
    <s v="Transmission"/>
    <n v="2022"/>
    <n v="0.65539999999999998"/>
    <n v="0"/>
    <n v="402.89"/>
    <n v="1245.97"/>
    <n v="98073.53"/>
    <n v="11796.74"/>
    <n v="1195.25"/>
    <n v="246093.56999999998"/>
    <n v="37485.9"/>
    <n v="2553.5"/>
    <n v="5437.91"/>
    <n v="387.71999999999997"/>
    <n v="753.01"/>
    <n v="282098.92"/>
    <n v="687524.90999999992"/>
    <n v="0"/>
    <n v="687524.90999999992"/>
    <n v="0"/>
    <n v="0"/>
    <n v="264.05410599999999"/>
    <n v="816.60873800000002"/>
    <n v="64277.391561999997"/>
    <n v="7731.583396"/>
    <n v="783.36685"/>
    <n v="161289.72577799999"/>
    <n v="24568.258860000002"/>
    <n v="1673.5638999999999"/>
    <n v="3564.006214"/>
    <n v="254.11168799999999"/>
    <n v="493.52275399999996"/>
    <n v="184887.63216799998"/>
    <n v="450603.82601399993"/>
    <n v="0"/>
    <n v="450603.82601399993"/>
    <n v="0"/>
    <n v="0"/>
    <n v="0"/>
    <n v="0"/>
    <n v="0"/>
    <n v="0"/>
    <n v="0"/>
    <n v="0"/>
    <n v="0"/>
    <n v="0"/>
    <n v="0"/>
    <n v="0"/>
    <n v="0"/>
    <n v="0"/>
    <n v="0"/>
    <n v="0"/>
    <n v="0"/>
    <n v="0"/>
    <n v="0"/>
  </r>
  <r>
    <s v="Kensok"/>
    <s v="Short-Lived Assets"/>
    <s v="Performance &amp; Capacity"/>
    <s v="Financial &amp; Accounting Technology"/>
    <s v="CD"/>
    <s v="AA"/>
    <x v="0"/>
    <s v="Hardware"/>
    <n v="2022"/>
    <n v="0.47784834680000005"/>
    <n v="0.15089759249999998"/>
    <n v="571.72"/>
    <n v="1230.33"/>
    <n v="1156.83"/>
    <n v="-595.91999999999996"/>
    <n v="-10868.839999999997"/>
    <n v="0"/>
    <n v="0"/>
    <n v="0"/>
    <n v="0"/>
    <n v="0"/>
    <n v="0"/>
    <n v="0"/>
    <n v="-8505.8799999999974"/>
    <n v="0"/>
    <n v="-8505.8799999999974"/>
    <n v="0"/>
    <n v="0"/>
    <n v="273.19545683249606"/>
    <n v="587.91115651844405"/>
    <n v="552.78930302864399"/>
    <n v="-284.75938682505603"/>
    <n v="-5193.6572256337113"/>
    <n v="0"/>
    <n v="0"/>
    <n v="0"/>
    <n v="0"/>
    <n v="0"/>
    <n v="0"/>
    <n v="0"/>
    <n v="-4064.5206960791834"/>
    <n v="0"/>
    <n v="-4064.5206960791834"/>
    <n v="0"/>
    <n v="0"/>
    <n v="86.271171584099989"/>
    <n v="185.65383498052498"/>
    <n v="174.56286193177496"/>
    <n v="-89.92289332259999"/>
    <n v="-1640.0817892676994"/>
    <n v="0"/>
    <n v="0"/>
    <n v="0"/>
    <n v="0"/>
    <n v="0"/>
    <n v="0"/>
    <n v="0"/>
    <n v="-1283.5168140938995"/>
    <n v="0"/>
    <n v="-1283.5168140938995"/>
    <n v="0"/>
    <n v="0"/>
  </r>
  <r>
    <s v="Kensok"/>
    <s v="Short-Lived Assets"/>
    <s v="Performance &amp; Capacity"/>
    <s v="Financial &amp; Accounting Technology"/>
    <s v="CD"/>
    <s v="AA"/>
    <x v="1"/>
    <s v="Intangibles"/>
    <n v="2022"/>
    <n v="0.47784834680000005"/>
    <n v="0.15089759249999998"/>
    <n v="-101.57"/>
    <n v="2991.3"/>
    <n v="2533.29"/>
    <n v="0"/>
    <n v="16605"/>
    <n v="0"/>
    <n v="0"/>
    <n v="0"/>
    <n v="0"/>
    <n v="0"/>
    <n v="0"/>
    <n v="0"/>
    <n v="22028.02"/>
    <n v="0"/>
    <n v="22028.02"/>
    <n v="0"/>
    <n v="0"/>
    <n v="-48.535056584476003"/>
    <n v="1429.3877597828402"/>
    <n v="1210.5284384649722"/>
    <n v="0"/>
    <n v="7934.6717986140011"/>
    <n v="0"/>
    <n v="0"/>
    <n v="0"/>
    <n v="0"/>
    <n v="0"/>
    <n v="0"/>
    <n v="0"/>
    <n v="10526.052940277337"/>
    <n v="0"/>
    <n v="10526.052940277337"/>
    <n v="0"/>
    <n v="0"/>
    <n v="-15.326668470224996"/>
    <n v="451.37996844524997"/>
    <n v="382.26736210432495"/>
    <n v="0"/>
    <n v="2505.6545234624996"/>
    <n v="0"/>
    <n v="0"/>
    <n v="0"/>
    <n v="0"/>
    <n v="0"/>
    <n v="0"/>
    <n v="0"/>
    <n v="3323.9751855418494"/>
    <n v="0"/>
    <n v="3323.9751855418494"/>
    <n v="0"/>
    <n v="0"/>
  </r>
  <r>
    <s v="Kensok"/>
    <s v="Short-Lived Assets"/>
    <s v="Performance &amp; Capacity"/>
    <s v="Financial &amp; Accounting Technology"/>
    <s v="CD"/>
    <s v="AA"/>
    <x v="6"/>
    <s v="Intangibles"/>
    <n v="2022"/>
    <n v="0.47784834680000005"/>
    <n v="0.15089759249999998"/>
    <n v="35840.720000000008"/>
    <n v="66079.240000000005"/>
    <n v="63481.83"/>
    <n v="-26735.77"/>
    <n v="10868.840000000317"/>
    <n v="396700.45"/>
    <n v="28885.24"/>
    <n v="38011.31"/>
    <n v="900"/>
    <n v="0"/>
    <n v="0"/>
    <n v="715026.85000000009"/>
    <n v="1329058.7100000004"/>
    <n v="0"/>
    <n v="1329058.7100000004"/>
    <n v="0"/>
    <n v="0"/>
    <n v="17126.428800121703"/>
    <n v="31575.855591800439"/>
    <n v="30334.687517338647"/>
    <n v="-12775.643494925038"/>
    <n v="5193.6572256338641"/>
    <n v="189562.65420731608"/>
    <n v="13802.764180921235"/>
    <n v="18163.641643202307"/>
    <n v="430.06351212000004"/>
    <n v="0"/>
    <n v="0"/>
    <n v="341674.39819011168"/>
    <n v="635088.5073736409"/>
    <n v="0"/>
    <n v="635088.5073736409"/>
    <n v="0"/>
    <n v="0"/>
    <n v="5408.2783614666005"/>
    <n v="9971.1982302297001"/>
    <n v="9579.255314494274"/>
    <n v="-4034.3633266337247"/>
    <n v="1640.0817892677476"/>
    <n v="59861.142848666619"/>
    <n v="4358.7131747846997"/>
    <n v="5735.8151667711736"/>
    <n v="135.80783324999999"/>
    <n v="0"/>
    <n v="0"/>
    <n v="107895.83023785862"/>
    <n v="200551.75963015572"/>
    <n v="0"/>
    <n v="200551.75963015572"/>
    <n v="0"/>
    <n v="0"/>
  </r>
  <r>
    <s v="Rosentrater"/>
    <s v="Programs"/>
    <s v="Asset Condition"/>
    <s v="Fleet Services Capital Plan"/>
    <s v="CD"/>
    <s v="AA"/>
    <x v="8"/>
    <s v="Transportation"/>
    <n v="2022"/>
    <n v="0.47784834680000005"/>
    <n v="0.15089759249999998"/>
    <n v="0"/>
    <n v="0"/>
    <n v="0"/>
    <n v="0"/>
    <n v="-2013.7600000000002"/>
    <n v="0"/>
    <n v="0"/>
    <n v="0"/>
    <n v="0"/>
    <n v="0"/>
    <n v="0"/>
    <n v="0"/>
    <n v="-2013.7600000000002"/>
    <n v="0"/>
    <n v="-2013.7600000000002"/>
    <n v="0"/>
    <n v="0"/>
    <n v="0"/>
    <n v="0"/>
    <n v="0"/>
    <n v="0"/>
    <n v="-962.27188685196825"/>
    <n v="0"/>
    <n v="0"/>
    <n v="0"/>
    <n v="0"/>
    <n v="0"/>
    <n v="0"/>
    <n v="0"/>
    <n v="-962.27188685196825"/>
    <n v="0"/>
    <n v="-962.27188685196825"/>
    <n v="0"/>
    <n v="0"/>
    <n v="0"/>
    <n v="0"/>
    <n v="0"/>
    <n v="0"/>
    <n v="-303.8715358728"/>
    <n v="0"/>
    <n v="0"/>
    <n v="0"/>
    <n v="0"/>
    <n v="0"/>
    <n v="0"/>
    <n v="0"/>
    <n v="-303.8715358728"/>
    <n v="0"/>
    <n v="-303.8715358728"/>
    <n v="0"/>
    <n v="0"/>
  </r>
  <r>
    <s v="Rosentrater"/>
    <s v="Programs"/>
    <s v="Asset Condition"/>
    <s v="Fleet Services Capital Plan"/>
    <s v="CD"/>
    <s v="AA"/>
    <x v="7"/>
    <s v="General"/>
    <n v="2022"/>
    <n v="0.47784834680000005"/>
    <n v="0.15089759249999998"/>
    <n v="0"/>
    <n v="0"/>
    <n v="0"/>
    <n v="0"/>
    <n v="-1195.5700000000002"/>
    <n v="0"/>
    <n v="0"/>
    <n v="0"/>
    <n v="0"/>
    <n v="0"/>
    <n v="0"/>
    <n v="0"/>
    <n v="-1195.5700000000002"/>
    <n v="0"/>
    <n v="-1195.5700000000002"/>
    <n v="0"/>
    <n v="0"/>
    <n v="0"/>
    <n v="0"/>
    <n v="0"/>
    <n v="0"/>
    <n v="-571.30114798367617"/>
    <n v="0"/>
    <n v="0"/>
    <n v="0"/>
    <n v="0"/>
    <n v="0"/>
    <n v="0"/>
    <n v="0"/>
    <n v="-571.30114798367617"/>
    <n v="0"/>
    <n v="-571.30114798367617"/>
    <n v="0"/>
    <n v="0"/>
    <n v="0"/>
    <n v="0"/>
    <n v="0"/>
    <n v="0"/>
    <n v="-180.40863466522501"/>
    <n v="0"/>
    <n v="0"/>
    <n v="0"/>
    <n v="0"/>
    <n v="0"/>
    <n v="0"/>
    <n v="0"/>
    <n v="-180.40863466522501"/>
    <n v="0"/>
    <n v="-180.40863466522501"/>
    <n v="0"/>
    <n v="0"/>
  </r>
  <r>
    <s v="Rosentrater"/>
    <s v="Programs"/>
    <s v="Asset Condition"/>
    <s v="Fleet Services Capital Plan"/>
    <s v="CD"/>
    <s v="AN"/>
    <x v="7"/>
    <s v="General"/>
    <n v="2022"/>
    <n v="0.52713639880000007"/>
    <n v="0.16611495299999998"/>
    <n v="0"/>
    <n v="0"/>
    <n v="2003.07"/>
    <n v="0"/>
    <n v="0"/>
    <n v="26039.95"/>
    <n v="0"/>
    <n v="0"/>
    <n v="0"/>
    <n v="0"/>
    <n v="0"/>
    <n v="0"/>
    <n v="28043.02"/>
    <n v="0"/>
    <n v="28043.02"/>
    <n v="0"/>
    <n v="0"/>
    <n v="0"/>
    <n v="0"/>
    <n v="1055.8911063443161"/>
    <n v="0"/>
    <n v="0"/>
    <n v="13726.605467932062"/>
    <n v="0"/>
    <n v="0"/>
    <n v="0"/>
    <n v="0"/>
    <n v="0"/>
    <n v="0"/>
    <n v="14782.496574276378"/>
    <n v="0"/>
    <n v="14782.496574276378"/>
    <n v="0"/>
    <n v="0"/>
    <n v="0"/>
    <n v="0"/>
    <n v="332.73987890570993"/>
    <n v="0"/>
    <n v="0"/>
    <n v="4325.6250703723499"/>
    <n v="0"/>
    <n v="0"/>
    <n v="0"/>
    <n v="0"/>
    <n v="0"/>
    <n v="0"/>
    <n v="4658.3649492780596"/>
    <n v="0"/>
    <n v="4658.3649492780596"/>
    <n v="0"/>
    <n v="0"/>
  </r>
  <r>
    <s v="Rosentrater"/>
    <s v="Programs"/>
    <s v="Asset Condition"/>
    <s v="Fleet Services Capital Plan"/>
    <s v="CD"/>
    <s v="WA"/>
    <x v="8"/>
    <s v="Transportation"/>
    <n v="2022"/>
    <n v="0.77217999999999998"/>
    <n v="0.22781999999999999"/>
    <n v="0"/>
    <n v="0"/>
    <n v="0"/>
    <n v="0"/>
    <n v="0"/>
    <n v="49174.49"/>
    <n v="3841.34"/>
    <n v="0"/>
    <n v="0"/>
    <n v="0"/>
    <n v="0"/>
    <n v="0"/>
    <n v="53015.83"/>
    <n v="0"/>
    <n v="53015.83"/>
    <n v="0"/>
    <n v="0"/>
    <n v="0"/>
    <n v="0"/>
    <n v="0"/>
    <n v="0"/>
    <n v="0"/>
    <n v="37971.557688199995"/>
    <n v="2966.2059211999999"/>
    <n v="0"/>
    <n v="0"/>
    <n v="0"/>
    <n v="0"/>
    <n v="0"/>
    <n v="40937.763609399997"/>
    <n v="0"/>
    <n v="40937.763609399997"/>
    <n v="0"/>
    <n v="0"/>
    <n v="0"/>
    <n v="0"/>
    <n v="0"/>
    <n v="0"/>
    <n v="0"/>
    <n v="11202.932311799999"/>
    <n v="875.1340788"/>
    <n v="0"/>
    <n v="0"/>
    <n v="0"/>
    <n v="0"/>
    <n v="0"/>
    <n v="12078.066390599999"/>
    <n v="0"/>
    <n v="12078.066390599999"/>
    <n v="0"/>
    <n v="0"/>
  </r>
  <r>
    <s v="Rosentrater"/>
    <s v="Programs"/>
    <s v="Asset Condition"/>
    <s v="Fleet Services Capital Plan"/>
    <s v="ED"/>
    <s v="AN"/>
    <x v="7"/>
    <s v="General"/>
    <n v="2022"/>
    <n v="0.68266000000000004"/>
    <n v="0"/>
    <n v="0"/>
    <n v="69798.880000000005"/>
    <n v="0"/>
    <n v="0"/>
    <n v="0"/>
    <n v="0"/>
    <n v="0"/>
    <n v="0"/>
    <n v="0"/>
    <n v="0"/>
    <n v="0"/>
    <n v="0"/>
    <n v="69798.880000000005"/>
    <n v="0"/>
    <n v="69798.880000000005"/>
    <n v="0"/>
    <n v="0"/>
    <n v="0"/>
    <n v="47648.903420800008"/>
    <n v="0"/>
    <n v="0"/>
    <n v="0"/>
    <n v="0"/>
    <n v="0"/>
    <n v="0"/>
    <n v="0"/>
    <n v="0"/>
    <n v="0"/>
    <n v="0"/>
    <n v="47648.903420800008"/>
    <n v="0"/>
    <n v="47648.903420800008"/>
    <n v="0"/>
    <n v="0"/>
    <n v="0"/>
    <n v="0"/>
    <n v="0"/>
    <n v="0"/>
    <n v="0"/>
    <n v="0"/>
    <n v="0"/>
    <n v="0"/>
    <n v="0"/>
    <n v="0"/>
    <n v="0"/>
    <n v="0"/>
    <n v="0"/>
    <n v="0"/>
    <n v="0"/>
    <n v="0"/>
    <n v="0"/>
  </r>
  <r>
    <s v="Rosentrater"/>
    <s v="Programs"/>
    <s v="Asset Condition"/>
    <s v="Fleet Services Capital Plan"/>
    <s v="CD"/>
    <s v="ID"/>
    <x v="8"/>
    <s v="Transportation"/>
    <n v="2022"/>
    <n v="0"/>
    <n v="0"/>
    <n v="85289.03"/>
    <n v="639.59"/>
    <n v="0"/>
    <n v="0"/>
    <n v="0"/>
    <n v="48748.51"/>
    <n v="57279.46"/>
    <n v="300.14999999999998"/>
    <n v="0"/>
    <n v="0"/>
    <n v="0"/>
    <n v="0"/>
    <n v="192256.74"/>
    <n v="0"/>
    <n v="192256.74"/>
    <n v="0"/>
    <n v="0"/>
    <n v="0"/>
    <n v="0"/>
    <n v="0"/>
    <n v="0"/>
    <n v="0"/>
    <n v="0"/>
    <n v="0"/>
    <n v="0"/>
    <n v="0"/>
    <n v="0"/>
    <n v="0"/>
    <n v="0"/>
    <n v="0"/>
    <n v="0"/>
    <n v="0"/>
    <n v="0"/>
    <n v="0"/>
    <n v="0"/>
    <n v="0"/>
    <n v="0"/>
    <n v="0"/>
    <n v="0"/>
    <n v="0"/>
    <n v="0"/>
    <n v="0"/>
    <n v="0"/>
    <n v="0"/>
    <n v="0"/>
    <n v="0"/>
    <n v="0"/>
    <n v="0"/>
    <n v="0"/>
    <n v="0"/>
    <n v="0"/>
  </r>
  <r>
    <s v="Rosentrater"/>
    <s v="Programs"/>
    <s v="Asset Condition"/>
    <s v="Fleet Services Capital Plan"/>
    <s v="GD"/>
    <s v="OR"/>
    <x v="8"/>
    <s v="Transportation"/>
    <n v="2022"/>
    <n v="0"/>
    <n v="0"/>
    <n v="0"/>
    <n v="0"/>
    <n v="0"/>
    <n v="0"/>
    <n v="0"/>
    <n v="0"/>
    <n v="0"/>
    <n v="0"/>
    <n v="112083.65"/>
    <n v="108596.64"/>
    <n v="5273.3600000000006"/>
    <n v="0"/>
    <n v="225953.64999999997"/>
    <n v="0"/>
    <n v="225953.64999999997"/>
    <n v="0"/>
    <n v="0"/>
    <n v="0"/>
    <n v="0"/>
    <n v="0"/>
    <n v="0"/>
    <n v="0"/>
    <n v="0"/>
    <n v="0"/>
    <n v="0"/>
    <n v="0"/>
    <n v="0"/>
    <n v="0"/>
    <n v="0"/>
    <n v="0"/>
    <n v="0"/>
    <n v="0"/>
    <n v="0"/>
    <n v="0"/>
    <n v="0"/>
    <n v="0"/>
    <n v="0"/>
    <n v="0"/>
    <n v="0"/>
    <n v="0"/>
    <n v="0"/>
    <n v="0"/>
    <n v="0"/>
    <n v="0"/>
    <n v="0"/>
    <n v="0"/>
    <n v="0"/>
    <n v="0"/>
    <n v="0"/>
    <n v="0"/>
    <n v="0"/>
  </r>
  <r>
    <s v="Rosentrater"/>
    <s v="Programs"/>
    <s v="Asset Condition"/>
    <s v="Fleet Services Capital Plan"/>
    <s v="GD"/>
    <s v="WA"/>
    <x v="8"/>
    <s v="Transportation"/>
    <n v="2022"/>
    <n v="0"/>
    <n v="1"/>
    <n v="0"/>
    <n v="0"/>
    <n v="0"/>
    <n v="0"/>
    <n v="0"/>
    <n v="0"/>
    <n v="0"/>
    <n v="0"/>
    <n v="119390.42"/>
    <n v="122760.7"/>
    <n v="0"/>
    <n v="1947.85"/>
    <n v="244098.97"/>
    <n v="0"/>
    <n v="244098.97"/>
    <n v="0"/>
    <n v="0"/>
    <n v="0"/>
    <n v="0"/>
    <n v="0"/>
    <n v="0"/>
    <n v="0"/>
    <n v="0"/>
    <n v="0"/>
    <n v="0"/>
    <n v="0"/>
    <n v="0"/>
    <n v="0"/>
    <n v="0"/>
    <n v="0"/>
    <n v="0"/>
    <n v="0"/>
    <n v="0"/>
    <n v="0"/>
    <n v="0"/>
    <n v="0"/>
    <n v="0"/>
    <n v="0"/>
    <n v="0"/>
    <n v="0"/>
    <n v="0"/>
    <n v="0"/>
    <n v="119390.42"/>
    <n v="122760.7"/>
    <n v="0"/>
    <n v="1947.85"/>
    <n v="244098.97"/>
    <n v="0"/>
    <n v="244098.97"/>
    <n v="0"/>
    <n v="0"/>
  </r>
  <r>
    <s v="Rosentrater"/>
    <s v="Programs"/>
    <s v="Asset Condition"/>
    <s v="Fleet Services Capital Plan"/>
    <s v="CD"/>
    <s v="AN"/>
    <x v="8"/>
    <s v="Transportation"/>
    <n v="2022"/>
    <n v="0.52713639880000007"/>
    <n v="0.16611495299999998"/>
    <n v="0"/>
    <n v="0"/>
    <n v="189639.36000000002"/>
    <n v="620.74"/>
    <n v="0"/>
    <n v="28580.27"/>
    <n v="93.480000000010477"/>
    <n v="112280.68"/>
    <n v="10588.14"/>
    <n v="6773.06"/>
    <n v="2081.66"/>
    <n v="0"/>
    <n v="350657.39"/>
    <n v="0"/>
    <n v="350657.39"/>
    <n v="0"/>
    <n v="0"/>
    <n v="0"/>
    <n v="0"/>
    <n v="99965.809301136789"/>
    <n v="327.21464819111208"/>
    <n v="0"/>
    <n v="15065.700604531678"/>
    <n v="49.276710559829532"/>
    <n v="59187.233310015188"/>
    <n v="5581.3939895902322"/>
    <n v="3570.3264572563289"/>
    <n v="1097.3187559260082"/>
    <n v="0"/>
    <n v="184844.27377720719"/>
    <n v="0"/>
    <n v="184844.27377720719"/>
    <n v="0"/>
    <n v="0"/>
    <n v="0"/>
    <n v="0"/>
    <n v="31501.933373350079"/>
    <n v="103.11419592521999"/>
    <n v="0"/>
    <n v="4747.6102077773094"/>
    <n v="15.528425806441739"/>
    <n v="18651.499881008036"/>
    <n v="1758.8483784574198"/>
    <n v="1125.1065435661799"/>
    <n v="345.79485306197995"/>
    <n v="0"/>
    <n v="58249.435858952667"/>
    <n v="0"/>
    <n v="58249.435858952667"/>
    <n v="0"/>
    <n v="0"/>
  </r>
  <r>
    <s v="Rosentrater"/>
    <s v="Programs"/>
    <s v="Asset Condition"/>
    <s v="Fleet Services Capital Plan"/>
    <s v="GD"/>
    <s v="ID"/>
    <x v="8"/>
    <s v="Transportation"/>
    <n v="2022"/>
    <n v="0"/>
    <n v="0"/>
    <n v="304.60000000000002"/>
    <n v="362.74"/>
    <n v="129792.59"/>
    <n v="141777.66999999995"/>
    <n v="0"/>
    <n v="0"/>
    <n v="0"/>
    <n v="0"/>
    <n v="0"/>
    <n v="231154.78"/>
    <n v="1397.66"/>
    <n v="0"/>
    <n v="504790.04"/>
    <n v="0"/>
    <n v="504790.04"/>
    <n v="0"/>
    <n v="0"/>
    <n v="0"/>
    <n v="0"/>
    <n v="0"/>
    <n v="0"/>
    <n v="0"/>
    <n v="0"/>
    <n v="0"/>
    <n v="0"/>
    <n v="0"/>
    <n v="0"/>
    <n v="0"/>
    <n v="0"/>
    <n v="0"/>
    <n v="0"/>
    <n v="0"/>
    <n v="0"/>
    <n v="0"/>
    <n v="0"/>
    <n v="0"/>
    <n v="0"/>
    <n v="0"/>
    <n v="0"/>
    <n v="0"/>
    <n v="0"/>
    <n v="0"/>
    <n v="0"/>
    <n v="0"/>
    <n v="0"/>
    <n v="0"/>
    <n v="0"/>
    <n v="0"/>
    <n v="0"/>
    <n v="0"/>
    <n v="0"/>
  </r>
  <r>
    <s v="Rosentrater"/>
    <s v="Programs"/>
    <s v="Asset Condition"/>
    <s v="Fleet Services Capital Plan"/>
    <s v="ED"/>
    <s v="AN"/>
    <x v="8"/>
    <s v="Transportation"/>
    <n v="2022"/>
    <n v="0.68266000000000004"/>
    <n v="0"/>
    <n v="0"/>
    <n v="0"/>
    <n v="735005.54"/>
    <n v="195982.22"/>
    <n v="40973.17"/>
    <n v="0"/>
    <n v="96988.76999999996"/>
    <n v="330166.25"/>
    <n v="8611.9500000000116"/>
    <n v="53655.83"/>
    <n v="0"/>
    <n v="0"/>
    <n v="1461383.73"/>
    <n v="0"/>
    <n v="1461383.73"/>
    <n v="0"/>
    <n v="0"/>
    <n v="0"/>
    <n v="0"/>
    <n v="501758.88193640008"/>
    <n v="133789.2223052"/>
    <n v="27970.744232200002"/>
    <n v="0"/>
    <n v="66210.353728199974"/>
    <n v="225391.29222500001"/>
    <n v="5879.0337870000085"/>
    <n v="36628.688907800002"/>
    <n v="0"/>
    <n v="0"/>
    <n v="997628.21712179994"/>
    <n v="0"/>
    <n v="997628.21712179994"/>
    <n v="0"/>
    <n v="0"/>
    <n v="0"/>
    <n v="0"/>
    <n v="0"/>
    <n v="0"/>
    <n v="0"/>
    <n v="0"/>
    <n v="0"/>
    <n v="0"/>
    <n v="0"/>
    <n v="0"/>
    <n v="0"/>
    <n v="0"/>
    <n v="0"/>
    <n v="0"/>
    <n v="0"/>
    <n v="0"/>
    <n v="0"/>
  </r>
  <r>
    <s v="Rosentrater"/>
    <s v="Programs"/>
    <s v="Asset Condition"/>
    <s v="Fleet Services Capital Plan"/>
    <s v="ED"/>
    <s v="WA"/>
    <x v="8"/>
    <s v="Transportation"/>
    <n v="2022"/>
    <n v="1"/>
    <n v="0"/>
    <n v="277744.01999999996"/>
    <n v="769268.32"/>
    <n v="359568.51"/>
    <n v="624.95999999999913"/>
    <n v="117617.66"/>
    <n v="102855.51000000001"/>
    <n v="-197.80999999999767"/>
    <n v="0"/>
    <n v="0"/>
    <n v="7973.9"/>
    <n v="153604.78"/>
    <n v="0"/>
    <n v="1789059.8499999996"/>
    <n v="0"/>
    <n v="1789059.8499999996"/>
    <n v="0"/>
    <n v="0"/>
    <n v="277744.01999999996"/>
    <n v="769268.32"/>
    <n v="359568.51"/>
    <n v="624.95999999999913"/>
    <n v="117617.66"/>
    <n v="102855.51000000001"/>
    <n v="-197.80999999999767"/>
    <n v="0"/>
    <n v="0"/>
    <n v="7973.9"/>
    <n v="153604.78"/>
    <n v="0"/>
    <n v="1789059.8499999996"/>
    <n v="0"/>
    <n v="1789059.8499999996"/>
    <n v="0"/>
    <n v="0"/>
    <n v="0"/>
    <n v="0"/>
    <n v="0"/>
    <n v="0"/>
    <n v="0"/>
    <n v="0"/>
    <n v="0"/>
    <n v="0"/>
    <n v="0"/>
    <n v="0"/>
    <n v="0"/>
    <n v="0"/>
    <n v="0"/>
    <n v="0"/>
    <n v="0"/>
    <n v="0"/>
    <n v="0"/>
  </r>
  <r>
    <s v="Rosentrater"/>
    <s v="Programs"/>
    <s v="Asset Condition"/>
    <s v="Fleet Services Capital Plan"/>
    <s v="ED"/>
    <s v="ID"/>
    <x v="8"/>
    <s v="Transportation"/>
    <n v="2022"/>
    <n v="0"/>
    <n v="0"/>
    <n v="206679.36"/>
    <n v="492481.46"/>
    <n v="827162.13"/>
    <n v="4203.07"/>
    <n v="0"/>
    <n v="14545.410000000003"/>
    <n v="0"/>
    <n v="0"/>
    <n v="0"/>
    <n v="0"/>
    <n v="0"/>
    <n v="450964.58999999997"/>
    <n v="1996036.02"/>
    <n v="0"/>
    <n v="1996036.02"/>
    <n v="0"/>
    <n v="0"/>
    <n v="0"/>
    <n v="0"/>
    <n v="0"/>
    <n v="0"/>
    <n v="0"/>
    <n v="0"/>
    <n v="0"/>
    <n v="0"/>
    <n v="0"/>
    <n v="0"/>
    <n v="0"/>
    <n v="0"/>
    <n v="0"/>
    <n v="0"/>
    <n v="0"/>
    <n v="0"/>
    <n v="0"/>
    <n v="0"/>
    <n v="0"/>
    <n v="0"/>
    <n v="0"/>
    <n v="0"/>
    <n v="0"/>
    <n v="0"/>
    <n v="0"/>
    <n v="0"/>
    <n v="0"/>
    <n v="0"/>
    <n v="0"/>
    <n v="0"/>
    <n v="0"/>
    <n v="0"/>
    <n v="0"/>
    <n v="0"/>
  </r>
  <r>
    <s v="Rosentrater"/>
    <s v="Programs"/>
    <s v="Performance &amp; Capacity"/>
    <s v="Gas Airway Heights HP Reinforcement"/>
    <s v="GD"/>
    <s v="WA"/>
    <x v="11"/>
    <s v="G Distribution"/>
    <n v="2022"/>
    <n v="0"/>
    <n v="1"/>
    <n v="0"/>
    <n v="0"/>
    <n v="0"/>
    <n v="0"/>
    <n v="0"/>
    <n v="0"/>
    <n v="0"/>
    <n v="0"/>
    <n v="0"/>
    <n v="7326944.4500000002"/>
    <n v="197195.48"/>
    <n v="343641.39"/>
    <n v="7867781.3200000003"/>
    <n v="0"/>
    <n v="7867781.3200000003"/>
    <n v="0"/>
    <n v="0"/>
    <n v="0"/>
    <n v="0"/>
    <n v="0"/>
    <n v="0"/>
    <n v="0"/>
    <n v="0"/>
    <n v="0"/>
    <n v="0"/>
    <n v="0"/>
    <n v="0"/>
    <n v="0"/>
    <n v="0"/>
    <n v="0"/>
    <n v="0"/>
    <n v="0"/>
    <n v="0"/>
    <n v="0"/>
    <n v="0"/>
    <n v="0"/>
    <n v="0"/>
    <n v="0"/>
    <n v="0"/>
    <n v="0"/>
    <n v="0"/>
    <n v="0"/>
    <n v="0"/>
    <n v="7326944.4500000002"/>
    <n v="197195.48"/>
    <n v="343641.39"/>
    <n v="7867781.3200000003"/>
    <n v="0"/>
    <n v="7867781.3200000003"/>
    <n v="0"/>
    <n v="0"/>
  </r>
  <r>
    <s v="Rosentrater"/>
    <s v="Mandatory &amp; Compliance"/>
    <s v="Mandatory &amp; Compliance"/>
    <s v="Gas Cathodic Protection Program"/>
    <s v="GD"/>
    <s v="OR"/>
    <x v="11"/>
    <s v="G Distribution"/>
    <n v="2022"/>
    <n v="0"/>
    <n v="0"/>
    <n v="0"/>
    <n v="70993.440000000002"/>
    <n v="0"/>
    <n v="0"/>
    <n v="0"/>
    <n v="0"/>
    <n v="0"/>
    <n v="0"/>
    <n v="0"/>
    <n v="0"/>
    <n v="0"/>
    <n v="0"/>
    <n v="70993.440000000002"/>
    <n v="0"/>
    <n v="70993.440000000002"/>
    <n v="0"/>
    <n v="0"/>
    <n v="0"/>
    <n v="0"/>
    <n v="0"/>
    <n v="0"/>
    <n v="0"/>
    <n v="0"/>
    <n v="0"/>
    <n v="0"/>
    <n v="0"/>
    <n v="0"/>
    <n v="0"/>
    <n v="0"/>
    <n v="0"/>
    <n v="0"/>
    <n v="0"/>
    <n v="0"/>
    <n v="0"/>
    <n v="0"/>
    <n v="0"/>
    <n v="0"/>
    <n v="0"/>
    <n v="0"/>
    <n v="0"/>
    <n v="0"/>
    <n v="0"/>
    <n v="0"/>
    <n v="0"/>
    <n v="0"/>
    <n v="0"/>
    <n v="0"/>
    <n v="0"/>
    <n v="0"/>
    <n v="0"/>
    <n v="0"/>
  </r>
  <r>
    <s v="Rosentrater"/>
    <s v="Mandatory &amp; Compliance"/>
    <s v="Mandatory &amp; Compliance"/>
    <s v="Gas Cathodic Protection Program"/>
    <s v="GD"/>
    <s v="ID"/>
    <x v="11"/>
    <s v="G Distribution"/>
    <n v="2022"/>
    <n v="0"/>
    <n v="0"/>
    <n v="62.11"/>
    <n v="68832.05"/>
    <n v="67.260000000000005"/>
    <n v="68.540000000000006"/>
    <n v="68.27"/>
    <n v="74.63"/>
    <n v="59.9"/>
    <n v="1305.94"/>
    <n v="69.900000000000006"/>
    <n v="33056.85"/>
    <n v="4441.0199999999995"/>
    <n v="78756.19"/>
    <n v="186862.65999999997"/>
    <n v="0"/>
    <n v="186862.65999999997"/>
    <n v="0"/>
    <n v="0"/>
    <n v="0"/>
    <n v="0"/>
    <n v="0"/>
    <n v="0"/>
    <n v="0"/>
    <n v="0"/>
    <n v="0"/>
    <n v="0"/>
    <n v="0"/>
    <n v="0"/>
    <n v="0"/>
    <n v="0"/>
    <n v="0"/>
    <n v="0"/>
    <n v="0"/>
    <n v="0"/>
    <n v="0"/>
    <n v="0"/>
    <n v="0"/>
    <n v="0"/>
    <n v="0"/>
    <n v="0"/>
    <n v="0"/>
    <n v="0"/>
    <n v="0"/>
    <n v="0"/>
    <n v="0"/>
    <n v="0"/>
    <n v="0"/>
    <n v="0"/>
    <n v="0"/>
    <n v="0"/>
    <n v="0"/>
    <n v="0"/>
  </r>
  <r>
    <s v="Rosentrater"/>
    <s v="Mandatory &amp; Compliance"/>
    <s v="Mandatory &amp; Compliance"/>
    <s v="Gas Cathodic Protection Program"/>
    <s v="GD"/>
    <s v="WA"/>
    <x v="11"/>
    <s v="G Distribution"/>
    <n v="2022"/>
    <n v="0"/>
    <n v="1"/>
    <n v="141.26"/>
    <n v="246133.11000000002"/>
    <n v="1694.21"/>
    <n v="5657.8799999999992"/>
    <n v="2111.79"/>
    <n v="654.16999999999996"/>
    <n v="2849.1"/>
    <n v="3117.7"/>
    <n v="0"/>
    <n v="185473.95"/>
    <n v="15258.23"/>
    <n v="152684.29999999999"/>
    <n v="615775.69999999995"/>
    <n v="0"/>
    <n v="615775.69999999995"/>
    <n v="0"/>
    <n v="0"/>
    <n v="0"/>
    <n v="0"/>
    <n v="0"/>
    <n v="0"/>
    <n v="0"/>
    <n v="0"/>
    <n v="0"/>
    <n v="0"/>
    <n v="0"/>
    <n v="0"/>
    <n v="0"/>
    <n v="0"/>
    <n v="0"/>
    <n v="0"/>
    <n v="0"/>
    <n v="0"/>
    <n v="0"/>
    <n v="141.26"/>
    <n v="246133.11000000002"/>
    <n v="1694.21"/>
    <n v="5657.8799999999992"/>
    <n v="2111.79"/>
    <n v="654.16999999999996"/>
    <n v="2849.1"/>
    <n v="3117.7"/>
    <n v="0"/>
    <n v="185473.95"/>
    <n v="15258.23"/>
    <n v="152684.29999999999"/>
    <n v="615775.69999999995"/>
    <n v="0"/>
    <n v="615775.69999999995"/>
    <n v="0"/>
    <n v="0"/>
  </r>
  <r>
    <s v="New (Actual)"/>
    <s v="Programs"/>
    <s v="Asset Condition"/>
    <s v="Gas ERT Replacement Program"/>
    <s v="GD"/>
    <s v="OR"/>
    <x v="11"/>
    <s v="G Distribution"/>
    <n v="2022"/>
    <n v="0"/>
    <n v="0"/>
    <n v="2901.19"/>
    <n v="93073.81"/>
    <n v="65219.54"/>
    <n v="41306.480000000003"/>
    <n v="38985.82"/>
    <n v="0"/>
    <n v="0"/>
    <n v="0"/>
    <n v="0"/>
    <n v="0"/>
    <n v="0"/>
    <n v="0"/>
    <n v="241486.84000000003"/>
    <n v="0"/>
    <n v="241486.84000000003"/>
    <n v="0"/>
    <n v="0"/>
    <n v="0"/>
    <n v="0"/>
    <n v="0"/>
    <n v="0"/>
    <n v="0"/>
    <n v="0"/>
    <n v="0"/>
    <n v="0"/>
    <n v="0"/>
    <n v="0"/>
    <n v="0"/>
    <n v="0"/>
    <n v="0"/>
    <n v="0"/>
    <n v="0"/>
    <n v="0"/>
    <n v="0"/>
    <n v="0"/>
    <n v="0"/>
    <n v="0"/>
    <n v="0"/>
    <n v="0"/>
    <n v="0"/>
    <n v="0"/>
    <n v="0"/>
    <n v="0"/>
    <n v="0"/>
    <n v="0"/>
    <n v="0"/>
    <n v="0"/>
    <n v="0"/>
    <n v="0"/>
    <n v="0"/>
    <n v="0"/>
  </r>
  <r>
    <s v="New (Actual)"/>
    <s v="Programs"/>
    <s v="Asset Condition"/>
    <s v="Gas ERT Replacement Program"/>
    <s v="GD"/>
    <s v="ID"/>
    <x v="11"/>
    <s v="G Distribution"/>
    <n v="2022"/>
    <n v="0"/>
    <n v="0"/>
    <n v="0"/>
    <n v="1386.27"/>
    <n v="217784.65"/>
    <n v="21100.13"/>
    <n v="0"/>
    <n v="0"/>
    <n v="517.14"/>
    <n v="254.67"/>
    <n v="1592.37"/>
    <n v="0"/>
    <n v="0"/>
    <n v="0"/>
    <n v="242635.23"/>
    <n v="0"/>
    <n v="242635.23"/>
    <n v="0"/>
    <n v="0"/>
    <n v="0"/>
    <n v="0"/>
    <n v="0"/>
    <n v="0"/>
    <n v="0"/>
    <n v="0"/>
    <n v="0"/>
    <n v="0"/>
    <n v="0"/>
    <n v="0"/>
    <n v="0"/>
    <n v="0"/>
    <n v="0"/>
    <n v="0"/>
    <n v="0"/>
    <n v="0"/>
    <n v="0"/>
    <n v="0"/>
    <n v="0"/>
    <n v="0"/>
    <n v="0"/>
    <n v="0"/>
    <n v="0"/>
    <n v="0"/>
    <n v="0"/>
    <n v="0"/>
    <n v="0"/>
    <n v="0"/>
    <n v="0"/>
    <n v="0"/>
    <n v="0"/>
    <n v="0"/>
    <n v="0"/>
    <n v="0"/>
  </r>
  <r>
    <s v="New (Actual)"/>
    <s v="Programs"/>
    <s v="Asset Condition"/>
    <s v="Gas ERT Replacement Program"/>
    <s v="GD"/>
    <s v="WA"/>
    <x v="11"/>
    <s v="G Distribution"/>
    <n v="2022"/>
    <n v="0"/>
    <n v="1"/>
    <n v="0"/>
    <n v="0"/>
    <n v="16377.23"/>
    <n v="116292.1"/>
    <n v="161250.32999999999"/>
    <n v="0"/>
    <n v="0"/>
    <n v="0"/>
    <n v="0"/>
    <n v="0"/>
    <n v="0"/>
    <n v="0"/>
    <n v="293919.66000000003"/>
    <n v="0"/>
    <n v="293919.66000000003"/>
    <n v="0"/>
    <n v="0"/>
    <n v="0"/>
    <n v="0"/>
    <n v="0"/>
    <n v="0"/>
    <n v="0"/>
    <n v="0"/>
    <n v="0"/>
    <n v="0"/>
    <n v="0"/>
    <n v="0"/>
    <n v="0"/>
    <n v="0"/>
    <n v="0"/>
    <n v="0"/>
    <n v="0"/>
    <n v="0"/>
    <n v="0"/>
    <n v="0"/>
    <n v="0"/>
    <n v="16377.23"/>
    <n v="116292.1"/>
    <n v="161250.32999999999"/>
    <n v="0"/>
    <n v="0"/>
    <n v="0"/>
    <n v="0"/>
    <n v="0"/>
    <n v="0"/>
    <n v="0"/>
    <n v="293919.66000000003"/>
    <n v="0"/>
    <n v="293919.66000000003"/>
    <n v="0"/>
    <n v="0"/>
  </r>
  <r>
    <s v="Rosentrater"/>
    <s v="Mandatory &amp; Compliance"/>
    <s v="Mandatory &amp; Compliance"/>
    <s v="Gas Facility Replacement Program (GFRP) Aldyl A Pipe Replacement"/>
    <s v="GD"/>
    <s v="ID"/>
    <x v="11"/>
    <s v="G Distribution"/>
    <n v="2022"/>
    <n v="0"/>
    <n v="0"/>
    <n v="113690.92"/>
    <n v="24145.61"/>
    <n v="24150.16"/>
    <n v="24942.549999999996"/>
    <n v="98054.189999999988"/>
    <n v="12436.15"/>
    <n v="8347.1699999999983"/>
    <n v="21007.850000000002"/>
    <n v="20636.580000000002"/>
    <n v="31171.969999999998"/>
    <n v="23961.909999999996"/>
    <n v="19966.84"/>
    <n v="422511.89999999997"/>
    <n v="0"/>
    <n v="422511.89999999997"/>
    <n v="0"/>
    <n v="0"/>
    <n v="0"/>
    <n v="0"/>
    <n v="0"/>
    <n v="0"/>
    <n v="0"/>
    <n v="0"/>
    <n v="0"/>
    <n v="0"/>
    <n v="0"/>
    <n v="0"/>
    <n v="0"/>
    <n v="0"/>
    <n v="0"/>
    <n v="0"/>
    <n v="0"/>
    <n v="0"/>
    <n v="0"/>
    <n v="0"/>
    <n v="0"/>
    <n v="0"/>
    <n v="0"/>
    <n v="0"/>
    <n v="0"/>
    <n v="0"/>
    <n v="0"/>
    <n v="0"/>
    <n v="0"/>
    <n v="0"/>
    <n v="0"/>
    <n v="0"/>
    <n v="0"/>
    <n v="0"/>
    <n v="0"/>
    <n v="0"/>
  </r>
  <r>
    <s v="Rosentrater"/>
    <s v="Mandatory &amp; Compliance"/>
    <s v="Mandatory &amp; Compliance"/>
    <s v="Gas Facility Replacement Program (GFRP) Aldyl A Pipe Replacement"/>
    <s v="GD"/>
    <s v="OR"/>
    <x v="11"/>
    <s v="G Distribution"/>
    <n v="2022"/>
    <n v="0"/>
    <n v="0"/>
    <n v="84826.460000000021"/>
    <n v="421220.23999999993"/>
    <n v="908143.25999999989"/>
    <n v="581291.74"/>
    <n v="741278.03"/>
    <n v="739197.6"/>
    <n v="479508.83999999997"/>
    <n v="924696.61999999988"/>
    <n v="1298331.3099999996"/>
    <n v="769863.18000000017"/>
    <n v="600339.72"/>
    <n v="1088349.6100000001"/>
    <n v="8637046.6099999994"/>
    <n v="0"/>
    <n v="8637046.6099999994"/>
    <n v="0"/>
    <n v="0"/>
    <n v="0"/>
    <n v="0"/>
    <n v="0"/>
    <n v="0"/>
    <n v="0"/>
    <n v="0"/>
    <n v="0"/>
    <n v="0"/>
    <n v="0"/>
    <n v="0"/>
    <n v="0"/>
    <n v="0"/>
    <n v="0"/>
    <n v="0"/>
    <n v="0"/>
    <n v="0"/>
    <n v="0"/>
    <n v="0"/>
    <n v="0"/>
    <n v="0"/>
    <n v="0"/>
    <n v="0"/>
    <n v="0"/>
    <n v="0"/>
    <n v="0"/>
    <n v="0"/>
    <n v="0"/>
    <n v="0"/>
    <n v="0"/>
    <n v="0"/>
    <n v="0"/>
    <n v="0"/>
    <n v="0"/>
    <n v="0"/>
  </r>
  <r>
    <s v="Rosentrater"/>
    <s v="Mandatory &amp; Compliance"/>
    <s v="Mandatory &amp; Compliance"/>
    <s v="Gas Facility Replacement Program (GFRP) Aldyl A Pipe Replacement"/>
    <s v="GD"/>
    <s v="WA"/>
    <x v="11"/>
    <s v="G Distribution"/>
    <n v="2022"/>
    <n v="0"/>
    <n v="1"/>
    <n v="229122.81000000003"/>
    <n v="247266.64"/>
    <n v="1444622.8"/>
    <n v="593827.37"/>
    <n v="2700034.7"/>
    <n v="2604036.8099999996"/>
    <n v="1254792.5299999998"/>
    <n v="2590790.7000000002"/>
    <n v="2815091.1900000004"/>
    <n v="860143.1"/>
    <n v="1523014.99"/>
    <n v="251797.16"/>
    <n v="17114540.800000001"/>
    <n v="0"/>
    <n v="17114540.800000001"/>
    <n v="0"/>
    <n v="0"/>
    <n v="0"/>
    <n v="0"/>
    <n v="0"/>
    <n v="0"/>
    <n v="0"/>
    <n v="0"/>
    <n v="0"/>
    <n v="0"/>
    <n v="0"/>
    <n v="0"/>
    <n v="0"/>
    <n v="0"/>
    <n v="0"/>
    <n v="0"/>
    <n v="0"/>
    <n v="0"/>
    <n v="0"/>
    <n v="229122.81000000003"/>
    <n v="247266.64"/>
    <n v="1444622.8"/>
    <n v="593827.37"/>
    <n v="2700034.7"/>
    <n v="2604036.8099999996"/>
    <n v="1254792.5299999998"/>
    <n v="2590790.7000000002"/>
    <n v="2815091.1900000004"/>
    <n v="860143.1"/>
    <n v="1523014.99"/>
    <n v="251797.16"/>
    <n v="17114540.800000001"/>
    <n v="0"/>
    <n v="17114540.800000001"/>
    <n v="0"/>
    <n v="0"/>
  </r>
  <r>
    <s v="Rosentrater"/>
    <s v="Mandatory &amp; Compliance"/>
    <s v="Mandatory &amp; Compliance"/>
    <s v="Gas Isolated Steel Replacement Program"/>
    <s v="GD"/>
    <s v="ID"/>
    <x v="11"/>
    <s v="G Distribution"/>
    <n v="2022"/>
    <n v="0"/>
    <n v="0"/>
    <n v="1174.95"/>
    <n v="5671.0499999999993"/>
    <n v="2173.41"/>
    <n v="3269.9"/>
    <n v="2547.9299999999998"/>
    <n v="8524.2899999999991"/>
    <n v="7820.34"/>
    <n v="3524.5"/>
    <n v="1387.37"/>
    <n v="682.74"/>
    <n v="1019.49"/>
    <n v="0"/>
    <n v="37795.969999999994"/>
    <n v="0"/>
    <n v="37795.969999999994"/>
    <n v="0"/>
    <n v="0"/>
    <n v="0"/>
    <n v="0"/>
    <n v="0"/>
    <n v="0"/>
    <n v="0"/>
    <n v="0"/>
    <n v="0"/>
    <n v="0"/>
    <n v="0"/>
    <n v="0"/>
    <n v="0"/>
    <n v="0"/>
    <n v="0"/>
    <n v="0"/>
    <n v="0"/>
    <n v="0"/>
    <n v="0"/>
    <n v="0"/>
    <n v="0"/>
    <n v="0"/>
    <n v="0"/>
    <n v="0"/>
    <n v="0"/>
    <n v="0"/>
    <n v="0"/>
    <n v="0"/>
    <n v="0"/>
    <n v="0"/>
    <n v="0"/>
    <n v="0"/>
    <n v="0"/>
    <n v="0"/>
    <n v="0"/>
    <n v="0"/>
  </r>
  <r>
    <s v="Rosentrater"/>
    <s v="Mandatory &amp; Compliance"/>
    <s v="Mandatory &amp; Compliance"/>
    <s v="Gas Isolated Steel Replacement Program"/>
    <s v="GD"/>
    <s v="WA"/>
    <x v="11"/>
    <s v="G Distribution"/>
    <n v="2022"/>
    <n v="0"/>
    <n v="1"/>
    <n v="1841.1000000000001"/>
    <n v="4838.3899999999994"/>
    <n v="3825.7200000000003"/>
    <n v="2710.02"/>
    <n v="2015.1100000000001"/>
    <n v="4078.15"/>
    <n v="14642.51"/>
    <n v="35449.22"/>
    <n v="22664.059999999998"/>
    <n v="1869.29"/>
    <n v="5533.4699999999993"/>
    <n v="3175.81"/>
    <n v="102642.84999999999"/>
    <n v="0"/>
    <n v="102642.84999999999"/>
    <n v="0"/>
    <n v="0"/>
    <n v="0"/>
    <n v="0"/>
    <n v="0"/>
    <n v="0"/>
    <n v="0"/>
    <n v="0"/>
    <n v="0"/>
    <n v="0"/>
    <n v="0"/>
    <n v="0"/>
    <n v="0"/>
    <n v="0"/>
    <n v="0"/>
    <n v="0"/>
    <n v="0"/>
    <n v="0"/>
    <n v="0"/>
    <n v="1841.1000000000001"/>
    <n v="4838.3899999999994"/>
    <n v="3825.7200000000003"/>
    <n v="2710.02"/>
    <n v="2015.1100000000001"/>
    <n v="4078.15"/>
    <n v="14642.51"/>
    <n v="35449.22"/>
    <n v="22664.059999999998"/>
    <n v="1869.29"/>
    <n v="5533.4699999999993"/>
    <n v="3175.81"/>
    <n v="102642.84999999999"/>
    <n v="0"/>
    <n v="102642.84999999999"/>
    <n v="0"/>
    <n v="0"/>
  </r>
  <r>
    <s v="Rosentrater"/>
    <s v="Mandatory &amp; Compliance"/>
    <s v="Mandatory &amp; Compliance"/>
    <s v="Gas Isolated Steel Replacement Program"/>
    <s v="GD"/>
    <s v="OR"/>
    <x v="11"/>
    <s v="G Distribution"/>
    <n v="2022"/>
    <n v="0"/>
    <n v="0"/>
    <n v="61676.5"/>
    <n v="40846.869999999995"/>
    <n v="12627.21"/>
    <n v="18853.63"/>
    <n v="32299.96"/>
    <n v="110491.47"/>
    <n v="25631.25"/>
    <n v="76667.209999999992"/>
    <n v="59272.94"/>
    <n v="176429.09"/>
    <n v="368007.12"/>
    <n v="301442.79000000004"/>
    <n v="1284246.04"/>
    <n v="0"/>
    <n v="1284246.04"/>
    <n v="0"/>
    <n v="0"/>
    <n v="0"/>
    <n v="0"/>
    <n v="0"/>
    <n v="0"/>
    <n v="0"/>
    <n v="0"/>
    <n v="0"/>
    <n v="0"/>
    <n v="0"/>
    <n v="0"/>
    <n v="0"/>
    <n v="0"/>
    <n v="0"/>
    <n v="0"/>
    <n v="0"/>
    <n v="0"/>
    <n v="0"/>
    <n v="0"/>
    <n v="0"/>
    <n v="0"/>
    <n v="0"/>
    <n v="0"/>
    <n v="0"/>
    <n v="0"/>
    <n v="0"/>
    <n v="0"/>
    <n v="0"/>
    <n v="0"/>
    <n v="0"/>
    <n v="0"/>
    <n v="0"/>
    <n v="0"/>
    <n v="0"/>
    <n v="0"/>
  </r>
  <r>
    <s v="Rosentrater"/>
    <s v="Programs"/>
    <s v="Failed Plant &amp; Operations"/>
    <s v="Gas Non-Revenue Program"/>
    <s v="GD"/>
    <s v="ID"/>
    <x v="11"/>
    <s v="G Distribution"/>
    <n v="2022"/>
    <n v="0"/>
    <n v="0"/>
    <n v="42655.979999999996"/>
    <n v="209536.68"/>
    <n v="37825.909999999996"/>
    <n v="165926.08000000002"/>
    <n v="59613.490000000005"/>
    <n v="89193.34"/>
    <n v="66351.390000000014"/>
    <n v="63375.150000000009"/>
    <n v="190466.47999999995"/>
    <n v="53326.09"/>
    <n v="53965.599999999991"/>
    <n v="46539.429999999993"/>
    <n v="1078775.6199999999"/>
    <n v="0"/>
    <n v="1078775.6199999999"/>
    <n v="0"/>
    <n v="0"/>
    <n v="0"/>
    <n v="0"/>
    <n v="0"/>
    <n v="0"/>
    <n v="0"/>
    <n v="0"/>
    <n v="0"/>
    <n v="0"/>
    <n v="0"/>
    <n v="0"/>
    <n v="0"/>
    <n v="0"/>
    <n v="0"/>
    <n v="0"/>
    <n v="0"/>
    <n v="0"/>
    <n v="0"/>
    <n v="0"/>
    <n v="0"/>
    <n v="0"/>
    <n v="0"/>
    <n v="0"/>
    <n v="0"/>
    <n v="0"/>
    <n v="0"/>
    <n v="0"/>
    <n v="0"/>
    <n v="0"/>
    <n v="0"/>
    <n v="0"/>
    <n v="0"/>
    <n v="0"/>
    <n v="0"/>
    <n v="0"/>
  </r>
  <r>
    <s v="Rosentrater"/>
    <s v="Programs"/>
    <s v="Failed Plant &amp; Operations"/>
    <s v="Gas Non-Revenue Program"/>
    <s v="GD"/>
    <s v="WA"/>
    <x v="11"/>
    <s v="G Distribution"/>
    <n v="2022"/>
    <n v="0"/>
    <n v="1"/>
    <n v="230225.5"/>
    <n v="194645.84000000003"/>
    <n v="215420.83000000002"/>
    <n v="661140.6100000001"/>
    <n v="414123.76"/>
    <n v="410688.82"/>
    <n v="419449.81999999995"/>
    <n v="411122.42000000004"/>
    <n v="372841.17000000004"/>
    <n v="329283.24"/>
    <n v="428607.04999999987"/>
    <n v="229884.08000000002"/>
    <n v="4317433.1399999997"/>
    <n v="0"/>
    <n v="4317433.1399999997"/>
    <n v="0"/>
    <n v="0"/>
    <n v="0"/>
    <n v="0"/>
    <n v="0"/>
    <n v="0"/>
    <n v="0"/>
    <n v="0"/>
    <n v="0"/>
    <n v="0"/>
    <n v="0"/>
    <n v="0"/>
    <n v="0"/>
    <n v="0"/>
    <n v="0"/>
    <n v="0"/>
    <n v="0"/>
    <n v="0"/>
    <n v="0"/>
    <n v="230225.5"/>
    <n v="194645.84000000003"/>
    <n v="215420.83000000002"/>
    <n v="661140.6100000001"/>
    <n v="414123.76"/>
    <n v="410688.82"/>
    <n v="419449.81999999995"/>
    <n v="411122.42000000004"/>
    <n v="372841.17000000004"/>
    <n v="329283.24"/>
    <n v="428607.04999999987"/>
    <n v="229884.08000000002"/>
    <n v="4317433.1399999997"/>
    <n v="0"/>
    <n v="4317433.1399999997"/>
    <n v="0"/>
    <n v="0"/>
  </r>
  <r>
    <s v="Rosentrater"/>
    <s v="Programs"/>
    <s v="Failed Plant &amp; Operations"/>
    <s v="Gas Non-Revenue Program"/>
    <s v="GD"/>
    <s v="OR"/>
    <x v="11"/>
    <s v="G Distribution"/>
    <n v="2022"/>
    <n v="0"/>
    <n v="0"/>
    <n v="1051830.1599999999"/>
    <n v="287863.15999999997"/>
    <n v="239902.43999999997"/>
    <n v="293140.60000000003"/>
    <n v="273811.82000000007"/>
    <n v="488106.54000000004"/>
    <n v="365729.8"/>
    <n v="402984.23000000004"/>
    <n v="206213.29000000004"/>
    <n v="498380.87"/>
    <n v="346537.92"/>
    <n v="807055.66999999993"/>
    <n v="5261556.5"/>
    <n v="0"/>
    <n v="5261556.5"/>
    <n v="0"/>
    <n v="0"/>
    <n v="0"/>
    <n v="0"/>
    <n v="0"/>
    <n v="0"/>
    <n v="0"/>
    <n v="0"/>
    <n v="0"/>
    <n v="0"/>
    <n v="0"/>
    <n v="0"/>
    <n v="0"/>
    <n v="0"/>
    <n v="0"/>
    <n v="0"/>
    <n v="0"/>
    <n v="0"/>
    <n v="0"/>
    <n v="0"/>
    <n v="0"/>
    <n v="0"/>
    <n v="0"/>
    <n v="0"/>
    <n v="0"/>
    <n v="0"/>
    <n v="0"/>
    <n v="0"/>
    <n v="0"/>
    <n v="0"/>
    <n v="0"/>
    <n v="0"/>
    <n v="0"/>
    <n v="0"/>
    <n v="0"/>
    <n v="0"/>
  </r>
  <r>
    <s v="Rosentrater"/>
    <s v="Large Distinct Projects"/>
    <s v="Performance &amp; Capacity"/>
    <s v="Gas Operator Qualification Compliance"/>
    <s v="GD"/>
    <s v="AA"/>
    <x v="7"/>
    <s v="General"/>
    <n v="2022"/>
    <n v="0"/>
    <n v="0.50189581949999995"/>
    <n v="0"/>
    <n v="0"/>
    <n v="0"/>
    <n v="0"/>
    <n v="0"/>
    <n v="5749.83"/>
    <n v="0"/>
    <n v="0"/>
    <n v="0"/>
    <n v="0"/>
    <n v="0"/>
    <n v="0"/>
    <n v="5749.83"/>
    <n v="0"/>
    <n v="5749.83"/>
    <n v="0"/>
    <n v="0"/>
    <n v="0"/>
    <n v="0"/>
    <n v="0"/>
    <n v="0"/>
    <n v="0"/>
    <n v="0"/>
    <n v="0"/>
    <n v="0"/>
    <n v="0"/>
    <n v="0"/>
    <n v="0"/>
    <n v="0"/>
    <n v="0"/>
    <n v="0"/>
    <n v="0"/>
    <n v="0"/>
    <n v="0"/>
    <n v="0"/>
    <n v="0"/>
    <n v="0"/>
    <n v="0"/>
    <n v="0"/>
    <n v="2885.8156398356846"/>
    <n v="0"/>
    <n v="0"/>
    <n v="0"/>
    <n v="0"/>
    <n v="0"/>
    <n v="0"/>
    <n v="2885.8156398356846"/>
    <n v="0"/>
    <n v="2885.8156398356846"/>
    <n v="0"/>
    <n v="0"/>
  </r>
  <r>
    <s v="Rosentrater"/>
    <s v="Large Distinct Projects"/>
    <s v="Performance &amp; Capacity"/>
    <s v="Gas Operator Qualification Compliance"/>
    <s v="GD"/>
    <s v="AN"/>
    <x v="8"/>
    <s v="Transportation"/>
    <n v="2022"/>
    <n v="0"/>
    <n v="0.72914999999999996"/>
    <n v="0"/>
    <n v="0"/>
    <n v="0"/>
    <n v="0"/>
    <n v="0"/>
    <n v="0"/>
    <n v="106067.26999999999"/>
    <n v="661.92"/>
    <n v="0"/>
    <n v="0"/>
    <n v="0"/>
    <n v="0"/>
    <n v="106729.18999999999"/>
    <n v="0"/>
    <n v="106729.18999999999"/>
    <n v="0"/>
    <n v="0"/>
    <n v="0"/>
    <n v="0"/>
    <n v="0"/>
    <n v="0"/>
    <n v="0"/>
    <n v="0"/>
    <n v="0"/>
    <n v="0"/>
    <n v="0"/>
    <n v="0"/>
    <n v="0"/>
    <n v="0"/>
    <n v="0"/>
    <n v="0"/>
    <n v="0"/>
    <n v="0"/>
    <n v="0"/>
    <n v="0"/>
    <n v="0"/>
    <n v="0"/>
    <n v="0"/>
    <n v="0"/>
    <n v="0"/>
    <n v="77338.949920499988"/>
    <n v="482.63896799999992"/>
    <n v="0"/>
    <n v="0"/>
    <n v="0"/>
    <n v="0"/>
    <n v="77821.588888499988"/>
    <n v="0"/>
    <n v="77821.588888499988"/>
    <n v="0"/>
    <n v="0"/>
  </r>
  <r>
    <s v="Rosentrater"/>
    <s v="Mandatory &amp; Compliance"/>
    <s v="Mandatory &amp; Compliance"/>
    <s v="Gas Overbuilt Pipe Replacement Program"/>
    <s v="GD"/>
    <s v="ID"/>
    <x v="11"/>
    <s v="G Distribution"/>
    <n v="2022"/>
    <n v="0"/>
    <n v="0"/>
    <n v="48.16"/>
    <n v="1811.25"/>
    <n v="0"/>
    <n v="1317.21"/>
    <n v="2820.53"/>
    <n v="7013.19"/>
    <n v="0"/>
    <n v="7580"/>
    <n v="236.8"/>
    <n v="923.96"/>
    <n v="366.38"/>
    <n v="3017.33"/>
    <n v="25134.809999999998"/>
    <n v="0"/>
    <n v="25134.809999999998"/>
    <n v="0"/>
    <n v="0"/>
    <n v="0"/>
    <n v="0"/>
    <n v="0"/>
    <n v="0"/>
    <n v="0"/>
    <n v="0"/>
    <n v="0"/>
    <n v="0"/>
    <n v="0"/>
    <n v="0"/>
    <n v="0"/>
    <n v="0"/>
    <n v="0"/>
    <n v="0"/>
    <n v="0"/>
    <n v="0"/>
    <n v="0"/>
    <n v="0"/>
    <n v="0"/>
    <n v="0"/>
    <n v="0"/>
    <n v="0"/>
    <n v="0"/>
    <n v="0"/>
    <n v="0"/>
    <n v="0"/>
    <n v="0"/>
    <n v="0"/>
    <n v="0"/>
    <n v="0"/>
    <n v="0"/>
    <n v="0"/>
    <n v="0"/>
    <n v="0"/>
  </r>
  <r>
    <s v="Rosentrater"/>
    <s v="Mandatory &amp; Compliance"/>
    <s v="Mandatory &amp; Compliance"/>
    <s v="Gas Overbuilt Pipe Replacement Program"/>
    <s v="GD"/>
    <s v="WA"/>
    <x v="11"/>
    <s v="G Distribution"/>
    <n v="2022"/>
    <n v="0"/>
    <n v="1"/>
    <n v="7348.69"/>
    <n v="4417.08"/>
    <n v="244.4"/>
    <n v="95.77"/>
    <n v="12750.4"/>
    <n v="1489.91"/>
    <n v="0"/>
    <n v="2959.49"/>
    <n v="8556.08"/>
    <n v="1889.38"/>
    <n v="1874.5"/>
    <n v="9680.7999999999993"/>
    <n v="51306.5"/>
    <n v="0"/>
    <n v="51306.5"/>
    <n v="0"/>
    <n v="0"/>
    <n v="0"/>
    <n v="0"/>
    <n v="0"/>
    <n v="0"/>
    <n v="0"/>
    <n v="0"/>
    <n v="0"/>
    <n v="0"/>
    <n v="0"/>
    <n v="0"/>
    <n v="0"/>
    <n v="0"/>
    <n v="0"/>
    <n v="0"/>
    <n v="0"/>
    <n v="0"/>
    <n v="0"/>
    <n v="7348.69"/>
    <n v="4417.08"/>
    <n v="244.4"/>
    <n v="95.77"/>
    <n v="12750.4"/>
    <n v="1489.91"/>
    <n v="0"/>
    <n v="2959.49"/>
    <n v="8556.08"/>
    <n v="1889.38"/>
    <n v="1874.5"/>
    <n v="9680.7999999999993"/>
    <n v="51306.5"/>
    <n v="0"/>
    <n v="51306.5"/>
    <n v="0"/>
    <n v="0"/>
  </r>
  <r>
    <s v="Rosentrater"/>
    <s v="Mandatory &amp; Compliance"/>
    <s v="Mandatory &amp; Compliance"/>
    <s v="Gas Overbuilt Pipe Replacement Program"/>
    <s v="GD"/>
    <s v="OR"/>
    <x v="11"/>
    <s v="G Distribution"/>
    <n v="2022"/>
    <n v="0"/>
    <n v="0"/>
    <n v="469.68"/>
    <n v="431.4"/>
    <n v="303.52"/>
    <n v="1959.71"/>
    <n v="4482.51"/>
    <n v="6944.37"/>
    <n v="107749.04"/>
    <n v="73019.27"/>
    <n v="8021.45"/>
    <n v="23450.57"/>
    <n v="23404.789999999997"/>
    <n v="26843.72"/>
    <n v="277080.03000000003"/>
    <n v="0"/>
    <n v="277080.03000000003"/>
    <n v="0"/>
    <n v="0"/>
    <n v="0"/>
    <n v="0"/>
    <n v="0"/>
    <n v="0"/>
    <n v="0"/>
    <n v="0"/>
    <n v="0"/>
    <n v="0"/>
    <n v="0"/>
    <n v="0"/>
    <n v="0"/>
    <n v="0"/>
    <n v="0"/>
    <n v="0"/>
    <n v="0"/>
    <n v="0"/>
    <n v="0"/>
    <n v="0"/>
    <n v="0"/>
    <n v="0"/>
    <n v="0"/>
    <n v="0"/>
    <n v="0"/>
    <n v="0"/>
    <n v="0"/>
    <n v="0"/>
    <n v="0"/>
    <n v="0"/>
    <n v="0"/>
    <n v="0"/>
    <n v="0"/>
    <n v="0"/>
    <n v="0"/>
    <n v="0"/>
  </r>
  <r>
    <s v="Rosentrater"/>
    <s v="Mandatory &amp; Compliance"/>
    <s v="Mandatory &amp; Compliance"/>
    <s v="Gas PMC Program"/>
    <s v="GD"/>
    <s v="ID"/>
    <x v="11"/>
    <s v="G Distribution"/>
    <n v="2022"/>
    <n v="0"/>
    <n v="0"/>
    <n v="26853.91"/>
    <n v="72974.789999999994"/>
    <n v="40698.540000000008"/>
    <n v="39709.300000000003"/>
    <n v="20283.670000000002"/>
    <n v="8780.86"/>
    <n v="14429.3"/>
    <n v="8443.25"/>
    <n v="14997.439999999999"/>
    <n v="11369.060000000001"/>
    <n v="13601.359999999999"/>
    <n v="11228.73"/>
    <n v="283370.20999999996"/>
    <n v="0"/>
    <n v="283370.20999999996"/>
    <n v="0"/>
    <n v="0"/>
    <n v="0"/>
    <n v="0"/>
    <n v="0"/>
    <n v="0"/>
    <n v="0"/>
    <n v="0"/>
    <n v="0"/>
    <n v="0"/>
    <n v="0"/>
    <n v="0"/>
    <n v="0"/>
    <n v="0"/>
    <n v="0"/>
    <n v="0"/>
    <n v="0"/>
    <n v="0"/>
    <n v="0"/>
    <n v="0"/>
    <n v="0"/>
    <n v="0"/>
    <n v="0"/>
    <n v="0"/>
    <n v="0"/>
    <n v="0"/>
    <n v="0"/>
    <n v="0"/>
    <n v="0"/>
    <n v="0"/>
    <n v="0"/>
    <n v="0"/>
    <n v="0"/>
    <n v="0"/>
    <n v="0"/>
    <n v="0"/>
  </r>
  <r>
    <s v="Rosentrater"/>
    <s v="Mandatory &amp; Compliance"/>
    <s v="Mandatory &amp; Compliance"/>
    <s v="Gas PMC Program"/>
    <s v="GD"/>
    <s v="OR"/>
    <x v="11"/>
    <s v="G Distribution"/>
    <n v="2022"/>
    <n v="0"/>
    <n v="0"/>
    <n v="55620.159999999996"/>
    <n v="84710.319999999992"/>
    <n v="148444.74000000002"/>
    <n v="49309.520000000004"/>
    <n v="31518.679999999997"/>
    <n v="27759.18"/>
    <n v="35721.120000000003"/>
    <n v="40996.209999999992"/>
    <n v="126052.72"/>
    <n v="22112.28"/>
    <n v="17493.98"/>
    <n v="24844.48"/>
    <n v="664583.3899999999"/>
    <n v="0"/>
    <n v="664583.3899999999"/>
    <n v="0"/>
    <n v="0"/>
    <n v="0"/>
    <n v="0"/>
    <n v="0"/>
    <n v="0"/>
    <n v="0"/>
    <n v="0"/>
    <n v="0"/>
    <n v="0"/>
    <n v="0"/>
    <n v="0"/>
    <n v="0"/>
    <n v="0"/>
    <n v="0"/>
    <n v="0"/>
    <n v="0"/>
    <n v="0"/>
    <n v="0"/>
    <n v="0"/>
    <n v="0"/>
    <n v="0"/>
    <n v="0"/>
    <n v="0"/>
    <n v="0"/>
    <n v="0"/>
    <n v="0"/>
    <n v="0"/>
    <n v="0"/>
    <n v="0"/>
    <n v="0"/>
    <n v="0"/>
    <n v="0"/>
    <n v="0"/>
    <n v="0"/>
    <n v="0"/>
  </r>
  <r>
    <s v="Rosentrater"/>
    <s v="Mandatory &amp; Compliance"/>
    <s v="Mandatory &amp; Compliance"/>
    <s v="Gas PMC Program"/>
    <s v="GD"/>
    <s v="WA"/>
    <x v="11"/>
    <s v="G Distribution"/>
    <n v="2022"/>
    <n v="0"/>
    <n v="1"/>
    <n v="157351.74000000002"/>
    <n v="162505.69999999995"/>
    <n v="115746.55999999998"/>
    <n v="78413.7"/>
    <n v="36970.230000000003"/>
    <n v="19100.64"/>
    <n v="17616.100000000002"/>
    <n v="20412.230000000003"/>
    <n v="32344.700000000008"/>
    <n v="29803.21"/>
    <n v="18516.79"/>
    <n v="20797.57"/>
    <n v="709579.16999999981"/>
    <n v="0"/>
    <n v="709579.16999999981"/>
    <n v="0"/>
    <n v="0"/>
    <n v="0"/>
    <n v="0"/>
    <n v="0"/>
    <n v="0"/>
    <n v="0"/>
    <n v="0"/>
    <n v="0"/>
    <n v="0"/>
    <n v="0"/>
    <n v="0"/>
    <n v="0"/>
    <n v="0"/>
    <n v="0"/>
    <n v="0"/>
    <n v="0"/>
    <n v="0"/>
    <n v="0"/>
    <n v="157351.74000000002"/>
    <n v="162505.69999999995"/>
    <n v="115746.55999999998"/>
    <n v="78413.7"/>
    <n v="36970.230000000003"/>
    <n v="19100.64"/>
    <n v="17616.100000000002"/>
    <n v="20412.230000000003"/>
    <n v="32344.700000000008"/>
    <n v="29803.21"/>
    <n v="18516.79"/>
    <n v="20797.57"/>
    <n v="709579.16999999981"/>
    <n v="0"/>
    <n v="709579.16999999981"/>
    <n v="0"/>
    <n v="0"/>
  </r>
  <r>
    <s v="Rosentrater"/>
    <s v="Programs"/>
    <s v="Asset Condition"/>
    <s v="Gas Regulator Station Replacement Program"/>
    <s v="GD"/>
    <s v="OR"/>
    <x v="11"/>
    <s v="G Distribution"/>
    <n v="2022"/>
    <n v="0"/>
    <n v="0"/>
    <n v="36.28"/>
    <n v="0"/>
    <n v="-6917.97"/>
    <n v="0"/>
    <n v="0"/>
    <n v="1972.98"/>
    <n v="6807.29"/>
    <n v="19974.27"/>
    <n v="76279.12"/>
    <n v="338.56"/>
    <n v="33427.83"/>
    <n v="6509.43"/>
    <n v="138427.78999999998"/>
    <n v="0"/>
    <n v="138427.78999999998"/>
    <n v="0"/>
    <n v="0"/>
    <n v="0"/>
    <n v="0"/>
    <n v="0"/>
    <n v="0"/>
    <n v="0"/>
    <n v="0"/>
    <n v="0"/>
    <n v="0"/>
    <n v="0"/>
    <n v="0"/>
    <n v="0"/>
    <n v="0"/>
    <n v="0"/>
    <n v="0"/>
    <n v="0"/>
    <n v="0"/>
    <n v="0"/>
    <n v="0"/>
    <n v="0"/>
    <n v="0"/>
    <n v="0"/>
    <n v="0"/>
    <n v="0"/>
    <n v="0"/>
    <n v="0"/>
    <n v="0"/>
    <n v="0"/>
    <n v="0"/>
    <n v="0"/>
    <n v="0"/>
    <n v="0"/>
    <n v="0"/>
    <n v="0"/>
    <n v="0"/>
  </r>
  <r>
    <s v="Rosentrater"/>
    <s v="Programs"/>
    <s v="Asset Condition"/>
    <s v="Gas Regulator Station Replacement Program"/>
    <s v="GD"/>
    <s v="WA"/>
    <x v="11"/>
    <s v="G Distribution"/>
    <n v="2022"/>
    <n v="0"/>
    <n v="1"/>
    <n v="2094.3199999999997"/>
    <n v="14661.710000000001"/>
    <n v="559.6"/>
    <n v="6971.16"/>
    <n v="6166.08"/>
    <n v="25751.819999999996"/>
    <n v="49303.45"/>
    <n v="105042.31999999999"/>
    <n v="1055.78"/>
    <n v="2555.48"/>
    <n v="5509.93"/>
    <n v="2542.19"/>
    <n v="222213.83999999997"/>
    <n v="0"/>
    <n v="222213.83999999997"/>
    <n v="0"/>
    <n v="0"/>
    <n v="0"/>
    <n v="0"/>
    <n v="0"/>
    <n v="0"/>
    <n v="0"/>
    <n v="0"/>
    <n v="0"/>
    <n v="0"/>
    <n v="0"/>
    <n v="0"/>
    <n v="0"/>
    <n v="0"/>
    <n v="0"/>
    <n v="0"/>
    <n v="0"/>
    <n v="0"/>
    <n v="0"/>
    <n v="2094.3199999999997"/>
    <n v="14661.710000000001"/>
    <n v="559.6"/>
    <n v="6971.16"/>
    <n v="6166.08"/>
    <n v="25751.819999999996"/>
    <n v="49303.45"/>
    <n v="105042.31999999999"/>
    <n v="1055.78"/>
    <n v="2555.48"/>
    <n v="5509.93"/>
    <n v="2542.19"/>
    <n v="222213.83999999997"/>
    <n v="0"/>
    <n v="222213.83999999997"/>
    <n v="0"/>
    <n v="0"/>
  </r>
  <r>
    <s v="Rosentrater"/>
    <s v="Programs"/>
    <s v="Asset Condition"/>
    <s v="Gas Regulator Station Replacement Program"/>
    <s v="GD"/>
    <s v="ID"/>
    <x v="11"/>
    <s v="G Distribution"/>
    <n v="2022"/>
    <n v="0"/>
    <n v="0"/>
    <n v="79613.179999999993"/>
    <n v="37064.78"/>
    <n v="1899.0600000000002"/>
    <n v="3820.27"/>
    <n v="3086.18"/>
    <n v="147.47999999999999"/>
    <n v="187789.48"/>
    <n v="14016.169999999998"/>
    <n v="0"/>
    <n v="0"/>
    <n v="0"/>
    <n v="0"/>
    <n v="327436.59999999998"/>
    <n v="0"/>
    <n v="327436.59999999998"/>
    <n v="0"/>
    <n v="0"/>
    <n v="0"/>
    <n v="0"/>
    <n v="0"/>
    <n v="0"/>
    <n v="0"/>
    <n v="0"/>
    <n v="0"/>
    <n v="0"/>
    <n v="0"/>
    <n v="0"/>
    <n v="0"/>
    <n v="0"/>
    <n v="0"/>
    <n v="0"/>
    <n v="0"/>
    <n v="0"/>
    <n v="0"/>
    <n v="0"/>
    <n v="0"/>
    <n v="0"/>
    <n v="0"/>
    <n v="0"/>
    <n v="0"/>
    <n v="0"/>
    <n v="0"/>
    <n v="0"/>
    <n v="0"/>
    <n v="0"/>
    <n v="0"/>
    <n v="0"/>
    <n v="0"/>
    <n v="0"/>
    <n v="0"/>
    <n v="0"/>
  </r>
  <r>
    <s v="Rosentrater"/>
    <s v="Programs"/>
    <s v="Performance &amp; Capacity"/>
    <s v="Gas Reinforcement Program"/>
    <s v="GD"/>
    <s v="ID"/>
    <x v="11"/>
    <s v="G Distribution"/>
    <n v="2022"/>
    <n v="0"/>
    <n v="0"/>
    <n v="591.46"/>
    <n v="766.8900000000001"/>
    <n v="960.37"/>
    <n v="0"/>
    <n v="0"/>
    <n v="2907.08"/>
    <n v="6512"/>
    <n v="730.35"/>
    <n v="528.20000000000005"/>
    <n v="32892.46"/>
    <n v="21547.41"/>
    <n v="0"/>
    <n v="67436.22"/>
    <n v="0"/>
    <n v="67436.22"/>
    <n v="0"/>
    <n v="0"/>
    <n v="0"/>
    <n v="0"/>
    <n v="0"/>
    <n v="0"/>
    <n v="0"/>
    <n v="0"/>
    <n v="0"/>
    <n v="0"/>
    <n v="0"/>
    <n v="0"/>
    <n v="0"/>
    <n v="0"/>
    <n v="0"/>
    <n v="0"/>
    <n v="0"/>
    <n v="0"/>
    <n v="0"/>
    <n v="0"/>
    <n v="0"/>
    <n v="0"/>
    <n v="0"/>
    <n v="0"/>
    <n v="0"/>
    <n v="0"/>
    <n v="0"/>
    <n v="0"/>
    <n v="0"/>
    <n v="0"/>
    <n v="0"/>
    <n v="0"/>
    <n v="0"/>
    <n v="0"/>
    <n v="0"/>
    <n v="0"/>
  </r>
  <r>
    <s v="Rosentrater"/>
    <s v="Programs"/>
    <s v="Performance &amp; Capacity"/>
    <s v="Gas Reinforcement Program"/>
    <s v="GD"/>
    <s v="WA"/>
    <x v="11"/>
    <s v="G Distribution"/>
    <n v="2022"/>
    <n v="0"/>
    <n v="1"/>
    <n v="77905.62"/>
    <n v="6495.94"/>
    <n v="26302.880000000001"/>
    <n v="91772.9"/>
    <n v="73127.94"/>
    <n v="119868.08"/>
    <n v="42158.93"/>
    <n v="20294.469999999998"/>
    <n v="25402.18"/>
    <n v="23071.29"/>
    <n v="31378.68"/>
    <n v="17476.759999999998"/>
    <n v="555255.67000000004"/>
    <n v="0"/>
    <n v="555255.67000000004"/>
    <n v="0"/>
    <n v="0"/>
    <n v="0"/>
    <n v="0"/>
    <n v="0"/>
    <n v="0"/>
    <n v="0"/>
    <n v="0"/>
    <n v="0"/>
    <n v="0"/>
    <n v="0"/>
    <n v="0"/>
    <n v="0"/>
    <n v="0"/>
    <n v="0"/>
    <n v="0"/>
    <n v="0"/>
    <n v="0"/>
    <n v="0"/>
    <n v="77905.62"/>
    <n v="6495.94"/>
    <n v="26302.880000000001"/>
    <n v="91772.9"/>
    <n v="73127.94"/>
    <n v="119868.08"/>
    <n v="42158.93"/>
    <n v="20294.469999999998"/>
    <n v="25402.18"/>
    <n v="23071.29"/>
    <n v="31378.68"/>
    <n v="17476.759999999998"/>
    <n v="555255.67000000004"/>
    <n v="0"/>
    <n v="555255.67000000004"/>
    <n v="0"/>
    <n v="0"/>
  </r>
  <r>
    <s v="Rosentrater"/>
    <s v="Programs"/>
    <s v="Performance &amp; Capacity"/>
    <s v="Gas Reinforcement Program"/>
    <s v="GD"/>
    <s v="OR"/>
    <x v="11"/>
    <s v="G Distribution"/>
    <n v="2022"/>
    <n v="0"/>
    <n v="0"/>
    <n v="929.88"/>
    <n v="893396.37"/>
    <n v="12378.87"/>
    <n v="123196.60999999999"/>
    <n v="18508.96"/>
    <n v="1254.33"/>
    <n v="33440.53"/>
    <n v="10112.800000000001"/>
    <n v="95366.340000000011"/>
    <n v="28854.110000000004"/>
    <n v="18947.019999999997"/>
    <n v="33055.61"/>
    <n v="1269441.4300000004"/>
    <n v="0"/>
    <n v="1269441.4300000004"/>
    <n v="0"/>
    <n v="0"/>
    <n v="0"/>
    <n v="0"/>
    <n v="0"/>
    <n v="0"/>
    <n v="0"/>
    <n v="0"/>
    <n v="0"/>
    <n v="0"/>
    <n v="0"/>
    <n v="0"/>
    <n v="0"/>
    <n v="0"/>
    <n v="0"/>
    <n v="0"/>
    <n v="0"/>
    <n v="0"/>
    <n v="0"/>
    <n v="0"/>
    <n v="0"/>
    <n v="0"/>
    <n v="0"/>
    <n v="0"/>
    <n v="0"/>
    <n v="0"/>
    <n v="0"/>
    <n v="0"/>
    <n v="0"/>
    <n v="0"/>
    <n v="0"/>
    <n v="0"/>
    <n v="0"/>
    <n v="0"/>
    <n v="0"/>
    <n v="0"/>
  </r>
  <r>
    <s v="Rosentrater"/>
    <s v="Mandatory &amp; Compliance"/>
    <s v="Mandatory &amp; Compliance"/>
    <s v="Gas Replacement Street and Highway Program"/>
    <s v="GD"/>
    <s v="WA"/>
    <x v="11"/>
    <s v="G Distribution"/>
    <n v="2022"/>
    <n v="0"/>
    <n v="1"/>
    <n v="13125.05"/>
    <n v="12932.88"/>
    <n v="38055.230000000003"/>
    <n v="85795.839999999997"/>
    <n v="81281.89"/>
    <n v="146610.23000000001"/>
    <n v="119669.10999999999"/>
    <n v="137641.69"/>
    <n v="244925.81000000003"/>
    <n v="93636.44"/>
    <n v="77261.64"/>
    <n v="94333.87"/>
    <n v="1145269.6799999997"/>
    <n v="0"/>
    <n v="1145269.6799999997"/>
    <n v="0"/>
    <n v="0"/>
    <n v="0"/>
    <n v="0"/>
    <n v="0"/>
    <n v="0"/>
    <n v="0"/>
    <n v="0"/>
    <n v="0"/>
    <n v="0"/>
    <n v="0"/>
    <n v="0"/>
    <n v="0"/>
    <n v="0"/>
    <n v="0"/>
    <n v="0"/>
    <n v="0"/>
    <n v="0"/>
    <n v="0"/>
    <n v="13125.05"/>
    <n v="12932.88"/>
    <n v="38055.230000000003"/>
    <n v="85795.839999999997"/>
    <n v="81281.89"/>
    <n v="146610.23000000001"/>
    <n v="119669.10999999999"/>
    <n v="137641.69"/>
    <n v="244925.81000000003"/>
    <n v="93636.44"/>
    <n v="77261.64"/>
    <n v="94333.87"/>
    <n v="1145269.6799999997"/>
    <n v="0"/>
    <n v="1145269.6799999997"/>
    <n v="0"/>
    <n v="0"/>
  </r>
  <r>
    <s v="Rosentrater"/>
    <s v="Mandatory &amp; Compliance"/>
    <s v="Mandatory &amp; Compliance"/>
    <s v="Gas Replacement Street and Highway Program"/>
    <s v="GD"/>
    <s v="OR"/>
    <x v="11"/>
    <s v="G Distribution"/>
    <n v="2022"/>
    <n v="0"/>
    <n v="0"/>
    <n v="15122.25"/>
    <n v="42968.570000000007"/>
    <n v="77818.559999999998"/>
    <n v="107805.3"/>
    <n v="272887.27999999997"/>
    <n v="348075.05000000005"/>
    <n v="136781.73000000001"/>
    <n v="62358.479999999996"/>
    <n v="7243.6600000000008"/>
    <n v="40133.93"/>
    <n v="155959.64000000001"/>
    <n v="85327.55"/>
    <n v="1352481.9999999998"/>
    <n v="0"/>
    <n v="1352481.9999999998"/>
    <n v="0"/>
    <n v="0"/>
    <n v="0"/>
    <n v="0"/>
    <n v="0"/>
    <n v="0"/>
    <n v="0"/>
    <n v="0"/>
    <n v="0"/>
    <n v="0"/>
    <n v="0"/>
    <n v="0"/>
    <n v="0"/>
    <n v="0"/>
    <n v="0"/>
    <n v="0"/>
    <n v="0"/>
    <n v="0"/>
    <n v="0"/>
    <n v="0"/>
    <n v="0"/>
    <n v="0"/>
    <n v="0"/>
    <n v="0"/>
    <n v="0"/>
    <n v="0"/>
    <n v="0"/>
    <n v="0"/>
    <n v="0"/>
    <n v="0"/>
    <n v="0"/>
    <n v="0"/>
    <n v="0"/>
    <n v="0"/>
    <n v="0"/>
    <n v="0"/>
  </r>
  <r>
    <s v="Rosentrater"/>
    <s v="Mandatory &amp; Compliance"/>
    <s v="Mandatory &amp; Compliance"/>
    <s v="Gas Replacement Street and Highway Program"/>
    <s v="GD"/>
    <s v="ID"/>
    <x v="11"/>
    <s v="G Distribution"/>
    <n v="2022"/>
    <n v="0"/>
    <n v="0"/>
    <n v="1920926.79"/>
    <n v="14658.95"/>
    <n v="-14043.390000000007"/>
    <n v="43767.830000000009"/>
    <n v="10757.289999999999"/>
    <n v="38753.51999999999"/>
    <n v="28205.539999999997"/>
    <n v="71402.130000000019"/>
    <n v="307902.33999999997"/>
    <n v="40797.129999999997"/>
    <n v="-150364.04999999999"/>
    <n v="37183.839999999997"/>
    <n v="2349947.92"/>
    <n v="0"/>
    <n v="2349947.92"/>
    <n v="0"/>
    <n v="0"/>
    <n v="0"/>
    <n v="0"/>
    <n v="0"/>
    <n v="0"/>
    <n v="0"/>
    <n v="0"/>
    <n v="0"/>
    <n v="0"/>
    <n v="0"/>
    <n v="0"/>
    <n v="0"/>
    <n v="0"/>
    <n v="0"/>
    <n v="0"/>
    <n v="0"/>
    <n v="0"/>
    <n v="0"/>
    <n v="0"/>
    <n v="0"/>
    <n v="0"/>
    <n v="0"/>
    <n v="0"/>
    <n v="0"/>
    <n v="0"/>
    <n v="0"/>
    <n v="0"/>
    <n v="0"/>
    <n v="0"/>
    <n v="0"/>
    <n v="0"/>
    <n v="0"/>
    <n v="0"/>
    <n v="0"/>
    <n v="0"/>
  </r>
  <r>
    <s v="Rosentrater"/>
    <s v="Programs"/>
    <s v="Performance &amp; Capacity"/>
    <s v="Gas Telemetry Program"/>
    <s v="GD"/>
    <s v="OR"/>
    <x v="11"/>
    <s v="G Distribution"/>
    <n v="2022"/>
    <n v="0"/>
    <n v="0"/>
    <n v="0"/>
    <n v="0"/>
    <n v="0"/>
    <n v="1649.75"/>
    <n v="0"/>
    <n v="0"/>
    <n v="0"/>
    <n v="0"/>
    <n v="0"/>
    <n v="0"/>
    <n v="0"/>
    <n v="0"/>
    <n v="1649.75"/>
    <n v="0"/>
    <n v="1649.75"/>
    <n v="0"/>
    <n v="0"/>
    <n v="0"/>
    <n v="0"/>
    <n v="0"/>
    <n v="0"/>
    <n v="0"/>
    <n v="0"/>
    <n v="0"/>
    <n v="0"/>
    <n v="0"/>
    <n v="0"/>
    <n v="0"/>
    <n v="0"/>
    <n v="0"/>
    <n v="0"/>
    <n v="0"/>
    <n v="0"/>
    <n v="0"/>
    <n v="0"/>
    <n v="0"/>
    <n v="0"/>
    <n v="0"/>
    <n v="0"/>
    <n v="0"/>
    <n v="0"/>
    <n v="0"/>
    <n v="0"/>
    <n v="0"/>
    <n v="0"/>
    <n v="0"/>
    <n v="0"/>
    <n v="0"/>
    <n v="0"/>
    <n v="0"/>
    <n v="0"/>
  </r>
  <r>
    <s v="Rosentrater"/>
    <s v="Programs"/>
    <s v="Performance &amp; Capacity"/>
    <s v="Gas Telemetry Program"/>
    <s v="GD"/>
    <s v="AN"/>
    <x v="7"/>
    <s v="General"/>
    <n v="2022"/>
    <n v="0"/>
    <n v="0.72914999999999996"/>
    <n v="0"/>
    <n v="0"/>
    <n v="0"/>
    <n v="0"/>
    <n v="0"/>
    <n v="0"/>
    <n v="0"/>
    <n v="0"/>
    <n v="0"/>
    <n v="4168.8599999999997"/>
    <n v="0"/>
    <n v="0"/>
    <n v="4168.8599999999997"/>
    <n v="0"/>
    <n v="4168.8599999999997"/>
    <n v="0"/>
    <n v="0"/>
    <n v="0"/>
    <n v="0"/>
    <n v="0"/>
    <n v="0"/>
    <n v="0"/>
    <n v="0"/>
    <n v="0"/>
    <n v="0"/>
    <n v="0"/>
    <n v="0"/>
    <n v="0"/>
    <n v="0"/>
    <n v="0"/>
    <n v="0"/>
    <n v="0"/>
    <n v="0"/>
    <n v="0"/>
    <n v="0"/>
    <n v="0"/>
    <n v="0"/>
    <n v="0"/>
    <n v="0"/>
    <n v="0"/>
    <n v="0"/>
    <n v="0"/>
    <n v="0"/>
    <n v="3039.7242689999998"/>
    <n v="0"/>
    <n v="0"/>
    <n v="3039.7242689999998"/>
    <n v="0"/>
    <n v="3039.7242689999998"/>
    <n v="0"/>
    <n v="0"/>
  </r>
  <r>
    <s v="Rosentrater"/>
    <s v="Programs"/>
    <s v="Performance &amp; Capacity"/>
    <s v="Gas Telemetry Program"/>
    <s v="GD"/>
    <s v="WA"/>
    <x v="11"/>
    <s v="G Distribution"/>
    <n v="2022"/>
    <n v="0"/>
    <n v="1"/>
    <n v="0"/>
    <n v="0"/>
    <n v="0"/>
    <n v="0"/>
    <n v="0"/>
    <n v="0"/>
    <n v="1604.06"/>
    <n v="325.57"/>
    <n v="0"/>
    <n v="0"/>
    <n v="11628.06"/>
    <n v="0"/>
    <n v="13557.689999999999"/>
    <n v="0"/>
    <n v="13557.689999999999"/>
    <n v="0"/>
    <n v="0"/>
    <n v="0"/>
    <n v="0"/>
    <n v="0"/>
    <n v="0"/>
    <n v="0"/>
    <n v="0"/>
    <n v="0"/>
    <n v="0"/>
    <n v="0"/>
    <n v="0"/>
    <n v="0"/>
    <n v="0"/>
    <n v="0"/>
    <n v="0"/>
    <n v="0"/>
    <n v="0"/>
    <n v="0"/>
    <n v="0"/>
    <n v="0"/>
    <n v="0"/>
    <n v="0"/>
    <n v="0"/>
    <n v="0"/>
    <n v="1604.06"/>
    <n v="325.57"/>
    <n v="0"/>
    <n v="0"/>
    <n v="11628.06"/>
    <n v="0"/>
    <n v="13557.689999999999"/>
    <n v="0"/>
    <n v="13557.689999999999"/>
    <n v="0"/>
    <n v="0"/>
  </r>
  <r>
    <s v="New (Actual)"/>
    <s v="Large Distinct Projects"/>
    <s v="Performance &amp; Capacity"/>
    <s v="Gas Warden HP Reinforcement"/>
    <s v="GD"/>
    <s v="WA"/>
    <x v="11"/>
    <s v="G Distribution"/>
    <n v="2022"/>
    <n v="0"/>
    <n v="1"/>
    <n v="0"/>
    <n v="0"/>
    <n v="0"/>
    <n v="0"/>
    <n v="0"/>
    <n v="0"/>
    <n v="186301.82"/>
    <n v="3034.41"/>
    <n v="300.45999999999998"/>
    <n v="12656.26"/>
    <n v="0"/>
    <n v="0"/>
    <n v="202292.95"/>
    <n v="0"/>
    <n v="202292.95"/>
    <n v="0"/>
    <n v="0"/>
    <n v="0"/>
    <n v="0"/>
    <n v="0"/>
    <n v="0"/>
    <n v="0"/>
    <n v="0"/>
    <n v="0"/>
    <n v="0"/>
    <n v="0"/>
    <n v="0"/>
    <n v="0"/>
    <n v="0"/>
    <n v="0"/>
    <n v="0"/>
    <n v="0"/>
    <n v="0"/>
    <n v="0"/>
    <n v="0"/>
    <n v="0"/>
    <n v="0"/>
    <n v="0"/>
    <n v="0"/>
    <n v="0"/>
    <n v="186301.82"/>
    <n v="3034.41"/>
    <n v="300.45999999999998"/>
    <n v="12656.26"/>
    <n v="0"/>
    <n v="0"/>
    <n v="202292.95"/>
    <n v="0"/>
    <n v="202292.95"/>
    <n v="0"/>
    <n v="0"/>
  </r>
  <r>
    <s v="Thackston"/>
    <s v="Large Distinct Projects"/>
    <s v="Asset Condition"/>
    <s v="Generation DC Supplied System Update"/>
    <s v="ED"/>
    <s v="AN"/>
    <x v="2"/>
    <s v="Production - Hydro"/>
    <n v="2022"/>
    <n v="0.65539999999999998"/>
    <n v="0"/>
    <n v="3961.28"/>
    <n v="9584.8799999999992"/>
    <n v="1864.93"/>
    <n v="1746.3"/>
    <n v="810.98"/>
    <n v="0"/>
    <n v="0"/>
    <n v="0"/>
    <n v="0"/>
    <n v="0"/>
    <n v="0"/>
    <n v="517.80999999999995"/>
    <n v="18486.18"/>
    <n v="0"/>
    <n v="18486.18"/>
    <n v="0"/>
    <n v="0"/>
    <n v="2596.2229120000002"/>
    <n v="6281.9303519999994"/>
    <n v="1222.275122"/>
    <n v="1144.52502"/>
    <n v="531.51629200000002"/>
    <n v="0"/>
    <n v="0"/>
    <n v="0"/>
    <n v="0"/>
    <n v="0"/>
    <n v="0"/>
    <n v="339.37267399999996"/>
    <n v="12115.842372000001"/>
    <n v="0"/>
    <n v="12115.842372000001"/>
    <n v="0"/>
    <n v="0"/>
    <n v="0"/>
    <n v="0"/>
    <n v="0"/>
    <n v="0"/>
    <n v="0"/>
    <n v="0"/>
    <n v="0"/>
    <n v="0"/>
    <n v="0"/>
    <n v="0"/>
    <n v="0"/>
    <n v="0"/>
    <n v="0"/>
    <n v="0"/>
    <n v="0"/>
    <n v="0"/>
    <n v="0"/>
  </r>
  <r>
    <s v="Kensok"/>
    <s v="Short-Lived Assets"/>
    <s v="Customer Service Quality &amp; Reliability"/>
    <s v="Generation, Substation &amp; Gas Location Security"/>
    <s v="ED"/>
    <s v="AN"/>
    <x v="7"/>
    <s v="General"/>
    <n v="2022"/>
    <n v="0.68266000000000004"/>
    <n v="0"/>
    <n v="370.2"/>
    <n v="3672.3"/>
    <n v="0"/>
    <n v="0"/>
    <n v="0"/>
    <n v="0"/>
    <n v="0"/>
    <n v="0"/>
    <n v="0"/>
    <n v="0"/>
    <n v="0"/>
    <n v="0"/>
    <n v="4042.5"/>
    <n v="0"/>
    <n v="4042.5"/>
    <n v="0"/>
    <n v="0"/>
    <n v="252.720732"/>
    <n v="2506.9323180000001"/>
    <n v="0"/>
    <n v="0"/>
    <n v="0"/>
    <n v="0"/>
    <n v="0"/>
    <n v="0"/>
    <n v="0"/>
    <n v="0"/>
    <n v="0"/>
    <n v="0"/>
    <n v="2759.6530499999999"/>
    <n v="0"/>
    <n v="2759.6530499999999"/>
    <n v="0"/>
    <n v="0"/>
    <n v="0"/>
    <n v="0"/>
    <n v="0"/>
    <n v="0"/>
    <n v="0"/>
    <n v="0"/>
    <n v="0"/>
    <n v="0"/>
    <n v="0"/>
    <n v="0"/>
    <n v="0"/>
    <n v="0"/>
    <n v="0"/>
    <n v="0"/>
    <n v="0"/>
    <n v="0"/>
    <n v="0"/>
  </r>
  <r>
    <s v="Kensok"/>
    <s v="Short-Lived Assets"/>
    <s v="Customer Service Quality &amp; Reliability"/>
    <s v="Generation, Substation &amp; Gas Location Security"/>
    <s v="ED"/>
    <s v="AN"/>
    <x v="2"/>
    <s v="Production - Hydro"/>
    <n v="2022"/>
    <n v="0.65539999999999998"/>
    <n v="0"/>
    <n v="10344.51"/>
    <n v="1501.55"/>
    <n v="849.03"/>
    <n v="338.91"/>
    <n v="0"/>
    <n v="0"/>
    <n v="0"/>
    <n v="0"/>
    <n v="0"/>
    <n v="0"/>
    <n v="0"/>
    <n v="0"/>
    <n v="13034"/>
    <n v="0"/>
    <n v="13034"/>
    <n v="0"/>
    <n v="0"/>
    <n v="6779.7918540000001"/>
    <n v="984.11586999999997"/>
    <n v="556.45426199999997"/>
    <n v="222.12161400000002"/>
    <n v="0"/>
    <n v="0"/>
    <n v="0"/>
    <n v="0"/>
    <n v="0"/>
    <n v="0"/>
    <n v="0"/>
    <n v="0"/>
    <n v="8542.4835999999996"/>
    <n v="0"/>
    <n v="8542.4835999999996"/>
    <n v="0"/>
    <n v="0"/>
    <n v="0"/>
    <n v="0"/>
    <n v="0"/>
    <n v="0"/>
    <n v="0"/>
    <n v="0"/>
    <n v="0"/>
    <n v="0"/>
    <n v="0"/>
    <n v="0"/>
    <n v="0"/>
    <n v="0"/>
    <n v="0"/>
    <n v="0"/>
    <n v="0"/>
    <n v="0"/>
    <n v="0"/>
  </r>
  <r>
    <s v="Kensok"/>
    <s v="Short-Lived Assets"/>
    <s v="Customer Service Quality &amp; Reliability"/>
    <s v="Generation, Substation &amp; Gas Location Security"/>
    <s v="ED"/>
    <s v="AN"/>
    <x v="4"/>
    <s v="Production - Other"/>
    <n v="2022"/>
    <n v="0.65539999999999998"/>
    <n v="0"/>
    <n v="0"/>
    <n v="0"/>
    <n v="0"/>
    <n v="0"/>
    <n v="0"/>
    <n v="0"/>
    <n v="0"/>
    <n v="0"/>
    <n v="0"/>
    <n v="130405.3"/>
    <n v="6042.3"/>
    <n v="3003.64"/>
    <n v="139451.24000000002"/>
    <n v="0"/>
    <n v="139451.24000000002"/>
    <n v="0"/>
    <n v="0"/>
    <n v="0"/>
    <n v="0"/>
    <n v="0"/>
    <n v="0"/>
    <n v="0"/>
    <n v="0"/>
    <n v="0"/>
    <n v="0"/>
    <n v="0"/>
    <n v="85467.633619999993"/>
    <n v="3960.1234199999999"/>
    <n v="1968.585656"/>
    <n v="91396.342695999992"/>
    <n v="0"/>
    <n v="91396.342695999992"/>
    <n v="0"/>
    <n v="0"/>
    <n v="0"/>
    <n v="0"/>
    <n v="0"/>
    <n v="0"/>
    <n v="0"/>
    <n v="0"/>
    <n v="0"/>
    <n v="0"/>
    <n v="0"/>
    <n v="0"/>
    <n v="0"/>
    <n v="0"/>
    <n v="0"/>
    <n v="0"/>
    <n v="0"/>
    <n v="0"/>
    <n v="0"/>
  </r>
  <r>
    <s v="Kensok"/>
    <s v="Short-Lived Assets"/>
    <s v="Customer Service Quality &amp; Reliability"/>
    <s v="Generation, Substation &amp; Gas Location Security"/>
    <s v="ED"/>
    <s v="WA"/>
    <x v="9"/>
    <s v="E Distribution"/>
    <n v="2022"/>
    <n v="1"/>
    <n v="0"/>
    <n v="0"/>
    <n v="0"/>
    <n v="0"/>
    <n v="0"/>
    <n v="0"/>
    <n v="0"/>
    <n v="0"/>
    <n v="0"/>
    <n v="0"/>
    <n v="210493.09"/>
    <n v="13290.15"/>
    <n v="10685.06"/>
    <n v="234468.3"/>
    <n v="0"/>
    <n v="234468.3"/>
    <n v="0"/>
    <n v="0"/>
    <n v="0"/>
    <n v="0"/>
    <n v="0"/>
    <n v="0"/>
    <n v="0"/>
    <n v="0"/>
    <n v="0"/>
    <n v="0"/>
    <n v="0"/>
    <n v="210493.09"/>
    <n v="13290.15"/>
    <n v="10685.06"/>
    <n v="234468.3"/>
    <n v="0"/>
    <n v="234468.3"/>
    <n v="0"/>
    <n v="0"/>
    <n v="0"/>
    <n v="0"/>
    <n v="0"/>
    <n v="0"/>
    <n v="0"/>
    <n v="0"/>
    <n v="0"/>
    <n v="0"/>
    <n v="0"/>
    <n v="0"/>
    <n v="0"/>
    <n v="0"/>
    <n v="0"/>
    <n v="0"/>
    <n v="0"/>
    <n v="0"/>
    <n v="0"/>
  </r>
  <r>
    <s v="Kensok"/>
    <s v="Mandatory &amp; Compliance"/>
    <s v="Mandatory &amp; Compliance"/>
    <s v="High Voltage Protection (HVP) Refresh"/>
    <s v="ED"/>
    <s v="WA"/>
    <x v="7"/>
    <s v="General"/>
    <n v="2022"/>
    <n v="1"/>
    <n v="0"/>
    <n v="0"/>
    <n v="0"/>
    <n v="0"/>
    <n v="0"/>
    <n v="0"/>
    <n v="0"/>
    <n v="0"/>
    <n v="0"/>
    <n v="0"/>
    <n v="437633.94"/>
    <n v="5007.8599999999997"/>
    <n v="6346.23"/>
    <n v="448988.02999999997"/>
    <n v="0"/>
    <n v="448988.02999999997"/>
    <n v="0"/>
    <n v="0"/>
    <n v="0"/>
    <n v="0"/>
    <n v="0"/>
    <n v="0"/>
    <n v="0"/>
    <n v="0"/>
    <n v="0"/>
    <n v="0"/>
    <n v="0"/>
    <n v="437633.94"/>
    <n v="5007.8599999999997"/>
    <n v="6346.23"/>
    <n v="448988.02999999997"/>
    <n v="0"/>
    <n v="448988.02999999997"/>
    <n v="0"/>
    <n v="0"/>
    <n v="0"/>
    <n v="0"/>
    <n v="0"/>
    <n v="0"/>
    <n v="0"/>
    <n v="0"/>
    <n v="0"/>
    <n v="0"/>
    <n v="0"/>
    <n v="0"/>
    <n v="0"/>
    <n v="0"/>
    <n v="0"/>
    <n v="0"/>
    <n v="0"/>
    <n v="0"/>
    <n v="0"/>
  </r>
  <r>
    <s v="Thackston"/>
    <s v="Short-Lived Assets"/>
    <s v="Asset Condition"/>
    <s v="HMI Control Software"/>
    <s v="ED"/>
    <s v="AN"/>
    <x v="2"/>
    <s v="Production - Hydro"/>
    <n v="2022"/>
    <n v="0.65539999999999998"/>
    <n v="0"/>
    <n v="0"/>
    <n v="0"/>
    <n v="0"/>
    <n v="0"/>
    <n v="0"/>
    <n v="0"/>
    <n v="0"/>
    <n v="0"/>
    <n v="0"/>
    <n v="0"/>
    <n v="0"/>
    <n v="48736.02"/>
    <n v="48736.02"/>
    <n v="0"/>
    <n v="48736.02"/>
    <n v="0"/>
    <n v="0"/>
    <n v="0"/>
    <n v="0"/>
    <n v="0"/>
    <n v="0"/>
    <n v="0"/>
    <n v="0"/>
    <n v="0"/>
    <n v="0"/>
    <n v="0"/>
    <n v="0"/>
    <n v="0"/>
    <n v="31941.587507999997"/>
    <n v="31941.587507999997"/>
    <n v="0"/>
    <n v="31941.587507999997"/>
    <n v="0"/>
    <n v="0"/>
    <n v="0"/>
    <n v="0"/>
    <n v="0"/>
    <n v="0"/>
    <n v="0"/>
    <n v="0"/>
    <n v="0"/>
    <n v="0"/>
    <n v="0"/>
    <n v="0"/>
    <n v="0"/>
    <n v="0"/>
    <n v="0"/>
    <n v="0"/>
    <n v="0"/>
    <n v="0"/>
    <n v="0"/>
  </r>
  <r>
    <s v="Thackston"/>
    <s v="Short-Lived Assets"/>
    <s v="Asset Condition"/>
    <s v="HMI Control Software"/>
    <s v="CD"/>
    <s v="AA"/>
    <x v="6"/>
    <s v="Intangibles"/>
    <n v="2022"/>
    <n v="0.47784834680000005"/>
    <n v="0.15089759249999998"/>
    <n v="1090.04"/>
    <n v="1128.6400000000001"/>
    <n v="1013.83"/>
    <n v="491.4"/>
    <n v="562.65"/>
    <n v="352.64"/>
    <n v="279.29000000000002"/>
    <n v="218.34"/>
    <n v="154.61000000000001"/>
    <n v="68.38"/>
    <n v="341392.96"/>
    <n v="7246.81"/>
    <n v="353999.59"/>
    <n v="0"/>
    <n v="353999.59"/>
    <n v="0"/>
    <n v="0"/>
    <n v="520.87381194587203"/>
    <n v="539.31875813235206"/>
    <n v="484.45698943624404"/>
    <n v="234.81467761752"/>
    <n v="268.86137232702004"/>
    <n v="168.50844101555202"/>
    <n v="133.45826477777203"/>
    <n v="104.33340804031201"/>
    <n v="73.880132898748016"/>
    <n v="32.675269954184003"/>
    <n v="163134.06154515856"/>
    <n v="3462.8761780737086"/>
    <n v="169158.11884937785"/>
    <n v="0"/>
    <n v="169158.11884937785"/>
    <n v="0"/>
    <n v="0"/>
    <n v="164.48441172869997"/>
    <n v="170.30905879919999"/>
    <n v="152.98450620427499"/>
    <n v="74.151076954499985"/>
    <n v="84.90253042012499"/>
    <n v="53.212527019199989"/>
    <n v="42.144188609324999"/>
    <n v="32.946980346449998"/>
    <n v="23.330276776424999"/>
    <n v="10.318377375149998"/>
    <n v="51515.375760448798"/>
    <n v="1093.526182304925"/>
    <n v="53417.685876987074"/>
    <n v="0"/>
    <n v="53417.685876987074"/>
    <n v="0"/>
    <n v="0"/>
  </r>
  <r>
    <s v="Thackston"/>
    <s v="Short-Lived Assets"/>
    <s v="Asset Condition"/>
    <s v="HMI Control Software"/>
    <s v="CD"/>
    <s v="AA"/>
    <x v="7"/>
    <s v="General"/>
    <n v="2022"/>
    <n v="0.47784834680000005"/>
    <n v="0.15089759249999998"/>
    <n v="3655"/>
    <n v="3784.37"/>
    <n v="3399.45"/>
    <n v="1647.75"/>
    <n v="1886.54"/>
    <n v="1182.3800000000001"/>
    <n v="936.51"/>
    <n v="732.13"/>
    <n v="518.41"/>
    <n v="229.25"/>
    <n v="336841.07"/>
    <n v="8225.89"/>
    <n v="363038.75"/>
    <n v="0"/>
    <n v="363038.75"/>
    <n v="0"/>
    <n v="0"/>
    <n v="1746.5357075540001"/>
    <n v="1808.3549481795162"/>
    <n v="1624.42156252926"/>
    <n v="787.37461343970006"/>
    <n v="901.48002017207205"/>
    <n v="564.99832828938406"/>
    <n v="447.50975526166803"/>
    <n v="349.84711014268402"/>
    <n v="247.721361464588"/>
    <n v="109.54673350390001"/>
    <n v="160958.94843384309"/>
    <n v="3930.7279374586519"/>
    <n v="173477.46651183852"/>
    <n v="0"/>
    <n v="173477.46651183852"/>
    <n v="0"/>
    <n v="0"/>
    <n v="551.53070058749995"/>
    <n v="571.05232212922488"/>
    <n v="512.96882082412492"/>
    <n v="248.64150804187497"/>
    <n v="284.67434415494995"/>
    <n v="178.41829542015"/>
    <n v="141.31710435217499"/>
    <n v="110.47665439702499"/>
    <n v="78.22682092792499"/>
    <n v="34.593273080624996"/>
    <n v="50828.50651812397"/>
    <n v="1241.2669971698247"/>
    <n v="54781.673359209373"/>
    <n v="0"/>
    <n v="54781.673359209373"/>
    <n v="0"/>
    <n v="0"/>
  </r>
  <r>
    <s v="Thackston"/>
    <s v="Short-Lived Assets"/>
    <s v="Asset Condition"/>
    <s v="HMI Control Software"/>
    <s v="CD"/>
    <s v="AA"/>
    <x v="0"/>
    <s v="Hardware"/>
    <n v="2022"/>
    <n v="0.47784834680000005"/>
    <n v="0.15089759249999998"/>
    <n v="10720.47"/>
    <n v="11099.98"/>
    <n v="9970.92"/>
    <n v="4832.99"/>
    <n v="5533.46"/>
    <n v="3468.07"/>
    <n v="2746.87"/>
    <n v="2147.39"/>
    <n v="1520.55"/>
    <n v="672.42"/>
    <n v="341392.95"/>
    <n v="11263.04"/>
    <n v="405369.11"/>
    <n v="0"/>
    <n v="405369.11"/>
    <n v="0"/>
    <n v="0"/>
    <n v="5122.7588664189961"/>
    <n v="5304.1070925130643"/>
    <n v="4764.5876380750569"/>
    <n v="2309.436281600932"/>
    <n v="2644.1547130839281"/>
    <n v="1657.2115160866763"/>
    <n v="1312.587288374516"/>
    <n v="1026.1267614348521"/>
    <n v="726.59230372674006"/>
    <n v="321.31478535525599"/>
    <n v="163134.05676667509"/>
    <n v="5382.0250439422725"/>
    <n v="193704.95905728737"/>
    <n v="0"/>
    <n v="193704.95905728737"/>
    <n v="0"/>
    <n v="0"/>
    <n v="1617.6931134684746"/>
    <n v="1674.9602587981497"/>
    <n v="1504.5878230100998"/>
    <n v="729.28655557657487"/>
    <n v="834.98579219504995"/>
    <n v="523.32341362147497"/>
    <n v="414.49606991047494"/>
    <n v="324.03598115857494"/>
    <n v="229.44733427587497"/>
    <n v="101.46655914884998"/>
    <n v="51515.374251472873"/>
    <n v="1699.5656202312"/>
    <n v="61169.222772867673"/>
    <n v="0"/>
    <n v="61169.222772867673"/>
    <n v="0"/>
    <n v="0"/>
  </r>
  <r>
    <s v="Thackston"/>
    <s v="Short-Lived Assets"/>
    <s v="Asset Condition"/>
    <s v="HMI Control Software"/>
    <s v="ED"/>
    <s v="AN"/>
    <x v="6"/>
    <s v="Intangibles"/>
    <n v="2022"/>
    <n v="0.68266000000000004"/>
    <n v="0"/>
    <n v="0"/>
    <n v="0"/>
    <n v="0"/>
    <n v="0"/>
    <n v="0"/>
    <n v="0"/>
    <n v="0"/>
    <n v="0"/>
    <n v="0"/>
    <n v="0"/>
    <n v="0"/>
    <n v="2425975.48"/>
    <n v="2425975.48"/>
    <n v="0"/>
    <n v="2425975.48"/>
    <n v="0"/>
    <n v="0"/>
    <n v="0"/>
    <n v="0"/>
    <n v="0"/>
    <n v="0"/>
    <n v="0"/>
    <n v="0"/>
    <n v="0"/>
    <n v="0"/>
    <n v="0"/>
    <n v="0"/>
    <n v="0"/>
    <n v="1656116.4211768"/>
    <n v="1656116.4211768"/>
    <n v="0"/>
    <n v="1656116.4211768"/>
    <n v="0"/>
    <n v="0"/>
    <n v="0"/>
    <n v="0"/>
    <n v="0"/>
    <n v="0"/>
    <n v="0"/>
    <n v="0"/>
    <n v="0"/>
    <n v="0"/>
    <n v="0"/>
    <n v="0"/>
    <n v="0"/>
    <n v="0"/>
    <n v="0"/>
    <n v="0"/>
    <n v="0"/>
    <n v="0"/>
    <n v="0"/>
  </r>
  <r>
    <s v="Kensok"/>
    <s v="Short-Lived Assets"/>
    <s v="Performance &amp; Capacity"/>
    <s v="Human Resources Technology"/>
    <s v="CD"/>
    <s v="AA"/>
    <x v="1"/>
    <s v="Intangibles"/>
    <n v="2022"/>
    <n v="0.47784834680000005"/>
    <n v="0.15089759249999998"/>
    <n v="2736.27"/>
    <n v="3536.9300000000003"/>
    <n v="13808.27"/>
    <n v="5.79"/>
    <n v="0"/>
    <n v="0"/>
    <n v="0"/>
    <n v="6033.66"/>
    <n v="91719.760000000009"/>
    <n v="3791.55"/>
    <n v="5339.94"/>
    <n v="33307.519999999997"/>
    <n v="160279.69"/>
    <n v="0"/>
    <n v="160279.69"/>
    <n v="0"/>
    <n v="0"/>
    <n v="1307.5220958984362"/>
    <n v="1690.1161532473243"/>
    <n v="6598.2589916680372"/>
    <n v="2.7667419279720002"/>
    <n v="0"/>
    <n v="0"/>
    <n v="0"/>
    <n v="2883.1744561532882"/>
    <n v="43828.135684892775"/>
    <n v="1811.7858993095404"/>
    <n v="2551.6815010111923"/>
    <n v="15915.943368007936"/>
    <n v="76589.384892116504"/>
    <n v="0"/>
    <n v="76589.384892116504"/>
    <n v="0"/>
    <n v="0"/>
    <n v="412.89655542997497"/>
    <n v="533.71422184102494"/>
    <n v="2083.6346995899748"/>
    <n v="0.87369706057499996"/>
    <n v="0"/>
    <n v="0"/>
    <n v="0"/>
    <n v="910.46476796354989"/>
    <n v="13840.2909686778"/>
    <n v="572.135766843375"/>
    <n v="805.78409009444988"/>
    <n v="5026.0245801455985"/>
    <n v="24185.81934764632"/>
    <n v="0"/>
    <n v="24185.81934764632"/>
    <n v="0"/>
    <n v="0"/>
  </r>
  <r>
    <s v="Kensok"/>
    <s v="Short-Lived Assets"/>
    <s v="Performance &amp; Capacity"/>
    <s v="Human Resources Technology"/>
    <s v="CD"/>
    <s v="AA"/>
    <x v="6"/>
    <s v="Intangibles"/>
    <n v="2022"/>
    <n v="0.47784834680000005"/>
    <n v="0.15089759249999998"/>
    <n v="-412.33"/>
    <n v="2681.4900000000002"/>
    <n v="0"/>
    <n v="82"/>
    <n v="205"/>
    <n v="0"/>
    <n v="0"/>
    <n v="0"/>
    <n v="0"/>
    <n v="0"/>
    <n v="0"/>
    <n v="222009.91"/>
    <n v="224566.07"/>
    <n v="0"/>
    <n v="224566.07"/>
    <n v="0"/>
    <n v="0"/>
    <n v="-197.03120883604402"/>
    <n v="1281.3455634607321"/>
    <n v="0"/>
    <n v="39.183564437600005"/>
    <n v="97.958911094000015"/>
    <n v="0"/>
    <n v="0"/>
    <n v="0"/>
    <n v="0"/>
    <n v="0"/>
    <n v="0"/>
    <n v="106087.0684667168"/>
    <n v="107308.52529687308"/>
    <n v="0"/>
    <n v="107308.52529687308"/>
    <n v="0"/>
    <n v="0"/>
    <n v="-62.21960431552499"/>
    <n v="404.63038531282501"/>
    <n v="0"/>
    <n v="12.373602584999999"/>
    <n v="30.934006462499998"/>
    <n v="0"/>
    <n v="0"/>
    <n v="0"/>
    <n v="0"/>
    <n v="0"/>
    <n v="0"/>
    <n v="33500.760930141674"/>
    <n v="33886.479320186474"/>
    <n v="0"/>
    <n v="33886.479320186474"/>
    <n v="0"/>
    <n v="0"/>
  </r>
  <r>
    <s v="Rosentrater"/>
    <s v="Large Distinct Projects"/>
    <s v="Performance &amp; Capacity"/>
    <s v="Jackson Prairie Natural Gas Storage Facility"/>
    <s v="GD"/>
    <s v="OR"/>
    <x v="12"/>
    <s v="Underground Storage"/>
    <n v="2022"/>
    <n v="0"/>
    <n v="0"/>
    <n v="21612.75"/>
    <n v="-18483.77"/>
    <n v="25206.100000000002"/>
    <n v="23487.91"/>
    <n v="16083"/>
    <n v="45583.520000000004"/>
    <n v="12498.78"/>
    <n v="12085.2"/>
    <n v="12539.79"/>
    <n v="27145.81"/>
    <n v="22479.95"/>
    <n v="27822.15"/>
    <n v="228061.19000000003"/>
    <n v="0"/>
    <n v="228061.19000000003"/>
    <n v="0"/>
    <n v="0"/>
    <n v="0"/>
    <n v="0"/>
    <n v="0"/>
    <n v="0"/>
    <n v="0"/>
    <n v="0"/>
    <n v="0"/>
    <n v="0"/>
    <n v="0"/>
    <n v="0"/>
    <n v="0"/>
    <n v="0"/>
    <n v="0"/>
    <n v="0"/>
    <n v="0"/>
    <n v="0"/>
    <n v="0"/>
    <n v="0"/>
    <n v="0"/>
    <n v="0"/>
    <n v="0"/>
    <n v="0"/>
    <n v="0"/>
    <n v="0"/>
    <n v="0"/>
    <n v="0"/>
    <n v="0"/>
    <n v="0"/>
    <n v="0"/>
    <n v="0"/>
    <n v="0"/>
    <n v="0"/>
    <n v="0"/>
    <n v="0"/>
  </r>
  <r>
    <s v="Rosentrater"/>
    <s v="Large Distinct Projects"/>
    <s v="Performance &amp; Capacity"/>
    <s v="Jackson Prairie Natural Gas Storage Facility"/>
    <s v="GD"/>
    <s v="AN"/>
    <x v="12"/>
    <s v="Underground Storage"/>
    <n v="2022"/>
    <n v="0"/>
    <n v="0.68810000000000004"/>
    <n v="202353.64"/>
    <n v="-173057.92000000001"/>
    <n v="235997.03"/>
    <n v="219910.1"/>
    <n v="150580.18"/>
    <n v="426784.55999999994"/>
    <n v="117022.33000000002"/>
    <n v="113149.99000000002"/>
    <n v="117406.26"/>
    <n v="254158.03000000003"/>
    <n v="210472.88"/>
    <n v="260490.28999999998"/>
    <n v="2135267.37"/>
    <n v="0"/>
    <n v="2135267.37"/>
    <n v="0"/>
    <n v="0"/>
    <n v="0"/>
    <n v="0"/>
    <n v="0"/>
    <n v="0"/>
    <n v="0"/>
    <n v="0"/>
    <n v="0"/>
    <n v="0"/>
    <n v="0"/>
    <n v="0"/>
    <n v="0"/>
    <n v="0"/>
    <n v="0"/>
    <n v="0"/>
    <n v="0"/>
    <n v="0"/>
    <n v="0"/>
    <n v="139239.53968400002"/>
    <n v="-119081.15475200002"/>
    <n v="162389.556343"/>
    <n v="151320.13981000002"/>
    <n v="103614.221858"/>
    <n v="293670.45573599997"/>
    <n v="80523.065273000015"/>
    <n v="77858.50811900002"/>
    <n v="80787.247506"/>
    <n v="174886.14044300004"/>
    <n v="144826.38872800002"/>
    <n v="179243.36854900001"/>
    <n v="1469277.4772970001"/>
    <n v="0"/>
    <n v="1469277.4772970001"/>
    <n v="0"/>
    <n v="0"/>
  </r>
  <r>
    <s v="Rosentrater"/>
    <s v="Mandatory &amp; Compliance"/>
    <s v="Mandatory &amp; Compliance"/>
    <s v="Joint Use"/>
    <s v="ED"/>
    <s v="ID"/>
    <x v="9"/>
    <s v="E Distribution"/>
    <n v="2022"/>
    <n v="0"/>
    <n v="0"/>
    <n v="-64452.640000000036"/>
    <n v="537833.51000000013"/>
    <n v="-27626.059999999932"/>
    <n v="189530.57000000004"/>
    <n v="207200.58999999994"/>
    <n v="261710.86"/>
    <n v="227924.86000000007"/>
    <n v="117685.27999999998"/>
    <n v="-62527.130000000026"/>
    <n v="31538.980000000014"/>
    <n v="88992.469999999987"/>
    <n v="-555918.51000000036"/>
    <n v="951892.77999999968"/>
    <n v="0"/>
    <n v="951892.77999999968"/>
    <n v="0"/>
    <n v="0"/>
    <n v="0"/>
    <n v="0"/>
    <n v="0"/>
    <n v="0"/>
    <n v="0"/>
    <n v="0"/>
    <n v="0"/>
    <n v="0"/>
    <n v="0"/>
    <n v="0"/>
    <n v="0"/>
    <n v="0"/>
    <n v="0"/>
    <n v="0"/>
    <n v="0"/>
    <n v="0"/>
    <n v="0"/>
    <n v="0"/>
    <n v="0"/>
    <n v="0"/>
    <n v="0"/>
    <n v="0"/>
    <n v="0"/>
    <n v="0"/>
    <n v="0"/>
    <n v="0"/>
    <n v="0"/>
    <n v="0"/>
    <n v="0"/>
    <n v="0"/>
    <n v="0"/>
    <n v="0"/>
    <n v="0"/>
    <n v="0"/>
  </r>
  <r>
    <s v="Rosentrater"/>
    <s v="Mandatory &amp; Compliance"/>
    <s v="Mandatory &amp; Compliance"/>
    <s v="Joint Use"/>
    <s v="ED"/>
    <s v="WA"/>
    <x v="9"/>
    <s v="E Distribution"/>
    <n v="2022"/>
    <n v="1"/>
    <n v="0"/>
    <n v="505423.36000000004"/>
    <n v="556227.64999999991"/>
    <n v="230341.99"/>
    <n v="692006.04999999981"/>
    <n v="308100.32"/>
    <n v="481768.95999999996"/>
    <n v="-485013.48"/>
    <n v="373500.61999999994"/>
    <n v="168499.37999999998"/>
    <n v="219789.09000000005"/>
    <n v="176768.47"/>
    <n v="161063.74999999988"/>
    <n v="3388476.1599999997"/>
    <n v="0"/>
    <n v="3388476.1599999997"/>
    <n v="0"/>
    <n v="0"/>
    <n v="505423.36000000004"/>
    <n v="556227.64999999991"/>
    <n v="230341.99"/>
    <n v="692006.04999999981"/>
    <n v="308100.32"/>
    <n v="481768.95999999996"/>
    <n v="-485013.48"/>
    <n v="373500.61999999994"/>
    <n v="168499.37999999998"/>
    <n v="219789.09000000005"/>
    <n v="176768.47"/>
    <n v="161063.74999999988"/>
    <n v="3388476.1599999997"/>
    <n v="0"/>
    <n v="3388476.1599999997"/>
    <n v="0"/>
    <n v="0"/>
    <n v="0"/>
    <n v="0"/>
    <n v="0"/>
    <n v="0"/>
    <n v="0"/>
    <n v="0"/>
    <n v="0"/>
    <n v="0"/>
    <n v="0"/>
    <n v="0"/>
    <n v="0"/>
    <n v="0"/>
    <n v="0"/>
    <n v="0"/>
    <n v="0"/>
    <n v="0"/>
    <n v="0"/>
  </r>
  <r>
    <s v="Thackston"/>
    <s v="Large Distinct Projects"/>
    <s v="Asset Condition"/>
    <s v="KF_Fuel Yard Equipment Replacement"/>
    <s v="ED"/>
    <s v="AN"/>
    <x v="7"/>
    <s v="General"/>
    <n v="2022"/>
    <n v="0.68266000000000004"/>
    <n v="0"/>
    <n v="0"/>
    <n v="0"/>
    <n v="0"/>
    <n v="0"/>
    <n v="0"/>
    <n v="0"/>
    <n v="0"/>
    <n v="0"/>
    <n v="246051.76"/>
    <n v="15081.48"/>
    <n v="64491.18"/>
    <n v="26970.89"/>
    <n v="352595.31000000006"/>
    <n v="0"/>
    <n v="352595.31000000006"/>
    <n v="0"/>
    <n v="0"/>
    <n v="0"/>
    <n v="0"/>
    <n v="0"/>
    <n v="0"/>
    <n v="0"/>
    <n v="0"/>
    <n v="0"/>
    <n v="0"/>
    <n v="167969.69448160002"/>
    <n v="10295.5231368"/>
    <n v="44025.548938800006"/>
    <n v="18411.947767400001"/>
    <n v="240702.71432460003"/>
    <n v="0"/>
    <n v="240702.71432460003"/>
    <n v="0"/>
    <n v="0"/>
    <n v="0"/>
    <n v="0"/>
    <n v="0"/>
    <n v="0"/>
    <n v="0"/>
    <n v="0"/>
    <n v="0"/>
    <n v="0"/>
    <n v="0"/>
    <n v="0"/>
    <n v="0"/>
    <n v="0"/>
    <n v="0"/>
    <n v="0"/>
    <n v="0"/>
    <n v="0"/>
    <n v="0"/>
  </r>
  <r>
    <s v="Thackston"/>
    <s v="Large Distinct Projects"/>
    <s v="Asset Condition"/>
    <s v="KF_Fuel Yard Equipment Replacement"/>
    <s v="ED"/>
    <s v="AN"/>
    <x v="5"/>
    <s v="Production - Thermal"/>
    <n v="2022"/>
    <n v="0.65539999999999998"/>
    <n v="0"/>
    <n v="0"/>
    <n v="0"/>
    <n v="0"/>
    <n v="0"/>
    <n v="0"/>
    <n v="0"/>
    <n v="0"/>
    <n v="0"/>
    <n v="29573961.579999998"/>
    <n v="-44296.45"/>
    <n v="698293.21"/>
    <n v="538136.27"/>
    <n v="30766094.609999999"/>
    <n v="0"/>
    <n v="30766094.609999999"/>
    <n v="0"/>
    <n v="0"/>
    <n v="0"/>
    <n v="0"/>
    <n v="0"/>
    <n v="0"/>
    <n v="0"/>
    <n v="0"/>
    <n v="0"/>
    <n v="0"/>
    <n v="19382774.419531997"/>
    <n v="-29031.893329999999"/>
    <n v="457661.36983399995"/>
    <n v="352694.51135799999"/>
    <n v="20164098.407393996"/>
    <n v="0"/>
    <n v="20164098.407393996"/>
    <n v="0"/>
    <n v="0"/>
    <n v="0"/>
    <n v="0"/>
    <n v="0"/>
    <n v="0"/>
    <n v="0"/>
    <n v="0"/>
    <n v="0"/>
    <n v="0"/>
    <n v="0"/>
    <n v="0"/>
    <n v="0"/>
    <n v="0"/>
    <n v="0"/>
    <n v="0"/>
    <n v="0"/>
    <n v="0"/>
    <n v="0"/>
  </r>
  <r>
    <s v="Kensok"/>
    <s v="Large Distinct Projects"/>
    <s v="Performance &amp; Capacity"/>
    <s v="Land Mobile Radio &amp; Real Time Communication Systems"/>
    <s v="CD"/>
    <s v="AA"/>
    <x v="6"/>
    <s v="Intangibles"/>
    <n v="2022"/>
    <n v="0.47784834680000005"/>
    <n v="0.15089759249999998"/>
    <n v="0"/>
    <n v="0"/>
    <n v="0"/>
    <n v="0"/>
    <n v="0"/>
    <n v="36.42"/>
    <n v="-1.79"/>
    <n v="14846.98"/>
    <n v="1431.92"/>
    <n v="-34.200000000000003"/>
    <n v="0"/>
    <n v="0"/>
    <n v="16279.329999999998"/>
    <n v="0"/>
    <n v="16279.329999999998"/>
    <n v="0"/>
    <n v="0"/>
    <n v="0"/>
    <n v="0"/>
    <n v="0"/>
    <n v="0"/>
    <n v="0"/>
    <n v="17.403236790456003"/>
    <n v="-0.85534854077200007"/>
    <n v="7094.6048479726642"/>
    <n v="684.24060474985606"/>
    <n v="-16.342413460560003"/>
    <n v="0"/>
    <n v="0"/>
    <n v="7779.0509275116437"/>
    <n v="0"/>
    <n v="7779.0509275116437"/>
    <n v="0"/>
    <n v="0"/>
    <n v="0"/>
    <n v="0"/>
    <n v="0"/>
    <n v="0"/>
    <n v="0"/>
    <n v="5.4956903188499995"/>
    <n v="-0.27010669057499997"/>
    <n v="2240.3735378956499"/>
    <n v="216.07328065259998"/>
    <n v="-5.1606976634999997"/>
    <n v="0"/>
    <n v="0"/>
    <n v="2456.5117045130251"/>
    <n v="0"/>
    <n v="2456.5117045130251"/>
    <n v="0"/>
    <n v="0"/>
  </r>
  <r>
    <s v="Kensok"/>
    <s v="Large Distinct Projects"/>
    <s v="Performance &amp; Capacity"/>
    <s v="Land Mobile Radio &amp; Real Time Communication Systems"/>
    <s v="CD"/>
    <s v="AA"/>
    <x v="8"/>
    <s v="Transportation"/>
    <n v="2022"/>
    <n v="0.47784834680000005"/>
    <n v="0.15089759249999998"/>
    <n v="0"/>
    <n v="22753.63"/>
    <n v="3571.9700000000003"/>
    <n v="6.18"/>
    <n v="0"/>
    <n v="0"/>
    <n v="0"/>
    <n v="0"/>
    <n v="0"/>
    <n v="0"/>
    <n v="0"/>
    <n v="0"/>
    <n v="26331.780000000002"/>
    <n v="0"/>
    <n v="26331.780000000002"/>
    <n v="0"/>
    <n v="0"/>
    <n v="0"/>
    <n v="10872.784479198886"/>
    <n v="1706.8599593191964"/>
    <n v="2.9531027832240002"/>
    <n v="0"/>
    <n v="0"/>
    <n v="0"/>
    <n v="0"/>
    <n v="0"/>
    <n v="0"/>
    <n v="0"/>
    <n v="0"/>
    <n v="12582.597541301306"/>
    <n v="0"/>
    <n v="12582.597541301306"/>
    <n v="0"/>
    <n v="0"/>
    <n v="0"/>
    <n v="3433.467987635775"/>
    <n v="539.00167348222499"/>
    <n v="0.93254712164999987"/>
    <n v="0"/>
    <n v="0"/>
    <n v="0"/>
    <n v="0"/>
    <n v="0"/>
    <n v="0"/>
    <n v="0"/>
    <n v="0"/>
    <n v="3973.4022082396496"/>
    <n v="0"/>
    <n v="3973.4022082396496"/>
    <n v="0"/>
    <n v="0"/>
  </r>
  <r>
    <s v="Kensok"/>
    <s v="Large Distinct Projects"/>
    <s v="Performance &amp; Capacity"/>
    <s v="Land Mobile Radio &amp; Real Time Communication Systems"/>
    <s v="CD"/>
    <s v="AA"/>
    <x v="7"/>
    <s v="General"/>
    <n v="2022"/>
    <n v="0.47784834680000005"/>
    <n v="0.15089759249999998"/>
    <n v="2520.87"/>
    <n v="8903.57"/>
    <n v="13066.27"/>
    <n v="5923.13"/>
    <n v="7432.1500000000005"/>
    <n v="2750.0200000000004"/>
    <n v="4243.42"/>
    <n v="137185.58000000002"/>
    <n v="34981.410000000003"/>
    <n v="-694.31999999999994"/>
    <n v="32213.3"/>
    <n v="8379.56"/>
    <n v="256904.95999999999"/>
    <n v="0"/>
    <n v="256904.95999999999"/>
    <n v="0"/>
    <n v="0"/>
    <n v="1204.5935619977161"/>
    <n v="4254.5562051180759"/>
    <n v="6243.695518342437"/>
    <n v="2830.3578783814842"/>
    <n v="3551.4405906696206"/>
    <n v="1314.0925106669363"/>
    <n v="2027.7112317780561"/>
    <n v="65553.902607799158"/>
    <n v="16715.808937232992"/>
    <n v="-331.77966415017602"/>
    <n v="15393.07214997244"/>
    <n v="4004.1588929114082"/>
    <n v="122761.61042072016"/>
    <n v="0"/>
    <n v="122761.61042072016"/>
    <n v="0"/>
    <n v="0"/>
    <n v="380.39321400547493"/>
    <n v="1343.5272776552249"/>
    <n v="1971.6686859549748"/>
    <n v="893.78605706452493"/>
    <n v="1121.493542098875"/>
    <n v="414.97139732685002"/>
    <n v="640.32186196634996"/>
    <n v="20700.973747716151"/>
    <n v="5278.610551255425"/>
    <n v="-104.77121642459998"/>
    <n v="4860.9094164802491"/>
    <n v="1264.4554302092997"/>
    <n v="38766.339965308798"/>
    <n v="0"/>
    <n v="38766.339965308798"/>
    <n v="0"/>
    <n v="0"/>
  </r>
  <r>
    <s v="Rosentrater"/>
    <s v="Programs"/>
    <s v="Asset Condition"/>
    <s v="LED Change-Out Program"/>
    <s v="ED"/>
    <s v="ID"/>
    <x v="9"/>
    <s v="E Distribution"/>
    <n v="2022"/>
    <n v="0"/>
    <n v="0"/>
    <n v="11910.190000000002"/>
    <n v="10636.13"/>
    <n v="7168.76"/>
    <n v="10814.119999999999"/>
    <n v="6641.53"/>
    <n v="6306.7399999999989"/>
    <n v="4840.99"/>
    <n v="9271.82"/>
    <n v="10773.939999999999"/>
    <n v="11689.57"/>
    <n v="9704.0500000000011"/>
    <n v="14680.529999999997"/>
    <n v="114438.37000000001"/>
    <n v="0"/>
    <n v="114438.37000000001"/>
    <n v="0"/>
    <n v="0"/>
    <n v="0"/>
    <n v="0"/>
    <n v="0"/>
    <n v="0"/>
    <n v="0"/>
    <n v="0"/>
    <n v="0"/>
    <n v="0"/>
    <n v="0"/>
    <n v="0"/>
    <n v="0"/>
    <n v="0"/>
    <n v="0"/>
    <n v="0"/>
    <n v="0"/>
    <n v="0"/>
    <n v="0"/>
    <n v="0"/>
    <n v="0"/>
    <n v="0"/>
    <n v="0"/>
    <n v="0"/>
    <n v="0"/>
    <n v="0"/>
    <n v="0"/>
    <n v="0"/>
    <n v="0"/>
    <n v="0"/>
    <n v="0"/>
    <n v="0"/>
    <n v="0"/>
    <n v="0"/>
    <n v="0"/>
    <n v="0"/>
  </r>
  <r>
    <s v="Rosentrater"/>
    <s v="Programs"/>
    <s v="Asset Condition"/>
    <s v="LED Change-Out Program"/>
    <s v="ED"/>
    <s v="WA"/>
    <x v="9"/>
    <s v="E Distribution"/>
    <n v="2022"/>
    <n v="1"/>
    <n v="0"/>
    <n v="14693.199999999999"/>
    <n v="14854.4"/>
    <n v="15660.51"/>
    <n v="13424.769999999999"/>
    <n v="7159.6"/>
    <n v="8684.3799999999992"/>
    <n v="6565.47"/>
    <n v="7550.12"/>
    <n v="16495.89"/>
    <n v="13799.74"/>
    <n v="13658.36"/>
    <n v="12516.23"/>
    <n v="145062.67000000001"/>
    <n v="0"/>
    <n v="145062.67000000001"/>
    <n v="0"/>
    <n v="0"/>
    <n v="14693.199999999999"/>
    <n v="14854.4"/>
    <n v="15660.51"/>
    <n v="13424.769999999999"/>
    <n v="7159.6"/>
    <n v="8684.3799999999992"/>
    <n v="6565.47"/>
    <n v="7550.12"/>
    <n v="16495.89"/>
    <n v="13799.74"/>
    <n v="13658.36"/>
    <n v="12516.23"/>
    <n v="145062.67000000001"/>
    <n v="0"/>
    <n v="145062.67000000001"/>
    <n v="0"/>
    <n v="0"/>
    <n v="0"/>
    <n v="0"/>
    <n v="0"/>
    <n v="0"/>
    <n v="0"/>
    <n v="0"/>
    <n v="0"/>
    <n v="0"/>
    <n v="0"/>
    <n v="0"/>
    <n v="0"/>
    <n v="0"/>
    <n v="0"/>
    <n v="0"/>
    <n v="0"/>
    <n v="0"/>
    <n v="0"/>
  </r>
  <r>
    <s v="Kensok"/>
    <s v="Short-Lived Assets"/>
    <s v="Performance &amp; Capacity"/>
    <s v="Legal &amp; Compliance Technology"/>
    <s v="CD"/>
    <s v="WA"/>
    <x v="6"/>
    <s v="Intangibles"/>
    <n v="2022"/>
    <n v="0.77217999999999998"/>
    <n v="0.22781999999999999"/>
    <n v="0"/>
    <n v="0"/>
    <n v="0"/>
    <n v="0"/>
    <n v="0"/>
    <n v="0"/>
    <n v="0"/>
    <n v="0"/>
    <n v="0"/>
    <n v="0"/>
    <n v="0"/>
    <n v="48001.9"/>
    <n v="48001.9"/>
    <n v="0"/>
    <n v="48001.9"/>
    <n v="0"/>
    <n v="0"/>
    <n v="0"/>
    <n v="0"/>
    <n v="0"/>
    <n v="0"/>
    <n v="0"/>
    <n v="0"/>
    <n v="0"/>
    <n v="0"/>
    <n v="0"/>
    <n v="0"/>
    <n v="0"/>
    <n v="37066.107142000001"/>
    <n v="37066.107142000001"/>
    <n v="0"/>
    <n v="37066.107142000001"/>
    <n v="0"/>
    <n v="0"/>
    <n v="0"/>
    <n v="0"/>
    <n v="0"/>
    <n v="0"/>
    <n v="0"/>
    <n v="0"/>
    <n v="0"/>
    <n v="0"/>
    <n v="0"/>
    <n v="0"/>
    <n v="0"/>
    <n v="10935.792858000001"/>
    <n v="10935.792858000001"/>
    <n v="0"/>
    <n v="10935.792858000001"/>
    <n v="0"/>
    <n v="0"/>
  </r>
  <r>
    <s v="Kensok"/>
    <s v="Short-Lived Assets"/>
    <s v="Performance &amp; Capacity"/>
    <s v="Legal &amp; Compliance Technology"/>
    <s v="CD"/>
    <s v="AA"/>
    <x v="6"/>
    <s v="Intangibles"/>
    <n v="2022"/>
    <n v="0.47784834680000005"/>
    <n v="0.15089759249999998"/>
    <n v="62.72"/>
    <n v="593.03"/>
    <n v="0"/>
    <n v="0"/>
    <n v="0"/>
    <n v="348290.36"/>
    <n v="-1026.47"/>
    <n v="2342.21"/>
    <n v="716.54"/>
    <n v="-1.69"/>
    <n v="358.91"/>
    <n v="155663.87"/>
    <n v="506999.48"/>
    <n v="0"/>
    <n v="506999.48"/>
    <n v="0"/>
    <n v="0"/>
    <n v="29.970648311296003"/>
    <n v="283.37840510280404"/>
    <n v="0"/>
    <n v="0"/>
    <n v="0"/>
    <n v="166429.97273237686"/>
    <n v="-490.49699253979605"/>
    <n v="1119.221176358428"/>
    <n v="342.39745441607204"/>
    <n v="-0.80756370609200001"/>
    <n v="171.50455014998803"/>
    <n v="74383.722935990125"/>
    <n v="242268.86334645969"/>
    <n v="0"/>
    <n v="242268.86334645969"/>
    <n v="0"/>
    <n v="0"/>
    <n v="9.4642970015999985"/>
    <n v="89.48679928027498"/>
    <n v="0"/>
    <n v="0"/>
    <n v="0"/>
    <n v="52556.176814958293"/>
    <n v="-154.891851773475"/>
    <n v="353.43385012942497"/>
    <n v="108.12416092994998"/>
    <n v="-0.25501693132499997"/>
    <n v="54.158654924174996"/>
    <n v="23489.303222232971"/>
    <n v="76505.000930751878"/>
    <n v="0"/>
    <n v="76505.000930751878"/>
    <n v="0"/>
    <n v="0"/>
  </r>
  <r>
    <s v="Thackston"/>
    <s v="Large Distinct Projects"/>
    <s v="Asset Condition"/>
    <s v="Long Lake Plant Upgrade"/>
    <s v="ED"/>
    <s v="AN"/>
    <x v="2"/>
    <s v="Production - Hydro"/>
    <n v="2022"/>
    <n v="0.65539999999999998"/>
    <n v="0"/>
    <n v="6171.43"/>
    <n v="9921.44"/>
    <n v="1032.3599999999999"/>
    <n v="0"/>
    <n v="0"/>
    <n v="0"/>
    <n v="0"/>
    <n v="0"/>
    <n v="0"/>
    <n v="0"/>
    <n v="0"/>
    <n v="0"/>
    <n v="17125.23"/>
    <n v="0"/>
    <n v="17125.23"/>
    <n v="0"/>
    <n v="0"/>
    <n v="4044.7552220000002"/>
    <n v="6502.5117760000003"/>
    <n v="676.60874399999989"/>
    <n v="0"/>
    <n v="0"/>
    <n v="0"/>
    <n v="0"/>
    <n v="0"/>
    <n v="0"/>
    <n v="0"/>
    <n v="0"/>
    <n v="0"/>
    <n v="11223.875742"/>
    <n v="0"/>
    <n v="11223.875742"/>
    <n v="0"/>
    <n v="0"/>
    <n v="0"/>
    <n v="0"/>
    <n v="0"/>
    <n v="0"/>
    <n v="0"/>
    <n v="0"/>
    <n v="0"/>
    <n v="0"/>
    <n v="0"/>
    <n v="0"/>
    <n v="0"/>
    <n v="0"/>
    <n v="0"/>
    <n v="0"/>
    <n v="0"/>
    <n v="0"/>
    <n v="0"/>
  </r>
  <r>
    <s v="Rosentrater"/>
    <s v="Programs"/>
    <s v="Failed Plant &amp; Operations"/>
    <s v="Meter Minor Blanket"/>
    <s v="ED"/>
    <s v="WA"/>
    <x v="9"/>
    <s v="E Distribution"/>
    <n v="2022"/>
    <n v="1"/>
    <n v="0"/>
    <n v="15670.119999999997"/>
    <n v="2646.39"/>
    <n v="5333.5599999999995"/>
    <n v="9255.7100000000009"/>
    <n v="6994.35"/>
    <n v="10815.77"/>
    <n v="13961.51"/>
    <n v="13433.470000000001"/>
    <n v="8690.56"/>
    <n v="16550.919999999998"/>
    <n v="12223.189999999999"/>
    <n v="11324.35"/>
    <n v="126899.90000000001"/>
    <n v="0"/>
    <n v="126899.90000000001"/>
    <n v="0"/>
    <n v="0"/>
    <n v="15670.119999999997"/>
    <n v="2646.39"/>
    <n v="5333.5599999999995"/>
    <n v="9255.7100000000009"/>
    <n v="6994.35"/>
    <n v="10815.77"/>
    <n v="13961.51"/>
    <n v="13433.470000000001"/>
    <n v="8690.56"/>
    <n v="16550.919999999998"/>
    <n v="12223.189999999999"/>
    <n v="11324.35"/>
    <n v="126899.90000000001"/>
    <n v="0"/>
    <n v="126899.90000000001"/>
    <n v="0"/>
    <n v="0"/>
    <n v="0"/>
    <n v="0"/>
    <n v="0"/>
    <n v="0"/>
    <n v="0"/>
    <n v="0"/>
    <n v="0"/>
    <n v="0"/>
    <n v="0"/>
    <n v="0"/>
    <n v="0"/>
    <n v="0"/>
    <n v="0"/>
    <n v="0"/>
    <n v="0"/>
    <n v="0"/>
    <n v="0"/>
  </r>
  <r>
    <s v="Rosentrater"/>
    <s v="Programs"/>
    <s v="Failed Plant &amp; Operations"/>
    <s v="Meter Minor Blanket"/>
    <s v="ED"/>
    <s v="ID"/>
    <x v="9"/>
    <s v="E Distribution"/>
    <n v="2022"/>
    <n v="0"/>
    <n v="0"/>
    <n v="10319.11"/>
    <n v="7541.4699999999993"/>
    <n v="19664.560000000001"/>
    <n v="28561.590000000004"/>
    <n v="22332.670000000002"/>
    <n v="22646.350000000002"/>
    <n v="13061.170000000002"/>
    <n v="15985.070000000002"/>
    <n v="19731.509999999998"/>
    <n v="23702.95"/>
    <n v="19099.13"/>
    <n v="14748.76"/>
    <n v="217394.34000000005"/>
    <n v="0"/>
    <n v="217394.34000000005"/>
    <n v="0"/>
    <n v="0"/>
    <n v="0"/>
    <n v="0"/>
    <n v="0"/>
    <n v="0"/>
    <n v="0"/>
    <n v="0"/>
    <n v="0"/>
    <n v="0"/>
    <n v="0"/>
    <n v="0"/>
    <n v="0"/>
    <n v="0"/>
    <n v="0"/>
    <n v="0"/>
    <n v="0"/>
    <n v="0"/>
    <n v="0"/>
    <n v="0"/>
    <n v="0"/>
    <n v="0"/>
    <n v="0"/>
    <n v="0"/>
    <n v="0"/>
    <n v="0"/>
    <n v="0"/>
    <n v="0"/>
    <n v="0"/>
    <n v="0"/>
    <n v="0"/>
    <n v="0"/>
    <n v="0"/>
    <n v="0"/>
    <n v="0"/>
    <n v="0"/>
  </r>
  <r>
    <s v="Rosentrater"/>
    <s v="Large Distinct Projects"/>
    <s v="Failed Plant &amp; Operations"/>
    <s v="N Lewiston Autotransformer - Failed Plant"/>
    <s v="ED"/>
    <s v="AN"/>
    <x v="3"/>
    <s v="Transmission"/>
    <n v="2022"/>
    <n v="0.65539999999999998"/>
    <n v="0"/>
    <n v="0"/>
    <n v="0"/>
    <n v="0"/>
    <n v="0"/>
    <n v="0"/>
    <n v="4313018.28"/>
    <n v="67310.5"/>
    <n v="3213.03"/>
    <n v="3152.94"/>
    <n v="2286.08"/>
    <n v="4800.1499999999996"/>
    <n v="303.60000000000002"/>
    <n v="4394084.580000001"/>
    <n v="0"/>
    <n v="4394084.580000001"/>
    <n v="0"/>
    <n v="0"/>
    <n v="0"/>
    <n v="0"/>
    <n v="0"/>
    <n v="0"/>
    <n v="0"/>
    <n v="2826752.180712"/>
    <n v="44115.301699999996"/>
    <n v="2105.8198620000003"/>
    <n v="2066.4368759999998"/>
    <n v="1498.296832"/>
    <n v="3146.0183099999995"/>
    <n v="198.97944000000001"/>
    <n v="2879883.0337320003"/>
    <n v="0"/>
    <n v="2879883.0337320003"/>
    <n v="0"/>
    <n v="0"/>
    <n v="0"/>
    <n v="0"/>
    <n v="0"/>
    <n v="0"/>
    <n v="0"/>
    <n v="0"/>
    <n v="0"/>
    <n v="0"/>
    <n v="0"/>
    <n v="0"/>
    <n v="0"/>
    <n v="0"/>
    <n v="0"/>
    <n v="0"/>
    <n v="0"/>
    <n v="0"/>
    <n v="0"/>
  </r>
  <r>
    <s v="Rosentrater"/>
    <s v="Programs"/>
    <s v="Customer Requested"/>
    <s v="New Revenue - Growth"/>
    <s v="ED"/>
    <s v="WA"/>
    <x v="3"/>
    <s v="Transmission"/>
    <n v="2022"/>
    <n v="1"/>
    <n v="0"/>
    <n v="34.01"/>
    <n v="147.32"/>
    <n v="435.86"/>
    <n v="126.4"/>
    <n v="156.22"/>
    <n v="53.28"/>
    <n v="43.54"/>
    <n v="140.78"/>
    <n v="59.35"/>
    <n v="41.75"/>
    <n v="65.45"/>
    <n v="-30.97"/>
    <n v="1272.99"/>
    <n v="0"/>
    <n v="1272.99"/>
    <n v="0"/>
    <n v="0"/>
    <n v="34.01"/>
    <n v="147.32"/>
    <n v="435.86"/>
    <n v="126.4"/>
    <n v="156.22"/>
    <n v="53.28"/>
    <n v="43.54"/>
    <n v="140.78"/>
    <n v="59.35"/>
    <n v="41.75"/>
    <n v="65.45"/>
    <n v="-30.97"/>
    <n v="1272.99"/>
    <n v="0"/>
    <n v="1272.99"/>
    <n v="0"/>
    <n v="0"/>
    <n v="0"/>
    <n v="0"/>
    <n v="0"/>
    <n v="0"/>
    <n v="0"/>
    <n v="0"/>
    <n v="0"/>
    <n v="0"/>
    <n v="0"/>
    <n v="0"/>
    <n v="0"/>
    <n v="0"/>
    <n v="0"/>
    <n v="0"/>
    <n v="0"/>
    <n v="0"/>
    <n v="0"/>
  </r>
  <r>
    <s v="Rosentrater"/>
    <s v="Programs"/>
    <s v="Customer Requested"/>
    <s v="New Revenue - Growth"/>
    <s v="GD"/>
    <s v="ID"/>
    <x v="11"/>
    <s v="G Distribution"/>
    <n v="2022"/>
    <n v="0"/>
    <n v="0"/>
    <n v="457290.35000000009"/>
    <n v="402565.79"/>
    <n v="474804.17000000004"/>
    <n v="777816.96000000031"/>
    <n v="714845.63"/>
    <n v="776234.67999999993"/>
    <n v="695639.2799999998"/>
    <n v="923159.42999999982"/>
    <n v="1104684.44"/>
    <n v="1024016.9100000001"/>
    <n v="1151487.08"/>
    <n v="693169.88999999978"/>
    <n v="9195714.6099999994"/>
    <n v="0"/>
    <n v="9195714.6099999994"/>
    <n v="0"/>
    <n v="0"/>
    <n v="0"/>
    <n v="0"/>
    <n v="0"/>
    <n v="0"/>
    <n v="0"/>
    <n v="0"/>
    <n v="0"/>
    <n v="0"/>
    <n v="0"/>
    <n v="0"/>
    <n v="0"/>
    <n v="0"/>
    <n v="0"/>
    <n v="0"/>
    <n v="0"/>
    <n v="0"/>
    <n v="0"/>
    <n v="0"/>
    <n v="0"/>
    <n v="0"/>
    <n v="0"/>
    <n v="0"/>
    <n v="0"/>
    <n v="0"/>
    <n v="0"/>
    <n v="0"/>
    <n v="0"/>
    <n v="0"/>
    <n v="0"/>
    <n v="0"/>
    <n v="0"/>
    <n v="0"/>
    <n v="0"/>
    <n v="0"/>
  </r>
  <r>
    <s v="Rosentrater"/>
    <s v="Programs"/>
    <s v="Customer Requested"/>
    <s v="New Revenue - Growth"/>
    <s v="GD"/>
    <s v="OR"/>
    <x v="11"/>
    <s v="G Distribution"/>
    <n v="2022"/>
    <n v="0"/>
    <n v="0"/>
    <n v="487556.5"/>
    <n v="650681.13"/>
    <n v="749155.19999999984"/>
    <n v="747415.17"/>
    <n v="883193.53"/>
    <n v="694496.87"/>
    <n v="466735.49"/>
    <n v="941308.7899999998"/>
    <n v="617222.11"/>
    <n v="1122197.54"/>
    <n v="729416.19000000006"/>
    <n v="1667684.2200000002"/>
    <n v="9757062.7400000002"/>
    <n v="0"/>
    <n v="9757062.7400000002"/>
    <n v="0"/>
    <n v="0"/>
    <n v="0"/>
    <n v="0"/>
    <n v="0"/>
    <n v="0"/>
    <n v="0"/>
    <n v="0"/>
    <n v="0"/>
    <n v="0"/>
    <n v="0"/>
    <n v="0"/>
    <n v="0"/>
    <n v="0"/>
    <n v="0"/>
    <n v="0"/>
    <n v="0"/>
    <n v="0"/>
    <n v="0"/>
    <n v="0"/>
    <n v="0"/>
    <n v="0"/>
    <n v="0"/>
    <n v="0"/>
    <n v="0"/>
    <n v="0"/>
    <n v="0"/>
    <n v="0"/>
    <n v="0"/>
    <n v="0"/>
    <n v="0"/>
    <n v="0"/>
    <n v="0"/>
    <n v="0"/>
    <n v="0"/>
    <n v="0"/>
  </r>
  <r>
    <s v="Rosentrater"/>
    <s v="Programs"/>
    <s v="Customer Requested"/>
    <s v="New Revenue - Growth"/>
    <s v="GD"/>
    <s v="WA"/>
    <x v="11"/>
    <s v="G Distribution"/>
    <n v="2022"/>
    <n v="0"/>
    <n v="1"/>
    <n v="1011193.0700000001"/>
    <n v="1001135.92"/>
    <n v="1103350"/>
    <n v="1578763.0699999998"/>
    <n v="1782850.65"/>
    <n v="2202793.4"/>
    <n v="2745118.54"/>
    <n v="1728423.7999999998"/>
    <n v="1329751.19"/>
    <n v="1374234.6900000002"/>
    <n v="1905928.9700000002"/>
    <n v="2344849.4500000002"/>
    <n v="20108392.75"/>
    <n v="0"/>
    <n v="20108392.75"/>
    <n v="0"/>
    <n v="0"/>
    <n v="0"/>
    <n v="0"/>
    <n v="0"/>
    <n v="0"/>
    <n v="0"/>
    <n v="0"/>
    <n v="0"/>
    <n v="0"/>
    <n v="0"/>
    <n v="0"/>
    <n v="0"/>
    <n v="0"/>
    <n v="0"/>
    <n v="0"/>
    <n v="0"/>
    <n v="0"/>
    <n v="0"/>
    <n v="1011193.0700000001"/>
    <n v="1001135.92"/>
    <n v="1103350"/>
    <n v="1578763.0699999998"/>
    <n v="1782850.65"/>
    <n v="2202793.4"/>
    <n v="2745118.54"/>
    <n v="1728423.7999999998"/>
    <n v="1329751.19"/>
    <n v="1374234.6900000002"/>
    <n v="1905928.9700000002"/>
    <n v="2344849.4500000002"/>
    <n v="20108392.75"/>
    <n v="0"/>
    <n v="20108392.75"/>
    <n v="0"/>
    <n v="0"/>
  </r>
  <r>
    <s v="Rosentrater"/>
    <s v="Programs"/>
    <s v="Customer Requested"/>
    <s v="New Revenue - Growth"/>
    <s v="ED"/>
    <s v="ID"/>
    <x v="9"/>
    <s v="E Distribution"/>
    <n v="2022"/>
    <n v="0"/>
    <n v="0"/>
    <n v="1169746.7500000005"/>
    <n v="1584846.7499999993"/>
    <n v="864415.99"/>
    <n v="1855218.639999999"/>
    <n v="1659658.1700000002"/>
    <n v="1748223.2999999998"/>
    <n v="2235173.0100000016"/>
    <n v="3206214.0899999989"/>
    <n v="2481168.6600000039"/>
    <n v="1888089.0199999984"/>
    <n v="2693451.73"/>
    <n v="1866717.5900000005"/>
    <n v="23252923.700000003"/>
    <n v="0"/>
    <n v="23252923.700000003"/>
    <n v="0"/>
    <n v="0"/>
    <n v="0"/>
    <n v="0"/>
    <n v="0"/>
    <n v="0"/>
    <n v="0"/>
    <n v="0"/>
    <n v="0"/>
    <n v="0"/>
    <n v="0"/>
    <n v="0"/>
    <n v="0"/>
    <n v="0"/>
    <n v="0"/>
    <n v="0"/>
    <n v="0"/>
    <n v="0"/>
    <n v="0"/>
    <n v="0"/>
    <n v="0"/>
    <n v="0"/>
    <n v="0"/>
    <n v="0"/>
    <n v="0"/>
    <n v="0"/>
    <n v="0"/>
    <n v="0"/>
    <n v="0"/>
    <n v="0"/>
    <n v="0"/>
    <n v="0"/>
    <n v="0"/>
    <n v="0"/>
    <n v="0"/>
    <n v="0"/>
  </r>
  <r>
    <s v="Rosentrater"/>
    <s v="Programs"/>
    <s v="Customer Requested"/>
    <s v="New Revenue - Growth"/>
    <s v="ED"/>
    <s v="WA"/>
    <x v="9"/>
    <s v="E Distribution"/>
    <n v="2022"/>
    <n v="1"/>
    <n v="0"/>
    <n v="2144709.9100000011"/>
    <n v="2692716.4099999983"/>
    <n v="2394177.09"/>
    <n v="3009495.7800000007"/>
    <n v="2807940.3100000019"/>
    <n v="2695553.0499999993"/>
    <n v="1938854.38"/>
    <n v="3563872.9499999988"/>
    <n v="3087907.6199999969"/>
    <n v="4275073.1100000041"/>
    <n v="4960035.6500000013"/>
    <n v="2959730.7899999991"/>
    <n v="36530067.049999997"/>
    <n v="0"/>
    <n v="36530067.049999997"/>
    <n v="0"/>
    <n v="0"/>
    <n v="2144709.9100000011"/>
    <n v="2692716.4099999983"/>
    <n v="2394177.09"/>
    <n v="3009495.7800000007"/>
    <n v="2807940.3100000019"/>
    <n v="2695553.0499999993"/>
    <n v="1938854.38"/>
    <n v="3563872.9499999988"/>
    <n v="3087907.6199999969"/>
    <n v="4275073.1100000041"/>
    <n v="4960035.6500000013"/>
    <n v="2959730.7899999991"/>
    <n v="36530067.049999997"/>
    <n v="0"/>
    <n v="36530067.049999997"/>
    <n v="0"/>
    <n v="0"/>
    <n v="0"/>
    <n v="0"/>
    <n v="0"/>
    <n v="0"/>
    <n v="0"/>
    <n v="0"/>
    <n v="0"/>
    <n v="0"/>
    <n v="0"/>
    <n v="0"/>
    <n v="0"/>
    <n v="0"/>
    <n v="0"/>
    <n v="0"/>
    <n v="0"/>
    <n v="0"/>
    <n v="0"/>
  </r>
  <r>
    <s v="Thackston"/>
    <s v="Large Distinct Projects"/>
    <s v="Asset Condition"/>
    <s v="Nine Mile Powerhouse Crane Rehab"/>
    <s v="ED"/>
    <s v="AN"/>
    <x v="2"/>
    <s v="Production - Hydro"/>
    <n v="2022"/>
    <n v="0.65539999999999998"/>
    <n v="0"/>
    <n v="0"/>
    <n v="0"/>
    <n v="0"/>
    <n v="0"/>
    <n v="0"/>
    <n v="0"/>
    <n v="0"/>
    <n v="0"/>
    <n v="0"/>
    <n v="0"/>
    <n v="993263.37"/>
    <n v="25526.95"/>
    <n v="1018790.32"/>
    <n v="0"/>
    <n v="1018790.32"/>
    <n v="0"/>
    <n v="0"/>
    <n v="0"/>
    <n v="0"/>
    <n v="0"/>
    <n v="0"/>
    <n v="0"/>
    <n v="0"/>
    <n v="0"/>
    <n v="0"/>
    <n v="0"/>
    <n v="0"/>
    <n v="650984.81269799999"/>
    <n v="16730.36303"/>
    <n v="667715.175728"/>
    <n v="0"/>
    <n v="667715.175728"/>
    <n v="0"/>
    <n v="0"/>
    <n v="0"/>
    <n v="0"/>
    <n v="0"/>
    <n v="0"/>
    <n v="0"/>
    <n v="0"/>
    <n v="0"/>
    <n v="0"/>
    <n v="0"/>
    <n v="0"/>
    <n v="0"/>
    <n v="0"/>
    <n v="0"/>
    <n v="0"/>
    <n v="0"/>
    <n v="0"/>
    <n v="0"/>
  </r>
  <r>
    <s v="Kensok"/>
    <s v="Mandatory &amp; Compliance"/>
    <s v="Mandatory &amp; Compliance"/>
    <s v="Payment Card Industry Compliance (PCI)"/>
    <s v="CD"/>
    <s v="AA"/>
    <x v="6"/>
    <s v="Intangibles"/>
    <n v="2022"/>
    <n v="0.47784834680000005"/>
    <n v="0.15089759249999998"/>
    <n v="0"/>
    <n v="0"/>
    <n v="996.51"/>
    <n v="1218.6600000000001"/>
    <n v="1503.69"/>
    <n v="205.04"/>
    <n v="0"/>
    <n v="792.87"/>
    <n v="2100.65"/>
    <n v="248.07"/>
    <n v="0"/>
    <n v="1375.66"/>
    <n v="8441.15"/>
    <n v="0"/>
    <n v="8441.15"/>
    <n v="0"/>
    <n v="0"/>
    <n v="0"/>
    <n v="0"/>
    <n v="476.18065606966803"/>
    <n v="582.33466631128806"/>
    <n v="718.53578059969209"/>
    <n v="97.978025027872008"/>
    <n v="0"/>
    <n v="378.87161872731605"/>
    <n v="1003.7921297054202"/>
    <n v="118.53983939067601"/>
    <n v="0"/>
    <n v="657.35685675888806"/>
    <n v="4033.5895725908213"/>
    <n v="0"/>
    <n v="4033.5895725908213"/>
    <n v="0"/>
    <n v="0"/>
    <n v="0"/>
    <n v="0"/>
    <n v="150.37095990217497"/>
    <n v="183.89286007605"/>
    <n v="226.90320086632499"/>
    <n v="30.940042366199997"/>
    <n v="0"/>
    <n v="119.64217416547498"/>
    <n v="316.98302768512497"/>
    <n v="37.433165771474997"/>
    <n v="0"/>
    <n v="207.58378209854999"/>
    <n v="1273.749212931375"/>
    <n v="0"/>
    <n v="1273.749212931375"/>
    <n v="0"/>
    <n v="0"/>
  </r>
  <r>
    <s v="Kensok"/>
    <s v="Mandatory &amp; Compliance"/>
    <s v="Mandatory &amp; Compliance"/>
    <s v="Payment Card Industry Compliance (PCI)"/>
    <s v="CD"/>
    <s v="AA"/>
    <x v="0"/>
    <s v="Hardware"/>
    <n v="2022"/>
    <n v="0.47784834680000005"/>
    <n v="0.15089759249999998"/>
    <n v="0"/>
    <n v="0"/>
    <n v="1210.95"/>
    <n v="1480.9"/>
    <n v="1827.27"/>
    <n v="249.17"/>
    <n v="0"/>
    <n v="963.49"/>
    <n v="2552.6999999999998"/>
    <n v="301.45"/>
    <n v="0"/>
    <n v="1671.69"/>
    <n v="10257.620000000001"/>
    <n v="0"/>
    <n v="10257.620000000001"/>
    <n v="0"/>
    <n v="0"/>
    <n v="0"/>
    <n v="0"/>
    <n v="578.65045555746008"/>
    <n v="707.64561677612016"/>
    <n v="873.15794865723603"/>
    <n v="119.06547257215601"/>
    <n v="0"/>
    <n v="460.40210365833207"/>
    <n v="1219.80347487636"/>
    <n v="144.04738414286001"/>
    <n v="0"/>
    <n v="798.81430286209206"/>
    <n v="4901.5867591026163"/>
    <n v="0"/>
    <n v="4901.5867591026163"/>
    <n v="0"/>
    <n v="0"/>
    <n v="0"/>
    <n v="0"/>
    <n v="182.72943963787498"/>
    <n v="223.46424473324998"/>
    <n v="275.73064384747499"/>
    <n v="37.599153123224994"/>
    <n v="0"/>
    <n v="145.388321397825"/>
    <n v="385.19628437474995"/>
    <n v="45.488079259124994"/>
    <n v="0"/>
    <n v="252.25399640632497"/>
    <n v="1547.8501627798496"/>
    <n v="0"/>
    <n v="1547.8501627798496"/>
    <n v="0"/>
    <n v="0"/>
  </r>
  <r>
    <s v="Thackston"/>
    <s v="Large Distinct Projects"/>
    <s v="Failed Plant &amp; Operations"/>
    <s v="Peaking Generation Business Case"/>
    <s v="CD"/>
    <s v="AA"/>
    <x v="0"/>
    <s v="Hardware"/>
    <n v="2022"/>
    <n v="0.47784834680000005"/>
    <n v="0.15089759249999998"/>
    <n v="0"/>
    <n v="0"/>
    <n v="0"/>
    <n v="0"/>
    <n v="23017.14"/>
    <n v="0"/>
    <n v="0"/>
    <n v="0"/>
    <n v="0"/>
    <n v="0"/>
    <n v="0"/>
    <n v="0"/>
    <n v="23017.14"/>
    <n v="0"/>
    <n v="23017.14"/>
    <n v="0"/>
    <n v="0"/>
    <n v="0"/>
    <n v="0"/>
    <n v="0"/>
    <n v="0"/>
    <n v="10998.702297064152"/>
    <n v="0"/>
    <n v="0"/>
    <n v="0"/>
    <n v="0"/>
    <n v="0"/>
    <n v="0"/>
    <n v="0"/>
    <n v="10998.702297064152"/>
    <n v="0"/>
    <n v="10998.702297064152"/>
    <n v="0"/>
    <n v="0"/>
    <n v="0"/>
    <n v="0"/>
    <n v="0"/>
    <n v="0"/>
    <n v="3473.2310122354497"/>
    <n v="0"/>
    <n v="0"/>
    <n v="0"/>
    <n v="0"/>
    <n v="0"/>
    <n v="0"/>
    <n v="0"/>
    <n v="3473.2310122354497"/>
    <n v="0"/>
    <n v="3473.2310122354497"/>
    <n v="0"/>
    <n v="0"/>
  </r>
  <r>
    <s v="Thackston"/>
    <s v="Large Distinct Projects"/>
    <s v="Failed Plant &amp; Operations"/>
    <s v="Peaking Generation Business Case"/>
    <s v="ED"/>
    <s v="AN"/>
    <x v="4"/>
    <s v="Production - Other"/>
    <n v="2022"/>
    <n v="0.65539999999999998"/>
    <n v="0"/>
    <n v="0"/>
    <n v="0"/>
    <n v="1234.17"/>
    <n v="87579.77"/>
    <n v="25214.45"/>
    <n v="0"/>
    <n v="95974.349999999991"/>
    <n v="2565.3200000000002"/>
    <n v="214.98"/>
    <n v="61.08"/>
    <n v="9569.3100000000013"/>
    <n v="17398.900000000001"/>
    <n v="239812.33"/>
    <n v="0"/>
    <n v="239812.33"/>
    <n v="0"/>
    <n v="0"/>
    <n v="0"/>
    <n v="0"/>
    <n v="808.87501800000007"/>
    <n v="57399.781258000003"/>
    <n v="16525.55053"/>
    <n v="0"/>
    <n v="62901.588989999989"/>
    <n v="1681.3107280000002"/>
    <n v="140.89789199999998"/>
    <n v="40.031831999999994"/>
    <n v="6271.7257740000005"/>
    <n v="11403.23906"/>
    <n v="157173.001082"/>
    <n v="0"/>
    <n v="157173.001082"/>
    <n v="0"/>
    <n v="0"/>
    <n v="0"/>
    <n v="0"/>
    <n v="0"/>
    <n v="0"/>
    <n v="0"/>
    <n v="0"/>
    <n v="0"/>
    <n v="0"/>
    <n v="0"/>
    <n v="0"/>
    <n v="0"/>
    <n v="0"/>
    <n v="0"/>
    <n v="0"/>
    <n v="0"/>
    <n v="0"/>
    <n v="0"/>
  </r>
  <r>
    <s v="Thackston"/>
    <s v="Large Distinct Projects"/>
    <s v="Asset Condition"/>
    <s v="Post Falls Landing and Crane Pad Development"/>
    <s v="ED"/>
    <s v="AN"/>
    <x v="2"/>
    <s v="Production - Hydro"/>
    <n v="2022"/>
    <n v="0.65539999999999998"/>
    <n v="0"/>
    <n v="4757.6000000000004"/>
    <n v="6810.65"/>
    <n v="130303.91"/>
    <n v="0"/>
    <n v="0"/>
    <n v="0"/>
    <n v="0"/>
    <n v="0"/>
    <n v="0"/>
    <n v="0"/>
    <n v="0"/>
    <n v="0"/>
    <n v="141872.16"/>
    <n v="0"/>
    <n v="141872.16"/>
    <n v="0"/>
    <n v="0"/>
    <n v="3118.1310400000002"/>
    <n v="4463.7000099999996"/>
    <n v="85401.182614000005"/>
    <n v="0"/>
    <n v="0"/>
    <n v="0"/>
    <n v="0"/>
    <n v="0"/>
    <n v="0"/>
    <n v="0"/>
    <n v="0"/>
    <n v="0"/>
    <n v="92983.013663999998"/>
    <n v="0"/>
    <n v="92983.013663999998"/>
    <n v="0"/>
    <n v="0"/>
    <n v="0"/>
    <n v="0"/>
    <n v="0"/>
    <n v="0"/>
    <n v="0"/>
    <n v="0"/>
    <n v="0"/>
    <n v="0"/>
    <n v="0"/>
    <n v="0"/>
    <n v="0"/>
    <n v="0"/>
    <n v="0"/>
    <n v="0"/>
    <n v="0"/>
    <n v="0"/>
    <n v="0"/>
  </r>
  <r>
    <s v="Rosentrater"/>
    <s v="Large Distinct Projects"/>
    <s v="Asset Condition"/>
    <s v="Primary URD Cable Replacement"/>
    <s v="ED"/>
    <s v="ID"/>
    <x v="9"/>
    <s v="E Distribution"/>
    <n v="2022"/>
    <n v="0"/>
    <n v="0"/>
    <n v="0"/>
    <n v="0"/>
    <n v="0"/>
    <n v="0"/>
    <n v="0"/>
    <n v="2713.69"/>
    <n v="1252.8700000000003"/>
    <n v="0"/>
    <n v="1383.8500000000001"/>
    <n v="2514.6299999999997"/>
    <n v="1772.1000000000001"/>
    <n v="1524.54"/>
    <n v="11161.68"/>
    <n v="0"/>
    <n v="11161.68"/>
    <n v="0"/>
    <n v="0"/>
    <n v="0"/>
    <n v="0"/>
    <n v="0"/>
    <n v="0"/>
    <n v="0"/>
    <n v="0"/>
    <n v="0"/>
    <n v="0"/>
    <n v="0"/>
    <n v="0"/>
    <n v="0"/>
    <n v="0"/>
    <n v="0"/>
    <n v="0"/>
    <n v="0"/>
    <n v="0"/>
    <n v="0"/>
    <n v="0"/>
    <n v="0"/>
    <n v="0"/>
    <n v="0"/>
    <n v="0"/>
    <n v="0"/>
    <n v="0"/>
    <n v="0"/>
    <n v="0"/>
    <n v="0"/>
    <n v="0"/>
    <n v="0"/>
    <n v="0"/>
    <n v="0"/>
    <n v="0"/>
    <n v="0"/>
    <n v="0"/>
  </r>
  <r>
    <s v="Rosentrater"/>
    <s v="Large Distinct Projects"/>
    <s v="Asset Condition"/>
    <s v="Primary URD Cable Replacement"/>
    <s v="ED"/>
    <s v="WA"/>
    <x v="9"/>
    <s v="E Distribution"/>
    <n v="2022"/>
    <n v="1"/>
    <n v="0"/>
    <n v="741.6400000000001"/>
    <n v="718.39"/>
    <n v="1426.0400000000002"/>
    <n v="2257.41"/>
    <n v="3809.7600000000011"/>
    <n v="1500.53"/>
    <n v="3402.8999999999996"/>
    <n v="4422.49"/>
    <n v="1778.06"/>
    <n v="1898.75"/>
    <n v="987.57999999999993"/>
    <n v="1118.3"/>
    <n v="24061.850000000002"/>
    <n v="0"/>
    <n v="24061.850000000002"/>
    <n v="0"/>
    <n v="0"/>
    <n v="741.6400000000001"/>
    <n v="718.39"/>
    <n v="1426.0400000000002"/>
    <n v="2257.41"/>
    <n v="3809.7600000000011"/>
    <n v="1500.53"/>
    <n v="3402.8999999999996"/>
    <n v="4422.49"/>
    <n v="1778.06"/>
    <n v="1898.75"/>
    <n v="987.57999999999993"/>
    <n v="1118.3"/>
    <n v="24061.850000000002"/>
    <n v="0"/>
    <n v="24061.850000000002"/>
    <n v="0"/>
    <n v="0"/>
    <n v="0"/>
    <n v="0"/>
    <n v="0"/>
    <n v="0"/>
    <n v="0"/>
    <n v="0"/>
    <n v="0"/>
    <n v="0"/>
    <n v="0"/>
    <n v="0"/>
    <n v="0"/>
    <n v="0"/>
    <n v="0"/>
    <n v="0"/>
    <n v="0"/>
    <n v="0"/>
    <n v="0"/>
  </r>
  <r>
    <s v="Rosentrater"/>
    <s v="Mandatory &amp; Compliance"/>
    <s v="Mandatory &amp; Compliance"/>
    <s v="Protection System Upgrade for PRC-002"/>
    <s v="ED"/>
    <s v="AN"/>
    <x v="7"/>
    <s v="General"/>
    <n v="2022"/>
    <n v="0.68266000000000004"/>
    <n v="0"/>
    <n v="0"/>
    <n v="0"/>
    <n v="0"/>
    <n v="0"/>
    <n v="0"/>
    <n v="0"/>
    <n v="0"/>
    <n v="0"/>
    <n v="0"/>
    <n v="13824.13"/>
    <n v="15.93"/>
    <n v="0.51"/>
    <n v="13840.57"/>
    <n v="0"/>
    <n v="13840.57"/>
    <n v="0"/>
    <n v="0"/>
    <n v="0"/>
    <n v="0"/>
    <n v="0"/>
    <n v="0"/>
    <n v="0"/>
    <n v="0"/>
    <n v="0"/>
    <n v="0"/>
    <n v="0"/>
    <n v="9437.1805858000007"/>
    <n v="10.8747738"/>
    <n v="0.34815660000000004"/>
    <n v="9448.4035162"/>
    <n v="0"/>
    <n v="9448.4035162"/>
    <n v="0"/>
    <n v="0"/>
    <n v="0"/>
    <n v="0"/>
    <n v="0"/>
    <n v="0"/>
    <n v="0"/>
    <n v="0"/>
    <n v="0"/>
    <n v="0"/>
    <n v="0"/>
    <n v="0"/>
    <n v="0"/>
    <n v="0"/>
    <n v="0"/>
    <n v="0"/>
    <n v="0"/>
    <n v="0"/>
    <n v="0"/>
  </r>
  <r>
    <s v="Rosentrater"/>
    <s v="Mandatory &amp; Compliance"/>
    <s v="Mandatory &amp; Compliance"/>
    <s v="Protection System Upgrade for PRC-002"/>
    <s v="ED"/>
    <s v="AN"/>
    <x v="3"/>
    <s v="Transmission"/>
    <n v="2022"/>
    <n v="0.65539999999999998"/>
    <n v="0"/>
    <n v="8683.23"/>
    <n v="25859.91"/>
    <n v="211"/>
    <n v="3814.54"/>
    <n v="1622.3"/>
    <n v="580393.62"/>
    <n v="714768.13"/>
    <n v="1837.17"/>
    <n v="489.38"/>
    <n v="1413378.6099999999"/>
    <n v="4159.2299999999996"/>
    <n v="3340.6599999999994"/>
    <n v="2758557.78"/>
    <n v="0"/>
    <n v="2758557.78"/>
    <n v="0"/>
    <n v="0"/>
    <n v="5690.988942"/>
    <n v="16948.585014"/>
    <n v="138.2894"/>
    <n v="2500.049516"/>
    <n v="1063.25542"/>
    <n v="380389.97854799998"/>
    <n v="468459.03240199998"/>
    <n v="1204.081218"/>
    <n v="320.73965199999998"/>
    <n v="926328.34099399985"/>
    <n v="2725.9593419999997"/>
    <n v="2189.4685639999993"/>
    <n v="1807958.7690119999"/>
    <n v="0"/>
    <n v="1807958.7690119999"/>
    <n v="0"/>
    <n v="0"/>
    <n v="0"/>
    <n v="0"/>
    <n v="0"/>
    <n v="0"/>
    <n v="0"/>
    <n v="0"/>
    <n v="0"/>
    <n v="0"/>
    <n v="0"/>
    <n v="0"/>
    <n v="0"/>
    <n v="0"/>
    <n v="0"/>
    <n v="0"/>
    <n v="0"/>
    <n v="0"/>
    <n v="0"/>
  </r>
  <r>
    <s v="Rosentrater"/>
    <s v="Other"/>
    <s v="Customer Requested"/>
    <s v="Rattlesnake Flat Wind Farm Project 115kV Integration Project"/>
    <s v="ED"/>
    <s v="AN"/>
    <x v="7"/>
    <s v="General"/>
    <n v="2022"/>
    <n v="0.68266000000000004"/>
    <n v="0"/>
    <n v="0.01"/>
    <n v="0"/>
    <n v="0"/>
    <n v="0"/>
    <n v="0"/>
    <n v="0"/>
    <n v="0"/>
    <n v="0"/>
    <n v="0"/>
    <n v="0"/>
    <n v="0"/>
    <n v="0"/>
    <n v="0.01"/>
    <n v="0"/>
    <n v="0.01"/>
    <n v="0"/>
    <n v="0"/>
    <n v="6.8266000000000004E-3"/>
    <n v="0"/>
    <n v="0"/>
    <n v="0"/>
    <n v="0"/>
    <n v="0"/>
    <n v="0"/>
    <n v="0"/>
    <n v="0"/>
    <n v="0"/>
    <n v="0"/>
    <n v="0"/>
    <n v="6.8266000000000004E-3"/>
    <n v="0"/>
    <n v="6.8266000000000004E-3"/>
    <n v="0"/>
    <n v="0"/>
    <n v="0"/>
    <n v="0"/>
    <n v="0"/>
    <n v="0"/>
    <n v="0"/>
    <n v="0"/>
    <n v="0"/>
    <n v="0"/>
    <n v="0"/>
    <n v="0"/>
    <n v="0"/>
    <n v="0"/>
    <n v="0"/>
    <n v="0"/>
    <n v="0"/>
    <n v="0"/>
    <n v="0"/>
  </r>
  <r>
    <s v="Thackston"/>
    <s v="Programs"/>
    <s v="Asset Condition"/>
    <s v="Regulating Hydro"/>
    <s v="CD"/>
    <s v="AA"/>
    <x v="7"/>
    <s v="General"/>
    <n v="2022"/>
    <n v="0.47784834680000005"/>
    <n v="0.15089759249999998"/>
    <n v="0"/>
    <n v="0"/>
    <n v="0"/>
    <n v="0"/>
    <n v="0"/>
    <n v="0"/>
    <n v="0"/>
    <n v="0"/>
    <n v="0"/>
    <n v="0"/>
    <n v="3153.36"/>
    <n v="0"/>
    <n v="3153.36"/>
    <n v="0"/>
    <n v="3153.36"/>
    <n v="0"/>
    <n v="0"/>
    <n v="0"/>
    <n v="0"/>
    <n v="0"/>
    <n v="0"/>
    <n v="0"/>
    <n v="0"/>
    <n v="0"/>
    <n v="0"/>
    <n v="0"/>
    <n v="0"/>
    <n v="1506.8278628652481"/>
    <n v="0"/>
    <n v="1506.8278628652481"/>
    <n v="0"/>
    <n v="1506.8278628652481"/>
    <n v="0"/>
    <n v="0"/>
    <n v="0"/>
    <n v="0"/>
    <n v="0"/>
    <n v="0"/>
    <n v="0"/>
    <n v="0"/>
    <n v="0"/>
    <n v="0"/>
    <n v="0"/>
    <n v="0"/>
    <n v="475.83443228579995"/>
    <n v="0"/>
    <n v="475.83443228579995"/>
    <n v="0"/>
    <n v="475.83443228579995"/>
    <n v="0"/>
    <n v="0"/>
  </r>
  <r>
    <s v="Thackston"/>
    <s v="Programs"/>
    <s v="Asset Condition"/>
    <s v="Regulating Hydro"/>
    <s v="ED"/>
    <s v="AN"/>
    <x v="7"/>
    <s v="General"/>
    <n v="2022"/>
    <n v="0.68266000000000004"/>
    <n v="0"/>
    <n v="0"/>
    <n v="0"/>
    <n v="0"/>
    <n v="0"/>
    <n v="0"/>
    <n v="12684.99"/>
    <n v="0"/>
    <n v="2257.9499999999998"/>
    <n v="0"/>
    <n v="0"/>
    <n v="0"/>
    <n v="0"/>
    <n v="14942.939999999999"/>
    <n v="0"/>
    <n v="14942.939999999999"/>
    <n v="0"/>
    <n v="0"/>
    <n v="0"/>
    <n v="0"/>
    <n v="0"/>
    <n v="0"/>
    <n v="0"/>
    <n v="8659.5352734000007"/>
    <n v="0"/>
    <n v="1541.412147"/>
    <n v="0"/>
    <n v="0"/>
    <n v="0"/>
    <n v="0"/>
    <n v="10200.9474204"/>
    <n v="0"/>
    <n v="10200.9474204"/>
    <n v="0"/>
    <n v="0"/>
    <n v="0"/>
    <n v="0"/>
    <n v="0"/>
    <n v="0"/>
    <n v="0"/>
    <n v="0"/>
    <n v="0"/>
    <n v="0"/>
    <n v="0"/>
    <n v="0"/>
    <n v="0"/>
    <n v="0"/>
    <n v="0"/>
    <n v="0"/>
    <n v="0"/>
    <n v="0"/>
    <n v="0"/>
  </r>
  <r>
    <s v="Thackston"/>
    <s v="Programs"/>
    <s v="Asset Condition"/>
    <s v="Regulating Hydro"/>
    <s v="ED"/>
    <s v="AN"/>
    <x v="8"/>
    <s v="Transportation"/>
    <n v="2022"/>
    <n v="0.68266000000000004"/>
    <n v="0"/>
    <n v="0"/>
    <n v="0"/>
    <n v="0"/>
    <n v="0"/>
    <n v="0"/>
    <n v="0"/>
    <n v="0"/>
    <n v="0"/>
    <n v="0"/>
    <n v="0"/>
    <n v="0"/>
    <n v="49265.21"/>
    <n v="49265.21"/>
    <n v="0"/>
    <n v="49265.21"/>
    <n v="0"/>
    <n v="0"/>
    <n v="0"/>
    <n v="0"/>
    <n v="0"/>
    <n v="0"/>
    <n v="0"/>
    <n v="0"/>
    <n v="0"/>
    <n v="0"/>
    <n v="0"/>
    <n v="0"/>
    <n v="0"/>
    <n v="33631.388258600004"/>
    <n v="33631.388258600004"/>
    <n v="0"/>
    <n v="33631.388258600004"/>
    <n v="0"/>
    <n v="0"/>
    <n v="0"/>
    <n v="0"/>
    <n v="0"/>
    <n v="0"/>
    <n v="0"/>
    <n v="0"/>
    <n v="0"/>
    <n v="0"/>
    <n v="0"/>
    <n v="0"/>
    <n v="0"/>
    <n v="0"/>
    <n v="0"/>
    <n v="0"/>
    <n v="0"/>
    <n v="0"/>
    <n v="0"/>
  </r>
  <r>
    <s v="Thackston"/>
    <s v="Programs"/>
    <s v="Asset Condition"/>
    <s v="Regulating Hydro"/>
    <s v="ED"/>
    <s v="AN"/>
    <x v="3"/>
    <s v="Transmission"/>
    <n v="2022"/>
    <n v="0.65539999999999998"/>
    <n v="0"/>
    <n v="41663.050000000003"/>
    <n v="42214.82"/>
    <n v="1846.39"/>
    <n v="0"/>
    <n v="0"/>
    <n v="0"/>
    <n v="0"/>
    <n v="0"/>
    <n v="0"/>
    <n v="0"/>
    <n v="0"/>
    <n v="0"/>
    <n v="85724.26"/>
    <n v="0"/>
    <n v="85724.26"/>
    <n v="0"/>
    <n v="0"/>
    <n v="27305.96297"/>
    <n v="27667.593027999999"/>
    <n v="1210.124006"/>
    <n v="0"/>
    <n v="0"/>
    <n v="0"/>
    <n v="0"/>
    <n v="0"/>
    <n v="0"/>
    <n v="0"/>
    <n v="0"/>
    <n v="0"/>
    <n v="56183.680003999994"/>
    <n v="0"/>
    <n v="56183.680003999994"/>
    <n v="0"/>
    <n v="0"/>
    <n v="0"/>
    <n v="0"/>
    <n v="0"/>
    <n v="0"/>
    <n v="0"/>
    <n v="0"/>
    <n v="0"/>
    <n v="0"/>
    <n v="0"/>
    <n v="0"/>
    <n v="0"/>
    <n v="0"/>
    <n v="0"/>
    <n v="0"/>
    <n v="0"/>
    <n v="0"/>
    <n v="0"/>
  </r>
  <r>
    <s v="Thackston"/>
    <s v="Programs"/>
    <s v="Asset Condition"/>
    <s v="Regulating Hydro"/>
    <s v="ED"/>
    <s v="AN"/>
    <x v="2"/>
    <s v="Production - Hydro"/>
    <n v="2022"/>
    <n v="0.65539999999999998"/>
    <n v="0"/>
    <n v="54016.56"/>
    <n v="52547.48"/>
    <n v="65760.210000000006"/>
    <n v="272832.45"/>
    <n v="169382.31"/>
    <n v="17960.61"/>
    <n v="-83847.23000000001"/>
    <n v="-48021.259999999995"/>
    <n v="138200.38"/>
    <n v="176079.72"/>
    <n v="315795.53999999998"/>
    <n v="1378430.45"/>
    <n v="2509137.2199999997"/>
    <n v="0"/>
    <n v="2509137.2199999997"/>
    <n v="0"/>
    <n v="0"/>
    <n v="35402.453423999999"/>
    <n v="34439.618392000004"/>
    <n v="43099.241634000005"/>
    <n v="178814.38773000002"/>
    <n v="111013.16597399999"/>
    <n v="11771.383793999999"/>
    <n v="-54953.474542000004"/>
    <n v="-31473.133803999997"/>
    <n v="90576.529051999998"/>
    <n v="115402.64848799999"/>
    <n v="206972.39691599997"/>
    <n v="903423.31692999997"/>
    <n v="1644488.5339879999"/>
    <n v="0"/>
    <n v="1644488.5339879999"/>
    <n v="0"/>
    <n v="0"/>
    <n v="0"/>
    <n v="0"/>
    <n v="0"/>
    <n v="0"/>
    <n v="0"/>
    <n v="0"/>
    <n v="0"/>
    <n v="0"/>
    <n v="0"/>
    <n v="0"/>
    <n v="0"/>
    <n v="0"/>
    <n v="0"/>
    <n v="0"/>
    <n v="0"/>
    <n v="0"/>
    <n v="0"/>
  </r>
  <r>
    <s v="Thackston"/>
    <s v="Mandatory &amp; Compliance"/>
    <s v="Mandatory &amp; Compliance"/>
    <s v="Right-of-Way Use Permits"/>
    <s v="GD"/>
    <s v="ID"/>
    <x v="11"/>
    <s v="G Distribution"/>
    <n v="2022"/>
    <n v="0"/>
    <n v="0"/>
    <n v="2245.35"/>
    <n v="0"/>
    <n v="0"/>
    <n v="0"/>
    <n v="0"/>
    <n v="201.97"/>
    <n v="3827.74"/>
    <n v="0"/>
    <n v="0"/>
    <n v="0"/>
    <n v="103.85"/>
    <n v="270.33"/>
    <n v="6649.24"/>
    <n v="0"/>
    <n v="6649.24"/>
    <n v="0"/>
    <n v="0"/>
    <n v="0"/>
    <n v="0"/>
    <n v="0"/>
    <n v="0"/>
    <n v="0"/>
    <n v="0"/>
    <n v="0"/>
    <n v="0"/>
    <n v="0"/>
    <n v="0"/>
    <n v="0"/>
    <n v="0"/>
    <n v="0"/>
    <n v="0"/>
    <n v="0"/>
    <n v="0"/>
    <n v="0"/>
    <n v="0"/>
    <n v="0"/>
    <n v="0"/>
    <n v="0"/>
    <n v="0"/>
    <n v="0"/>
    <n v="0"/>
    <n v="0"/>
    <n v="0"/>
    <n v="0"/>
    <n v="0"/>
    <n v="0"/>
    <n v="0"/>
    <n v="0"/>
    <n v="0"/>
    <n v="0"/>
    <n v="0"/>
  </r>
  <r>
    <s v="Thackston"/>
    <s v="Mandatory &amp; Compliance"/>
    <s v="Mandatory &amp; Compliance"/>
    <s v="Right-of-Way Use Permits"/>
    <s v="GD"/>
    <s v="WA"/>
    <x v="11"/>
    <s v="G Distribution"/>
    <n v="2022"/>
    <n v="0"/>
    <n v="1"/>
    <n v="1774.89"/>
    <n v="0"/>
    <n v="0"/>
    <n v="65.790000000000006"/>
    <n v="940.02"/>
    <n v="670.9"/>
    <n v="919.08"/>
    <n v="3473.75"/>
    <n v="557.44000000000005"/>
    <n v="4905.97"/>
    <n v="2050"/>
    <n v="4929.88"/>
    <n v="20287.72"/>
    <n v="0"/>
    <n v="20287.72"/>
    <n v="0"/>
    <n v="0"/>
    <n v="0"/>
    <n v="0"/>
    <n v="0"/>
    <n v="0"/>
    <n v="0"/>
    <n v="0"/>
    <n v="0"/>
    <n v="0"/>
    <n v="0"/>
    <n v="0"/>
    <n v="0"/>
    <n v="0"/>
    <n v="0"/>
    <n v="0"/>
    <n v="0"/>
    <n v="0"/>
    <n v="0"/>
    <n v="1774.89"/>
    <n v="0"/>
    <n v="0"/>
    <n v="65.790000000000006"/>
    <n v="940.02"/>
    <n v="670.9"/>
    <n v="919.08"/>
    <n v="3473.75"/>
    <n v="557.44000000000005"/>
    <n v="4905.97"/>
    <n v="2050"/>
    <n v="4929.88"/>
    <n v="20287.72"/>
    <n v="0"/>
    <n v="20287.72"/>
    <n v="0"/>
    <n v="0"/>
  </r>
  <r>
    <s v="Thackston"/>
    <s v="Mandatory &amp; Compliance"/>
    <s v="Mandatory &amp; Compliance"/>
    <s v="Right-of-Way Use Permits"/>
    <s v="GD"/>
    <s v="OR"/>
    <x v="11"/>
    <s v="G Distribution"/>
    <n v="2022"/>
    <n v="0"/>
    <n v="0"/>
    <n v="1123.0999999999999"/>
    <n v="0"/>
    <n v="4946.04"/>
    <n v="319.16000000000003"/>
    <n v="4862.13"/>
    <n v="2082.75"/>
    <n v="7189.54"/>
    <n v="2079.87"/>
    <n v="0"/>
    <n v="5698.74"/>
    <n v="2500.69"/>
    <n v="5824.93"/>
    <n v="36626.949999999997"/>
    <n v="0"/>
    <n v="36626.949999999997"/>
    <n v="0"/>
    <n v="0"/>
    <n v="0"/>
    <n v="0"/>
    <n v="0"/>
    <n v="0"/>
    <n v="0"/>
    <n v="0"/>
    <n v="0"/>
    <n v="0"/>
    <n v="0"/>
    <n v="0"/>
    <n v="0"/>
    <n v="0"/>
    <n v="0"/>
    <n v="0"/>
    <n v="0"/>
    <n v="0"/>
    <n v="0"/>
    <n v="0"/>
    <n v="0"/>
    <n v="0"/>
    <n v="0"/>
    <n v="0"/>
    <n v="0"/>
    <n v="0"/>
    <n v="0"/>
    <n v="0"/>
    <n v="0"/>
    <n v="0"/>
    <n v="0"/>
    <n v="0"/>
    <n v="0"/>
    <n v="0"/>
    <n v="0"/>
    <n v="0"/>
  </r>
  <r>
    <s v="Thackston"/>
    <s v="Mandatory &amp; Compliance"/>
    <s v="Mandatory &amp; Compliance"/>
    <s v="Right-of-Way Use Permits"/>
    <s v="ED"/>
    <s v="AN"/>
    <x v="3"/>
    <s v="Transmission"/>
    <n v="2022"/>
    <n v="0.65539999999999998"/>
    <n v="0"/>
    <n v="34227.810000000005"/>
    <n v="-877.32000000000016"/>
    <n v="2602.11"/>
    <n v="1713.52"/>
    <n v="2931.61"/>
    <n v="919.73"/>
    <n v="6501.25"/>
    <n v="1365.8"/>
    <n v="2940.27"/>
    <n v="3648.7"/>
    <n v="2511.12"/>
    <n v="2727.1599999999976"/>
    <n v="61211.76"/>
    <n v="0"/>
    <n v="61211.76"/>
    <n v="0"/>
    <n v="0"/>
    <n v="22432.906674000002"/>
    <n v="-574.99552800000004"/>
    <n v="1705.422894"/>
    <n v="1123.0410079999999"/>
    <n v="1921.3771940000001"/>
    <n v="602.79104199999995"/>
    <n v="4260.9192499999999"/>
    <n v="895.14531999999997"/>
    <n v="1927.052958"/>
    <n v="2391.3579799999998"/>
    <n v="1645.7880479999999"/>
    <n v="1787.3806639999984"/>
    <n v="40118.187504000001"/>
    <n v="0"/>
    <n v="40118.187504000001"/>
    <n v="0"/>
    <n v="0"/>
    <n v="0"/>
    <n v="0"/>
    <n v="0"/>
    <n v="0"/>
    <n v="0"/>
    <n v="0"/>
    <n v="0"/>
    <n v="0"/>
    <n v="0"/>
    <n v="0"/>
    <n v="0"/>
    <n v="0"/>
    <n v="0"/>
    <n v="0"/>
    <n v="0"/>
    <n v="0"/>
    <n v="0"/>
  </r>
  <r>
    <s v="Thackston"/>
    <s v="Mandatory &amp; Compliance"/>
    <s v="Mandatory &amp; Compliance"/>
    <s v="Right-of-Way Use Permits"/>
    <s v="ED"/>
    <s v="ID"/>
    <x v="9"/>
    <s v="E Distribution"/>
    <n v="2022"/>
    <n v="0"/>
    <n v="0"/>
    <n v="24120"/>
    <n v="17294.419999999998"/>
    <n v="241.4"/>
    <n v="241.4"/>
    <n v="144.12"/>
    <n v="1311.4"/>
    <n v="14227.06"/>
    <n v="207.9"/>
    <n v="0"/>
    <n v="6485.99"/>
    <n v="2834.38"/>
    <n v="3246.38"/>
    <n v="70354.450000000012"/>
    <n v="0"/>
    <n v="70354.450000000012"/>
    <n v="0"/>
    <n v="0"/>
    <n v="0"/>
    <n v="0"/>
    <n v="0"/>
    <n v="0"/>
    <n v="0"/>
    <n v="0"/>
    <n v="0"/>
    <n v="0"/>
    <n v="0"/>
    <n v="0"/>
    <n v="0"/>
    <n v="0"/>
    <n v="0"/>
    <n v="0"/>
    <n v="0"/>
    <n v="0"/>
    <n v="0"/>
    <n v="0"/>
    <n v="0"/>
    <n v="0"/>
    <n v="0"/>
    <n v="0"/>
    <n v="0"/>
    <n v="0"/>
    <n v="0"/>
    <n v="0"/>
    <n v="0"/>
    <n v="0"/>
    <n v="0"/>
    <n v="0"/>
    <n v="0"/>
    <n v="0"/>
    <n v="0"/>
    <n v="0"/>
  </r>
  <r>
    <s v="Thackston"/>
    <s v="Mandatory &amp; Compliance"/>
    <s v="Mandatory &amp; Compliance"/>
    <s v="Right-of-Way Use Permits"/>
    <s v="ED"/>
    <s v="WA"/>
    <x v="9"/>
    <s v="E Distribution"/>
    <n v="2022"/>
    <n v="1"/>
    <n v="0"/>
    <n v="17517.349999999999"/>
    <n v="0"/>
    <n v="6367.37"/>
    <n v="838.76"/>
    <n v="981.84"/>
    <n v="2105.2199999999998"/>
    <n v="2634.37"/>
    <n v="332.92"/>
    <n v="821.62"/>
    <n v="3421.2"/>
    <n v="9023.66"/>
    <n v="26374.47"/>
    <n v="70418.78"/>
    <n v="0"/>
    <n v="70418.78"/>
    <n v="0"/>
    <n v="0"/>
    <n v="17517.349999999999"/>
    <n v="0"/>
    <n v="6367.37"/>
    <n v="838.76"/>
    <n v="981.84"/>
    <n v="2105.2199999999998"/>
    <n v="2634.37"/>
    <n v="332.92"/>
    <n v="821.62"/>
    <n v="3421.2"/>
    <n v="9023.66"/>
    <n v="26374.47"/>
    <n v="70418.78"/>
    <n v="0"/>
    <n v="70418.78"/>
    <n v="0"/>
    <n v="0"/>
    <n v="0"/>
    <n v="0"/>
    <n v="0"/>
    <n v="0"/>
    <n v="0"/>
    <n v="0"/>
    <n v="0"/>
    <n v="0"/>
    <n v="0"/>
    <n v="0"/>
    <n v="0"/>
    <n v="0"/>
    <n v="0"/>
    <n v="0"/>
    <n v="0"/>
    <n v="0"/>
    <n v="0"/>
  </r>
  <r>
    <s v="Rosentrater"/>
    <s v="Mandatory &amp; Compliance"/>
    <s v="Mandatory &amp; Compliance"/>
    <s v="Saddle Mountain 230/115kV Station (New) Integration Project Phase 1"/>
    <s v="ED"/>
    <s v="AN"/>
    <x v="7"/>
    <s v="General"/>
    <n v="2022"/>
    <n v="0.68266000000000004"/>
    <n v="0"/>
    <n v="-85733.219999999987"/>
    <n v="7013.7599999999993"/>
    <n v="9562.64"/>
    <n v="21491.989999999998"/>
    <n v="-1000090.27"/>
    <n v="-1076032.54"/>
    <n v="24.47999999999999"/>
    <n v="-539.01"/>
    <n v="0"/>
    <n v="0"/>
    <n v="0"/>
    <n v="0"/>
    <n v="-2124302.17"/>
    <n v="0"/>
    <n v="-2124302.17"/>
    <n v="0"/>
    <n v="0"/>
    <n v="-58526.639965199996"/>
    <n v="4788.0134016000002"/>
    <n v="6528.0318224000002"/>
    <n v="14671.721893399999"/>
    <n v="-682721.62371820002"/>
    <n v="-734564.37375640008"/>
    <n v="16.711516799999995"/>
    <n v="-367.96056659999999"/>
    <n v="0"/>
    <n v="0"/>
    <n v="0"/>
    <n v="0"/>
    <n v="-1450176.1193722002"/>
    <n v="0"/>
    <n v="-1450176.1193722002"/>
    <n v="0"/>
    <n v="0"/>
    <n v="0"/>
    <n v="0"/>
    <n v="0"/>
    <n v="0"/>
    <n v="0"/>
    <n v="0"/>
    <n v="0"/>
    <n v="0"/>
    <n v="0"/>
    <n v="0"/>
    <n v="0"/>
    <n v="0"/>
    <n v="0"/>
    <n v="0"/>
    <n v="0"/>
    <n v="0"/>
    <n v="0"/>
  </r>
  <r>
    <s v="Rosentrater"/>
    <s v="Mandatory &amp; Compliance"/>
    <s v="Mandatory &amp; Compliance"/>
    <s v="Saddle Mountain 230/115kV Station (New) Integration Project Phase 1"/>
    <s v="CD"/>
    <s v="WA"/>
    <x v="7"/>
    <s v="General"/>
    <n v="2022"/>
    <n v="0.77217999999999998"/>
    <n v="0.22781999999999999"/>
    <n v="-431.35"/>
    <n v="6242.27"/>
    <n v="6052.31"/>
    <n v="663.69"/>
    <n v="391.27"/>
    <n v="0"/>
    <n v="0"/>
    <n v="0"/>
    <n v="-1087130.1399999999"/>
    <n v="-115465.33"/>
    <n v="0"/>
    <n v="0"/>
    <n v="-1189677.28"/>
    <n v="0"/>
    <n v="-1189677.28"/>
    <n v="0"/>
    <n v="0"/>
    <n v="-333.07984299999998"/>
    <n v="4820.1560485999998"/>
    <n v="4673.4727358"/>
    <n v="512.48814420000008"/>
    <n v="302.13086859999999"/>
    <n v="0"/>
    <n v="0"/>
    <n v="0"/>
    <n v="-839460.15150519984"/>
    <n v="-89160.018519399993"/>
    <n v="0"/>
    <n v="0"/>
    <n v="-918645.00207039993"/>
    <n v="0"/>
    <n v="-918645.00207039993"/>
    <n v="0"/>
    <n v="0"/>
    <n v="-98.270156999999998"/>
    <n v="1422.1139514000001"/>
    <n v="1378.8372642000002"/>
    <n v="151.2018558"/>
    <n v="89.139131399999997"/>
    <n v="0"/>
    <n v="0"/>
    <n v="0"/>
    <n v="-247669.98849479997"/>
    <n v="-26305.311480600001"/>
    <n v="0"/>
    <n v="0"/>
    <n v="-271032.27792959998"/>
    <n v="0"/>
    <n v="-271032.27792959998"/>
    <n v="0"/>
    <n v="0"/>
  </r>
  <r>
    <s v="Rosentrater"/>
    <s v="Mandatory &amp; Compliance"/>
    <s v="Mandatory &amp; Compliance"/>
    <s v="Saddle Mountain 230/115kV Station (New) Integration Project Phase 1"/>
    <s v="ED"/>
    <s v="AN"/>
    <x v="3"/>
    <s v="Transmission"/>
    <n v="2022"/>
    <n v="0.65539999999999998"/>
    <n v="0"/>
    <n v="0"/>
    <n v="-207.5"/>
    <n v="184.13"/>
    <n v="336.37"/>
    <n v="0"/>
    <n v="334.95"/>
    <n v="0"/>
    <n v="0"/>
    <n v="0"/>
    <n v="0"/>
    <n v="106.95"/>
    <n v="0"/>
    <n v="754.90000000000009"/>
    <n v="0"/>
    <n v="754.90000000000009"/>
    <n v="0"/>
    <n v="0"/>
    <n v="0"/>
    <n v="-135.99549999999999"/>
    <n v="120.67880199999999"/>
    <n v="220.456898"/>
    <n v="0"/>
    <n v="219.52623"/>
    <n v="0"/>
    <n v="0"/>
    <n v="0"/>
    <n v="0"/>
    <n v="70.095029999999994"/>
    <n v="0"/>
    <n v="494.76146"/>
    <n v="0"/>
    <n v="494.76146"/>
    <n v="0"/>
    <n v="0"/>
    <n v="0"/>
    <n v="0"/>
    <n v="0"/>
    <n v="0"/>
    <n v="0"/>
    <n v="0"/>
    <n v="0"/>
    <n v="0"/>
    <n v="0"/>
    <n v="0"/>
    <n v="0"/>
    <n v="0"/>
    <n v="0"/>
    <n v="0"/>
    <n v="0"/>
    <n v="0"/>
    <n v="0"/>
  </r>
  <r>
    <s v="Rosentrater"/>
    <s v="Mandatory &amp; Compliance"/>
    <s v="Mandatory &amp; Compliance"/>
    <s v="Saddle Mountain 230/115kV Station (New) Integration Project Phase 1"/>
    <s v="CD"/>
    <s v="AA"/>
    <x v="7"/>
    <s v="General"/>
    <n v="2022"/>
    <n v="0.47784834680000005"/>
    <n v="0.15089759249999998"/>
    <n v="84825.94"/>
    <n v="3421.25"/>
    <n v="0"/>
    <n v="0"/>
    <n v="1000566.43"/>
    <n v="1079254.0699999998"/>
    <n v="1530.1000000000001"/>
    <n v="2118.7200000000003"/>
    <n v="1087130.1399999999"/>
    <n v="115465.33"/>
    <n v="0"/>
    <n v="0"/>
    <n v="3374311.9800000004"/>
    <n v="0"/>
    <n v="3374311.9800000004"/>
    <n v="0"/>
    <n v="0"/>
    <n v="40533.935194755999"/>
    <n v="1634.8386564895002"/>
    <n v="0"/>
    <n v="0"/>
    <n v="478119.01443907799"/>
    <n v="515719.77312667144"/>
    <n v="731.1557554386801"/>
    <n v="1012.4268493320963"/>
    <n v="519483.34015545255"/>
    <n v="55174.91705321645"/>
    <n v="0"/>
    <n v="0"/>
    <n v="1612409.4012304347"/>
    <n v="0"/>
    <n v="1612409.4012304347"/>
    <n v="0"/>
    <n v="0"/>
    <n v="12800.030127549449"/>
    <n v="516.25838834062495"/>
    <n v="0"/>
    <n v="0"/>
    <n v="150983.06542331976"/>
    <n v="162856.84085882644"/>
    <n v="230.88840628424998"/>
    <n v="319.70974718159999"/>
    <n v="164045.32086018793"/>
    <n v="17423.440314218024"/>
    <n v="0"/>
    <n v="0"/>
    <n v="509175.55412590806"/>
    <n v="0"/>
    <n v="509175.55412590806"/>
    <n v="0"/>
    <n v="0"/>
  </r>
  <r>
    <s v="Rosentrater"/>
    <s v="Mandatory &amp; Compliance"/>
    <s v="Mandatory &amp; Compliance"/>
    <s v="Saddle Mountain 230/115kV Station (New) Integration Project Phase 2"/>
    <s v="ED"/>
    <s v="WA"/>
    <x v="9"/>
    <s v="E Distribution"/>
    <n v="2022"/>
    <n v="1"/>
    <n v="0"/>
    <n v="56792.51"/>
    <n v="3691488.49"/>
    <n v="42732.4"/>
    <n v="8976.32"/>
    <n v="428.99"/>
    <n v="0"/>
    <n v="0"/>
    <n v="8193.83"/>
    <n v="753722.23"/>
    <n v="0"/>
    <n v="0"/>
    <n v="1494.05"/>
    <n v="4563828.8199999994"/>
    <n v="0"/>
    <n v="4563828.8199999994"/>
    <n v="0"/>
    <n v="0"/>
    <n v="56792.51"/>
    <n v="3691488.49"/>
    <n v="42732.4"/>
    <n v="8976.32"/>
    <n v="428.99"/>
    <n v="0"/>
    <n v="0"/>
    <n v="8193.83"/>
    <n v="753722.23"/>
    <n v="0"/>
    <n v="0"/>
    <n v="1494.05"/>
    <n v="4563828.8199999994"/>
    <n v="0"/>
    <n v="4563828.8199999994"/>
    <n v="0"/>
    <n v="0"/>
    <n v="0"/>
    <n v="0"/>
    <n v="0"/>
    <n v="0"/>
    <n v="0"/>
    <n v="0"/>
    <n v="0"/>
    <n v="0"/>
    <n v="0"/>
    <n v="0"/>
    <n v="0"/>
    <n v="0"/>
    <n v="0"/>
    <n v="0"/>
    <n v="0"/>
    <n v="0"/>
    <n v="0"/>
  </r>
  <r>
    <s v="Rosentrater"/>
    <s v="Mandatory &amp; Compliance"/>
    <s v="Mandatory &amp; Compliance"/>
    <s v="Saddle Mountain 230/115kV Station (New) Integration Project Phase 2"/>
    <s v="ED"/>
    <s v="AN"/>
    <x v="3"/>
    <s v="Transmission"/>
    <n v="2022"/>
    <n v="0.65539999999999998"/>
    <n v="0"/>
    <n v="551338.13"/>
    <n v="715.28"/>
    <n v="0"/>
    <n v="0"/>
    <n v="7793015.6699999999"/>
    <n v="10871.05"/>
    <n v="0"/>
    <n v="0"/>
    <n v="0"/>
    <n v="464930.62"/>
    <n v="1990.11"/>
    <n v="29750.5"/>
    <n v="8852611.3599999994"/>
    <n v="0"/>
    <n v="8852611.3599999994"/>
    <n v="0"/>
    <n v="0"/>
    <n v="361347.01040199999"/>
    <n v="468.794512"/>
    <n v="0"/>
    <n v="0"/>
    <n v="5107542.4701180002"/>
    <n v="7124.8861699999998"/>
    <n v="0"/>
    <n v="0"/>
    <n v="0"/>
    <n v="304715.52834799996"/>
    <n v="1304.318094"/>
    <n v="19498.477699999999"/>
    <n v="5802001.4853440002"/>
    <n v="0"/>
    <n v="5802001.4853440002"/>
    <n v="0"/>
    <n v="0"/>
    <n v="0"/>
    <n v="0"/>
    <n v="0"/>
    <n v="0"/>
    <n v="0"/>
    <n v="0"/>
    <n v="0"/>
    <n v="0"/>
    <n v="0"/>
    <n v="0"/>
    <n v="0"/>
    <n v="0"/>
    <n v="0"/>
    <n v="0"/>
    <n v="0"/>
    <n v="0"/>
    <n v="0"/>
  </r>
  <r>
    <s v="Rosentrater"/>
    <s v="Programs"/>
    <s v="Asset Condition"/>
    <s v="SCADA - SOO and BuCC"/>
    <s v="CD"/>
    <s v="AA"/>
    <x v="1"/>
    <s v="Intangibles"/>
    <n v="2022"/>
    <n v="0.47784834680000005"/>
    <n v="0.15089759249999998"/>
    <n v="0"/>
    <n v="0"/>
    <n v="77646.5"/>
    <n v="0"/>
    <n v="0"/>
    <n v="0"/>
    <n v="-2840.5399999999936"/>
    <n v="0"/>
    <n v="0"/>
    <n v="0"/>
    <n v="0"/>
    <n v="0"/>
    <n v="74805.960000000006"/>
    <n v="0"/>
    <n v="74805.960000000006"/>
    <n v="0"/>
    <n v="0"/>
    <n v="0"/>
    <n v="0"/>
    <n v="37103.251659806207"/>
    <n v="0"/>
    <n v="0"/>
    <n v="0"/>
    <n v="-1357.3473430192691"/>
    <n v="0"/>
    <n v="0"/>
    <n v="0"/>
    <n v="0"/>
    <n v="0"/>
    <n v="35745.904316786939"/>
    <n v="0"/>
    <n v="35745.904316786939"/>
    <n v="0"/>
    <n v="0"/>
    <n v="0"/>
    <n v="0"/>
    <n v="11716.669916051249"/>
    <n v="0"/>
    <n v="0"/>
    <n v="0"/>
    <n v="-428.630647399949"/>
    <n v="0"/>
    <n v="0"/>
    <n v="0"/>
    <n v="0"/>
    <n v="0"/>
    <n v="11288.039268651301"/>
    <n v="0"/>
    <n v="11288.039268651301"/>
    <n v="0"/>
    <n v="0"/>
  </r>
  <r>
    <s v="Rosentrater"/>
    <s v="Programs"/>
    <s v="Asset Condition"/>
    <s v="SCADA - SOO and BuCC"/>
    <s v="CD"/>
    <s v="AA"/>
    <x v="0"/>
    <s v="Hardware"/>
    <n v="2022"/>
    <n v="0.47784834680000005"/>
    <n v="0.15089759249999998"/>
    <n v="933.34"/>
    <n v="0"/>
    <n v="34186.54"/>
    <n v="6423.61"/>
    <n v="-3154.7999999999993"/>
    <n v="13118.83"/>
    <n v="5940.4699999999993"/>
    <n v="17274.29"/>
    <n v="3717.43"/>
    <n v="10265.4"/>
    <n v="3979.79"/>
    <n v="19055.650000000001"/>
    <n v="111740.54999999999"/>
    <n v="0"/>
    <n v="111740.54999999999"/>
    <n v="0"/>
    <n v="0"/>
    <n v="445.99497600231206"/>
    <n v="0"/>
    <n v="16335.981621812074"/>
    <n v="3069.5114189879482"/>
    <n v="-1507.5159644846399"/>
    <n v="6268.8112274502446"/>
    <n v="2838.643768714996"/>
    <n v="8254.4909186437726"/>
    <n v="1776.3677798447241"/>
    <n v="4905.3044192407206"/>
    <n v="1901.7360721111722"/>
    <n v="9105.7108496994224"/>
    <n v="53395.037088022742"/>
    <n v="0"/>
    <n v="53395.037088022742"/>
    <n v="0"/>
    <n v="0"/>
    <n v="140.83875898394999"/>
    <n v="0"/>
    <n v="5158.6665819049495"/>
    <n v="969.30728415892486"/>
    <n v="-476.05172481899984"/>
    <n v="1979.5998634167747"/>
    <n v="896.40262131847476"/>
    <n v="2606.6487731468246"/>
    <n v="560.95123728727492"/>
    <n v="1549.0241460494997"/>
    <n v="600.54072965557498"/>
    <n v="2875.4517085226248"/>
    <n v="16861.379979625872"/>
    <n v="0"/>
    <n v="16861.379979625872"/>
    <n v="0"/>
    <n v="0"/>
  </r>
  <r>
    <s v="Rosentrater"/>
    <s v="Programs"/>
    <s v="Asset Condition"/>
    <s v="SCADA - SOO and BuCC"/>
    <s v="CD"/>
    <s v="AA"/>
    <x v="6"/>
    <s v="Intangibles"/>
    <n v="2022"/>
    <n v="0.47784834680000005"/>
    <n v="0.15089759249999998"/>
    <n v="0"/>
    <n v="0"/>
    <n v="62342.36"/>
    <n v="5723.17"/>
    <n v="16285.030000000028"/>
    <n v="6870.56"/>
    <n v="0"/>
    <n v="17274.689999999999"/>
    <n v="0"/>
    <n v="0"/>
    <n v="821.36"/>
    <n v="8113.93"/>
    <n v="117431.10000000003"/>
    <n v="0"/>
    <n v="117431.10000000003"/>
    <n v="0"/>
    <n v="0"/>
    <n v="0"/>
    <n v="0"/>
    <n v="29790.19366161045"/>
    <n v="2734.8073229553561"/>
    <n v="7781.7746630884185"/>
    <n v="3283.0857375902083"/>
    <n v="0"/>
    <n v="8254.6820579824926"/>
    <n v="0"/>
    <n v="0"/>
    <n v="392.48551812764805"/>
    <n v="3877.2280365509246"/>
    <n v="56114.256997905497"/>
    <n v="0"/>
    <n v="56114.256997905497"/>
    <n v="0"/>
    <n v="0"/>
    <n v="0"/>
    <n v="0"/>
    <n v="9407.3120347682998"/>
    <n v="863.61257446822492"/>
    <n v="2457.3718207902789"/>
    <n v="1036.7509631267999"/>
    <n v="0"/>
    <n v="2606.7091321838243"/>
    <n v="0"/>
    <n v="0"/>
    <n v="123.94124657579999"/>
    <n v="1224.3725027135249"/>
    <n v="17720.070274626753"/>
    <n v="0"/>
    <n v="17720.070274626753"/>
    <n v="0"/>
    <n v="0"/>
  </r>
  <r>
    <s v="Rosentrater"/>
    <s v="Programs"/>
    <s v="Asset Condition"/>
    <s v="SCADA - SOO and BuCC"/>
    <s v="ED"/>
    <s v="AN"/>
    <x v="0"/>
    <s v="Hardware"/>
    <n v="2022"/>
    <n v="0.68266000000000004"/>
    <n v="0"/>
    <n v="0"/>
    <n v="0"/>
    <n v="0"/>
    <n v="0"/>
    <n v="137012.38"/>
    <n v="4722.12"/>
    <n v="2434.7600000000002"/>
    <n v="2195.91"/>
    <n v="1447.33"/>
    <n v="0"/>
    <n v="0"/>
    <n v="0"/>
    <n v="147812.5"/>
    <n v="0"/>
    <n v="147812.5"/>
    <n v="0"/>
    <n v="0"/>
    <n v="0"/>
    <n v="0"/>
    <n v="0"/>
    <n v="0"/>
    <n v="93532.871330800015"/>
    <n v="3223.6024391999999"/>
    <n v="1662.1132616000002"/>
    <n v="1499.0599205999999"/>
    <n v="988.03429779999999"/>
    <n v="0"/>
    <n v="0"/>
    <n v="0"/>
    <n v="100905.68125000001"/>
    <n v="0"/>
    <n v="100905.68125000001"/>
    <n v="0"/>
    <n v="0"/>
    <n v="0"/>
    <n v="0"/>
    <n v="0"/>
    <n v="0"/>
    <n v="0"/>
    <n v="0"/>
    <n v="0"/>
    <n v="0"/>
    <n v="0"/>
    <n v="0"/>
    <n v="0"/>
    <n v="0"/>
    <n v="0"/>
    <n v="0"/>
    <n v="0"/>
    <n v="0"/>
    <n v="0"/>
  </r>
  <r>
    <s v="Rosentrater"/>
    <s v="Programs"/>
    <s v="Asset Condition"/>
    <s v="SCADA - SOO and BuCC"/>
    <s v="CD"/>
    <s v="AA"/>
    <x v="7"/>
    <s v="General"/>
    <n v="2022"/>
    <n v="0.47784834680000005"/>
    <n v="0.15089759249999998"/>
    <n v="0"/>
    <n v="0"/>
    <n v="0"/>
    <n v="0"/>
    <n v="0"/>
    <n v="0"/>
    <n v="0"/>
    <n v="58055.28"/>
    <n v="439.07"/>
    <n v="2549.84"/>
    <n v="155154.23999999999"/>
    <n v="320.96999999999997"/>
    <n v="216519.4"/>
    <n v="0"/>
    <n v="216519.4"/>
    <n v="0"/>
    <n v="0"/>
    <n v="0"/>
    <n v="0"/>
    <n v="0"/>
    <n v="0"/>
    <n v="0"/>
    <n v="0"/>
    <n v="0"/>
    <n v="27741.619571011106"/>
    <n v="209.80887362947601"/>
    <n v="1218.4368286045121"/>
    <n v="74140.19708301044"/>
    <n v="153.374983872396"/>
    <n v="103463.43734012793"/>
    <n v="0"/>
    <n v="103463.43734012793"/>
    <n v="0"/>
    <n v="0"/>
    <n v="0"/>
    <n v="0"/>
    <n v="0"/>
    <n v="0"/>
    <n v="0"/>
    <n v="0"/>
    <n v="0"/>
    <n v="8760.401983913398"/>
    <n v="66.25460593897499"/>
    <n v="384.76471726019997"/>
    <n v="23412.401282167197"/>
    <n v="48.433600264724987"/>
    <n v="32672.256189544496"/>
    <n v="0"/>
    <n v="32672.256189544496"/>
    <n v="0"/>
    <n v="0"/>
  </r>
  <r>
    <s v="Rosentrater"/>
    <s v="Programs"/>
    <s v="Asset Condition"/>
    <s v="SCADA - SOO and BuCC"/>
    <s v="ED"/>
    <s v="AN"/>
    <x v="6"/>
    <s v="Intangibles"/>
    <n v="2022"/>
    <n v="0.68266000000000004"/>
    <n v="0"/>
    <n v="0"/>
    <n v="0"/>
    <n v="0"/>
    <n v="0"/>
    <n v="246063.02"/>
    <n v="8480.52"/>
    <n v="4372.62"/>
    <n v="3943.67"/>
    <n v="2599.2600000000002"/>
    <n v="0"/>
    <n v="0"/>
    <n v="0"/>
    <n v="265459.08999999997"/>
    <n v="0"/>
    <n v="265459.08999999997"/>
    <n v="0"/>
    <n v="0"/>
    <n v="0"/>
    <n v="0"/>
    <n v="0"/>
    <n v="0"/>
    <n v="167977.38123319999"/>
    <n v="5789.3117832000007"/>
    <n v="2985.0127692000001"/>
    <n v="2692.1857622000002"/>
    <n v="1774.4108316000002"/>
    <n v="0"/>
    <n v="0"/>
    <n v="0"/>
    <n v="181218.3023794"/>
    <n v="0"/>
    <n v="181218.3023794"/>
    <n v="0"/>
    <n v="0"/>
    <n v="0"/>
    <n v="0"/>
    <n v="0"/>
    <n v="0"/>
    <n v="0"/>
    <n v="0"/>
    <n v="0"/>
    <n v="0"/>
    <n v="0"/>
    <n v="0"/>
    <n v="0"/>
    <n v="0"/>
    <n v="0"/>
    <n v="0"/>
    <n v="0"/>
    <n v="0"/>
    <n v="0"/>
  </r>
  <r>
    <s v="Kensok"/>
    <s v="Mandatory &amp; Compliance"/>
    <s v="Mandatory &amp; Compliance"/>
    <s v="Security Compliance"/>
    <s v="CD"/>
    <s v="AA"/>
    <x v="0"/>
    <s v="Hardware"/>
    <n v="2022"/>
    <n v="0.47784834680000005"/>
    <n v="0.15089759249999998"/>
    <n v="0"/>
    <n v="0"/>
    <n v="0"/>
    <n v="0"/>
    <n v="0"/>
    <n v="0"/>
    <n v="0"/>
    <n v="0"/>
    <n v="0"/>
    <n v="0"/>
    <n v="0"/>
    <n v="169480.79"/>
    <n v="169480.79"/>
    <n v="0"/>
    <n v="169480.79"/>
    <n v="0"/>
    <n v="0"/>
    <n v="0"/>
    <n v="0"/>
    <n v="0"/>
    <n v="0"/>
    <n v="0"/>
    <n v="0"/>
    <n v="0"/>
    <n v="0"/>
    <n v="0"/>
    <n v="0"/>
    <n v="0"/>
    <n v="80986.115315857984"/>
    <n v="80986.115315857984"/>
    <n v="0"/>
    <n v="80986.115315857984"/>
    <n v="0"/>
    <n v="0"/>
    <n v="0"/>
    <n v="0"/>
    <n v="0"/>
    <n v="0"/>
    <n v="0"/>
    <n v="0"/>
    <n v="0"/>
    <n v="0"/>
    <n v="0"/>
    <n v="0"/>
    <n v="0"/>
    <n v="25574.243185998072"/>
    <n v="25574.243185998072"/>
    <n v="0"/>
    <n v="25574.243185998072"/>
    <n v="0"/>
    <n v="0"/>
  </r>
  <r>
    <s v="Thackston"/>
    <s v="Mandatory &amp; Compliance"/>
    <s v="Mandatory &amp; Compliance"/>
    <s v="Spokane River License Implementation"/>
    <s v="ED"/>
    <s v="AN"/>
    <x v="2"/>
    <s v="Production - Hydro"/>
    <n v="2022"/>
    <n v="0.65539999999999998"/>
    <n v="0"/>
    <n v="24470.240000000002"/>
    <n v="0"/>
    <n v="0"/>
    <n v="0"/>
    <n v="0"/>
    <n v="0"/>
    <n v="0"/>
    <n v="0"/>
    <n v="0"/>
    <n v="7033.24"/>
    <n v="43062.79"/>
    <n v="32885.910000000003"/>
    <n v="107452.18000000001"/>
    <n v="0"/>
    <n v="107452.18000000001"/>
    <n v="0"/>
    <n v="0"/>
    <n v="16037.795296"/>
    <n v="0"/>
    <n v="0"/>
    <n v="0"/>
    <n v="0"/>
    <n v="0"/>
    <n v="0"/>
    <n v="0"/>
    <n v="0"/>
    <n v="4609.5854959999997"/>
    <n v="28223.352566000001"/>
    <n v="21553.425414000001"/>
    <n v="70424.158771999995"/>
    <n v="0"/>
    <n v="70424.158771999995"/>
    <n v="0"/>
    <n v="0"/>
    <n v="0"/>
    <n v="0"/>
    <n v="0"/>
    <n v="0"/>
    <n v="0"/>
    <n v="0"/>
    <n v="0"/>
    <n v="0"/>
    <n v="0"/>
    <n v="0"/>
    <n v="0"/>
    <n v="0"/>
    <n v="0"/>
    <n v="0"/>
    <n v="0"/>
    <n v="0"/>
    <n v="0"/>
  </r>
  <r>
    <s v="Rosentrater"/>
    <s v="Mandatory &amp; Compliance"/>
    <s v="Mandatory &amp; Compliance"/>
    <s v="Spokane Valley Transmission Reinforcement Project"/>
    <s v="ED"/>
    <s v="WA"/>
    <x v="9"/>
    <s v="E Distribution"/>
    <n v="2022"/>
    <n v="1"/>
    <n v="0"/>
    <n v="0"/>
    <n v="0"/>
    <n v="0"/>
    <n v="0"/>
    <n v="0"/>
    <n v="446769.95"/>
    <n v="38582.620000000003"/>
    <n v="0"/>
    <n v="0"/>
    <n v="0"/>
    <n v="0"/>
    <n v="0"/>
    <n v="485352.57"/>
    <n v="0"/>
    <n v="485352.57"/>
    <n v="0"/>
    <n v="0"/>
    <n v="0"/>
    <n v="0"/>
    <n v="0"/>
    <n v="0"/>
    <n v="0"/>
    <n v="446769.95"/>
    <n v="38582.620000000003"/>
    <n v="0"/>
    <n v="0"/>
    <n v="0"/>
    <n v="0"/>
    <n v="0"/>
    <n v="485352.57"/>
    <n v="0"/>
    <n v="485352.57"/>
    <n v="0"/>
    <n v="0"/>
    <n v="0"/>
    <n v="0"/>
    <n v="0"/>
    <n v="0"/>
    <n v="0"/>
    <n v="0"/>
    <n v="0"/>
    <n v="0"/>
    <n v="0"/>
    <n v="0"/>
    <n v="0"/>
    <n v="0"/>
    <n v="0"/>
    <n v="0"/>
    <n v="0"/>
    <n v="0"/>
    <n v="0"/>
  </r>
  <r>
    <s v="Rosentrater"/>
    <s v="Mandatory &amp; Compliance"/>
    <s v="Mandatory &amp; Compliance"/>
    <s v="Spokane Valley Transmission Reinforcement Project"/>
    <s v="ED"/>
    <s v="AN"/>
    <x v="3"/>
    <s v="Transmission"/>
    <n v="2022"/>
    <n v="0.65539999999999998"/>
    <n v="0"/>
    <n v="27670.509999999995"/>
    <n v="8960.1600000000017"/>
    <n v="1587.8899999999999"/>
    <n v="6169.92"/>
    <n v="226.26"/>
    <n v="2477450.96"/>
    <n v="-31299.91"/>
    <n v="12696.699999999999"/>
    <n v="186687.25"/>
    <n v="-186687.25"/>
    <n v="106.94999999999999"/>
    <n v="48840.380000000005"/>
    <n v="2552409.8200000003"/>
    <n v="0"/>
    <n v="2552409.8200000003"/>
    <n v="0"/>
    <n v="0"/>
    <n v="18135.252253999995"/>
    <n v="5872.4888640000008"/>
    <n v="1040.7031059999999"/>
    <n v="4043.7655679999998"/>
    <n v="148.29080399999998"/>
    <n v="1623721.3591839999"/>
    <n v="-20513.961014"/>
    <n v="8321.4171799999986"/>
    <n v="122354.82364999999"/>
    <n v="-122354.82364999999"/>
    <n v="70.095029999999994"/>
    <n v="32009.985052000004"/>
    <n v="1672849.3960280002"/>
    <n v="0"/>
    <n v="1672849.3960280002"/>
    <n v="0"/>
    <n v="0"/>
    <n v="0"/>
    <n v="0"/>
    <n v="0"/>
    <n v="0"/>
    <n v="0"/>
    <n v="0"/>
    <n v="0"/>
    <n v="0"/>
    <n v="0"/>
    <n v="0"/>
    <n v="0"/>
    <n v="0"/>
    <n v="0"/>
    <n v="0"/>
    <n v="0"/>
    <n v="0"/>
    <n v="0"/>
  </r>
  <r>
    <s v="Rosentrater"/>
    <s v="Large Distinct Projects"/>
    <s v="No Driver"/>
    <s v="Strategic Initiatives - Clean Energy Fund 2"/>
    <s v="ED"/>
    <s v="WA"/>
    <x v="7"/>
    <s v="General"/>
    <n v="2022"/>
    <n v="1"/>
    <n v="0"/>
    <n v="-3229.79"/>
    <n v="0"/>
    <n v="0"/>
    <n v="0"/>
    <n v="0"/>
    <n v="0"/>
    <n v="0"/>
    <n v="0"/>
    <n v="0"/>
    <n v="0"/>
    <n v="0"/>
    <n v="0"/>
    <n v="-3229.79"/>
    <n v="0"/>
    <n v="-3229.79"/>
    <n v="0"/>
    <n v="0"/>
    <n v="-3229.79"/>
    <n v="0"/>
    <n v="0"/>
    <n v="0"/>
    <n v="0"/>
    <n v="0"/>
    <n v="0"/>
    <n v="0"/>
    <n v="0"/>
    <n v="0"/>
    <n v="0"/>
    <n v="0"/>
    <n v="-3229.79"/>
    <n v="0"/>
    <n v="-3229.79"/>
    <n v="0"/>
    <n v="0"/>
    <n v="0"/>
    <n v="0"/>
    <n v="0"/>
    <n v="0"/>
    <n v="0"/>
    <n v="0"/>
    <n v="0"/>
    <n v="0"/>
    <n v="0"/>
    <n v="0"/>
    <n v="0"/>
    <n v="0"/>
    <n v="0"/>
    <n v="0"/>
    <n v="0"/>
    <n v="0"/>
    <n v="0"/>
  </r>
  <r>
    <s v="Rosentrater"/>
    <s v="Large Distinct Projects"/>
    <s v="No Driver"/>
    <s v="Strategic Initiatives - Clean Energy Fund 2"/>
    <s v="ED"/>
    <s v="AN"/>
    <x v="6"/>
    <s v="Intangibles"/>
    <n v="2022"/>
    <n v="0.68266000000000004"/>
    <n v="0"/>
    <n v="0"/>
    <n v="-68523.710000000006"/>
    <n v="57532.5"/>
    <n v="7751.5"/>
    <n v="2682.55"/>
    <n v="0"/>
    <n v="0"/>
    <n v="0"/>
    <n v="0"/>
    <n v="0"/>
    <n v="0"/>
    <n v="0"/>
    <n v="-557.16000000000622"/>
    <n v="0"/>
    <n v="-557.16000000000622"/>
    <n v="0"/>
    <n v="0"/>
    <n v="0"/>
    <n v="-46778.395868600004"/>
    <n v="39275.136450000005"/>
    <n v="5291.6389900000004"/>
    <n v="1831.2695830000002"/>
    <n v="0"/>
    <n v="0"/>
    <n v="0"/>
    <n v="0"/>
    <n v="0"/>
    <n v="0"/>
    <n v="0"/>
    <n v="-380.35084559999814"/>
    <n v="0"/>
    <n v="-380.35084559999814"/>
    <n v="0"/>
    <n v="0"/>
    <n v="0"/>
    <n v="0"/>
    <n v="0"/>
    <n v="0"/>
    <n v="0"/>
    <n v="0"/>
    <n v="0"/>
    <n v="0"/>
    <n v="0"/>
    <n v="0"/>
    <n v="0"/>
    <n v="0"/>
    <n v="0"/>
    <n v="0"/>
    <n v="0"/>
    <n v="0"/>
    <n v="0"/>
  </r>
  <r>
    <s v="Rosentrater"/>
    <s v="Large Distinct Projects"/>
    <s v="No Driver"/>
    <s v="Strategic Initiatives - Clean Energy Fund 2"/>
    <s v="ED"/>
    <s v="WA"/>
    <x v="9"/>
    <s v="E Distribution"/>
    <n v="2022"/>
    <n v="1"/>
    <n v="0"/>
    <n v="92285.47"/>
    <n v="11025.890000000001"/>
    <n v="915.78"/>
    <n v="334120.48"/>
    <n v="700000"/>
    <n v="114158.97000000002"/>
    <n v="0"/>
    <n v="-692861.58000000007"/>
    <n v="0"/>
    <n v="0"/>
    <n v="0"/>
    <n v="0"/>
    <n v="559645.01"/>
    <n v="0"/>
    <n v="559645.01"/>
    <n v="0"/>
    <n v="0"/>
    <n v="92285.47"/>
    <n v="11025.890000000001"/>
    <n v="915.78"/>
    <n v="334120.48"/>
    <n v="700000"/>
    <n v="114158.97000000002"/>
    <n v="0"/>
    <n v="-692861.58000000007"/>
    <n v="0"/>
    <n v="0"/>
    <n v="0"/>
    <n v="0"/>
    <n v="559645.01"/>
    <n v="0"/>
    <n v="559645.01"/>
    <n v="0"/>
    <n v="0"/>
    <n v="0"/>
    <n v="0"/>
    <n v="0"/>
    <n v="0"/>
    <n v="0"/>
    <n v="0"/>
    <n v="0"/>
    <n v="0"/>
    <n v="0"/>
    <n v="0"/>
    <n v="0"/>
    <n v="0"/>
    <n v="0"/>
    <n v="0"/>
    <n v="0"/>
    <n v="0"/>
    <n v="0"/>
  </r>
  <r>
    <s v="Rosentrater"/>
    <s v="Large Distinct Projects"/>
    <s v="No Driver"/>
    <s v="Strategic Initiatives - Real Time Power System Simulator"/>
    <s v="ED"/>
    <s v="AN"/>
    <x v="7"/>
    <s v="General"/>
    <n v="2022"/>
    <n v="0.68266000000000004"/>
    <n v="0"/>
    <n v="2529.1"/>
    <n v="0"/>
    <n v="0"/>
    <n v="0"/>
    <n v="0"/>
    <n v="0"/>
    <n v="0"/>
    <n v="0"/>
    <n v="0"/>
    <n v="0"/>
    <n v="0"/>
    <n v="0"/>
    <n v="2529.1"/>
    <n v="0"/>
    <n v="2529.1"/>
    <n v="0"/>
    <n v="0"/>
    <n v="1726.515406"/>
    <n v="0"/>
    <n v="0"/>
    <n v="0"/>
    <n v="0"/>
    <n v="0"/>
    <n v="0"/>
    <n v="0"/>
    <n v="0"/>
    <n v="0"/>
    <n v="0"/>
    <n v="0"/>
    <n v="1726.515406"/>
    <n v="0"/>
    <n v="1726.515406"/>
    <n v="0"/>
    <n v="0"/>
    <n v="0"/>
    <n v="0"/>
    <n v="0"/>
    <n v="0"/>
    <n v="0"/>
    <n v="0"/>
    <n v="0"/>
    <n v="0"/>
    <n v="0"/>
    <n v="0"/>
    <n v="0"/>
    <n v="0"/>
    <n v="0"/>
    <n v="0"/>
    <n v="0"/>
    <n v="0"/>
    <n v="0"/>
  </r>
  <r>
    <s v="Rosentrater"/>
    <s v="Large Distinct Projects"/>
    <s v="No Driver"/>
    <s v="Strategic Initiatives - South Landing (Catalyst) - Clean Energy Fund 3"/>
    <s v="ED"/>
    <s v="WA"/>
    <x v="9"/>
    <s v="E Distribution"/>
    <n v="2022"/>
    <n v="1"/>
    <n v="0"/>
    <n v="450.94"/>
    <n v="0"/>
    <n v="0"/>
    <n v="1855734.85"/>
    <n v="374324.53"/>
    <n v="19717.669999999998"/>
    <n v="12837.31"/>
    <n v="-334680.15000000002"/>
    <n v="27193.96"/>
    <n v="2969.1"/>
    <n v="0"/>
    <n v="0"/>
    <n v="1958548.2100000004"/>
    <n v="0"/>
    <n v="1958548.2100000004"/>
    <n v="0"/>
    <n v="0"/>
    <n v="450.94"/>
    <n v="0"/>
    <n v="0"/>
    <n v="1855734.85"/>
    <n v="374324.53"/>
    <n v="19717.669999999998"/>
    <n v="12837.31"/>
    <n v="-334680.15000000002"/>
    <n v="27193.96"/>
    <n v="2969.1"/>
    <n v="0"/>
    <n v="0"/>
    <n v="1958548.2100000004"/>
    <n v="0"/>
    <n v="1958548.2100000004"/>
    <n v="0"/>
    <n v="0"/>
    <n v="0"/>
    <n v="0"/>
    <n v="0"/>
    <n v="0"/>
    <n v="0"/>
    <n v="0"/>
    <n v="0"/>
    <n v="0"/>
    <n v="0"/>
    <n v="0"/>
    <n v="0"/>
    <n v="0"/>
    <n v="0"/>
    <n v="0"/>
    <n v="0"/>
    <n v="0"/>
    <n v="0"/>
  </r>
  <r>
    <s v="Thackston"/>
    <s v="Mandatory &amp; Compliance"/>
    <s v="No Driver"/>
    <s v="Strategic Initiatives - Upriver Park"/>
    <s v="ED"/>
    <s v="AN"/>
    <x v="2"/>
    <s v="Production - Hydro"/>
    <n v="2022"/>
    <n v="0.65539999999999998"/>
    <n v="0"/>
    <n v="0"/>
    <n v="0"/>
    <n v="0"/>
    <n v="3494194.33"/>
    <n v="265925.23"/>
    <n v="17851.2"/>
    <n v="2951.8"/>
    <n v="1614.38"/>
    <n v="40259.65"/>
    <n v="1005.08"/>
    <n v="0"/>
    <n v="0"/>
    <n v="3823801.67"/>
    <n v="0"/>
    <n v="3823801.67"/>
    <n v="0"/>
    <n v="0"/>
    <n v="0"/>
    <n v="0"/>
    <n v="0"/>
    <n v="2290094.9638820002"/>
    <n v="174287.39574199999"/>
    <n v="11699.67648"/>
    <n v="1934.6097200000002"/>
    <n v="1058.064652"/>
    <n v="26386.174610000002"/>
    <n v="658.72943199999997"/>
    <n v="0"/>
    <n v="0"/>
    <n v="2506119.6145180003"/>
    <n v="0"/>
    <n v="2506119.6145180003"/>
    <n v="0"/>
    <n v="0"/>
    <n v="0"/>
    <n v="0"/>
    <n v="0"/>
    <n v="0"/>
    <n v="0"/>
    <n v="0"/>
    <n v="0"/>
    <n v="0"/>
    <n v="0"/>
    <n v="0"/>
    <n v="0"/>
    <n v="0"/>
    <n v="0"/>
    <n v="0"/>
    <n v="0"/>
    <n v="0"/>
    <n v="0"/>
  </r>
  <r>
    <s v="Rosentrater"/>
    <s v="Programs"/>
    <s v="Asset Condition"/>
    <s v="Structures and Improvements/Furniture"/>
    <s v="CD"/>
    <s v="WA"/>
    <x v="7"/>
    <s v="General"/>
    <n v="2022"/>
    <n v="0.77217999999999998"/>
    <n v="0.22781999999999999"/>
    <n v="19269.77"/>
    <n v="0"/>
    <n v="0"/>
    <n v="0"/>
    <n v="0"/>
    <n v="0"/>
    <n v="0"/>
    <n v="0"/>
    <n v="17710.23"/>
    <n v="146.58000000000001"/>
    <n v="0"/>
    <n v="14880.87"/>
    <n v="52007.450000000004"/>
    <n v="0"/>
    <n v="52007.450000000004"/>
    <n v="0"/>
    <n v="0"/>
    <n v="14879.7309986"/>
    <n v="0"/>
    <n v="0"/>
    <n v="0"/>
    <n v="0"/>
    <n v="0"/>
    <n v="0"/>
    <n v="0"/>
    <n v="13675.485401399999"/>
    <n v="113.1861444"/>
    <n v="0"/>
    <n v="11490.710196600001"/>
    <n v="40159.112740999997"/>
    <n v="0"/>
    <n v="40159.112740999997"/>
    <n v="0"/>
    <n v="0"/>
    <n v="4390.0390014000004"/>
    <n v="0"/>
    <n v="0"/>
    <n v="0"/>
    <n v="0"/>
    <n v="0"/>
    <n v="0"/>
    <n v="0"/>
    <n v="4034.7445985999998"/>
    <n v="33.393855600000002"/>
    <n v="0"/>
    <n v="3390.1598034000003"/>
    <n v="11848.337259"/>
    <n v="0"/>
    <n v="11848.337259"/>
    <n v="0"/>
    <n v="0"/>
  </r>
  <r>
    <s v="Rosentrater"/>
    <s v="Programs"/>
    <s v="Asset Condition"/>
    <s v="Structures and Improvements/Furniture"/>
    <s v="ED"/>
    <s v="AN"/>
    <x v="7"/>
    <s v="General"/>
    <n v="2022"/>
    <n v="0.68266000000000004"/>
    <n v="0"/>
    <n v="7671.15"/>
    <n v="36770.6"/>
    <n v="4846.78"/>
    <n v="5643.28"/>
    <n v="12.32"/>
    <n v="0"/>
    <n v="0"/>
    <n v="0"/>
    <n v="0"/>
    <n v="0"/>
    <n v="0"/>
    <n v="0"/>
    <n v="54944.13"/>
    <n v="0"/>
    <n v="54944.13"/>
    <n v="0"/>
    <n v="0"/>
    <n v="5236.7872589999997"/>
    <n v="25101.817795999999"/>
    <n v="3308.7028347999999"/>
    <n v="3852.4415248"/>
    <n v="8.4103712000000002"/>
    <n v="0"/>
    <n v="0"/>
    <n v="0"/>
    <n v="0"/>
    <n v="0"/>
    <n v="0"/>
    <n v="0"/>
    <n v="37508.159785800002"/>
    <n v="0"/>
    <n v="37508.159785800002"/>
    <n v="0"/>
    <n v="0"/>
    <n v="0"/>
    <n v="0"/>
    <n v="0"/>
    <n v="0"/>
    <n v="0"/>
    <n v="0"/>
    <n v="0"/>
    <n v="0"/>
    <n v="0"/>
    <n v="0"/>
    <n v="0"/>
    <n v="0"/>
    <n v="0"/>
    <n v="0"/>
    <n v="0"/>
    <n v="0"/>
    <n v="0"/>
  </r>
  <r>
    <s v="Rosentrater"/>
    <s v="Programs"/>
    <s v="Asset Condition"/>
    <s v="Structures and Improvements/Furniture"/>
    <s v="ED"/>
    <s v="WA"/>
    <x v="7"/>
    <s v="General"/>
    <n v="2022"/>
    <n v="1"/>
    <n v="0"/>
    <n v="0"/>
    <n v="0"/>
    <n v="0"/>
    <n v="0"/>
    <n v="0"/>
    <n v="0"/>
    <n v="0"/>
    <n v="0"/>
    <n v="0"/>
    <n v="0"/>
    <n v="70207.100000000006"/>
    <n v="88206.15"/>
    <n v="158413.25"/>
    <n v="0"/>
    <n v="158413.25"/>
    <n v="0"/>
    <n v="0"/>
    <n v="0"/>
    <n v="0"/>
    <n v="0"/>
    <n v="0"/>
    <n v="0"/>
    <n v="0"/>
    <n v="0"/>
    <n v="0"/>
    <n v="0"/>
    <n v="0"/>
    <n v="70207.100000000006"/>
    <n v="88206.15"/>
    <n v="158413.25"/>
    <n v="0"/>
    <n v="158413.25"/>
    <n v="0"/>
    <n v="0"/>
    <n v="0"/>
    <n v="0"/>
    <n v="0"/>
    <n v="0"/>
    <n v="0"/>
    <n v="0"/>
    <n v="0"/>
    <n v="0"/>
    <n v="0"/>
    <n v="0"/>
    <n v="0"/>
    <n v="0"/>
    <n v="0"/>
    <n v="0"/>
    <n v="0"/>
    <n v="0"/>
    <n v="0"/>
  </r>
  <r>
    <s v="Rosentrater"/>
    <s v="Programs"/>
    <s v="Asset Condition"/>
    <s v="Structures and Improvements/Furniture"/>
    <s v="GD"/>
    <s v="WA"/>
    <x v="7"/>
    <s v="General"/>
    <n v="2022"/>
    <n v="0"/>
    <n v="1"/>
    <n v="22914.6"/>
    <n v="0"/>
    <n v="0"/>
    <n v="0"/>
    <n v="0"/>
    <n v="87609.700000000012"/>
    <n v="27753.37"/>
    <n v="22350.829999999998"/>
    <n v="1215.6399999999999"/>
    <n v="0"/>
    <n v="0"/>
    <n v="0"/>
    <n v="161844.14000000001"/>
    <n v="0"/>
    <n v="161844.14000000001"/>
    <n v="0"/>
    <n v="0"/>
    <n v="0"/>
    <n v="0"/>
    <n v="0"/>
    <n v="0"/>
    <n v="0"/>
    <n v="0"/>
    <n v="0"/>
    <n v="0"/>
    <n v="0"/>
    <n v="0"/>
    <n v="0"/>
    <n v="0"/>
    <n v="0"/>
    <n v="0"/>
    <n v="0"/>
    <n v="0"/>
    <n v="0"/>
    <n v="22914.6"/>
    <n v="0"/>
    <n v="0"/>
    <n v="0"/>
    <n v="0"/>
    <n v="87609.700000000012"/>
    <n v="27753.37"/>
    <n v="22350.829999999998"/>
    <n v="1215.6399999999999"/>
    <n v="0"/>
    <n v="0"/>
    <n v="0"/>
    <n v="161844.14000000001"/>
    <n v="0"/>
    <n v="161844.14000000001"/>
    <n v="0"/>
    <n v="0"/>
  </r>
  <r>
    <s v="Rosentrater"/>
    <s v="Programs"/>
    <s v="Asset Condition"/>
    <s v="Structures and Improvements/Furniture"/>
    <s v="CD"/>
    <s v="ID"/>
    <x v="7"/>
    <s v="General"/>
    <n v="2022"/>
    <n v="0"/>
    <n v="0"/>
    <n v="0"/>
    <n v="0"/>
    <n v="0"/>
    <n v="0"/>
    <n v="0"/>
    <n v="0"/>
    <n v="26660.42"/>
    <n v="557.82000000000005"/>
    <n v="413.62"/>
    <n v="0"/>
    <n v="0"/>
    <n v="280373.63"/>
    <n v="308005.49"/>
    <n v="0"/>
    <n v="308005.49"/>
    <n v="0"/>
    <n v="0"/>
    <n v="0"/>
    <n v="0"/>
    <n v="0"/>
    <n v="0"/>
    <n v="0"/>
    <n v="0"/>
    <n v="0"/>
    <n v="0"/>
    <n v="0"/>
    <n v="0"/>
    <n v="0"/>
    <n v="0"/>
    <n v="0"/>
    <n v="0"/>
    <n v="0"/>
    <n v="0"/>
    <n v="0"/>
    <n v="0"/>
    <n v="0"/>
    <n v="0"/>
    <n v="0"/>
    <n v="0"/>
    <n v="0"/>
    <n v="0"/>
    <n v="0"/>
    <n v="0"/>
    <n v="0"/>
    <n v="0"/>
    <n v="0"/>
    <n v="0"/>
    <n v="0"/>
    <n v="0"/>
    <n v="0"/>
    <n v="0"/>
  </r>
  <r>
    <s v="Rosentrater"/>
    <s v="Programs"/>
    <s v="Asset Condition"/>
    <s v="Structures and Improvements/Furniture"/>
    <s v="ED"/>
    <s v="ID"/>
    <x v="7"/>
    <s v="General"/>
    <n v="2022"/>
    <n v="0"/>
    <n v="0"/>
    <n v="0"/>
    <n v="0"/>
    <n v="0"/>
    <n v="49081.49"/>
    <n v="1586.54"/>
    <n v="0"/>
    <n v="0"/>
    <n v="0"/>
    <n v="0"/>
    <n v="97610.81"/>
    <n v="174407.41999999998"/>
    <n v="2429.98"/>
    <n v="325116.24"/>
    <n v="0"/>
    <n v="325116.24"/>
    <n v="0"/>
    <n v="0"/>
    <n v="0"/>
    <n v="0"/>
    <n v="0"/>
    <n v="0"/>
    <n v="0"/>
    <n v="0"/>
    <n v="0"/>
    <n v="0"/>
    <n v="0"/>
    <n v="0"/>
    <n v="0"/>
    <n v="0"/>
    <n v="0"/>
    <n v="0"/>
    <n v="0"/>
    <n v="0"/>
    <n v="0"/>
    <n v="0"/>
    <n v="0"/>
    <n v="0"/>
    <n v="0"/>
    <n v="0"/>
    <n v="0"/>
    <n v="0"/>
    <n v="0"/>
    <n v="0"/>
    <n v="0"/>
    <n v="0"/>
    <n v="0"/>
    <n v="0"/>
    <n v="0"/>
    <n v="0"/>
    <n v="0"/>
    <n v="0"/>
  </r>
  <r>
    <s v="Rosentrater"/>
    <s v="Programs"/>
    <s v="Asset Condition"/>
    <s v="Structures and Improvements/Furniture"/>
    <s v="CD"/>
    <s v="AN"/>
    <x v="7"/>
    <s v="General"/>
    <n v="2022"/>
    <n v="0.52713639880000007"/>
    <n v="0.16611495299999998"/>
    <n v="0"/>
    <n v="0"/>
    <n v="0"/>
    <n v="0"/>
    <n v="0"/>
    <n v="0"/>
    <n v="410.85"/>
    <n v="334.7"/>
    <n v="4469.5500000000011"/>
    <n v="0"/>
    <n v="0"/>
    <n v="343232.58"/>
    <n v="348447.68"/>
    <n v="0"/>
    <n v="348447.68"/>
    <n v="0"/>
    <n v="0"/>
    <n v="0"/>
    <n v="0"/>
    <n v="0"/>
    <n v="0"/>
    <n v="0"/>
    <n v="0"/>
    <n v="216.57398944698005"/>
    <n v="176.43255267836003"/>
    <n v="2356.0624912565409"/>
    <n v="0"/>
    <n v="0"/>
    <n v="180930.38617203294"/>
    <n v="183679.45520541482"/>
    <n v="0"/>
    <n v="183679.45520541482"/>
    <n v="0"/>
    <n v="0"/>
    <n v="0"/>
    <n v="0"/>
    <n v="0"/>
    <n v="0"/>
    <n v="0"/>
    <n v="0"/>
    <n v="68.248328440050003"/>
    <n v="55.598674769099993"/>
    <n v="742.45908818115015"/>
    <n v="0"/>
    <n v="0"/>
    <n v="57016.063894768733"/>
    <n v="57882.369986159036"/>
    <n v="0"/>
    <n v="57882.369986159036"/>
    <n v="0"/>
    <n v="0"/>
  </r>
  <r>
    <s v="Rosentrater"/>
    <s v="Programs"/>
    <s v="Asset Condition"/>
    <s v="Structures and Improvements/Furniture"/>
    <s v="CD"/>
    <s v="AA"/>
    <x v="0"/>
    <s v="Hardware"/>
    <n v="2022"/>
    <n v="0.47784834680000005"/>
    <n v="0.15089759249999998"/>
    <n v="2447.85"/>
    <n v="19482.650000000001"/>
    <n v="47.92"/>
    <n v="11124.74"/>
    <n v="47321.32"/>
    <n v="339570.15"/>
    <n v="166790.04"/>
    <n v="7854.61"/>
    <n v="9032.74"/>
    <n v="12049.79"/>
    <n v="48483.63"/>
    <n v="118345.97"/>
    <n v="782551.41"/>
    <n v="0"/>
    <n v="782551.41"/>
    <n v="0"/>
    <n v="0"/>
    <n v="1169.7010757143801"/>
    <n v="9309.7520937830213"/>
    <n v="22.898492778656003"/>
    <n v="5315.9386175798327"/>
    <n v="22612.414530393777"/>
    <n v="162263.03480012805"/>
    <n v="79700.344876705887"/>
    <n v="3753.3124032587484"/>
    <n v="4316.2798760742326"/>
    <n v="5757.9722307871725"/>
    <n v="23167.822442362885"/>
    <n v="56551.426114942406"/>
    <n v="373940.89755450905"/>
    <n v="0"/>
    <n v="373940.89755450905"/>
    <n v="0"/>
    <n v="0"/>
    <n v="369.37467180112492"/>
    <n v="2939.8849805201248"/>
    <n v="7.2310126325999997"/>
    <n v="1678.6964831884497"/>
    <n v="7140.6732619220993"/>
    <n v="51240.31811986387"/>
    <n v="25168.215488978698"/>
    <n v="1185.2417390264247"/>
    <n v="1363.0187196784498"/>
    <n v="1818.2843011305749"/>
    <n v="7316.063042660774"/>
    <n v="17858.121955077222"/>
    <n v="118085.12377648042"/>
    <n v="0"/>
    <n v="118085.12377648042"/>
    <n v="0"/>
    <n v="0"/>
  </r>
  <r>
    <s v="Rosentrater"/>
    <s v="Programs"/>
    <s v="Asset Condition"/>
    <s v="Structures and Improvements/Furniture"/>
    <s v="CD"/>
    <s v="AA"/>
    <x v="7"/>
    <s v="General"/>
    <n v="2022"/>
    <n v="0.47784834680000005"/>
    <n v="0.15089759249999998"/>
    <n v="1823861.26"/>
    <n v="198615.84999999998"/>
    <n v="4868.29"/>
    <n v="1526.73"/>
    <n v="4527.29"/>
    <n v="7645.51"/>
    <n v="-0.29000000000000004"/>
    <n v="0"/>
    <n v="58932.29"/>
    <n v="42154.83"/>
    <n v="1728589.25"/>
    <n v="322180.11000000004"/>
    <n v="4192901.1199999996"/>
    <n v="0"/>
    <n v="4192901.1199999996"/>
    <n v="0"/>
    <n v="0"/>
    <n v="871529.08788356511"/>
    <n v="94908.255570776775"/>
    <n v="2326.3043282429721"/>
    <n v="729.5454065099641"/>
    <n v="2163.3580419841724"/>
    <n v="3653.3943139428684"/>
    <n v="-0.13857602057200002"/>
    <n v="0"/>
    <n v="28160.697349638176"/>
    <n v="20143.615825135046"/>
    <n v="826003.51540875202"/>
    <n v="153953.23293534218"/>
    <n v="2003570.8684878687"/>
    <n v="0"/>
    <n v="2003570.8684878687"/>
    <n v="0"/>
    <n v="0"/>
    <n v="275216.27318801649"/>
    <n v="29970.653597341119"/>
    <n v="734.61324059182493"/>
    <n v="230.37988139752497"/>
    <n v="683.15716154932488"/>
    <n v="1153.689052434675"/>
    <n v="-4.3760301825E-2"/>
    <n v="0"/>
    <n v="8892.7406815118247"/>
    <n v="6361.0623592467746"/>
    <n v="260839.95624638061"/>
    <n v="48616.202950385174"/>
    <n v="632698.68459855346"/>
    <n v="0"/>
    <n v="632698.68459855346"/>
    <n v="0"/>
    <n v="0"/>
  </r>
  <r>
    <s v="Rosentrater"/>
    <s v="Programs"/>
    <s v="Performance &amp; Capacity"/>
    <s v="Substation - New Distribution Station Capacity Program"/>
    <s v="CD"/>
    <s v="AA"/>
    <x v="7"/>
    <s v="General"/>
    <n v="2022"/>
    <n v="0.47784834680000005"/>
    <n v="0.15089759249999998"/>
    <n v="0.53"/>
    <n v="0"/>
    <n v="0"/>
    <n v="0"/>
    <n v="0"/>
    <n v="0"/>
    <n v="0"/>
    <n v="0"/>
    <n v="0"/>
    <n v="0"/>
    <n v="0"/>
    <n v="0"/>
    <n v="0.53"/>
    <n v="0"/>
    <n v="0.53"/>
    <n v="0"/>
    <n v="0"/>
    <n v="0.25325962380400002"/>
    <n v="0"/>
    <n v="0"/>
    <n v="0"/>
    <n v="0"/>
    <n v="0"/>
    <n v="0"/>
    <n v="0"/>
    <n v="0"/>
    <n v="0"/>
    <n v="0"/>
    <n v="0"/>
    <n v="0.25325962380400002"/>
    <n v="0"/>
    <n v="0.25325962380400002"/>
    <n v="0"/>
    <n v="0"/>
    <n v="7.9975724025E-2"/>
    <n v="0"/>
    <n v="0"/>
    <n v="0"/>
    <n v="0"/>
    <n v="0"/>
    <n v="0"/>
    <n v="0"/>
    <n v="0"/>
    <n v="0"/>
    <n v="0"/>
    <n v="0"/>
    <n v="7.9975724025E-2"/>
    <n v="0"/>
    <n v="7.9975724025E-2"/>
    <n v="0"/>
    <n v="0"/>
  </r>
  <r>
    <s v="Rosentrater"/>
    <s v="Programs"/>
    <s v="Performance &amp; Capacity"/>
    <s v="Substation - New Distribution Station Capacity Program"/>
    <s v="ED"/>
    <s v="AN"/>
    <x v="9"/>
    <s v="E Distribution"/>
    <n v="2022"/>
    <n v="0.63656999999999997"/>
    <n v="0"/>
    <n v="0"/>
    <n v="35.08"/>
    <n v="0"/>
    <n v="0"/>
    <n v="217.39"/>
    <n v="0"/>
    <n v="0"/>
    <n v="0"/>
    <n v="0"/>
    <n v="0"/>
    <n v="0"/>
    <n v="0"/>
    <n v="252.46999999999997"/>
    <n v="0"/>
    <n v="252.46999999999997"/>
    <n v="0"/>
    <n v="0"/>
    <n v="0"/>
    <n v="22.330875599999999"/>
    <n v="0"/>
    <n v="0"/>
    <n v="138.38395229999998"/>
    <n v="0"/>
    <n v="0"/>
    <n v="0"/>
    <n v="0"/>
    <n v="0"/>
    <n v="0"/>
    <n v="0"/>
    <n v="160.71482789999999"/>
    <n v="0"/>
    <n v="160.71482789999999"/>
    <n v="0"/>
    <n v="0"/>
    <n v="0"/>
    <n v="0"/>
    <n v="0"/>
    <n v="0"/>
    <n v="0"/>
    <n v="0"/>
    <n v="0"/>
    <n v="0"/>
    <n v="0"/>
    <n v="0"/>
    <n v="0"/>
    <n v="0"/>
    <n v="0"/>
    <n v="0"/>
    <n v="0"/>
    <n v="0"/>
    <n v="0"/>
  </r>
  <r>
    <s v="Rosentrater"/>
    <s v="Programs"/>
    <s v="Performance &amp; Capacity"/>
    <s v="Substation - New Distribution Station Capacity Program"/>
    <s v="ED"/>
    <s v="AN"/>
    <x v="7"/>
    <s v="General"/>
    <n v="2022"/>
    <n v="0.68266000000000004"/>
    <n v="0"/>
    <n v="0"/>
    <n v="140.31"/>
    <n v="1153.23"/>
    <n v="0"/>
    <n v="869.52"/>
    <n v="0"/>
    <n v="0"/>
    <n v="0"/>
    <n v="0"/>
    <n v="0"/>
    <n v="0"/>
    <n v="3039.39"/>
    <n v="5202.45"/>
    <n v="0"/>
    <n v="5202.45"/>
    <n v="0"/>
    <n v="0"/>
    <n v="0"/>
    <n v="95.784024600000009"/>
    <n v="787.2639918000001"/>
    <n v="0"/>
    <n v="593.58652319999999"/>
    <n v="0"/>
    <n v="0"/>
    <n v="0"/>
    <n v="0"/>
    <n v="0"/>
    <n v="0"/>
    <n v="2074.8699774000002"/>
    <n v="3551.5045170000003"/>
    <n v="0"/>
    <n v="3551.5045170000003"/>
    <n v="0"/>
    <n v="0"/>
    <n v="0"/>
    <n v="0"/>
    <n v="0"/>
    <n v="0"/>
    <n v="0"/>
    <n v="0"/>
    <n v="0"/>
    <n v="0"/>
    <n v="0"/>
    <n v="0"/>
    <n v="0"/>
    <n v="0"/>
    <n v="0"/>
    <n v="0"/>
    <n v="0"/>
    <n v="0"/>
    <n v="0"/>
  </r>
  <r>
    <s v="Rosentrater"/>
    <s v="Programs"/>
    <s v="Performance &amp; Capacity"/>
    <s v="Substation - New Distribution Station Capacity Program"/>
    <s v="ED"/>
    <s v="WA"/>
    <x v="7"/>
    <s v="General"/>
    <n v="2022"/>
    <n v="1"/>
    <n v="0"/>
    <n v="131.54"/>
    <n v="0.69"/>
    <n v="6.48"/>
    <n v="9.8000000000000007"/>
    <n v="11.15"/>
    <n v="13.7"/>
    <n v="0"/>
    <n v="0"/>
    <n v="0"/>
    <n v="7226.73"/>
    <n v="570.75"/>
    <n v="7684.03"/>
    <n v="15654.869999999999"/>
    <n v="0"/>
    <n v="15654.869999999999"/>
    <n v="0"/>
    <n v="0"/>
    <n v="131.54"/>
    <n v="0.69"/>
    <n v="6.48"/>
    <n v="9.8000000000000007"/>
    <n v="11.15"/>
    <n v="13.7"/>
    <n v="0"/>
    <n v="0"/>
    <n v="0"/>
    <n v="7226.73"/>
    <n v="570.75"/>
    <n v="7684.03"/>
    <n v="15654.869999999999"/>
    <n v="0"/>
    <n v="15654.869999999999"/>
    <n v="0"/>
    <n v="0"/>
    <n v="0"/>
    <n v="0"/>
    <n v="0"/>
    <n v="0"/>
    <n v="0"/>
    <n v="0"/>
    <n v="0"/>
    <n v="0"/>
    <n v="0"/>
    <n v="0"/>
    <n v="0"/>
    <n v="0"/>
    <n v="0"/>
    <n v="0"/>
    <n v="0"/>
    <n v="0"/>
    <n v="0"/>
  </r>
  <r>
    <s v="Rosentrater"/>
    <s v="Programs"/>
    <s v="Performance &amp; Capacity"/>
    <s v="Substation - New Distribution Station Capacity Program"/>
    <s v="ED"/>
    <s v="ID"/>
    <x v="7"/>
    <s v="General"/>
    <n v="2022"/>
    <n v="0"/>
    <n v="0"/>
    <n v="0"/>
    <n v="0"/>
    <n v="0"/>
    <n v="0"/>
    <n v="0"/>
    <n v="0"/>
    <n v="0"/>
    <n v="0"/>
    <n v="0"/>
    <n v="10829.52"/>
    <n v="7646.59"/>
    <n v="2450.1499999999996"/>
    <n v="20926.260000000002"/>
    <n v="0"/>
    <n v="20926.260000000002"/>
    <n v="0"/>
    <n v="0"/>
    <n v="0"/>
    <n v="0"/>
    <n v="0"/>
    <n v="0"/>
    <n v="0"/>
    <n v="0"/>
    <n v="0"/>
    <n v="0"/>
    <n v="0"/>
    <n v="0"/>
    <n v="0"/>
    <n v="0"/>
    <n v="0"/>
    <n v="0"/>
    <n v="0"/>
    <n v="0"/>
    <n v="0"/>
    <n v="0"/>
    <n v="0"/>
    <n v="0"/>
    <n v="0"/>
    <n v="0"/>
    <n v="0"/>
    <n v="0"/>
    <n v="0"/>
    <n v="0"/>
    <n v="0"/>
    <n v="0"/>
    <n v="0"/>
    <n v="0"/>
    <n v="0"/>
    <n v="0"/>
    <n v="0"/>
    <n v="0"/>
  </r>
  <r>
    <s v="Rosentrater"/>
    <s v="Programs"/>
    <s v="Performance &amp; Capacity"/>
    <s v="Substation - New Distribution Station Capacity Program"/>
    <s v="ED"/>
    <s v="ID"/>
    <x v="9"/>
    <s v="E Distribution"/>
    <n v="2022"/>
    <n v="0"/>
    <n v="0"/>
    <n v="0"/>
    <n v="0"/>
    <n v="809352.86"/>
    <n v="364628.61"/>
    <n v="5561.32"/>
    <n v="111.64999999999999"/>
    <n v="56.07"/>
    <n v="492.18"/>
    <n v="200.1"/>
    <n v="0"/>
    <n v="53.489999999999995"/>
    <n v="0"/>
    <n v="1180456.28"/>
    <n v="0"/>
    <n v="1180456.28"/>
    <n v="0"/>
    <n v="0"/>
    <n v="0"/>
    <n v="0"/>
    <n v="0"/>
    <n v="0"/>
    <n v="0"/>
    <n v="0"/>
    <n v="0"/>
    <n v="0"/>
    <n v="0"/>
    <n v="0"/>
    <n v="0"/>
    <n v="0"/>
    <n v="0"/>
    <n v="0"/>
    <n v="0"/>
    <n v="0"/>
    <n v="0"/>
    <n v="0"/>
    <n v="0"/>
    <n v="0"/>
    <n v="0"/>
    <n v="0"/>
    <n v="0"/>
    <n v="0"/>
    <n v="0"/>
    <n v="0"/>
    <n v="0"/>
    <n v="0"/>
    <n v="0"/>
    <n v="0"/>
    <n v="0"/>
    <n v="0"/>
    <n v="0"/>
    <n v="0"/>
  </r>
  <r>
    <s v="Rosentrater"/>
    <s v="Programs"/>
    <s v="Performance &amp; Capacity"/>
    <s v="Substation - New Distribution Station Capacity Program"/>
    <s v="ED"/>
    <s v="AN"/>
    <x v="3"/>
    <s v="Transmission"/>
    <n v="2022"/>
    <n v="0.65539999999999998"/>
    <n v="0"/>
    <n v="0"/>
    <n v="0"/>
    <n v="27680.76"/>
    <n v="0"/>
    <n v="0"/>
    <n v="1227289.31"/>
    <n v="2187.16"/>
    <n v="4309.18"/>
    <n v="5984.52"/>
    <n v="0"/>
    <n v="53.49"/>
    <n v="12157.54"/>
    <n v="1279661.96"/>
    <n v="0"/>
    <n v="1279661.96"/>
    <n v="0"/>
    <n v="0"/>
    <n v="0"/>
    <n v="0"/>
    <n v="18141.970104"/>
    <n v="0"/>
    <n v="0"/>
    <n v="804365.41377400002"/>
    <n v="1433.4646639999999"/>
    <n v="2824.2365720000003"/>
    <n v="3922.2544080000002"/>
    <n v="0"/>
    <n v="35.057346000000003"/>
    <n v="7968.0517159999999"/>
    <n v="838690.44858399988"/>
    <n v="0"/>
    <n v="838690.44858399988"/>
    <n v="0"/>
    <n v="0"/>
    <n v="0"/>
    <n v="0"/>
    <n v="0"/>
    <n v="0"/>
    <n v="0"/>
    <n v="0"/>
    <n v="0"/>
    <n v="0"/>
    <n v="0"/>
    <n v="0"/>
    <n v="0"/>
    <n v="0"/>
    <n v="0"/>
    <n v="0"/>
    <n v="0"/>
    <n v="0"/>
    <n v="0"/>
  </r>
  <r>
    <s v="Rosentrater"/>
    <s v="Programs"/>
    <s v="Performance &amp; Capacity"/>
    <s v="Substation - New Distribution Station Capacity Program"/>
    <s v="ED"/>
    <s v="WA"/>
    <x v="9"/>
    <s v="E Distribution"/>
    <n v="2022"/>
    <n v="1"/>
    <n v="0"/>
    <n v="12100.869999999999"/>
    <n v="64.3"/>
    <n v="-560.21000000000026"/>
    <n v="52688.480000000003"/>
    <n v="1439.29"/>
    <n v="136171.09000000003"/>
    <n v="840102.06"/>
    <n v="161419.94"/>
    <n v="59.04"/>
    <n v="50.46"/>
    <n v="-769214.66"/>
    <n v="1330411.96"/>
    <n v="1764732.62"/>
    <n v="0"/>
    <n v="1764732.62"/>
    <n v="0"/>
    <n v="0"/>
    <n v="12100.869999999999"/>
    <n v="64.3"/>
    <n v="-560.21000000000026"/>
    <n v="52688.480000000003"/>
    <n v="1439.29"/>
    <n v="136171.09000000003"/>
    <n v="840102.06"/>
    <n v="161419.94"/>
    <n v="59.04"/>
    <n v="50.46"/>
    <n v="-769214.66"/>
    <n v="1330411.96"/>
    <n v="1764732.62"/>
    <n v="0"/>
    <n v="1764732.62"/>
    <n v="0"/>
    <n v="0"/>
    <n v="0"/>
    <n v="0"/>
    <n v="0"/>
    <n v="0"/>
    <n v="0"/>
    <n v="0"/>
    <n v="0"/>
    <n v="0"/>
    <n v="0"/>
    <n v="0"/>
    <n v="0"/>
    <n v="0"/>
    <n v="0"/>
    <n v="0"/>
    <n v="0"/>
    <n v="0"/>
    <n v="0"/>
  </r>
  <r>
    <s v="Rosentrater"/>
    <s v="Programs"/>
    <s v="Asset Condition"/>
    <s v="Substation - Station Rebuilds Program"/>
    <s v="ED"/>
    <s v="AN"/>
    <x v="7"/>
    <s v="General"/>
    <n v="2022"/>
    <n v="0.68266000000000004"/>
    <n v="0"/>
    <n v="0"/>
    <n v="7444.99"/>
    <n v="43996.07"/>
    <n v="865.96"/>
    <n v="727.19"/>
    <n v="0"/>
    <n v="0"/>
    <n v="62060.63"/>
    <n v="0"/>
    <n v="0"/>
    <n v="0"/>
    <n v="0"/>
    <n v="115094.84"/>
    <n v="0"/>
    <n v="115094.84"/>
    <n v="0"/>
    <n v="0"/>
    <n v="0"/>
    <n v="5082.3968734"/>
    <n v="30034.3571462"/>
    <n v="591.15625360000001"/>
    <n v="496.42352540000007"/>
    <n v="0"/>
    <n v="0"/>
    <n v="42366.309675800003"/>
    <n v="0"/>
    <n v="0"/>
    <n v="0"/>
    <n v="0"/>
    <n v="78570.6434744"/>
    <n v="0"/>
    <n v="78570.6434744"/>
    <n v="0"/>
    <n v="0"/>
    <n v="0"/>
    <n v="0"/>
    <n v="0"/>
    <n v="0"/>
    <n v="0"/>
    <n v="0"/>
    <n v="0"/>
    <n v="0"/>
    <n v="0"/>
    <n v="0"/>
    <n v="0"/>
    <n v="0"/>
    <n v="0"/>
    <n v="0"/>
    <n v="0"/>
    <n v="0"/>
    <n v="0"/>
  </r>
  <r>
    <s v="Rosentrater"/>
    <s v="Programs"/>
    <s v="Asset Condition"/>
    <s v="Substation - Station Rebuilds Program"/>
    <s v="ED"/>
    <s v="ID"/>
    <x v="9"/>
    <s v="E Distribution"/>
    <n v="2022"/>
    <n v="0"/>
    <n v="0"/>
    <n v="286091.93"/>
    <n v="191576.01"/>
    <n v="19363.03"/>
    <n v="63296"/>
    <n v="75212.11"/>
    <n v="146885.1"/>
    <n v="1044.43"/>
    <n v="53642.75"/>
    <n v="0"/>
    <n v="0"/>
    <n v="0"/>
    <n v="26229.73"/>
    <n v="863341.09"/>
    <n v="0"/>
    <n v="863341.09"/>
    <n v="0"/>
    <n v="0"/>
    <n v="0"/>
    <n v="0"/>
    <n v="0"/>
    <n v="0"/>
    <n v="0"/>
    <n v="0"/>
    <n v="0"/>
    <n v="0"/>
    <n v="0"/>
    <n v="0"/>
    <n v="0"/>
    <n v="0"/>
    <n v="0"/>
    <n v="0"/>
    <n v="0"/>
    <n v="0"/>
    <n v="0"/>
    <n v="0"/>
    <n v="0"/>
    <n v="0"/>
    <n v="0"/>
    <n v="0"/>
    <n v="0"/>
    <n v="0"/>
    <n v="0"/>
    <n v="0"/>
    <n v="0"/>
    <n v="0"/>
    <n v="0"/>
    <n v="0"/>
    <n v="0"/>
    <n v="0"/>
    <n v="0"/>
    <n v="0"/>
  </r>
  <r>
    <s v="Rosentrater"/>
    <s v="Programs"/>
    <s v="Asset Condition"/>
    <s v="Substation - Station Rebuilds Program"/>
    <s v="ED"/>
    <s v="WA"/>
    <x v="9"/>
    <s v="E Distribution"/>
    <n v="2022"/>
    <n v="1"/>
    <n v="0"/>
    <n v="3423012.19"/>
    <n v="34927.919999999998"/>
    <n v="0"/>
    <n v="95797.63"/>
    <n v="0"/>
    <n v="99496.93"/>
    <n v="89441.080000000016"/>
    <n v="368307.01999999996"/>
    <n v="13897.659999999998"/>
    <n v="20771.89"/>
    <n v="0"/>
    <n v="67384.260000000009"/>
    <n v="4213036.58"/>
    <n v="0"/>
    <n v="4213036.58"/>
    <n v="0"/>
    <n v="0"/>
    <n v="3423012.19"/>
    <n v="34927.919999999998"/>
    <n v="0"/>
    <n v="95797.63"/>
    <n v="0"/>
    <n v="99496.93"/>
    <n v="89441.080000000016"/>
    <n v="368307.01999999996"/>
    <n v="13897.659999999998"/>
    <n v="20771.89"/>
    <n v="0"/>
    <n v="67384.260000000009"/>
    <n v="4213036.58"/>
    <n v="0"/>
    <n v="4213036.58"/>
    <n v="0"/>
    <n v="0"/>
    <n v="0"/>
    <n v="0"/>
    <n v="0"/>
    <n v="0"/>
    <n v="0"/>
    <n v="0"/>
    <n v="0"/>
    <n v="0"/>
    <n v="0"/>
    <n v="0"/>
    <n v="0"/>
    <n v="0"/>
    <n v="0"/>
    <n v="0"/>
    <n v="0"/>
    <n v="0"/>
    <n v="0"/>
  </r>
  <r>
    <s v="Rosentrater"/>
    <s v="Programs"/>
    <s v="Asset Condition"/>
    <s v="Substation - Station Rebuilds Program"/>
    <s v="ED"/>
    <s v="AN"/>
    <x v="3"/>
    <s v="Transmission"/>
    <n v="2022"/>
    <n v="0.65539999999999998"/>
    <n v="0"/>
    <n v="5082.0600000000013"/>
    <n v="0"/>
    <n v="0"/>
    <n v="418776.07"/>
    <n v="888.62"/>
    <n v="131447.67999999999"/>
    <n v="199430.18"/>
    <n v="507034.74"/>
    <n v="62778.37"/>
    <n v="67193.000000000015"/>
    <n v="8411.3700000000008"/>
    <n v="4093079.9499999997"/>
    <n v="5494122.04"/>
    <n v="0"/>
    <n v="5494122.04"/>
    <n v="0"/>
    <n v="0"/>
    <n v="3330.7821240000007"/>
    <n v="0"/>
    <n v="0"/>
    <n v="274465.83627799997"/>
    <n v="582.40154799999993"/>
    <n v="86150.809471999994"/>
    <n v="130706.539972"/>
    <n v="332310.56859599997"/>
    <n v="41144.943698000003"/>
    <n v="44038.292200000011"/>
    <n v="5512.8118979999999"/>
    <n v="2682604.5992299998"/>
    <n v="3600847.5850160001"/>
    <n v="0"/>
    <n v="3600847.5850160001"/>
    <n v="0"/>
    <n v="0"/>
    <n v="0"/>
    <n v="0"/>
    <n v="0"/>
    <n v="0"/>
    <n v="0"/>
    <n v="0"/>
    <n v="0"/>
    <n v="0"/>
    <n v="0"/>
    <n v="0"/>
    <n v="0"/>
    <n v="0"/>
    <n v="0"/>
    <n v="0"/>
    <n v="0"/>
    <n v="0"/>
    <n v="0"/>
  </r>
  <r>
    <s v="Rosentrater"/>
    <s v="Other"/>
    <s v="Customer Requested"/>
    <s v="T&amp;D Reimbursable"/>
    <s v="ED"/>
    <s v="AN"/>
    <x v="3"/>
    <s v="Transmission"/>
    <n v="2022"/>
    <n v="0.65539999999999998"/>
    <n v="0"/>
    <n v="0"/>
    <n v="0"/>
    <n v="-1.2789769243681803E-13"/>
    <n v="0"/>
    <n v="0"/>
    <n v="0"/>
    <n v="0"/>
    <n v="0"/>
    <n v="0"/>
    <n v="0"/>
    <n v="0"/>
    <n v="236175.47"/>
    <n v="236175.47"/>
    <n v="0"/>
    <n v="236175.47"/>
    <n v="0"/>
    <n v="0"/>
    <n v="0"/>
    <n v="0"/>
    <n v="-8.382414762309054E-14"/>
    <n v="0"/>
    <n v="0"/>
    <n v="0"/>
    <n v="0"/>
    <n v="0"/>
    <n v="0"/>
    <n v="0"/>
    <n v="0"/>
    <n v="154789.40303799999"/>
    <n v="154789.40303799999"/>
    <n v="0"/>
    <n v="154789.40303799999"/>
    <n v="0"/>
    <n v="0"/>
    <n v="0"/>
    <n v="0"/>
    <n v="0"/>
    <n v="0"/>
    <n v="0"/>
    <n v="0"/>
    <n v="0"/>
    <n v="0"/>
    <n v="0"/>
    <n v="0"/>
    <n v="0"/>
    <n v="0"/>
    <n v="0"/>
    <n v="0"/>
    <n v="0"/>
    <n v="0"/>
    <n v="0"/>
  </r>
  <r>
    <s v="Kensok"/>
    <s v="Programs"/>
    <s v="Failed Plant &amp; Operations"/>
    <s v="Technology Failed Assets"/>
    <s v="ED"/>
    <s v="AN"/>
    <x v="3"/>
    <s v="Transmission"/>
    <n v="2022"/>
    <n v="0.65539999999999998"/>
    <n v="0"/>
    <n v="0"/>
    <n v="0"/>
    <n v="91651.89"/>
    <n v="-415.76"/>
    <n v="-247.85"/>
    <n v="476.38"/>
    <n v="119.64"/>
    <n v="355.22"/>
    <n v="353.7"/>
    <n v="0"/>
    <n v="0"/>
    <n v="0"/>
    <n v="92293.22"/>
    <n v="0"/>
    <n v="92293.22"/>
    <n v="0"/>
    <n v="0"/>
    <n v="0"/>
    <n v="0"/>
    <n v="60068.648706"/>
    <n v="-272.489104"/>
    <n v="-162.44089"/>
    <n v="312.21945199999999"/>
    <n v="78.412055999999993"/>
    <n v="232.81118800000002"/>
    <n v="231.81497999999999"/>
    <n v="0"/>
    <n v="0"/>
    <n v="0"/>
    <n v="60488.976388000003"/>
    <n v="0"/>
    <n v="60488.976388000003"/>
    <n v="0"/>
    <n v="0"/>
    <n v="0"/>
    <n v="0"/>
    <n v="0"/>
    <n v="0"/>
    <n v="0"/>
    <n v="0"/>
    <n v="0"/>
    <n v="0"/>
    <n v="0"/>
    <n v="0"/>
    <n v="0"/>
    <n v="0"/>
    <n v="0"/>
    <n v="0"/>
    <n v="0"/>
    <n v="0"/>
    <n v="0"/>
  </r>
  <r>
    <s v="Kensok"/>
    <s v="Programs"/>
    <s v="Failed Plant &amp; Operations"/>
    <s v="Technology Failed Assets"/>
    <s v="CD"/>
    <s v="AA"/>
    <x v="0"/>
    <s v="Hardware"/>
    <n v="2022"/>
    <n v="0.47784834680000005"/>
    <n v="0.15089759249999998"/>
    <n v="-42.859999999999985"/>
    <n v="17262.68"/>
    <n v="7809.6100000000006"/>
    <n v="957.83"/>
    <n v="25795.710000000003"/>
    <n v="7928.42"/>
    <n v="2223.23"/>
    <n v="21128.429999999997"/>
    <n v="9490.74"/>
    <n v="1879.6399999999999"/>
    <n v="17354.54"/>
    <n v="27067.94"/>
    <n v="138855.91"/>
    <n v="0"/>
    <n v="138855.91"/>
    <n v="0"/>
    <n v="0"/>
    <n v="-20.480580143847995"/>
    <n v="8248.9430993374244"/>
    <n v="3731.8092276527486"/>
    <n v="457.69748201544405"/>
    <n v="12326.437378032231"/>
    <n v="3788.5823897360565"/>
    <n v="1062.3667800561641"/>
    <n v="10096.185345979524"/>
    <n v="4535.1344189086321"/>
    <n v="898.18286657915201"/>
    <n v="8292.8382484744725"/>
    <n v="12934.370380281593"/>
    <n v="66352.06703690959"/>
    <n v="0"/>
    <n v="66352.06703690959"/>
    <n v="0"/>
    <n v="0"/>
    <n v="-6.4674708145499968"/>
    <n v="2604.8968520978997"/>
    <n v="1178.4513473639249"/>
    <n v="144.53424102427499"/>
    <n v="3892.5105358281749"/>
    <n v="1196.3794903288499"/>
    <n v="335.48005457377496"/>
    <n v="3188.2292203047741"/>
    <n v="1432.1298170434497"/>
    <n v="283.63315076669994"/>
    <n v="2618.7583049449499"/>
    <n v="4084.4869799344492"/>
    <n v="20953.02252339667"/>
    <n v="0"/>
    <n v="20953.02252339667"/>
    <n v="0"/>
    <n v="0"/>
  </r>
  <r>
    <s v="Kensok"/>
    <s v="Programs"/>
    <s v="Failed Plant &amp; Operations"/>
    <s v="Technology Failed Assets"/>
    <s v="CD"/>
    <s v="AA"/>
    <x v="7"/>
    <s v="General"/>
    <n v="2022"/>
    <n v="0.47784834680000005"/>
    <n v="0.15089759249999998"/>
    <n v="-846.78"/>
    <n v="62415.069999999992"/>
    <n v="36157.139999999992"/>
    <n v="56876.270000000004"/>
    <n v="61507.1"/>
    <n v="8331.75"/>
    <n v="2278.31"/>
    <n v="19990.09"/>
    <n v="19905.189999999999"/>
    <n v="13296.699999999999"/>
    <n v="81394.959999999992"/>
    <n v="284696.10000000003"/>
    <n v="646001.90000000014"/>
    <n v="0"/>
    <n v="646001.90000000014"/>
    <n v="0"/>
    <n v="0"/>
    <n v="-404.63242310330401"/>
    <n v="29824.938014906274"/>
    <n v="17277.629574016151"/>
    <n v="27178.231591650441"/>
    <n v="29391.066051462283"/>
    <n v="3981.3129634509005"/>
    <n v="1088.6866669979081"/>
    <n v="9552.2314588832123"/>
    <n v="9511.6621342398921"/>
    <n v="6353.8061128955596"/>
    <n v="38894.447073852127"/>
    <n v="136041.5607254075"/>
    <n v="308690.93994465889"/>
    <n v="0"/>
    <n v="308690.93994465889"/>
    <n v="0"/>
    <n v="0"/>
    <n v="-127.77706337714999"/>
    <n v="9418.2837987189723"/>
    <n v="5456.0253776854479"/>
    <n v="8582.4922133799755"/>
    <n v="9281.2733116567488"/>
    <n v="1257.2410163118748"/>
    <n v="343.79149396867496"/>
    <n v="3016.4564548583248"/>
    <n v="3003.6452492550743"/>
    <n v="2006.4400181947497"/>
    <n v="12282.303505633798"/>
    <n v="42959.956084139252"/>
    <n v="97480.131460425735"/>
    <n v="0"/>
    <n v="97480.131460425735"/>
    <n v="0"/>
    <n v="0"/>
  </r>
  <r>
    <s v="Kensok"/>
    <s v="Other"/>
    <s v="Customer Service Quality &amp; Reliability"/>
    <s v="Telecommunication &amp; Network Distribution location Security"/>
    <s v="CD"/>
    <s v="AA"/>
    <x v="0"/>
    <s v="Hardware"/>
    <n v="2022"/>
    <n v="0.47784834680000005"/>
    <n v="0.15089759249999998"/>
    <n v="0"/>
    <n v="0"/>
    <n v="0"/>
    <n v="0"/>
    <n v="0"/>
    <n v="0"/>
    <n v="0"/>
    <n v="0"/>
    <n v="0"/>
    <n v="36395.83"/>
    <n v="4259.54"/>
    <n v="1262.68"/>
    <n v="41918.050000000003"/>
    <n v="0"/>
    <n v="41918.050000000003"/>
    <n v="0"/>
    <n v="0"/>
    <n v="0"/>
    <n v="0"/>
    <n v="0"/>
    <n v="0"/>
    <n v="0"/>
    <n v="0"/>
    <n v="0"/>
    <n v="0"/>
    <n v="0"/>
    <n v="17391.687195913848"/>
    <n v="2035.4141471284722"/>
    <n v="603.36955053742406"/>
    <n v="20030.470893579743"/>
    <n v="0"/>
    <n v="20030.470893579743"/>
    <n v="0"/>
    <n v="0"/>
    <n v="0"/>
    <n v="0"/>
    <n v="0"/>
    <n v="0"/>
    <n v="0"/>
    <n v="0"/>
    <n v="0"/>
    <n v="0"/>
    <n v="0"/>
    <n v="5492.0431240392745"/>
    <n v="642.75433115744988"/>
    <n v="190.53537209789999"/>
    <n v="6325.3328272946246"/>
    <n v="0"/>
    <n v="6325.3328272946246"/>
    <n v="0"/>
    <n v="0"/>
  </r>
  <r>
    <s v="Kensok"/>
    <s v="Other"/>
    <s v="Customer Service Quality &amp; Reliability"/>
    <s v="Telecommunication &amp; Network Distribution location Security"/>
    <s v="CD"/>
    <s v="AA"/>
    <x v="7"/>
    <s v="General"/>
    <n v="2022"/>
    <n v="0.47784834680000005"/>
    <n v="0.15089759249999998"/>
    <n v="0"/>
    <n v="0"/>
    <n v="0"/>
    <n v="0"/>
    <n v="0"/>
    <n v="0"/>
    <n v="0"/>
    <n v="0"/>
    <n v="0"/>
    <n v="68242.16"/>
    <n v="7986.63"/>
    <n v="2367.4899999999998"/>
    <n v="78596.280000000013"/>
    <n v="0"/>
    <n v="78596.280000000013"/>
    <n v="0"/>
    <n v="0"/>
    <n v="0"/>
    <n v="0"/>
    <n v="0"/>
    <n v="0"/>
    <n v="0"/>
    <n v="0"/>
    <n v="0"/>
    <n v="0"/>
    <n v="0"/>
    <n v="32609.403338061093"/>
    <n v="3816.3979420032842"/>
    <n v="1131.3011825655319"/>
    <n v="37557.102462629911"/>
    <n v="0"/>
    <n v="37557.102462629911"/>
    <n v="0"/>
    <n v="0"/>
    <n v="0"/>
    <n v="0"/>
    <n v="0"/>
    <n v="0"/>
    <n v="0"/>
    <n v="0"/>
    <n v="0"/>
    <n v="0"/>
    <n v="0"/>
    <n v="10297.5776509998"/>
    <n v="1205.1632391882749"/>
    <n v="357.24854126782492"/>
    <n v="11859.989431455899"/>
    <n v="0"/>
    <n v="11859.989431455899"/>
    <n v="0"/>
    <n v="0"/>
  </r>
  <r>
    <s v="Rosentrater"/>
    <s v="Large Distinct Projects"/>
    <s v="Asset Condition"/>
    <s v="Telematics 2025"/>
    <s v="CD"/>
    <s v="AA"/>
    <x v="1"/>
    <s v="Intangibles"/>
    <n v="2022"/>
    <n v="0.47784834680000005"/>
    <n v="0.15089759249999998"/>
    <n v="55056.05"/>
    <n v="1449.41"/>
    <n v="928.52"/>
    <n v="0.72"/>
    <n v="0"/>
    <n v="409.49"/>
    <n v="106.51"/>
    <n v="0"/>
    <n v="0"/>
    <n v="0"/>
    <n v="0"/>
    <n v="0"/>
    <n v="57950.700000000004"/>
    <n v="0"/>
    <n v="57950.700000000004"/>
    <n v="0"/>
    <n v="0"/>
    <n v="26308.442473838142"/>
    <n v="692.59817233538809"/>
    <n v="443.69174697073601"/>
    <n v="0.34405080969599999"/>
    <n v="0"/>
    <n v="195.67411953113202"/>
    <n v="50.89562741766801"/>
    <n v="0"/>
    <n v="0"/>
    <n v="0"/>
    <n v="0"/>
    <n v="0"/>
    <n v="27691.646190902764"/>
    <n v="0"/>
    <n v="27691.646190902764"/>
    <n v="0"/>
    <n v="0"/>
    <n v="8307.8253975596253"/>
    <n v="218.712479545425"/>
    <n v="140.11143258809997"/>
    <n v="0.10864626659999999"/>
    <n v="0"/>
    <n v="61.791055152824995"/>
    <n v="16.072102577174999"/>
    <n v="0"/>
    <n v="0"/>
    <n v="0"/>
    <n v="0"/>
    <n v="0"/>
    <n v="8744.6211136897527"/>
    <n v="0"/>
    <n v="8744.6211136897527"/>
    <n v="0"/>
    <n v="0"/>
  </r>
  <r>
    <s v="Rosentrater"/>
    <s v="Large Distinct Projects"/>
    <s v="Asset Condition"/>
    <s v="Telematics 2025"/>
    <s v="CD"/>
    <s v="AA"/>
    <x v="7"/>
    <s v="General"/>
    <n v="2022"/>
    <n v="0.47784834680000005"/>
    <n v="0.15089759249999998"/>
    <n v="114840.97"/>
    <n v="-205317.08"/>
    <n v="6481.26"/>
    <n v="13731.63"/>
    <n v="3106.37"/>
    <n v="0"/>
    <n v="0"/>
    <n v="0"/>
    <n v="0"/>
    <n v="161029.53"/>
    <n v="3708.41"/>
    <n v="623.05999999999995"/>
    <n v="98204.150000000009"/>
    <n v="0"/>
    <n v="98204.150000000009"/>
    <n v="0"/>
    <n v="0"/>
    <n v="54876.5676594084"/>
    <n v="-98110.427247803353"/>
    <n v="3097.0593761809682"/>
    <n v="6561.6366943692847"/>
    <n v="1484.3737690491162"/>
    <n v="0"/>
    <n v="0"/>
    <n v="0"/>
    <n v="0"/>
    <n v="76947.694696481005"/>
    <n v="1772.0575877565882"/>
    <n v="297.72819095720803"/>
    <n v="46926.690726399211"/>
    <n v="0"/>
    <n v="46926.690726399211"/>
    <n v="0"/>
    <n v="0"/>
    <n v="17329.225893364724"/>
    <n v="-30981.853071129895"/>
    <n v="978.0065303665499"/>
    <n v="2072.0699081007747"/>
    <n v="468.74375441422495"/>
    <n v="0"/>
    <n v="0"/>
    <n v="0"/>
    <n v="0"/>
    <n v="24298.968398406523"/>
    <n v="559.59014100292495"/>
    <n v="94.018253983049988"/>
    <n v="14818.769808508878"/>
    <n v="0"/>
    <n v="14818.769808508878"/>
    <n v="0"/>
    <n v="0"/>
  </r>
  <r>
    <s v="Rosentrater"/>
    <s v="Programs"/>
    <s v="Asset Condition"/>
    <s v="Transmission - Minor Rebuild"/>
    <s v="ED"/>
    <s v="AN"/>
    <x v="3"/>
    <s v="Transmission"/>
    <n v="2022"/>
    <n v="0.65539999999999998"/>
    <n v="0"/>
    <n v="-59734.120000000017"/>
    <n v="42279.94"/>
    <n v="10881.35"/>
    <n v="5063.789999999989"/>
    <n v="39946.339999999997"/>
    <n v="315052.93999999989"/>
    <n v="4714.49"/>
    <n v="323610.15999999997"/>
    <n v="9731.89"/>
    <n v="1333738.06"/>
    <n v="137709.68"/>
    <n v="1510304.91"/>
    <n v="3673299.4299999997"/>
    <n v="0"/>
    <n v="3673299.4299999997"/>
    <n v="0"/>
    <n v="0"/>
    <n v="-39149.74224800001"/>
    <n v="27710.272676000001"/>
    <n v="7131.6367900000005"/>
    <n v="3318.8079659999926"/>
    <n v="26180.831235999998"/>
    <n v="206485.69687599991"/>
    <n v="3089.8767459999999"/>
    <n v="212094.09886399997"/>
    <n v="6378.2807059999996"/>
    <n v="874131.92452400003"/>
    <n v="90254.924271999989"/>
    <n v="989853.83801399986"/>
    <n v="2407480.4464219999"/>
    <n v="0"/>
    <n v="2407480.4464219999"/>
    <n v="0"/>
    <n v="0"/>
    <n v="0"/>
    <n v="0"/>
    <n v="0"/>
    <n v="0"/>
    <n v="0"/>
    <n v="0"/>
    <n v="0"/>
    <n v="0"/>
    <n v="0"/>
    <n v="0"/>
    <n v="0"/>
    <n v="0"/>
    <n v="0"/>
    <n v="0"/>
    <n v="0"/>
    <n v="0"/>
    <n v="0"/>
  </r>
  <r>
    <s v="Rosentrater"/>
    <s v="Mandatory &amp; Compliance"/>
    <s v="Mandatory &amp; Compliance"/>
    <s v="Transmission Construction - Compliance"/>
    <s v="CD"/>
    <s v="AA"/>
    <x v="7"/>
    <s v="General"/>
    <n v="2022"/>
    <n v="0.47784834680000005"/>
    <n v="0.15089759249999998"/>
    <n v="-1058.29"/>
    <n v="0"/>
    <n v="0"/>
    <n v="0"/>
    <n v="0"/>
    <n v="0"/>
    <n v="0"/>
    <n v="0"/>
    <n v="0"/>
    <n v="0"/>
    <n v="0"/>
    <n v="0"/>
    <n v="-1058.29"/>
    <n v="0"/>
    <n v="-1058.29"/>
    <n v="0"/>
    <n v="0"/>
    <n v="-505.70212693497206"/>
    <n v="0"/>
    <n v="0"/>
    <n v="0"/>
    <n v="0"/>
    <n v="0"/>
    <n v="0"/>
    <n v="0"/>
    <n v="0"/>
    <n v="0"/>
    <n v="0"/>
    <n v="0"/>
    <n v="-505.70212693497206"/>
    <n v="0"/>
    <n v="-505.70212693497206"/>
    <n v="0"/>
    <n v="0"/>
    <n v="-159.69341316682497"/>
    <n v="0"/>
    <n v="0"/>
    <n v="0"/>
    <n v="0"/>
    <n v="0"/>
    <n v="0"/>
    <n v="0"/>
    <n v="0"/>
    <n v="0"/>
    <n v="0"/>
    <n v="0"/>
    <n v="-159.69341316682497"/>
    <n v="0"/>
    <n v="-159.69341316682497"/>
    <n v="0"/>
    <n v="0"/>
  </r>
  <r>
    <s v="Rosentrater"/>
    <s v="Mandatory &amp; Compliance"/>
    <s v="Mandatory &amp; Compliance"/>
    <s v="Transmission Construction - Compliance"/>
    <s v="ED"/>
    <s v="WA"/>
    <x v="9"/>
    <s v="E Distribution"/>
    <n v="2022"/>
    <n v="1"/>
    <n v="0"/>
    <n v="0"/>
    <n v="0"/>
    <n v="329643.03999999998"/>
    <n v="8318.35"/>
    <n v="0"/>
    <n v="0"/>
    <n v="0"/>
    <n v="0"/>
    <n v="0"/>
    <n v="0"/>
    <n v="0"/>
    <n v="434290.55000000005"/>
    <n v="772251.94"/>
    <n v="0"/>
    <n v="772251.94"/>
    <n v="0"/>
    <n v="0"/>
    <n v="0"/>
    <n v="0"/>
    <n v="329643.03999999998"/>
    <n v="8318.35"/>
    <n v="0"/>
    <n v="0"/>
    <n v="0"/>
    <n v="0"/>
    <n v="0"/>
    <n v="0"/>
    <n v="0"/>
    <n v="434290.55000000005"/>
    <n v="772251.94"/>
    <n v="0"/>
    <n v="772251.94"/>
    <n v="0"/>
    <n v="0"/>
    <n v="0"/>
    <n v="0"/>
    <n v="0"/>
    <n v="0"/>
    <n v="0"/>
    <n v="0"/>
    <n v="0"/>
    <n v="0"/>
    <n v="0"/>
    <n v="0"/>
    <n v="0"/>
    <n v="0"/>
    <n v="0"/>
    <n v="0"/>
    <n v="0"/>
    <n v="0"/>
    <n v="0"/>
  </r>
  <r>
    <s v="Rosentrater"/>
    <s v="Mandatory &amp; Compliance"/>
    <s v="Mandatory &amp; Compliance"/>
    <s v="Transmission Construction - Compliance"/>
    <s v="ED"/>
    <s v="AN"/>
    <x v="3"/>
    <s v="Transmission"/>
    <n v="2022"/>
    <n v="0.65539999999999998"/>
    <n v="0"/>
    <n v="37517.020000000004"/>
    <n v="129433.93000000001"/>
    <n v="1863.29"/>
    <n v="3136.1099999999997"/>
    <n v="-85736.49"/>
    <n v="3246.5299999999997"/>
    <n v="2757.52"/>
    <n v="2379.3900000000003"/>
    <n v="2327.42"/>
    <n v="1009.4300000000001"/>
    <n v="681.28"/>
    <n v="3256171.67"/>
    <n v="3354787.1"/>
    <n v="0"/>
    <n v="3354787.1"/>
    <n v="0"/>
    <n v="0"/>
    <n v="24588.654908"/>
    <n v="84830.997722"/>
    <n v="1221.2002660000001"/>
    <n v="2055.4064939999998"/>
    <n v="-56191.695546000003"/>
    <n v="2127.7757619999998"/>
    <n v="1807.2786079999998"/>
    <n v="1559.4522060000002"/>
    <n v="1525.3910679999999"/>
    <n v="661.580422"/>
    <n v="446.51091199999996"/>
    <n v="2134094.9125179998"/>
    <n v="2198727.4653399996"/>
    <n v="0"/>
    <n v="2198727.4653399996"/>
    <n v="0"/>
    <n v="0"/>
    <n v="0"/>
    <n v="0"/>
    <n v="0"/>
    <n v="0"/>
    <n v="0"/>
    <n v="0"/>
    <n v="0"/>
    <n v="0"/>
    <n v="0"/>
    <n v="0"/>
    <n v="0"/>
    <n v="0"/>
    <n v="0"/>
    <n v="0"/>
    <n v="0"/>
    <n v="0"/>
    <n v="0"/>
  </r>
  <r>
    <s v="Rosentrater"/>
    <s v="Large Distinct Projects"/>
    <s v="Asset Condition"/>
    <s v="Transmission Major Rebuild - Asset Condition"/>
    <s v="ED"/>
    <s v="ID"/>
    <x v="9"/>
    <s v="E Distribution"/>
    <n v="2022"/>
    <n v="0"/>
    <n v="0"/>
    <n v="0"/>
    <n v="0"/>
    <n v="0"/>
    <n v="0"/>
    <n v="0"/>
    <n v="0"/>
    <n v="0"/>
    <n v="0"/>
    <n v="0"/>
    <n v="0"/>
    <n v="0"/>
    <n v="66303.05"/>
    <n v="66303.05"/>
    <n v="0"/>
    <n v="66303.05"/>
    <n v="0"/>
    <n v="0"/>
    <n v="0"/>
    <n v="0"/>
    <n v="0"/>
    <n v="0"/>
    <n v="0"/>
    <n v="0"/>
    <n v="0"/>
    <n v="0"/>
    <n v="0"/>
    <n v="0"/>
    <n v="0"/>
    <n v="0"/>
    <n v="0"/>
    <n v="0"/>
    <n v="0"/>
    <n v="0"/>
    <n v="0"/>
    <n v="0"/>
    <n v="0"/>
    <n v="0"/>
    <n v="0"/>
    <n v="0"/>
    <n v="0"/>
    <n v="0"/>
    <n v="0"/>
    <n v="0"/>
    <n v="0"/>
    <n v="0"/>
    <n v="0"/>
    <n v="0"/>
    <n v="0"/>
    <n v="0"/>
    <n v="0"/>
    <n v="0"/>
  </r>
  <r>
    <s v="Rosentrater"/>
    <s v="Large Distinct Projects"/>
    <s v="Asset Condition"/>
    <s v="Transmission Major Rebuild - Asset Condition"/>
    <s v="ED"/>
    <s v="AN"/>
    <x v="3"/>
    <s v="Transmission"/>
    <n v="2022"/>
    <n v="0.65539999999999998"/>
    <n v="0"/>
    <n v="0"/>
    <n v="0"/>
    <n v="0"/>
    <n v="3541250.6"/>
    <n v="84681.86"/>
    <n v="3363.46"/>
    <n v="2276.3000000000002"/>
    <n v="1676.6"/>
    <n v="-150226.19"/>
    <n v="0"/>
    <n v="0"/>
    <n v="0"/>
    <n v="3483022.63"/>
    <n v="0"/>
    <n v="3483022.63"/>
    <n v="0"/>
    <n v="0"/>
    <n v="0"/>
    <n v="0"/>
    <n v="0"/>
    <n v="2320935.6432400001"/>
    <n v="55500.491044000002"/>
    <n v="2204.4116840000002"/>
    <n v="1491.8870200000001"/>
    <n v="1098.8436399999998"/>
    <n v="-98458.244925999999"/>
    <n v="0"/>
    <n v="0"/>
    <n v="0"/>
    <n v="2282773.0317019997"/>
    <n v="0"/>
    <n v="2282773.0317019997"/>
    <n v="0"/>
    <n v="0"/>
    <n v="0"/>
    <n v="0"/>
    <n v="0"/>
    <n v="0"/>
    <n v="0"/>
    <n v="0"/>
    <n v="0"/>
    <n v="0"/>
    <n v="0"/>
    <n v="0"/>
    <n v="0"/>
    <n v="0"/>
    <n v="0"/>
    <n v="0"/>
    <n v="0"/>
    <n v="0"/>
    <n v="0"/>
  </r>
  <r>
    <s v="Rosentrater"/>
    <s v="Mandatory &amp; Compliance"/>
    <s v="Mandatory &amp; Compliance"/>
    <s v="Transmission NERC Low-Risk Priority Lines Mitigation"/>
    <s v="ED"/>
    <s v="AN"/>
    <x v="3"/>
    <s v="Transmission"/>
    <n v="2022"/>
    <n v="0.65539999999999998"/>
    <n v="0"/>
    <n v="0"/>
    <n v="0"/>
    <n v="0"/>
    <n v="0"/>
    <n v="0"/>
    <n v="0"/>
    <n v="0"/>
    <n v="2160792"/>
    <n v="-1033768.62"/>
    <n v="6610.96"/>
    <n v="7239.75"/>
    <n v="5345.1900000000005"/>
    <n v="1146219.2799999998"/>
    <n v="0"/>
    <n v="1146219.2799999998"/>
    <n v="0"/>
    <n v="0"/>
    <n v="0"/>
    <n v="0"/>
    <n v="0"/>
    <n v="0"/>
    <n v="0"/>
    <n v="0"/>
    <n v="0"/>
    <n v="1416183.0767999999"/>
    <n v="-677531.95354799996"/>
    <n v="4332.8231839999999"/>
    <n v="4744.9321499999996"/>
    <n v="3503.2375260000003"/>
    <n v="751232.11611199996"/>
    <n v="0"/>
    <n v="751232.11611199996"/>
    <n v="0"/>
    <n v="0"/>
    <n v="0"/>
    <n v="0"/>
    <n v="0"/>
    <n v="0"/>
    <n v="0"/>
    <n v="0"/>
    <n v="0"/>
    <n v="0"/>
    <n v="0"/>
    <n v="0"/>
    <n v="0"/>
    <n v="0"/>
    <n v="0"/>
    <n v="0"/>
    <n v="0"/>
    <n v="0"/>
    <n v="0"/>
  </r>
  <r>
    <s v="Magalsky"/>
    <s v="Programs"/>
    <s v="Performance &amp; Capacity"/>
    <s v="Transportation Electrification"/>
    <s v="ED"/>
    <s v="WA"/>
    <x v="9"/>
    <s v="E Distribution"/>
    <n v="2022"/>
    <n v="1"/>
    <n v="0"/>
    <n v="37875.86"/>
    <n v="190392.45"/>
    <n v="92945.420000000013"/>
    <n v="56586.57"/>
    <n v="123737.56"/>
    <n v="97794.219999999987"/>
    <n v="201321.41"/>
    <n v="66758.11"/>
    <n v="52231.37"/>
    <n v="719026.97000000009"/>
    <n v="84182.38"/>
    <n v="274731.58999999997"/>
    <n v="1997583.9099999997"/>
    <n v="0"/>
    <n v="1997583.9099999997"/>
    <n v="0"/>
    <n v="0"/>
    <n v="37875.86"/>
    <n v="190392.45"/>
    <n v="92945.420000000013"/>
    <n v="56586.57"/>
    <n v="123737.56"/>
    <n v="97794.219999999987"/>
    <n v="201321.41"/>
    <n v="66758.11"/>
    <n v="52231.37"/>
    <n v="719026.97000000009"/>
    <n v="84182.38"/>
    <n v="274731.58999999997"/>
    <n v="1997583.9099999997"/>
    <n v="0"/>
    <n v="1997583.9099999997"/>
    <n v="0"/>
    <n v="0"/>
    <n v="0"/>
    <n v="0"/>
    <n v="0"/>
    <n v="0"/>
    <n v="0"/>
    <n v="0"/>
    <n v="0"/>
    <n v="0"/>
    <n v="0"/>
    <n v="0"/>
    <n v="0"/>
    <n v="0"/>
    <n v="0"/>
    <n v="0"/>
    <n v="0"/>
    <n v="0"/>
    <n v="0"/>
  </r>
  <r>
    <s v="Rosentrater"/>
    <s v="Mandatory &amp; Compliance"/>
    <s v="Mandatory &amp; Compliance"/>
    <s v="Tribal Permits &amp; Settlements"/>
    <s v="ED"/>
    <s v="ID"/>
    <x v="9"/>
    <s v="E Distribution"/>
    <n v="2022"/>
    <n v="0"/>
    <n v="0"/>
    <n v="1269.4000000000001"/>
    <n v="1396.66"/>
    <n v="398.71"/>
    <n v="-6802.17"/>
    <n v="0"/>
    <n v="0"/>
    <n v="0"/>
    <n v="0"/>
    <n v="0"/>
    <n v="0"/>
    <n v="0"/>
    <n v="0"/>
    <n v="-3737.3999999999996"/>
    <n v="0"/>
    <n v="-3737.3999999999996"/>
    <n v="0"/>
    <n v="0"/>
    <n v="0"/>
    <n v="0"/>
    <n v="0"/>
    <n v="0"/>
    <n v="0"/>
    <n v="0"/>
    <n v="0"/>
    <n v="0"/>
    <n v="0"/>
    <n v="0"/>
    <n v="0"/>
    <n v="0"/>
    <n v="0"/>
    <n v="0"/>
    <n v="0"/>
    <n v="0"/>
    <n v="0"/>
    <n v="0"/>
    <n v="0"/>
    <n v="0"/>
    <n v="0"/>
    <n v="0"/>
    <n v="0"/>
    <n v="0"/>
    <n v="0"/>
    <n v="0"/>
    <n v="0"/>
    <n v="0"/>
    <n v="0"/>
    <n v="0"/>
    <n v="0"/>
    <n v="0"/>
    <n v="0"/>
    <n v="0"/>
  </r>
  <r>
    <s v="Rosentrater"/>
    <s v="Mandatory &amp; Compliance"/>
    <s v="Mandatory &amp; Compliance"/>
    <s v="Tribal Permits &amp; Settlements"/>
    <s v="ED"/>
    <s v="AN"/>
    <x v="3"/>
    <s v="Transmission"/>
    <n v="2022"/>
    <n v="0.65539999999999998"/>
    <n v="0"/>
    <n v="0"/>
    <n v="0"/>
    <n v="0"/>
    <n v="91901.64"/>
    <n v="0"/>
    <n v="0"/>
    <n v="0"/>
    <n v="0"/>
    <n v="0"/>
    <n v="0"/>
    <n v="0"/>
    <n v="0"/>
    <n v="91901.64"/>
    <n v="0"/>
    <n v="91901.64"/>
    <n v="0"/>
    <n v="0"/>
    <n v="0"/>
    <n v="0"/>
    <n v="0"/>
    <n v="60232.334856000001"/>
    <n v="0"/>
    <n v="0"/>
    <n v="0"/>
    <n v="0"/>
    <n v="0"/>
    <n v="0"/>
    <n v="0"/>
    <n v="0"/>
    <n v="60232.334856000001"/>
    <n v="0"/>
    <n v="60232.334856000001"/>
    <n v="0"/>
    <n v="0"/>
    <n v="0"/>
    <n v="0"/>
    <n v="0"/>
    <n v="0"/>
    <n v="0"/>
    <n v="0"/>
    <n v="0"/>
    <n v="0"/>
    <n v="0"/>
    <n v="0"/>
    <n v="0"/>
    <n v="0"/>
    <n v="0"/>
    <n v="0"/>
    <n v="0"/>
    <n v="0"/>
    <n v="0"/>
  </r>
  <r>
    <s v="Rosentrater"/>
    <s v="Large Distinct Projects"/>
    <s v="Customer Service Quality &amp; Reliability"/>
    <s v="Washington Advanced Metering Infrastructure Project"/>
    <s v="ED"/>
    <s v="WA"/>
    <x v="9"/>
    <s v="E Distribution"/>
    <n v="2022"/>
    <n v="1"/>
    <n v="0"/>
    <n v="3018.63"/>
    <n v="0"/>
    <n v="0"/>
    <n v="0"/>
    <n v="0"/>
    <n v="0"/>
    <n v="1039.5"/>
    <n v="0"/>
    <n v="0"/>
    <n v="0"/>
    <n v="0"/>
    <n v="-729797.77999999991"/>
    <n v="-725739.64999999991"/>
    <n v="0"/>
    <n v="-725739.64999999991"/>
    <n v="0"/>
    <n v="0"/>
    <n v="3018.63"/>
    <n v="0"/>
    <n v="0"/>
    <n v="0"/>
    <n v="0"/>
    <n v="0"/>
    <n v="1039.5"/>
    <n v="0"/>
    <n v="0"/>
    <n v="0"/>
    <n v="0"/>
    <n v="-729797.77999999991"/>
    <n v="-725739.64999999991"/>
    <n v="0"/>
    <n v="-725739.64999999991"/>
    <n v="0"/>
    <n v="0"/>
    <n v="0"/>
    <n v="0"/>
    <n v="0"/>
    <n v="0"/>
    <n v="0"/>
    <n v="0"/>
    <n v="0"/>
    <n v="0"/>
    <n v="0"/>
    <n v="0"/>
    <n v="0"/>
    <n v="0"/>
    <n v="0"/>
    <n v="0"/>
    <n v="0"/>
    <n v="0"/>
    <n v="0"/>
  </r>
  <r>
    <s v="Rosentrater"/>
    <s v="Large Distinct Projects"/>
    <s v="Customer Service Quality &amp; Reliability"/>
    <s v="Washington Advanced Metering Infrastructure Project"/>
    <s v="CD"/>
    <s v="WA"/>
    <x v="7"/>
    <s v="General"/>
    <n v="2022"/>
    <n v="0.77217999999999998"/>
    <n v="0.22781999999999999"/>
    <n v="0"/>
    <n v="0"/>
    <n v="0"/>
    <n v="0"/>
    <n v="0"/>
    <n v="0"/>
    <n v="0"/>
    <n v="0"/>
    <n v="0"/>
    <n v="0"/>
    <n v="0"/>
    <n v="700358.29"/>
    <n v="700358.29"/>
    <n v="0"/>
    <n v="700358.29"/>
    <n v="0"/>
    <n v="0"/>
    <n v="0"/>
    <n v="0"/>
    <n v="0"/>
    <n v="0"/>
    <n v="0"/>
    <n v="0"/>
    <n v="0"/>
    <n v="0"/>
    <n v="0"/>
    <n v="0"/>
    <n v="0"/>
    <n v="540802.66437220003"/>
    <n v="540802.66437220003"/>
    <n v="0"/>
    <n v="540802.66437220003"/>
    <n v="0"/>
    <n v="0"/>
    <n v="0"/>
    <n v="0"/>
    <n v="0"/>
    <n v="0"/>
    <n v="0"/>
    <n v="0"/>
    <n v="0"/>
    <n v="0"/>
    <n v="0"/>
    <n v="0"/>
    <n v="0"/>
    <n v="159555.62562780001"/>
    <n v="159555.62562780001"/>
    <n v="0"/>
    <n v="159555.62562780001"/>
    <n v="0"/>
    <n v="0"/>
  </r>
  <r>
    <s v="Rosentrater"/>
    <s v="Mandatory &amp; Compliance"/>
    <s v="Mandatory &amp; Compliance"/>
    <s v="Westside 230/115kV Station Brownfield Rebuild Project"/>
    <s v="ED"/>
    <s v="AN"/>
    <x v="3"/>
    <s v="Transmission"/>
    <n v="2022"/>
    <n v="0.65539999999999998"/>
    <n v="0"/>
    <n v="23727.14"/>
    <n v="0"/>
    <n v="83253.19"/>
    <n v="107527.16999999998"/>
    <n v="2836.77"/>
    <n v="-227729.01"/>
    <n v="0"/>
    <n v="3099.46"/>
    <n v="7081.45"/>
    <n v="546795.36"/>
    <n v="55854.87"/>
    <n v="2689783.61"/>
    <n v="3292230.01"/>
    <n v="0"/>
    <n v="3292230.01"/>
    <n v="0"/>
    <n v="0"/>
    <n v="15550.767555999999"/>
    <n v="0"/>
    <n v="54564.140725999998"/>
    <n v="70473.307217999987"/>
    <n v="1859.2190579999999"/>
    <n v="-149253.593154"/>
    <n v="0"/>
    <n v="2031.386084"/>
    <n v="4641.1823299999996"/>
    <n v="358369.67894399998"/>
    <n v="36607.281798000004"/>
    <n v="1762884.1779939998"/>
    <n v="2157727.5485539995"/>
    <n v="0"/>
    <n v="2157727.5485539995"/>
    <n v="0"/>
    <n v="0"/>
    <n v="0"/>
    <n v="0"/>
    <n v="0"/>
    <n v="0"/>
    <n v="0"/>
    <n v="0"/>
    <n v="0"/>
    <n v="0"/>
    <n v="0"/>
    <n v="0"/>
    <n v="0"/>
    <n v="0"/>
    <n v="0"/>
    <n v="0"/>
    <n v="0"/>
    <n v="0"/>
    <n v="0"/>
  </r>
  <r>
    <s v="Howell"/>
    <s v="Wildfire"/>
    <s v="Customer Service Quality &amp; Reliability"/>
    <s v="Wildfire Resiliency Plan"/>
    <s v="CD"/>
    <s v="AA"/>
    <x v="7"/>
    <s v="General"/>
    <n v="2022"/>
    <n v="0.47784834680000005"/>
    <n v="0.15089759249999998"/>
    <n v="154.93"/>
    <n v="376.8"/>
    <n v="-1918.81"/>
    <n v="122.24"/>
    <n v="148.94999999999999"/>
    <n v="0"/>
    <n v="0"/>
    <n v="0"/>
    <n v="0"/>
    <n v="0"/>
    <n v="0"/>
    <n v="0"/>
    <n v="-1115.8899999999999"/>
    <n v="0"/>
    <n v="-1115.8899999999999"/>
    <n v="0"/>
    <n v="0"/>
    <n v="74.03304436972401"/>
    <n v="180.05325707424004"/>
    <n v="-916.90018632330805"/>
    <n v="58.412181912832004"/>
    <n v="71.175511255860002"/>
    <n v="0"/>
    <n v="0"/>
    <n v="0"/>
    <n v="0"/>
    <n v="0"/>
    <n v="0"/>
    <n v="0"/>
    <n v="-533.22619171065196"/>
    <n v="0"/>
    <n v="-533.22619171065196"/>
    <n v="0"/>
    <n v="0"/>
    <n v="23.378564006024998"/>
    <n v="56.858212853999994"/>
    <n v="-289.54380946492495"/>
    <n v="18.445721707199997"/>
    <n v="22.476196402874997"/>
    <n v="0"/>
    <n v="0"/>
    <n v="0"/>
    <n v="0"/>
    <n v="0"/>
    <n v="0"/>
    <n v="0"/>
    <n v="-168.38511449482499"/>
    <n v="0"/>
    <n v="-168.38511449482499"/>
    <n v="0"/>
    <n v="0"/>
  </r>
  <r>
    <s v="Howell"/>
    <s v="Wildfire"/>
    <s v="Customer Service Quality &amp; Reliability"/>
    <s v="Wildfire Resiliency Plan"/>
    <s v="ED"/>
    <s v="WA"/>
    <x v="7"/>
    <s v="General"/>
    <n v="2022"/>
    <n v="1"/>
    <n v="0"/>
    <n v="8132.15"/>
    <n v="2976.93"/>
    <n v="10612.8"/>
    <n v="3757.26"/>
    <n v="1074.48"/>
    <n v="1251.6199999999999"/>
    <n v="760.62"/>
    <n v="2155.81"/>
    <n v="4859.26"/>
    <n v="3361.02"/>
    <n v="19770.93"/>
    <n v="6337.08"/>
    <n v="65049.96"/>
    <n v="0"/>
    <n v="65049.96"/>
    <n v="0"/>
    <n v="0"/>
    <n v="8132.15"/>
    <n v="2976.93"/>
    <n v="10612.8"/>
    <n v="3757.26"/>
    <n v="1074.48"/>
    <n v="1251.6199999999999"/>
    <n v="760.62"/>
    <n v="2155.81"/>
    <n v="4859.26"/>
    <n v="3361.02"/>
    <n v="19770.93"/>
    <n v="6337.08"/>
    <n v="65049.96"/>
    <n v="0"/>
    <n v="65049.96"/>
    <n v="0"/>
    <n v="0"/>
    <n v="0"/>
    <n v="0"/>
    <n v="0"/>
    <n v="0"/>
    <n v="0"/>
    <n v="0"/>
    <n v="0"/>
    <n v="0"/>
    <n v="0"/>
    <n v="0"/>
    <n v="0"/>
    <n v="0"/>
    <n v="0"/>
    <n v="0"/>
    <n v="0"/>
    <n v="0"/>
    <n v="0"/>
  </r>
  <r>
    <s v="Howell"/>
    <s v="Wildfire"/>
    <s v="Customer Service Quality &amp; Reliability"/>
    <s v="Wildfire Resiliency Plan"/>
    <s v="ED"/>
    <s v="ID"/>
    <x v="7"/>
    <s v="General"/>
    <n v="2022"/>
    <n v="0"/>
    <n v="0"/>
    <n v="1589.05"/>
    <n v="4143.84"/>
    <n v="39081.300000000003"/>
    <n v="4762.1000000000004"/>
    <n v="4410.8500000000004"/>
    <n v="4463.83"/>
    <n v="3183.05"/>
    <n v="23062.190000000002"/>
    <n v="8841.0099999999984"/>
    <n v="2136.5300000000002"/>
    <n v="13760.14"/>
    <n v="888.48"/>
    <n v="110322.37"/>
    <n v="0"/>
    <n v="110322.37"/>
    <n v="0"/>
    <n v="0"/>
    <n v="0"/>
    <n v="0"/>
    <n v="0"/>
    <n v="0"/>
    <n v="0"/>
    <n v="0"/>
    <n v="0"/>
    <n v="0"/>
    <n v="0"/>
    <n v="0"/>
    <n v="0"/>
    <n v="0"/>
    <n v="0"/>
    <n v="0"/>
    <n v="0"/>
    <n v="0"/>
    <n v="0"/>
    <n v="0"/>
    <n v="0"/>
    <n v="0"/>
    <n v="0"/>
    <n v="0"/>
    <n v="0"/>
    <n v="0"/>
    <n v="0"/>
    <n v="0"/>
    <n v="0"/>
    <n v="0"/>
    <n v="0"/>
    <n v="0"/>
    <n v="0"/>
    <n v="0"/>
    <n v="0"/>
    <n v="0"/>
  </r>
  <r>
    <s v="Howell"/>
    <s v="Wildfire"/>
    <s v="Customer Service Quality &amp; Reliability"/>
    <s v="Wildfire Resiliency Plan"/>
    <s v="ED"/>
    <s v="AN"/>
    <x v="1"/>
    <s v="Intangibles"/>
    <n v="2022"/>
    <n v="0.68266000000000004"/>
    <n v="0"/>
    <n v="0"/>
    <n v="0"/>
    <n v="0"/>
    <n v="0"/>
    <n v="0"/>
    <n v="450663.83"/>
    <n v="0"/>
    <n v="0"/>
    <n v="0"/>
    <n v="0"/>
    <n v="0"/>
    <n v="0"/>
    <n v="450663.83"/>
    <n v="0"/>
    <n v="450663.83"/>
    <n v="0"/>
    <n v="0"/>
    <n v="0"/>
    <n v="0"/>
    <n v="0"/>
    <n v="0"/>
    <n v="0"/>
    <n v="307650.17018780002"/>
    <n v="0"/>
    <n v="0"/>
    <n v="0"/>
    <n v="0"/>
    <n v="0"/>
    <n v="0"/>
    <n v="307650.17018780002"/>
    <n v="0"/>
    <n v="307650.17018780002"/>
    <n v="0"/>
    <n v="0"/>
    <n v="0"/>
    <n v="0"/>
    <n v="0"/>
    <n v="0"/>
    <n v="0"/>
    <n v="0"/>
    <n v="0"/>
    <n v="0"/>
    <n v="0"/>
    <n v="0"/>
    <n v="0"/>
    <n v="0"/>
    <n v="0"/>
    <n v="0"/>
    <n v="0"/>
    <n v="0"/>
    <n v="0"/>
  </r>
  <r>
    <s v="Howell"/>
    <s v="Wildfire"/>
    <s v="Customer Service Quality &amp; Reliability"/>
    <s v="Wildfire Resiliency Plan"/>
    <s v="ED"/>
    <s v="AN"/>
    <x v="3"/>
    <s v="Transmission"/>
    <n v="2022"/>
    <n v="0.65539999999999998"/>
    <n v="0"/>
    <n v="3968.2899999999527"/>
    <n v="141709.78999999998"/>
    <n v="23551.3"/>
    <n v="282926.61000000004"/>
    <n v="8698.2899999999991"/>
    <n v="657267.18000000005"/>
    <n v="1372336.71"/>
    <n v="618507.03"/>
    <n v="349381.58"/>
    <n v="441843.64"/>
    <n v="7179.47"/>
    <n v="8503.82"/>
    <n v="3915873.7100000004"/>
    <n v="0"/>
    <n v="3915873.7100000004"/>
    <n v="0"/>
    <n v="0"/>
    <n v="2600.8172659999691"/>
    <n v="92876.596365999983"/>
    <n v="15435.522019999999"/>
    <n v="185430.10019400003"/>
    <n v="5700.8592659999995"/>
    <n v="430772.90977200004"/>
    <n v="899429.47973399993"/>
    <n v="405369.50746200001"/>
    <n v="228984.68753200001"/>
    <n v="289584.32165599999"/>
    <n v="4705.4246380000004"/>
    <n v="5573.403628"/>
    <n v="2566463.6295340001"/>
    <n v="0"/>
    <n v="2566463.6295340001"/>
    <n v="0"/>
    <n v="0"/>
    <n v="0"/>
    <n v="0"/>
    <n v="0"/>
    <n v="0"/>
    <n v="0"/>
    <n v="0"/>
    <n v="0"/>
    <n v="0"/>
    <n v="0"/>
    <n v="0"/>
    <n v="0"/>
    <n v="0"/>
    <n v="0"/>
    <n v="0"/>
    <n v="0"/>
    <n v="0"/>
    <n v="0"/>
  </r>
  <r>
    <s v="Howell"/>
    <s v="Wildfire"/>
    <s v="Customer Service Quality &amp; Reliability"/>
    <s v="Wildfire Resiliency Plan"/>
    <s v="ED"/>
    <s v="ID"/>
    <x v="9"/>
    <s v="E Distribution"/>
    <n v="2022"/>
    <n v="0"/>
    <n v="0"/>
    <n v="268558.42"/>
    <n v="402058.16000000003"/>
    <n v="1732337.1199999999"/>
    <n v="124270.26"/>
    <n v="111564.08"/>
    <n v="124830.88"/>
    <n v="347017.74999999994"/>
    <n v="1683729.6499999997"/>
    <n v="1580581.7200000002"/>
    <n v="183068.63"/>
    <n v="1506323.06"/>
    <n v="658805.56999999983"/>
    <n v="8723145.2999999989"/>
    <n v="0"/>
    <n v="8723145.2999999989"/>
    <n v="0"/>
    <n v="0"/>
    <n v="0"/>
    <n v="0"/>
    <n v="0"/>
    <n v="0"/>
    <n v="0"/>
    <n v="0"/>
    <n v="0"/>
    <n v="0"/>
    <n v="0"/>
    <n v="0"/>
    <n v="0"/>
    <n v="0"/>
    <n v="0"/>
    <n v="0"/>
    <n v="0"/>
    <n v="0"/>
    <n v="0"/>
    <n v="0"/>
    <n v="0"/>
    <n v="0"/>
    <n v="0"/>
    <n v="0"/>
    <n v="0"/>
    <n v="0"/>
    <n v="0"/>
    <n v="0"/>
    <n v="0"/>
    <n v="0"/>
    <n v="0"/>
    <n v="0"/>
    <n v="0"/>
    <n v="0"/>
    <n v="0"/>
    <n v="0"/>
  </r>
  <r>
    <s v="Howell"/>
    <s v="Wildfire"/>
    <s v="Customer Service Quality &amp; Reliability"/>
    <s v="Wildfire Resiliency Plan"/>
    <s v="ED"/>
    <s v="WA"/>
    <x v="9"/>
    <s v="E Distribution"/>
    <n v="2022"/>
    <n v="1"/>
    <n v="0"/>
    <n v="432095.75"/>
    <n v="344936.62000000005"/>
    <n v="1225623.33"/>
    <n v="818069.77"/>
    <n v="1206841.44"/>
    <n v="1907381.98"/>
    <n v="630049.26000000013"/>
    <n v="1696708.47"/>
    <n v="1502554.28"/>
    <n v="580191.66"/>
    <n v="806839.27"/>
    <n v="1188504.24"/>
    <n v="12339796.07"/>
    <n v="0"/>
    <n v="12339796.07"/>
    <n v="0"/>
    <n v="0"/>
    <n v="432095.75"/>
    <n v="344936.62000000005"/>
    <n v="1225623.33"/>
    <n v="818069.77"/>
    <n v="1206841.44"/>
    <n v="1907381.98"/>
    <n v="630049.26000000013"/>
    <n v="1696708.47"/>
    <n v="1502554.28"/>
    <n v="580191.66"/>
    <n v="806839.27"/>
    <n v="1188504.24"/>
    <n v="12339796.07"/>
    <n v="0"/>
    <n v="12339796.07"/>
    <n v="0"/>
    <n v="0"/>
    <n v="0"/>
    <n v="0"/>
    <n v="0"/>
    <n v="0"/>
    <n v="0"/>
    <n v="0"/>
    <n v="0"/>
    <n v="0"/>
    <n v="0"/>
    <n v="0"/>
    <n v="0"/>
    <n v="0"/>
    <n v="0"/>
    <n v="0"/>
    <n v="0"/>
    <n v="0"/>
    <n v="0"/>
  </r>
  <r>
    <s v="Rosentrater"/>
    <s v="Programs"/>
    <s v="Asset Condition"/>
    <s v="Wood Pole Management"/>
    <s v="ED"/>
    <s v="ID"/>
    <x v="9"/>
    <s v="E Distribution"/>
    <n v="2022"/>
    <n v="0"/>
    <n v="0"/>
    <n v="159440.91000000006"/>
    <n v="489796.6999999999"/>
    <n v="304935.38000000012"/>
    <n v="350914.71999999991"/>
    <n v="56205.780000000006"/>
    <n v="194138.93000000002"/>
    <n v="101089.7"/>
    <n v="94385.419999999984"/>
    <n v="94089.95"/>
    <n v="14867.110000000004"/>
    <n v="23800.629999999994"/>
    <n v="1319.83"/>
    <n v="1884985.0599999998"/>
    <n v="0"/>
    <n v="1884985.0599999998"/>
    <n v="0"/>
    <n v="0"/>
    <n v="0"/>
    <n v="0"/>
    <n v="0"/>
    <n v="0"/>
    <n v="0"/>
    <n v="0"/>
    <n v="0"/>
    <n v="0"/>
    <n v="0"/>
    <n v="0"/>
    <n v="0"/>
    <n v="0"/>
    <n v="0"/>
    <n v="0"/>
    <n v="0"/>
    <n v="0"/>
    <n v="0"/>
    <n v="0"/>
    <n v="0"/>
    <n v="0"/>
    <n v="0"/>
    <n v="0"/>
    <n v="0"/>
    <n v="0"/>
    <n v="0"/>
    <n v="0"/>
    <n v="0"/>
    <n v="0"/>
    <n v="0"/>
    <n v="0"/>
    <n v="0"/>
    <n v="0"/>
    <n v="0"/>
    <n v="0"/>
  </r>
  <r>
    <s v="Rosentrater"/>
    <s v="Programs"/>
    <s v="Asset Condition"/>
    <s v="Wood Pole Management"/>
    <s v="ED"/>
    <s v="WA"/>
    <x v="9"/>
    <s v="E Distribution"/>
    <n v="2022"/>
    <n v="1"/>
    <n v="0"/>
    <n v="309878.14999999997"/>
    <n v="942400.90000000014"/>
    <n v="1877267.49"/>
    <n v="152907.84"/>
    <n v="2010456.3299999991"/>
    <n v="1997694.53"/>
    <n v="1090713.5399999998"/>
    <n v="957703.27999999991"/>
    <n v="1457247.7100000002"/>
    <n v="130091.31000000001"/>
    <n v="199060.4"/>
    <n v="1527.4699999999998"/>
    <n v="11126948.950000001"/>
    <n v="0"/>
    <n v="11126948.950000001"/>
    <n v="0"/>
    <n v="0"/>
    <n v="309878.14999999997"/>
    <n v="942400.90000000014"/>
    <n v="1877267.49"/>
    <n v="152907.84"/>
    <n v="2010456.3299999991"/>
    <n v="1997694.53"/>
    <n v="1090713.5399999998"/>
    <n v="957703.27999999991"/>
    <n v="1457247.7100000002"/>
    <n v="130091.31000000001"/>
    <n v="199060.4"/>
    <n v="1527.4699999999998"/>
    <n v="11126948.950000001"/>
    <n v="0"/>
    <n v="11126948.950000001"/>
    <n v="0"/>
    <n v="0"/>
    <n v="0"/>
    <n v="0"/>
    <n v="0"/>
    <n v="0"/>
    <n v="0"/>
    <n v="0"/>
    <n v="0"/>
    <n v="0"/>
    <n v="0"/>
    <n v="0"/>
    <n v="0"/>
    <n v="0"/>
    <n v="0"/>
    <n v="0"/>
    <n v="0"/>
    <n v="0"/>
    <n v="0"/>
  </r>
  <r>
    <s v="Rosentrater"/>
    <s v="Mandatory &amp; Compliance"/>
    <s v="Mandatory &amp; Compliance"/>
    <s v="WSDOT Control Zone Mitigation"/>
    <s v="ED"/>
    <s v="WA"/>
    <x v="9"/>
    <s v="E Distribution"/>
    <n v="2022"/>
    <n v="1"/>
    <n v="0"/>
    <n v="22123.140000000003"/>
    <n v="2069.5500000000002"/>
    <n v="24982.89"/>
    <n v="13983.469999999996"/>
    <n v="100527.02000000003"/>
    <n v="212429.69"/>
    <n v="175195.08999999997"/>
    <n v="80606.76999999999"/>
    <n v="132523.53000000003"/>
    <n v="106893.50999999998"/>
    <n v="9059.9200000000037"/>
    <n v="48704.65"/>
    <n v="929099.2300000001"/>
    <n v="0"/>
    <n v="929099.2300000001"/>
    <n v="0"/>
    <n v="0"/>
    <n v="22123.140000000003"/>
    <n v="2069.5500000000002"/>
    <n v="24982.89"/>
    <n v="13983.469999999996"/>
    <n v="100527.02000000003"/>
    <n v="212429.69"/>
    <n v="175195.08999999997"/>
    <n v="80606.76999999999"/>
    <n v="132523.53000000003"/>
    <n v="106893.50999999998"/>
    <n v="9059.9200000000037"/>
    <n v="48704.65"/>
    <n v="929099.2300000001"/>
    <n v="0"/>
    <n v="929099.2300000001"/>
    <n v="0"/>
    <n v="0"/>
    <n v="0"/>
    <n v="0"/>
    <n v="0"/>
    <n v="0"/>
    <n v="0"/>
    <n v="0"/>
    <n v="0"/>
    <n v="0"/>
    <n v="0"/>
    <n v="0"/>
    <n v="0"/>
    <n v="0"/>
    <n v="0"/>
    <n v="0"/>
    <n v="0"/>
    <n v="0"/>
    <n v="0"/>
  </r>
  <r>
    <s v="Thackston"/>
    <s v="Mandatory &amp; Compliance"/>
    <s v="Mandatory &amp; Compliance"/>
    <s v="WSDOT Franchises"/>
    <s v="ED"/>
    <s v="WA"/>
    <x v="14"/>
    <s v="Intangibles"/>
    <n v="2022"/>
    <n v="1"/>
    <n v="0"/>
    <n v="1200.29"/>
    <n v="0"/>
    <n v="0"/>
    <n v="0"/>
    <n v="0"/>
    <n v="0"/>
    <n v="3077.2799999999997"/>
    <n v="0"/>
    <n v="7857.1400000000012"/>
    <n v="0"/>
    <n v="0"/>
    <n v="825.7"/>
    <n v="12960.410000000002"/>
    <n v="0"/>
    <n v="12960.410000000002"/>
    <n v="0"/>
    <n v="0"/>
    <n v="1200.29"/>
    <n v="0"/>
    <n v="0"/>
    <n v="0"/>
    <n v="0"/>
    <n v="0"/>
    <n v="3077.2799999999997"/>
    <n v="0"/>
    <n v="7857.1400000000012"/>
    <n v="0"/>
    <n v="0"/>
    <n v="825.7"/>
    <n v="12960.410000000002"/>
    <n v="0"/>
    <n v="12960.410000000002"/>
    <n v="0"/>
    <n v="0"/>
    <n v="0"/>
    <n v="0"/>
    <n v="0"/>
    <n v="0"/>
    <n v="0"/>
    <n v="0"/>
    <n v="0"/>
    <n v="0"/>
    <n v="0"/>
    <n v="0"/>
    <n v="0"/>
    <n v="0"/>
    <n v="0"/>
    <n v="0"/>
    <n v="0"/>
    <n v="0"/>
    <n v="0"/>
  </r>
  <r>
    <s v="Howell"/>
    <s v="Wildfire"/>
    <s v="Customer Service Quality &amp; Reliability"/>
    <s v="Wildfire Resiliency Plan"/>
    <s v="CD"/>
    <s v="AA"/>
    <x v="15"/>
    <s v="General"/>
    <s v="2023"/>
    <n v="0.47784834680000005"/>
    <n v="0.15089759249999998"/>
    <m/>
    <m/>
    <m/>
    <m/>
    <n v="430102.28"/>
    <n v="20971.95"/>
    <n v="-4525.42"/>
    <n v="3579.48"/>
    <n v="7928.83"/>
    <n v="1097.02"/>
    <n v="147989.20000000001"/>
    <n v="15588.7"/>
    <n v="622732.04"/>
    <n v="0"/>
    <n v="0"/>
    <n v="622732.04"/>
    <n v="0"/>
    <n v="0"/>
    <n v="0"/>
    <n v="0"/>
    <n v="0"/>
    <n v="205523.66345291073"/>
    <n v="10021.411636672261"/>
    <n v="-2162.464465575656"/>
    <n v="1710.4486004036642"/>
    <n v="3788.7783075582443"/>
    <n v="524.20919340653609"/>
    <n v="70716.394564254573"/>
    <n v="7449.0345237611609"/>
    <n v="297571.4758133915"/>
    <n v="0"/>
    <n v="0"/>
    <n v="297571.4758133915"/>
    <n v="0"/>
    <n v="0"/>
    <n v="0"/>
    <n v="0"/>
    <n v="0"/>
    <n v="64901.398580760899"/>
    <n v="3164.6167650303746"/>
    <n v="-682.87498305134989"/>
    <n v="540.13491440189989"/>
    <n v="1196.441358341775"/>
    <n v="165.53767692434997"/>
    <n v="22331.213996000999"/>
    <n v="2352.2973002047497"/>
    <n v="93968.765608613685"/>
    <n v="0"/>
    <n v="0"/>
    <n v="93968.765608613685"/>
    <n v="0"/>
  </r>
  <r>
    <s v="Howell"/>
    <s v="Wildfire"/>
    <s v="Customer Service Quality &amp; Reliability"/>
    <s v="Wildfire Resiliency Plan"/>
    <s v="ED"/>
    <s v="AN"/>
    <x v="1"/>
    <s v="Intangibles"/>
    <s v="2023"/>
    <n v="0.68266000000000004"/>
    <n v="0"/>
    <m/>
    <m/>
    <m/>
    <m/>
    <m/>
    <m/>
    <m/>
    <m/>
    <n v="4132.5200000000004"/>
    <n v="2142.08"/>
    <n v="1905.42"/>
    <n v="1733.06"/>
    <n v="9913.08"/>
    <n v="0"/>
    <n v="0"/>
    <n v="9913.08"/>
    <n v="0"/>
    <n v="0"/>
    <n v="0"/>
    <n v="0"/>
    <n v="0"/>
    <n v="0"/>
    <n v="0"/>
    <n v="0"/>
    <n v="0"/>
    <n v="2821.1061032000007"/>
    <n v="1462.3123328000001"/>
    <n v="1300.7540172000001"/>
    <n v="1183.0907396"/>
    <n v="6767.263192800001"/>
    <n v="0"/>
    <n v="0"/>
    <n v="6767.263192800001"/>
    <n v="0"/>
    <n v="0"/>
    <n v="0"/>
    <n v="0"/>
    <n v="0"/>
    <n v="0"/>
    <n v="0"/>
    <n v="0"/>
    <n v="0"/>
    <n v="0"/>
    <n v="0"/>
    <n v="0"/>
    <n v="0"/>
    <n v="0"/>
    <n v="0"/>
    <n v="0"/>
    <n v="0"/>
    <n v="0"/>
  </r>
  <r>
    <s v="Howell"/>
    <s v="Wildfire"/>
    <s v="Customer Service Quality &amp; Reliability"/>
    <s v="Wildfire Resiliency Plan"/>
    <s v="ED"/>
    <s v="AN"/>
    <x v="6"/>
    <s v="Intangibles"/>
    <s v="2023"/>
    <n v="0.68266000000000004"/>
    <n v="0"/>
    <m/>
    <m/>
    <m/>
    <m/>
    <m/>
    <m/>
    <m/>
    <m/>
    <m/>
    <n v="381714.65"/>
    <m/>
    <n v="0"/>
    <n v="381714.65"/>
    <n v="0"/>
    <n v="0"/>
    <n v="381714.65"/>
    <n v="0"/>
    <n v="0"/>
    <n v="0"/>
    <n v="0"/>
    <n v="0"/>
    <n v="0"/>
    <n v="0"/>
    <n v="0"/>
    <n v="0"/>
    <n v="0"/>
    <n v="260581.32296900003"/>
    <n v="0"/>
    <n v="0"/>
    <n v="260581.32296900003"/>
    <n v="0"/>
    <n v="0"/>
    <n v="260581.32296900003"/>
    <n v="0"/>
    <n v="0"/>
    <n v="0"/>
    <n v="0"/>
    <n v="0"/>
    <n v="0"/>
    <n v="0"/>
    <n v="0"/>
    <n v="0"/>
    <n v="0"/>
    <n v="0"/>
    <n v="0"/>
    <n v="0"/>
    <n v="0"/>
    <n v="0"/>
    <n v="0"/>
    <n v="0"/>
    <n v="0"/>
  </r>
  <r>
    <s v="Howell"/>
    <s v="Wildfire"/>
    <s v="Customer Service Quality &amp; Reliability"/>
    <s v="Wildfire Resiliency Plan"/>
    <s v="ED"/>
    <s v="AN"/>
    <x v="3"/>
    <s v="Transmission"/>
    <s v="2023"/>
    <n v="0.65539999999999998"/>
    <n v="0"/>
    <n v="11933.88999999949"/>
    <n v="2336.42"/>
    <n v="25037.45"/>
    <n v="8095.31"/>
    <n v="14185.59"/>
    <n v="1489952.48"/>
    <n v="243528.24"/>
    <n v="287006.71000000002"/>
    <n v="706635.53"/>
    <n v="-65061.37"/>
    <n v="22495.29"/>
    <n v="31673.18"/>
    <n v="2777818.7199999993"/>
    <n v="0"/>
    <n v="0"/>
    <n v="2777818.7199999993"/>
    <n v="0"/>
    <n v="7821.4715059996652"/>
    <n v="1531.2896680000001"/>
    <n v="16409.544730000001"/>
    <n v="5305.666174"/>
    <n v="9297.235686"/>
    <n v="976514.85539199994"/>
    <n v="159608.40849599999"/>
    <n v="188104.19773400002"/>
    <n v="463128.926362"/>
    <n v="-42641.221898000003"/>
    <n v="14743.413066000001"/>
    <n v="20758.602171999999"/>
    <n v="1820582.3890879997"/>
    <n v="0"/>
    <n v="0"/>
    <n v="1820582.3890879997"/>
    <n v="0"/>
    <n v="0"/>
    <n v="0"/>
    <n v="0"/>
    <n v="0"/>
    <n v="0"/>
    <n v="0"/>
    <n v="0"/>
    <n v="0"/>
    <n v="0"/>
    <n v="0"/>
    <n v="0"/>
    <n v="0"/>
    <n v="0"/>
    <n v="0"/>
    <n v="0"/>
    <n v="0"/>
    <n v="0"/>
  </r>
  <r>
    <s v="Howell"/>
    <s v="Wildfire"/>
    <s v="Customer Service Quality &amp; Reliability"/>
    <s v="Wildfire Resiliency Plan"/>
    <s v="ED"/>
    <s v="ID"/>
    <x v="9"/>
    <s v="E Distribution"/>
    <s v="2023"/>
    <n v="0"/>
    <n v="0"/>
    <n v="57498.05"/>
    <n v="592731.38"/>
    <n v="1583248.69"/>
    <n v="301814.51"/>
    <n v="726322.19000000006"/>
    <n v="1145734.8"/>
    <n v="217311.25000000003"/>
    <n v="962478.33"/>
    <n v="1182699.8"/>
    <n v="688658.37"/>
    <n v="1059651.4099999999"/>
    <n v="1333393.75"/>
    <n v="9851542.5299999993"/>
    <n v="0"/>
    <n v="0"/>
    <n v="9851542.5299999993"/>
    <n v="0"/>
    <n v="0"/>
    <n v="0"/>
    <n v="0"/>
    <n v="0"/>
    <n v="0"/>
    <n v="0"/>
    <n v="0"/>
    <n v="0"/>
    <n v="0"/>
    <n v="0"/>
    <n v="0"/>
    <n v="0"/>
    <n v="0"/>
    <n v="0"/>
    <n v="0"/>
    <n v="0"/>
    <n v="0"/>
    <n v="0"/>
    <n v="0"/>
    <n v="0"/>
    <n v="0"/>
    <n v="0"/>
    <n v="0"/>
    <n v="0"/>
    <n v="0"/>
    <n v="0"/>
    <n v="0"/>
    <n v="0"/>
    <n v="0"/>
    <n v="0"/>
    <n v="0"/>
    <n v="0"/>
    <n v="0"/>
    <n v="0"/>
  </r>
  <r>
    <s v="Howell"/>
    <s v="Wildfire"/>
    <s v="Customer Service Quality &amp; Reliability"/>
    <s v="Wildfire Resiliency Plan"/>
    <s v="ED"/>
    <s v="ID"/>
    <x v="15"/>
    <s v="General"/>
    <s v="2023"/>
    <n v="0"/>
    <n v="0"/>
    <n v="1201.95"/>
    <n v="1269.56"/>
    <n v="2981.02"/>
    <n v="1520.4"/>
    <n v="16964.689999999999"/>
    <n v="8371.7000000000007"/>
    <n v="1142.26"/>
    <n v="3576.05"/>
    <n v="7054.12"/>
    <n v="4920.8899999999994"/>
    <n v="23525.17"/>
    <n v="3652.36"/>
    <n v="76180.17"/>
    <n v="0"/>
    <n v="0"/>
    <n v="76180.17"/>
    <n v="0"/>
    <n v="0"/>
    <n v="0"/>
    <n v="0"/>
    <n v="0"/>
    <n v="0"/>
    <n v="0"/>
    <n v="0"/>
    <n v="0"/>
    <n v="0"/>
    <n v="0"/>
    <n v="0"/>
    <n v="0"/>
    <n v="0"/>
    <n v="0"/>
    <n v="0"/>
    <n v="0"/>
    <n v="0"/>
    <n v="0"/>
    <n v="0"/>
    <n v="0"/>
    <n v="0"/>
    <n v="0"/>
    <n v="0"/>
    <n v="0"/>
    <n v="0"/>
    <n v="0"/>
    <n v="0"/>
    <n v="0"/>
    <n v="0"/>
    <n v="0"/>
    <n v="0"/>
    <n v="0"/>
    <n v="0"/>
    <n v="0"/>
  </r>
  <r>
    <s v="Howell"/>
    <s v="Wildfire"/>
    <s v="Customer Service Quality &amp; Reliability"/>
    <s v="Wildfire Resiliency Plan"/>
    <s v="ED"/>
    <s v="WA"/>
    <x v="9"/>
    <s v="E Distribution"/>
    <s v="2023"/>
    <n v="1"/>
    <n v="0"/>
    <n v="634059.2699999999"/>
    <n v="954583.75999999989"/>
    <n v="1470175.7599999995"/>
    <n v="390913.87"/>
    <n v="1209562.26"/>
    <n v="2009677.9799999997"/>
    <n v="562568.30000000005"/>
    <n v="1506987.29"/>
    <n v="1388122.37"/>
    <n v="991741.79"/>
    <n v="1350082.23"/>
    <n v="876593.49"/>
    <n v="13345068.369999999"/>
    <n v="0"/>
    <n v="0"/>
    <n v="13345068.369999999"/>
    <n v="0"/>
    <n v="634059.2699999999"/>
    <n v="954583.75999999989"/>
    <n v="1470175.7599999995"/>
    <n v="390913.87"/>
    <n v="1209562.26"/>
    <n v="2009677.9799999997"/>
    <n v="562568.30000000005"/>
    <n v="1506987.29"/>
    <n v="1388122.37"/>
    <n v="991741.79"/>
    <n v="1350082.23"/>
    <n v="876593.49"/>
    <n v="13345068.369999999"/>
    <n v="0"/>
    <n v="0"/>
    <n v="13345068.369999999"/>
    <n v="0"/>
    <n v="0"/>
    <n v="0"/>
    <n v="0"/>
    <n v="0"/>
    <n v="0"/>
    <n v="0"/>
    <n v="0"/>
    <n v="0"/>
    <n v="0"/>
    <n v="0"/>
    <n v="0"/>
    <n v="0"/>
    <n v="0"/>
    <n v="0"/>
    <n v="0"/>
    <n v="0"/>
    <n v="0"/>
  </r>
  <r>
    <s v="Howell"/>
    <s v="Wildfire"/>
    <s v="Customer Service Quality &amp; Reliability"/>
    <s v="Wildfire Resiliency Plan"/>
    <s v="ED"/>
    <s v="WA"/>
    <x v="15"/>
    <s v="General"/>
    <s v="2023"/>
    <n v="1"/>
    <n v="0"/>
    <n v="1603.6"/>
    <n v="990.58999999999992"/>
    <n v="2057.2600000000002"/>
    <n v="931.88"/>
    <n v="1159.7"/>
    <n v="3077.92"/>
    <n v="932.62"/>
    <n v="3013.02"/>
    <n v="5417.16"/>
    <n v="3076.91"/>
    <n v="24545.11"/>
    <n v="9147.130000000001"/>
    <n v="55952.900000000009"/>
    <n v="0"/>
    <n v="0"/>
    <n v="55952.900000000009"/>
    <n v="0"/>
    <n v="1603.6"/>
    <n v="990.58999999999992"/>
    <n v="2057.2600000000002"/>
    <n v="931.88"/>
    <n v="1159.7"/>
    <n v="3077.92"/>
    <n v="932.62"/>
    <n v="3013.02"/>
    <n v="5417.16"/>
    <n v="3076.91"/>
    <n v="24545.11"/>
    <n v="9147.130000000001"/>
    <n v="55952.900000000009"/>
    <n v="0"/>
    <n v="0"/>
    <n v="55952.900000000009"/>
    <n v="0"/>
    <n v="0"/>
    <n v="0"/>
    <n v="0"/>
    <n v="0"/>
    <n v="0"/>
    <n v="0"/>
    <n v="0"/>
    <n v="0"/>
    <n v="0"/>
    <n v="0"/>
    <n v="0"/>
    <n v="0"/>
    <n v="0"/>
    <n v="0"/>
    <n v="0"/>
    <n v="0"/>
    <n v="0"/>
  </r>
  <r>
    <s v="Kensok"/>
    <s v="Large Distinct Projects"/>
    <s v="Performance &amp; Capacity"/>
    <s v="Digital Grid Network"/>
    <s v="CD"/>
    <s v="AA"/>
    <x v="15"/>
    <s v="General"/>
    <s v="2023"/>
    <n v="0.47784834680000005"/>
    <n v="0.15089759249999998"/>
    <m/>
    <m/>
    <m/>
    <m/>
    <m/>
    <m/>
    <m/>
    <m/>
    <m/>
    <n v="3139244.4499999997"/>
    <n v="128978.63"/>
    <n v="140776.91999999998"/>
    <n v="3408999.9999999995"/>
    <n v="0"/>
    <n v="0"/>
    <n v="3408999.9999999995"/>
    <n v="0"/>
    <n v="0"/>
    <n v="0"/>
    <n v="0"/>
    <n v="0"/>
    <n v="0"/>
    <n v="0"/>
    <n v="0"/>
    <n v="0"/>
    <n v="0"/>
    <n v="1500082.7706335753"/>
    <n v="61632.225118028895"/>
    <n v="67270.018489595852"/>
    <n v="1628985.0142411999"/>
    <n v="0"/>
    <n v="0"/>
    <n v="1628985.0142411999"/>
    <n v="0"/>
    <n v="0"/>
    <n v="0"/>
    <n v="0"/>
    <n v="0"/>
    <n v="0"/>
    <n v="0"/>
    <n v="0"/>
    <n v="0"/>
    <n v="0"/>
    <n v="473704.42977398651"/>
    <n v="19462.564750948273"/>
    <n v="21242.898307565094"/>
    <n v="514409.89283249987"/>
    <n v="0"/>
    <n v="0"/>
    <n v="514409.89283249987"/>
    <n v="0"/>
  </r>
  <r>
    <s v="Kensok"/>
    <s v="Large Distinct Projects"/>
    <s v="Performance &amp; Capacity"/>
    <s v="Digital Grid Network"/>
    <s v="CD"/>
    <s v="AN"/>
    <x v="15"/>
    <s v="General"/>
    <s v="2023"/>
    <n v="0.52713639880000007"/>
    <n v="0.16611495299999998"/>
    <n v="6916.7"/>
    <n v="8156.14"/>
    <n v="12346.95"/>
    <n v="1437.31"/>
    <n v="-960.28"/>
    <n v="12544.19"/>
    <n v="1900.11"/>
    <n v="10873.42"/>
    <n v="7535.15"/>
    <n v="555.85"/>
    <n v="4562.79"/>
    <n v="9185.02"/>
    <n v="75053.350000000006"/>
    <n v="0"/>
    <n v="0"/>
    <n v="75053.350000000006"/>
    <n v="0"/>
    <n v="3646.0443295799605"/>
    <n v="4299.3982677086324"/>
    <n v="6508.5267591636612"/>
    <n v="757.65841735922811"/>
    <n v="-506.19854103966406"/>
    <n v="6612.4991424629734"/>
    <n v="1001.617142723868"/>
    <n v="5731.7754614398964"/>
    <n v="3972.0518354178203"/>
    <n v="293.00876727298004"/>
    <n v="2405.2126890806521"/>
    <n v="4841.7583657059768"/>
    <n v="39563.352636875992"/>
    <n v="0"/>
    <n v="0"/>
    <n v="39563.352636875992"/>
    <n v="0"/>
    <n v="1148.9672954150999"/>
    <n v="1354.8568127614199"/>
    <n v="2051.0130189433498"/>
    <n v="238.75868309642996"/>
    <n v="-159.51686706683998"/>
    <n v="2083.7775322730699"/>
    <n v="315.63668334482998"/>
    <n v="1806.2376522492598"/>
    <n v="1251.7010880979499"/>
    <n v="92.334996625049996"/>
    <n v="757.94764639886989"/>
    <n v="1525.7691656040599"/>
    <n v="12467.483707742551"/>
    <n v="0"/>
    <n v="0"/>
    <n v="12467.483707742551"/>
    <n v="0"/>
  </r>
  <r>
    <s v="Kensok"/>
    <s v="Large Distinct Projects"/>
    <s v="Performance &amp; Capacity"/>
    <s v="Digital Grid Network"/>
    <s v="CD"/>
    <s v="WA"/>
    <x v="15"/>
    <s v="General"/>
    <s v="2023"/>
    <n v="0.77217999999999998"/>
    <n v="0.22781999999999999"/>
    <n v="90.58"/>
    <n v="811.19"/>
    <n v="258.83"/>
    <m/>
    <m/>
    <m/>
    <m/>
    <m/>
    <m/>
    <m/>
    <m/>
    <m/>
    <n v="1160.6000000000001"/>
    <n v="0"/>
    <n v="0"/>
    <n v="1160.6000000000001"/>
    <n v="0"/>
    <n v="69.944064400000002"/>
    <n v="626.38469420000001"/>
    <n v="199.86334939999998"/>
    <n v="0"/>
    <n v="0"/>
    <n v="0"/>
    <n v="0"/>
    <n v="0"/>
    <n v="0"/>
    <n v="0"/>
    <n v="0"/>
    <n v="0"/>
    <n v="896.19210799999996"/>
    <n v="0"/>
    <n v="0"/>
    <n v="896.19210799999996"/>
    <n v="0"/>
    <n v="20.6359356"/>
    <n v="184.80530580000001"/>
    <n v="58.966650599999994"/>
    <n v="0"/>
    <n v="0"/>
    <n v="0"/>
    <n v="0"/>
    <n v="0"/>
    <n v="0"/>
    <n v="0"/>
    <n v="0"/>
    <n v="0"/>
    <n v="264.407892"/>
    <n v="0"/>
    <n v="0"/>
    <n v="264.407892"/>
    <n v="0"/>
  </r>
  <r>
    <s v="Kensok"/>
    <s v="Large Distinct Projects"/>
    <s v="Performance &amp; Capacity"/>
    <s v="Digital Grid Network"/>
    <s v="CD"/>
    <s v="WA"/>
    <x v="0"/>
    <s v="General"/>
    <s v="2023"/>
    <n v="0.77217999999999998"/>
    <n v="0.22781999999999999"/>
    <n v="5.42"/>
    <n v="48.58"/>
    <n v="15.5"/>
    <m/>
    <m/>
    <m/>
    <m/>
    <m/>
    <m/>
    <m/>
    <m/>
    <m/>
    <n v="69.5"/>
    <n v="0"/>
    <n v="0"/>
    <n v="69.5"/>
    <n v="0"/>
    <n v="4.1852156000000003"/>
    <n v="37.512504399999997"/>
    <n v="11.96879"/>
    <n v="0"/>
    <n v="0"/>
    <n v="0"/>
    <n v="0"/>
    <n v="0"/>
    <n v="0"/>
    <n v="0"/>
    <n v="0"/>
    <n v="0"/>
    <n v="53.666509999999995"/>
    <n v="0"/>
    <n v="0"/>
    <n v="53.666509999999995"/>
    <n v="0"/>
    <n v="1.2347843999999999"/>
    <n v="11.067495599999999"/>
    <n v="3.5312099999999997"/>
    <n v="0"/>
    <n v="0"/>
    <n v="0"/>
    <n v="0"/>
    <n v="0"/>
    <n v="0"/>
    <n v="0"/>
    <n v="0"/>
    <n v="0"/>
    <n v="15.833489999999999"/>
    <n v="0"/>
    <n v="0"/>
    <n v="15.833489999999999"/>
    <n v="0"/>
  </r>
  <r>
    <s v="Kensok"/>
    <s v="Large Distinct Projects"/>
    <s v="Performance &amp; Capacity"/>
    <s v="Digital Grid Network"/>
    <s v="ED"/>
    <s v="WA"/>
    <x v="9"/>
    <s v="E Distribution"/>
    <s v="2023"/>
    <n v="1"/>
    <n v="0"/>
    <n v="333.78999999999996"/>
    <m/>
    <m/>
    <m/>
    <m/>
    <m/>
    <m/>
    <m/>
    <n v="0"/>
    <m/>
    <m/>
    <m/>
    <n v="333.78999999999996"/>
    <n v="0"/>
    <n v="0"/>
    <n v="333.78999999999996"/>
    <n v="0"/>
    <n v="333.78999999999996"/>
    <n v="0"/>
    <n v="0"/>
    <n v="0"/>
    <n v="0"/>
    <n v="0"/>
    <n v="0"/>
    <n v="0"/>
    <n v="0"/>
    <n v="0"/>
    <n v="0"/>
    <n v="0"/>
    <n v="333.78999999999996"/>
    <n v="0"/>
    <n v="0"/>
    <n v="333.78999999999996"/>
    <n v="0"/>
    <n v="0"/>
    <n v="0"/>
    <n v="0"/>
    <n v="0"/>
    <n v="0"/>
    <n v="0"/>
    <n v="0"/>
    <n v="0"/>
    <n v="0"/>
    <n v="0"/>
    <n v="0"/>
    <n v="0"/>
    <n v="0"/>
    <n v="0"/>
    <n v="0"/>
    <n v="0"/>
    <n v="0"/>
  </r>
  <r>
    <s v="Kensok"/>
    <s v="Large Distinct Projects"/>
    <s v="Performance &amp; Capacity"/>
    <s v="Land Mobile Radio &amp; Real Time Communication Systems"/>
    <s v="CD"/>
    <s v="AA"/>
    <x v="15"/>
    <s v="General"/>
    <s v="2023"/>
    <n v="0.47784834680000005"/>
    <n v="0.15089759249999998"/>
    <n v="8042.69"/>
    <n v="4997.9799999999996"/>
    <n v="9385.82"/>
    <n v="6196.77"/>
    <n v="1241.43"/>
    <n v="1783.5"/>
    <n v="312.57"/>
    <n v="60861.02"/>
    <n v="483153.66000000003"/>
    <n v="175657.09999999998"/>
    <n v="10131.049999999999"/>
    <n v="38069.020000000004"/>
    <n v="799832.6100000001"/>
    <n v="0"/>
    <n v="0"/>
    <n v="799832.6100000001"/>
    <n v="0"/>
    <n v="3843.1861203248923"/>
    <n v="2388.2764803394639"/>
    <n v="4484.9985703623761"/>
    <n v="2961.1162999998364"/>
    <n v="593.21527316792412"/>
    <n v="852.24252651780012"/>
    <n v="149.36105775927601"/>
    <n v="29082.337791561738"/>
    <n v="230874.17768136933"/>
    <n v="83937.454838682272"/>
    <n v="4841.1054938481402"/>
    <n v="18191.21827129614"/>
    <n v="382198.69040522916"/>
    <n v="0"/>
    <n v="0"/>
    <n v="382198.69040522916"/>
    <n v="0"/>
    <n v="1213.6225582238249"/>
    <n v="754.18314936314982"/>
    <n v="1416.2976416383499"/>
    <n v="935.07767427622491"/>
    <n v="187.328798257275"/>
    <n v="269.12585622374996"/>
    <n v="47.166060487724991"/>
    <n v="9183.7813950943491"/>
    <n v="72906.724101563552"/>
    <n v="26506.233495531742"/>
    <n v="1528.7510544971246"/>
    <n v="5744.5234668343501"/>
    <n v="120692.81525199141"/>
    <n v="0"/>
    <n v="0"/>
    <n v="120692.81525199141"/>
    <n v="0"/>
  </r>
  <r>
    <s v="Kensok"/>
    <s v="Large Distinct Projects"/>
    <s v="Performance &amp; Capacity"/>
    <s v="Land Mobile Radio &amp; Real Time Communication Systems"/>
    <s v="CD"/>
    <s v="AA"/>
    <x v="0"/>
    <s v="General"/>
    <s v="2023"/>
    <n v="0.47784834680000005"/>
    <n v="0.15089759249999998"/>
    <m/>
    <m/>
    <m/>
    <m/>
    <m/>
    <m/>
    <m/>
    <m/>
    <n v="1199864.03"/>
    <n v="25119.48"/>
    <n v="10190.76"/>
    <n v="27565.49"/>
    <n v="1262739.76"/>
    <n v="0"/>
    <n v="0"/>
    <n v="1262739.76"/>
    <n v="0"/>
    <n v="0"/>
    <n v="0"/>
    <n v="0"/>
    <n v="0"/>
    <n v="0"/>
    <n v="0"/>
    <n v="0"/>
    <n v="0"/>
    <n v="573353.04312028573"/>
    <n v="12003.301990475666"/>
    <n v="4869.6378186355687"/>
    <n v="13172.123825231934"/>
    <n v="603398.10675462883"/>
    <n v="0"/>
    <n v="0"/>
    <n v="603398.10675462883"/>
    <n v="0"/>
    <n v="0"/>
    <n v="0"/>
    <n v="0"/>
    <n v="0"/>
    <n v="0"/>
    <n v="0"/>
    <n v="0"/>
    <n v="0"/>
    <n v="181056.59345434775"/>
    <n v="3790.4690568518995"/>
    <n v="1537.7611497452999"/>
    <n v="4159.5660770828244"/>
    <n v="190544.38973802776"/>
    <n v="0"/>
    <n v="0"/>
    <n v="190544.38973802776"/>
    <n v="0"/>
  </r>
  <r>
    <s v="Kensok"/>
    <s v="Large Distinct Projects"/>
    <s v="Performance &amp; Capacity"/>
    <s v="Land Mobile Radio &amp; Real Time Communication Systems"/>
    <s v="CD"/>
    <s v="AA"/>
    <x v="6"/>
    <s v="Intangibles"/>
    <s v="2023"/>
    <n v="0.47784834680000005"/>
    <n v="0.15089759249999998"/>
    <m/>
    <m/>
    <m/>
    <m/>
    <n v="36884"/>
    <n v="5552.9"/>
    <n v="-77.540000000000006"/>
    <n v="7357.6399999999994"/>
    <n v="2213.56"/>
    <n v="1147.8900000000001"/>
    <n v="621.68999999999994"/>
    <n v="664.81000000000006"/>
    <n v="54364.95"/>
    <n v="0"/>
    <n v="0"/>
    <n v="54364.95"/>
    <n v="0"/>
    <n v="0"/>
    <n v="0"/>
    <n v="0"/>
    <n v="0"/>
    <n v="17624.958423371201"/>
    <n v="2653.4440849457201"/>
    <n v="-37.05236081087201"/>
    <n v="3515.8361103495522"/>
    <n v="1057.7459865426081"/>
    <n v="548.51733880825213"/>
    <n v="297.073538722092"/>
    <n v="317.67835943610805"/>
    <n v="25978.20148136466"/>
    <n v="0"/>
    <n v="0"/>
    <n v="25978.20148136466"/>
    <n v="0"/>
    <n v="0"/>
    <n v="0"/>
    <n v="0"/>
    <n v="0"/>
    <n v="5565.7068017699994"/>
    <n v="837.91924139324988"/>
    <n v="-11.70059932245"/>
    <n v="1110.2501624816998"/>
    <n v="334.02087485429996"/>
    <n v="173.21383745482498"/>
    <n v="93.811524281324978"/>
    <n v="100.318228469925"/>
    <n v="8203.5400713828731"/>
    <n v="0"/>
    <n v="0"/>
    <n v="8203.5400713828731"/>
    <n v="0"/>
  </r>
  <r>
    <s v="Kensok"/>
    <s v="Large Distinct Projects"/>
    <s v="Performance &amp; Capacity"/>
    <s v="Land Mobile Radio &amp; Real Time Communication Systems"/>
    <s v="CD"/>
    <s v="AA"/>
    <x v="8"/>
    <s v="Transportation"/>
    <s v="2023"/>
    <n v="0.47784834680000005"/>
    <n v="0.15089759249999998"/>
    <n v="6941.47"/>
    <m/>
    <m/>
    <m/>
    <m/>
    <m/>
    <m/>
    <m/>
    <m/>
    <m/>
    <m/>
    <n v="0"/>
    <n v="6941.47"/>
    <n v="0"/>
    <n v="0"/>
    <n v="6941.47"/>
    <n v="0"/>
    <n v="3316.9699638617963"/>
    <n v="0"/>
    <n v="0"/>
    <n v="0"/>
    <n v="0"/>
    <n v="0"/>
    <n v="0"/>
    <n v="0"/>
    <n v="0"/>
    <n v="0"/>
    <n v="0"/>
    <n v="0"/>
    <n v="3316.9699638617963"/>
    <n v="0"/>
    <n v="0"/>
    <n v="3316.9699638617963"/>
    <n v="0"/>
    <n v="1047.4511114109748"/>
    <n v="0"/>
    <n v="0"/>
    <n v="0"/>
    <n v="0"/>
    <n v="0"/>
    <n v="0"/>
    <n v="0"/>
    <n v="0"/>
    <n v="0"/>
    <n v="0"/>
    <n v="0"/>
    <n v="1047.4511114109748"/>
    <n v="0"/>
    <n v="0"/>
    <n v="1047.4511114109748"/>
    <n v="0"/>
  </r>
  <r>
    <s v="Kensok"/>
    <s v="Mandatory &amp; Compliance"/>
    <s v="Mandatory &amp; Compliance"/>
    <s v="High Voltage Protection (HVP) Refresh"/>
    <s v="CD"/>
    <s v="AA"/>
    <x v="15"/>
    <s v="General"/>
    <s v="2023"/>
    <n v="0.47784834680000005"/>
    <n v="0.15089759249999998"/>
    <m/>
    <m/>
    <m/>
    <m/>
    <n v="458891.56"/>
    <m/>
    <n v="33.6"/>
    <m/>
    <m/>
    <m/>
    <m/>
    <n v="331792.76"/>
    <n v="790717.91999999993"/>
    <n v="0"/>
    <n v="0"/>
    <n v="790717.91999999993"/>
    <n v="0"/>
    <n v="0"/>
    <n v="0"/>
    <n v="0"/>
    <n v="0"/>
    <n v="219280.57330647303"/>
    <n v="0"/>
    <n v="16.055704452480001"/>
    <n v="0"/>
    <n v="0"/>
    <n v="0"/>
    <n v="0"/>
    <n v="158546.62184620919"/>
    <n v="377843.2508571347"/>
    <n v="0"/>
    <n v="0"/>
    <n v="377843.2508571347"/>
    <n v="0"/>
    <n v="0"/>
    <n v="0"/>
    <n v="0"/>
    <n v="0"/>
    <n v="69245.631622569286"/>
    <n v="0"/>
    <n v="5.0701591079999995"/>
    <n v="0"/>
    <n v="0"/>
    <n v="0"/>
    <n v="0"/>
    <n v="50066.728692930294"/>
    <n v="119317.43047460758"/>
    <n v="0"/>
    <n v="0"/>
    <n v="119317.43047460758"/>
    <n v="0"/>
  </r>
  <r>
    <s v="Kensok"/>
    <s v="Mandatory &amp; Compliance"/>
    <s v="Mandatory &amp; Compliance"/>
    <s v="High Voltage Protection (HVP) Refresh"/>
    <s v="ED"/>
    <s v="WA"/>
    <x v="15"/>
    <s v="General"/>
    <s v="2023"/>
    <n v="1"/>
    <n v="0"/>
    <n v="-205.97"/>
    <n v="1336.23"/>
    <n v="7041.83"/>
    <n v="1136.8399999999999"/>
    <n v="-458263.35"/>
    <m/>
    <n v="-33.6"/>
    <n v="-0.01"/>
    <m/>
    <m/>
    <m/>
    <m/>
    <n v="-448988.02999999997"/>
    <n v="0"/>
    <n v="0"/>
    <n v="-448988.02999999997"/>
    <n v="0"/>
    <n v="-205.97"/>
    <n v="1336.23"/>
    <n v="7041.83"/>
    <n v="1136.8399999999999"/>
    <n v="-458263.35"/>
    <n v="0"/>
    <n v="-33.6"/>
    <n v="-0.01"/>
    <n v="0"/>
    <n v="0"/>
    <n v="0"/>
    <n v="0"/>
    <n v="-448988.02999999997"/>
    <n v="0"/>
    <n v="0"/>
    <n v="-448988.02999999997"/>
    <n v="0"/>
    <n v="0"/>
    <n v="0"/>
    <n v="0"/>
    <n v="0"/>
    <n v="0"/>
    <n v="0"/>
    <n v="0"/>
    <n v="0"/>
    <n v="0"/>
    <n v="0"/>
    <n v="0"/>
    <n v="0"/>
    <n v="0"/>
    <n v="0"/>
    <n v="0"/>
    <n v="0"/>
    <n v="0"/>
  </r>
  <r>
    <s v="Kensok"/>
    <s v="Mandatory &amp; Compliance"/>
    <s v="Mandatory &amp; Compliance"/>
    <s v="Identity and Access Governance"/>
    <s v="CD"/>
    <s v="AA"/>
    <x v="1"/>
    <s v="Intangibles"/>
    <s v="2023"/>
    <n v="0.47784834680000005"/>
    <n v="0.15089759249999998"/>
    <m/>
    <m/>
    <m/>
    <m/>
    <n v="856646.17"/>
    <n v="60353.38"/>
    <n v="3426.63"/>
    <n v="23514.52"/>
    <n v="19093.72"/>
    <n v="421.81"/>
    <m/>
    <m/>
    <n v="963456.2300000001"/>
    <n v="0"/>
    <n v="0"/>
    <n v="963456.2300000001"/>
    <n v="0"/>
    <n v="0"/>
    <n v="0"/>
    <n v="0"/>
    <n v="0"/>
    <n v="409346.95612705179"/>
    <n v="28839.762856792186"/>
    <n v="1637.4094805952843"/>
    <n v="11236.374507795537"/>
    <n v="9123.9025362620978"/>
    <n v="201.56121116370801"/>
    <n v="0"/>
    <n v="0"/>
    <n v="460385.96671966062"/>
    <n v="0"/>
    <n v="0"/>
    <n v="460385.96671966062"/>
    <n v="0"/>
    <n v="0"/>
    <n v="0"/>
    <n v="0"/>
    <n v="0"/>
    <n v="129265.84467734571"/>
    <n v="9107.1797412376491"/>
    <n v="517.07021738827495"/>
    <n v="3548.2844567930997"/>
    <n v="2881.1963798690999"/>
    <n v="63.650113492424993"/>
    <n v="0"/>
    <n v="0"/>
    <n v="145383.22558612627"/>
    <n v="0"/>
    <n v="0"/>
    <n v="145383.22558612627"/>
    <n v="0"/>
  </r>
  <r>
    <s v="Kensok"/>
    <s v="Mandatory &amp; Compliance"/>
    <s v="Mandatory &amp; Compliance"/>
    <s v="Payment Card Industry Compliance (PCI)"/>
    <s v="CD"/>
    <s v="AA"/>
    <x v="0"/>
    <s v="General"/>
    <s v="2023"/>
    <n v="0.47784834680000005"/>
    <n v="0.15089759249999998"/>
    <n v="-1210.95"/>
    <m/>
    <m/>
    <m/>
    <m/>
    <m/>
    <m/>
    <m/>
    <m/>
    <m/>
    <m/>
    <m/>
    <n v="-1210.95"/>
    <n v="0"/>
    <n v="0"/>
    <n v="-1210.95"/>
    <n v="0"/>
    <n v="-578.65045555746008"/>
    <n v="0"/>
    <n v="0"/>
    <n v="0"/>
    <n v="0"/>
    <n v="0"/>
    <n v="0"/>
    <n v="0"/>
    <n v="0"/>
    <n v="0"/>
    <n v="0"/>
    <n v="0"/>
    <n v="-578.65045555746008"/>
    <n v="0"/>
    <n v="0"/>
    <n v="-578.65045555746008"/>
    <n v="0"/>
    <n v="-182.72943963787498"/>
    <n v="0"/>
    <n v="0"/>
    <n v="0"/>
    <n v="0"/>
    <n v="0"/>
    <n v="0"/>
    <n v="0"/>
    <n v="0"/>
    <n v="0"/>
    <n v="0"/>
    <n v="0"/>
    <n v="-182.72943963787498"/>
    <n v="0"/>
    <n v="0"/>
    <n v="-182.72943963787498"/>
    <n v="0"/>
  </r>
  <r>
    <s v="Kensok"/>
    <s v="Mandatory &amp; Compliance"/>
    <s v="Mandatory &amp; Compliance"/>
    <s v="Payment Card Industry Compliance (PCI)"/>
    <s v="CD"/>
    <s v="AA"/>
    <x v="6"/>
    <s v="Intangibles"/>
    <s v="2023"/>
    <n v="0.47784834680000005"/>
    <n v="0.15089759249999998"/>
    <n v="-996.51"/>
    <m/>
    <m/>
    <m/>
    <m/>
    <m/>
    <m/>
    <m/>
    <m/>
    <m/>
    <m/>
    <m/>
    <n v="-996.51"/>
    <n v="0"/>
    <n v="0"/>
    <n v="-996.51"/>
    <n v="0"/>
    <n v="-476.18065606966803"/>
    <n v="0"/>
    <n v="0"/>
    <n v="0"/>
    <n v="0"/>
    <n v="0"/>
    <n v="0"/>
    <n v="0"/>
    <n v="0"/>
    <n v="0"/>
    <n v="0"/>
    <n v="0"/>
    <n v="-476.18065606966803"/>
    <n v="0"/>
    <n v="0"/>
    <n v="-476.18065606966803"/>
    <n v="0"/>
    <n v="-150.37095990217497"/>
    <n v="0"/>
    <n v="0"/>
    <n v="0"/>
    <n v="0"/>
    <n v="0"/>
    <n v="0"/>
    <n v="0"/>
    <n v="0"/>
    <n v="0"/>
    <n v="0"/>
    <n v="0"/>
    <n v="-150.37095990217497"/>
    <n v="0"/>
    <n v="0"/>
    <n v="-150.37095990217497"/>
    <n v="0"/>
  </r>
  <r>
    <s v="Kensok"/>
    <s v="Mandatory &amp; Compliance"/>
    <s v="Mandatory &amp; Compliance"/>
    <s v="Security Compliance"/>
    <s v="CD"/>
    <s v="AA"/>
    <x v="0"/>
    <s v="General"/>
    <s v="2023"/>
    <n v="0.47784834680000005"/>
    <n v="0.15089759249999998"/>
    <n v="8929.5400000000009"/>
    <n v="15839.38"/>
    <n v="18653.830000000002"/>
    <n v="1686.3"/>
    <n v="2356.7399999999998"/>
    <n v="2623.09"/>
    <n v="-495.48"/>
    <n v="601.29"/>
    <m/>
    <m/>
    <m/>
    <m/>
    <n v="50194.69"/>
    <n v="0"/>
    <n v="0"/>
    <n v="50194.69"/>
    <n v="0"/>
    <n v="4266.9659266844728"/>
    <n v="7568.8215473369846"/>
    <n v="8913.7018269882465"/>
    <n v="805.79566720884009"/>
    <n v="1126.1643128374319"/>
    <n v="1253.4392200076122"/>
    <n v="-236.76429887246402"/>
    <n v="287.32543244737201"/>
    <n v="0"/>
    <n v="0"/>
    <n v="0"/>
    <n v="0"/>
    <n v="23985.449634638491"/>
    <n v="0"/>
    <n v="0"/>
    <n v="23985.449634638491"/>
    <n v="0"/>
    <n v="1347.4460881324501"/>
    <n v="2390.1243086926497"/>
    <n v="2814.8180379042751"/>
    <n v="254.45861023274998"/>
    <n v="355.62639214844995"/>
    <n v="395.81796591082497"/>
    <n v="-74.766739131899996"/>
    <n v="90.733213394324977"/>
    <n v="0"/>
    <n v="0"/>
    <n v="0"/>
    <n v="0"/>
    <n v="7574.2578772838242"/>
    <n v="0"/>
    <n v="0"/>
    <n v="7574.2578772838242"/>
    <n v="0"/>
  </r>
  <r>
    <s v="Kensok"/>
    <s v="Mandatory &amp; Compliance"/>
    <s v="Mandatory &amp; Compliance"/>
    <s v="Security Compliance"/>
    <s v="CD"/>
    <s v="AA"/>
    <x v="10"/>
    <s v="Intangibles"/>
    <s v="2023"/>
    <n v="0.47784834680000005"/>
    <n v="0.15089759249999998"/>
    <m/>
    <m/>
    <m/>
    <m/>
    <m/>
    <m/>
    <m/>
    <m/>
    <m/>
    <m/>
    <m/>
    <n v="232296.23"/>
    <n v="232296.23"/>
    <n v="0"/>
    <n v="0"/>
    <n v="232296.23"/>
    <n v="0"/>
    <n v="0"/>
    <n v="0"/>
    <n v="0"/>
    <n v="0"/>
    <n v="0"/>
    <n v="0"/>
    <n v="0"/>
    <n v="0"/>
    <n v="0"/>
    <n v="0"/>
    <n v="0"/>
    <n v="111002.36947337259"/>
    <n v="111002.36947337259"/>
    <n v="0"/>
    <n v="0"/>
    <n v="111002.36947337259"/>
    <n v="0"/>
    <n v="0"/>
    <n v="0"/>
    <n v="0"/>
    <n v="0"/>
    <n v="0"/>
    <n v="0"/>
    <n v="0"/>
    <n v="0"/>
    <n v="0"/>
    <n v="0"/>
    <n v="0"/>
    <n v="35052.941853826276"/>
    <n v="35052.941853826276"/>
    <n v="0"/>
    <n v="0"/>
    <n v="35052.941853826276"/>
    <n v="0"/>
  </r>
  <r>
    <s v="Kensok"/>
    <s v="Programs"/>
    <s v="Failed Plant &amp; Operations"/>
    <s v="Technology Failed Assets"/>
    <s v="CD"/>
    <s v="AA"/>
    <x v="15"/>
    <s v="General"/>
    <s v="2023"/>
    <n v="0.47784834680000005"/>
    <n v="0.15089759249999998"/>
    <n v="6824.17"/>
    <n v="5114.7"/>
    <n v="129055.62"/>
    <n v="211355.33000000002"/>
    <n v="13381.36"/>
    <n v="62314.020000000004"/>
    <n v="8380.31"/>
    <n v="42004.859999999993"/>
    <n v="30852.440000000002"/>
    <n v="3021.08"/>
    <n v="125503.2"/>
    <n v="41586.11"/>
    <n v="679393.2"/>
    <n v="0"/>
    <n v="0"/>
    <n v="679393.2"/>
    <n v="0"/>
    <n v="3260.9183527821565"/>
    <n v="2444.0509393779603"/>
    <n v="61669.014662249021"/>
    <n v="100995.79502786846"/>
    <n v="6394.2607539356486"/>
    <n v="29776.651439462141"/>
    <n v="4004.5172791715081"/>
    <n v="20071.952908565447"/>
    <n v="14742.787448746194"/>
    <n v="1443.618083550544"/>
    <n v="59971.496638109762"/>
    <n v="19871.853913342951"/>
    <n v="324646.91744716174"/>
    <n v="0"/>
    <n v="0"/>
    <n v="324646.91744716174"/>
    <n v="0"/>
    <n v="1029.7508238107248"/>
    <n v="771.79591635974987"/>
    <n v="19474.182356594847"/>
    <n v="31893.010459043024"/>
    <n v="2019.2150083757999"/>
    <n v="9403.0355969968496"/>
    <n v="1264.5686034036748"/>
    <n v="6338.4322472995482"/>
    <n v="4655.5589187506994"/>
    <n v="455.87369874989992"/>
    <n v="18938.130731045996"/>
    <n v="6275.2438804401745"/>
    <n v="102518.79824087098"/>
    <n v="0"/>
    <n v="0"/>
    <n v="102518.79824087098"/>
    <n v="0"/>
  </r>
  <r>
    <s v="Kensok"/>
    <s v="Programs"/>
    <s v="Failed Plant &amp; Operations"/>
    <s v="Technology Failed Assets"/>
    <s v="CD"/>
    <s v="AA"/>
    <x v="16"/>
    <s v="General"/>
    <s v="2023"/>
    <n v="0.47784834680000005"/>
    <n v="0.15089759249999998"/>
    <m/>
    <m/>
    <n v="330.15"/>
    <n v="-15.6"/>
    <n v="8734.75"/>
    <n v="781.11"/>
    <n v="-20.47"/>
    <n v="2765.52"/>
    <n v="2619.9499999999998"/>
    <n v="-34.82"/>
    <m/>
    <n v="1142.72"/>
    <n v="16303.31"/>
    <n v="0"/>
    <n v="0"/>
    <n v="16303.31"/>
    <n v="0"/>
    <n v="0"/>
    <n v="0"/>
    <n v="157.76163169602"/>
    <n v="-7.4544342100800005"/>
    <n v="4173.8858472113006"/>
    <n v="373.25212216894806"/>
    <n v="-9.781555658996"/>
    <n v="1321.4991600423361"/>
    <n v="1251.93877619866"/>
    <n v="-16.638679435576002"/>
    <n v="0"/>
    <n v="546.04686285529601"/>
    <n v="7790.5097308679105"/>
    <n v="0"/>
    <n v="0"/>
    <n v="7790.5097308679105"/>
    <n v="0"/>
    <n v="0"/>
    <n v="0"/>
    <n v="49.818840163874988"/>
    <n v="-2.3540024429999997"/>
    <n v="1318.0527460893748"/>
    <n v="117.86761847767499"/>
    <n v="-3.0888737184749995"/>
    <n v="417.31031001059995"/>
    <n v="395.34414747037493"/>
    <n v="-5.2542541708499995"/>
    <n v="0"/>
    <n v="172.43369690159997"/>
    <n v="2460.1302287811745"/>
    <n v="0"/>
    <n v="0"/>
    <n v="2460.1302287811745"/>
    <n v="0"/>
  </r>
  <r>
    <s v="Kensok"/>
    <s v="Programs"/>
    <s v="Failed Plant &amp; Operations"/>
    <s v="Technology Failed Assets"/>
    <s v="CD"/>
    <s v="AA"/>
    <x v="0"/>
    <s v="General"/>
    <s v="2023"/>
    <n v="0.47784834680000005"/>
    <n v="0.15089759249999998"/>
    <n v="21091.090000000004"/>
    <n v="126766.19"/>
    <n v="87466.06"/>
    <n v="43431.79"/>
    <n v="139068.37"/>
    <n v="86352.26"/>
    <n v="12757.899999999998"/>
    <n v="32726.370000000003"/>
    <n v="40420.17"/>
    <n v="79490.059999999983"/>
    <n v="24628.420000000002"/>
    <n v="35711.120000000003"/>
    <n v="729909.8"/>
    <n v="0"/>
    <n v="0"/>
    <n v="729909.8"/>
    <n v="0"/>
    <n v="10078.342488710015"/>
    <n v="60575.014321634699"/>
    <n v="41795.512172109607"/>
    <n v="20753.809050064774"/>
    <n v="66453.590696670726"/>
    <n v="41263.284683443766"/>
    <n v="6096.3414236397193"/>
    <n v="15638.24180126512"/>
    <n v="19314.711411874956"/>
    <n v="37984.193758032801"/>
    <n v="11768.649781296059"/>
    <n v="17064.499654376417"/>
    <n v="348786.19124311872"/>
    <n v="0"/>
    <n v="0"/>
    <n v="348786.19124311872"/>
    <n v="0"/>
    <n v="3182.5947042008252"/>
    <n v="19128.712881397572"/>
    <n v="13198.417879460549"/>
    <n v="6553.7525489655745"/>
    <n v="20985.082225899223"/>
    <n v="13030.348140934047"/>
    <n v="1925.1363953557495"/>
    <n v="4938.3304442642248"/>
    <n v="6099.3063414407243"/>
    <n v="11994.858681680545"/>
    <n v="3716.3692850788498"/>
    <n v="5388.7220334785998"/>
    <n v="110141.63156215647"/>
    <n v="0"/>
    <n v="0"/>
    <n v="110141.63156215647"/>
    <n v="0"/>
  </r>
  <r>
    <s v="Kensok"/>
    <s v="Programs"/>
    <s v="Performance &amp; Capacity"/>
    <s v="Enterprise &amp; Control Network Infrastructure"/>
    <s v="CD"/>
    <s v="AA"/>
    <x v="15"/>
    <s v="General"/>
    <s v="2023"/>
    <n v="0.47784834680000005"/>
    <n v="0.15089759249999998"/>
    <n v="-7155.5600000000013"/>
    <n v="-116281.68"/>
    <n v="101865.61000000002"/>
    <n v="-12061.649999999998"/>
    <n v="23153.739999999998"/>
    <n v="-42697.75"/>
    <n v="-11763.46"/>
    <n v="2493.7400000000002"/>
    <n v="4852.76"/>
    <n v="1834.91"/>
    <n v="779313.5"/>
    <n v="13065.23"/>
    <n v="736619.39"/>
    <n v="0"/>
    <n v="0"/>
    <n v="736619.39"/>
    <n v="0"/>
    <n v="-3419.2725164282087"/>
    <n v="-55565.008551126622"/>
    <n v="48676.31333427356"/>
    <n v="-5763.6395121802198"/>
    <n v="11063.976381237033"/>
    <n v="-20403.049249579701"/>
    <n v="-5621.1499136479279"/>
    <n v="1191.6295363490322"/>
    <n v="2318.8833434171684"/>
    <n v="876.80871002678816"/>
    <n v="372393.66761392186"/>
    <n v="6243.1985560617641"/>
    <n v="351992.35773232451"/>
    <n v="0"/>
    <n v="0"/>
    <n v="351992.35773232451"/>
    <n v="0"/>
    <n v="-1079.7567769893001"/>
    <n v="-17546.625563855396"/>
    <n v="15371.275307543925"/>
    <n v="-1820.0739465776244"/>
    <n v="3493.8436233709494"/>
    <n v="-6442.9876801668743"/>
    <n v="-1775.0777934700498"/>
    <n v="376.29936232094997"/>
    <n v="732.26980098029992"/>
    <n v="276.88350145417496"/>
    <n v="117596.53095274874"/>
    <n v="1971.5117524587747"/>
    <n v="111154.09253981856"/>
    <n v="0"/>
    <n v="0"/>
    <n v="111154.09253981856"/>
    <n v="0"/>
  </r>
  <r>
    <s v="Kensok"/>
    <s v="Programs"/>
    <s v="Performance &amp; Capacity"/>
    <s v="Environmental Control &amp; Monitoring Systems"/>
    <s v="CD"/>
    <s v="AA"/>
    <x v="15"/>
    <s v="General"/>
    <s v="2023"/>
    <n v="0.47784834680000005"/>
    <n v="0.15089759249999998"/>
    <n v="3438.1099999999997"/>
    <n v="28884.5"/>
    <n v="24320.14"/>
    <n v="26246.31"/>
    <n v="180216.34999999998"/>
    <n v="53875.090000000004"/>
    <n v="25468.800000000003"/>
    <n v="18996.960000000003"/>
    <n v="23324.94"/>
    <n v="4499.3399999999992"/>
    <n v="123008.10000000002"/>
    <n v="23132.760000000002"/>
    <n v="535411.4"/>
    <n v="0"/>
    <n v="0"/>
    <n v="535411.4"/>
    <n v="0"/>
    <n v="1642.8951796165479"/>
    <n v="13802.410573144602"/>
    <n v="11621.338692944553"/>
    <n v="12541.755843100309"/>
    <n v="86116.084913830171"/>
    <n v="25744.122690201217"/>
    <n v="12170.223974979843"/>
    <n v="9077.6659302257303"/>
    <n v="11145.784018209193"/>
    <n v="2150.0021806911118"/>
    <n v="58779.217228009096"/>
    <n v="11053.951122921169"/>
    <n v="255845.45234787354"/>
    <n v="0"/>
    <n v="0"/>
    <n v="255845.45234787354"/>
    <n v="0"/>
    <n v="518.80252175017495"/>
    <n v="4358.6015105662491"/>
    <n v="3669.8505752629494"/>
    <n v="3960.5049910086746"/>
    <n v="27194.21334413737"/>
    <n v="8129.6213767208246"/>
    <n v="3843.1806038640002"/>
    <n v="2866.5955288188002"/>
    <n v="3519.6772912069496"/>
    <n v="678.93957383894985"/>
    <n v="18561.62614799925"/>
    <n v="3490.6777918803"/>
    <n v="80792.291257054487"/>
    <n v="0"/>
    <n v="0"/>
    <n v="80792.291257054487"/>
    <n v="0"/>
  </r>
  <r>
    <s v="Kensok"/>
    <s v="Programs"/>
    <s v="Performance &amp; Capacity"/>
    <s v="Environmental Control &amp; Monitoring Systems"/>
    <s v="CD"/>
    <s v="AA"/>
    <x v="0"/>
    <s v="General"/>
    <s v="2023"/>
    <n v="0.47784834680000005"/>
    <n v="0.15089759249999998"/>
    <n v="-85.24"/>
    <n v="835.88"/>
    <n v="4622.4399999999996"/>
    <n v="-170.21"/>
    <m/>
    <m/>
    <m/>
    <m/>
    <m/>
    <m/>
    <m/>
    <m/>
    <n v="5202.87"/>
    <n v="0"/>
    <n v="0"/>
    <n v="5202.87"/>
    <n v="0"/>
    <n v="-40.731793081231999"/>
    <n v="399.42387612318402"/>
    <n v="2208.8253121821922"/>
    <n v="-81.334567108828011"/>
    <n v="0"/>
    <n v="0"/>
    <n v="0"/>
    <n v="0"/>
    <n v="0"/>
    <n v="0"/>
    <n v="0"/>
    <n v="0"/>
    <n v="2486.1828281153162"/>
    <n v="0"/>
    <n v="0"/>
    <n v="2486.1828281153162"/>
    <n v="0"/>
    <n v="-12.862510784699998"/>
    <n v="126.13227961889999"/>
    <n v="697.51506747569988"/>
    <n v="-25.684279219424997"/>
    <n v="0"/>
    <n v="0"/>
    <n v="0"/>
    <n v="0"/>
    <n v="0"/>
    <n v="0"/>
    <n v="0"/>
    <n v="0"/>
    <n v="785.10055709047492"/>
    <n v="0"/>
    <n v="0"/>
    <n v="785.10055709047492"/>
    <n v="0"/>
  </r>
  <r>
    <s v="Kensok"/>
    <s v="Programs"/>
    <s v="Performance &amp; Capacity"/>
    <s v="Environmental Control &amp; Monitoring Systems"/>
    <s v="ED"/>
    <s v="AN"/>
    <x v="2"/>
    <s v="Production - Hydro"/>
    <s v="2023"/>
    <n v="0.65539999999999998"/>
    <n v="0"/>
    <m/>
    <m/>
    <m/>
    <m/>
    <m/>
    <m/>
    <m/>
    <m/>
    <m/>
    <m/>
    <n v="86358.21"/>
    <n v="1086.4100000000001"/>
    <n v="87444.62000000001"/>
    <n v="0"/>
    <n v="0"/>
    <n v="87444.62000000001"/>
    <n v="0"/>
    <n v="0"/>
    <n v="0"/>
    <n v="0"/>
    <n v="0"/>
    <n v="0"/>
    <n v="0"/>
    <n v="0"/>
    <n v="0"/>
    <n v="0"/>
    <n v="0"/>
    <n v="56599.170834000004"/>
    <n v="712.03311400000007"/>
    <n v="57311.203948000002"/>
    <n v="0"/>
    <n v="0"/>
    <n v="57311.203948000002"/>
    <n v="0"/>
    <n v="0"/>
    <n v="0"/>
    <n v="0"/>
    <n v="0"/>
    <n v="0"/>
    <n v="0"/>
    <n v="0"/>
    <n v="0"/>
    <n v="0"/>
    <n v="0"/>
    <n v="0"/>
    <n v="0"/>
    <n v="0"/>
    <n v="0"/>
    <n v="0"/>
    <n v="0"/>
    <n v="0"/>
  </r>
  <r>
    <s v="Kensok"/>
    <s v="Programs"/>
    <s v="Performance &amp; Capacity"/>
    <s v="Fiber Network Lease Service Replacement"/>
    <s v="CD"/>
    <s v="AA"/>
    <x v="15"/>
    <s v="General"/>
    <s v="2023"/>
    <n v="0.47784834680000005"/>
    <n v="0.15089759249999998"/>
    <m/>
    <m/>
    <m/>
    <m/>
    <m/>
    <m/>
    <n v="568087.09"/>
    <n v="3170.76"/>
    <n v="671126.7"/>
    <n v="2324.9299999999998"/>
    <n v="236311.03"/>
    <n v="606335.39"/>
    <n v="2087355.9"/>
    <n v="0"/>
    <n v="0"/>
    <n v="2087355.9"/>
    <n v="0"/>
    <n v="0"/>
    <n v="0"/>
    <n v="0"/>
    <n v="0"/>
    <n v="0"/>
    <n v="0"/>
    <n v="271459.47679492284"/>
    <n v="1515.1424240995682"/>
    <n v="320696.78408833954"/>
    <n v="1110.963956925724"/>
    <n v="112920.83501610521"/>
    <n v="289736.3637178333"/>
    <n v="997439.56599822617"/>
    <n v="0"/>
    <n v="0"/>
    <n v="997439.56599822617"/>
    <n v="0"/>
    <n v="0"/>
    <n v="0"/>
    <n v="0"/>
    <n v="0"/>
    <n v="0"/>
    <n v="0"/>
    <n v="85722.974211330817"/>
    <n v="478.46005039529996"/>
    <n v="101271.40329246974"/>
    <n v="350.82633973102492"/>
    <n v="35658.765508195269"/>
    <n v="91494.550598548565"/>
    <n v="314976.98000067071"/>
    <n v="0"/>
    <n v="0"/>
    <n v="314976.98000067071"/>
    <n v="0"/>
  </r>
  <r>
    <s v="Kensok"/>
    <s v="Programs"/>
    <s v="Performance &amp; Capacity"/>
    <s v="Fiber Network Lease Service Replacement"/>
    <s v="ED"/>
    <s v="AN"/>
    <x v="3"/>
    <s v="Transmission"/>
    <s v="2023"/>
    <n v="0.65539999999999998"/>
    <n v="0"/>
    <n v="14264.07"/>
    <n v="5761.61"/>
    <n v="-9034.77"/>
    <n v="-36.29"/>
    <n v="47.36"/>
    <m/>
    <m/>
    <m/>
    <m/>
    <m/>
    <n v="657750.42000000004"/>
    <n v="120376.81"/>
    <n v="789129.21"/>
    <n v="0"/>
    <n v="0"/>
    <n v="789129.21"/>
    <n v="0"/>
    <n v="9348.6714780000002"/>
    <n v="3776.1591939999998"/>
    <n v="-5921.388258"/>
    <n v="-23.784465999999998"/>
    <n v="31.039743999999999"/>
    <n v="0"/>
    <n v="0"/>
    <n v="0"/>
    <n v="0"/>
    <n v="0"/>
    <n v="431089.625268"/>
    <n v="78894.961274000001"/>
    <n v="517195.28423400002"/>
    <n v="0"/>
    <n v="0"/>
    <n v="517195.28423400002"/>
    <n v="0"/>
    <n v="0"/>
    <n v="0"/>
    <n v="0"/>
    <n v="0"/>
    <n v="0"/>
    <n v="0"/>
    <n v="0"/>
    <n v="0"/>
    <n v="0"/>
    <n v="0"/>
    <n v="0"/>
    <n v="0"/>
    <n v="0"/>
    <n v="0"/>
    <n v="0"/>
    <n v="0"/>
    <n v="0"/>
  </r>
  <r>
    <s v="Kensok"/>
    <s v="Short-Lived Assets"/>
    <s v="Asset Condition"/>
    <s v="Atlas"/>
    <s v="CD"/>
    <s v="AA"/>
    <x v="1"/>
    <s v="Intangibles"/>
    <s v="2023"/>
    <n v="0.47784834680000005"/>
    <n v="0.15089759249999998"/>
    <n v="4434.25"/>
    <n v="10276.219999999999"/>
    <n v="3221.72"/>
    <n v="184.11"/>
    <n v="293065.32"/>
    <n v="146087.29999999999"/>
    <n v="2990.15"/>
    <n v="7611.78"/>
    <m/>
    <m/>
    <n v="192793.1"/>
    <n v="85292.5"/>
    <n v="745956.45000000007"/>
    <n v="0"/>
    <n v="0"/>
    <n v="745956.45000000007"/>
    <n v="0"/>
    <n v="2118.8990317979001"/>
    <n v="4910.4747383530957"/>
    <n v="1539.493575852496"/>
    <n v="87.976659129348022"/>
    <n v="140040.77866641298"/>
    <n v="69807.574793475636"/>
    <n v="1428.8382341840202"/>
    <n v="3637.2764892053042"/>
    <n v="0"/>
    <n v="0"/>
    <n v="92125.864109447095"/>
    <n v="40756.880119439003"/>
    <n v="356454.05641729687"/>
    <n v="0"/>
    <n v="0"/>
    <n v="356454.05641729687"/>
    <n v="0"/>
    <n v="669.11764954312491"/>
    <n v="1550.6568580003498"/>
    <n v="486.14979170909993"/>
    <n v="27.781755755174999"/>
    <n v="44222.851233242094"/>
    <n v="22044.221864825246"/>
    <n v="451.20643621387495"/>
    <n v="1148.5992766396498"/>
    <n v="0"/>
    <n v="0"/>
    <n v="29092.014640611749"/>
    <n v="12870.432908306249"/>
    <n v="112563.03241484662"/>
    <n v="0"/>
    <n v="0"/>
    <n v="112563.03241484662"/>
    <n v="0"/>
  </r>
  <r>
    <s v="Kensok"/>
    <s v="Short-Lived Assets"/>
    <s v="Asset Condition"/>
    <s v="Outage Management System &amp; Advanced Distribution Management System (OMS &amp; ADMS)"/>
    <s v="CD"/>
    <s v="AA"/>
    <x v="15"/>
    <s v="General"/>
    <s v="2023"/>
    <n v="0.47784834680000005"/>
    <n v="0.15089759249999998"/>
    <m/>
    <m/>
    <m/>
    <m/>
    <m/>
    <m/>
    <m/>
    <m/>
    <m/>
    <m/>
    <m/>
    <n v="400.6"/>
    <n v="400.6"/>
    <n v="0"/>
    <n v="0"/>
    <n v="400.6"/>
    <n v="0"/>
    <n v="0"/>
    <n v="0"/>
    <n v="0"/>
    <n v="0"/>
    <n v="0"/>
    <n v="0"/>
    <n v="0"/>
    <n v="0"/>
    <n v="0"/>
    <n v="0"/>
    <n v="0"/>
    <n v="191.42604772808002"/>
    <n v="191.42604772808002"/>
    <n v="0"/>
    <n v="0"/>
    <n v="191.42604772808002"/>
    <n v="0"/>
    <n v="0"/>
    <n v="0"/>
    <n v="0"/>
    <n v="0"/>
    <n v="0"/>
    <n v="0"/>
    <n v="0"/>
    <n v="0"/>
    <n v="0"/>
    <n v="0"/>
    <n v="0"/>
    <n v="60.449575555499997"/>
    <n v="60.449575555499997"/>
    <n v="0"/>
    <n v="0"/>
    <n v="60.449575555499997"/>
    <n v="0"/>
  </r>
  <r>
    <s v="Kensok"/>
    <s v="Short-Lived Assets"/>
    <s v="Asset Condition"/>
    <s v="Outage Management System &amp; Advanced Distribution Management System (OMS &amp; ADMS)"/>
    <s v="CD"/>
    <s v="AA"/>
    <x v="0"/>
    <s v="General"/>
    <s v="2023"/>
    <n v="0.47784834680000005"/>
    <n v="0.15089759249999998"/>
    <m/>
    <m/>
    <m/>
    <m/>
    <m/>
    <m/>
    <m/>
    <m/>
    <m/>
    <n v="200639.55"/>
    <n v="12876.71"/>
    <n v="1240215.21"/>
    <n v="1453731.47"/>
    <n v="0"/>
    <n v="0"/>
    <n v="1453731.47"/>
    <n v="0"/>
    <n v="0"/>
    <n v="0"/>
    <n v="0"/>
    <n v="0"/>
    <n v="0"/>
    <n v="0"/>
    <n v="0"/>
    <n v="0"/>
    <n v="0"/>
    <n v="95875.277270195947"/>
    <n v="6153.1145857230285"/>
    <n v="592634.78777471487"/>
    <n v="694663.17963063391"/>
    <n v="0"/>
    <n v="0"/>
    <n v="694663.17963063391"/>
    <n v="0"/>
    <n v="0"/>
    <n v="0"/>
    <n v="0"/>
    <n v="0"/>
    <n v="0"/>
    <n v="0"/>
    <n v="0"/>
    <n v="0"/>
    <n v="0"/>
    <n v="30276.025055283371"/>
    <n v="1943.0645383206747"/>
    <n v="187145.4893708819"/>
    <n v="219364.57896448596"/>
    <n v="0"/>
    <n v="0"/>
    <n v="219364.57896448596"/>
    <n v="0"/>
  </r>
  <r>
    <s v="Kensok"/>
    <s v="Short-Lived Assets"/>
    <s v="Asset Condition"/>
    <s v="Outage Management System &amp; Advanced Distribution Management System (OMS &amp; ADMS)"/>
    <s v="CD"/>
    <s v="AA"/>
    <x v="6"/>
    <s v="Intangibles"/>
    <s v="2023"/>
    <n v="0.47784834680000005"/>
    <n v="0.15089759249999998"/>
    <m/>
    <m/>
    <m/>
    <m/>
    <m/>
    <m/>
    <m/>
    <m/>
    <m/>
    <m/>
    <n v="8655.9"/>
    <n v="1190.08"/>
    <n v="9845.98"/>
    <n v="0"/>
    <n v="0"/>
    <n v="9845.98"/>
    <n v="0"/>
    <n v="0"/>
    <n v="0"/>
    <n v="0"/>
    <n v="0"/>
    <n v="0"/>
    <n v="0"/>
    <n v="0"/>
    <n v="0"/>
    <n v="0"/>
    <n v="0"/>
    <n v="4136.2075050661206"/>
    <n v="568.677760559744"/>
    <n v="4704.8852656258641"/>
    <n v="0"/>
    <n v="0"/>
    <n v="4704.8852656258641"/>
    <n v="0"/>
    <n v="0"/>
    <n v="0"/>
    <n v="0"/>
    <n v="0"/>
    <n v="0"/>
    <n v="0"/>
    <n v="0"/>
    <n v="0"/>
    <n v="0"/>
    <n v="0"/>
    <n v="1306.1544709207499"/>
    <n v="179.58020688239998"/>
    <n v="1485.7346778031499"/>
    <n v="0"/>
    <n v="0"/>
    <n v="1485.7346778031499"/>
    <n v="0"/>
  </r>
  <r>
    <s v="Kensok"/>
    <s v="Short-Lived Assets"/>
    <s v="Asset Condition"/>
    <s v="Outage Management System &amp; Advanced Distribution Management System (OMS &amp; ADMS)"/>
    <s v="ED"/>
    <s v="AN"/>
    <x v="0"/>
    <s v="General"/>
    <s v="2023"/>
    <n v="0.68266000000000004"/>
    <n v="0"/>
    <m/>
    <m/>
    <m/>
    <m/>
    <m/>
    <m/>
    <m/>
    <m/>
    <m/>
    <m/>
    <n v="35526.21"/>
    <n v="5847.78"/>
    <n v="41373.99"/>
    <n v="0"/>
    <n v="0"/>
    <n v="41373.99"/>
    <n v="0"/>
    <n v="0"/>
    <n v="0"/>
    <n v="0"/>
    <n v="0"/>
    <n v="0"/>
    <n v="0"/>
    <n v="0"/>
    <n v="0"/>
    <n v="0"/>
    <n v="0"/>
    <n v="24252.322518600002"/>
    <n v="3992.0454948000001"/>
    <n v="28244.368013400002"/>
    <n v="0"/>
    <n v="0"/>
    <n v="28244.368013400002"/>
    <n v="0"/>
    <n v="0"/>
    <n v="0"/>
    <n v="0"/>
    <n v="0"/>
    <n v="0"/>
    <n v="0"/>
    <n v="0"/>
    <n v="0"/>
    <n v="0"/>
    <n v="0"/>
    <n v="0"/>
    <n v="0"/>
    <n v="0"/>
    <n v="0"/>
    <n v="0"/>
    <n v="0"/>
    <n v="0"/>
  </r>
  <r>
    <s v="Kensok"/>
    <s v="Short-Lived Assets"/>
    <s v="Asset Condition"/>
    <s v="Outage Management System &amp; Advanced Distribution Management System (OMS &amp; ADMS)"/>
    <s v="ED"/>
    <s v="AN"/>
    <x v="17"/>
    <s v="Intangibles"/>
    <s v="2023"/>
    <n v="0.68266000000000004"/>
    <n v="0"/>
    <m/>
    <m/>
    <m/>
    <m/>
    <m/>
    <m/>
    <m/>
    <m/>
    <n v="1124518.0900000001"/>
    <n v="193035.48"/>
    <n v="-316454.37"/>
    <n v="610158.19999999995"/>
    <n v="1611257.4"/>
    <n v="0"/>
    <n v="0"/>
    <n v="1611257.4"/>
    <n v="0"/>
    <n v="0"/>
    <n v="0"/>
    <n v="0"/>
    <n v="0"/>
    <n v="0"/>
    <n v="0"/>
    <n v="0"/>
    <n v="0"/>
    <n v="767663.51931940007"/>
    <n v="131777.60077680001"/>
    <n v="-216030.74022420001"/>
    <n v="416530.59681199997"/>
    <n v="1099940.9766840001"/>
    <n v="0"/>
    <n v="0"/>
    <n v="1099940.9766840001"/>
    <n v="0"/>
    <n v="0"/>
    <n v="0"/>
    <n v="0"/>
    <n v="0"/>
    <n v="0"/>
    <n v="0"/>
    <n v="0"/>
    <n v="0"/>
    <n v="0"/>
    <n v="0"/>
    <n v="0"/>
    <n v="0"/>
    <n v="0"/>
    <n v="0"/>
    <n v="0"/>
    <n v="0"/>
    <n v="0"/>
  </r>
  <r>
    <s v="Kensok"/>
    <s v="Short-Lived Assets"/>
    <s v="Asset Condition"/>
    <s v="Outage Management System &amp; Advanced Distribution Management System (OMS &amp; ADMS)"/>
    <s v="ED"/>
    <s v="AN"/>
    <x v="6"/>
    <s v="Intangibles"/>
    <s v="2023"/>
    <n v="0.68266000000000004"/>
    <n v="0"/>
    <m/>
    <m/>
    <m/>
    <n v="836446.02"/>
    <n v="85514.97"/>
    <n v="37914.68"/>
    <n v="-5.7"/>
    <m/>
    <m/>
    <m/>
    <n v="164385.56"/>
    <n v="414922.85000000003"/>
    <n v="1539178.3800000001"/>
    <n v="0"/>
    <n v="0"/>
    <n v="1539178.3800000001"/>
    <n v="0"/>
    <n v="0"/>
    <n v="0"/>
    <n v="0"/>
    <n v="571008.24001320009"/>
    <n v="58377.649420200003"/>
    <n v="25882.8354488"/>
    <n v="-3.8911620000000005"/>
    <n v="0"/>
    <n v="0"/>
    <n v="0"/>
    <n v="112219.44638960001"/>
    <n v="283251.23278100003"/>
    <n v="1050735.5128908001"/>
    <n v="0"/>
    <n v="0"/>
    <n v="1050735.5128908001"/>
    <n v="0"/>
    <n v="0"/>
    <n v="0"/>
    <n v="0"/>
    <n v="0"/>
    <n v="0"/>
    <n v="0"/>
    <n v="0"/>
    <n v="0"/>
    <n v="0"/>
    <n v="0"/>
    <n v="0"/>
    <n v="0"/>
    <n v="0"/>
    <n v="0"/>
    <n v="0"/>
    <n v="0"/>
    <n v="0"/>
  </r>
  <r>
    <s v="Kensok"/>
    <s v="Short-Lived Assets"/>
    <s v="Customer Service Quality &amp; Reliability"/>
    <s v="Enterprise Security"/>
    <s v="CD"/>
    <s v="AA"/>
    <x v="15"/>
    <s v="General"/>
    <s v="2023"/>
    <n v="0.47784834680000005"/>
    <n v="0.15089759249999998"/>
    <m/>
    <m/>
    <m/>
    <m/>
    <m/>
    <m/>
    <n v="3070.78"/>
    <n v="45.34"/>
    <n v="170777.25"/>
    <n v="897.32"/>
    <n v="134081.16"/>
    <n v="157184.12999999998"/>
    <n v="466055.98"/>
    <n v="0"/>
    <n v="0"/>
    <n v="466055.98"/>
    <n v="0"/>
    <n v="0"/>
    <n v="0"/>
    <n v="0"/>
    <n v="0"/>
    <n v="0"/>
    <n v="0"/>
    <n v="1467.3671463865041"/>
    <n v="21.665644043912003"/>
    <n v="81605.626583550315"/>
    <n v="428.78287855057607"/>
    <n v="64070.460643026294"/>
    <n v="75110.176663696286"/>
    <n v="222704.07955925388"/>
    <n v="0"/>
    <n v="0"/>
    <n v="222704.07955925388"/>
    <n v="0"/>
    <n v="0"/>
    <n v="0"/>
    <n v="0"/>
    <n v="0"/>
    <n v="0"/>
    <n v="0"/>
    <n v="463.37330909714996"/>
    <n v="6.8416968439499994"/>
    <n v="25769.875878770621"/>
    <n v="135.4034277021"/>
    <n v="20232.524243607299"/>
    <n v="23718.706796207018"/>
    <n v="70326.725352228139"/>
    <n v="0"/>
    <n v="0"/>
    <n v="70326.725352228139"/>
    <n v="0"/>
  </r>
  <r>
    <s v="Kensok"/>
    <s v="Short-Lived Assets"/>
    <s v="Customer Service Quality &amp; Reliability"/>
    <s v="Enterprise Security"/>
    <s v="CD"/>
    <s v="AA"/>
    <x v="0"/>
    <s v="General"/>
    <s v="2023"/>
    <n v="0.47784834680000005"/>
    <n v="0.15089759249999998"/>
    <n v="-7818.5300000000007"/>
    <n v="139593.76999999999"/>
    <n v="39154.009999999995"/>
    <n v="19338.100000000002"/>
    <n v="22306.760000000002"/>
    <n v="554196.03000000014"/>
    <n v="3165.26"/>
    <n v="324704.5"/>
    <n v="27438.130000000005"/>
    <n v="6589.21"/>
    <n v="312317.96999999997"/>
    <n v="69135.37"/>
    <n v="1510120.58"/>
    <n v="0"/>
    <n v="0"/>
    <n v="1510120.58"/>
    <n v="0"/>
    <n v="-3736.0716349062045"/>
    <n v="66704.652218079442"/>
    <n v="18709.678949090667"/>
    <n v="9240.6791152530823"/>
    <n v="10659.24838846437"/>
    <n v="264821.65673862328"/>
    <n v="1512.5142581921682"/>
    <n v="155159.50852352061"/>
    <n v="13111.265059783487"/>
    <n v="3148.6431052180283"/>
    <n v="149240.625640432"/>
    <n v="33036.222259906317"/>
    <n v="721608.62262165733"/>
    <n v="0"/>
    <n v="0"/>
    <n v="721608.62262165733"/>
    <n v="0"/>
    <n v="-1179.7973538890249"/>
    <n v="21064.363820998722"/>
    <n v="5908.2458457209232"/>
    <n v="2918.07273352425"/>
    <n v="3366.0363804753001"/>
    <n v="83626.84670005778"/>
    <n v="477.63011363654999"/>
    <n v="48997.127323916247"/>
    <n v="4140.3477597020255"/>
    <n v="994.29592547692494"/>
    <n v="47128.029767487213"/>
    <n v="10432.360889596723"/>
    <n v="227873.55990670362"/>
    <n v="0"/>
    <n v="0"/>
    <n v="227873.55990670362"/>
    <n v="0"/>
  </r>
  <r>
    <s v="Kensok"/>
    <s v="Short-Lived Assets"/>
    <s v="Customer Service Quality &amp; Reliability"/>
    <s v="Enterprise Security"/>
    <s v="CD"/>
    <s v="AA"/>
    <x v="13"/>
    <s v="Intangibles"/>
    <s v="2023"/>
    <n v="0.47784834680000005"/>
    <n v="0.15089759249999998"/>
    <m/>
    <m/>
    <m/>
    <m/>
    <m/>
    <m/>
    <m/>
    <m/>
    <m/>
    <m/>
    <m/>
    <n v="561475.75"/>
    <n v="561475.75"/>
    <n v="0"/>
    <n v="0"/>
    <n v="561475.75"/>
    <n v="0"/>
    <n v="0"/>
    <n v="0"/>
    <n v="0"/>
    <n v="0"/>
    <n v="0"/>
    <n v="0"/>
    <n v="0"/>
    <n v="0"/>
    <n v="0"/>
    <n v="0"/>
    <n v="0"/>
    <n v="268300.25890579011"/>
    <n v="268300.25890579011"/>
    <n v="0"/>
    <n v="0"/>
    <n v="268300.25890579011"/>
    <n v="0"/>
    <n v="0"/>
    <n v="0"/>
    <n v="0"/>
    <n v="0"/>
    <n v="0"/>
    <n v="0"/>
    <n v="0"/>
    <n v="0"/>
    <n v="0"/>
    <n v="0"/>
    <n v="0"/>
    <n v="84725.338922131865"/>
    <n v="84725.338922131865"/>
    <n v="0"/>
    <n v="0"/>
    <n v="84725.338922131865"/>
    <n v="0"/>
  </r>
  <r>
    <s v="Kensok"/>
    <s v="Short-Lived Assets"/>
    <s v="Customer Service Quality &amp; Reliability"/>
    <s v="Enterprise Security"/>
    <s v="CD"/>
    <s v="AA"/>
    <x v="10"/>
    <s v="Intangibles"/>
    <s v="2023"/>
    <n v="0.47784834680000005"/>
    <n v="0.15089759249999998"/>
    <n v="11835.02"/>
    <n v="484225.48"/>
    <n v="58114.87"/>
    <n v="6775.2800000000007"/>
    <n v="11231.76"/>
    <n v="81054.73"/>
    <n v="2399.27"/>
    <n v="5224.72"/>
    <n v="294933.16000000003"/>
    <n v="4519.12"/>
    <n v="4215.3899999999994"/>
    <n v="4730.2700000000004"/>
    <n v="969259.07000000007"/>
    <n v="0"/>
    <n v="0"/>
    <n v="969259.07000000007"/>
    <n v="0"/>
    <n v="5655.3447413449367"/>
    <n v="231386.34509643647"/>
    <n v="27770.094553996922"/>
    <n v="3237.5563471071046"/>
    <n v="5367.0779476543685"/>
    <n v="38731.868730820366"/>
    <n v="1146.4872030268361"/>
    <n v="2496.6238144928961"/>
    <n v="140933.32292249991"/>
    <n v="2159.4540209908159"/>
    <n v="2014.3171426172519"/>
    <n v="2260.3516994176366"/>
    <n v="463158.8442204055"/>
    <n v="0"/>
    <n v="0"/>
    <n v="463158.8442204055"/>
    <n v="0"/>
    <n v="1785.8760251893498"/>
    <n v="73068.45915915689"/>
    <n v="8769.3939714504741"/>
    <n v="1022.3734405133999"/>
    <n v="1694.8455435377998"/>
    <n v="12230.963617737523"/>
    <n v="362.04406675747498"/>
    <n v="788.39766948659997"/>
    <n v="44504.703792417298"/>
    <n v="681.92432821859995"/>
    <n v="636.09220244857488"/>
    <n v="713.78635487497502"/>
    <n v="146258.86017178898"/>
    <n v="0"/>
    <n v="0"/>
    <n v="146258.86017178898"/>
    <n v="0"/>
  </r>
  <r>
    <s v="Kensok"/>
    <s v="Short-Lived Assets"/>
    <s v="Customer Service Quality &amp; Reliability"/>
    <s v="Enterprise Security"/>
    <s v="CD"/>
    <s v="AA"/>
    <x v="1"/>
    <s v="Intangibles"/>
    <s v="2023"/>
    <n v="0.47784834680000005"/>
    <n v="0.15089759249999998"/>
    <n v="974.25"/>
    <n v="483570.19"/>
    <n v="20610.13"/>
    <n v="14003.4"/>
    <n v="48487.710000000006"/>
    <n v="16441.939999999999"/>
    <n v="48576.82"/>
    <n v="-33191.700000000004"/>
    <n v="15376.72"/>
    <n v="7355.84"/>
    <n v="9642.2999999999993"/>
    <n v="2741.44"/>
    <n v="634589.03999999992"/>
    <n v="0"/>
    <n v="0"/>
    <n v="634589.03999999992"/>
    <n v="0"/>
    <n v="465.54375186990006"/>
    <n v="231073.21585326191"/>
    <n v="9848.5165478330855"/>
    <n v="6691.5015395791206"/>
    <n v="23169.772063617835"/>
    <n v="7856.753847184792"/>
    <n v="23212.353129801177"/>
    <n v="-15860.598972481564"/>
    <n v="7347.740231206496"/>
    <n v="3514.9759833253124"/>
    <n v="4607.55711434964"/>
    <n v="1309.9925718513921"/>
    <n v="303237.32366139913"/>
    <n v="0"/>
    <n v="0"/>
    <n v="303237.32366139913"/>
    <n v="0"/>
    <n v="147.01197949312498"/>
    <n v="72969.577475767568"/>
    <n v="3110.0189981120247"/>
    <n v="2113.0793468144998"/>
    <n v="7316.6787048381748"/>
    <n v="2481.0491620294497"/>
    <n v="7330.1251893058488"/>
    <n v="-5008.54762098225"/>
    <n v="2320.3100285465998"/>
    <n v="1109.9785468151999"/>
    <n v="1454.9998561627497"/>
    <n v="413.67669598319998"/>
    <n v="95757.958362886187"/>
    <n v="0"/>
    <n v="0"/>
    <n v="95757.958362886187"/>
    <n v="0"/>
  </r>
  <r>
    <s v="Kensok"/>
    <s v="Short-Lived Assets"/>
    <s v="Customer Service Quality &amp; Reliability"/>
    <s v="Enterprise Security"/>
    <s v="CD"/>
    <s v="AA"/>
    <x v="6"/>
    <s v="Intangibles"/>
    <s v="2023"/>
    <n v="0.47784834680000005"/>
    <n v="0.15089759249999998"/>
    <n v="-40927.770000000004"/>
    <n v="31097.759999999998"/>
    <n v="60809.009999999995"/>
    <n v="92292.66"/>
    <n v="16779.419999999998"/>
    <n v="12333.050000000001"/>
    <n v="45892.42"/>
    <n v="215811.07"/>
    <n v="4534.75"/>
    <n v="939.45"/>
    <n v="893.53"/>
    <n v="782.57"/>
    <n v="441237.92"/>
    <n v="0"/>
    <n v="0"/>
    <n v="441237.92"/>
    <n v="0"/>
    <n v="-19557.267232710641"/>
    <n v="14860.013205183168"/>
    <n v="29057.48489904467"/>
    <n v="44101.895002774494"/>
    <n v="8018.0181072628557"/>
    <n v="5893.327553501741"/>
    <n v="21929.617027651257"/>
    <n v="103124.96302063909"/>
    <n v="2166.9227906513001"/>
    <n v="448.91462940126007"/>
    <n v="426.97183331620403"/>
    <n v="373.94978075527604"/>
    <n v="210844.81061747068"/>
    <n v="0"/>
    <n v="0"/>
    <n v="210844.81061747068"/>
    <n v="0"/>
    <n v="-6175.9019593937246"/>
    <n v="4692.5771161427992"/>
    <n v="9175.9332113084238"/>
    <n v="13926.740199421049"/>
    <n v="2531.9740815463492"/>
    <n v="1861.0275531821248"/>
    <n v="6925.0556919988494"/>
    <n v="32565.370897848974"/>
    <n v="684.28285758937488"/>
    <n v="141.76074327412499"/>
    <n v="134.83152582652497"/>
    <n v="118.08792896272499"/>
    <n v="66581.739847707577"/>
    <n v="0"/>
    <n v="0"/>
    <n v="66581.739847707577"/>
    <n v="0"/>
  </r>
  <r>
    <s v="Kensok"/>
    <s v="Short-Lived Assets"/>
    <s v="Customer Service Quality &amp; Reliability"/>
    <s v="Enterprise Security"/>
    <s v="ED"/>
    <s v="AN"/>
    <x v="3"/>
    <s v="Transmission"/>
    <s v="2023"/>
    <n v="0.65539999999999998"/>
    <n v="0"/>
    <n v="112.41"/>
    <n v="46.43"/>
    <n v="254.42"/>
    <n v="-0.32"/>
    <m/>
    <m/>
    <m/>
    <m/>
    <m/>
    <m/>
    <m/>
    <m/>
    <n v="412.94"/>
    <n v="0"/>
    <n v="0"/>
    <n v="412.94"/>
    <n v="0"/>
    <n v="73.673513999999997"/>
    <n v="30.430222000000001"/>
    <n v="166.74686799999998"/>
    <n v="-0.209728"/>
    <n v="0"/>
    <n v="0"/>
    <n v="0"/>
    <n v="0"/>
    <n v="0"/>
    <n v="0"/>
    <n v="0"/>
    <n v="0"/>
    <n v="270.64087599999999"/>
    <n v="0"/>
    <n v="0"/>
    <n v="270.64087599999999"/>
    <n v="0"/>
    <n v="0"/>
    <n v="0"/>
    <n v="0"/>
    <n v="0"/>
    <n v="0"/>
    <n v="0"/>
    <n v="0"/>
    <n v="0"/>
    <n v="0"/>
    <n v="0"/>
    <n v="0"/>
    <n v="0"/>
    <n v="0"/>
    <n v="0"/>
    <n v="0"/>
    <n v="0"/>
    <n v="0"/>
  </r>
  <r>
    <s v="Kensok"/>
    <s v="Short-Lived Assets"/>
    <s v="Customer Service Quality &amp; Reliability"/>
    <s v="Facilities and Storage Location Security"/>
    <s v="CD"/>
    <s v="AA"/>
    <x v="15"/>
    <s v="General"/>
    <s v="2023"/>
    <n v="0.47784834680000005"/>
    <n v="0.15089759249999998"/>
    <m/>
    <m/>
    <m/>
    <m/>
    <n v="68754.89"/>
    <n v="3917.05"/>
    <n v="3269.51"/>
    <n v="291.58999999999997"/>
    <n v="171.58"/>
    <m/>
    <m/>
    <m/>
    <n v="76404.62"/>
    <n v="0"/>
    <n v="0"/>
    <n v="76404.62"/>
    <n v="0"/>
    <n v="0"/>
    <n v="0"/>
    <n v="0"/>
    <n v="0"/>
    <n v="32854.410520915852"/>
    <n v="1871.7558668329402"/>
    <n v="1562.3299483460682"/>
    <n v="139.33579944341201"/>
    <n v="81.989219343944015"/>
    <n v="0"/>
    <n v="0"/>
    <n v="0"/>
    <n v="36509.82135488221"/>
    <n v="0"/>
    <n v="0"/>
    <n v="36509.82135488221"/>
    <n v="0"/>
    <n v="0"/>
    <n v="0"/>
    <n v="0"/>
    <n v="0"/>
    <n v="10374.947373602323"/>
    <n v="591.07341470212498"/>
    <n v="493.36118765467495"/>
    <n v="44.000228997074991"/>
    <n v="25.89100892115"/>
    <n v="0"/>
    <n v="0"/>
    <n v="0"/>
    <n v="11529.273213877346"/>
    <n v="0"/>
    <n v="0"/>
    <n v="11529.273213877346"/>
    <n v="0"/>
  </r>
  <r>
    <s v="Kensok"/>
    <s v="Short-Lived Assets"/>
    <s v="Customer Service Quality &amp; Reliability"/>
    <s v="Facilities and Storage Location Security"/>
    <s v="CD"/>
    <s v="AA"/>
    <x v="16"/>
    <s v="General"/>
    <s v="2023"/>
    <n v="0.47784834680000005"/>
    <n v="0.15089759249999998"/>
    <n v="-13496.17"/>
    <n v="20569.78"/>
    <n v="303004.40999999997"/>
    <n v="1853.09"/>
    <n v="6241.77"/>
    <n v="13322.99"/>
    <n v="-6344.2"/>
    <m/>
    <m/>
    <m/>
    <m/>
    <m/>
    <n v="325151.67"/>
    <n v="0"/>
    <n v="0"/>
    <n v="325151.67"/>
    <n v="0"/>
    <n v="-6449.1225226317565"/>
    <n v="9829.2353670397042"/>
    <n v="144790.1563916094"/>
    <n v="885.49599297161205"/>
    <n v="2982.6194756058367"/>
    <n v="6366.3687459329321"/>
    <n v="-3031.5654817685604"/>
    <n v="0"/>
    <n v="0"/>
    <n v="0"/>
    <n v="0"/>
    <n v="0"/>
    <n v="155373.18796875916"/>
    <n v="0"/>
    <n v="0"/>
    <n v="155373.18796875916"/>
    <n v="0"/>
    <n v="-2036.5395609707248"/>
    <n v="3103.9302802546495"/>
    <n v="45722.635985882916"/>
    <n v="279.62681968582496"/>
    <n v="941.86806593872495"/>
    <n v="2010.4071159015748"/>
    <n v="-957.32450633849987"/>
    <n v="0"/>
    <n v="0"/>
    <n v="0"/>
    <n v="0"/>
    <n v="0"/>
    <n v="49064.604200354464"/>
    <n v="0"/>
    <n v="0"/>
    <n v="49064.604200354464"/>
    <n v="0"/>
  </r>
  <r>
    <s v="Kensok"/>
    <s v="Short-Lived Assets"/>
    <s v="Customer Service Quality &amp; Reliability"/>
    <s v="Facilities and Storage Location Security"/>
    <s v="CD"/>
    <s v="AN"/>
    <x v="16"/>
    <s v="General"/>
    <s v="2023"/>
    <n v="0.52713639880000007"/>
    <n v="0.16611495299999998"/>
    <n v="0.96"/>
    <n v="67049"/>
    <n v="33981.56"/>
    <n v="-107.13"/>
    <n v="830.63"/>
    <n v="2282.5700000000002"/>
    <m/>
    <n v="601.41"/>
    <m/>
    <m/>
    <m/>
    <m/>
    <n v="104639.00000000001"/>
    <n v="0"/>
    <n v="0"/>
    <n v="104639.00000000001"/>
    <n v="0"/>
    <n v="0.50605094284800001"/>
    <n v="35343.968403141203"/>
    <n v="17912.917164006129"/>
    <n v="-56.472122403444004"/>
    <n v="437.85530693524407"/>
    <n v="1203.2257298089162"/>
    <n v="0"/>
    <n v="317.02510160230804"/>
    <n v="0"/>
    <n v="0"/>
    <n v="0"/>
    <n v="0"/>
    <n v="55159.025634033213"/>
    <n v="0"/>
    <n v="0"/>
    <n v="55159.025634033213"/>
    <n v="0"/>
    <n v="0.15947035487999997"/>
    <n v="11137.841483696999"/>
    <n v="5644.8452422666787"/>
    <n v="-17.795894914889999"/>
    <n v="137.98006341038999"/>
    <n v="379.16900826921"/>
    <n v="0"/>
    <n v="99.903193883729983"/>
    <n v="0"/>
    <n v="0"/>
    <n v="0"/>
    <n v="0"/>
    <n v="17382.102566966998"/>
    <n v="0"/>
    <n v="0"/>
    <n v="17382.102566966998"/>
    <n v="0"/>
  </r>
  <r>
    <s v="Kensok"/>
    <s v="Short-Lived Assets"/>
    <s v="Customer Service Quality &amp; Reliability"/>
    <s v="Facilities and Storage Location Security"/>
    <s v="CD"/>
    <s v="WA"/>
    <x v="15"/>
    <s v="General"/>
    <s v="2023"/>
    <n v="0.77217999999999998"/>
    <n v="0.22781999999999999"/>
    <m/>
    <m/>
    <m/>
    <m/>
    <m/>
    <m/>
    <m/>
    <m/>
    <m/>
    <m/>
    <n v="74178.070000000007"/>
    <n v="3368.78"/>
    <n v="77546.850000000006"/>
    <n v="0"/>
    <n v="0"/>
    <n v="77546.850000000006"/>
    <n v="0"/>
    <n v="0"/>
    <n v="0"/>
    <n v="0"/>
    <n v="0"/>
    <n v="0"/>
    <n v="0"/>
    <n v="0"/>
    <n v="0"/>
    <n v="0"/>
    <n v="0"/>
    <n v="57278.822092600007"/>
    <n v="2601.3045404"/>
    <n v="59880.126633000007"/>
    <n v="0"/>
    <n v="0"/>
    <n v="59880.126633000007"/>
    <n v="0"/>
    <n v="0"/>
    <n v="0"/>
    <n v="0"/>
    <n v="0"/>
    <n v="0"/>
    <n v="0"/>
    <n v="0"/>
    <n v="0"/>
    <n v="0"/>
    <n v="0"/>
    <n v="16899.2479074"/>
    <n v="767.47545960000002"/>
    <n v="17666.723366999999"/>
    <n v="0"/>
    <n v="0"/>
    <n v="17666.723366999999"/>
    <n v="0"/>
  </r>
  <r>
    <s v="Kensok"/>
    <s v="Short-Lived Assets"/>
    <s v="Customer Service Quality &amp; Reliability"/>
    <s v="Generation, Substation &amp; Gas Location Security"/>
    <s v="CD"/>
    <s v="AA"/>
    <x v="15"/>
    <s v="General"/>
    <s v="2023"/>
    <n v="0.47784834680000005"/>
    <n v="0.15089759249999998"/>
    <m/>
    <m/>
    <m/>
    <m/>
    <n v="35488.910000000003"/>
    <n v="161323.76999999999"/>
    <n v="181752.6"/>
    <n v="304116.32000000007"/>
    <n v="91300.06"/>
    <n v="4183.25"/>
    <n v="1920.76"/>
    <n v="6501.71"/>
    <n v="786587.38000000012"/>
    <n v="0"/>
    <n v="0"/>
    <n v="786587.38000000012"/>
    <n v="0"/>
    <n v="0"/>
    <n v="0"/>
    <n v="0"/>
    <n v="0"/>
    <n v="16958.316973233992"/>
    <n v="77088.296794043432"/>
    <n v="86850.179436601684"/>
    <n v="145321.48074689982"/>
    <n v="43627.582733740812"/>
    <n v="1998.9590967511001"/>
    <n v="917.83199059956803"/>
    <n v="3106.8313748730284"/>
    <n v="375869.47914674337"/>
    <n v="0"/>
    <n v="0"/>
    <n v="375869.47914674337"/>
    <n v="0"/>
    <n v="0"/>
    <n v="0"/>
    <n v="0"/>
    <n v="0"/>
    <n v="5355.191079449175"/>
    <n v="24343.368506023722"/>
    <n v="27426.029770615496"/>
    <n v="45890.420527959606"/>
    <n v="13776.959249105548"/>
    <n v="631.24235382562495"/>
    <n v="289.83805977029999"/>
    <n v="981.09238613317484"/>
    <n v="118694.14193288265"/>
    <n v="0"/>
    <n v="0"/>
    <n v="118694.14193288265"/>
    <n v="0"/>
  </r>
  <r>
    <s v="Kensok"/>
    <s v="Short-Lived Assets"/>
    <s v="Customer Service Quality &amp; Reliability"/>
    <s v="Generation, Substation &amp; Gas Location Security"/>
    <s v="ED"/>
    <s v="AN"/>
    <x v="16"/>
    <s v="General"/>
    <s v="2023"/>
    <n v="0.68266000000000004"/>
    <n v="0"/>
    <n v="-31591.03"/>
    <m/>
    <m/>
    <m/>
    <m/>
    <m/>
    <m/>
    <m/>
    <m/>
    <m/>
    <m/>
    <m/>
    <n v="-31591.03"/>
    <n v="0"/>
    <n v="0"/>
    <n v="-31591.03"/>
    <n v="0"/>
    <n v="-21565.9325398"/>
    <n v="0"/>
    <n v="0"/>
    <n v="0"/>
    <n v="0"/>
    <n v="0"/>
    <n v="0"/>
    <n v="0"/>
    <n v="0"/>
    <n v="0"/>
    <n v="0"/>
    <n v="0"/>
    <n v="-21565.9325398"/>
    <n v="0"/>
    <n v="0"/>
    <n v="-21565.9325398"/>
    <n v="0"/>
    <n v="0"/>
    <n v="0"/>
    <n v="0"/>
    <n v="0"/>
    <n v="0"/>
    <n v="0"/>
    <n v="0"/>
    <n v="0"/>
    <n v="0"/>
    <n v="0"/>
    <n v="0"/>
    <n v="0"/>
    <n v="0"/>
    <n v="0"/>
    <n v="0"/>
    <n v="0"/>
    <n v="0"/>
  </r>
  <r>
    <s v="Kensok"/>
    <s v="Short-Lived Assets"/>
    <s v="Customer Service Quality &amp; Reliability"/>
    <s v="Generation, Substation &amp; Gas Location Security"/>
    <s v="ED"/>
    <s v="AN"/>
    <x v="0"/>
    <s v="General"/>
    <s v="2023"/>
    <n v="0.68266000000000004"/>
    <n v="0"/>
    <m/>
    <n v="256881.89"/>
    <n v="10453.24"/>
    <n v="56.69"/>
    <n v="267.2"/>
    <n v="59.77"/>
    <n v="25.51"/>
    <n v="13.51"/>
    <m/>
    <m/>
    <m/>
    <m/>
    <n v="267757.81000000006"/>
    <n v="0"/>
    <n v="0"/>
    <n v="267757.81000000006"/>
    <n v="0"/>
    <n v="0"/>
    <n v="175362.99102740001"/>
    <n v="7136.0088184000006"/>
    <n v="38.699995399999999"/>
    <n v="182.40675200000001"/>
    <n v="40.802588200000002"/>
    <n v="17.414656600000001"/>
    <n v="9.2227366000000011"/>
    <n v="0"/>
    <n v="0"/>
    <n v="0"/>
    <n v="0"/>
    <n v="182787.54657460004"/>
    <n v="0"/>
    <n v="0"/>
    <n v="182787.54657460004"/>
    <n v="0"/>
    <n v="0"/>
    <n v="0"/>
    <n v="0"/>
    <n v="0"/>
    <n v="0"/>
    <n v="0"/>
    <n v="0"/>
    <n v="0"/>
    <n v="0"/>
    <n v="0"/>
    <n v="0"/>
    <n v="0"/>
    <n v="0"/>
    <n v="0"/>
    <n v="0"/>
    <n v="0"/>
    <n v="0"/>
  </r>
  <r>
    <s v="Kensok"/>
    <s v="Short-Lived Assets"/>
    <s v="Customer Service Quality &amp; Reliability"/>
    <s v="Generation, Substation &amp; Gas Location Security"/>
    <s v="ED"/>
    <s v="AN"/>
    <x v="2"/>
    <s v="Production - Hydro"/>
    <s v="2023"/>
    <n v="0.65539999999999998"/>
    <n v="0"/>
    <m/>
    <m/>
    <m/>
    <m/>
    <m/>
    <m/>
    <m/>
    <m/>
    <n v="21441.91"/>
    <m/>
    <m/>
    <m/>
    <n v="21441.91"/>
    <n v="0"/>
    <n v="0"/>
    <n v="21441.91"/>
    <n v="0"/>
    <n v="0"/>
    <n v="0"/>
    <n v="0"/>
    <n v="0"/>
    <n v="0"/>
    <n v="0"/>
    <n v="0"/>
    <n v="0"/>
    <n v="14053.027813999999"/>
    <n v="0"/>
    <n v="0"/>
    <n v="0"/>
    <n v="14053.027813999999"/>
    <n v="0"/>
    <n v="0"/>
    <n v="14053.027813999999"/>
    <n v="0"/>
    <n v="0"/>
    <n v="0"/>
    <n v="0"/>
    <n v="0"/>
    <n v="0"/>
    <n v="0"/>
    <n v="0"/>
    <n v="0"/>
    <n v="0"/>
    <n v="0"/>
    <n v="0"/>
    <n v="0"/>
    <n v="0"/>
    <n v="0"/>
    <n v="0"/>
    <n v="0"/>
    <n v="0"/>
  </r>
  <r>
    <s v="Kensok"/>
    <s v="Short-Lived Assets"/>
    <s v="Customer Service Quality &amp; Reliability"/>
    <s v="Generation, Substation &amp; Gas Location Security"/>
    <s v="ED"/>
    <s v="AN"/>
    <x v="4"/>
    <s v="Production - Other"/>
    <s v="2023"/>
    <n v="0.65539999999999998"/>
    <n v="0"/>
    <n v="1143.96"/>
    <n v="100.89"/>
    <n v="1135.72"/>
    <n v="74.459999999999994"/>
    <m/>
    <n v="553.41"/>
    <n v="857.93"/>
    <n v="540.23"/>
    <n v="578.84"/>
    <n v="912.73"/>
    <n v="710.47"/>
    <n v="3218.92"/>
    <n v="9827.5600000000013"/>
    <n v="0"/>
    <n v="0"/>
    <n v="9827.5600000000013"/>
    <n v="0"/>
    <n v="749.75138400000003"/>
    <n v="66.123305999999999"/>
    <n v="744.35088800000005"/>
    <n v="48.801083999999996"/>
    <n v="0"/>
    <n v="362.70491399999997"/>
    <n v="562.2873219999999"/>
    <n v="354.06674199999998"/>
    <n v="379.371736"/>
    <n v="598.20324200000005"/>
    <n v="465.64203800000001"/>
    <n v="2109.6801679999999"/>
    <n v="6440.9828239999997"/>
    <n v="0"/>
    <n v="0"/>
    <n v="6440.9828239999997"/>
    <n v="0"/>
    <n v="0"/>
    <n v="0"/>
    <n v="0"/>
    <n v="0"/>
    <n v="0"/>
    <n v="0"/>
    <n v="0"/>
    <n v="0"/>
    <n v="0"/>
    <n v="0"/>
    <n v="0"/>
    <n v="0"/>
    <n v="0"/>
    <n v="0"/>
    <n v="0"/>
    <n v="0"/>
    <n v="0"/>
  </r>
  <r>
    <s v="Kensok"/>
    <s v="Short-Lived Assets"/>
    <s v="Customer Service Quality &amp; Reliability"/>
    <s v="Generation, Substation &amp; Gas Location Security"/>
    <s v="ED"/>
    <s v="AN"/>
    <x v="6"/>
    <s v="Intangibles"/>
    <s v="2023"/>
    <n v="0.68266000000000004"/>
    <n v="0"/>
    <m/>
    <n v="74678.509999999995"/>
    <n v="8684.7199999999993"/>
    <n v="160.49"/>
    <n v="3502.01"/>
    <n v="2003.82"/>
    <n v="855.01"/>
    <n v="453"/>
    <m/>
    <m/>
    <m/>
    <m/>
    <n v="90337.56"/>
    <n v="0"/>
    <n v="0"/>
    <n v="90337.56"/>
    <n v="0"/>
    <n v="0"/>
    <n v="50980.031636599997"/>
    <n v="5928.7109552000002"/>
    <n v="109.56010340000002"/>
    <n v="2390.6821466000001"/>
    <n v="1367.9277612000001"/>
    <n v="583.68112660000008"/>
    <n v="309.24498"/>
    <n v="0"/>
    <n v="0"/>
    <n v="0"/>
    <n v="0"/>
    <n v="61669.838709599993"/>
    <n v="0"/>
    <n v="0"/>
    <n v="61669.838709599993"/>
    <n v="0"/>
    <n v="0"/>
    <n v="0"/>
    <n v="0"/>
    <n v="0"/>
    <n v="0"/>
    <n v="0"/>
    <n v="0"/>
    <n v="0"/>
    <n v="0"/>
    <n v="0"/>
    <n v="0"/>
    <n v="0"/>
    <n v="0"/>
    <n v="0"/>
    <n v="0"/>
    <n v="0"/>
    <n v="0"/>
  </r>
  <r>
    <s v="Kensok"/>
    <s v="Short-Lived Assets"/>
    <s v="Customer Service Quality &amp; Reliability"/>
    <s v="Generation, Substation &amp; Gas Location Security"/>
    <s v="ED"/>
    <s v="WA"/>
    <x v="9"/>
    <s v="E Distribution"/>
    <s v="2023"/>
    <n v="1"/>
    <n v="0"/>
    <n v="842.66"/>
    <n v="1839.21"/>
    <n v="3463.39"/>
    <n v="304.04000000000002"/>
    <m/>
    <m/>
    <m/>
    <m/>
    <n v="37779.35"/>
    <n v="579.55999999999995"/>
    <n v="142.04"/>
    <m/>
    <n v="44950.25"/>
    <n v="0"/>
    <n v="0"/>
    <n v="44950.25"/>
    <n v="0"/>
    <n v="842.66"/>
    <n v="1839.21"/>
    <n v="3463.39"/>
    <n v="304.04000000000002"/>
    <n v="0"/>
    <n v="0"/>
    <n v="0"/>
    <n v="0"/>
    <n v="37779.35"/>
    <n v="579.55999999999995"/>
    <n v="142.04"/>
    <n v="0"/>
    <n v="44950.25"/>
    <n v="0"/>
    <n v="0"/>
    <n v="44950.25"/>
    <n v="0"/>
    <n v="0"/>
    <n v="0"/>
    <n v="0"/>
    <n v="0"/>
    <n v="0"/>
    <n v="0"/>
    <n v="0"/>
    <n v="0"/>
    <n v="0"/>
    <n v="0"/>
    <n v="0"/>
    <n v="0"/>
    <n v="0"/>
    <n v="0"/>
    <n v="0"/>
    <n v="0"/>
    <n v="0"/>
  </r>
  <r>
    <s v="Kensok"/>
    <s v="Short-Lived Assets"/>
    <s v="Performance &amp; Capacity"/>
    <s v="Basic Workplace Technology Delivery"/>
    <s v="CD"/>
    <s v="AA"/>
    <x v="15"/>
    <s v="General"/>
    <s v="2023"/>
    <n v="0.47784834680000005"/>
    <n v="0.15089759249999998"/>
    <n v="25456.309999999998"/>
    <n v="58746.35"/>
    <n v="206390.7"/>
    <n v="-8165.07"/>
    <n v="51552.28"/>
    <n v="141676.26"/>
    <n v="45574.61"/>
    <n v="72962"/>
    <n v="106940.92"/>
    <n v="167056.35"/>
    <n v="38220.39"/>
    <n v="79070.179999999993"/>
    <n v="985481.28"/>
    <n v="0"/>
    <n v="0"/>
    <n v="985481.28"/>
    <n v="0"/>
    <n v="12164.255649128309"/>
    <n v="28071.846228034181"/>
    <n v="98623.454789894779"/>
    <n v="-3901.6652010062762"/>
    <n v="24634.171771770707"/>
    <n v="67699.766621806979"/>
    <n v="21777.752044554749"/>
    <n v="34864.771079221602"/>
    <n v="51101.541827271059"/>
    <n v="79827.600669942185"/>
    <n v="18263.550175551252"/>
    <n v="37783.554794178424"/>
    <n v="470910.60045034788"/>
    <n v="0"/>
    <n v="0"/>
    <n v="470910.60045034788"/>
    <n v="0"/>
    <n v="3841.2958929336742"/>
    <n v="8864.6827831623741"/>
    <n v="31143.859744389749"/>
    <n v="-1232.0894055939748"/>
    <n v="7779.1149398858988"/>
    <n v="21378.606548404048"/>
    <n v="6877.0989281264247"/>
    <n v="11009.790143984999"/>
    <n v="16137.127367735098"/>
    <n v="25208.401026837371"/>
    <n v="5767.3648354110746"/>
    <n v="11931.499800541647"/>
    <n v="148706.75260581836"/>
    <n v="0"/>
    <n v="0"/>
    <n v="148706.75260581836"/>
    <n v="0"/>
  </r>
  <r>
    <s v="Kensok"/>
    <s v="Short-Lived Assets"/>
    <s v="Performance &amp; Capacity"/>
    <s v="Basic Workplace Technology Delivery"/>
    <s v="CD"/>
    <s v="AA"/>
    <x v="0"/>
    <s v="General"/>
    <s v="2023"/>
    <n v="0.47784834680000005"/>
    <n v="0.15089759249999998"/>
    <n v="12728.15"/>
    <n v="29373.16"/>
    <n v="103195.32"/>
    <n v="-4082.53"/>
    <n v="25776.13"/>
    <n v="70838.11"/>
    <n v="22787.3"/>
    <n v="88470.790000000008"/>
    <n v="59725.579999999994"/>
    <n v="83339.64"/>
    <n v="20081.37"/>
    <n v="39535.08"/>
    <n v="551768.10000000009"/>
    <n v="0"/>
    <n v="0"/>
    <n v="551768.10000000009"/>
    <n v="0"/>
    <n v="6082.1254353224203"/>
    <n v="14035.915946291889"/>
    <n v="49311.713059496986"/>
    <n v="-1950.8302112614042"/>
    <n v="12317.081107401886"/>
    <n v="33849.873753936554"/>
    <n v="10888.873633035641"/>
    <n v="42275.620741589977"/>
    <n v="28539.769664671145"/>
    <n v="39823.709196907155"/>
    <n v="9595.8494559791161"/>
    <n v="18891.772618605748"/>
    <n v="263661.47440197715"/>
    <n v="0"/>
    <n v="0"/>
    <n v="263661.47440197715"/>
    <n v="0"/>
    <n v="1920.6471919788746"/>
    <n v="4432.3391281172999"/>
    <n v="15571.9253452671"/>
    <n v="-616.04394830902493"/>
    <n v="3889.5559609670249"/>
    <n v="10689.300256250173"/>
    <n v="3438.5487095752496"/>
    <n v="13350.029217573076"/>
    <n v="9012.4462326661487"/>
    <n v="12575.751035816698"/>
    <n v="3030.2303871017243"/>
    <n v="5965.7483912948992"/>
    <n v="83260.477908299217"/>
    <n v="0"/>
    <n v="0"/>
    <n v="83260.477908299217"/>
    <n v="0"/>
  </r>
  <r>
    <s v="Kensok"/>
    <s v="Short-Lived Assets"/>
    <s v="Performance &amp; Capacity"/>
    <s v="Basic Workplace Technology Delivery"/>
    <s v="CD"/>
    <s v="AA"/>
    <x v="6"/>
    <s v="Intangibles"/>
    <s v="2023"/>
    <n v="0.47784834680000005"/>
    <n v="0.15089759249999998"/>
    <n v="12728.14"/>
    <n v="29373.11"/>
    <n v="103195.08"/>
    <n v="-4082.54"/>
    <n v="25776.09"/>
    <n v="70837.91"/>
    <n v="22787.23"/>
    <n v="36480.9"/>
    <n v="53470.33"/>
    <n v="83527.97"/>
    <n v="19110.150000000001"/>
    <n v="39534.980000000003"/>
    <n v="492739.35000000009"/>
    <n v="0"/>
    <n v="0"/>
    <n v="492739.35000000009"/>
    <n v="0"/>
    <n v="6082.1206568389525"/>
    <n v="14035.89205387455"/>
    <n v="49311.598375893751"/>
    <n v="-1950.8349897448722"/>
    <n v="12317.061993468013"/>
    <n v="33849.77818426719"/>
    <n v="10888.840183651364"/>
    <n v="17432.337754776123"/>
    <n v="25550.708793350448"/>
    <n v="39913.702376059999"/>
    <n v="9131.753584600021"/>
    <n v="18891.724833771066"/>
    <n v="235454.68380080661"/>
    <n v="0"/>
    <n v="0"/>
    <n v="235454.68380080661"/>
    <n v="0"/>
    <n v="1920.6456830029497"/>
    <n v="4432.3315832376747"/>
    <n v="15571.889129844898"/>
    <n v="-616.04545728494998"/>
    <n v="3889.5499250633247"/>
    <n v="10689.270076731675"/>
    <n v="3438.5381467437746"/>
    <n v="5504.8799822332494"/>
    <n v="8068.5440671805245"/>
    <n v="12604.169579412224"/>
    <n v="2883.6756273138749"/>
    <n v="5965.7333015356498"/>
    <n v="74353.181645014891"/>
    <n v="0"/>
    <n v="0"/>
    <n v="74353.181645014891"/>
    <n v="0"/>
  </r>
  <r>
    <s v="Kensok"/>
    <s v="Short-Lived Assets"/>
    <s v="Performance &amp; Capacity"/>
    <s v="Control and Safety Network Infrastructure"/>
    <s v="CD"/>
    <s v="AA"/>
    <x v="15"/>
    <s v="General"/>
    <s v="2023"/>
    <n v="0.47784834680000005"/>
    <n v="0.15089759249999998"/>
    <n v="0.06"/>
    <n v="-0.51"/>
    <m/>
    <m/>
    <m/>
    <m/>
    <n v="110310.76"/>
    <n v="1125.93"/>
    <n v="399.87"/>
    <n v="-67.069999999999993"/>
    <n v="172.63"/>
    <n v="416582.07"/>
    <n v="528523.74"/>
    <n v="0"/>
    <n v="0"/>
    <n v="528523.74"/>
    <n v="0"/>
    <n v="2.8670900808000003E-2"/>
    <n v="-0.24370265686800002"/>
    <n v="0"/>
    <n v="0"/>
    <n v="0"/>
    <n v="0"/>
    <n v="52711.814300251572"/>
    <n v="538.02378911252413"/>
    <n v="191.07721843491603"/>
    <n v="-32.049288619876002"/>
    <n v="82.49096010808401"/>
    <n v="199063.05345602191"/>
    <n v="252554.19540355308"/>
    <n v="0"/>
    <n v="0"/>
    <n v="252554.19540355308"/>
    <n v="0"/>
    <n v="9.0538555499999982E-3"/>
    <n v="-7.6957772174999994E-2"/>
    <n v="0"/>
    <n v="0"/>
    <n v="0"/>
    <n v="0"/>
    <n v="16645.628110845297"/>
    <n v="169.900126323525"/>
    <n v="60.339420312974994"/>
    <n v="-10.120701528974998"/>
    <n v="26.049451393274996"/>
    <n v="62861.231441666467"/>
    <n v="79752.959945095936"/>
    <n v="0"/>
    <n v="0"/>
    <n v="79752.959945095936"/>
    <n v="0"/>
  </r>
  <r>
    <s v="Kensok"/>
    <s v="Short-Lived Assets"/>
    <s v="Performance &amp; Capacity"/>
    <s v="Data Center Compute and Storage Systems"/>
    <s v="CD"/>
    <s v="AA"/>
    <x v="0"/>
    <s v="General"/>
    <s v="2023"/>
    <n v="0.47784834680000005"/>
    <n v="0.15089759249999998"/>
    <n v="659.65"/>
    <n v="433899.48000000004"/>
    <n v="-17349.03"/>
    <n v="11322.08"/>
    <n v="617410.1399999999"/>
    <n v="13827.7"/>
    <n v="188.95"/>
    <n v="881121.81"/>
    <n v="130392.23999999999"/>
    <n v="46098.93"/>
    <n v="11148.53"/>
    <n v="1503626.52"/>
    <n v="3632347"/>
    <n v="0"/>
    <n v="0"/>
    <n v="3632347"/>
    <n v="0"/>
    <n v="315.21266196662003"/>
    <n v="207338.14919537969"/>
    <n v="-8290.2053040836036"/>
    <n v="5410.2372103373445"/>
    <n v="295028.41469655652"/>
    <n v="6607.5435850463609"/>
    <n v="90.289445127860006"/>
    <n v="421042.60023792379"/>
    <n v="62307.716319548832"/>
    <n v="22028.297489748926"/>
    <n v="5327.3066297502046"/>
    <n v="718505.44678663719"/>
    <n v="1735711.0089539397"/>
    <n v="0"/>
    <n v="0"/>
    <n v="1735711.0089539397"/>
    <n v="0"/>
    <n v="99.539596892624985"/>
    <n v="65474.386919001896"/>
    <n v="-2617.9268592102744"/>
    <n v="1708.4746140923999"/>
    <n v="93165.703711087917"/>
    <n v="2086.5666398122498"/>
    <n v="28.512100102874996"/>
    <n v="132959.15982824241"/>
    <n v="19675.875096682197"/>
    <n v="6956.2175538260244"/>
    <n v="1682.286336914025"/>
    <n v="226893.62188715307"/>
    <n v="548112.41742459754"/>
    <n v="0"/>
    <n v="0"/>
    <n v="548112.41742459754"/>
    <n v="0"/>
  </r>
  <r>
    <s v="Kensok"/>
    <s v="Short-Lived Assets"/>
    <s v="Performance &amp; Capacity"/>
    <s v="Data Center Compute and Storage Systems"/>
    <s v="CD"/>
    <s v="AA"/>
    <x v="6"/>
    <s v="Intangibles"/>
    <s v="2023"/>
    <n v="0.47784834680000005"/>
    <n v="0.15089759249999998"/>
    <n v="60682.17"/>
    <n v="9801.09"/>
    <n v="-5761.7899999999991"/>
    <n v="51402.559999999998"/>
    <n v="12823.84"/>
    <n v="26149.48"/>
    <n v="3293.7200000000003"/>
    <n v="12611.21"/>
    <n v="1940.55"/>
    <n v="-18.38"/>
    <n v="39167.300000000003"/>
    <n v="26841.18"/>
    <n v="238932.93"/>
    <n v="0"/>
    <n v="0"/>
    <n v="238932.93"/>
    <n v="0"/>
    <n v="28996.874614736556"/>
    <n v="4683.4346533380121"/>
    <n v="-2753.2618261087719"/>
    <n v="24562.62831728781"/>
    <n v="6127.8507436277123"/>
    <n v="12495.485787679665"/>
    <n v="1573.8986568220962"/>
    <n v="6026.2458496476283"/>
    <n v="927.28860938274011"/>
    <n v="-8.7828526141839998"/>
    <n v="18716.029553619643"/>
    <n v="12826.013489161225"/>
    <n v="114173.70559658016"/>
    <n v="0"/>
    <n v="0"/>
    <n v="114173.70559658016"/>
    <n v="0"/>
    <n v="9156.7933606757233"/>
    <n v="1478.9608848758248"/>
    <n v="-869.44023949057475"/>
    <n v="7756.522552336799"/>
    <n v="1935.0865826051997"/>
    <n v="3945.8935771268993"/>
    <n v="497.01441836909999"/>
    <n v="1903.0012275119248"/>
    <n v="292.82432312587497"/>
    <n v="-2.7734977501499993"/>
    <n v="5910.2512747252495"/>
    <n v="4050.2694418591495"/>
    <n v="36054.403905971019"/>
    <n v="0"/>
    <n v="0"/>
    <n v="36054.403905971019"/>
    <n v="0"/>
  </r>
  <r>
    <s v="Kensok"/>
    <s v="Short-Lived Assets"/>
    <s v="Performance &amp; Capacity"/>
    <s v="Endpoint Compute and Productivity Systems"/>
    <s v="CD"/>
    <s v="AA"/>
    <x v="0"/>
    <s v="General"/>
    <s v="2023"/>
    <n v="0.47784834680000005"/>
    <n v="0.15089759249999998"/>
    <n v="12730.519999999995"/>
    <n v="33938.53"/>
    <n v="82804.42"/>
    <n v="-25999.15"/>
    <n v="152019.98000000001"/>
    <n v="131281.82"/>
    <n v="72881.149999999994"/>
    <n v="27465.88"/>
    <n v="88525.26999999999"/>
    <n v="20971.770000000004"/>
    <n v="16646.77"/>
    <n v="397675.36"/>
    <n v="1010942.3200000001"/>
    <n v="0"/>
    <n v="0"/>
    <n v="1010942.3200000001"/>
    <n v="0"/>
    <n v="6083.2579359043339"/>
    <n v="16217.470453322205"/>
    <n v="39567.955204732862"/>
    <n v="-12423.650845705222"/>
    <n v="72642.496123569072"/>
    <n v="62732.800651895188"/>
    <n v="34826.137040382819"/>
    <n v="13124.525351407186"/>
    <n v="42301.653919523633"/>
    <n v="10021.325623969838"/>
    <n v="7954.6315240598369"/>
    <n v="190028.51333909485"/>
    <n v="483077.11632215662"/>
    <n v="0"/>
    <n v="0"/>
    <n v="483077.11632215662"/>
    <n v="0"/>
    <n v="1921.004819273099"/>
    <n v="5121.2424699890244"/>
    <n v="12494.987626358849"/>
    <n v="-3923.2091420463748"/>
    <n v="22939.44899389815"/>
    <n v="19810.110577018349"/>
    <n v="10997.590073631372"/>
    <n v="4144.5351678938996"/>
    <n v="13358.250118412472"/>
    <n v="3164.5896034637253"/>
    <n v="2511.9575159012247"/>
    <n v="60008.254420570789"/>
    <n v="152548.7622443646"/>
    <n v="0"/>
    <n v="0"/>
    <n v="152548.7622443646"/>
    <n v="0"/>
  </r>
  <r>
    <s v="Kensok"/>
    <s v="Short-Lived Assets"/>
    <s v="Performance &amp; Capacity"/>
    <s v="Endpoint Compute and Productivity Systems"/>
    <s v="CD"/>
    <s v="AA"/>
    <x v="10"/>
    <s v="Intangibles"/>
    <s v="2023"/>
    <n v="0.47784834680000005"/>
    <n v="0.15089759249999998"/>
    <m/>
    <m/>
    <m/>
    <m/>
    <n v="137477.24"/>
    <m/>
    <m/>
    <m/>
    <m/>
    <m/>
    <m/>
    <m/>
    <n v="137477.24"/>
    <n v="0"/>
    <n v="0"/>
    <n v="137477.24"/>
    <n v="0"/>
    <n v="0"/>
    <n v="0"/>
    <n v="0"/>
    <n v="0"/>
    <n v="65693.27185662683"/>
    <n v="0"/>
    <n v="0"/>
    <n v="0"/>
    <n v="0"/>
    <n v="0"/>
    <n v="0"/>
    <n v="0"/>
    <n v="65693.27185662683"/>
    <n v="0"/>
    <n v="0"/>
    <n v="65693.27185662683"/>
    <n v="0"/>
    <n v="0"/>
    <n v="0"/>
    <n v="0"/>
    <n v="0"/>
    <n v="20744.984539544697"/>
    <n v="0"/>
    <n v="0"/>
    <n v="0"/>
    <n v="0"/>
    <n v="0"/>
    <n v="0"/>
    <n v="0"/>
    <n v="20744.984539544697"/>
    <n v="0"/>
    <n v="0"/>
    <n v="20744.984539544697"/>
    <n v="0"/>
  </r>
  <r>
    <s v="Kensok"/>
    <s v="Short-Lived Assets"/>
    <s v="Performance &amp; Capacity"/>
    <s v="Endpoint Compute and Productivity Systems"/>
    <s v="CD"/>
    <s v="AA"/>
    <x v="1"/>
    <s v="Intangibles"/>
    <s v="2023"/>
    <n v="0.47784834680000005"/>
    <n v="0.15089759249999998"/>
    <n v="872.16"/>
    <n v="7593.3"/>
    <n v="68205.210000000006"/>
    <n v="236490.94999999998"/>
    <n v="571827.11"/>
    <n v="-275211.3"/>
    <n v="72470.100000000006"/>
    <n v="73697.97"/>
    <n v="2963.99"/>
    <n v="1266.6199999999999"/>
    <m/>
    <n v="356420.92"/>
    <n v="1116597.0299999998"/>
    <n v="0"/>
    <n v="0"/>
    <n v="1116597.0299999998"/>
    <n v="0"/>
    <n v="416.76021414508801"/>
    <n v="3628.4458517564403"/>
    <n v="32591.746841646833"/>
    <n v="113006.80949066146"/>
    <n v="273246.63916892174"/>
    <n v="-131509.26472567883"/>
    <n v="34629.717477430684"/>
    <n v="35216.453127016001"/>
    <n v="1416.337721431732"/>
    <n v="605.25227302381597"/>
    <n v="0"/>
    <n v="170315.14738693507"/>
    <n v="533564.04482729011"/>
    <n v="0"/>
    <n v="0"/>
    <n v="533564.04482729011"/>
    <n v="0"/>
    <n v="131.60684427479998"/>
    <n v="1145.8106891302498"/>
    <n v="10292.001984956925"/>
    <n v="35685.915003037866"/>
    <n v="86287.334225232669"/>
    <n v="-41528.722598795241"/>
    <n v="10935.56361823425"/>
    <n v="11120.846245137223"/>
    <n v="447.25895519407493"/>
    <n v="191.12990861234996"/>
    <n v="0"/>
    <n v="53783.058744635091"/>
    <n v="168491.80361965028"/>
    <n v="0"/>
    <n v="0"/>
    <n v="168491.80361965028"/>
    <n v="0"/>
  </r>
  <r>
    <s v="Kensok"/>
    <s v="Short-Lived Assets"/>
    <s v="Performance &amp; Capacity"/>
    <s v="Endpoint Compute and Productivity Systems"/>
    <s v="CD"/>
    <s v="AA"/>
    <x v="6"/>
    <s v="Intangibles"/>
    <s v="2023"/>
    <n v="0.47784834680000005"/>
    <n v="0.15089759249999998"/>
    <n v="-15092.69"/>
    <n v="63333.15"/>
    <n v="1586.25"/>
    <n v="-129.94"/>
    <n v="40.770000000000003"/>
    <n v="115621.22"/>
    <n v="-2060.38"/>
    <n v="979.55"/>
    <n v="25.98"/>
    <n v="83442.03"/>
    <n v="49645.16"/>
    <n v="183826.95"/>
    <n v="481218.05"/>
    <n v="0"/>
    <n v="0"/>
    <n v="481218.05"/>
    <n v="0"/>
    <n v="-7212.0169652648929"/>
    <n v="30263.641025136425"/>
    <n v="757.98694011150008"/>
    <n v="-62.091614183192007"/>
    <n v="19.481877099036005"/>
    <n v="55249.408831999099"/>
    <n v="-984.54917677978415"/>
    <n v="468.07634810794002"/>
    <n v="12.414500049864001"/>
    <n v="39872.636089136009"/>
    <n v="23722.857632621493"/>
    <n v="87841.404154786273"/>
    <n v="229949.24964281975"/>
    <n v="0"/>
    <n v="0"/>
    <n v="229949.24964281975"/>
    <n v="0"/>
    <n v="-2277.4505853488249"/>
    <n v="9556.8198604413737"/>
    <n v="239.36130610312497"/>
    <n v="-19.607633169449997"/>
    <n v="6.1520948462249994"/>
    <n v="17446.963739912848"/>
    <n v="-310.90638163514996"/>
    <n v="147.81173673337497"/>
    <n v="3.9203194531499994"/>
    <n v="12591.201440312774"/>
    <n v="7491.3351232772993"/>
    <n v="27739.044191617875"/>
    <n v="72614.645212544623"/>
    <n v="0"/>
    <n v="0"/>
    <n v="72614.645212544623"/>
    <n v="0"/>
  </r>
  <r>
    <s v="Kensok"/>
    <s v="Short-Lived Assets"/>
    <s v="Performance &amp; Capacity"/>
    <s v="Endpoint Compute and Productivity Systems"/>
    <s v="ED"/>
    <s v="AN"/>
    <x v="0"/>
    <s v="General"/>
    <s v="2023"/>
    <n v="0.68266000000000004"/>
    <n v="0"/>
    <n v="2817.44"/>
    <n v="6977.01"/>
    <n v="6818.65"/>
    <n v="913.08"/>
    <n v="7149.29"/>
    <n v="6625.52"/>
    <n v="83.78"/>
    <n v="1201.05"/>
    <n v="3241.53"/>
    <n v="-191.04"/>
    <n v="322.88"/>
    <n v="2235.9699999999998"/>
    <n v="38195.159999999996"/>
    <n v="0"/>
    <n v="0"/>
    <n v="38195.159999999996"/>
    <n v="0"/>
    <n v="1923.3535904000003"/>
    <n v="4762.9256466000006"/>
    <n v="4654.8196090000001"/>
    <n v="623.32319280000002"/>
    <n v="4880.5343114000007"/>
    <n v="4522.9774832000003"/>
    <n v="57.193254800000005"/>
    <n v="819.90879300000006"/>
    <n v="2212.8628698000002"/>
    <n v="-130.41536640000001"/>
    <n v="220.41726080000001"/>
    <n v="1526.4072802000001"/>
    <n v="26074.307925600002"/>
    <n v="0"/>
    <n v="0"/>
    <n v="26074.307925600002"/>
    <n v="0"/>
    <n v="0"/>
    <n v="0"/>
    <n v="0"/>
    <n v="0"/>
    <n v="0"/>
    <n v="0"/>
    <n v="0"/>
    <n v="0"/>
    <n v="0"/>
    <n v="0"/>
    <n v="0"/>
    <n v="0"/>
    <n v="0"/>
    <n v="0"/>
    <n v="0"/>
    <n v="0"/>
    <n v="0"/>
  </r>
  <r>
    <s v="Kensok"/>
    <s v="Short-Lived Assets"/>
    <s v="Performance &amp; Capacity"/>
    <s v="Endpoint Compute and Productivity Systems"/>
    <s v="ED"/>
    <s v="AN"/>
    <x v="1"/>
    <s v="Intangibles"/>
    <s v="2023"/>
    <n v="0.68266000000000004"/>
    <n v="0"/>
    <n v="2305.1799999999998"/>
    <n v="5708.47"/>
    <n v="5578.9"/>
    <n v="747.05"/>
    <n v="5849.42"/>
    <n v="5420.87"/>
    <n v="68.55"/>
    <n v="982.68"/>
    <n v="2652.17"/>
    <n v="-156.30000000000001"/>
    <n v="264.18"/>
    <n v="1829.43"/>
    <n v="31250.599999999995"/>
    <n v="0"/>
    <n v="0"/>
    <n v="31250.599999999995"/>
    <n v="0"/>
    <n v="1573.6541788"/>
    <n v="3896.9441302000005"/>
    <n v="3808.4918739999998"/>
    <n v="509.98115300000001"/>
    <n v="3993.1650572000003"/>
    <n v="3700.6111142"/>
    <n v="46.796343"/>
    <n v="670.83632880000005"/>
    <n v="1810.5303722000001"/>
    <n v="-106.69975800000002"/>
    <n v="180.34511880000002"/>
    <n v="1248.8786838000001"/>
    <n v="21333.534596000005"/>
    <n v="0"/>
    <n v="0"/>
    <n v="21333.534596000005"/>
    <n v="0"/>
    <n v="0"/>
    <n v="0"/>
    <n v="0"/>
    <n v="0"/>
    <n v="0"/>
    <n v="0"/>
    <n v="0"/>
    <n v="0"/>
    <n v="0"/>
    <n v="0"/>
    <n v="0"/>
    <n v="0"/>
    <n v="0"/>
    <n v="0"/>
    <n v="0"/>
    <n v="0"/>
    <n v="0"/>
  </r>
  <r>
    <s v="Kensok"/>
    <s v="Short-Lived Assets"/>
    <s v="Performance &amp; Capacity"/>
    <s v="Energy Delivery Modernization &amp; Operational Efficiency"/>
    <s v="CD"/>
    <s v="AA"/>
    <x v="0"/>
    <s v="General"/>
    <s v="2023"/>
    <n v="0.47784834680000005"/>
    <n v="0.15089759249999998"/>
    <n v="57.53"/>
    <n v="496.68"/>
    <m/>
    <m/>
    <m/>
    <m/>
    <m/>
    <m/>
    <m/>
    <n v="33745.25"/>
    <n v="9178.4500000000007"/>
    <n v="4336.28"/>
    <n v="47814.19"/>
    <n v="0"/>
    <n v="0"/>
    <n v="47814.19"/>
    <n v="0"/>
    <n v="27.490615391404003"/>
    <n v="237.33771688862402"/>
    <n v="0"/>
    <n v="0"/>
    <n v="0"/>
    <n v="0"/>
    <n v="0"/>
    <n v="0"/>
    <n v="0"/>
    <n v="16125.111924852701"/>
    <n v="4385.9071586864611"/>
    <n v="2072.0842292619041"/>
    <n v="22847.931645081095"/>
    <n v="0"/>
    <n v="0"/>
    <n v="22847.931645081095"/>
    <n v="0"/>
    <n v="8.6811384965249996"/>
    <n v="74.947816242899989"/>
    <n v="0"/>
    <n v="0"/>
    <n v="0"/>
    <n v="0"/>
    <n v="0"/>
    <n v="0"/>
    <n v="0"/>
    <n v="5092.0769833106242"/>
    <n v="1385.006007881625"/>
    <n v="654.33421240589985"/>
    <n v="7215.0461583375745"/>
    <n v="0"/>
    <n v="0"/>
    <n v="7215.0461583375745"/>
    <n v="0"/>
  </r>
  <r>
    <s v="Kensok"/>
    <s v="Short-Lived Assets"/>
    <s v="Performance &amp; Capacity"/>
    <s v="Energy Delivery Modernization &amp; Operational Efficiency"/>
    <s v="CD"/>
    <s v="AA"/>
    <x v="1"/>
    <s v="Intangibles"/>
    <s v="2023"/>
    <n v="0.47784834680000005"/>
    <n v="0.15089759249999998"/>
    <n v="1628834.9100000001"/>
    <n v="-625285.89"/>
    <n v="175.6"/>
    <m/>
    <n v="579642.26"/>
    <n v="291282.18"/>
    <n v="34446.04"/>
    <n v="133557.97"/>
    <n v="45268.6"/>
    <n v="9635.9600000000009"/>
    <n v="731808.27999999991"/>
    <n v="205470.72999999998"/>
    <n v="3034836.64"/>
    <n v="0"/>
    <n v="0"/>
    <n v="3034836.64"/>
    <n v="0"/>
    <n v="778336.06895362691"/>
    <n v="-298791.82881386671"/>
    <n v="83.910169698080011"/>
    <n v="0"/>
    <n v="276981.09567641577"/>
    <n v="139188.70816530002"/>
    <n v="16459.983267806674"/>
    <n v="63820.455166464002"/>
    <n v="21631.52567195048"/>
    <n v="4604.5275558309286"/>
    <n v="349693.37677255151"/>
    <n v="98183.84864628916"/>
    <n v="1450191.6712320668"/>
    <n v="0"/>
    <n v="0"/>
    <n v="1450191.6712320668"/>
    <n v="0"/>
    <n v="245787.26649895418"/>
    <n v="-94354.135425219822"/>
    <n v="26.497617242999997"/>
    <n v="0"/>
    <n v="87466.62154525904"/>
    <n v="43953.779700151645"/>
    <n v="5197.8245071586998"/>
    <n v="20153.576132187223"/>
    <n v="6830.9227558454986"/>
    <n v="1454.0431654263"/>
    <n v="110428.10762356587"/>
    <n v="31005.03848621752"/>
    <n v="457949.54260678915"/>
    <n v="0"/>
    <n v="0"/>
    <n v="457949.54260678915"/>
    <n v="0"/>
  </r>
  <r>
    <s v="Kensok"/>
    <s v="Short-Lived Assets"/>
    <s v="Performance &amp; Capacity"/>
    <s v="Energy Delivery Modernization &amp; Operational Efficiency"/>
    <s v="CD"/>
    <s v="AA"/>
    <x v="6"/>
    <s v="Intangibles"/>
    <s v="2023"/>
    <n v="0.47784834680000005"/>
    <n v="0.15089759249999998"/>
    <n v="65923.199999999997"/>
    <n v="731032.14000000013"/>
    <n v="25603.21"/>
    <n v="1730.1999999999998"/>
    <n v="889.06"/>
    <n v="2786.65"/>
    <n v="4.1100000000000003"/>
    <m/>
    <m/>
    <n v="404942.88"/>
    <n v="251170.34999999998"/>
    <n v="17734.399999999998"/>
    <n v="1501816.2000000002"/>
    <n v="0"/>
    <n v="0"/>
    <n v="1501816.2000000002"/>
    <n v="0"/>
    <n v="31501.292135765761"/>
    <n v="349322.49955666624"/>
    <n v="12234.451571273228"/>
    <n v="826.77320963336001"/>
    <n v="424.83585120600799"/>
    <n v="1331.5960956102201"/>
    <n v="1.9639567053480003"/>
    <n v="0"/>
    <n v="0"/>
    <n v="193501.28575643079"/>
    <n v="120021.33651267739"/>
    <n v="8474.3537214899206"/>
    <n v="717640.38836745825"/>
    <n v="0"/>
    <n v="0"/>
    <n v="717640.38836745825"/>
    <n v="0"/>
    <n v="9947.6521698959987"/>
    <n v="110310.98996612296"/>
    <n v="3863.4627492719246"/>
    <n v="261.08301454349993"/>
    <n v="134.15701358804998"/>
    <n v="420.49877614012496"/>
    <n v="0.62018910517500003"/>
    <n v="0"/>
    <n v="0"/>
    <n v="61104.905692016393"/>
    <n v="37901.001122382368"/>
    <n v="2676.0782644319993"/>
    <n v="226620.44895749851"/>
    <n v="0"/>
    <n v="0"/>
    <n v="226620.44895749851"/>
    <n v="0"/>
  </r>
  <r>
    <s v="Kensok"/>
    <s v="Short-Lived Assets"/>
    <s v="Performance &amp; Capacity"/>
    <s v="Energy Delivery Modernization &amp; Operational Efficiency"/>
    <s v="ED"/>
    <s v="AN"/>
    <x v="0"/>
    <s v="General"/>
    <s v="2023"/>
    <n v="0.68266000000000004"/>
    <n v="0"/>
    <n v="154.26"/>
    <n v="273.99"/>
    <n v="1002.78"/>
    <n v="-4949.6899999999996"/>
    <n v="235.83"/>
    <n v="471.83"/>
    <n v="7.91"/>
    <n v="433.18"/>
    <m/>
    <m/>
    <m/>
    <m/>
    <n v="-2369.9100000000003"/>
    <n v="0"/>
    <n v="0"/>
    <n v="-2369.9100000000003"/>
    <n v="0"/>
    <n v="105.30713160000001"/>
    <n v="187.04201340000003"/>
    <n v="684.55779480000001"/>
    <n v="-3378.9553753999999"/>
    <n v="160.99170780000003"/>
    <n v="322.09946780000001"/>
    <n v="5.3998406000000001"/>
    <n v="295.71465880000005"/>
    <n v="0"/>
    <n v="0"/>
    <n v="0"/>
    <n v="0"/>
    <n v="-1617.8427605999998"/>
    <n v="0"/>
    <n v="0"/>
    <n v="-1617.8427605999998"/>
    <n v="0"/>
    <n v="0"/>
    <n v="0"/>
    <n v="0"/>
    <n v="0"/>
    <n v="0"/>
    <n v="0"/>
    <n v="0"/>
    <n v="0"/>
    <n v="0"/>
    <n v="0"/>
    <n v="0"/>
    <n v="0"/>
    <n v="0"/>
    <n v="0"/>
    <n v="0"/>
    <n v="0"/>
    <n v="0"/>
  </r>
  <r>
    <s v="Kensok"/>
    <s v="Short-Lived Assets"/>
    <s v="Performance &amp; Capacity"/>
    <s v="Energy Delivery Modernization &amp; Operational Efficiency"/>
    <s v="ED"/>
    <s v="AN"/>
    <x v="1"/>
    <s v="Intangibles"/>
    <s v="2023"/>
    <n v="0.68266000000000004"/>
    <n v="0"/>
    <m/>
    <m/>
    <m/>
    <m/>
    <m/>
    <m/>
    <n v="12269.8"/>
    <n v="127870.27"/>
    <n v="5354.05"/>
    <n v="30960.059999999998"/>
    <n v="245392.93000000002"/>
    <n v="10092.56"/>
    <n v="431939.67"/>
    <n v="0"/>
    <n v="0"/>
    <n v="431939.67"/>
    <n v="0"/>
    <n v="0"/>
    <n v="0"/>
    <n v="0"/>
    <n v="0"/>
    <n v="0"/>
    <n v="0"/>
    <n v="8376.1016679999993"/>
    <n v="87291.918518200007"/>
    <n v="3654.9957730000006"/>
    <n v="21135.194559600001"/>
    <n v="167519.93759380002"/>
    <n v="6889.7870095999997"/>
    <n v="294867.93512220006"/>
    <n v="0"/>
    <n v="0"/>
    <n v="294867.93512220006"/>
    <n v="0"/>
    <n v="0"/>
    <n v="0"/>
    <n v="0"/>
    <n v="0"/>
    <n v="0"/>
    <n v="0"/>
    <n v="0"/>
    <n v="0"/>
    <n v="0"/>
    <n v="0"/>
    <n v="0"/>
    <n v="0"/>
    <n v="0"/>
    <n v="0"/>
    <n v="0"/>
    <n v="0"/>
    <n v="0"/>
  </r>
  <r>
    <s v="Kensok"/>
    <s v="Short-Lived Assets"/>
    <s v="Performance &amp; Capacity"/>
    <s v="Energy Delivery Modernization &amp; Operational Efficiency"/>
    <s v="ED"/>
    <s v="AN"/>
    <x v="17"/>
    <s v="Intangibles"/>
    <s v="2023"/>
    <n v="0.68266000000000004"/>
    <n v="0"/>
    <m/>
    <m/>
    <n v="59528.72"/>
    <m/>
    <m/>
    <m/>
    <m/>
    <m/>
    <m/>
    <m/>
    <m/>
    <m/>
    <n v="59528.72"/>
    <n v="0"/>
    <n v="0"/>
    <n v="59528.72"/>
    <n v="0"/>
    <n v="0"/>
    <n v="0"/>
    <n v="40637.875995200004"/>
    <n v="0"/>
    <n v="0"/>
    <n v="0"/>
    <n v="0"/>
    <n v="0"/>
    <n v="0"/>
    <n v="0"/>
    <n v="0"/>
    <n v="0"/>
    <n v="40637.875995200004"/>
    <n v="0"/>
    <n v="0"/>
    <n v="40637.875995200004"/>
    <n v="0"/>
    <n v="0"/>
    <n v="0"/>
    <n v="0"/>
    <n v="0"/>
    <n v="0"/>
    <n v="0"/>
    <n v="0"/>
    <n v="0"/>
    <n v="0"/>
    <n v="0"/>
    <n v="0"/>
    <n v="0"/>
    <n v="0"/>
    <n v="0"/>
    <n v="0"/>
    <n v="0"/>
    <n v="0"/>
  </r>
  <r>
    <s v="Kensok"/>
    <s v="Short-Lived Assets"/>
    <s v="Performance &amp; Capacity"/>
    <s v="Energy Delivery Modernization &amp; Operational Efficiency"/>
    <s v="ED"/>
    <s v="AN"/>
    <x v="6"/>
    <s v="Intangibles"/>
    <s v="2023"/>
    <n v="0.68266000000000004"/>
    <n v="0"/>
    <n v="50504.399999999994"/>
    <n v="2505.19"/>
    <n v="6665.81"/>
    <n v="-24537.94"/>
    <n v="1449.46"/>
    <n v="2300.54"/>
    <n v="38.58"/>
    <n v="2112.08"/>
    <m/>
    <m/>
    <n v="115314.51"/>
    <n v="-60581.27"/>
    <n v="95771.360000000015"/>
    <n v="0"/>
    <n v="0"/>
    <n v="95771.360000000015"/>
    <n v="0"/>
    <n v="34477.333703999997"/>
    <n v="1710.1930054000002"/>
    <n v="4550.4818546000006"/>
    <n v="-16751.0701204"/>
    <n v="989.48836360000007"/>
    <n v="1570.4866364000002"/>
    <n v="26.3370228"/>
    <n v="1441.8325328000001"/>
    <n v="0"/>
    <n v="0"/>
    <n v="78720.603396599996"/>
    <n v="-41356.409778200003"/>
    <n v="65379.276617599986"/>
    <n v="0"/>
    <n v="0"/>
    <n v="65379.276617599986"/>
    <n v="0"/>
    <n v="0"/>
    <n v="0"/>
    <n v="0"/>
    <n v="0"/>
    <n v="0"/>
    <n v="0"/>
    <n v="0"/>
    <n v="0"/>
    <n v="0"/>
    <n v="0"/>
    <n v="0"/>
    <n v="0"/>
    <n v="0"/>
    <n v="0"/>
    <n v="0"/>
    <n v="0"/>
    <n v="0"/>
  </r>
  <r>
    <s v="Kensok"/>
    <s v="Short-Lived Assets"/>
    <s v="Performance &amp; Capacity"/>
    <s v="Energy Delivery Modernization &amp; Operational Efficiency"/>
    <s v="ED"/>
    <s v="WA"/>
    <x v="0"/>
    <s v="General"/>
    <s v="2023"/>
    <n v="1"/>
    <n v="0"/>
    <n v="50056.75"/>
    <n v="5601.7"/>
    <n v="12661.71"/>
    <n v="37.799999999999997"/>
    <n v="33.840000000000003"/>
    <n v="36.44"/>
    <m/>
    <m/>
    <n v="144.28"/>
    <m/>
    <n v="374152.94"/>
    <n v="4423.7199999999993"/>
    <n v="447149.18"/>
    <n v="0"/>
    <n v="0"/>
    <n v="447149.18"/>
    <n v="0"/>
    <n v="50056.75"/>
    <n v="5601.7"/>
    <n v="12661.71"/>
    <n v="37.799999999999997"/>
    <n v="33.840000000000003"/>
    <n v="36.44"/>
    <n v="0"/>
    <n v="0"/>
    <n v="144.28"/>
    <n v="0"/>
    <n v="374152.94"/>
    <n v="4423.7199999999993"/>
    <n v="447149.18"/>
    <n v="0"/>
    <n v="0"/>
    <n v="447149.18"/>
    <n v="0"/>
    <n v="0"/>
    <n v="0"/>
    <n v="0"/>
    <n v="0"/>
    <n v="0"/>
    <n v="0"/>
    <n v="0"/>
    <n v="0"/>
    <n v="0"/>
    <n v="0"/>
    <n v="0"/>
    <n v="0"/>
    <n v="0"/>
    <n v="0"/>
    <n v="0"/>
    <n v="0"/>
    <n v="0"/>
  </r>
  <r>
    <s v="Kensok"/>
    <s v="Short-Lived Assets"/>
    <s v="Performance &amp; Capacity"/>
    <s v="Energy Delivery Modernization &amp; Operational Efficiency"/>
    <s v="ED"/>
    <s v="WA"/>
    <x v="6"/>
    <s v="Intangibles"/>
    <s v="2023"/>
    <n v="1"/>
    <n v="0"/>
    <n v="27494.57"/>
    <n v="3076.83"/>
    <n v="6954.66"/>
    <n v="20.76"/>
    <n v="18.59"/>
    <n v="20.010000000000002"/>
    <n v="275374.94"/>
    <n v="8857.52"/>
    <n v="1769.01"/>
    <n v="1222.8499999999999"/>
    <n v="579130.19999999995"/>
    <n v="14844.2"/>
    <n v="918784.1399999999"/>
    <n v="0"/>
    <n v="0"/>
    <n v="918784.1399999999"/>
    <n v="0"/>
    <n v="27494.57"/>
    <n v="3076.83"/>
    <n v="6954.66"/>
    <n v="20.76"/>
    <n v="18.59"/>
    <n v="20.010000000000002"/>
    <n v="275374.94"/>
    <n v="8857.52"/>
    <n v="1769.01"/>
    <n v="1222.8499999999999"/>
    <n v="579130.19999999995"/>
    <n v="14844.2"/>
    <n v="918784.1399999999"/>
    <n v="0"/>
    <n v="0"/>
    <n v="918784.1399999999"/>
    <n v="0"/>
    <n v="0"/>
    <n v="0"/>
    <n v="0"/>
    <n v="0"/>
    <n v="0"/>
    <n v="0"/>
    <n v="0"/>
    <n v="0"/>
    <n v="0"/>
    <n v="0"/>
    <n v="0"/>
    <n v="0"/>
    <n v="0"/>
    <n v="0"/>
    <n v="0"/>
    <n v="0"/>
    <n v="0"/>
  </r>
  <r>
    <s v="Kensok"/>
    <s v="Short-Lived Assets"/>
    <s v="Performance &amp; Capacity"/>
    <s v="Energy Delivery Modernization &amp; Operational Efficiency"/>
    <s v="GD"/>
    <s v="AA"/>
    <x v="6"/>
    <s v="Intangibles"/>
    <s v="2023"/>
    <n v="0"/>
    <n v="0.50190000000000001"/>
    <m/>
    <m/>
    <m/>
    <m/>
    <m/>
    <m/>
    <m/>
    <m/>
    <n v="1079459.3700000001"/>
    <n v="18184.09"/>
    <n v="2126.94"/>
    <n v="4495.78"/>
    <n v="1104266.1800000002"/>
    <n v="0"/>
    <n v="0"/>
    <n v="1104266.1800000002"/>
    <n v="0"/>
    <n v="0"/>
    <n v="0"/>
    <n v="0"/>
    <n v="0"/>
    <n v="0"/>
    <n v="0"/>
    <n v="0"/>
    <n v="0"/>
    <n v="0"/>
    <n v="0"/>
    <n v="0"/>
    <n v="0"/>
    <n v="0"/>
    <n v="0"/>
    <n v="0"/>
    <n v="0"/>
    <n v="0"/>
    <n v="0"/>
    <n v="0"/>
    <n v="0"/>
    <n v="0"/>
    <n v="0"/>
    <n v="0"/>
    <n v="0"/>
    <n v="0"/>
    <n v="541780.65780300007"/>
    <n v="9126.594771"/>
    <n v="1067.511186"/>
    <n v="2256.4319820000001"/>
    <n v="554231.19574200001"/>
    <n v="0"/>
    <n v="0"/>
    <n v="554231.19574200001"/>
    <n v="0"/>
  </r>
  <r>
    <s v="Kensok"/>
    <s v="Short-Lived Assets"/>
    <s v="Performance &amp; Capacity"/>
    <s v="Energy Resources Modernization &amp; Operational Efficiency"/>
    <s v="CD"/>
    <s v="AA"/>
    <x v="0"/>
    <s v="General"/>
    <s v="2023"/>
    <n v="0.47784834680000005"/>
    <n v="0.15089759249999998"/>
    <n v="21.76"/>
    <n v="100.5"/>
    <n v="706.95"/>
    <n v="10.050000000000001"/>
    <n v="39.01"/>
    <m/>
    <m/>
    <m/>
    <m/>
    <m/>
    <n v="858.46"/>
    <n v="180.06"/>
    <n v="1916.79"/>
    <n v="0"/>
    <n v="0"/>
    <n v="1916.79"/>
    <n v="0"/>
    <n v="10.397980026368002"/>
    <n v="48.023758853400004"/>
    <n v="337.81488877026004"/>
    <n v="4.8023758853400009"/>
    <n v="18.640864008668"/>
    <n v="0"/>
    <n v="0"/>
    <n v="0"/>
    <n v="0"/>
    <n v="0"/>
    <n v="410.21369179392804"/>
    <n v="86.041373324808006"/>
    <n v="915.93493266277198"/>
    <n v="0"/>
    <n v="0"/>
    <n v="915.93493266277198"/>
    <n v="0"/>
    <n v="3.2835316128000001"/>
    <n v="15.165208046249997"/>
    <n v="106.677053017875"/>
    <n v="1.5165208046249998"/>
    <n v="5.8865150834249986"/>
    <n v="0"/>
    <n v="0"/>
    <n v="0"/>
    <n v="0"/>
    <n v="0"/>
    <n v="129.53954725755"/>
    <n v="27.170620505549998"/>
    <n v="289.23899632807502"/>
    <n v="0"/>
    <n v="0"/>
    <n v="289.23899632807502"/>
    <n v="0"/>
  </r>
  <r>
    <s v="Kensok"/>
    <s v="Short-Lived Assets"/>
    <s v="Performance &amp; Capacity"/>
    <s v="Energy Resources Modernization &amp; Operational Efficiency"/>
    <s v="CD"/>
    <s v="AA"/>
    <x v="1"/>
    <s v="Intangibles"/>
    <s v="2023"/>
    <n v="0.47784834680000005"/>
    <n v="0.15089759249999998"/>
    <m/>
    <m/>
    <m/>
    <m/>
    <m/>
    <m/>
    <n v="28884.86"/>
    <m/>
    <n v="47457.73"/>
    <n v="10439.450000000001"/>
    <n v="245341.01"/>
    <n v="20884.830000000002"/>
    <n v="353007.88"/>
    <n v="0"/>
    <n v="0"/>
    <n v="353007.88"/>
    <n v="0"/>
    <n v="0"/>
    <n v="0"/>
    <n v="0"/>
    <n v="0"/>
    <n v="0"/>
    <n v="0"/>
    <n v="13802.58259854945"/>
    <n v="0"/>
    <n v="22677.597823380769"/>
    <n v="4988.4739240012605"/>
    <n v="117235.79603074229"/>
    <n v="9979.7814886990454"/>
    <n v="168684.23186537283"/>
    <n v="0"/>
    <n v="0"/>
    <n v="168684.23186537283"/>
    <n v="0"/>
    <n v="0"/>
    <n v="0"/>
    <n v="0"/>
    <n v="0"/>
    <n v="0"/>
    <n v="0"/>
    <n v="4358.6558336995495"/>
    <n v="0"/>
    <n v="7161.2572025150248"/>
    <n v="1575.2878720241249"/>
    <n v="37021.367750518424"/>
    <n v="3151.4705667717749"/>
    <n v="53268.039225528897"/>
    <n v="0"/>
    <n v="0"/>
    <n v="53268.039225528897"/>
    <n v="0"/>
  </r>
  <r>
    <s v="Kensok"/>
    <s v="Short-Lived Assets"/>
    <s v="Performance &amp; Capacity"/>
    <s v="Energy Resources Modernization &amp; Operational Efficiency"/>
    <s v="CD"/>
    <s v="AA"/>
    <x v="6"/>
    <s v="Intangibles"/>
    <s v="2023"/>
    <n v="0.47784834680000005"/>
    <n v="0.15089759249999998"/>
    <n v="14741.099999999999"/>
    <n v="4451.17"/>
    <n v="18201.370000000003"/>
    <n v="-164.35999999999999"/>
    <n v="936.05"/>
    <m/>
    <m/>
    <m/>
    <m/>
    <n v="685121.94"/>
    <n v="75226.570000000007"/>
    <n v="118225.72"/>
    <n v="916739.55999999982"/>
    <n v="0"/>
    <n v="0"/>
    <n v="916739.55999999982"/>
    <n v="0"/>
    <n v="7044.0102650134804"/>
    <n v="2126.9842258257563"/>
    <n v="8697.4945639951184"/>
    <n v="-78.539154280047995"/>
    <n v="447.28994502214005"/>
    <n v="0"/>
    <n v="0"/>
    <n v="0"/>
    <n v="0"/>
    <n v="327384.38638540881"/>
    <n v="35946.892109934481"/>
    <n v="56493.964851239703"/>
    <n v="438062.48319215945"/>
    <n v="0"/>
    <n v="0"/>
    <n v="438062.48319215945"/>
    <n v="0"/>
    <n v="2224.3965008017494"/>
    <n v="671.67083680822498"/>
    <n v="2746.5429132017252"/>
    <n v="-24.801528303299996"/>
    <n v="141.24769145962497"/>
    <n v="0"/>
    <n v="0"/>
    <n v="0"/>
    <n v="0"/>
    <n v="103383.25131492942"/>
    <n v="11351.508305032725"/>
    <n v="17839.976519579097"/>
    <n v="138333.79255350927"/>
    <n v="0"/>
    <n v="0"/>
    <n v="138333.79255350927"/>
    <n v="0"/>
  </r>
  <r>
    <s v="Kensok"/>
    <s v="Short-Lived Assets"/>
    <s v="Performance &amp; Capacity"/>
    <s v="Energy Resources Modernization &amp; Operational Efficiency"/>
    <s v="ED"/>
    <s v="AN"/>
    <x v="10"/>
    <s v="Intangibles"/>
    <s v="2023"/>
    <n v="0.68266000000000004"/>
    <n v="0"/>
    <n v="515411.02"/>
    <n v="17957.759999999998"/>
    <n v="25513.279999999999"/>
    <n v="1576.77"/>
    <n v="2812.46"/>
    <n v="2224.0500000000002"/>
    <n v="208.83"/>
    <m/>
    <m/>
    <m/>
    <m/>
    <m/>
    <n v="565704.17000000004"/>
    <n v="0"/>
    <n v="0"/>
    <n v="565704.17000000004"/>
    <n v="0"/>
    <n v="351850.48691320006"/>
    <n v="12259.044441599999"/>
    <n v="17416.895724800001"/>
    <n v="1076.3978082000001"/>
    <n v="1919.9539436000002"/>
    <n v="1518.2699730000002"/>
    <n v="142.55988780000001"/>
    <n v="0"/>
    <n v="0"/>
    <n v="0"/>
    <n v="0"/>
    <n v="0"/>
    <n v="386183.60869220004"/>
    <n v="0"/>
    <n v="0"/>
    <n v="386183.60869220004"/>
    <n v="0"/>
    <n v="0"/>
    <n v="0"/>
    <n v="0"/>
    <n v="0"/>
    <n v="0"/>
    <n v="0"/>
    <n v="0"/>
    <n v="0"/>
    <n v="0"/>
    <n v="0"/>
    <n v="0"/>
    <n v="0"/>
    <n v="0"/>
    <n v="0"/>
    <n v="0"/>
    <n v="0"/>
    <n v="0"/>
  </r>
  <r>
    <s v="Kensok"/>
    <s v="Short-Lived Assets"/>
    <s v="Performance &amp; Capacity"/>
    <s v="Energy Resources Modernization &amp; Operational Efficiency"/>
    <s v="ED"/>
    <s v="AN"/>
    <x v="6"/>
    <s v="Intangibles"/>
    <s v="2023"/>
    <n v="0.68266000000000004"/>
    <n v="0"/>
    <n v="33007.159999999996"/>
    <n v="27583.57"/>
    <n v="24317.32"/>
    <n v="-13397.75"/>
    <n v="6540.17"/>
    <n v="11265.65"/>
    <n v="1399475.5899999999"/>
    <n v="5758.2699999999995"/>
    <n v="29432.99"/>
    <n v="2296.96"/>
    <n v="7978.04"/>
    <n v="29179.33"/>
    <n v="1563437.2999999998"/>
    <n v="0"/>
    <n v="0"/>
    <n v="1563437.2999999998"/>
    <n v="0"/>
    <n v="22532.667845599997"/>
    <n v="18830.1998962"/>
    <n v="16600.461671200002"/>
    <n v="-9146.1080149999998"/>
    <n v="4464.7124522000004"/>
    <n v="7690.6086290000003"/>
    <n v="955366.00626940001"/>
    <n v="3930.9405981999998"/>
    <n v="20092.724953400004"/>
    <n v="1568.0427136000001"/>
    <n v="5446.2887864000004"/>
    <n v="19919.561417800003"/>
    <n v="1067296.1072179999"/>
    <n v="0"/>
    <n v="0"/>
    <n v="1067296.1072179999"/>
    <n v="0"/>
    <n v="0"/>
    <n v="0"/>
    <n v="0"/>
    <n v="0"/>
    <n v="0"/>
    <n v="0"/>
    <n v="0"/>
    <n v="0"/>
    <n v="0"/>
    <n v="0"/>
    <n v="0"/>
    <n v="0"/>
    <n v="0"/>
    <n v="0"/>
    <n v="0"/>
    <n v="0"/>
    <n v="0"/>
  </r>
  <r>
    <s v="Kensok"/>
    <s v="Short-Lived Assets"/>
    <s v="Performance &amp; Capacity"/>
    <s v="Enterprise Communication Systems"/>
    <s v="CD"/>
    <s v="AA"/>
    <x v="15"/>
    <s v="General"/>
    <s v="2023"/>
    <n v="0.47784834680000005"/>
    <n v="0.15089759249999998"/>
    <n v="1813.4"/>
    <n v="3878.4799999999996"/>
    <n v="11360.63"/>
    <n v="6630.9"/>
    <n v="18153.129999999997"/>
    <n v="28489.4"/>
    <n v="150177.13"/>
    <n v="48823.33"/>
    <n v="106411.56"/>
    <n v="7067.76"/>
    <n v="13956.359999999997"/>
    <n v="324691.74000000005"/>
    <n v="721453.82000000007"/>
    <n v="0"/>
    <n v="0"/>
    <n v="721453.82000000007"/>
    <n v="0"/>
    <n v="866.5301920871201"/>
    <n v="1853.325256096864"/>
    <n v="5428.6582641064842"/>
    <n v="3168.5646027961202"/>
    <n v="8674.4431597454841"/>
    <n v="13613.612691323922"/>
    <n v="71761.893297668692"/>
    <n v="23330.147525770848"/>
    <n v="50848.588026409008"/>
    <n v="3377.3174315791684"/>
    <n v="6669.0235533456471"/>
    <n v="155153.41117861547"/>
    <n v="344745.5151795448"/>
    <n v="0"/>
    <n v="0"/>
    <n v="344745.5151795448"/>
    <n v="0"/>
    <n v="273.63769423949998"/>
    <n v="585.25329455939982"/>
    <n v="1714.2917162832746"/>
    <n v="1000.5868461082498"/>
    <n v="2739.2636133395245"/>
    <n v="4298.9818717694998"/>
    <n v="22661.367365559523"/>
    <n v="7367.3229548330246"/>
    <n v="16057.248218169298"/>
    <n v="1066.5079683678"/>
    <n v="2105.9811240632994"/>
    <n v="48995.201870635952"/>
    <n v="108865.64453792834"/>
    <n v="0"/>
    <n v="0"/>
    <n v="108865.64453792834"/>
    <n v="0"/>
  </r>
  <r>
    <s v="Kensok"/>
    <s v="Short-Lived Assets"/>
    <s v="Performance &amp; Capacity"/>
    <s v="Enterprise Communication Systems"/>
    <s v="CD"/>
    <s v="AA"/>
    <x v="0"/>
    <s v="General"/>
    <s v="2023"/>
    <n v="0.47784834680000005"/>
    <n v="0.15089759249999998"/>
    <n v="7487.0099999999993"/>
    <n v="20125.14"/>
    <n v="47595.27"/>
    <n v="23542.75"/>
    <n v="32044.13"/>
    <n v="99059.43"/>
    <n v="48523.85"/>
    <n v="50387.53"/>
    <n v="24285.3"/>
    <n v="44091.64"/>
    <n v="20853.740000000002"/>
    <n v="75138.11"/>
    <n v="493133.89999999997"/>
    <n v="0"/>
    <n v="0"/>
    <n v="493133.89999999997"/>
    <n v="0"/>
    <n v="3577.6553509750679"/>
    <n v="9616.7648781185526"/>
    <n v="22743.321084999636"/>
    <n v="11249.864166625701"/>
    <n v="15312.234545144285"/>
    <n v="47335.384860450322"/>
    <n v="23187.041502871183"/>
    <n v="24077.597909835407"/>
    <n v="11604.690456542041"/>
    <n v="21069.117281700754"/>
    <n v="9964.9251835970335"/>
    <n v="35904.62164517655"/>
    <n v="235643.21886603651"/>
    <n v="0"/>
    <n v="0"/>
    <n v="235643.21886603651"/>
    <n v="0"/>
    <n v="1129.7717840234247"/>
    <n v="3036.8351747254496"/>
    <n v="7182.0116573874739"/>
    <n v="3552.5442958293747"/>
    <n v="4835.3820707570248"/>
    <n v="14947.829501422273"/>
    <n v="7322.1321438311243"/>
    <n v="7603.3569690215236"/>
    <n v="3664.5933031402496"/>
    <n v="6653.3223253766992"/>
    <n v="3146.7791606209498"/>
    <n v="11338.159904000173"/>
    <n v="74412.718290135745"/>
    <n v="0"/>
    <n v="0"/>
    <n v="74412.718290135745"/>
    <n v="0"/>
  </r>
  <r>
    <s v="Kensok"/>
    <s v="Short-Lived Assets"/>
    <s v="Performance &amp; Capacity"/>
    <s v="Enterprise Communication Systems"/>
    <s v="CD"/>
    <s v="AA"/>
    <x v="1"/>
    <s v="Intangibles"/>
    <s v="2023"/>
    <n v="0.47784834680000005"/>
    <n v="0.15089759249999998"/>
    <n v="11113.87"/>
    <n v="50186.12"/>
    <n v="69918.77"/>
    <n v="-5998.51"/>
    <n v="23179.9"/>
    <n v="149635.83000000002"/>
    <n v="2437.3799999999997"/>
    <n v="5161.2299999999996"/>
    <n v="9218.3100000000013"/>
    <n v="99405.760000000009"/>
    <n v="29640.99"/>
    <n v="36592.26"/>
    <n v="480491.91000000003"/>
    <n v="0"/>
    <n v="0"/>
    <n v="480491.91000000003"/>
    <n v="0"/>
    <n v="5310.7444060501166"/>
    <n v="23981.354474306419"/>
    <n v="33410.568654789444"/>
    <n v="-2866.3780867632686"/>
    <n v="11076.476893989322"/>
    <n v="71503.233987545857"/>
    <n v="1164.6980035233839"/>
    <n v="2466.2852229545642"/>
    <n v="4404.9541937899094"/>
    <n v="47500.878078397574"/>
    <n v="14163.898069015335"/>
    <n v="17485.550946675772"/>
    <n v="229602.26484427438"/>
    <n v="0"/>
    <n v="0"/>
    <n v="229602.26484427438"/>
    <n v="0"/>
    <n v="1677.056226357975"/>
    <n v="7572.9646849160999"/>
    <n v="10550.574063561224"/>
    <n v="-905.16071758717499"/>
    <n v="3497.7911043907498"/>
    <n v="22579.686498739276"/>
    <n v="367.79477400764989"/>
    <n v="778.81718133877484"/>
    <n v="1391.0207859186751"/>
    <n v="15000.089864632801"/>
    <n v="4472.7540303165752"/>
    <n v="5521.6839381340496"/>
    <n v="72505.072434726681"/>
    <n v="0"/>
    <n v="0"/>
    <n v="72505.072434726681"/>
    <n v="0"/>
  </r>
  <r>
    <s v="Kensok"/>
    <s v="Short-Lived Assets"/>
    <s v="Performance &amp; Capacity"/>
    <s v="Enterprise Communication Systems"/>
    <s v="CD"/>
    <s v="AA"/>
    <x v="6"/>
    <s v="Intangibles"/>
    <s v="2023"/>
    <n v="0.47784834680000005"/>
    <n v="0.15089759249999998"/>
    <n v="47783.18"/>
    <n v="47385.72"/>
    <n v="-7870.5299999999988"/>
    <n v="-6333.83"/>
    <n v="12215.86"/>
    <n v="6402.1100000000006"/>
    <n v="629.68999999999994"/>
    <n v="743.05000000000007"/>
    <n v="573.73"/>
    <n v="630"/>
    <n v="348.19"/>
    <n v="949859.44000000006"/>
    <n v="1052366.6100000001"/>
    <n v="0"/>
    <n v="0"/>
    <n v="1052366.6100000001"/>
    <n v="0"/>
    <n v="22833.113567846827"/>
    <n v="22643.187963927699"/>
    <n v="-3760.9197489398039"/>
    <n v="-3026.6101944122443"/>
    <n v="5837.3285057402491"/>
    <n v="3059.2376795317487"/>
    <n v="300.89632549649201"/>
    <n v="355.06521408974004"/>
    <n v="274.15593200956403"/>
    <n v="301.04445848400002"/>
    <n v="166.38201587229202"/>
    <n v="453888.76309637388"/>
    <n v="502871.64481602045"/>
    <n v="0"/>
    <n v="0"/>
    <n v="502871.64481602045"/>
    <n v="0"/>
    <n v="7210.3668239941489"/>
    <n v="7150.3910668790995"/>
    <n v="-1187.6440286990246"/>
    <n v="-955.75969830427493"/>
    <n v="1843.3438643170498"/>
    <n v="966.06298592017492"/>
    <n v="95.018705021324976"/>
    <n v="112.124456107125"/>
    <n v="86.574475745024998"/>
    <n v="95.065483274999991"/>
    <n v="52.54103273257499"/>
    <n v="143331.50270939819"/>
    <n v="158799.58787638642"/>
    <n v="0"/>
    <n v="0"/>
    <n v="158799.58787638642"/>
    <n v="0"/>
  </r>
  <r>
    <s v="Kensok"/>
    <s v="Short-Lived Assets"/>
    <s v="Performance &amp; Capacity"/>
    <s v="Enterprise Network Infrastructure"/>
    <s v="CD"/>
    <s v="AA"/>
    <x v="15"/>
    <s v="General"/>
    <s v="2023"/>
    <n v="0.47784834680000005"/>
    <n v="0.15089759249999998"/>
    <n v="2001.26"/>
    <n v="12113.99"/>
    <n v="21890.53"/>
    <n v="7784.37"/>
    <n v="8520.09"/>
    <n v="14622.8"/>
    <n v="7939.75"/>
    <n v="3949.82"/>
    <n v="431217.15"/>
    <n v="6913.21"/>
    <n v="89255.1"/>
    <n v="1283026.0499999998"/>
    <n v="1889234.1199999999"/>
    <n v="0"/>
    <n v="0"/>
    <n v="1889234.1199999999"/>
    <n v="0"/>
    <n v="956.29878251696812"/>
    <n v="5788.6500946517326"/>
    <n v="10460.353571075804"/>
    <n v="3719.7483353795164"/>
    <n v="4071.3109210872126"/>
    <n v="6987.4808055870399"/>
    <n v="3793.9964115053003"/>
    <n v="1887.4149571575763"/>
    <n v="206056.40223930764"/>
    <n v="3303.4659695812284"/>
    <n v="42650.40197846869"/>
    <n v="613091.87689383409"/>
    <n v="902767.40096015274"/>
    <n v="0"/>
    <n v="0"/>
    <n v="902767.40096015274"/>
    <n v="0"/>
    <n v="301.98531596654999"/>
    <n v="1827.9719265690749"/>
    <n v="3303.2282755490246"/>
    <n v="1174.6426921292248"/>
    <n v="1285.6610688833248"/>
    <n v="2206.5453156089998"/>
    <n v="1198.0891600518748"/>
    <n v="596.01832880834991"/>
    <n v="65069.629779711373"/>
    <n v="1043.186745446925"/>
    <n v="13468.379708346749"/>
    <n v="193605.54205978458"/>
    <n v="285080.88037685608"/>
    <n v="0"/>
    <n v="0"/>
    <n v="285080.88037685608"/>
    <n v="0"/>
  </r>
  <r>
    <s v="Kensok"/>
    <s v="Short-Lived Assets"/>
    <s v="Performance &amp; Capacity"/>
    <s v="ET Modernization &amp; Operational Efficiency - Technology"/>
    <s v="CD"/>
    <s v="AA"/>
    <x v="10"/>
    <s v="Intangibles"/>
    <s v="2023"/>
    <n v="0.47784834680000005"/>
    <n v="0.15089759249999998"/>
    <n v="122725.8"/>
    <m/>
    <m/>
    <m/>
    <m/>
    <m/>
    <n v="432723.97"/>
    <m/>
    <n v="133936.76"/>
    <n v="296.8"/>
    <m/>
    <n v="139306.70000000001"/>
    <n v="828990.03"/>
    <n v="0"/>
    <n v="0"/>
    <n v="828990.03"/>
    <n v="0"/>
    <n v="58644.320639707446"/>
    <n v="0"/>
    <n v="0"/>
    <n v="0"/>
    <n v="0"/>
    <n v="0"/>
    <n v="206776.4336852328"/>
    <n v="0"/>
    <n v="64001.459341748377"/>
    <n v="141.82538933024003"/>
    <n v="0"/>
    <n v="66567.476293163578"/>
    <n v="396131.51534918242"/>
    <n v="0"/>
    <n v="0"/>
    <n v="396131.51534918242"/>
    <n v="0"/>
    <n v="18519.027757636497"/>
    <n v="0"/>
    <n v="0"/>
    <n v="0"/>
    <n v="0"/>
    <n v="0"/>
    <n v="65297.005290042216"/>
    <n v="0"/>
    <n v="20210.7346312503"/>
    <n v="44.786405453999997"/>
    <n v="0"/>
    <n v="21021.045649119751"/>
    <n v="125092.59973350275"/>
    <n v="0"/>
    <n v="0"/>
    <n v="125092.59973350275"/>
    <n v="0"/>
  </r>
  <r>
    <s v="Kensok"/>
    <s v="Short-Lived Assets"/>
    <s v="Performance &amp; Capacity"/>
    <s v="ET Modernization &amp; Operational Efficiency - Technology"/>
    <s v="CD"/>
    <s v="AA"/>
    <x v="1"/>
    <s v="Intangibles"/>
    <s v="2023"/>
    <n v="0.47784834680000005"/>
    <n v="0.15089759249999998"/>
    <n v="160010.54999999999"/>
    <n v="48.97"/>
    <n v="623968.87"/>
    <m/>
    <m/>
    <n v="187854.51"/>
    <n v="10458.11"/>
    <n v="19351.93"/>
    <n v="21337.040000000001"/>
    <n v="43638.05"/>
    <n v="-20574.47"/>
    <n v="17973.45"/>
    <n v="1064067.01"/>
    <n v="0"/>
    <n v="0"/>
    <n v="1064067.01"/>
    <n v="0"/>
    <n v="76460.776788058749"/>
    <n v="23.400233542796002"/>
    <n v="298162.49298416416"/>
    <n v="0"/>
    <n v="0"/>
    <n v="89765.967042424076"/>
    <n v="4997.3905741525487"/>
    <n v="9247.2877578893258"/>
    <n v="10195.869289605473"/>
    <n v="20852.370050075744"/>
    <n v="-9831.4764757861976"/>
    <n v="8588.5833687924605"/>
    <n v="508462.66161291907"/>
    <n v="0"/>
    <n v="0"/>
    <n v="508462.66161291907"/>
    <n v="0"/>
    <n v="24145.206769600871"/>
    <n v="7.3894551047249992"/>
    <n v="94155.40027794546"/>
    <n v="0"/>
    <n v="0"/>
    <n v="28346.793299267174"/>
    <n v="1578.1036211001749"/>
    <n v="2920.1596472285246"/>
    <n v="3219.7079670761996"/>
    <n v="6584.8766863946248"/>
    <n v="-3104.6379899634749"/>
    <n v="2712.1503339191249"/>
    <n v="160565.15006767338"/>
    <n v="0"/>
    <n v="0"/>
    <n v="160565.15006767338"/>
    <n v="0"/>
  </r>
  <r>
    <s v="Kensok"/>
    <s v="Short-Lived Assets"/>
    <s v="Performance &amp; Capacity"/>
    <s v="ET Modernization &amp; Operational Efficiency - Technology"/>
    <s v="CD"/>
    <s v="AA"/>
    <x v="6"/>
    <s v="Intangibles"/>
    <s v="2023"/>
    <n v="0.47784834680000005"/>
    <n v="0.15089759249999998"/>
    <n v="461828.07"/>
    <n v="7915.2899999999991"/>
    <n v="4680.1099999999997"/>
    <n v="4264.42"/>
    <n v="2870.9300000000003"/>
    <n v="254572.5"/>
    <n v="77650.510000000009"/>
    <n v="143803.29999999999"/>
    <n v="22237.87"/>
    <n v="2683.73"/>
    <n v="103086.65000000001"/>
    <n v="807444.08000000007"/>
    <n v="1893037.46"/>
    <n v="0"/>
    <n v="0"/>
    <n v="1893037.46"/>
    <n v="0"/>
    <n v="220683.77975533469"/>
    <n v="3782.308240942572"/>
    <n v="2236.3828263421478"/>
    <n v="2037.7460470608562"/>
    <n v="1371.8691542785243"/>
    <n v="121647.04826574301"/>
    <n v="37105.167831676874"/>
    <n v="68716.169169384448"/>
    <n v="10626.329415853317"/>
    <n v="1282.415943757564"/>
    <n v="49259.785279650227"/>
    <n v="385835.81876144704"/>
    <n v="904584.82069147134"/>
    <n v="0"/>
    <n v="0"/>
    <n v="904584.82069147134"/>
    <n v="0"/>
    <n v="69688.743911921469"/>
    <n v="1194.3982049393246"/>
    <n v="706.2173316351749"/>
    <n v="643.49071140884996"/>
    <n v="433.21642523602497"/>
    <n v="38414.377366706249"/>
    <n v="11717.275015397176"/>
    <n v="21699.571763555246"/>
    <n v="3355.6410453279746"/>
    <n v="404.96839592002493"/>
    <n v="15555.527303890125"/>
    <n v="121841.36775037739"/>
    <n v="285654.79522631504"/>
    <n v="0"/>
    <n v="0"/>
    <n v="285654.79522631504"/>
    <n v="0"/>
  </r>
  <r>
    <s v="Kensok"/>
    <s v="Short-Lived Assets"/>
    <s v="Performance &amp; Capacity"/>
    <s v="Financial &amp; Accounting Technology"/>
    <s v="CD"/>
    <s v="AA"/>
    <x v="0"/>
    <s v="General"/>
    <s v="2023"/>
    <n v="0.47784834680000005"/>
    <n v="0.15089759249999998"/>
    <m/>
    <m/>
    <m/>
    <n v="17678.48"/>
    <n v="-3308.09"/>
    <n v="636.74"/>
    <n v="4394.82"/>
    <n v="322.32"/>
    <n v="228.88"/>
    <m/>
    <m/>
    <m/>
    <n v="19953.149999999998"/>
    <n v="0"/>
    <n v="0"/>
    <n v="19953.149999999998"/>
    <n v="0"/>
    <n v="0"/>
    <n v="0"/>
    <n v="0"/>
    <n v="8447.6324419368648"/>
    <n v="-1580.7653375656123"/>
    <n v="304.26515634143203"/>
    <n v="2100.0574714835761"/>
    <n v="154.020079140576"/>
    <n v="109.36992961558401"/>
    <n v="0"/>
    <n v="0"/>
    <n v="0"/>
    <n v="9534.5797409524221"/>
    <n v="0"/>
    <n v="0"/>
    <n v="9534.5797409524221"/>
    <n v="0"/>
    <n v="0"/>
    <n v="0"/>
    <n v="0"/>
    <n v="2667.6400710593998"/>
    <n v="-499.18281677332499"/>
    <n v="96.082533048449989"/>
    <n v="663.16775747084989"/>
    <n v="48.637312014599992"/>
    <n v="34.537440971399995"/>
    <n v="0"/>
    <n v="0"/>
    <n v="0"/>
    <n v="3010.8822977913746"/>
    <n v="0"/>
    <n v="0"/>
    <n v="3010.8822977913746"/>
    <n v="0"/>
  </r>
  <r>
    <s v="Kensok"/>
    <s v="Short-Lived Assets"/>
    <s v="Performance &amp; Capacity"/>
    <s v="Financial &amp; Accounting Technology"/>
    <s v="CD"/>
    <s v="AA"/>
    <x v="1"/>
    <s v="Intangibles"/>
    <s v="2023"/>
    <n v="0.47784834680000005"/>
    <n v="0.15089759249999998"/>
    <m/>
    <m/>
    <m/>
    <m/>
    <m/>
    <m/>
    <n v="471571.52"/>
    <n v="16241.79"/>
    <n v="2215.04"/>
    <n v="1177538"/>
    <n v="255966.04"/>
    <n v="105973.22"/>
    <n v="2029505.61"/>
    <n v="0"/>
    <n v="0"/>
    <n v="2029505.61"/>
    <n v="0"/>
    <n v="0"/>
    <n v="0"/>
    <n v="0"/>
    <n v="0"/>
    <n v="0"/>
    <n v="0"/>
    <n v="225339.67122996316"/>
    <n v="7761.1125005727736"/>
    <n v="1058.453202095872"/>
    <n v="562684.58659417846"/>
    <n v="122312.94905094268"/>
    <n v="50639.1279820727"/>
    <n v="969795.90055982559"/>
    <n v="0"/>
    <n v="0"/>
    <n v="969795.90055982559"/>
    <n v="0"/>
    <n v="0"/>
    <n v="0"/>
    <n v="0"/>
    <n v="0"/>
    <n v="0"/>
    <n v="0"/>
    <n v="71159.0070595656"/>
    <n v="2450.8470088905747"/>
    <n v="334.24420329119994"/>
    <n v="177687.64927726498"/>
    <n v="38624.659197758694"/>
    <n v="15991.103767472849"/>
    <n v="306247.51051424391"/>
    <n v="0"/>
    <n v="0"/>
    <n v="306247.51051424391"/>
    <n v="0"/>
  </r>
  <r>
    <s v="Kensok"/>
    <s v="Short-Lived Assets"/>
    <s v="Performance &amp; Capacity"/>
    <s v="Financial &amp; Accounting Technology"/>
    <s v="CD"/>
    <s v="AA"/>
    <x v="6"/>
    <s v="Intangibles"/>
    <s v="2023"/>
    <n v="0.47784834680000005"/>
    <n v="0.15089759249999998"/>
    <n v="3800.0800000000004"/>
    <n v="24364"/>
    <n v="6590.06"/>
    <n v="402597.79"/>
    <n v="-72564.939999999988"/>
    <n v="518803.3"/>
    <n v="125199.93"/>
    <n v="18819.89"/>
    <n v="6491.05"/>
    <n v="111072.81"/>
    <n v="435587.61000000004"/>
    <n v="-43234.770000000004"/>
    <n v="1537526.81"/>
    <n v="0"/>
    <n v="0"/>
    <n v="1537526.81"/>
    <n v="0"/>
    <n v="1815.8619457077443"/>
    <n v="11642.297121435202"/>
    <n v="3149.0492763128086"/>
    <n v="192380.68837683357"/>
    <n v="-34675.036614641191"/>
    <n v="247909.29921938447"/>
    <n v="59826.579569975729"/>
    <n v="8993.0533234578525"/>
    <n v="3101.7375114961405"/>
    <n v="53075.958632930509"/>
    <n v="208144.8193250632"/>
    <n v="-20659.663368778241"/>
    <n v="734704.64431917772"/>
    <n v="0"/>
    <n v="0"/>
    <n v="734704.64431917772"/>
    <n v="0"/>
    <n v="573.42292330739997"/>
    <n v="3676.4689436699996"/>
    <n v="994.42418843054998"/>
    <n v="60751.037256820564"/>
    <n v="-10949.874745906947"/>
    <n v="78286.168951055239"/>
    <n v="18892.368018168523"/>
    <n v="2839.8760921148246"/>
    <n v="979.48381779712497"/>
    <n v="16760.619621209924"/>
    <n v="65729.121671828922"/>
    <n v="-6524.0227052912251"/>
    <n v="232009.09403320489"/>
    <n v="0"/>
    <n v="0"/>
    <n v="232009.09403320489"/>
    <n v="0"/>
  </r>
  <r>
    <s v="Kensok"/>
    <s v="Short-Lived Assets"/>
    <s v="Performance &amp; Capacity"/>
    <s v="Human Resources Technology"/>
    <s v="CD"/>
    <s v="AA"/>
    <x v="1"/>
    <s v="Intangibles"/>
    <s v="2023"/>
    <n v="0.47784834680000005"/>
    <n v="0.15089759249999998"/>
    <n v="58762.75"/>
    <m/>
    <m/>
    <m/>
    <m/>
    <m/>
    <m/>
    <m/>
    <n v="113026.49"/>
    <n v="4825.47"/>
    <n v="52497"/>
    <n v="48019.17"/>
    <n v="277130.88"/>
    <n v="0"/>
    <n v="0"/>
    <n v="277130.88"/>
    <n v="0"/>
    <n v="28079.682940921703"/>
    <n v="0"/>
    <n v="0"/>
    <n v="0"/>
    <n v="0"/>
    <n v="0"/>
    <n v="0"/>
    <n v="0"/>
    <n v="54009.52139110674"/>
    <n v="2305.8428620329964"/>
    <n v="25085.604661959602"/>
    <n v="22945.880999208159"/>
    <n v="132426.53285522919"/>
    <n v="0"/>
    <n v="0"/>
    <n v="132426.53285522919"/>
    <n v="0"/>
    <n v="8867.1575036793747"/>
    <n v="0"/>
    <n v="0"/>
    <n v="0"/>
    <n v="0"/>
    <n v="0"/>
    <n v="0"/>
    <n v="0"/>
    <n v="17055.425229725322"/>
    <n v="728.15180568097492"/>
    <n v="7921.6709134724988"/>
    <n v="7245.977146848224"/>
    <n v="41818.382599406395"/>
    <n v="0"/>
    <n v="0"/>
    <n v="41818.382599406395"/>
    <n v="0"/>
  </r>
  <r>
    <s v="Kensok"/>
    <s v="Short-Lived Assets"/>
    <s v="Performance &amp; Capacity"/>
    <s v="Human Resources Technology"/>
    <s v="CD"/>
    <s v="AA"/>
    <x v="6"/>
    <s v="Intangibles"/>
    <s v="2023"/>
    <n v="0.47784834680000005"/>
    <n v="0.15089759249999998"/>
    <n v="7955.36"/>
    <n v="4742.1000000000004"/>
    <n v="1458.9"/>
    <n v="405.26"/>
    <n v="82.22"/>
    <n v="133.28"/>
    <m/>
    <m/>
    <m/>
    <m/>
    <m/>
    <n v="162729.20000000001"/>
    <n v="177506.32"/>
    <n v="0"/>
    <n v="0"/>
    <n v="177506.32"/>
    <n v="0"/>
    <n v="3801.455624198848"/>
    <n v="2266.0046453602804"/>
    <n v="697.13295314652009"/>
    <n v="193.65282102416802"/>
    <n v="39.288691073896004"/>
    <n v="63.68762766150401"/>
    <n v="0"/>
    <n v="0"/>
    <n v="0"/>
    <n v="0"/>
    <n v="0"/>
    <n v="77759.879196086578"/>
    <n v="84821.101558551789"/>
    <n v="0"/>
    <n v="0"/>
    <n v="84821.101558551789"/>
    <n v="0"/>
    <n v="1200.4446714707999"/>
    <n v="715.57147339425001"/>
    <n v="220.14449769824998"/>
    <n v="61.152758336549994"/>
    <n v="12.406800055349999"/>
    <n v="20.111631128399999"/>
    <n v="0"/>
    <n v="0"/>
    <n v="0"/>
    <n v="0"/>
    <n v="0"/>
    <n v="24555.444509450997"/>
    <n v="26785.276341534598"/>
    <n v="0"/>
    <n v="0"/>
    <n v="26785.276341534598"/>
    <n v="0"/>
  </r>
  <r>
    <s v="Kensok"/>
    <s v="Short-Lived Assets"/>
    <s v="Performance &amp; Capacity"/>
    <s v="Legal &amp; Compliance Technology"/>
    <s v="CD"/>
    <s v="AA"/>
    <x v="1"/>
    <s v="Intangibles"/>
    <s v="2023"/>
    <n v="0.47784834680000005"/>
    <n v="0.15089759249999998"/>
    <m/>
    <m/>
    <m/>
    <n v="63889.82"/>
    <n v="5755.34"/>
    <n v="6223.93"/>
    <n v="2428.17"/>
    <n v="731.17"/>
    <n v="1689.35"/>
    <n v="877.73"/>
    <n v="941.28"/>
    <n v="800.6"/>
    <n v="83337.39"/>
    <n v="0"/>
    <n v="0"/>
    <n v="83337.39"/>
    <n v="0"/>
    <n v="0"/>
    <n v="0"/>
    <n v="0"/>
    <n v="30529.644864349579"/>
    <n v="2750.1797042719122"/>
    <n v="2974.0946610989245"/>
    <n v="1160.2970202493561"/>
    <n v="349.38837572975604"/>
    <n v="807.25310466658004"/>
    <n v="419.42182943676403"/>
    <n v="449.78909187590403"/>
    <n v="382.56538644808006"/>
    <n v="39822.634038126867"/>
    <n v="0"/>
    <n v="0"/>
    <n v="39822.634038126867"/>
    <n v="0"/>
    <n v="0"/>
    <n v="0"/>
    <n v="0"/>
    <n v="9640.8200232583495"/>
    <n v="868.46695001894989"/>
    <n v="939.17605288852496"/>
    <n v="366.40500718072497"/>
    <n v="110.33179270822498"/>
    <n v="254.91884788987497"/>
    <n v="132.44734386502498"/>
    <n v="142.03688586839999"/>
    <n v="120.80861255549999"/>
    <n v="12575.411516233573"/>
    <n v="0"/>
    <n v="0"/>
    <n v="12575.411516233573"/>
    <n v="0"/>
  </r>
  <r>
    <s v="Kensok"/>
    <s v="Short-Lived Assets"/>
    <s v="Performance &amp; Capacity"/>
    <s v="Legal &amp; Compliance Technology"/>
    <s v="CD"/>
    <s v="AA"/>
    <x v="6"/>
    <s v="Intangibles"/>
    <s v="2023"/>
    <n v="0.47784834680000005"/>
    <n v="0.15089759249999998"/>
    <n v="-1608"/>
    <n v="4967.42"/>
    <n v="2102.67"/>
    <n v="1405.39"/>
    <m/>
    <m/>
    <m/>
    <m/>
    <m/>
    <m/>
    <m/>
    <n v="142203.54999999999"/>
    <n v="149071.03"/>
    <n v="0"/>
    <n v="0"/>
    <n v="149071.03"/>
    <n v="0"/>
    <n v="-768.38014165440006"/>
    <n v="2373.6734348612563"/>
    <n v="1004.7573833659561"/>
    <n v="671.56328810925208"/>
    <n v="0"/>
    <n v="0"/>
    <n v="0"/>
    <n v="0"/>
    <n v="0"/>
    <n v="0"/>
    <n v="0"/>
    <n v="67951.731276591134"/>
    <n v="71233.3452412732"/>
    <n v="0"/>
    <n v="0"/>
    <n v="71233.3452412732"/>
    <n v="0"/>
    <n v="-242.64332873999996"/>
    <n v="749.57171893634995"/>
    <n v="317.28784082197495"/>
    <n v="212.069967523575"/>
    <n v="0"/>
    <n v="0"/>
    <n v="0"/>
    <n v="0"/>
    <n v="0"/>
    <n v="0"/>
    <n v="0"/>
    <n v="21458.17333995337"/>
    <n v="22494.45953849527"/>
    <n v="0"/>
    <n v="0"/>
    <n v="22494.45953849527"/>
    <n v="0"/>
  </r>
  <r>
    <s v="Kensok"/>
    <s v="Short-Lived Assets"/>
    <s v="Performance &amp; Capacity"/>
    <s v="Legal &amp; Compliance Technology"/>
    <s v="CD"/>
    <s v="WA"/>
    <x v="6"/>
    <s v="Intangibles"/>
    <s v="2023"/>
    <n v="0.77217999999999998"/>
    <n v="0.22781999999999999"/>
    <n v="16620.57"/>
    <n v="14692.59"/>
    <n v="953"/>
    <n v="190.7"/>
    <m/>
    <m/>
    <m/>
    <m/>
    <m/>
    <m/>
    <m/>
    <m/>
    <n v="32456.86"/>
    <n v="0"/>
    <n v="0"/>
    <n v="32456.86"/>
    <n v="0"/>
    <n v="12834.071742599999"/>
    <n v="11345.324146200001"/>
    <n v="735.88753999999994"/>
    <n v="147.25472599999998"/>
    <n v="0"/>
    <n v="0"/>
    <n v="0"/>
    <n v="0"/>
    <n v="0"/>
    <n v="0"/>
    <n v="0"/>
    <n v="0"/>
    <n v="25062.538154799997"/>
    <n v="0"/>
    <n v="0"/>
    <n v="25062.538154799997"/>
    <n v="0"/>
    <n v="3786.4982574000001"/>
    <n v="3347.2658538000001"/>
    <n v="217.11246"/>
    <n v="43.445273999999998"/>
    <n v="0"/>
    <n v="0"/>
    <n v="0"/>
    <n v="0"/>
    <n v="0"/>
    <n v="0"/>
    <n v="0"/>
    <n v="0"/>
    <n v="7394.3218452000001"/>
    <n v="0"/>
    <n v="0"/>
    <n v="7394.3218452000001"/>
    <n v="0"/>
  </r>
  <r>
    <s v="Kensok"/>
    <s v="Short-Lived Assets"/>
    <s v="Performance &amp; Capacity"/>
    <s v="Network Backbone"/>
    <s v="CD"/>
    <s v="AA"/>
    <x v="15"/>
    <s v="General"/>
    <s v="2023"/>
    <n v="0.47784834680000005"/>
    <n v="0.15089759249999998"/>
    <m/>
    <m/>
    <m/>
    <m/>
    <m/>
    <m/>
    <m/>
    <m/>
    <m/>
    <m/>
    <m/>
    <n v="295667.34999999998"/>
    <n v="295667.34999999998"/>
    <n v="0"/>
    <n v="0"/>
    <n v="295667.34999999998"/>
    <n v="0"/>
    <n v="0"/>
    <n v="0"/>
    <n v="0"/>
    <n v="0"/>
    <n v="0"/>
    <n v="0"/>
    <n v="0"/>
    <n v="0"/>
    <n v="0"/>
    <n v="0"/>
    <n v="0"/>
    <n v="141284.15440023699"/>
    <n v="141284.15440023699"/>
    <n v="0"/>
    <n v="0"/>
    <n v="141284.15440023699"/>
    <n v="0"/>
    <n v="0"/>
    <n v="0"/>
    <n v="0"/>
    <n v="0"/>
    <n v="0"/>
    <n v="0"/>
    <n v="0"/>
    <n v="0"/>
    <n v="0"/>
    <n v="0"/>
    <n v="0"/>
    <n v="44615.491295854867"/>
    <n v="44615.491295854867"/>
    <n v="0"/>
    <n v="0"/>
    <n v="44615.491295854867"/>
    <n v="0"/>
  </r>
  <r>
    <s v="Kensok"/>
    <s v="Short-Lived Assets"/>
    <s v="Performance &amp; Capacity"/>
    <s v="Network Backbone"/>
    <s v="ED"/>
    <s v="AN"/>
    <x v="3"/>
    <s v="Transmission"/>
    <s v="2023"/>
    <n v="0.65539999999999998"/>
    <n v="0"/>
    <m/>
    <m/>
    <m/>
    <m/>
    <m/>
    <m/>
    <n v="710602.27"/>
    <n v="273.14999999999998"/>
    <n v="173.25"/>
    <m/>
    <m/>
    <n v="443348.11"/>
    <n v="1154396.78"/>
    <n v="0"/>
    <n v="0"/>
    <n v="1154396.78"/>
    <n v="0"/>
    <n v="0"/>
    <n v="0"/>
    <n v="0"/>
    <n v="0"/>
    <n v="0"/>
    <n v="0"/>
    <n v="465728.72775800002"/>
    <n v="179.02250999999998"/>
    <n v="113.54805"/>
    <n v="0"/>
    <n v="0"/>
    <n v="290570.35129399999"/>
    <n v="756591.64961199998"/>
    <n v="0"/>
    <n v="0"/>
    <n v="756591.64961199998"/>
    <n v="0"/>
    <n v="0"/>
    <n v="0"/>
    <n v="0"/>
    <n v="0"/>
    <n v="0"/>
    <n v="0"/>
    <n v="0"/>
    <n v="0"/>
    <n v="0"/>
    <n v="0"/>
    <n v="0"/>
    <n v="0"/>
    <n v="0"/>
    <n v="0"/>
    <n v="0"/>
    <n v="0"/>
    <n v="0"/>
  </r>
  <r>
    <s v="Kinney"/>
    <s v="EIM"/>
    <s v="Performance &amp; Capacity"/>
    <s v="Energy Market Modernization &amp; Operational Efficiency"/>
    <s v="ED"/>
    <s v="AN"/>
    <x v="6"/>
    <s v="Intangibles"/>
    <s v="2023"/>
    <n v="0.68266000000000004"/>
    <n v="0"/>
    <n v="14504.080000000002"/>
    <n v="3319.41"/>
    <n v="95.38"/>
    <m/>
    <n v="74.08"/>
    <n v="65075.27"/>
    <n v="5897.77"/>
    <n v="5657.96"/>
    <n v="6869.96"/>
    <m/>
    <m/>
    <n v="156298.57"/>
    <n v="257792.48000000004"/>
    <n v="0"/>
    <n v="0"/>
    <n v="257792.48000000004"/>
    <n v="0"/>
    <n v="9901.3552528000018"/>
    <n v="2266.0284305999999"/>
    <n v="65.112110799999996"/>
    <n v="0"/>
    <n v="50.571452800000003"/>
    <n v="44424.283818199998"/>
    <n v="4026.1716682000006"/>
    <n v="3862.4629736000002"/>
    <n v="4689.8468935999999"/>
    <n v="0"/>
    <n v="0"/>
    <n v="106698.78179620001"/>
    <n v="175984.6143968"/>
    <n v="0"/>
    <n v="0"/>
    <n v="175984.6143968"/>
    <n v="0"/>
    <n v="0"/>
    <n v="0"/>
    <n v="0"/>
    <n v="0"/>
    <n v="0"/>
    <n v="0"/>
    <n v="0"/>
    <n v="0"/>
    <n v="0"/>
    <n v="0"/>
    <n v="0"/>
    <n v="0"/>
    <n v="0"/>
    <n v="0"/>
    <n v="0"/>
    <n v="0"/>
    <n v="0"/>
  </r>
  <r>
    <s v="Magalsky"/>
    <s v="Programs"/>
    <s v="Performance &amp; Capacity"/>
    <s v="Transportation Electrification"/>
    <s v="ED"/>
    <s v="WA"/>
    <x v="9"/>
    <s v="E Distribution"/>
    <s v="2023"/>
    <n v="1"/>
    <n v="0"/>
    <n v="-170403.82"/>
    <n v="89255.27"/>
    <n v="88204.479999999996"/>
    <n v="186037.53999999998"/>
    <n v="117360.31000000001"/>
    <n v="195960.51"/>
    <n v="39401.82"/>
    <n v="65237.3"/>
    <n v="471323.07"/>
    <n v="274465.58000000007"/>
    <n v="167926.61"/>
    <n v="-16198.510000000018"/>
    <n v="1508570.16"/>
    <n v="0"/>
    <n v="0"/>
    <n v="1508570.16"/>
    <n v="0"/>
    <n v="-170403.82"/>
    <n v="89255.27"/>
    <n v="88204.479999999996"/>
    <n v="186037.53999999998"/>
    <n v="117360.31000000001"/>
    <n v="195960.51"/>
    <n v="39401.82"/>
    <n v="65237.3"/>
    <n v="471323.07"/>
    <n v="274465.58000000007"/>
    <n v="167926.61"/>
    <n v="-16198.510000000018"/>
    <n v="1508570.16"/>
    <n v="0"/>
    <n v="0"/>
    <n v="1508570.16"/>
    <n v="0"/>
    <n v="0"/>
    <n v="0"/>
    <n v="0"/>
    <n v="0"/>
    <n v="0"/>
    <n v="0"/>
    <n v="0"/>
    <n v="0"/>
    <n v="0"/>
    <n v="0"/>
    <n v="0"/>
    <n v="0"/>
    <n v="0"/>
    <n v="0"/>
    <n v="0"/>
    <n v="0"/>
    <n v="0"/>
  </r>
  <r>
    <s v="Magalsky"/>
    <s v="Programs"/>
    <s v="Performance &amp; Capacity"/>
    <s v="Transportation Electrification"/>
    <s v="ED"/>
    <s v="WA"/>
    <x v="0"/>
    <s v="General"/>
    <s v="2023"/>
    <n v="1"/>
    <n v="0"/>
    <m/>
    <m/>
    <m/>
    <m/>
    <m/>
    <m/>
    <m/>
    <m/>
    <m/>
    <n v="14900"/>
    <m/>
    <m/>
    <n v="14900"/>
    <n v="0"/>
    <n v="0"/>
    <n v="14900"/>
    <n v="0"/>
    <n v="0"/>
    <n v="0"/>
    <n v="0"/>
    <n v="0"/>
    <n v="0"/>
    <n v="0"/>
    <n v="0"/>
    <n v="0"/>
    <n v="0"/>
    <n v="14900"/>
    <n v="0"/>
    <n v="0"/>
    <n v="14900"/>
    <n v="0"/>
    <n v="0"/>
    <n v="14900"/>
    <n v="0"/>
    <n v="0"/>
    <n v="0"/>
    <n v="0"/>
    <n v="0"/>
    <n v="0"/>
    <n v="0"/>
    <n v="0"/>
    <n v="0"/>
    <n v="0"/>
    <n v="0"/>
    <n v="0"/>
    <n v="0"/>
    <n v="0"/>
    <n v="0"/>
    <n v="0"/>
    <n v="0"/>
    <n v="0"/>
  </r>
  <r>
    <s v="Magalsky"/>
    <s v="Short-Lived Assets"/>
    <s v="Customer Service Quality &amp; Reliability"/>
    <s v="Customer Experience Platform Program"/>
    <s v="CD"/>
    <s v="AA"/>
    <x v="10"/>
    <s v="Intangibles"/>
    <s v="2023"/>
    <n v="0.47784834680000005"/>
    <n v="0.15089759249999998"/>
    <m/>
    <m/>
    <m/>
    <m/>
    <m/>
    <m/>
    <m/>
    <m/>
    <n v="236057.42"/>
    <n v="4055.51"/>
    <n v="879.06"/>
    <m/>
    <n v="240991.99000000002"/>
    <n v="0"/>
    <n v="0"/>
    <n v="240991.99000000002"/>
    <n v="0"/>
    <n v="0"/>
    <n v="0"/>
    <n v="0"/>
    <n v="0"/>
    <n v="0"/>
    <n v="0"/>
    <n v="0"/>
    <n v="0"/>
    <n v="112799.64789687327"/>
    <n v="1937.9187489308683"/>
    <n v="420.057367738008"/>
    <n v="0"/>
    <n v="115157.62401354214"/>
    <n v="0"/>
    <n v="0"/>
    <n v="115157.62401354214"/>
    <n v="0"/>
    <n v="0"/>
    <n v="0"/>
    <n v="0"/>
    <n v="0"/>
    <n v="0"/>
    <n v="0"/>
    <n v="0"/>
    <n v="0"/>
    <n v="35620.496369761349"/>
    <n v="611.96669535967499"/>
    <n v="132.64803766304999"/>
    <n v="0"/>
    <n v="36365.111102784074"/>
    <n v="0"/>
    <n v="0"/>
    <n v="36365.111102784074"/>
    <n v="0"/>
  </r>
  <r>
    <s v="Magalsky"/>
    <s v="Short-Lived Assets"/>
    <s v="Customer Service Quality &amp; Reliability"/>
    <s v="Customer Experience Platform Program"/>
    <s v="CD"/>
    <s v="AA"/>
    <x v="6"/>
    <s v="Intangibles"/>
    <s v="2023"/>
    <n v="0.47784834680000005"/>
    <n v="0.15089759249999998"/>
    <n v="108126.74"/>
    <n v="39749.42"/>
    <n v="-58032.63"/>
    <n v="-98494.68"/>
    <n v="-5881.18"/>
    <n v="1793303.43"/>
    <n v="29734.55"/>
    <m/>
    <m/>
    <m/>
    <m/>
    <n v="1606221.51"/>
    <n v="3414727.16"/>
    <n v="0"/>
    <n v="0"/>
    <n v="3414727.16"/>
    <n v="0"/>
    <n v="51668.183953873442"/>
    <n v="18994.194633258856"/>
    <n v="-27730.796305956086"/>
    <n v="-47065.520006595027"/>
    <n v="-2810.3121402332245"/>
    <n v="856927.07933626953"/>
    <n v="14208.605560341941"/>
    <n v="0"/>
    <n v="0"/>
    <n v="0"/>
    <n v="0"/>
    <n v="767530.29314809979"/>
    <n v="1631721.7281790592"/>
    <n v="0"/>
    <n v="0"/>
    <n v="1631721.7281790592"/>
    <n v="0"/>
    <n v="16316.064750873449"/>
    <n v="5998.0917812713487"/>
    <n v="-8756.9841534432744"/>
    <n v="-14862.610086057897"/>
    <n v="-887.45590305914993"/>
    <n v="270605.17020899226"/>
    <n v="4486.8720090708748"/>
    <n v="0"/>
    <n v="0"/>
    <n v="0"/>
    <n v="0"/>
    <n v="242374.95888071464"/>
    <n v="515274.10748836224"/>
    <n v="0"/>
    <n v="0"/>
    <n v="515274.10748836224"/>
    <n v="0"/>
  </r>
  <r>
    <s v="Magalsky"/>
    <s v="Short-Lived Assets"/>
    <s v="Customer Service Quality &amp; Reliability"/>
    <s v="Customer Experience Platform Program"/>
    <s v="CD"/>
    <s v="WA"/>
    <x v="6"/>
    <s v="Intangibles"/>
    <s v="2023"/>
    <n v="0.77217999999999998"/>
    <n v="0.22781999999999999"/>
    <m/>
    <m/>
    <n v="114672.8"/>
    <n v="321.91000000000003"/>
    <n v="835.82"/>
    <n v="2022.63"/>
    <n v="-565.92999999999995"/>
    <m/>
    <m/>
    <m/>
    <m/>
    <m/>
    <n v="117287.23000000003"/>
    <n v="0"/>
    <n v="0"/>
    <n v="117287.23000000003"/>
    <n v="0"/>
    <n v="0"/>
    <n v="0"/>
    <n v="88548.042704000007"/>
    <n v="248.57246380000001"/>
    <n v="645.40348760000006"/>
    <n v="1561.8344334000001"/>
    <n v="-436.99982739999996"/>
    <n v="0"/>
    <n v="0"/>
    <n v="0"/>
    <n v="0"/>
    <n v="0"/>
    <n v="90566.8532614"/>
    <n v="0"/>
    <n v="0"/>
    <n v="90566.8532614"/>
    <n v="0"/>
    <n v="0"/>
    <n v="0"/>
    <n v="26124.757296"/>
    <n v="73.337536200000002"/>
    <n v="190.41651240000002"/>
    <n v="460.79556660000003"/>
    <n v="-128.93017259999999"/>
    <n v="0"/>
    <n v="0"/>
    <n v="0"/>
    <n v="0"/>
    <n v="0"/>
    <n v="26720.3767386"/>
    <n v="0"/>
    <n v="0"/>
    <n v="26720.3767386"/>
    <n v="0"/>
  </r>
  <r>
    <s v="Magalsky"/>
    <s v="Short-Lived Assets"/>
    <s v="Customer Service Quality &amp; Reliability"/>
    <s v="Customer Experience Platform Program"/>
    <s v="ED"/>
    <s v="WA"/>
    <x v="6"/>
    <s v="Intangibles"/>
    <s v="2023"/>
    <n v="1"/>
    <n v="0"/>
    <n v="2471.83"/>
    <m/>
    <m/>
    <m/>
    <m/>
    <m/>
    <m/>
    <m/>
    <n v="157053.78"/>
    <n v="1850.33"/>
    <n v="15909.81"/>
    <n v="1301.25"/>
    <n v="178586.99999999997"/>
    <n v="0"/>
    <n v="0"/>
    <n v="178586.99999999997"/>
    <n v="0"/>
    <n v="2471.83"/>
    <n v="0"/>
    <n v="0"/>
    <n v="0"/>
    <n v="0"/>
    <n v="0"/>
    <n v="0"/>
    <n v="0"/>
    <n v="157053.78"/>
    <n v="1850.33"/>
    <n v="15909.81"/>
    <n v="1301.25"/>
    <n v="178586.99999999997"/>
    <n v="0"/>
    <n v="0"/>
    <n v="178586.99999999997"/>
    <n v="0"/>
    <n v="0"/>
    <n v="0"/>
    <n v="0"/>
    <n v="0"/>
    <n v="0"/>
    <n v="0"/>
    <n v="0"/>
    <n v="0"/>
    <n v="0"/>
    <n v="0"/>
    <n v="0"/>
    <n v="0"/>
    <n v="0"/>
    <n v="0"/>
    <n v="0"/>
    <n v="0"/>
    <n v="0"/>
  </r>
  <r>
    <s v="Magalsky"/>
    <s v="Short-Lived Assets"/>
    <s v="Customer Service Quality &amp; Reliability"/>
    <s v="Customer Facing Technology Program"/>
    <s v="CD"/>
    <s v="AA"/>
    <x v="0"/>
    <s v="General"/>
    <s v="2023"/>
    <n v="0.47784834680000005"/>
    <n v="0.15089759249999998"/>
    <n v="29.37"/>
    <n v="28.58"/>
    <n v="-40.33"/>
    <n v="1.02"/>
    <m/>
    <m/>
    <m/>
    <m/>
    <m/>
    <m/>
    <m/>
    <n v="2574.84"/>
    <n v="2593.48"/>
    <n v="0"/>
    <n v="0"/>
    <n v="2593.48"/>
    <n v="0"/>
    <n v="14.034405945516001"/>
    <n v="13.656905751544"/>
    <n v="-19.271623826443999"/>
    <n v="0.48740531373600005"/>
    <n v="0"/>
    <n v="0"/>
    <n v="0"/>
    <n v="0"/>
    <n v="0"/>
    <n v="0"/>
    <n v="0"/>
    <n v="1230.3830372745122"/>
    <n v="1239.2901304588643"/>
    <n v="0"/>
    <n v="0"/>
    <n v="1239.2901304588643"/>
    <n v="0"/>
    <n v="4.4318622917249995"/>
    <n v="4.3126531936499992"/>
    <n v="-6.085699905524999"/>
    <n v="0.15391554434999999"/>
    <n v="0"/>
    <n v="0"/>
    <n v="0"/>
    <n v="0"/>
    <n v="0"/>
    <n v="0"/>
    <n v="0"/>
    <n v="388.53715707269998"/>
    <n v="391.3498881969"/>
    <n v="0"/>
    <n v="0"/>
    <n v="391.3498881969"/>
    <n v="0"/>
  </r>
  <r>
    <s v="Magalsky"/>
    <s v="Short-Lived Assets"/>
    <s v="Customer Service Quality &amp; Reliability"/>
    <s v="Customer Facing Technology Program"/>
    <s v="CD"/>
    <s v="AA"/>
    <x v="10"/>
    <s v="Intangibles"/>
    <s v="2023"/>
    <n v="0.47784834680000005"/>
    <n v="0.15089759249999998"/>
    <n v="-1.55"/>
    <m/>
    <m/>
    <m/>
    <m/>
    <n v="1583051.03"/>
    <n v="58385.72"/>
    <n v="23129.46"/>
    <n v="17986.11"/>
    <n v="7885.09"/>
    <n v="4083.69"/>
    <n v="0"/>
    <n v="1694519.55"/>
    <n v="0"/>
    <n v="0"/>
    <n v="1694519.55"/>
    <n v="0"/>
    <n v="-0.74066493754000007"/>
    <n v="0"/>
    <n v="0"/>
    <n v="0"/>
    <n v="0"/>
    <n v="756458.31758553733"/>
    <n v="27899.519778727699"/>
    <n v="11052.374223376728"/>
    <n v="8594.6329288629495"/>
    <n v="3767.8772208692126"/>
    <n v="1951.3845153436921"/>
    <n v="0"/>
    <n v="809723.36558778002"/>
    <n v="0"/>
    <n v="0"/>
    <n v="809723.36558778002"/>
    <n v="0"/>
    <n v="-0.23389126837499999"/>
    <n v="0"/>
    <n v="0"/>
    <n v="0"/>
    <n v="0"/>
    <n v="238878.58923164525"/>
    <n v="8810.2645843790997"/>
    <n v="3490.1798298250496"/>
    <n v="2714.0606974401749"/>
    <n v="1189.8410976458249"/>
    <n v="616.21898951632488"/>
    <n v="0"/>
    <n v="255698.92053918331"/>
    <n v="0"/>
    <n v="0"/>
    <n v="255698.92053918331"/>
    <n v="0"/>
  </r>
  <r>
    <s v="Magalsky"/>
    <s v="Short-Lived Assets"/>
    <s v="Customer Service Quality &amp; Reliability"/>
    <s v="Customer Facing Technology Program"/>
    <s v="CD"/>
    <s v="AA"/>
    <x v="6"/>
    <s v="Intangibles"/>
    <s v="2023"/>
    <n v="0.47784834680000005"/>
    <n v="0.15089759249999998"/>
    <n v="22541.1"/>
    <n v="433706.09"/>
    <n v="20133.239999999998"/>
    <n v="5705.43"/>
    <n v="23724.46"/>
    <n v="45236.11"/>
    <n v="688.68"/>
    <n v="3116.88"/>
    <n v="15895.86"/>
    <n v="5196.0600000000004"/>
    <m/>
    <n v="1504668.62"/>
    <n v="2080612.5300000003"/>
    <n v="0"/>
    <n v="0"/>
    <n v="2080612.5300000003"/>
    <n v="0"/>
    <n v="10771.227370053481"/>
    <n v="207245.73810359204"/>
    <n v="9620.6354497276316"/>
    <n v="2726.3302932831243"/>
    <n v="11336.693989722729"/>
    <n v="21616.00037916295"/>
    <n v="329.08459947422404"/>
    <n v="1489.3959551739842"/>
    <n v="7595.8104219642491"/>
    <n v="2482.9286808736083"/>
    <n v="0"/>
    <n v="719003.41254883748"/>
    <n v="994217.2577918655"/>
    <n v="0"/>
    <n v="0"/>
    <n v="994217.2577918655"/>
    <n v="0"/>
    <n v="3401.3977223017496"/>
    <n v="65445.204833588323"/>
    <n v="3038.0574452246992"/>
    <n v="860.93565117727496"/>
    <n v="3579.9638973625497"/>
    <n v="6826.0200930651745"/>
    <n v="103.92015400289998"/>
    <n v="470.32968811139995"/>
    <n v="2398.6470047170496"/>
    <n v="784.07294448555001"/>
    <n v="0"/>
    <n v="227050.87226829733"/>
    <n v="313959.42170233402"/>
    <n v="0"/>
    <n v="0"/>
    <n v="313959.42170233402"/>
    <n v="0"/>
  </r>
  <r>
    <s v="Magalsky"/>
    <s v="Short-Lived Assets"/>
    <s v="Customer Service Quality &amp; Reliability"/>
    <s v="Customer Facing Technology Program"/>
    <s v="ED"/>
    <s v="AN"/>
    <x v="6"/>
    <s v="Intangibles"/>
    <s v="2023"/>
    <n v="0.68266000000000004"/>
    <n v="0"/>
    <m/>
    <m/>
    <m/>
    <m/>
    <m/>
    <m/>
    <m/>
    <m/>
    <n v="387206.8"/>
    <n v="-387206.8"/>
    <n v="0"/>
    <m/>
    <n v="0"/>
    <n v="0"/>
    <n v="0"/>
    <n v="0"/>
    <n v="0"/>
    <n v="0"/>
    <n v="0"/>
    <n v="0"/>
    <n v="0"/>
    <n v="0"/>
    <n v="0"/>
    <n v="0"/>
    <n v="0"/>
    <n v="264330.59408800001"/>
    <n v="-264330.59408800001"/>
    <n v="0"/>
    <n v="0"/>
    <n v="0"/>
    <n v="0"/>
    <n v="0"/>
    <n v="0"/>
    <n v="0"/>
    <n v="0"/>
    <n v="0"/>
    <n v="0"/>
    <n v="0"/>
    <n v="0"/>
    <n v="0"/>
    <n v="0"/>
    <n v="0"/>
    <n v="0"/>
    <n v="0"/>
    <n v="0"/>
    <n v="0"/>
    <n v="0"/>
    <n v="0"/>
    <n v="0"/>
    <n v="0"/>
    <n v="0"/>
  </r>
  <r>
    <s v="Magalsky"/>
    <s v="Short-Lived Assets"/>
    <s v="Customer Service Quality &amp; Reliability"/>
    <s v="Customer Transactional Systems"/>
    <s v="CD"/>
    <s v="AA"/>
    <x v="15"/>
    <s v="General"/>
    <s v="2023"/>
    <n v="0.47784834680000005"/>
    <n v="0.15089759249999998"/>
    <m/>
    <m/>
    <m/>
    <m/>
    <m/>
    <m/>
    <m/>
    <m/>
    <m/>
    <n v="652.34"/>
    <m/>
    <m/>
    <n v="652.34"/>
    <n v="0"/>
    <n v="0"/>
    <n v="652.34"/>
    <n v="0"/>
    <n v="0"/>
    <n v="0"/>
    <n v="0"/>
    <n v="0"/>
    <n v="0"/>
    <n v="0"/>
    <n v="0"/>
    <n v="0"/>
    <n v="0"/>
    <n v="311.71959055151206"/>
    <n v="0"/>
    <n v="0"/>
    <n v="311.71959055151206"/>
    <n v="0"/>
    <n v="0"/>
    <n v="311.71959055151206"/>
    <n v="0"/>
    <n v="0"/>
    <n v="0"/>
    <n v="0"/>
    <n v="0"/>
    <n v="0"/>
    <n v="0"/>
    <n v="0"/>
    <n v="0"/>
    <n v="0"/>
    <n v="98.436535491449987"/>
    <n v="0"/>
    <n v="0"/>
    <n v="98.436535491449987"/>
    <n v="0"/>
    <n v="0"/>
    <n v="98.436535491449987"/>
    <n v="0"/>
  </r>
  <r>
    <s v="Magalsky"/>
    <s v="Short-Lived Assets"/>
    <s v="Customer Service Quality &amp; Reliability"/>
    <s v="Customer Transactional Systems"/>
    <s v="CD"/>
    <s v="AA"/>
    <x v="0"/>
    <s v="General"/>
    <s v="2023"/>
    <n v="0.47784834680000005"/>
    <n v="0.15089759249999998"/>
    <m/>
    <m/>
    <m/>
    <m/>
    <m/>
    <m/>
    <m/>
    <n v="8.7100000000000009"/>
    <m/>
    <n v="1599.91"/>
    <m/>
    <m/>
    <n v="1608.6200000000001"/>
    <n v="0"/>
    <n v="0"/>
    <n v="1608.6200000000001"/>
    <n v="0"/>
    <n v="0"/>
    <n v="0"/>
    <n v="0"/>
    <n v="0"/>
    <n v="0"/>
    <n v="0"/>
    <n v="0"/>
    <n v="4.1620591006280012"/>
    <n v="0"/>
    <n v="764.5143485287881"/>
    <n v="0"/>
    <n v="0"/>
    <n v="768.67640762941608"/>
    <n v="0"/>
    <n v="0"/>
    <n v="768.67640762941608"/>
    <n v="0"/>
    <n v="0"/>
    <n v="0"/>
    <n v="0"/>
    <n v="0"/>
    <n v="0"/>
    <n v="0"/>
    <n v="0"/>
    <n v="1.314318030675"/>
    <n v="0"/>
    <n v="241.42256721667499"/>
    <n v="0"/>
    <n v="0"/>
    <n v="242.73688524734999"/>
    <n v="0"/>
    <n v="0"/>
    <n v="242.73688524734999"/>
    <n v="0"/>
  </r>
  <r>
    <s v="Magalsky"/>
    <s v="Short-Lived Assets"/>
    <s v="Customer Service Quality &amp; Reliability"/>
    <s v="Customer Transactional Systems"/>
    <s v="CD"/>
    <s v="AA"/>
    <x v="1"/>
    <s v="Intangibles"/>
    <s v="2023"/>
    <n v="0.47784834680000005"/>
    <n v="0.15089759249999998"/>
    <n v="729.45"/>
    <n v="3503.5"/>
    <n v="6618.19"/>
    <n v="3828.22"/>
    <n v="2900.2"/>
    <n v="73718.5"/>
    <n v="306.18"/>
    <n v="100.9"/>
    <m/>
    <m/>
    <m/>
    <m/>
    <n v="91705.139999999985"/>
    <n v="0"/>
    <n v="0"/>
    <n v="91705.139999999985"/>
    <n v="0"/>
    <n v="348.56647657326005"/>
    <n v="1674.1416830138"/>
    <n v="3162.4911503082922"/>
    <n v="1829.3085981866961"/>
    <n v="1385.8557753893601"/>
    <n v="35226.263353575807"/>
    <n v="146.30760682322401"/>
    <n v="48.21489819212001"/>
    <n v="0"/>
    <n v="0"/>
    <n v="0"/>
    <n v="0"/>
    <n v="43821.149542062565"/>
    <n v="0"/>
    <n v="0"/>
    <n v="43821.149542062565"/>
    <n v="0"/>
    <n v="110.07224884912499"/>
    <n v="528.66971532374998"/>
    <n v="998.66893770757486"/>
    <n v="577.6691815603499"/>
    <n v="437.63319776849994"/>
    <n v="11123.944172711248"/>
    <n v="46.201824871649997"/>
    <n v="15.225567083249999"/>
    <n v="0"/>
    <n v="0"/>
    <n v="0"/>
    <n v="0"/>
    <n v="13838.084845875446"/>
    <n v="0"/>
    <n v="0"/>
    <n v="13838.084845875446"/>
    <n v="0"/>
  </r>
  <r>
    <s v="Magalsky"/>
    <s v="Short-Lived Assets"/>
    <s v="Customer Service Quality &amp; Reliability"/>
    <s v="Customer Transactional Systems"/>
    <s v="CD"/>
    <s v="AA"/>
    <x v="6"/>
    <s v="Intangibles"/>
    <s v="2023"/>
    <n v="0.47784834680000005"/>
    <n v="0.15089759249999998"/>
    <n v="-64704.62"/>
    <n v="14474.74"/>
    <n v="688375.03"/>
    <n v="-8685.58"/>
    <n v="9030.33"/>
    <n v="1093046.3400000001"/>
    <n v="88222.68"/>
    <n v="43244.36"/>
    <n v="32028.12"/>
    <n v="2555.17"/>
    <n v="798.12"/>
    <n v="2779.97"/>
    <n v="1901164.6600000004"/>
    <n v="0"/>
    <n v="0"/>
    <n v="1901164.6600000004"/>
    <n v="0"/>
    <n v="-30918.995697322222"/>
    <n v="6916.7305793598325"/>
    <n v="328938.87006390042"/>
    <n v="-4150.3900439991439"/>
    <n v="4315.1282615584441"/>
    <n v="522310.38654479082"/>
    <n v="42157.061788265426"/>
    <n v="20664.245934424049"/>
    <n v="15304.584193112018"/>
    <n v="1220.983760292956"/>
    <n v="381.38032254801601"/>
    <n v="1328.4040686535961"/>
    <n v="908468.38977558422"/>
    <n v="0"/>
    <n v="0"/>
    <n v="908468.38977558422"/>
    <n v="0"/>
    <n v="-9763.7713816273499"/>
    <n v="2184.2034180634496"/>
    <n v="103874.13476411527"/>
    <n v="-1310.6331114661498"/>
    <n v="1362.6550564805248"/>
    <n v="164938.06119693644"/>
    <n v="13312.590015897897"/>
    <n v="6525.4698132032991"/>
    <n v="4832.966200301099"/>
    <n v="385.56900142822496"/>
    <n v="120.43438652609998"/>
    <n v="419.49078022222494"/>
    <n v="286881.17014008103"/>
    <n v="0"/>
    <n v="0"/>
    <n v="286881.17014008103"/>
    <n v="0"/>
  </r>
  <r>
    <s v="Magalsky"/>
    <s v="Short-Lived Assets"/>
    <s v="Customer Service Quality &amp; Reliability"/>
    <s v="Customer Transactional Systems"/>
    <s v="CD"/>
    <s v="WA"/>
    <x v="6"/>
    <s v="Intangibles"/>
    <s v="2023"/>
    <n v="0.77217999999999998"/>
    <n v="0.22781999999999999"/>
    <m/>
    <m/>
    <m/>
    <m/>
    <m/>
    <m/>
    <m/>
    <m/>
    <m/>
    <n v="521473"/>
    <n v="7091.88"/>
    <n v="248.4"/>
    <n v="528813.28"/>
    <n v="0"/>
    <n v="0"/>
    <n v="528813.28"/>
    <n v="0"/>
    <n v="0"/>
    <n v="0"/>
    <n v="0"/>
    <n v="0"/>
    <n v="0"/>
    <n v="0"/>
    <n v="0"/>
    <n v="0"/>
    <n v="0"/>
    <n v="402671.02113999997"/>
    <n v="5476.2078984"/>
    <n v="191.80951200000001"/>
    <n v="408339.0385504"/>
    <n v="0"/>
    <n v="0"/>
    <n v="408339.0385504"/>
    <n v="0"/>
    <n v="0"/>
    <n v="0"/>
    <n v="0"/>
    <n v="0"/>
    <n v="0"/>
    <n v="0"/>
    <n v="0"/>
    <n v="0"/>
    <n v="0"/>
    <n v="118801.97886"/>
    <n v="1615.6721015999999"/>
    <n v="56.590488000000001"/>
    <n v="120474.2414496"/>
    <n v="0"/>
    <n v="0"/>
    <n v="120474.2414496"/>
    <n v="0"/>
  </r>
  <r>
    <s v="Magalsky"/>
    <s v="Short-Lived Assets"/>
    <s v="Customer Service Quality &amp; Reliability"/>
    <s v="Customer Transactional Systems"/>
    <s v="GD"/>
    <s v="OR"/>
    <x v="6"/>
    <s v="Intangibles"/>
    <s v="2023"/>
    <n v="0"/>
    <n v="0"/>
    <n v="-1502.47"/>
    <n v="85.69"/>
    <m/>
    <n v="66038.509999999995"/>
    <n v="6709.48"/>
    <n v="5257.19"/>
    <n v="4761.54"/>
    <n v="-15792.79"/>
    <m/>
    <m/>
    <m/>
    <m/>
    <n v="65557.149999999994"/>
    <n v="0"/>
    <n v="0"/>
    <n v="65557.149999999994"/>
    <n v="0"/>
    <n v="0"/>
    <n v="0"/>
    <n v="0"/>
    <n v="0"/>
    <n v="0"/>
    <n v="0"/>
    <n v="0"/>
    <n v="0"/>
    <n v="0"/>
    <n v="0"/>
    <n v="0"/>
    <n v="0"/>
    <n v="0"/>
    <n v="0"/>
    <n v="0"/>
    <n v="0"/>
    <n v="0"/>
    <n v="0"/>
    <n v="0"/>
    <n v="0"/>
    <n v="0"/>
    <n v="0"/>
    <n v="0"/>
    <n v="0"/>
    <n v="0"/>
    <n v="0"/>
    <n v="0"/>
    <n v="0"/>
    <n v="0"/>
    <n v="0"/>
    <n v="0"/>
    <n v="0"/>
    <n v="0"/>
    <n v="0"/>
  </r>
  <r>
    <s v="Magalsky"/>
    <s v="Short-Lived Assets"/>
    <s v="No Driver"/>
    <s v="Strategic Initiatives - South Landing (Catalyst) - Clean Energy Fund 3"/>
    <s v="CD"/>
    <s v="AA"/>
    <x v="6"/>
    <s v="Intangibles"/>
    <s v="2023"/>
    <n v="0.47784834680000005"/>
    <n v="0.15089759249999998"/>
    <m/>
    <m/>
    <m/>
    <m/>
    <m/>
    <m/>
    <m/>
    <m/>
    <n v="72734.679999999993"/>
    <m/>
    <m/>
    <n v="0"/>
    <n v="72734.679999999993"/>
    <n v="0"/>
    <n v="0"/>
    <n v="72734.679999999993"/>
    <n v="0"/>
    <n v="0"/>
    <n v="0"/>
    <n v="0"/>
    <n v="0"/>
    <n v="0"/>
    <n v="0"/>
    <n v="0"/>
    <n v="0"/>
    <n v="34756.146593027021"/>
    <n v="0"/>
    <n v="0"/>
    <n v="0"/>
    <n v="34756.146593027021"/>
    <n v="0"/>
    <n v="0"/>
    <n v="34756.146593027021"/>
    <n v="0"/>
    <n v="0"/>
    <n v="0"/>
    <n v="0"/>
    <n v="0"/>
    <n v="0"/>
    <n v="0"/>
    <n v="0"/>
    <n v="0"/>
    <n v="10975.488103257898"/>
    <n v="0"/>
    <n v="0"/>
    <n v="0"/>
    <n v="10975.488103257898"/>
    <n v="0"/>
    <n v="0"/>
    <n v="10975.488103257898"/>
    <n v="0"/>
  </r>
  <r>
    <s v="Magalsky"/>
    <s v="Short-Lived Assets"/>
    <s v="No Driver"/>
    <s v="Strategic Initiatives - South Landing (Catalyst) - Clean Energy Fund 3"/>
    <s v="ED"/>
    <s v="WA"/>
    <x v="9"/>
    <s v="E Distribution"/>
    <s v="2023"/>
    <n v="1"/>
    <n v="0"/>
    <m/>
    <m/>
    <m/>
    <m/>
    <m/>
    <m/>
    <n v="2812429.39"/>
    <n v="95765.93"/>
    <n v="24125.14"/>
    <n v="-444647.18"/>
    <n v="59979.15"/>
    <n v="13176.26"/>
    <n v="2560828.69"/>
    <n v="0"/>
    <n v="0"/>
    <n v="2560828.69"/>
    <n v="0"/>
    <n v="0"/>
    <n v="0"/>
    <n v="0"/>
    <n v="0"/>
    <n v="0"/>
    <n v="0"/>
    <n v="2812429.39"/>
    <n v="95765.93"/>
    <n v="24125.14"/>
    <n v="-444647.18"/>
    <n v="59979.15"/>
    <n v="13176.26"/>
    <n v="2560828.69"/>
    <n v="0"/>
    <n v="0"/>
    <n v="2560828.69"/>
    <n v="0"/>
    <n v="0"/>
    <n v="0"/>
    <n v="0"/>
    <n v="0"/>
    <n v="0"/>
    <n v="0"/>
    <n v="0"/>
    <n v="0"/>
    <n v="0"/>
    <n v="0"/>
    <n v="0"/>
    <n v="0"/>
    <n v="0"/>
    <n v="0"/>
    <n v="0"/>
    <n v="0"/>
    <n v="0"/>
  </r>
  <r>
    <s v="Magalsky"/>
    <s v="Short-Lived Assets"/>
    <s v="No Driver"/>
    <s v="Strategic Initiatives - Clean Energy Fund 2"/>
    <s v="ED"/>
    <s v="WA"/>
    <x v="9"/>
    <s v="E Distribution"/>
    <s v="2023"/>
    <n v="1"/>
    <n v="0"/>
    <n v="-97409.989999999991"/>
    <m/>
    <m/>
    <n v="152750.00000000003"/>
    <m/>
    <m/>
    <m/>
    <m/>
    <m/>
    <m/>
    <m/>
    <m/>
    <n v="55340.010000000038"/>
    <n v="0"/>
    <n v="0"/>
    <n v="55340.010000000038"/>
    <n v="0"/>
    <n v="-97409.989999999991"/>
    <n v="0"/>
    <n v="0"/>
    <n v="152750.00000000003"/>
    <n v="0"/>
    <n v="0"/>
    <n v="0"/>
    <n v="0"/>
    <n v="0"/>
    <n v="0"/>
    <n v="0"/>
    <n v="0"/>
    <n v="55340.010000000038"/>
    <n v="0"/>
    <n v="0"/>
    <n v="55340.010000000038"/>
    <n v="0"/>
    <n v="0"/>
    <n v="0"/>
    <n v="0"/>
    <n v="0"/>
    <n v="0"/>
    <n v="0"/>
    <n v="0"/>
    <n v="0"/>
    <n v="0"/>
    <n v="0"/>
    <n v="0"/>
    <n v="0"/>
    <n v="0"/>
    <n v="0"/>
    <n v="0"/>
    <n v="0"/>
    <n v="0"/>
  </r>
  <r>
    <s v="Magalsky"/>
    <s v="Short-Lived Assets"/>
    <s v="No Driver"/>
    <s v="Strategic Initiatives- UIASSIST"/>
    <s v="ED"/>
    <s v="AN"/>
    <x v="15"/>
    <s v="General"/>
    <s v="2023"/>
    <n v="0.68266000000000004"/>
    <n v="0"/>
    <m/>
    <m/>
    <m/>
    <m/>
    <m/>
    <m/>
    <m/>
    <m/>
    <n v="36397.69"/>
    <m/>
    <m/>
    <m/>
    <n v="36397.69"/>
    <n v="0"/>
    <n v="0"/>
    <n v="36397.69"/>
    <n v="0"/>
    <n v="0"/>
    <n v="0"/>
    <n v="0"/>
    <n v="0"/>
    <n v="0"/>
    <n v="0"/>
    <n v="0"/>
    <n v="0"/>
    <n v="24847.247055400003"/>
    <n v="0"/>
    <n v="0"/>
    <n v="0"/>
    <n v="24847.247055400003"/>
    <n v="0"/>
    <n v="0"/>
    <n v="24847.247055400003"/>
    <n v="0"/>
    <n v="0"/>
    <n v="0"/>
    <n v="0"/>
    <n v="0"/>
    <n v="0"/>
    <n v="0"/>
    <n v="0"/>
    <n v="0"/>
    <n v="0"/>
    <n v="0"/>
    <n v="0"/>
    <n v="0"/>
    <n v="0"/>
    <n v="0"/>
    <n v="0"/>
    <n v="0"/>
    <n v="0"/>
  </r>
  <r>
    <s v="Magalsky"/>
    <s v="Short-Lived Assets"/>
    <s v="No Driver"/>
    <s v="Strategic Initiatives- UIASSIST"/>
    <s v="ED"/>
    <s v="WA"/>
    <x v="9"/>
    <s v="E Distribution"/>
    <s v="2023"/>
    <n v="1"/>
    <n v="0"/>
    <m/>
    <m/>
    <m/>
    <m/>
    <m/>
    <m/>
    <n v="61393.34"/>
    <n v="2735.54"/>
    <m/>
    <m/>
    <m/>
    <m/>
    <n v="64128.88"/>
    <n v="0"/>
    <n v="0"/>
    <n v="64128.88"/>
    <n v="0"/>
    <n v="0"/>
    <n v="0"/>
    <n v="0"/>
    <n v="0"/>
    <n v="0"/>
    <n v="0"/>
    <n v="61393.34"/>
    <n v="2735.54"/>
    <n v="0"/>
    <n v="0"/>
    <n v="0"/>
    <n v="0"/>
    <n v="64128.88"/>
    <n v="0"/>
    <n v="0"/>
    <n v="64128.88"/>
    <n v="0"/>
    <n v="0"/>
    <n v="0"/>
    <n v="0"/>
    <n v="0"/>
    <n v="0"/>
    <n v="0"/>
    <n v="0"/>
    <n v="0"/>
    <n v="0"/>
    <n v="0"/>
    <n v="0"/>
    <n v="0"/>
    <n v="0"/>
    <n v="0"/>
    <n v="0"/>
    <n v="0"/>
    <n v="0"/>
  </r>
  <r>
    <s v="Other"/>
    <s v="Other"/>
    <s v="Customer Requested"/>
    <s v="T&amp;D Reimbursable"/>
    <s v="ED"/>
    <s v="AN"/>
    <x v="3"/>
    <s v="Transmission"/>
    <s v="2023"/>
    <n v="0.65539999999999998"/>
    <n v="0"/>
    <n v="-128552.1"/>
    <n v="191.79"/>
    <m/>
    <m/>
    <m/>
    <m/>
    <m/>
    <n v="45363.549999999996"/>
    <n v="-29030.489999999998"/>
    <m/>
    <m/>
    <n v="-2.2737367544323206E-12"/>
    <n v="-112027.25"/>
    <n v="0"/>
    <n v="0"/>
    <n v="-112027.25"/>
    <n v="0"/>
    <n v="-84253.046340000001"/>
    <n v="125.69916599999999"/>
    <n v="0"/>
    <n v="0"/>
    <n v="0"/>
    <n v="0"/>
    <n v="0"/>
    <n v="29731.270669999998"/>
    <n v="-19026.583145999997"/>
    <n v="0"/>
    <n v="0"/>
    <n v="-1.490207068854943E-12"/>
    <n v="-73422.659649999987"/>
    <n v="0"/>
    <n v="0"/>
    <n v="-73422.659649999987"/>
    <n v="0"/>
    <n v="0"/>
    <n v="0"/>
    <n v="0"/>
    <n v="0"/>
    <n v="0"/>
    <n v="0"/>
    <n v="0"/>
    <n v="0"/>
    <n v="0"/>
    <n v="0"/>
    <n v="0"/>
    <n v="0"/>
    <n v="0"/>
    <n v="0"/>
    <n v="0"/>
    <n v="0"/>
    <n v="0"/>
  </r>
  <r>
    <s v="Other"/>
    <s v="Other"/>
    <s v="Customer Service Quality &amp; Reliability"/>
    <s v="Misc. accrual reversals, corrections or additional TTP"/>
    <s v="CD"/>
    <s v="AA"/>
    <x v="15"/>
    <s v="General"/>
    <s v="2023"/>
    <n v="0.47784834680000005"/>
    <n v="0.15089759249999998"/>
    <n v="1.1499999999999999"/>
    <m/>
    <m/>
    <m/>
    <m/>
    <m/>
    <m/>
    <m/>
    <m/>
    <m/>
    <m/>
    <m/>
    <n v="1.1499999999999999"/>
    <n v="0"/>
    <n v="0"/>
    <n v="1.1499999999999999"/>
    <n v="0"/>
    <n v="0.54952559881999996"/>
    <n v="0"/>
    <n v="0"/>
    <n v="0"/>
    <n v="0"/>
    <n v="0"/>
    <n v="0"/>
    <n v="0"/>
    <n v="0"/>
    <n v="0"/>
    <n v="0"/>
    <n v="0"/>
    <n v="0.54952559881999996"/>
    <n v="0"/>
    <n v="0"/>
    <n v="0.54952559881999996"/>
    <n v="0"/>
    <n v="0.17353223137499996"/>
    <n v="0"/>
    <n v="0"/>
    <n v="0"/>
    <n v="0"/>
    <n v="0"/>
    <n v="0"/>
    <n v="0"/>
    <n v="0"/>
    <n v="0"/>
    <n v="0"/>
    <n v="0"/>
    <n v="0.17353223137499996"/>
    <n v="0"/>
    <n v="0"/>
    <n v="0.17353223137499996"/>
    <n v="0"/>
  </r>
  <r>
    <s v="Other"/>
    <s v="Other"/>
    <s v="Customer Service Quality &amp; Reliability"/>
    <s v="Misc. accrual reversals, corrections or additional TTP"/>
    <s v="CD"/>
    <s v="AA"/>
    <x v="0"/>
    <s v="General"/>
    <s v="2023"/>
    <n v="0.47784834680000005"/>
    <n v="0.15089759249999998"/>
    <n v="0.61"/>
    <m/>
    <m/>
    <m/>
    <m/>
    <m/>
    <m/>
    <m/>
    <m/>
    <m/>
    <m/>
    <m/>
    <n v="0.61"/>
    <n v="0"/>
    <n v="0"/>
    <n v="0.61"/>
    <n v="0"/>
    <n v="0.29148749154800002"/>
    <n v="0"/>
    <n v="0"/>
    <n v="0"/>
    <n v="0"/>
    <n v="0"/>
    <n v="0"/>
    <n v="0"/>
    <n v="0"/>
    <n v="0"/>
    <n v="0"/>
    <n v="0"/>
    <n v="0.29148749154800002"/>
    <n v="0"/>
    <n v="0"/>
    <n v="0.29148749154800002"/>
    <n v="0"/>
    <n v="9.2047531424999982E-2"/>
    <n v="0"/>
    <n v="0"/>
    <n v="0"/>
    <n v="0"/>
    <n v="0"/>
    <n v="0"/>
    <n v="0"/>
    <n v="0"/>
    <n v="0"/>
    <n v="0"/>
    <n v="0"/>
    <n v="9.2047531424999982E-2"/>
    <n v="0"/>
    <n v="0"/>
    <n v="9.2047531424999982E-2"/>
    <n v="0"/>
  </r>
  <r>
    <s v="Other"/>
    <s v="Other"/>
    <s v="Mandatory &amp; Compliance"/>
    <s v="CIP v5 Transition - Cyber Asset Electronic Access"/>
    <s v="CD"/>
    <s v="AA"/>
    <x v="0"/>
    <s v="General"/>
    <s v="2023"/>
    <n v="0.47784834680000005"/>
    <n v="0.15089759249999998"/>
    <m/>
    <m/>
    <m/>
    <m/>
    <m/>
    <m/>
    <m/>
    <m/>
    <m/>
    <m/>
    <n v="191787.05"/>
    <m/>
    <n v="191787.05"/>
    <n v="0"/>
    <n v="0"/>
    <n v="191787.05"/>
    <n v="0"/>
    <n v="0"/>
    <n v="0"/>
    <n v="0"/>
    <n v="0"/>
    <n v="0"/>
    <n v="0"/>
    <n v="0"/>
    <n v="0"/>
    <n v="0"/>
    <n v="0"/>
    <n v="91645.124780148937"/>
    <n v="0"/>
    <n v="91645.124780148937"/>
    <n v="0"/>
    <n v="0"/>
    <n v="91645.124780148937"/>
    <n v="0"/>
    <n v="0"/>
    <n v="0"/>
    <n v="0"/>
    <n v="0"/>
    <n v="0"/>
    <n v="0"/>
    <n v="0"/>
    <n v="0"/>
    <n v="0"/>
    <n v="0"/>
    <n v="28940.20411767712"/>
    <n v="0"/>
    <n v="28940.20411767712"/>
    <n v="0"/>
    <n v="0"/>
    <n v="28940.20411767712"/>
    <n v="0"/>
  </r>
  <r>
    <s v="Rosentrater"/>
    <s v="Large Distinct Projects"/>
    <s v="Asset Condition"/>
    <s v="Misc. accrual reversals, corrections or additional TTP"/>
    <s v="ED"/>
    <s v="WA"/>
    <x v="9"/>
    <s v="E Distribution"/>
    <s v="2023"/>
    <n v="1"/>
    <n v="0"/>
    <m/>
    <m/>
    <m/>
    <m/>
    <m/>
    <n v="27.419999999999998"/>
    <m/>
    <m/>
    <m/>
    <m/>
    <m/>
    <m/>
    <n v="27.419999999999998"/>
    <n v="0"/>
    <n v="0"/>
    <n v="27.419999999999998"/>
    <n v="0"/>
    <n v="0"/>
    <n v="0"/>
    <n v="0"/>
    <n v="0"/>
    <n v="0"/>
    <n v="27.419999999999998"/>
    <n v="0"/>
    <n v="0"/>
    <n v="0"/>
    <n v="0"/>
    <n v="0"/>
    <n v="0"/>
    <n v="27.419999999999998"/>
    <n v="0"/>
    <n v="0"/>
    <n v="27.419999999999998"/>
    <n v="0"/>
    <n v="0"/>
    <n v="0"/>
    <n v="0"/>
    <n v="0"/>
    <n v="0"/>
    <n v="0"/>
    <n v="0"/>
    <n v="0"/>
    <n v="0"/>
    <n v="0"/>
    <n v="0"/>
    <n v="0"/>
    <n v="0"/>
    <n v="0"/>
    <n v="0"/>
    <n v="0"/>
    <n v="0"/>
  </r>
  <r>
    <s v="Rosentrater"/>
    <s v="Large Distinct Projects"/>
    <s v="Asset Condition"/>
    <s v="Oil Storage Improvements"/>
    <s v="CD"/>
    <s v="AA"/>
    <x v="15"/>
    <s v="General"/>
    <s v="2023"/>
    <n v="0.47784834680000005"/>
    <n v="0.15089759249999998"/>
    <m/>
    <m/>
    <m/>
    <m/>
    <m/>
    <m/>
    <m/>
    <m/>
    <m/>
    <n v="47841.94"/>
    <n v="3245.56"/>
    <n v="724.35"/>
    <n v="51811.85"/>
    <n v="0"/>
    <n v="0"/>
    <n v="51811.85"/>
    <n v="0"/>
    <n v="0"/>
    <n v="0"/>
    <n v="0"/>
    <n v="0"/>
    <n v="0"/>
    <n v="0"/>
    <n v="0"/>
    <n v="0"/>
    <n v="0"/>
    <n v="22861.191936704796"/>
    <n v="1550.8854804402081"/>
    <n v="346.12945000458006"/>
    <n v="24758.206867149584"/>
    <n v="0"/>
    <n v="0"/>
    <n v="24758.206867149584"/>
    <n v="0"/>
    <n v="0"/>
    <n v="0"/>
    <n v="0"/>
    <n v="0"/>
    <n v="0"/>
    <n v="0"/>
    <n v="0"/>
    <n v="0"/>
    <n v="0"/>
    <n v="7219.2335665294495"/>
    <n v="489.74719031429993"/>
    <n v="109.30267112737499"/>
    <n v="7818.2834279711242"/>
    <n v="0"/>
    <n v="0"/>
    <n v="7818.2834279711242"/>
    <n v="0"/>
  </r>
  <r>
    <s v="Rosentrater"/>
    <s v="Large Distinct Projects"/>
    <s v="Asset Condition"/>
    <s v="Oil Storage Improvements"/>
    <s v="CD"/>
    <s v="AA"/>
    <x v="16"/>
    <s v="General"/>
    <s v="2023"/>
    <n v="0.47784834680000005"/>
    <n v="0.15089759249999998"/>
    <m/>
    <m/>
    <m/>
    <m/>
    <m/>
    <m/>
    <m/>
    <m/>
    <m/>
    <n v="410937.2"/>
    <n v="124485.77"/>
    <n v="943649.39"/>
    <n v="1479072.3599999999"/>
    <n v="0"/>
    <n v="0"/>
    <n v="1479072.3599999999"/>
    <n v="0"/>
    <n v="0"/>
    <n v="0"/>
    <n v="0"/>
    <n v="0"/>
    <n v="0"/>
    <n v="0"/>
    <n v="0"/>
    <n v="0"/>
    <n v="0"/>
    <n v="196365.66165862099"/>
    <n v="59485.319394625047"/>
    <n v="450921.30097032851"/>
    <n v="706772.28202357457"/>
    <n v="0"/>
    <n v="0"/>
    <n v="706772.28202357457"/>
    <n v="0"/>
    <n v="0"/>
    <n v="0"/>
    <n v="0"/>
    <n v="0"/>
    <n v="0"/>
    <n v="0"/>
    <n v="0"/>
    <n v="0"/>
    <n v="0"/>
    <n v="62009.434148690998"/>
    <n v="18784.602993508724"/>
    <n v="142394.42111509357"/>
    <n v="223188.4582572933"/>
    <n v="0"/>
    <n v="0"/>
    <n v="223188.4582572933"/>
    <n v="0"/>
  </r>
  <r>
    <s v="Rosentrater"/>
    <s v="Large Distinct Projects"/>
    <s v="Asset Condition"/>
    <s v="Primary URD Cable Replacement"/>
    <s v="ED"/>
    <s v="ID"/>
    <x v="9"/>
    <s v="E Distribution"/>
    <s v="2023"/>
    <n v="0"/>
    <n v="0"/>
    <n v="3001.0899999999992"/>
    <n v="571.26"/>
    <n v="67.5"/>
    <n v="11999.39"/>
    <n v="-85.420000000000016"/>
    <m/>
    <n v="2968.52"/>
    <m/>
    <n v="56.45"/>
    <n v="1155.8499999999999"/>
    <n v="4051.6400000000003"/>
    <n v="3201.0699999999997"/>
    <n v="26987.349999999995"/>
    <n v="0"/>
    <n v="0"/>
    <n v="26987.349999999995"/>
    <n v="0"/>
    <n v="0"/>
    <n v="0"/>
    <n v="0"/>
    <n v="0"/>
    <n v="0"/>
    <n v="0"/>
    <n v="0"/>
    <n v="0"/>
    <n v="0"/>
    <n v="0"/>
    <n v="0"/>
    <n v="0"/>
    <n v="0"/>
    <n v="0"/>
    <n v="0"/>
    <n v="0"/>
    <n v="0"/>
    <n v="0"/>
    <n v="0"/>
    <n v="0"/>
    <n v="0"/>
    <n v="0"/>
    <n v="0"/>
    <n v="0"/>
    <n v="0"/>
    <n v="0"/>
    <n v="0"/>
    <n v="0"/>
    <n v="0"/>
    <n v="0"/>
    <n v="0"/>
    <n v="0"/>
    <n v="0"/>
    <n v="0"/>
  </r>
  <r>
    <s v="Rosentrater"/>
    <s v="Large Distinct Projects"/>
    <s v="Asset Condition"/>
    <s v="Primary URD Cable Replacement"/>
    <s v="ED"/>
    <s v="WA"/>
    <x v="9"/>
    <s v="E Distribution"/>
    <s v="2023"/>
    <n v="1"/>
    <n v="0"/>
    <n v="618.6400000000001"/>
    <n v="2994.3500000000004"/>
    <n v="2106.9399999999991"/>
    <n v="973.43000000000006"/>
    <n v="3772.0299999999997"/>
    <n v="2499.37"/>
    <n v="12823.310000000001"/>
    <n v="6649.0499999999984"/>
    <n v="1962.3699999999997"/>
    <n v="2139.4199999999996"/>
    <n v="906.01"/>
    <n v="1591.6299999999999"/>
    <n v="39036.549999999996"/>
    <n v="0"/>
    <n v="0"/>
    <n v="39036.549999999996"/>
    <n v="0"/>
    <n v="618.6400000000001"/>
    <n v="2994.3500000000004"/>
    <n v="2106.9399999999991"/>
    <n v="973.43000000000006"/>
    <n v="3772.0299999999997"/>
    <n v="2499.37"/>
    <n v="12823.310000000001"/>
    <n v="6649.0499999999984"/>
    <n v="1962.3699999999997"/>
    <n v="2139.4199999999996"/>
    <n v="906.01"/>
    <n v="1591.6299999999999"/>
    <n v="39036.549999999996"/>
    <n v="0"/>
    <n v="0"/>
    <n v="39036.549999999996"/>
    <n v="0"/>
    <n v="0"/>
    <n v="0"/>
    <n v="0"/>
    <n v="0"/>
    <n v="0"/>
    <n v="0"/>
    <n v="0"/>
    <n v="0"/>
    <n v="0"/>
    <n v="0"/>
    <n v="0"/>
    <n v="0"/>
    <n v="0"/>
    <n v="0"/>
    <n v="0"/>
    <n v="0"/>
    <n v="0"/>
  </r>
  <r>
    <s v="Rosentrater"/>
    <s v="Large Distinct Projects"/>
    <s v="Asset Condition"/>
    <s v="Telematics 2025"/>
    <s v="CD"/>
    <s v="AA"/>
    <x v="15"/>
    <s v="General"/>
    <s v="2023"/>
    <n v="0.47784834680000005"/>
    <n v="0.15089759249999998"/>
    <n v="576.65"/>
    <m/>
    <m/>
    <m/>
    <m/>
    <m/>
    <m/>
    <m/>
    <m/>
    <m/>
    <m/>
    <m/>
    <n v="576.65"/>
    <n v="0"/>
    <n v="0"/>
    <n v="576.65"/>
    <n v="0"/>
    <n v="275.55124918222003"/>
    <n v="0"/>
    <n v="0"/>
    <n v="0"/>
    <n v="0"/>
    <n v="0"/>
    <n v="0"/>
    <n v="0"/>
    <n v="0"/>
    <n v="0"/>
    <n v="0"/>
    <n v="0"/>
    <n v="275.55124918222003"/>
    <n v="0"/>
    <n v="0"/>
    <n v="275.55124918222003"/>
    <n v="0"/>
    <n v="87.015096715124983"/>
    <n v="0"/>
    <n v="0"/>
    <n v="0"/>
    <n v="0"/>
    <n v="0"/>
    <n v="0"/>
    <n v="0"/>
    <n v="0"/>
    <n v="0"/>
    <n v="0"/>
    <n v="0"/>
    <n v="87.015096715124983"/>
    <n v="0"/>
    <n v="0"/>
    <n v="87.015096715124983"/>
    <n v="0"/>
  </r>
  <r>
    <s v="Rosentrater"/>
    <s v="Large Distinct Projects"/>
    <s v="Asset Condition"/>
    <s v="Transmission Major Rebuild - Asset Condition"/>
    <s v="ED"/>
    <s v="AN"/>
    <x v="3"/>
    <s v="Transmission"/>
    <s v="2023"/>
    <n v="0.65539999999999998"/>
    <n v="0"/>
    <m/>
    <m/>
    <m/>
    <m/>
    <m/>
    <m/>
    <m/>
    <n v="10219102.800000001"/>
    <n v="29498.95"/>
    <n v="15251.3"/>
    <n v="4389341.58"/>
    <n v="1533316.84"/>
    <n v="16186511.470000001"/>
    <n v="0"/>
    <n v="0"/>
    <n v="16186511.470000001"/>
    <n v="0"/>
    <n v="0"/>
    <n v="0"/>
    <n v="0"/>
    <n v="0"/>
    <n v="0"/>
    <n v="0"/>
    <n v="0"/>
    <n v="6697599.9751200005"/>
    <n v="19333.611830000002"/>
    <n v="9995.7020199999988"/>
    <n v="2876774.4715319998"/>
    <n v="1004935.8569360001"/>
    <n v="10608639.617438"/>
    <n v="0"/>
    <n v="0"/>
    <n v="10608639.617438"/>
    <n v="0"/>
    <n v="0"/>
    <n v="0"/>
    <n v="0"/>
    <n v="0"/>
    <n v="0"/>
    <n v="0"/>
    <n v="0"/>
    <n v="0"/>
    <n v="0"/>
    <n v="0"/>
    <n v="0"/>
    <n v="0"/>
    <n v="0"/>
    <n v="0"/>
    <n v="0"/>
    <n v="0"/>
    <n v="0"/>
  </r>
  <r>
    <s v="Rosentrater"/>
    <s v="Large Distinct Projects"/>
    <s v="Customer Service Quality &amp; Reliability"/>
    <s v="Washington Advanced Metering Infrastructure Project"/>
    <s v="ED"/>
    <s v="WA"/>
    <x v="15"/>
    <s v="General"/>
    <s v="2023"/>
    <n v="1"/>
    <n v="0"/>
    <m/>
    <m/>
    <m/>
    <m/>
    <m/>
    <m/>
    <m/>
    <m/>
    <m/>
    <n v="1659.01"/>
    <m/>
    <m/>
    <n v="1659.01"/>
    <n v="0"/>
    <n v="0"/>
    <n v="1659.01"/>
    <n v="0"/>
    <n v="0"/>
    <n v="0"/>
    <n v="0"/>
    <n v="0"/>
    <n v="0"/>
    <n v="0"/>
    <n v="0"/>
    <n v="0"/>
    <n v="0"/>
    <n v="1659.01"/>
    <n v="0"/>
    <n v="0"/>
    <n v="1659.01"/>
    <n v="0"/>
    <n v="0"/>
    <n v="1659.01"/>
    <n v="0"/>
    <n v="0"/>
    <n v="0"/>
    <n v="0"/>
    <n v="0"/>
    <n v="0"/>
    <n v="0"/>
    <n v="0"/>
    <n v="0"/>
    <n v="0"/>
    <n v="0"/>
    <n v="0"/>
    <n v="0"/>
    <n v="0"/>
    <n v="0"/>
    <n v="0"/>
    <n v="0"/>
    <n v="0"/>
  </r>
  <r>
    <s v="Rosentrater"/>
    <s v="Large Distinct Projects"/>
    <s v="Failed Plant &amp; Operations"/>
    <s v="N Lewiston Autotransformer - Failed Plant"/>
    <s v="ED"/>
    <s v="AN"/>
    <x v="3"/>
    <s v="Transmission"/>
    <s v="2023"/>
    <n v="0.65539999999999998"/>
    <n v="0"/>
    <n v="701.42"/>
    <n v="4286.37"/>
    <n v="3557.35"/>
    <n v="425.82"/>
    <n v="641.54"/>
    <m/>
    <m/>
    <m/>
    <m/>
    <m/>
    <m/>
    <m/>
    <n v="9612.5"/>
    <n v="0"/>
    <n v="0"/>
    <n v="9612.5"/>
    <n v="0"/>
    <n v="459.71066799999994"/>
    <n v="2809.2868979999998"/>
    <n v="2331.4871899999998"/>
    <n v="279.08242799999999"/>
    <n v="420.46531599999997"/>
    <n v="0"/>
    <n v="0"/>
    <n v="0"/>
    <n v="0"/>
    <n v="0"/>
    <n v="0"/>
    <n v="0"/>
    <n v="6300.0324999999993"/>
    <n v="0"/>
    <n v="0"/>
    <n v="6300.0324999999993"/>
    <n v="0"/>
    <n v="0"/>
    <n v="0"/>
    <n v="0"/>
    <n v="0"/>
    <n v="0"/>
    <n v="0"/>
    <n v="0"/>
    <n v="0"/>
    <n v="0"/>
    <n v="0"/>
    <n v="0"/>
    <n v="0"/>
    <n v="0"/>
    <n v="0"/>
    <n v="0"/>
    <n v="0"/>
    <n v="0"/>
  </r>
  <r>
    <s v="Rosentrater"/>
    <s v="Large Distinct Projects"/>
    <s v="Performance &amp; Capacity"/>
    <s v="Gas Operator Qualification Compliance"/>
    <s v="CD"/>
    <s v="WA"/>
    <x v="8"/>
    <s v="Transportation"/>
    <s v="2023"/>
    <n v="0.77217999999999998"/>
    <n v="0.22781999999999999"/>
    <n v="15272.15"/>
    <n v="15508.92"/>
    <n v="306.2"/>
    <m/>
    <m/>
    <m/>
    <m/>
    <m/>
    <m/>
    <m/>
    <m/>
    <m/>
    <n v="31087.27"/>
    <n v="0"/>
    <n v="0"/>
    <n v="31087.27"/>
    <n v="0"/>
    <n v="11792.848786999999"/>
    <n v="11975.677845599999"/>
    <n v="236.44151599999998"/>
    <n v="0"/>
    <n v="0"/>
    <n v="0"/>
    <n v="0"/>
    <n v="0"/>
    <n v="0"/>
    <n v="0"/>
    <n v="0"/>
    <n v="0"/>
    <n v="24004.968148599997"/>
    <n v="0"/>
    <n v="0"/>
    <n v="24004.968148599997"/>
    <n v="0"/>
    <n v="3479.3012129999997"/>
    <n v="3533.2421543999999"/>
    <n v="69.758483999999996"/>
    <n v="0"/>
    <n v="0"/>
    <n v="0"/>
    <n v="0"/>
    <n v="0"/>
    <n v="0"/>
    <n v="0"/>
    <n v="0"/>
    <n v="0"/>
    <n v="7082.3018513999996"/>
    <n v="0"/>
    <n v="0"/>
    <n v="7082.3018513999996"/>
    <n v="0"/>
  </r>
  <r>
    <s v="Rosentrater"/>
    <s v="Large Distinct Projects"/>
    <s v="Performance &amp; Capacity"/>
    <s v="Jackson Prairie Natural Underground Storage Facility"/>
    <s v="GD"/>
    <s v="AN"/>
    <x v="12"/>
    <s v="Underground Storage"/>
    <s v="2023"/>
    <n v="0"/>
    <n v="0.68810000000000004"/>
    <n v="-161139.51"/>
    <n v="65805.759999999995"/>
    <n v="186956.29"/>
    <n v="273282.25"/>
    <n v="43553.700000000004"/>
    <n v="153346.42000000001"/>
    <n v="174313.09"/>
    <n v="317303.12"/>
    <n v="245364.27000000002"/>
    <n v="287624.21999999997"/>
    <n v="138949.85999999999"/>
    <n v="1847.49"/>
    <n v="1727206.9600000002"/>
    <n v="0"/>
    <n v="0"/>
    <n v="1727206.9600000002"/>
    <n v="0"/>
    <n v="0"/>
    <n v="0"/>
    <n v="0"/>
    <n v="0"/>
    <n v="0"/>
    <n v="0"/>
    <n v="0"/>
    <n v="0"/>
    <n v="0"/>
    <n v="0"/>
    <n v="0"/>
    <n v="0"/>
    <n v="0"/>
    <n v="0"/>
    <n v="0"/>
    <n v="0"/>
    <n v="0"/>
    <n v="-110880.09683100002"/>
    <n v="45280.943456000001"/>
    <n v="128644.62314900002"/>
    <n v="188045.516225"/>
    <n v="29969.300970000004"/>
    <n v="105517.67160200002"/>
    <n v="119944.83722900001"/>
    <n v="218336.27687200002"/>
    <n v="168835.15418700004"/>
    <n v="197914.22578199999"/>
    <n v="95611.398665999994"/>
    <n v="1271.257869"/>
    <n v="1188491.1091760001"/>
    <n v="0"/>
    <n v="0"/>
    <n v="1188491.1091760001"/>
    <n v="0"/>
  </r>
  <r>
    <s v="Rosentrater"/>
    <s v="Large Distinct Projects"/>
    <s v="Performance &amp; Capacity"/>
    <s v="Jackson Prairie Natural Underground Storage Facility"/>
    <s v="GD"/>
    <s v="OR"/>
    <x v="12"/>
    <s v="Underground Storage"/>
    <s v="2023"/>
    <n v="0"/>
    <n v="0"/>
    <n v="-17210.8"/>
    <n v="7028.5"/>
    <n v="19968.22"/>
    <n v="29188.43"/>
    <n v="4651.83"/>
    <n v="16378.449999999999"/>
    <n v="18617.84"/>
    <n v="33890.14"/>
    <n v="26206.59"/>
    <n v="30720.229999999996"/>
    <n v="14840.79"/>
    <n v="197.33"/>
    <n v="184477.55"/>
    <n v="0"/>
    <n v="0"/>
    <n v="184477.55"/>
    <n v="0"/>
    <n v="0"/>
    <n v="0"/>
    <n v="0"/>
    <n v="0"/>
    <n v="0"/>
    <n v="0"/>
    <n v="0"/>
    <n v="0"/>
    <n v="0"/>
    <n v="0"/>
    <n v="0"/>
    <n v="0"/>
    <n v="0"/>
    <n v="0"/>
    <n v="0"/>
    <n v="0"/>
    <n v="0"/>
    <n v="0"/>
    <n v="0"/>
    <n v="0"/>
    <n v="0"/>
    <n v="0"/>
    <n v="0"/>
    <n v="0"/>
    <n v="0"/>
    <n v="0"/>
    <n v="0"/>
    <n v="0"/>
    <n v="0"/>
    <n v="0"/>
    <n v="0"/>
    <n v="0"/>
    <n v="0"/>
    <n v="0"/>
  </r>
  <r>
    <s v="Rosentrater"/>
    <s v="Mandatory &amp; Compliance"/>
    <s v="Mandatory &amp; Compliance"/>
    <s v="Apprentice/Craft Training"/>
    <s v="CD"/>
    <s v="AA"/>
    <x v="15"/>
    <s v="General"/>
    <s v="2023"/>
    <n v="0.47784834680000005"/>
    <n v="0.15089759249999998"/>
    <m/>
    <m/>
    <n v="38750.54"/>
    <m/>
    <m/>
    <m/>
    <m/>
    <m/>
    <m/>
    <m/>
    <m/>
    <m/>
    <n v="38750.54"/>
    <n v="0"/>
    <n v="0"/>
    <n v="38750.54"/>
    <n v="0"/>
    <n v="0"/>
    <n v="0"/>
    <n v="18516.881476607276"/>
    <n v="0"/>
    <n v="0"/>
    <n v="0"/>
    <n v="0"/>
    <n v="0"/>
    <n v="0"/>
    <n v="0"/>
    <n v="0"/>
    <n v="0"/>
    <n v="18516.881476607276"/>
    <n v="0"/>
    <n v="0"/>
    <n v="18516.881476607276"/>
    <n v="0"/>
    <n v="0"/>
    <n v="0"/>
    <n v="5847.3631940749492"/>
    <n v="0"/>
    <n v="0"/>
    <n v="0"/>
    <n v="0"/>
    <n v="0"/>
    <n v="0"/>
    <n v="0"/>
    <n v="0"/>
    <n v="0"/>
    <n v="5847.3631940749492"/>
    <n v="0"/>
    <n v="0"/>
    <n v="5847.3631940749492"/>
    <n v="0"/>
  </r>
  <r>
    <s v="Rosentrater"/>
    <s v="Mandatory &amp; Compliance"/>
    <s v="Mandatory &amp; Compliance"/>
    <s v="Apprentice/Craft Training"/>
    <s v="CD"/>
    <s v="AA"/>
    <x v="16"/>
    <s v="General"/>
    <s v="2023"/>
    <n v="0.47784834680000005"/>
    <n v="0.15089759249999998"/>
    <m/>
    <m/>
    <n v="24219.09"/>
    <m/>
    <m/>
    <m/>
    <m/>
    <m/>
    <m/>
    <m/>
    <m/>
    <m/>
    <n v="24219.09"/>
    <n v="0"/>
    <n v="0"/>
    <n v="24219.09"/>
    <n v="0"/>
    <n v="0"/>
    <n v="0"/>
    <n v="11573.052117500412"/>
    <n v="0"/>
    <n v="0"/>
    <n v="0"/>
    <n v="0"/>
    <n v="0"/>
    <n v="0"/>
    <n v="0"/>
    <n v="0"/>
    <n v="0"/>
    <n v="11573.052117500412"/>
    <n v="0"/>
    <n v="0"/>
    <n v="11573.052117500412"/>
    <n v="0"/>
    <n v="0"/>
    <n v="0"/>
    <n v="3654.6023735408248"/>
    <n v="0"/>
    <n v="0"/>
    <n v="0"/>
    <n v="0"/>
    <n v="0"/>
    <n v="0"/>
    <n v="0"/>
    <n v="0"/>
    <n v="0"/>
    <n v="3654.6023735408248"/>
    <n v="0"/>
    <n v="0"/>
    <n v="3654.6023735408248"/>
    <n v="0"/>
  </r>
  <r>
    <s v="Rosentrater"/>
    <s v="Mandatory &amp; Compliance"/>
    <s v="Mandatory &amp; Compliance"/>
    <s v="Clearwater Wind Generation Interconnection"/>
    <s v="ED"/>
    <s v="AN"/>
    <x v="3"/>
    <s v="Transmission"/>
    <s v="2023"/>
    <n v="0.65539999999999998"/>
    <n v="0"/>
    <m/>
    <n v="273182.65999999997"/>
    <m/>
    <m/>
    <n v="117.08"/>
    <m/>
    <m/>
    <m/>
    <m/>
    <m/>
    <m/>
    <m/>
    <n v="273299.74"/>
    <n v="0"/>
    <n v="0"/>
    <n v="273299.74"/>
    <n v="0"/>
    <n v="0"/>
    <n v="179043.91536399999"/>
    <n v="0"/>
    <n v="0"/>
    <n v="76.734231999999992"/>
    <n v="0"/>
    <n v="0"/>
    <n v="0"/>
    <n v="0"/>
    <n v="0"/>
    <n v="0"/>
    <n v="0"/>
    <n v="179120.64959599997"/>
    <n v="0"/>
    <n v="0"/>
    <n v="179120.64959599997"/>
    <n v="0"/>
    <n v="0"/>
    <n v="0"/>
    <n v="0"/>
    <n v="0"/>
    <n v="0"/>
    <n v="0"/>
    <n v="0"/>
    <n v="0"/>
    <n v="0"/>
    <n v="0"/>
    <n v="0"/>
    <n v="0"/>
    <n v="0"/>
    <n v="0"/>
    <n v="0"/>
    <n v="0"/>
    <n v="0"/>
  </r>
  <r>
    <s v="Rosentrater"/>
    <s v="Mandatory &amp; Compliance"/>
    <s v="Mandatory &amp; Compliance"/>
    <s v="Colstrip Transmission"/>
    <s v="ED"/>
    <s v="AN"/>
    <x v="15"/>
    <s v="General"/>
    <s v="2023"/>
    <n v="0.68266000000000004"/>
    <n v="0"/>
    <n v="8417.1499999999924"/>
    <n v="8086.44"/>
    <n v="319.02999999999997"/>
    <n v="1561.3100000000002"/>
    <m/>
    <m/>
    <n v="843.66"/>
    <n v="41.5"/>
    <n v="352.49"/>
    <n v="1827.74"/>
    <n v="-2306.7600000000002"/>
    <n v="3106"/>
    <n v="22248.559999999998"/>
    <n v="0"/>
    <n v="0"/>
    <n v="22248.559999999998"/>
    <n v="0"/>
    <n v="5746.0516189999953"/>
    <n v="5520.2891304000004"/>
    <n v="217.78901980000001"/>
    <n v="1065.8438846000001"/>
    <n v="0"/>
    <n v="0"/>
    <n v="575.93293560000006"/>
    <n v="28.330390000000001"/>
    <n v="240.63082340000003"/>
    <n v="1247.7249884"/>
    <n v="-1574.7327816000002"/>
    <n v="2120.3419600000002"/>
    <n v="15188.201969599995"/>
    <n v="0"/>
    <n v="0"/>
    <n v="15188.201969599995"/>
    <n v="0"/>
    <n v="0"/>
    <n v="0"/>
    <n v="0"/>
    <n v="0"/>
    <n v="0"/>
    <n v="0"/>
    <n v="0"/>
    <n v="0"/>
    <n v="0"/>
    <n v="0"/>
    <n v="0"/>
    <n v="0"/>
    <n v="0"/>
    <n v="0"/>
    <n v="0"/>
    <n v="0"/>
    <n v="0"/>
  </r>
  <r>
    <s v="Rosentrater"/>
    <s v="Mandatory &amp; Compliance"/>
    <s v="Mandatory &amp; Compliance"/>
    <s v="Colstrip Transmission"/>
    <s v="ED"/>
    <s v="AN"/>
    <x v="0"/>
    <s v="General"/>
    <s v="2023"/>
    <n v="0.68266000000000004"/>
    <n v="0"/>
    <n v="52623.29"/>
    <n v="4043.23"/>
    <n v="159.5"/>
    <n v="780.24"/>
    <m/>
    <m/>
    <n v="421.84"/>
    <n v="20.75"/>
    <n v="176.24"/>
    <n v="913.86"/>
    <n v="-1153.3800000000001"/>
    <n v="1553"/>
    <n v="59538.57"/>
    <n v="0"/>
    <n v="0"/>
    <n v="59538.57"/>
    <n v="0"/>
    <n v="35923.815151400006"/>
    <n v="2760.1513918000001"/>
    <n v="108.88427"/>
    <n v="532.63863839999999"/>
    <n v="0"/>
    <n v="0"/>
    <n v="287.97329439999999"/>
    <n v="14.165195000000001"/>
    <n v="120.31199840000001"/>
    <n v="623.85566760000006"/>
    <n v="-787.36639080000009"/>
    <n v="1060.1709800000001"/>
    <n v="40644.600196200008"/>
    <n v="0"/>
    <n v="0"/>
    <n v="40644.600196200008"/>
    <n v="0"/>
    <n v="0"/>
    <n v="0"/>
    <n v="0"/>
    <n v="0"/>
    <n v="0"/>
    <n v="0"/>
    <n v="0"/>
    <n v="0"/>
    <n v="0"/>
    <n v="0"/>
    <n v="0"/>
    <n v="0"/>
    <n v="0"/>
    <n v="0"/>
    <n v="0"/>
    <n v="0"/>
    <n v="0"/>
  </r>
  <r>
    <s v="Rosentrater"/>
    <s v="Mandatory &amp; Compliance"/>
    <s v="Mandatory &amp; Compliance"/>
    <s v="Colstrip Transmission"/>
    <s v="ED"/>
    <s v="ID"/>
    <x v="3"/>
    <s v="Transmission"/>
    <s v="2023"/>
    <n v="0"/>
    <n v="0"/>
    <n v="290.75999999999243"/>
    <n v="168.42000000000002"/>
    <n v="522.66"/>
    <n v="1587.6"/>
    <n v="1280.23"/>
    <m/>
    <n v="280.05"/>
    <n v="3823.4700000000003"/>
    <n v="3162.43"/>
    <n v="3583.89"/>
    <n v="698.45"/>
    <n v="41.870000000000005"/>
    <n v="15439.829999999993"/>
    <n v="0"/>
    <n v="0"/>
    <n v="15439.829999999993"/>
    <n v="0"/>
    <n v="0"/>
    <n v="0"/>
    <n v="0"/>
    <n v="0"/>
    <n v="0"/>
    <n v="0"/>
    <n v="0"/>
    <n v="0"/>
    <n v="0"/>
    <n v="0"/>
    <n v="0"/>
    <n v="0"/>
    <n v="0"/>
    <n v="0"/>
    <n v="0"/>
    <n v="0"/>
    <n v="0"/>
    <n v="0"/>
    <n v="0"/>
    <n v="0"/>
    <n v="0"/>
    <n v="0"/>
    <n v="0"/>
    <n v="0"/>
    <n v="0"/>
    <n v="0"/>
    <n v="0"/>
    <n v="0"/>
    <n v="0"/>
    <n v="0"/>
    <n v="0"/>
    <n v="0"/>
    <n v="0"/>
    <n v="0"/>
  </r>
  <r>
    <s v="Rosentrater"/>
    <s v="Mandatory &amp; Compliance"/>
    <s v="Mandatory &amp; Compliance"/>
    <s v="Colstrip Transmission"/>
    <s v="ED"/>
    <s v="WA"/>
    <x v="3"/>
    <s v="Transmission"/>
    <s v="2023"/>
    <n v="1"/>
    <n v="0"/>
    <n v="525.98999999999796"/>
    <n v="304.68"/>
    <n v="945.48"/>
    <n v="2871.95"/>
    <n v="2315.9300000000003"/>
    <m/>
    <n v="506.61"/>
    <n v="6916.6100000000006"/>
    <n v="5720.79"/>
    <n v="6483.2099999999991"/>
    <n v="1263.48"/>
    <n v="75.75"/>
    <n v="27930.479999999996"/>
    <n v="0"/>
    <n v="0"/>
    <n v="27930.479999999996"/>
    <n v="0"/>
    <n v="525.98999999999796"/>
    <n v="304.68"/>
    <n v="945.48"/>
    <n v="2871.95"/>
    <n v="2315.9300000000003"/>
    <n v="0"/>
    <n v="506.61"/>
    <n v="6916.6100000000006"/>
    <n v="5720.79"/>
    <n v="6483.2099999999991"/>
    <n v="1263.48"/>
    <n v="75.75"/>
    <n v="27930.479999999996"/>
    <n v="0"/>
    <n v="0"/>
    <n v="27930.479999999996"/>
    <n v="0"/>
    <n v="0"/>
    <n v="0"/>
    <n v="0"/>
    <n v="0"/>
    <n v="0"/>
    <n v="0"/>
    <n v="0"/>
    <n v="0"/>
    <n v="0"/>
    <n v="0"/>
    <n v="0"/>
    <n v="0"/>
    <n v="0"/>
    <n v="0"/>
    <n v="0"/>
    <n v="0"/>
    <n v="0"/>
  </r>
  <r>
    <s v="Rosentrater"/>
    <s v="Mandatory &amp; Compliance"/>
    <s v="Mandatory &amp; Compliance"/>
    <s v="Elec Relocation and Replacement Program"/>
    <s v="ED"/>
    <s v="AN"/>
    <x v="3"/>
    <s v="Transmission"/>
    <s v="2023"/>
    <n v="0.65539999999999998"/>
    <n v="0"/>
    <m/>
    <m/>
    <m/>
    <m/>
    <m/>
    <n v="187901.15"/>
    <n v="117332.14"/>
    <n v="13188.94"/>
    <m/>
    <m/>
    <m/>
    <m/>
    <n v="318422.23"/>
    <n v="0"/>
    <n v="0"/>
    <n v="318422.23"/>
    <n v="0"/>
    <n v="0"/>
    <n v="0"/>
    <n v="0"/>
    <n v="0"/>
    <n v="0"/>
    <n v="123150.41370999999"/>
    <n v="76899.484555999996"/>
    <n v="8644.0312759999997"/>
    <n v="0"/>
    <n v="0"/>
    <n v="0"/>
    <n v="0"/>
    <n v="208693.92954199997"/>
    <n v="0"/>
    <n v="0"/>
    <n v="208693.92954199997"/>
    <n v="0"/>
    <n v="0"/>
    <n v="0"/>
    <n v="0"/>
    <n v="0"/>
    <n v="0"/>
    <n v="0"/>
    <n v="0"/>
    <n v="0"/>
    <n v="0"/>
    <n v="0"/>
    <n v="0"/>
    <n v="0"/>
    <n v="0"/>
    <n v="0"/>
    <n v="0"/>
    <n v="0"/>
    <n v="0"/>
  </r>
  <r>
    <s v="Rosentrater"/>
    <s v="Mandatory &amp; Compliance"/>
    <s v="Mandatory &amp; Compliance"/>
    <s v="Elec Relocation and Replacement Program"/>
    <s v="ED"/>
    <s v="ID"/>
    <x v="9"/>
    <s v="E Distribution"/>
    <s v="2023"/>
    <n v="0"/>
    <n v="0"/>
    <n v="12587.34"/>
    <n v="11459.8"/>
    <n v="129924.63000000003"/>
    <n v="586822.73"/>
    <n v="19529.89"/>
    <n v="182112.52000000005"/>
    <n v="139153.64999999997"/>
    <n v="65469.459999999977"/>
    <n v="88469.380000000019"/>
    <n v="67155.369999999981"/>
    <n v="213156.9500000001"/>
    <n v="179369.99"/>
    <n v="1695211.7100000002"/>
    <n v="0"/>
    <n v="0"/>
    <n v="1695211.7100000002"/>
    <n v="0"/>
    <n v="0"/>
    <n v="0"/>
    <n v="0"/>
    <n v="0"/>
    <n v="0"/>
    <n v="0"/>
    <n v="0"/>
    <n v="0"/>
    <n v="0"/>
    <n v="0"/>
    <n v="0"/>
    <n v="0"/>
    <n v="0"/>
    <n v="0"/>
    <n v="0"/>
    <n v="0"/>
    <n v="0"/>
    <n v="0"/>
    <n v="0"/>
    <n v="0"/>
    <n v="0"/>
    <n v="0"/>
    <n v="0"/>
    <n v="0"/>
    <n v="0"/>
    <n v="0"/>
    <n v="0"/>
    <n v="0"/>
    <n v="0"/>
    <n v="0"/>
    <n v="0"/>
    <n v="0"/>
    <n v="0"/>
    <n v="0"/>
  </r>
  <r>
    <s v="Rosentrater"/>
    <s v="Mandatory &amp; Compliance"/>
    <s v="Mandatory &amp; Compliance"/>
    <s v="Elec Relocation and Replacement Program"/>
    <s v="ED"/>
    <s v="WA"/>
    <x v="9"/>
    <s v="E Distribution"/>
    <s v="2023"/>
    <n v="1"/>
    <n v="0"/>
    <n v="72600.790000000037"/>
    <n v="950218.89999999991"/>
    <n v="491050.44"/>
    <n v="289572.79000000004"/>
    <n v="364600.55000000005"/>
    <n v="2667703.1299999994"/>
    <n v="175685.69999999931"/>
    <n v="166514.10999999996"/>
    <n v="206610.03"/>
    <n v="109493.1"/>
    <n v="103615.47999999998"/>
    <n v="964114.1"/>
    <n v="6561779.1199999992"/>
    <n v="0"/>
    <n v="0"/>
    <n v="6561779.1199999992"/>
    <n v="0"/>
    <n v="72600.790000000037"/>
    <n v="950218.89999999991"/>
    <n v="491050.44"/>
    <n v="289572.79000000004"/>
    <n v="364600.55000000005"/>
    <n v="2667703.1299999994"/>
    <n v="175685.69999999931"/>
    <n v="166514.10999999996"/>
    <n v="206610.03"/>
    <n v="109493.1"/>
    <n v="103615.47999999998"/>
    <n v="964114.1"/>
    <n v="6561779.1199999992"/>
    <n v="0"/>
    <n v="0"/>
    <n v="6561779.1199999992"/>
    <n v="0"/>
    <n v="0"/>
    <n v="0"/>
    <n v="0"/>
    <n v="0"/>
    <n v="0"/>
    <n v="0"/>
    <n v="0"/>
    <n v="0"/>
    <n v="0"/>
    <n v="0"/>
    <n v="0"/>
    <n v="0"/>
    <n v="0"/>
    <n v="0"/>
    <n v="0"/>
    <n v="0"/>
    <n v="0"/>
  </r>
  <r>
    <s v="Rosentrater"/>
    <s v="Mandatory &amp; Compliance"/>
    <s v="Mandatory &amp; Compliance"/>
    <s v="Gas Above Grade Pipe Remediation Program"/>
    <s v="GD"/>
    <s v="OR"/>
    <x v="11"/>
    <s v="G Distribution"/>
    <s v="2023"/>
    <n v="0"/>
    <n v="0"/>
    <m/>
    <m/>
    <m/>
    <m/>
    <m/>
    <m/>
    <m/>
    <m/>
    <m/>
    <m/>
    <m/>
    <n v="180172.57"/>
    <n v="180172.57"/>
    <n v="0"/>
    <n v="0"/>
    <n v="180172.57"/>
    <n v="0"/>
    <n v="0"/>
    <n v="0"/>
    <n v="0"/>
    <n v="0"/>
    <n v="0"/>
    <n v="0"/>
    <n v="0"/>
    <n v="0"/>
    <n v="0"/>
    <n v="0"/>
    <n v="0"/>
    <n v="0"/>
    <n v="0"/>
    <n v="0"/>
    <n v="0"/>
    <n v="0"/>
    <n v="0"/>
    <n v="0"/>
    <n v="0"/>
    <n v="0"/>
    <n v="0"/>
    <n v="0"/>
    <n v="0"/>
    <n v="0"/>
    <n v="0"/>
    <n v="0"/>
    <n v="0"/>
    <n v="0"/>
    <n v="0"/>
    <n v="0"/>
    <n v="0"/>
    <n v="0"/>
    <n v="0"/>
    <n v="0"/>
  </r>
  <r>
    <s v="Rosentrater"/>
    <s v="Mandatory &amp; Compliance"/>
    <s v="Mandatory &amp; Compliance"/>
    <s v="Gas Cathodic Protection Program"/>
    <s v="ED"/>
    <s v="WA"/>
    <x v="9"/>
    <s v="E Distribution"/>
    <s v="2023"/>
    <n v="1"/>
    <n v="0"/>
    <m/>
    <m/>
    <m/>
    <m/>
    <m/>
    <m/>
    <m/>
    <n v="8773.41"/>
    <m/>
    <m/>
    <m/>
    <m/>
    <n v="8773.41"/>
    <n v="0"/>
    <n v="0"/>
    <n v="8773.41"/>
    <n v="0"/>
    <n v="0"/>
    <n v="0"/>
    <n v="0"/>
    <n v="0"/>
    <n v="0"/>
    <n v="0"/>
    <n v="0"/>
    <n v="8773.41"/>
    <n v="0"/>
    <n v="0"/>
    <n v="0"/>
    <n v="0"/>
    <n v="8773.41"/>
    <n v="0"/>
    <n v="0"/>
    <n v="8773.41"/>
    <n v="0"/>
    <n v="0"/>
    <n v="0"/>
    <n v="0"/>
    <n v="0"/>
    <n v="0"/>
    <n v="0"/>
    <n v="0"/>
    <n v="0"/>
    <n v="0"/>
    <n v="0"/>
    <n v="0"/>
    <n v="0"/>
    <n v="0"/>
    <n v="0"/>
    <n v="0"/>
    <n v="0"/>
    <n v="0"/>
  </r>
  <r>
    <s v="Rosentrater"/>
    <s v="Mandatory &amp; Compliance"/>
    <s v="Mandatory &amp; Compliance"/>
    <s v="Gas Cathodic Protection Program"/>
    <s v="GD"/>
    <s v="ID"/>
    <x v="11"/>
    <s v="G Distribution"/>
    <s v="2023"/>
    <n v="0"/>
    <n v="0"/>
    <n v="68.14"/>
    <n v="69.44"/>
    <n v="69.13"/>
    <n v="69.62"/>
    <n v="68.16"/>
    <n v="68.709999999999994"/>
    <n v="68.540000000000006"/>
    <n v="66.23"/>
    <n v="68.42"/>
    <n v="107684.17"/>
    <n v="23512"/>
    <n v="1220.9000000000001"/>
    <n v="133033.46"/>
    <n v="0"/>
    <n v="0"/>
    <n v="133033.46"/>
    <n v="0"/>
    <n v="0"/>
    <n v="0"/>
    <n v="0"/>
    <n v="0"/>
    <n v="0"/>
    <n v="0"/>
    <n v="0"/>
    <n v="0"/>
    <n v="0"/>
    <n v="0"/>
    <n v="0"/>
    <n v="0"/>
    <n v="0"/>
    <n v="0"/>
    <n v="0"/>
    <n v="0"/>
    <n v="0"/>
    <n v="0"/>
    <n v="0"/>
    <n v="0"/>
    <n v="0"/>
    <n v="0"/>
    <n v="0"/>
    <n v="0"/>
    <n v="0"/>
    <n v="0"/>
    <n v="0"/>
    <n v="0"/>
    <n v="0"/>
    <n v="0"/>
    <n v="0"/>
    <n v="0"/>
    <n v="0"/>
    <n v="0"/>
  </r>
  <r>
    <s v="Rosentrater"/>
    <s v="Mandatory &amp; Compliance"/>
    <s v="Mandatory &amp; Compliance"/>
    <s v="Gas Cathodic Protection Program"/>
    <s v="GD"/>
    <s v="OR"/>
    <x v="11"/>
    <s v="G Distribution"/>
    <s v="2023"/>
    <n v="0"/>
    <n v="0"/>
    <m/>
    <m/>
    <m/>
    <m/>
    <m/>
    <m/>
    <m/>
    <m/>
    <m/>
    <n v="95811.67"/>
    <m/>
    <m/>
    <n v="95811.67"/>
    <n v="0"/>
    <n v="0"/>
    <n v="95811.67"/>
    <n v="0"/>
    <n v="0"/>
    <n v="0"/>
    <n v="0"/>
    <n v="0"/>
    <n v="0"/>
    <n v="0"/>
    <n v="0"/>
    <n v="0"/>
    <n v="0"/>
    <n v="0"/>
    <n v="0"/>
    <n v="0"/>
    <n v="0"/>
    <n v="0"/>
    <n v="0"/>
    <n v="0"/>
    <n v="0"/>
    <n v="0"/>
    <n v="0"/>
    <n v="0"/>
    <n v="0"/>
    <n v="0"/>
    <n v="0"/>
    <n v="0"/>
    <n v="0"/>
    <n v="0"/>
    <n v="0"/>
    <n v="0"/>
    <n v="0"/>
    <n v="0"/>
    <n v="0"/>
    <n v="0"/>
    <n v="0"/>
    <n v="0"/>
  </r>
  <r>
    <s v="Rosentrater"/>
    <s v="Mandatory &amp; Compliance"/>
    <s v="Mandatory &amp; Compliance"/>
    <s v="Gas Cathodic Protection Program"/>
    <s v="GD"/>
    <s v="WA"/>
    <x v="11"/>
    <s v="G Distribution"/>
    <s v="2023"/>
    <n v="0"/>
    <n v="1"/>
    <n v="2002.66"/>
    <n v="102534.75"/>
    <n v="5606.75"/>
    <n v="2741.7599999999998"/>
    <n v="894.58"/>
    <n v="9715.0499999999993"/>
    <n v="5468.47"/>
    <n v="1984.18"/>
    <n v="166320.74"/>
    <n v="176394.49000000002"/>
    <n v="118674.01000000001"/>
    <n v="1667.59"/>
    <n v="594005.03"/>
    <n v="0"/>
    <n v="0"/>
    <n v="594005.03"/>
    <n v="0"/>
    <n v="0"/>
    <n v="0"/>
    <n v="0"/>
    <n v="0"/>
    <n v="0"/>
    <n v="0"/>
    <n v="0"/>
    <n v="0"/>
    <n v="0"/>
    <n v="0"/>
    <n v="0"/>
    <n v="0"/>
    <n v="0"/>
    <n v="0"/>
    <n v="0"/>
    <n v="0"/>
    <n v="0"/>
    <n v="2002.66"/>
    <n v="102534.75"/>
    <n v="5606.75"/>
    <n v="2741.7599999999998"/>
    <n v="894.58"/>
    <n v="9715.0499999999993"/>
    <n v="5468.47"/>
    <n v="1984.18"/>
    <n v="166320.74"/>
    <n v="176394.49000000002"/>
    <n v="118674.01000000001"/>
    <n v="1667.59"/>
    <n v="594005.03"/>
    <n v="0"/>
    <n v="0"/>
    <n v="594005.03"/>
    <n v="0"/>
  </r>
  <r>
    <s v="Rosentrater"/>
    <s v="Mandatory &amp; Compliance"/>
    <s v="Mandatory &amp; Compliance"/>
    <s v="Gas Facility Replacement Program (GFRP) Aldyl A Pipe Replacement"/>
    <s v="GD"/>
    <s v="ID"/>
    <x v="11"/>
    <s v="G Distribution"/>
    <s v="2023"/>
    <n v="0"/>
    <n v="0"/>
    <n v="41822.639999999999"/>
    <n v="4344.92"/>
    <n v="16201.130000000001"/>
    <n v="9767.9600000000009"/>
    <n v="23184.61"/>
    <n v="69118.490000000005"/>
    <n v="178547.9"/>
    <n v="315796.05000000005"/>
    <n v="568613.24"/>
    <n v="260133.34"/>
    <n v="445788.11"/>
    <n v="275128.33999999997"/>
    <n v="2208446.73"/>
    <n v="0"/>
    <n v="0"/>
    <n v="2208446.73"/>
    <n v="0"/>
    <n v="0"/>
    <n v="0"/>
    <n v="0"/>
    <n v="0"/>
    <n v="0"/>
    <n v="0"/>
    <n v="0"/>
    <n v="0"/>
    <n v="0"/>
    <n v="0"/>
    <n v="0"/>
    <n v="0"/>
    <n v="0"/>
    <n v="0"/>
    <n v="0"/>
    <n v="0"/>
    <n v="0"/>
    <n v="0"/>
    <n v="0"/>
    <n v="0"/>
    <n v="0"/>
    <n v="0"/>
    <n v="0"/>
    <n v="0"/>
    <n v="0"/>
    <n v="0"/>
    <n v="0"/>
    <n v="0"/>
    <n v="0"/>
    <n v="0"/>
    <n v="0"/>
    <n v="0"/>
    <n v="0"/>
    <n v="0"/>
  </r>
  <r>
    <s v="Rosentrater"/>
    <s v="Mandatory &amp; Compliance"/>
    <s v="Mandatory &amp; Compliance"/>
    <s v="Gas Facility Replacement Program (GFRP) Aldyl A Pipe Replacement"/>
    <s v="GD"/>
    <s v="OR"/>
    <x v="11"/>
    <s v="G Distribution"/>
    <s v="2023"/>
    <n v="0"/>
    <n v="0"/>
    <n v="315971.19"/>
    <n v="512711.5"/>
    <n v="1178434.44"/>
    <n v="581478.27"/>
    <n v="1002936.5499999999"/>
    <n v="1156909.08"/>
    <n v="609811.89000000013"/>
    <n v="838653.72999999986"/>
    <n v="372800.28"/>
    <n v="989070.1399999999"/>
    <n v="740440.44"/>
    <n v="639101.74"/>
    <n v="8938319.25"/>
    <n v="0"/>
    <n v="0"/>
    <n v="8938319.25"/>
    <n v="0"/>
    <n v="0"/>
    <n v="0"/>
    <n v="0"/>
    <n v="0"/>
    <n v="0"/>
    <n v="0"/>
    <n v="0"/>
    <n v="0"/>
    <n v="0"/>
    <n v="0"/>
    <n v="0"/>
    <n v="0"/>
    <n v="0"/>
    <n v="0"/>
    <n v="0"/>
    <n v="0"/>
    <n v="0"/>
    <n v="0"/>
    <n v="0"/>
    <n v="0"/>
    <n v="0"/>
    <n v="0"/>
    <n v="0"/>
    <n v="0"/>
    <n v="0"/>
    <n v="0"/>
    <n v="0"/>
    <n v="0"/>
    <n v="0"/>
    <n v="0"/>
    <n v="0"/>
    <n v="0"/>
    <n v="0"/>
    <n v="0"/>
  </r>
  <r>
    <s v="Rosentrater"/>
    <s v="Mandatory &amp; Compliance"/>
    <s v="Mandatory &amp; Compliance"/>
    <s v="Gas Facility Replacement Program (GFRP) Aldyl A Pipe Replacement"/>
    <s v="GD"/>
    <s v="WA"/>
    <x v="11"/>
    <s v="G Distribution"/>
    <s v="2023"/>
    <n v="0"/>
    <n v="1"/>
    <n v="113330.51000000001"/>
    <n v="163427.86000000002"/>
    <n v="300148.90000000002"/>
    <n v="1061973.6500000001"/>
    <n v="2147219.44"/>
    <n v="4234922.4099999992"/>
    <n v="1272571.1599999999"/>
    <n v="3225751.1399999992"/>
    <n v="3430579.94"/>
    <n v="1394468.12"/>
    <n v="1088458.07"/>
    <n v="711684.56999999983"/>
    <n v="19144535.77"/>
    <n v="0"/>
    <n v="0"/>
    <n v="19144535.77"/>
    <n v="0"/>
    <n v="0"/>
    <n v="0"/>
    <n v="0"/>
    <n v="0"/>
    <n v="0"/>
    <n v="0"/>
    <n v="0"/>
    <n v="0"/>
    <n v="0"/>
    <n v="0"/>
    <n v="0"/>
    <n v="0"/>
    <n v="0"/>
    <n v="0"/>
    <n v="0"/>
    <n v="0"/>
    <n v="0"/>
    <n v="113330.51000000001"/>
    <n v="163427.86000000002"/>
    <n v="300148.90000000002"/>
    <n v="1061973.6500000001"/>
    <n v="2147219.44"/>
    <n v="4234922.4099999992"/>
    <n v="1272571.1599999999"/>
    <n v="3225751.1399999992"/>
    <n v="3430579.94"/>
    <n v="1394468.12"/>
    <n v="1088458.07"/>
    <n v="711684.56999999983"/>
    <n v="19144535.77"/>
    <n v="0"/>
    <n v="0"/>
    <n v="19144535.77"/>
    <n v="0"/>
  </r>
  <r>
    <s v="Rosentrater"/>
    <s v="Mandatory &amp; Compliance"/>
    <s v="Mandatory &amp; Compliance"/>
    <s v="Gas HP Pipeline Remediation Program"/>
    <s v="GD"/>
    <s v="WA"/>
    <x v="11"/>
    <s v="G Distribution"/>
    <s v="2023"/>
    <n v="0"/>
    <n v="1"/>
    <n v="136524.89000000001"/>
    <n v="2228.06"/>
    <m/>
    <m/>
    <n v="219"/>
    <n v="129.74"/>
    <m/>
    <m/>
    <m/>
    <m/>
    <m/>
    <m/>
    <n v="139101.69"/>
    <n v="0"/>
    <n v="0"/>
    <n v="139101.69"/>
    <n v="0"/>
    <n v="0"/>
    <n v="0"/>
    <n v="0"/>
    <n v="0"/>
    <n v="0"/>
    <n v="0"/>
    <n v="0"/>
    <n v="0"/>
    <n v="0"/>
    <n v="0"/>
    <n v="0"/>
    <n v="0"/>
    <n v="0"/>
    <n v="0"/>
    <n v="0"/>
    <n v="0"/>
    <n v="0"/>
    <n v="136524.89000000001"/>
    <n v="2228.06"/>
    <n v="0"/>
    <n v="0"/>
    <n v="219"/>
    <n v="129.74"/>
    <n v="0"/>
    <n v="0"/>
    <n v="0"/>
    <n v="0"/>
    <n v="0"/>
    <n v="0"/>
    <n v="139101.69"/>
    <n v="0"/>
    <n v="0"/>
    <n v="139101.69"/>
    <n v="0"/>
  </r>
  <r>
    <s v="Rosentrater"/>
    <s v="Mandatory &amp; Compliance"/>
    <s v="Mandatory &amp; Compliance"/>
    <s v="Gas Isolated Steel Replacement Program"/>
    <s v="GD"/>
    <s v="ID"/>
    <x v="11"/>
    <s v="G Distribution"/>
    <s v="2023"/>
    <n v="0"/>
    <n v="0"/>
    <n v="29.099999999999998"/>
    <m/>
    <n v="582.47"/>
    <n v="4261.04"/>
    <n v="38.57"/>
    <n v="7971.85"/>
    <n v="11407.29"/>
    <n v="69556.430000000008"/>
    <m/>
    <n v="58.78"/>
    <n v="59.92"/>
    <m/>
    <n v="93965.45"/>
    <n v="0"/>
    <n v="0"/>
    <n v="93965.45"/>
    <n v="0"/>
    <n v="0"/>
    <n v="0"/>
    <n v="0"/>
    <n v="0"/>
    <n v="0"/>
    <n v="0"/>
    <n v="0"/>
    <n v="0"/>
    <n v="0"/>
    <n v="0"/>
    <n v="0"/>
    <n v="0"/>
    <n v="0"/>
    <n v="0"/>
    <n v="0"/>
    <n v="0"/>
    <n v="0"/>
    <n v="0"/>
    <n v="0"/>
    <n v="0"/>
    <n v="0"/>
    <n v="0"/>
    <n v="0"/>
    <n v="0"/>
    <n v="0"/>
    <n v="0"/>
    <n v="0"/>
    <n v="0"/>
    <n v="0"/>
    <n v="0"/>
    <n v="0"/>
    <n v="0"/>
    <n v="0"/>
    <n v="0"/>
  </r>
  <r>
    <s v="Rosentrater"/>
    <s v="Mandatory &amp; Compliance"/>
    <s v="Mandatory &amp; Compliance"/>
    <s v="Gas Isolated Steel Replacement Program"/>
    <s v="GD"/>
    <s v="OR"/>
    <x v="11"/>
    <s v="G Distribution"/>
    <s v="2023"/>
    <n v="0"/>
    <n v="0"/>
    <n v="48548.97"/>
    <n v="62361.36"/>
    <n v="110240.85"/>
    <n v="76454.149999999994"/>
    <n v="153141.88"/>
    <n v="242862.57"/>
    <n v="37848.19"/>
    <n v="59075.82"/>
    <n v="185585.02000000002"/>
    <n v="497307.81"/>
    <n v="229224.12"/>
    <n v="375716.02"/>
    <n v="2078366.7599999998"/>
    <n v="0"/>
    <n v="0"/>
    <n v="2078366.7599999998"/>
    <n v="0"/>
    <n v="0"/>
    <n v="0"/>
    <n v="0"/>
    <n v="0"/>
    <n v="0"/>
    <n v="0"/>
    <n v="0"/>
    <n v="0"/>
    <n v="0"/>
    <n v="0"/>
    <n v="0"/>
    <n v="0"/>
    <n v="0"/>
    <n v="0"/>
    <n v="0"/>
    <n v="0"/>
    <n v="0"/>
    <n v="0"/>
    <n v="0"/>
    <n v="0"/>
    <n v="0"/>
    <n v="0"/>
    <n v="0"/>
    <n v="0"/>
    <n v="0"/>
    <n v="0"/>
    <n v="0"/>
    <n v="0"/>
    <n v="0"/>
    <n v="0"/>
    <n v="0"/>
    <n v="0"/>
    <n v="0"/>
    <n v="0"/>
  </r>
  <r>
    <s v="Rosentrater"/>
    <s v="Mandatory &amp; Compliance"/>
    <s v="Mandatory &amp; Compliance"/>
    <s v="Gas Isolated Steel Replacement Program"/>
    <s v="GD"/>
    <s v="WA"/>
    <x v="11"/>
    <s v="G Distribution"/>
    <s v="2023"/>
    <n v="0"/>
    <n v="1"/>
    <n v="641.49"/>
    <n v="4157.79"/>
    <n v="3161.1800000000003"/>
    <n v="128.14000000000001"/>
    <n v="4648.04"/>
    <n v="5713.73"/>
    <n v="9260.01"/>
    <n v="18808.43"/>
    <n v="11436.400000000001"/>
    <n v="7039.26"/>
    <n v="1267.1199999999999"/>
    <n v="11900.29"/>
    <n v="78161.88"/>
    <n v="0"/>
    <n v="0"/>
    <n v="78161.88"/>
    <n v="0"/>
    <n v="0"/>
    <n v="0"/>
    <n v="0"/>
    <n v="0"/>
    <n v="0"/>
    <n v="0"/>
    <n v="0"/>
    <n v="0"/>
    <n v="0"/>
    <n v="0"/>
    <n v="0"/>
    <n v="0"/>
    <n v="0"/>
    <n v="0"/>
    <n v="0"/>
    <n v="0"/>
    <n v="0"/>
    <n v="641.49"/>
    <n v="4157.79"/>
    <n v="3161.1800000000003"/>
    <n v="128.14000000000001"/>
    <n v="4648.04"/>
    <n v="5713.73"/>
    <n v="9260.01"/>
    <n v="18808.43"/>
    <n v="11436.400000000001"/>
    <n v="7039.26"/>
    <n v="1267.1199999999999"/>
    <n v="11900.29"/>
    <n v="78161.88"/>
    <n v="0"/>
    <n v="0"/>
    <n v="78161.88"/>
    <n v="0"/>
  </r>
  <r>
    <s v="Rosentrater"/>
    <s v="Mandatory &amp; Compliance"/>
    <s v="Mandatory &amp; Compliance"/>
    <s v="Gas Overbuilt Pipe Replacement Program"/>
    <s v="GD"/>
    <s v="ID"/>
    <x v="11"/>
    <s v="G Distribution"/>
    <s v="2023"/>
    <n v="0"/>
    <n v="0"/>
    <n v="5291.7"/>
    <n v="99.65"/>
    <n v="1571.07"/>
    <m/>
    <m/>
    <n v="8643.93"/>
    <m/>
    <n v="5340.8"/>
    <m/>
    <m/>
    <n v="3970.36"/>
    <m/>
    <n v="24917.51"/>
    <n v="0"/>
    <n v="0"/>
    <n v="24917.51"/>
    <n v="0"/>
    <n v="0"/>
    <n v="0"/>
    <n v="0"/>
    <n v="0"/>
    <n v="0"/>
    <n v="0"/>
    <n v="0"/>
    <n v="0"/>
    <n v="0"/>
    <n v="0"/>
    <n v="0"/>
    <n v="0"/>
    <n v="0"/>
    <n v="0"/>
    <n v="0"/>
    <n v="0"/>
    <n v="0"/>
    <n v="0"/>
    <n v="0"/>
    <n v="0"/>
    <n v="0"/>
    <n v="0"/>
    <n v="0"/>
    <n v="0"/>
    <n v="0"/>
    <n v="0"/>
    <n v="0"/>
    <n v="0"/>
    <n v="0"/>
    <n v="0"/>
    <n v="0"/>
    <n v="0"/>
    <n v="0"/>
    <n v="0"/>
  </r>
  <r>
    <s v="Rosentrater"/>
    <s v="Mandatory &amp; Compliance"/>
    <s v="Mandatory &amp; Compliance"/>
    <s v="Gas Overbuilt Pipe Replacement Program"/>
    <s v="GD"/>
    <s v="OR"/>
    <x v="11"/>
    <s v="G Distribution"/>
    <s v="2023"/>
    <n v="0"/>
    <n v="0"/>
    <n v="2876.67"/>
    <n v="7301.53"/>
    <n v="3462.97"/>
    <n v="18386.5"/>
    <n v="7173.4400000000005"/>
    <n v="3061.34"/>
    <n v="126228.6"/>
    <n v="186590.86000000002"/>
    <n v="44347.73"/>
    <n v="11738.14"/>
    <n v="65138.34"/>
    <n v="73492.06"/>
    <n v="549798.17999999993"/>
    <n v="0"/>
    <n v="0"/>
    <n v="549798.17999999993"/>
    <n v="0"/>
    <n v="0"/>
    <n v="0"/>
    <n v="0"/>
    <n v="0"/>
    <n v="0"/>
    <n v="0"/>
    <n v="0"/>
    <n v="0"/>
    <n v="0"/>
    <n v="0"/>
    <n v="0"/>
    <n v="0"/>
    <n v="0"/>
    <n v="0"/>
    <n v="0"/>
    <n v="0"/>
    <n v="0"/>
    <n v="0"/>
    <n v="0"/>
    <n v="0"/>
    <n v="0"/>
    <n v="0"/>
    <n v="0"/>
    <n v="0"/>
    <n v="0"/>
    <n v="0"/>
    <n v="0"/>
    <n v="0"/>
    <n v="0"/>
    <n v="0"/>
    <n v="0"/>
    <n v="0"/>
    <n v="0"/>
    <n v="0"/>
  </r>
  <r>
    <s v="Rosentrater"/>
    <s v="Mandatory &amp; Compliance"/>
    <s v="Mandatory &amp; Compliance"/>
    <s v="Gas Overbuilt Pipe Replacement Program"/>
    <s v="GD"/>
    <s v="WA"/>
    <x v="11"/>
    <s v="G Distribution"/>
    <s v="2023"/>
    <n v="0"/>
    <n v="1"/>
    <n v="2301.9899999999998"/>
    <n v="2261.86"/>
    <n v="3844.99"/>
    <m/>
    <n v="3624.66"/>
    <n v="3079.94"/>
    <n v="1883.7"/>
    <n v="5195.5200000000004"/>
    <n v="5562.63"/>
    <n v="-183.2"/>
    <m/>
    <n v="2702.63"/>
    <n v="30274.720000000001"/>
    <n v="0"/>
    <n v="0"/>
    <n v="30274.720000000001"/>
    <n v="0"/>
    <n v="0"/>
    <n v="0"/>
    <n v="0"/>
    <n v="0"/>
    <n v="0"/>
    <n v="0"/>
    <n v="0"/>
    <n v="0"/>
    <n v="0"/>
    <n v="0"/>
    <n v="0"/>
    <n v="0"/>
    <n v="0"/>
    <n v="0"/>
    <n v="0"/>
    <n v="0"/>
    <n v="0"/>
    <n v="2301.9899999999998"/>
    <n v="2261.86"/>
    <n v="3844.99"/>
    <n v="0"/>
    <n v="3624.66"/>
    <n v="3079.94"/>
    <n v="1883.7"/>
    <n v="5195.5200000000004"/>
    <n v="5562.63"/>
    <n v="-183.2"/>
    <n v="0"/>
    <n v="2702.63"/>
    <n v="30274.720000000001"/>
    <n v="0"/>
    <n v="0"/>
    <n v="30274.720000000001"/>
    <n v="0"/>
  </r>
  <r>
    <s v="Rosentrater"/>
    <s v="Mandatory &amp; Compliance"/>
    <s v="Mandatory &amp; Compliance"/>
    <s v="Gas PMC Program"/>
    <s v="GD"/>
    <s v="ID"/>
    <x v="11"/>
    <s v="G Distribution"/>
    <s v="2023"/>
    <n v="0"/>
    <n v="0"/>
    <n v="11214.81"/>
    <n v="14013.25"/>
    <n v="14968.779999999999"/>
    <n v="10728.529999999999"/>
    <n v="14844.400000000001"/>
    <n v="11025.400000000001"/>
    <n v="8762.6800000000021"/>
    <n v="10840.539999999999"/>
    <n v="24497.130000000005"/>
    <n v="18976.45"/>
    <n v="20934.87"/>
    <n v="9271.82"/>
    <n v="170078.66"/>
    <n v="0"/>
    <n v="0"/>
    <n v="170078.66"/>
    <n v="0"/>
    <n v="0"/>
    <n v="0"/>
    <n v="0"/>
    <n v="0"/>
    <n v="0"/>
    <n v="0"/>
    <n v="0"/>
    <n v="0"/>
    <n v="0"/>
    <n v="0"/>
    <n v="0"/>
    <n v="0"/>
    <n v="0"/>
    <n v="0"/>
    <n v="0"/>
    <n v="0"/>
    <n v="0"/>
    <n v="0"/>
    <n v="0"/>
    <n v="0"/>
    <n v="0"/>
    <n v="0"/>
    <n v="0"/>
    <n v="0"/>
    <n v="0"/>
    <n v="0"/>
    <n v="0"/>
    <n v="0"/>
    <n v="0"/>
    <n v="0"/>
    <n v="0"/>
    <n v="0"/>
    <n v="0"/>
    <n v="0"/>
  </r>
  <r>
    <s v="Rosentrater"/>
    <s v="Mandatory &amp; Compliance"/>
    <s v="Mandatory &amp; Compliance"/>
    <s v="Gas PMC Program"/>
    <s v="GD"/>
    <s v="OR"/>
    <x v="11"/>
    <s v="G Distribution"/>
    <s v="2023"/>
    <n v="0"/>
    <n v="0"/>
    <n v="20990.679999999997"/>
    <n v="19915.830000000002"/>
    <n v="40936.799999999996"/>
    <n v="28104.319999999996"/>
    <n v="75194.939999999988"/>
    <n v="29443.439999999999"/>
    <n v="15958.05"/>
    <n v="46915.91"/>
    <n v="123880.4"/>
    <n v="115754.12999999999"/>
    <n v="134250.12"/>
    <n v="53042.19"/>
    <n v="704386.81"/>
    <n v="0"/>
    <n v="0"/>
    <n v="704386.81"/>
    <n v="0"/>
    <n v="0"/>
    <n v="0"/>
    <n v="0"/>
    <n v="0"/>
    <n v="0"/>
    <n v="0"/>
    <n v="0"/>
    <n v="0"/>
    <n v="0"/>
    <n v="0"/>
    <n v="0"/>
    <n v="0"/>
    <n v="0"/>
    <n v="0"/>
    <n v="0"/>
    <n v="0"/>
    <n v="0"/>
    <n v="0"/>
    <n v="0"/>
    <n v="0"/>
    <n v="0"/>
    <n v="0"/>
    <n v="0"/>
    <n v="0"/>
    <n v="0"/>
    <n v="0"/>
    <n v="0"/>
    <n v="0"/>
    <n v="0"/>
    <n v="0"/>
    <n v="0"/>
    <n v="0"/>
    <n v="0"/>
    <n v="0"/>
  </r>
  <r>
    <s v="Rosentrater"/>
    <s v="Mandatory &amp; Compliance"/>
    <s v="Mandatory &amp; Compliance"/>
    <s v="Gas PMC Program"/>
    <s v="GD"/>
    <s v="WA"/>
    <x v="11"/>
    <s v="G Distribution"/>
    <s v="2023"/>
    <n v="0"/>
    <n v="1"/>
    <n v="26976.370000000003"/>
    <n v="20163.16"/>
    <n v="29785.129999999997"/>
    <n v="26649.140000000003"/>
    <n v="19736.409999999996"/>
    <n v="31590.3"/>
    <n v="143147.34"/>
    <n v="-106674.57"/>
    <n v="67524.28"/>
    <n v="128035.61000000002"/>
    <n v="77046.81"/>
    <n v="155870.92000000001"/>
    <n v="619850.9"/>
    <n v="0"/>
    <n v="0"/>
    <n v="619850.9"/>
    <n v="0"/>
    <n v="0"/>
    <n v="0"/>
    <n v="0"/>
    <n v="0"/>
    <n v="0"/>
    <n v="0"/>
    <n v="0"/>
    <n v="0"/>
    <n v="0"/>
    <n v="0"/>
    <n v="0"/>
    <n v="0"/>
    <n v="0"/>
    <n v="0"/>
    <n v="0"/>
    <n v="0"/>
    <n v="0"/>
    <n v="26976.370000000003"/>
    <n v="20163.16"/>
    <n v="29785.129999999997"/>
    <n v="26649.140000000003"/>
    <n v="19736.409999999996"/>
    <n v="31590.3"/>
    <n v="143147.34"/>
    <n v="-106674.57"/>
    <n v="67524.28"/>
    <n v="128035.61000000002"/>
    <n v="77046.81"/>
    <n v="155870.92000000001"/>
    <n v="619850.9"/>
    <n v="0"/>
    <n v="0"/>
    <n v="619850.9"/>
    <n v="0"/>
  </r>
  <r>
    <s v="Rosentrater"/>
    <s v="Mandatory &amp; Compliance"/>
    <s v="Mandatory &amp; Compliance"/>
    <s v="Gas Replacement Street and Highway Program"/>
    <s v="GD"/>
    <s v="ID"/>
    <x v="11"/>
    <s v="G Distribution"/>
    <s v="2023"/>
    <n v="0"/>
    <n v="0"/>
    <n v="11601.619999999999"/>
    <n v="6226.46"/>
    <n v="70548.040000000008"/>
    <n v="123583.63"/>
    <n v="30306.73"/>
    <n v="344417.23"/>
    <n v="-53440.89"/>
    <n v="27740.160000000003"/>
    <n v="24730.33"/>
    <n v="22440.44"/>
    <n v="35420.43"/>
    <n v="71235.47"/>
    <n v="714809.64999999991"/>
    <n v="0"/>
    <n v="0"/>
    <n v="714809.64999999991"/>
    <n v="0"/>
    <n v="0"/>
    <n v="0"/>
    <n v="0"/>
    <n v="0"/>
    <n v="0"/>
    <n v="0"/>
    <n v="0"/>
    <n v="0"/>
    <n v="0"/>
    <n v="0"/>
    <n v="0"/>
    <n v="0"/>
    <n v="0"/>
    <n v="0"/>
    <n v="0"/>
    <n v="0"/>
    <n v="0"/>
    <n v="0"/>
    <n v="0"/>
    <n v="0"/>
    <n v="0"/>
    <n v="0"/>
    <n v="0"/>
    <n v="0"/>
    <n v="0"/>
    <n v="0"/>
    <n v="0"/>
    <n v="0"/>
    <n v="0"/>
    <n v="0"/>
    <n v="0"/>
    <n v="0"/>
    <n v="0"/>
    <n v="0"/>
  </r>
  <r>
    <s v="Rosentrater"/>
    <s v="Mandatory &amp; Compliance"/>
    <s v="Mandatory &amp; Compliance"/>
    <s v="Gas Replacement Street and Highway Program"/>
    <s v="GD"/>
    <s v="OR"/>
    <x v="11"/>
    <s v="G Distribution"/>
    <s v="2023"/>
    <n v="0"/>
    <n v="0"/>
    <n v="12038.28"/>
    <n v="1633045.1"/>
    <n v="308204.41000000003"/>
    <n v="423285.16"/>
    <n v="1124253.0999999999"/>
    <n v="281875.19"/>
    <n v="200358.26"/>
    <n v="75405.760000000009"/>
    <n v="266026.55000000005"/>
    <n v="275906.26"/>
    <n v="233584.22000000003"/>
    <n v="74902.53"/>
    <n v="4908884.8199999994"/>
    <n v="0"/>
    <n v="0"/>
    <n v="4908884.8199999994"/>
    <n v="0"/>
    <n v="0"/>
    <n v="0"/>
    <n v="0"/>
    <n v="0"/>
    <n v="0"/>
    <n v="0"/>
    <n v="0"/>
    <n v="0"/>
    <n v="0"/>
    <n v="0"/>
    <n v="0"/>
    <n v="0"/>
    <n v="0"/>
    <n v="0"/>
    <n v="0"/>
    <n v="0"/>
    <n v="0"/>
    <n v="0"/>
    <n v="0"/>
    <n v="0"/>
    <n v="0"/>
    <n v="0"/>
    <n v="0"/>
    <n v="0"/>
    <n v="0"/>
    <n v="0"/>
    <n v="0"/>
    <n v="0"/>
    <n v="0"/>
    <n v="0"/>
    <n v="0"/>
    <n v="0"/>
    <n v="0"/>
    <n v="0"/>
  </r>
  <r>
    <s v="Rosentrater"/>
    <s v="Mandatory &amp; Compliance"/>
    <s v="Mandatory &amp; Compliance"/>
    <s v="Gas Replacement Street and Highway Program"/>
    <s v="GD"/>
    <s v="WA"/>
    <x v="11"/>
    <s v="G Distribution"/>
    <s v="2023"/>
    <n v="0"/>
    <n v="1"/>
    <n v="50629.409999999996"/>
    <n v="4490.33"/>
    <n v="40396.850000000006"/>
    <n v="127773.90999999999"/>
    <n v="105299.37"/>
    <n v="131441.49"/>
    <n v="40398.819999999992"/>
    <n v="99002.62999999999"/>
    <n v="109954.18"/>
    <n v="52893.100000000006"/>
    <n v="42595.4"/>
    <n v="29145.5"/>
    <n v="834020.99"/>
    <n v="0"/>
    <n v="0"/>
    <n v="834020.99"/>
    <n v="0"/>
    <n v="0"/>
    <n v="0"/>
    <n v="0"/>
    <n v="0"/>
    <n v="0"/>
    <n v="0"/>
    <n v="0"/>
    <n v="0"/>
    <n v="0"/>
    <n v="0"/>
    <n v="0"/>
    <n v="0"/>
    <n v="0"/>
    <n v="0"/>
    <n v="0"/>
    <n v="0"/>
    <n v="0"/>
    <n v="50629.409999999996"/>
    <n v="4490.33"/>
    <n v="40396.850000000006"/>
    <n v="127773.90999999999"/>
    <n v="105299.37"/>
    <n v="131441.49"/>
    <n v="40398.819999999992"/>
    <n v="99002.62999999999"/>
    <n v="109954.18"/>
    <n v="52893.100000000006"/>
    <n v="42595.4"/>
    <n v="29145.5"/>
    <n v="834020.99"/>
    <n v="0"/>
    <n v="0"/>
    <n v="834020.99"/>
    <n v="0"/>
  </r>
  <r>
    <s v="Rosentrater"/>
    <s v="Mandatory &amp; Compliance"/>
    <s v="Mandatory &amp; Compliance"/>
    <s v="Gas Transient Voltage Mitigation Program"/>
    <s v="GD"/>
    <s v="OR"/>
    <x v="11"/>
    <s v="G Distribution"/>
    <s v="2023"/>
    <n v="0"/>
    <n v="0"/>
    <m/>
    <m/>
    <m/>
    <m/>
    <m/>
    <m/>
    <m/>
    <m/>
    <m/>
    <n v="14069.64"/>
    <m/>
    <m/>
    <n v="14069.64"/>
    <n v="0"/>
    <n v="0"/>
    <n v="14069.64"/>
    <n v="0"/>
    <n v="0"/>
    <n v="0"/>
    <n v="0"/>
    <n v="0"/>
    <n v="0"/>
    <n v="0"/>
    <n v="0"/>
    <n v="0"/>
    <n v="0"/>
    <n v="0"/>
    <n v="0"/>
    <n v="0"/>
    <n v="0"/>
    <n v="0"/>
    <n v="0"/>
    <n v="0"/>
    <n v="0"/>
    <n v="0"/>
    <n v="0"/>
    <n v="0"/>
    <n v="0"/>
    <n v="0"/>
    <n v="0"/>
    <n v="0"/>
    <n v="0"/>
    <n v="0"/>
    <n v="0"/>
    <n v="0"/>
    <n v="0"/>
    <n v="0"/>
    <n v="0"/>
    <n v="0"/>
    <n v="0"/>
    <n v="0"/>
  </r>
  <r>
    <s v="Rosentrater"/>
    <s v="Mandatory &amp; Compliance"/>
    <s v="Mandatory &amp; Compliance"/>
    <s v="Gas Transient Voltage Mitigation Program"/>
    <s v="GD"/>
    <s v="WA"/>
    <x v="11"/>
    <s v="G Distribution"/>
    <s v="2023"/>
    <n v="0"/>
    <n v="1"/>
    <m/>
    <n v="45330.65"/>
    <n v="244.94"/>
    <m/>
    <n v="2399.67"/>
    <n v="1894.49"/>
    <m/>
    <m/>
    <m/>
    <m/>
    <n v="13944.39"/>
    <n v="441.66"/>
    <n v="64255.8"/>
    <n v="0"/>
    <n v="0"/>
    <n v="64255.8"/>
    <n v="0"/>
    <n v="0"/>
    <n v="0"/>
    <n v="0"/>
    <n v="0"/>
    <n v="0"/>
    <n v="0"/>
    <n v="0"/>
    <n v="0"/>
    <n v="0"/>
    <n v="0"/>
    <n v="0"/>
    <n v="0"/>
    <n v="0"/>
    <n v="0"/>
    <n v="0"/>
    <n v="0"/>
    <n v="0"/>
    <n v="0"/>
    <n v="45330.65"/>
    <n v="244.94"/>
    <n v="0"/>
    <n v="2399.67"/>
    <n v="1894.49"/>
    <n v="0"/>
    <n v="0"/>
    <n v="0"/>
    <n v="0"/>
    <n v="13944.39"/>
    <n v="441.66"/>
    <n v="64255.8"/>
    <n v="0"/>
    <n v="0"/>
    <n v="64255.8"/>
    <n v="0"/>
  </r>
  <r>
    <s v="Rosentrater"/>
    <s v="Mandatory &amp; Compliance"/>
    <s v="Mandatory &amp; Compliance"/>
    <s v="Joint Use"/>
    <s v="ED"/>
    <s v="ID"/>
    <x v="9"/>
    <s v="E Distribution"/>
    <s v="2023"/>
    <n v="0"/>
    <n v="0"/>
    <n v="824.5300000000002"/>
    <n v="-17249.909999999989"/>
    <n v="75913.529999999984"/>
    <n v="17717.409999999996"/>
    <n v="35081.819999999992"/>
    <n v="42848.32"/>
    <n v="70328.23000000001"/>
    <n v="102278.19999999998"/>
    <n v="-102503.16"/>
    <n v="19019.350000000002"/>
    <n v="26211.73"/>
    <n v="-43115.72"/>
    <n v="227354.33"/>
    <n v="0"/>
    <n v="0"/>
    <n v="227354.33"/>
    <n v="0"/>
    <n v="0"/>
    <n v="0"/>
    <n v="0"/>
    <n v="0"/>
    <n v="0"/>
    <n v="0"/>
    <n v="0"/>
    <n v="0"/>
    <n v="0"/>
    <n v="0"/>
    <n v="0"/>
    <n v="0"/>
    <n v="0"/>
    <n v="0"/>
    <n v="0"/>
    <n v="0"/>
    <n v="0"/>
    <n v="0"/>
    <n v="0"/>
    <n v="0"/>
    <n v="0"/>
    <n v="0"/>
    <n v="0"/>
    <n v="0"/>
    <n v="0"/>
    <n v="0"/>
    <n v="0"/>
    <n v="0"/>
    <n v="0"/>
    <n v="0"/>
    <n v="0"/>
    <n v="0"/>
    <n v="0"/>
    <n v="0"/>
  </r>
  <r>
    <s v="Rosentrater"/>
    <s v="Mandatory &amp; Compliance"/>
    <s v="Mandatory &amp; Compliance"/>
    <s v="Joint Use"/>
    <s v="ED"/>
    <s v="WA"/>
    <x v="9"/>
    <s v="E Distribution"/>
    <s v="2023"/>
    <n v="0"/>
    <n v="0"/>
    <m/>
    <m/>
    <m/>
    <m/>
    <m/>
    <m/>
    <m/>
    <m/>
    <m/>
    <m/>
    <n v="7743.66"/>
    <m/>
    <n v="7743.66"/>
    <n v="0"/>
    <n v="0"/>
    <n v="7743.66"/>
    <n v="0"/>
    <n v="0"/>
    <n v="0"/>
    <n v="0"/>
    <n v="0"/>
    <n v="0"/>
    <n v="0"/>
    <n v="0"/>
    <n v="0"/>
    <n v="0"/>
    <n v="0"/>
    <n v="0"/>
    <n v="0"/>
    <n v="0"/>
    <n v="0"/>
    <n v="0"/>
    <n v="0"/>
    <n v="0"/>
    <n v="0"/>
    <n v="0"/>
    <n v="0"/>
    <n v="0"/>
    <n v="0"/>
    <n v="0"/>
    <n v="0"/>
    <n v="0"/>
    <n v="0"/>
    <n v="0"/>
    <n v="0"/>
    <n v="0"/>
    <n v="0"/>
    <n v="0"/>
    <n v="0"/>
    <n v="0"/>
    <n v="0"/>
  </r>
  <r>
    <s v="Rosentrater"/>
    <s v="Mandatory &amp; Compliance"/>
    <s v="Mandatory &amp; Compliance"/>
    <s v="Joint Use"/>
    <s v="ED"/>
    <s v="WA"/>
    <x v="9"/>
    <s v="E Distribution"/>
    <s v="2023"/>
    <n v="1"/>
    <n v="0"/>
    <n v="146507.70999999996"/>
    <n v="230049.86000000002"/>
    <n v="269528.94"/>
    <n v="296861.30999999994"/>
    <n v="289685.37"/>
    <n v="266099.12"/>
    <n v="202117.93000000005"/>
    <n v="230030.77999999997"/>
    <n v="33852.829999999994"/>
    <n v="597392.41999999993"/>
    <n v="228187.94999999998"/>
    <n v="-153276.91"/>
    <n v="2637037.3100000005"/>
    <n v="0"/>
    <n v="0"/>
    <n v="2637037.3100000005"/>
    <n v="0"/>
    <n v="146507.70999999996"/>
    <n v="230049.86000000002"/>
    <n v="269528.94"/>
    <n v="296861.30999999994"/>
    <n v="289685.37"/>
    <n v="266099.12"/>
    <n v="202117.93000000005"/>
    <n v="230030.77999999997"/>
    <n v="33852.829999999994"/>
    <n v="597392.41999999993"/>
    <n v="228187.94999999998"/>
    <n v="-153276.91"/>
    <n v="2637037.3100000005"/>
    <n v="0"/>
    <n v="0"/>
    <n v="2637037.3100000005"/>
    <n v="0"/>
    <n v="0"/>
    <n v="0"/>
    <n v="0"/>
    <n v="0"/>
    <n v="0"/>
    <n v="0"/>
    <n v="0"/>
    <n v="0"/>
    <n v="0"/>
    <n v="0"/>
    <n v="0"/>
    <n v="0"/>
    <n v="0"/>
    <n v="0"/>
    <n v="0"/>
    <n v="0"/>
    <n v="0"/>
  </r>
  <r>
    <s v="Rosentrater"/>
    <s v="Mandatory &amp; Compliance"/>
    <s v="Mandatory &amp; Compliance"/>
    <s v="Misc. accrual reversals, corrections or additional TTP"/>
    <s v="CD"/>
    <s v="AA"/>
    <x v="15"/>
    <s v="General"/>
    <s v="2023"/>
    <n v="0.47784834680000005"/>
    <n v="0.15089759249999998"/>
    <n v="150943.19"/>
    <m/>
    <m/>
    <m/>
    <m/>
    <m/>
    <m/>
    <m/>
    <m/>
    <m/>
    <m/>
    <m/>
    <n v="150943.19"/>
    <n v="0"/>
    <n v="0"/>
    <n v="150943.19"/>
    <n v="0"/>
    <n v="72127.953802218297"/>
    <n v="0"/>
    <n v="0"/>
    <n v="0"/>
    <n v="0"/>
    <n v="0"/>
    <n v="0"/>
    <n v="0"/>
    <n v="0"/>
    <n v="0"/>
    <n v="0"/>
    <n v="0"/>
    <n v="72127.953802218297"/>
    <n v="0"/>
    <n v="0"/>
    <n v="72127.953802218297"/>
    <n v="0"/>
    <n v="22776.963975270071"/>
    <n v="0"/>
    <n v="0"/>
    <n v="0"/>
    <n v="0"/>
    <n v="0"/>
    <n v="0"/>
    <n v="0"/>
    <n v="0"/>
    <n v="0"/>
    <n v="0"/>
    <n v="0"/>
    <n v="22776.963975270071"/>
    <n v="0"/>
    <n v="0"/>
    <n v="22776.963975270071"/>
    <n v="0"/>
  </r>
  <r>
    <s v="Rosentrater"/>
    <s v="Mandatory &amp; Compliance"/>
    <s v="Mandatory &amp; Compliance"/>
    <s v="Misc. accrual reversals, corrections or additional TTP"/>
    <s v="CD"/>
    <s v="WA"/>
    <x v="15"/>
    <s v="General"/>
    <s v="2023"/>
    <n v="0.77217999999999998"/>
    <n v="0.22781999999999999"/>
    <n v="-150943.19"/>
    <n v="-0.02"/>
    <n v="0"/>
    <m/>
    <m/>
    <m/>
    <m/>
    <m/>
    <m/>
    <m/>
    <m/>
    <m/>
    <n v="-150943.21"/>
    <n v="0"/>
    <n v="0"/>
    <n v="-150943.21"/>
    <n v="0"/>
    <n v="-116555.3124542"/>
    <n v="-1.54436E-2"/>
    <n v="0"/>
    <n v="0"/>
    <n v="0"/>
    <n v="0"/>
    <n v="0"/>
    <n v="0"/>
    <n v="0"/>
    <n v="0"/>
    <n v="0"/>
    <n v="0"/>
    <n v="-116555.3278978"/>
    <n v="0"/>
    <n v="0"/>
    <n v="-116555.3278978"/>
    <n v="0"/>
    <n v="-34387.877545800002"/>
    <n v="-4.5564000000000004E-3"/>
    <n v="0"/>
    <n v="0"/>
    <n v="0"/>
    <n v="0"/>
    <n v="0"/>
    <n v="0"/>
    <n v="0"/>
    <n v="0"/>
    <n v="0"/>
    <n v="0"/>
    <n v="-34387.882102200005"/>
    <n v="0"/>
    <n v="0"/>
    <n v="-34387.882102200005"/>
    <n v="0"/>
  </r>
  <r>
    <s v="Rosentrater"/>
    <s v="Mandatory &amp; Compliance"/>
    <s v="Mandatory &amp; Compliance"/>
    <s v="Misc. accrual reversals, corrections or additional TTP"/>
    <s v="ED"/>
    <s v="AN"/>
    <x v="3"/>
    <s v="Transmission"/>
    <s v="2023"/>
    <n v="0.65539999999999998"/>
    <n v="0"/>
    <n v="-24.33"/>
    <m/>
    <m/>
    <n v="-1324.9"/>
    <n v="229.25"/>
    <n v="115.29"/>
    <m/>
    <n v="225.18"/>
    <m/>
    <m/>
    <m/>
    <m/>
    <n v="-779.51"/>
    <n v="0"/>
    <n v="0"/>
    <n v="-779.51"/>
    <n v="0"/>
    <n v="-15.945881999999999"/>
    <n v="0"/>
    <n v="0"/>
    <n v="-868.33946000000003"/>
    <n v="150.25045"/>
    <n v="75.561065999999997"/>
    <n v="0"/>
    <n v="147.58297200000001"/>
    <n v="0"/>
    <n v="0"/>
    <n v="0"/>
    <n v="0"/>
    <n v="-510.89085399999999"/>
    <n v="0"/>
    <n v="0"/>
    <n v="-510.89085399999999"/>
    <n v="0"/>
    <n v="0"/>
    <n v="0"/>
    <n v="0"/>
    <n v="0"/>
    <n v="0"/>
    <n v="0"/>
    <n v="0"/>
    <n v="0"/>
    <n v="0"/>
    <n v="0"/>
    <n v="0"/>
    <n v="0"/>
    <n v="0"/>
    <n v="0"/>
    <n v="0"/>
    <n v="0"/>
    <n v="0"/>
  </r>
  <r>
    <s v="Rosentrater"/>
    <s v="Mandatory &amp; Compliance"/>
    <s v="Mandatory &amp; Compliance"/>
    <s v="Protection System Upgrade for PRC-002"/>
    <s v="ED"/>
    <s v="AN"/>
    <x v="15"/>
    <s v="General"/>
    <s v="2023"/>
    <n v="0.68266000000000004"/>
    <n v="0"/>
    <n v="46.86"/>
    <n v="44.88"/>
    <n v="100.48"/>
    <n v="-1.47"/>
    <n v="57.51"/>
    <n v="35.92"/>
    <n v="-12.63"/>
    <m/>
    <m/>
    <m/>
    <m/>
    <m/>
    <n v="271.55"/>
    <n v="0"/>
    <n v="0"/>
    <n v="271.55"/>
    <n v="0"/>
    <n v="31.989447600000002"/>
    <n v="30.637780800000005"/>
    <n v="68.593676800000011"/>
    <n v="-1.0035102"/>
    <n v="39.259776600000002"/>
    <n v="24.521147200000001"/>
    <n v="-8.6219958000000005"/>
    <n v="0"/>
    <n v="0"/>
    <n v="0"/>
    <n v="0"/>
    <n v="0"/>
    <n v="185.37632300000001"/>
    <n v="0"/>
    <n v="0"/>
    <n v="185.37632300000001"/>
    <n v="0"/>
    <n v="0"/>
    <n v="0"/>
    <n v="0"/>
    <n v="0"/>
    <n v="0"/>
    <n v="0"/>
    <n v="0"/>
    <n v="0"/>
    <n v="0"/>
    <n v="0"/>
    <n v="0"/>
    <n v="0"/>
    <n v="0"/>
    <n v="0"/>
    <n v="0"/>
    <n v="0"/>
    <n v="0"/>
  </r>
  <r>
    <s v="Rosentrater"/>
    <s v="Mandatory &amp; Compliance"/>
    <s v="Mandatory &amp; Compliance"/>
    <s v="Protection System Upgrade for PRC-002"/>
    <s v="ED"/>
    <s v="AN"/>
    <x v="3"/>
    <s v="Transmission"/>
    <s v="2023"/>
    <n v="0.65539999999999998"/>
    <n v="0"/>
    <n v="9610.4"/>
    <n v="4764.43"/>
    <n v="10264.5"/>
    <n v="-149.56"/>
    <n v="5874.55"/>
    <n v="3668.71"/>
    <n v="-1289.8500000000001"/>
    <m/>
    <m/>
    <m/>
    <m/>
    <m/>
    <n v="32743.18"/>
    <n v="0"/>
    <n v="0"/>
    <n v="32743.18"/>
    <n v="0"/>
    <n v="6298.6561599999995"/>
    <n v="3122.607422"/>
    <n v="6727.3532999999998"/>
    <n v="-98.021624000000003"/>
    <n v="3850.1800699999999"/>
    <n v="2404.472534"/>
    <n v="-845.36769000000004"/>
    <n v="0"/>
    <n v="0"/>
    <n v="0"/>
    <n v="0"/>
    <n v="0"/>
    <n v="21459.880171999997"/>
    <n v="0"/>
    <n v="0"/>
    <n v="21459.880171999997"/>
    <n v="0"/>
    <n v="0"/>
    <n v="0"/>
    <n v="0"/>
    <n v="0"/>
    <n v="0"/>
    <n v="0"/>
    <n v="0"/>
    <n v="0"/>
    <n v="0"/>
    <n v="0"/>
    <n v="0"/>
    <n v="0"/>
    <n v="0"/>
    <n v="0"/>
    <n v="0"/>
    <n v="0"/>
    <n v="0"/>
  </r>
  <r>
    <s v="Rosentrater"/>
    <s v="Mandatory &amp; Compliance"/>
    <s v="Mandatory &amp; Compliance"/>
    <s v="Saddle Mountain 230/115kV Station (New) Integration Project Phase 2"/>
    <s v="CD"/>
    <s v="AA"/>
    <x v="15"/>
    <s v="General"/>
    <s v="2023"/>
    <n v="0.47784834680000005"/>
    <n v="0.15089759249999998"/>
    <m/>
    <m/>
    <m/>
    <m/>
    <m/>
    <m/>
    <m/>
    <m/>
    <n v="1331833.33"/>
    <n v="2052.0700000000002"/>
    <n v="9564.39"/>
    <n v="50338.55"/>
    <n v="1393788.34"/>
    <n v="0"/>
    <n v="0"/>
    <n v="1393788.34"/>
    <n v="0"/>
    <n v="0"/>
    <n v="0"/>
    <n v="0"/>
    <n v="0"/>
    <n v="0"/>
    <n v="0"/>
    <n v="0"/>
    <n v="0"/>
    <n v="636414.35495363898"/>
    <n v="980.57825701787613"/>
    <n v="4570.327949650452"/>
    <n v="24054.192897809142"/>
    <n v="666019.45405811642"/>
    <n v="0"/>
    <n v="0"/>
    <n v="666019.45405811642"/>
    <n v="0"/>
    <n v="0"/>
    <n v="0"/>
    <n v="0"/>
    <n v="0"/>
    <n v="0"/>
    <n v="0"/>
    <n v="0"/>
    <n v="0"/>
    <n v="200970.44310825801"/>
    <n v="309.65242264147497"/>
    <n v="1443.2434247310748"/>
    <n v="7595.9660049408749"/>
    <n v="210319.30496057143"/>
    <n v="0"/>
    <n v="0"/>
    <n v="210319.30496057143"/>
    <n v="0"/>
  </r>
  <r>
    <s v="Rosentrater"/>
    <s v="Mandatory &amp; Compliance"/>
    <s v="Mandatory &amp; Compliance"/>
    <s v="Saddle Mountain 230/115kV Station (New) Integration Project Phase 2"/>
    <s v="ED"/>
    <s v="AN"/>
    <x v="15"/>
    <s v="General"/>
    <s v="2023"/>
    <n v="0.68266000000000004"/>
    <n v="0"/>
    <m/>
    <n v="1329405.2"/>
    <n v="2216.59"/>
    <n v="1725.63"/>
    <n v="1190.92"/>
    <n v="327.20999999999998"/>
    <n v="309.91000000000003"/>
    <n v="349.87"/>
    <m/>
    <m/>
    <m/>
    <m/>
    <n v="1335525.3299999998"/>
    <n v="0"/>
    <n v="0"/>
    <n v="1335525.3299999998"/>
    <n v="0"/>
    <n v="0"/>
    <n v="907531.75383200007"/>
    <n v="1513.1773294000002"/>
    <n v="1178.0185758000002"/>
    <n v="812.99344720000011"/>
    <n v="223.37317859999999"/>
    <n v="211.56316060000003"/>
    <n v="238.84225420000001"/>
    <n v="0"/>
    <n v="0"/>
    <n v="0"/>
    <n v="0"/>
    <n v="911709.72177780012"/>
    <n v="0"/>
    <n v="0"/>
    <n v="911709.72177780012"/>
    <n v="0"/>
    <n v="0"/>
    <n v="0"/>
    <n v="0"/>
    <n v="0"/>
    <n v="0"/>
    <n v="0"/>
    <n v="0"/>
    <n v="0"/>
    <n v="0"/>
    <n v="0"/>
    <n v="0"/>
    <n v="0"/>
    <n v="0"/>
    <n v="0"/>
    <n v="0"/>
    <n v="0"/>
    <n v="0"/>
  </r>
  <r>
    <s v="Rosentrater"/>
    <s v="Mandatory &amp; Compliance"/>
    <s v="Mandatory &amp; Compliance"/>
    <s v="Saddle Mountain 230/115kV Station (New) Integration Project Phase 2"/>
    <s v="ED"/>
    <s v="AN"/>
    <x v="3"/>
    <s v="Transmission"/>
    <s v="2023"/>
    <n v="0.65539999999999998"/>
    <n v="0"/>
    <n v="14251.939999999999"/>
    <n v="12409791.950000001"/>
    <n v="21136.720000000001"/>
    <n v="69878.539999999994"/>
    <n v="9552.119999999999"/>
    <n v="2823.37"/>
    <n v="2674.11"/>
    <n v="3018.96"/>
    <n v="465542.99"/>
    <n v="-315.36"/>
    <n v="217.13"/>
    <n v="1566.83"/>
    <n v="13000139.300000001"/>
    <n v="0"/>
    <n v="0"/>
    <n v="13000139.300000001"/>
    <n v="0"/>
    <n v="9340.7214759999988"/>
    <n v="8133377.6440300001"/>
    <n v="13853.006288"/>
    <n v="45798.395115999992"/>
    <n v="6260.4594479999996"/>
    <n v="1850.436698"/>
    <n v="1752.6116939999999"/>
    <n v="1978.6263839999999"/>
    <n v="305116.87564599997"/>
    <n v="-206.68694400000001"/>
    <n v="142.30700199999998"/>
    <n v="1026.900382"/>
    <n v="8520291.297220001"/>
    <n v="0"/>
    <n v="0"/>
    <n v="8520291.297220001"/>
    <n v="0"/>
    <n v="0"/>
    <n v="0"/>
    <n v="0"/>
    <n v="0"/>
    <n v="0"/>
    <n v="0"/>
    <n v="0"/>
    <n v="0"/>
    <n v="0"/>
    <n v="0"/>
    <n v="0"/>
    <n v="0"/>
    <n v="0"/>
    <n v="0"/>
    <n v="0"/>
    <n v="0"/>
    <n v="0"/>
  </r>
  <r>
    <s v="Rosentrater"/>
    <s v="Mandatory &amp; Compliance"/>
    <s v="Mandatory &amp; Compliance"/>
    <s v="Saddle Mountain 230/115kV Station (New) Integration Project Phase 2"/>
    <s v="ED"/>
    <s v="WA"/>
    <x v="9"/>
    <s v="E Distribution"/>
    <s v="2023"/>
    <n v="1"/>
    <n v="0"/>
    <m/>
    <n v="1571789.38"/>
    <n v="6893.1399999999994"/>
    <n v="852.60000000000014"/>
    <n v="2373.88"/>
    <n v="51.28"/>
    <m/>
    <n v="3727.4300000000003"/>
    <n v="2878.71"/>
    <m/>
    <m/>
    <n v="0"/>
    <n v="1588566.4199999997"/>
    <n v="0"/>
    <n v="0"/>
    <n v="1588566.4199999997"/>
    <n v="0"/>
    <n v="0"/>
    <n v="1571789.38"/>
    <n v="6893.1399999999994"/>
    <n v="852.60000000000014"/>
    <n v="2373.88"/>
    <n v="51.28"/>
    <n v="0"/>
    <n v="3727.4300000000003"/>
    <n v="2878.71"/>
    <n v="0"/>
    <n v="0"/>
    <n v="0"/>
    <n v="1588566.4199999997"/>
    <n v="0"/>
    <n v="0"/>
    <n v="1588566.4199999997"/>
    <n v="0"/>
    <n v="0"/>
    <n v="0"/>
    <n v="0"/>
    <n v="0"/>
    <n v="0"/>
    <n v="0"/>
    <n v="0"/>
    <n v="0"/>
    <n v="0"/>
    <n v="0"/>
    <n v="0"/>
    <n v="0"/>
    <n v="0"/>
    <n v="0"/>
    <n v="0"/>
    <n v="0"/>
    <n v="0"/>
  </r>
  <r>
    <s v="Rosentrater"/>
    <s v="Mandatory &amp; Compliance"/>
    <s v="Mandatory &amp; Compliance"/>
    <s v="Saddle Mountain 230/115kV Station (New) Integration Project Phase 2"/>
    <s v="ED"/>
    <s v="WA"/>
    <x v="15"/>
    <s v="General"/>
    <s v="2023"/>
    <n v="1"/>
    <n v="0"/>
    <m/>
    <n v="241966.31"/>
    <n v="1061.1500000000001"/>
    <n v="131.25"/>
    <n v="365.44"/>
    <n v="7.9"/>
    <m/>
    <n v="573.79999999999995"/>
    <m/>
    <m/>
    <m/>
    <m/>
    <n v="244105.84999999998"/>
    <n v="0"/>
    <n v="0"/>
    <n v="244105.84999999998"/>
    <n v="0"/>
    <n v="0"/>
    <n v="241966.31"/>
    <n v="1061.1500000000001"/>
    <n v="131.25"/>
    <n v="365.44"/>
    <n v="7.9"/>
    <n v="0"/>
    <n v="573.79999999999995"/>
    <n v="0"/>
    <n v="0"/>
    <n v="0"/>
    <n v="0"/>
    <n v="244105.84999999998"/>
    <n v="0"/>
    <n v="0"/>
    <n v="244105.84999999998"/>
    <n v="0"/>
    <n v="0"/>
    <n v="0"/>
    <n v="0"/>
    <n v="0"/>
    <n v="0"/>
    <n v="0"/>
    <n v="0"/>
    <n v="0"/>
    <n v="0"/>
    <n v="0"/>
    <n v="0"/>
    <n v="0"/>
    <n v="0"/>
    <n v="0"/>
    <n v="0"/>
    <n v="0"/>
    <n v="0"/>
  </r>
  <r>
    <s v="Rosentrater"/>
    <s v="Mandatory &amp; Compliance"/>
    <s v="Mandatory &amp; Compliance"/>
    <s v="Transmission Construction - Compliance"/>
    <s v="ED"/>
    <s v="AN"/>
    <x v="3"/>
    <s v="Transmission"/>
    <s v="2023"/>
    <n v="0.65539999999999998"/>
    <n v="0"/>
    <n v="37294.550000000003"/>
    <n v="838.22"/>
    <n v="2107.33"/>
    <n v="2457.66"/>
    <n v="7389.42"/>
    <n v="205429.74999999977"/>
    <n v="18980.13"/>
    <n v="-162262.9"/>
    <n v="11909.41"/>
    <n v="40383.800000000003"/>
    <n v="1622704.49"/>
    <n v="407130.03"/>
    <n v="2194361.8899999997"/>
    <n v="0"/>
    <n v="0"/>
    <n v="2194361.8899999997"/>
    <n v="0"/>
    <n v="24442.84807"/>
    <n v="549.36938799999996"/>
    <n v="1381.144082"/>
    <n v="1610.7503639999998"/>
    <n v="4843.0258679999997"/>
    <n v="134638.65814999986"/>
    <n v="12439.577202"/>
    <n v="-106347.10466"/>
    <n v="7805.4273139999996"/>
    <n v="26467.542520000003"/>
    <n v="1063520.522746"/>
    <n v="266833.02166199998"/>
    <n v="1438184.7827059999"/>
    <n v="0"/>
    <n v="0"/>
    <n v="1438184.7827059999"/>
    <n v="0"/>
    <n v="0"/>
    <n v="0"/>
    <n v="0"/>
    <n v="0"/>
    <n v="0"/>
    <n v="0"/>
    <n v="0"/>
    <n v="0"/>
    <n v="0"/>
    <n v="0"/>
    <n v="0"/>
    <n v="0"/>
    <n v="0"/>
    <n v="0"/>
    <n v="0"/>
    <n v="0"/>
    <n v="0"/>
  </r>
  <r>
    <s v="Rosentrater"/>
    <s v="Mandatory &amp; Compliance"/>
    <s v="Mandatory &amp; Compliance"/>
    <s v="Transmission Construction - Compliance"/>
    <s v="ED"/>
    <s v="WA"/>
    <x v="9"/>
    <s v="E Distribution"/>
    <s v="2023"/>
    <n v="1"/>
    <n v="0"/>
    <n v="-107219.51"/>
    <n v="26.25"/>
    <m/>
    <m/>
    <m/>
    <m/>
    <m/>
    <m/>
    <m/>
    <m/>
    <m/>
    <m/>
    <n v="-107193.26"/>
    <n v="0"/>
    <n v="0"/>
    <n v="-107193.26"/>
    <n v="0"/>
    <n v="-107219.51"/>
    <n v="26.25"/>
    <n v="0"/>
    <n v="0"/>
    <n v="0"/>
    <n v="0"/>
    <n v="0"/>
    <n v="0"/>
    <n v="0"/>
    <n v="0"/>
    <n v="0"/>
    <n v="0"/>
    <n v="-107193.26"/>
    <n v="0"/>
    <n v="0"/>
    <n v="-107193.26"/>
    <n v="0"/>
    <n v="0"/>
    <n v="0"/>
    <n v="0"/>
    <n v="0"/>
    <n v="0"/>
    <n v="0"/>
    <n v="0"/>
    <n v="0"/>
    <n v="0"/>
    <n v="0"/>
    <n v="0"/>
    <n v="0"/>
    <n v="0"/>
    <n v="0"/>
    <n v="0"/>
    <n v="0"/>
    <n v="0"/>
  </r>
  <r>
    <s v="Rosentrater"/>
    <s v="Mandatory &amp; Compliance"/>
    <s v="Mandatory &amp; Compliance"/>
    <s v="Transmission NERC Low-Risk Priority Lines Mitigation"/>
    <s v="ED"/>
    <s v="AN"/>
    <x v="3"/>
    <s v="Transmission"/>
    <s v="2023"/>
    <n v="0.65539999999999998"/>
    <n v="0"/>
    <n v="5357.6"/>
    <n v="1841.49"/>
    <m/>
    <m/>
    <m/>
    <m/>
    <m/>
    <m/>
    <n v="-1576.5"/>
    <n v="389610.35"/>
    <n v="572.27"/>
    <n v="422358.48"/>
    <n v="818163.69"/>
    <n v="0"/>
    <n v="0"/>
    <n v="818163.69"/>
    <n v="0"/>
    <n v="3511.37104"/>
    <n v="1206.912546"/>
    <n v="0"/>
    <n v="0"/>
    <n v="0"/>
    <n v="0"/>
    <n v="0"/>
    <n v="0"/>
    <n v="-1033.2381"/>
    <n v="255350.62338999996"/>
    <n v="375.06575799999996"/>
    <n v="276813.74779200001"/>
    <n v="536224.48242599994"/>
    <n v="0"/>
    <n v="0"/>
    <n v="536224.48242599994"/>
    <n v="0"/>
    <n v="0"/>
    <n v="0"/>
    <n v="0"/>
    <n v="0"/>
    <n v="0"/>
    <n v="0"/>
    <n v="0"/>
    <n v="0"/>
    <n v="0"/>
    <n v="0"/>
    <n v="0"/>
    <n v="0"/>
    <n v="0"/>
    <n v="0"/>
    <n v="0"/>
    <n v="0"/>
    <n v="0"/>
  </r>
  <r>
    <s v="Rosentrater"/>
    <s v="Mandatory &amp; Compliance"/>
    <s v="Mandatory &amp; Compliance"/>
    <s v="Westside 230/115kV Station Brownfield Rebuild Project"/>
    <s v="ED"/>
    <s v="AN"/>
    <x v="3"/>
    <s v="Transmission"/>
    <s v="2023"/>
    <n v="0.65539999999999998"/>
    <n v="0"/>
    <n v="1060.72"/>
    <n v="-1320.69"/>
    <m/>
    <n v="269352.15000000002"/>
    <m/>
    <m/>
    <m/>
    <m/>
    <m/>
    <m/>
    <m/>
    <m/>
    <n v="269092.18000000005"/>
    <n v="0"/>
    <n v="0"/>
    <n v="269092.18000000005"/>
    <n v="0"/>
    <n v="695.19588799999997"/>
    <n v="-865.58022600000004"/>
    <n v="0"/>
    <n v="176533.39911"/>
    <n v="0"/>
    <n v="0"/>
    <n v="0"/>
    <n v="0"/>
    <n v="0"/>
    <n v="0"/>
    <n v="0"/>
    <n v="0"/>
    <n v="176363.01477199999"/>
    <n v="0"/>
    <n v="0"/>
    <n v="176363.01477199999"/>
    <n v="0"/>
    <n v="0"/>
    <n v="0"/>
    <n v="0"/>
    <n v="0"/>
    <n v="0"/>
    <n v="0"/>
    <n v="0"/>
    <n v="0"/>
    <n v="0"/>
    <n v="0"/>
    <n v="0"/>
    <n v="0"/>
    <n v="0"/>
    <n v="0"/>
    <n v="0"/>
    <n v="0"/>
    <n v="0"/>
  </r>
  <r>
    <s v="Rosentrater"/>
    <s v="Mandatory &amp; Compliance"/>
    <s v="Mandatory &amp; Compliance"/>
    <s v="WSDOT Control Zone Mitigation"/>
    <s v="ED"/>
    <s v="WA"/>
    <x v="9"/>
    <s v="E Distribution"/>
    <s v="2023"/>
    <n v="1"/>
    <n v="0"/>
    <n v="57084.42"/>
    <n v="26701.240000000005"/>
    <n v="144213.35"/>
    <n v="8476.4499999999989"/>
    <n v="34682.999999999993"/>
    <n v="39907.300000000003"/>
    <n v="64807.549999999996"/>
    <n v="68265.450000000012"/>
    <n v="128044.43000000001"/>
    <n v="127500.26000000001"/>
    <n v="77347.739999999991"/>
    <n v="120487.81000000001"/>
    <n v="897519.00000000012"/>
    <n v="0"/>
    <n v="0"/>
    <n v="897519.00000000012"/>
    <n v="0"/>
    <n v="57084.42"/>
    <n v="26701.240000000005"/>
    <n v="144213.35"/>
    <n v="8476.4499999999989"/>
    <n v="34682.999999999993"/>
    <n v="39907.300000000003"/>
    <n v="64807.549999999996"/>
    <n v="68265.450000000012"/>
    <n v="128044.43000000001"/>
    <n v="127500.26000000001"/>
    <n v="77347.739999999991"/>
    <n v="120487.81000000001"/>
    <n v="897519.00000000012"/>
    <n v="0"/>
    <n v="0"/>
    <n v="897519.00000000012"/>
    <n v="0"/>
    <n v="0"/>
    <n v="0"/>
    <n v="0"/>
    <n v="0"/>
    <n v="0"/>
    <n v="0"/>
    <n v="0"/>
    <n v="0"/>
    <n v="0"/>
    <n v="0"/>
    <n v="0"/>
    <n v="0"/>
    <n v="0"/>
    <n v="0"/>
    <n v="0"/>
    <n v="0"/>
    <n v="0"/>
  </r>
  <r>
    <s v="Rosentrater"/>
    <s v="Programs"/>
    <s v="Asset Condition"/>
    <s v="Capital Equipment Program"/>
    <s v="CD"/>
    <s v="AA"/>
    <x v="15"/>
    <s v="General"/>
    <s v="2023"/>
    <n v="0.47784834680000005"/>
    <n v="0.15089759249999998"/>
    <m/>
    <n v="33083.230000000003"/>
    <n v="22.21"/>
    <m/>
    <n v="-4296.55"/>
    <n v="3326.12"/>
    <m/>
    <n v="4310.95"/>
    <n v="25348.74"/>
    <n v="29907.69"/>
    <n v="5392.12"/>
    <n v="13798.37"/>
    <n v="110892.87999999999"/>
    <n v="0"/>
    <n v="0"/>
    <n v="110892.87999999999"/>
    <n v="0"/>
    <n v="0"/>
    <n v="15808.766762304167"/>
    <n v="10.613011782428002"/>
    <n v="0"/>
    <n v="-2053.0993144435402"/>
    <n v="1589.3809432584162"/>
    <n v="0"/>
    <n v="2059.9803306374602"/>
    <n v="12112.853502463035"/>
    <n v="14291.340223106892"/>
    <n v="2576.615627747216"/>
    <n v="6593.5282930347166"/>
    <n v="52989.979379890792"/>
    <n v="0"/>
    <n v="0"/>
    <n v="52989.979379890792"/>
    <n v="0"/>
    <n v="0"/>
    <n v="4992.1797591237746"/>
    <n v="3.3514355294249998"/>
    <n v="0"/>
    <n v="-648.33905105587496"/>
    <n v="501.90350036609993"/>
    <n v="0"/>
    <n v="650.51197638787494"/>
    <n v="3825.0638389084497"/>
    <n v="4512.9984182363241"/>
    <n v="813.65792647109993"/>
    <n v="2082.1408134242247"/>
    <n v="16733.468617391398"/>
    <n v="0"/>
    <n v="0"/>
    <n v="16733.468617391398"/>
    <n v="0"/>
  </r>
  <r>
    <s v="Rosentrater"/>
    <s v="Programs"/>
    <s v="Asset Condition"/>
    <s v="Capital Equipment Program"/>
    <s v="CD"/>
    <s v="AN"/>
    <x v="15"/>
    <s v="General"/>
    <s v="2023"/>
    <n v="0.52713639880000007"/>
    <n v="0.16611495299999998"/>
    <m/>
    <n v="39255.35"/>
    <m/>
    <n v="13096.95"/>
    <n v="78212.820000000007"/>
    <n v="499.95"/>
    <n v="79489.679999999993"/>
    <n v="604.79999999999995"/>
    <n v="11094.26"/>
    <n v="9790.6299999999992"/>
    <m/>
    <m/>
    <n v="232044.44"/>
    <n v="0"/>
    <n v="0"/>
    <n v="232044.44"/>
    <n v="0"/>
    <n v="0"/>
    <n v="20692.923832633584"/>
    <n v="0"/>
    <n v="6903.8790582636611"/>
    <n v="41228.824274792627"/>
    <n v="263.54184258006001"/>
    <n v="41901.903656964387"/>
    <n v="318.81209399424"/>
    <n v="5848.1882637508888"/>
    <n v="5160.9974401832442"/>
    <n v="0"/>
    <n v="0"/>
    <n v="122319.0704631627"/>
    <n v="0"/>
    <n v="0"/>
    <n v="122319.0704631627"/>
    <n v="0"/>
    <n v="0"/>
    <n v="6520.9006202485489"/>
    <n v="0"/>
    <n v="2175.59923369335"/>
    <n v="12992.31891829746"/>
    <n v="83.049170752349994"/>
    <n v="13204.424457185038"/>
    <n v="100.46632357439998"/>
    <n v="1842.9224784697799"/>
    <n v="1626.3700422903896"/>
    <n v="0"/>
    <n v="0"/>
    <n v="38546.05124451132"/>
    <n v="0"/>
    <n v="0"/>
    <n v="38546.05124451132"/>
    <n v="0"/>
  </r>
  <r>
    <s v="Rosentrater"/>
    <s v="Programs"/>
    <s v="Asset Condition"/>
    <s v="Capital Equipment Program"/>
    <s v="CD"/>
    <s v="ID"/>
    <x v="15"/>
    <s v="General"/>
    <s v="2023"/>
    <n v="0"/>
    <n v="0"/>
    <m/>
    <m/>
    <n v="1027.81"/>
    <m/>
    <m/>
    <m/>
    <m/>
    <m/>
    <m/>
    <m/>
    <n v="3619.28"/>
    <m/>
    <n v="4647.09"/>
    <n v="0"/>
    <n v="0"/>
    <n v="4647.09"/>
    <n v="0"/>
    <n v="0"/>
    <n v="0"/>
    <n v="0"/>
    <n v="0"/>
    <n v="0"/>
    <n v="0"/>
    <n v="0"/>
    <n v="0"/>
    <n v="0"/>
    <n v="0"/>
    <n v="0"/>
    <n v="0"/>
    <n v="0"/>
    <n v="0"/>
    <n v="0"/>
    <n v="0"/>
    <n v="0"/>
    <n v="0"/>
    <n v="0"/>
    <n v="0"/>
    <n v="0"/>
    <n v="0"/>
    <n v="0"/>
    <n v="0"/>
    <n v="0"/>
    <n v="0"/>
    <n v="0"/>
    <n v="0"/>
    <n v="0"/>
    <n v="0"/>
    <n v="0"/>
    <n v="0"/>
    <n v="0"/>
    <n v="0"/>
  </r>
  <r>
    <s v="Rosentrater"/>
    <s v="Programs"/>
    <s v="Asset Condition"/>
    <s v="Capital Equipment Program"/>
    <s v="CD"/>
    <s v="WA"/>
    <x v="15"/>
    <s v="General"/>
    <s v="2023"/>
    <n v="0.77217999999999998"/>
    <n v="0.22781999999999999"/>
    <m/>
    <n v="21999.279999999999"/>
    <n v="34395.78"/>
    <m/>
    <n v="860.56"/>
    <m/>
    <n v="16117.61"/>
    <n v="11644.8"/>
    <n v="5290.2"/>
    <n v="143340.39000000001"/>
    <n v="29251.91"/>
    <m/>
    <n v="262900.52999999997"/>
    <n v="0"/>
    <n v="0"/>
    <n v="262900.52999999997"/>
    <n v="0"/>
    <n v="0"/>
    <n v="16987.404030399997"/>
    <n v="26559.733400399997"/>
    <n v="0"/>
    <n v="664.50722079999991"/>
    <n v="0"/>
    <n v="12445.6960898"/>
    <n v="8991.8816639999986"/>
    <n v="4084.9866359999996"/>
    <n v="110684.58235020001"/>
    <n v="22587.739863799998"/>
    <n v="0"/>
    <n v="203006.53125540001"/>
    <n v="0"/>
    <n v="0"/>
    <n v="203006.53125540001"/>
    <n v="0"/>
    <n v="0"/>
    <n v="5011.8759695999997"/>
    <n v="7836.0465995999994"/>
    <n v="0"/>
    <n v="196.05277919999997"/>
    <n v="0"/>
    <n v="3671.9139101999999"/>
    <n v="2652.9183359999997"/>
    <n v="1205.213364"/>
    <n v="32655.807649800001"/>
    <n v="6664.1701361999994"/>
    <n v="0"/>
    <n v="59893.998744600001"/>
    <n v="0"/>
    <n v="0"/>
    <n v="59893.998744600001"/>
    <n v="0"/>
  </r>
  <r>
    <s v="Rosentrater"/>
    <s v="Programs"/>
    <s v="Asset Condition"/>
    <s v="Capital Equipment Program"/>
    <s v="ED"/>
    <s v="AN"/>
    <x v="15"/>
    <s v="General"/>
    <s v="2023"/>
    <n v="0.68266000000000004"/>
    <n v="0"/>
    <m/>
    <m/>
    <n v="35643.22"/>
    <m/>
    <m/>
    <m/>
    <m/>
    <n v="39128.320000000007"/>
    <n v="9982.02"/>
    <n v="12096.05"/>
    <n v="9166.86"/>
    <m/>
    <n v="106016.47000000002"/>
    <n v="0"/>
    <n v="0"/>
    <n v="106016.47000000002"/>
    <n v="0"/>
    <n v="0"/>
    <n v="0"/>
    <n v="24332.200565200001"/>
    <n v="0"/>
    <n v="0"/>
    <n v="0"/>
    <n v="0"/>
    <n v="26711.338931200007"/>
    <n v="6814.3257732000011"/>
    <n v="8257.4894930000009"/>
    <n v="6257.8486476000007"/>
    <n v="0"/>
    <n v="72373.203410200003"/>
    <n v="0"/>
    <n v="0"/>
    <n v="72373.203410200003"/>
    <n v="0"/>
    <n v="0"/>
    <n v="0"/>
    <n v="0"/>
    <n v="0"/>
    <n v="0"/>
    <n v="0"/>
    <n v="0"/>
    <n v="0"/>
    <n v="0"/>
    <n v="0"/>
    <n v="0"/>
    <n v="0"/>
    <n v="0"/>
    <n v="0"/>
    <n v="0"/>
    <n v="0"/>
    <n v="0"/>
  </r>
  <r>
    <s v="Rosentrater"/>
    <s v="Programs"/>
    <s v="Asset Condition"/>
    <s v="Capital Equipment Program"/>
    <s v="ED"/>
    <s v="ID"/>
    <x v="15"/>
    <s v="General"/>
    <s v="2023"/>
    <n v="0"/>
    <n v="0"/>
    <m/>
    <n v="1375.17"/>
    <m/>
    <m/>
    <n v="16686.61"/>
    <m/>
    <m/>
    <m/>
    <n v="39682.269999999997"/>
    <n v="15377.85"/>
    <m/>
    <n v="69569.59"/>
    <n v="142691.49"/>
    <n v="0"/>
    <n v="0"/>
    <n v="142691.49"/>
    <n v="0"/>
    <n v="0"/>
    <n v="0"/>
    <n v="0"/>
    <n v="0"/>
    <n v="0"/>
    <n v="0"/>
    <n v="0"/>
    <n v="0"/>
    <n v="0"/>
    <n v="0"/>
    <n v="0"/>
    <n v="0"/>
    <n v="0"/>
    <n v="0"/>
    <n v="0"/>
    <n v="0"/>
    <n v="0"/>
    <n v="0"/>
    <n v="0"/>
    <n v="0"/>
    <n v="0"/>
    <n v="0"/>
    <n v="0"/>
    <n v="0"/>
    <n v="0"/>
    <n v="0"/>
    <n v="0"/>
    <n v="0"/>
    <n v="0"/>
    <n v="0"/>
    <n v="0"/>
    <n v="0"/>
    <n v="0"/>
    <n v="0"/>
  </r>
  <r>
    <s v="Rosentrater"/>
    <s v="Programs"/>
    <s v="Asset Condition"/>
    <s v="Capital Equipment Program"/>
    <s v="ED"/>
    <s v="WA"/>
    <x v="15"/>
    <s v="General"/>
    <s v="2023"/>
    <n v="1"/>
    <n v="0"/>
    <n v="-13.15"/>
    <m/>
    <n v="45195.99"/>
    <m/>
    <n v="12534.68"/>
    <m/>
    <n v="17443.580000000002"/>
    <n v="96558.68"/>
    <n v="48930.37"/>
    <n v="154680.12"/>
    <n v="700.25"/>
    <n v="62458.92"/>
    <n v="438489.44"/>
    <n v="0"/>
    <n v="0"/>
    <n v="438489.44"/>
    <n v="0"/>
    <n v="-13.15"/>
    <n v="0"/>
    <n v="45195.99"/>
    <n v="0"/>
    <n v="12534.68"/>
    <n v="0"/>
    <n v="17443.580000000002"/>
    <n v="96558.68"/>
    <n v="48930.37"/>
    <n v="154680.12"/>
    <n v="700.25"/>
    <n v="62458.92"/>
    <n v="438489.44"/>
    <n v="0"/>
    <n v="0"/>
    <n v="438489.44"/>
    <n v="0"/>
    <n v="0"/>
    <n v="0"/>
    <n v="0"/>
    <n v="0"/>
    <n v="0"/>
    <n v="0"/>
    <n v="0"/>
    <n v="0"/>
    <n v="0"/>
    <n v="0"/>
    <n v="0"/>
    <n v="0"/>
    <n v="0"/>
    <n v="0"/>
    <n v="0"/>
    <n v="0"/>
    <n v="0"/>
  </r>
  <r>
    <s v="Rosentrater"/>
    <s v="Programs"/>
    <s v="Asset Condition"/>
    <s v="Capital Equipment Program"/>
    <s v="GD"/>
    <s v="AA"/>
    <x v="15"/>
    <s v="General"/>
    <s v="2023"/>
    <n v="0"/>
    <n v="0.50189581949999995"/>
    <m/>
    <m/>
    <m/>
    <n v="26.31"/>
    <n v="6.77"/>
    <n v="169.57"/>
    <m/>
    <n v="47.54"/>
    <n v="84826.25"/>
    <n v="763.09"/>
    <n v="137.91"/>
    <n v="33"/>
    <n v="86010.44"/>
    <n v="0"/>
    <n v="0"/>
    <n v="86010.44"/>
    <n v="0"/>
    <n v="0"/>
    <n v="0"/>
    <n v="0"/>
    <n v="0"/>
    <n v="0"/>
    <n v="0"/>
    <n v="0"/>
    <n v="0"/>
    <n v="0"/>
    <n v="0"/>
    <n v="0"/>
    <n v="0"/>
    <n v="0"/>
    <n v="0"/>
    <n v="0"/>
    <n v="0"/>
    <n v="0"/>
    <n v="0"/>
    <n v="0"/>
    <n v="0"/>
    <n v="13.204879011044998"/>
    <n v="3.3978346980149996"/>
    <n v="85.10647411261499"/>
    <n v="0"/>
    <n v="23.860127259029998"/>
    <n v="42573.940258861869"/>
    <n v="382.99168090225498"/>
    <n v="69.216452467244991"/>
    <n v="16.562562043499998"/>
    <n v="43168.280269355579"/>
    <n v="0"/>
    <n v="0"/>
    <n v="43168.280269355579"/>
    <n v="0"/>
  </r>
  <r>
    <s v="Rosentrater"/>
    <s v="Programs"/>
    <s v="Asset Condition"/>
    <s v="Capital Equipment Program"/>
    <s v="GD"/>
    <s v="ID"/>
    <x v="15"/>
    <s v="General"/>
    <s v="2023"/>
    <n v="0"/>
    <n v="0"/>
    <m/>
    <m/>
    <n v="2631.35"/>
    <m/>
    <m/>
    <m/>
    <n v="157492.42000000001"/>
    <n v="18554.87"/>
    <n v="9962.1299999999992"/>
    <n v="15459.09"/>
    <n v="2655.42"/>
    <n v="2675.73"/>
    <n v="209431.01000000004"/>
    <n v="0"/>
    <n v="0"/>
    <n v="209431.01000000004"/>
    <n v="0"/>
    <n v="0"/>
    <n v="0"/>
    <n v="0"/>
    <n v="0"/>
    <n v="0"/>
    <n v="0"/>
    <n v="0"/>
    <n v="0"/>
    <n v="0"/>
    <n v="0"/>
    <n v="0"/>
    <n v="0"/>
    <n v="0"/>
    <n v="0"/>
    <n v="0"/>
    <n v="0"/>
    <n v="0"/>
    <n v="0"/>
    <n v="0"/>
    <n v="0"/>
    <n v="0"/>
    <n v="0"/>
    <n v="0"/>
    <n v="0"/>
    <n v="0"/>
    <n v="0"/>
    <n v="0"/>
    <n v="0"/>
    <n v="0"/>
    <n v="0"/>
    <n v="0"/>
    <n v="0"/>
    <n v="0"/>
    <n v="0"/>
  </r>
  <r>
    <s v="Rosentrater"/>
    <s v="Programs"/>
    <s v="Asset Condition"/>
    <s v="Capital Equipment Program"/>
    <s v="GD"/>
    <s v="OR"/>
    <x v="15"/>
    <s v="General"/>
    <s v="2023"/>
    <n v="0"/>
    <n v="0"/>
    <m/>
    <m/>
    <m/>
    <m/>
    <m/>
    <n v="2294.63"/>
    <n v="228739.36"/>
    <n v="24589.58"/>
    <m/>
    <n v="58539.07"/>
    <n v="7560.38"/>
    <n v="2524.27"/>
    <n v="324247.29000000004"/>
    <n v="0"/>
    <n v="0"/>
    <n v="324247.29000000004"/>
    <n v="0"/>
    <n v="0"/>
    <n v="0"/>
    <n v="0"/>
    <n v="0"/>
    <n v="0"/>
    <n v="0"/>
    <n v="0"/>
    <n v="0"/>
    <n v="0"/>
    <n v="0"/>
    <n v="0"/>
    <n v="0"/>
    <n v="0"/>
    <n v="0"/>
    <n v="0"/>
    <n v="0"/>
    <n v="0"/>
    <n v="0"/>
    <n v="0"/>
    <n v="0"/>
    <n v="0"/>
    <n v="0"/>
    <n v="0"/>
    <n v="0"/>
    <n v="0"/>
    <n v="0"/>
    <n v="0"/>
    <n v="0"/>
    <n v="0"/>
    <n v="0"/>
    <n v="0"/>
    <n v="0"/>
    <n v="0"/>
    <n v="0"/>
  </r>
  <r>
    <s v="Rosentrater"/>
    <s v="Programs"/>
    <s v="Asset Condition"/>
    <s v="Capital Equipment Program"/>
    <s v="GD"/>
    <s v="WA"/>
    <x v="15"/>
    <s v="General"/>
    <s v="2023"/>
    <n v="0"/>
    <n v="1"/>
    <n v="5487.64"/>
    <m/>
    <n v="21263.48"/>
    <m/>
    <m/>
    <n v="6352.48"/>
    <n v="164912.44"/>
    <m/>
    <m/>
    <n v="62498.33"/>
    <n v="29793.62"/>
    <n v="30632.58"/>
    <n v="320940.57"/>
    <n v="0"/>
    <n v="0"/>
    <n v="320940.57"/>
    <n v="0"/>
    <n v="0"/>
    <n v="0"/>
    <n v="0"/>
    <n v="0"/>
    <n v="0"/>
    <n v="0"/>
    <n v="0"/>
    <n v="0"/>
    <n v="0"/>
    <n v="0"/>
    <n v="0"/>
    <n v="0"/>
    <n v="0"/>
    <n v="0"/>
    <n v="0"/>
    <n v="0"/>
    <n v="0"/>
    <n v="5487.64"/>
    <n v="0"/>
    <n v="21263.48"/>
    <n v="0"/>
    <n v="0"/>
    <n v="6352.48"/>
    <n v="164912.44"/>
    <n v="0"/>
    <n v="0"/>
    <n v="62498.33"/>
    <n v="29793.62"/>
    <n v="30632.58"/>
    <n v="320940.57"/>
    <n v="0"/>
    <n v="0"/>
    <n v="320940.57"/>
    <n v="0"/>
  </r>
  <r>
    <s v="Rosentrater"/>
    <s v="Programs"/>
    <s v="Asset Condition"/>
    <s v="Distribution Grid Modernization"/>
    <s v="ED"/>
    <s v="ID"/>
    <x v="9"/>
    <s v="E Distribution"/>
    <s v="2023"/>
    <n v="0"/>
    <n v="0"/>
    <m/>
    <m/>
    <m/>
    <m/>
    <m/>
    <m/>
    <m/>
    <m/>
    <m/>
    <m/>
    <n v="-2.1100277081131935E-10"/>
    <m/>
    <n v="-2.1100277081131935E-10"/>
    <n v="0"/>
    <n v="0"/>
    <n v="-2.1100277081131935E-10"/>
    <n v="0"/>
    <n v="0"/>
    <n v="0"/>
    <n v="0"/>
    <n v="0"/>
    <n v="0"/>
    <n v="0"/>
    <n v="0"/>
    <n v="0"/>
    <n v="0"/>
    <n v="0"/>
    <n v="0"/>
    <n v="0"/>
    <n v="0"/>
    <n v="0"/>
    <n v="0"/>
    <n v="0"/>
    <n v="0"/>
    <n v="0"/>
    <n v="0"/>
    <n v="0"/>
    <n v="0"/>
    <n v="0"/>
    <n v="0"/>
    <n v="0"/>
    <n v="0"/>
    <n v="0"/>
    <n v="0"/>
    <n v="0"/>
    <n v="0"/>
    <n v="0"/>
    <n v="0"/>
    <n v="0"/>
    <n v="0"/>
    <n v="0"/>
  </r>
  <r>
    <s v="Rosentrater"/>
    <s v="Programs"/>
    <s v="Asset Condition"/>
    <s v="Distribution Grid Modernization"/>
    <s v="ED"/>
    <s v="WA"/>
    <x v="9"/>
    <s v="E Distribution"/>
    <s v="2023"/>
    <n v="1"/>
    <n v="0"/>
    <n v="20523.84"/>
    <n v="252594.21"/>
    <n v="120783.37999999999"/>
    <n v="59635.11"/>
    <n v="249922.74"/>
    <n v="446062.52"/>
    <n v="25921.010000000002"/>
    <n v="80919.520000000004"/>
    <n v="162315.95000000001"/>
    <n v="148337.44"/>
    <n v="257953.96000000043"/>
    <n v="302432.87999999995"/>
    <n v="2127402.5600000005"/>
    <n v="0"/>
    <n v="0"/>
    <n v="2127402.5600000005"/>
    <n v="0"/>
    <n v="20523.84"/>
    <n v="252594.21"/>
    <n v="120783.37999999999"/>
    <n v="59635.11"/>
    <n v="249922.74"/>
    <n v="446062.52"/>
    <n v="25921.010000000002"/>
    <n v="80919.520000000004"/>
    <n v="162315.95000000001"/>
    <n v="148337.44"/>
    <n v="257953.96000000043"/>
    <n v="302432.87999999995"/>
    <n v="2127402.5600000005"/>
    <n v="0"/>
    <n v="0"/>
    <n v="2127402.5600000005"/>
    <n v="0"/>
    <n v="0"/>
    <n v="0"/>
    <n v="0"/>
    <n v="0"/>
    <n v="0"/>
    <n v="0"/>
    <n v="0"/>
    <n v="0"/>
    <n v="0"/>
    <n v="0"/>
    <n v="0"/>
    <n v="0"/>
    <n v="0"/>
    <n v="0"/>
    <n v="0"/>
    <n v="0"/>
    <n v="0"/>
  </r>
  <r>
    <s v="Rosentrater"/>
    <s v="Programs"/>
    <s v="Asset Condition"/>
    <s v="Distribution Minor Rebuild"/>
    <s v="ED"/>
    <s v="ID"/>
    <x v="9"/>
    <s v="E Distribution"/>
    <s v="2023"/>
    <n v="0"/>
    <n v="0"/>
    <n v="328309.2900000001"/>
    <n v="474113.44999999966"/>
    <n v="685528.5499999997"/>
    <n v="209841.30000000005"/>
    <n v="466874.04000000004"/>
    <n v="184670.06000000014"/>
    <n v="620363.76000000013"/>
    <n v="315482.74999999988"/>
    <n v="819509.7300000001"/>
    <n v="359313.47000000015"/>
    <n v="758961.58999999962"/>
    <n v="397900.58000000007"/>
    <n v="5620868.5700000003"/>
    <n v="0"/>
    <n v="0"/>
    <n v="5620868.5700000003"/>
    <n v="0"/>
    <n v="0"/>
    <n v="0"/>
    <n v="0"/>
    <n v="0"/>
    <n v="0"/>
    <n v="0"/>
    <n v="0"/>
    <n v="0"/>
    <n v="0"/>
    <n v="0"/>
    <n v="0"/>
    <n v="0"/>
    <n v="0"/>
    <n v="0"/>
    <n v="0"/>
    <n v="0"/>
    <n v="0"/>
    <n v="0"/>
    <n v="0"/>
    <n v="0"/>
    <n v="0"/>
    <n v="0"/>
    <n v="0"/>
    <n v="0"/>
    <n v="0"/>
    <n v="0"/>
    <n v="0"/>
    <n v="0"/>
    <n v="0"/>
    <n v="0"/>
    <n v="0"/>
    <n v="0"/>
    <n v="0"/>
    <n v="0"/>
  </r>
  <r>
    <s v="Rosentrater"/>
    <s v="Programs"/>
    <s v="Asset Condition"/>
    <s v="Distribution Minor Rebuild"/>
    <s v="ED"/>
    <s v="WA"/>
    <x v="9"/>
    <s v="E Distribution"/>
    <s v="2023"/>
    <n v="0"/>
    <n v="0"/>
    <m/>
    <n v="10490.08"/>
    <m/>
    <n v="2710.25"/>
    <m/>
    <m/>
    <m/>
    <n v="7769.53"/>
    <m/>
    <m/>
    <m/>
    <m/>
    <n v="20969.86"/>
    <n v="0"/>
    <n v="0"/>
    <n v="20969.86"/>
    <n v="0"/>
    <n v="0"/>
    <n v="0"/>
    <n v="0"/>
    <n v="0"/>
    <n v="0"/>
    <n v="0"/>
    <n v="0"/>
    <n v="0"/>
    <n v="0"/>
    <n v="0"/>
    <n v="0"/>
    <n v="0"/>
    <n v="0"/>
    <n v="0"/>
    <n v="0"/>
    <n v="0"/>
    <n v="0"/>
    <n v="0"/>
    <n v="0"/>
    <n v="0"/>
    <n v="0"/>
    <n v="0"/>
    <n v="0"/>
    <n v="0"/>
    <n v="0"/>
    <n v="0"/>
    <n v="0"/>
    <n v="0"/>
    <n v="0"/>
    <n v="0"/>
    <n v="0"/>
    <n v="0"/>
    <n v="0"/>
    <n v="0"/>
  </r>
  <r>
    <s v="Rosentrater"/>
    <s v="Programs"/>
    <s v="Asset Condition"/>
    <s v="Distribution Minor Rebuild"/>
    <s v="ED"/>
    <s v="WA"/>
    <x v="9"/>
    <s v="E Distribution"/>
    <s v="2023"/>
    <n v="1"/>
    <n v="0"/>
    <n v="546515.87000000023"/>
    <n v="635752.80000000005"/>
    <n v="567843.87"/>
    <n v="473391.30999999976"/>
    <n v="470042.54"/>
    <n v="633858.19000000029"/>
    <n v="339259.0999999998"/>
    <n v="456519.72"/>
    <n v="771345.37999999989"/>
    <n v="408624.39999999979"/>
    <n v="855315.14999999944"/>
    <n v="486974.77999999997"/>
    <n v="6645443.1099999994"/>
    <n v="0"/>
    <n v="0"/>
    <n v="6645443.1099999994"/>
    <n v="0"/>
    <n v="546515.87000000023"/>
    <n v="635752.80000000005"/>
    <n v="567843.87"/>
    <n v="473391.30999999976"/>
    <n v="470042.54"/>
    <n v="633858.19000000029"/>
    <n v="339259.0999999998"/>
    <n v="456519.72"/>
    <n v="771345.37999999989"/>
    <n v="408624.39999999979"/>
    <n v="855315.14999999944"/>
    <n v="486974.77999999997"/>
    <n v="6645443.1099999994"/>
    <n v="0"/>
    <n v="0"/>
    <n v="6645443.1099999994"/>
    <n v="0"/>
    <n v="0"/>
    <n v="0"/>
    <n v="0"/>
    <n v="0"/>
    <n v="0"/>
    <n v="0"/>
    <n v="0"/>
    <n v="0"/>
    <n v="0"/>
    <n v="0"/>
    <n v="0"/>
    <n v="0"/>
    <n v="0"/>
    <n v="0"/>
    <n v="0"/>
    <n v="0"/>
    <n v="0"/>
  </r>
  <r>
    <s v="Rosentrater"/>
    <s v="Programs"/>
    <s v="Asset Condition"/>
    <s v="Downtown Network - Asset Condition"/>
    <s v="ED"/>
    <s v="WA"/>
    <x v="9"/>
    <s v="E Distribution"/>
    <s v="2023"/>
    <n v="1"/>
    <n v="0"/>
    <n v="31781.950000000004"/>
    <n v="34966.370000000003"/>
    <n v="32820.630000000005"/>
    <n v="23615.33"/>
    <n v="107926.51000000001"/>
    <n v="98582.720000000001"/>
    <n v="204217.50999999998"/>
    <n v="256946.25"/>
    <n v="381557.53999999992"/>
    <n v="655029.16999999993"/>
    <n v="304206.01"/>
    <n v="243737.74"/>
    <n v="2375387.7300000004"/>
    <n v="0"/>
    <n v="0"/>
    <n v="2375387.7300000004"/>
    <n v="0"/>
    <n v="31781.950000000004"/>
    <n v="34966.370000000003"/>
    <n v="32820.630000000005"/>
    <n v="23615.33"/>
    <n v="107926.51000000001"/>
    <n v="98582.720000000001"/>
    <n v="204217.50999999998"/>
    <n v="256946.25"/>
    <n v="381557.53999999992"/>
    <n v="655029.16999999993"/>
    <n v="304206.01"/>
    <n v="243737.74"/>
    <n v="2375387.7300000004"/>
    <n v="0"/>
    <n v="0"/>
    <n v="2375387.7300000004"/>
    <n v="0"/>
    <n v="0"/>
    <n v="0"/>
    <n v="0"/>
    <n v="0"/>
    <n v="0"/>
    <n v="0"/>
    <n v="0"/>
    <n v="0"/>
    <n v="0"/>
    <n v="0"/>
    <n v="0"/>
    <n v="0"/>
    <n v="0"/>
    <n v="0"/>
    <n v="0"/>
    <n v="0"/>
    <n v="0"/>
  </r>
  <r>
    <s v="Rosentrater"/>
    <s v="Programs"/>
    <s v="Asset Condition"/>
    <s v="Fleet Services Capital Plan"/>
    <s v="CD"/>
    <s v="AA"/>
    <x v="8"/>
    <s v="Transportation"/>
    <s v="2023"/>
    <n v="0.47784834680000005"/>
    <n v="0.15089759249999998"/>
    <m/>
    <m/>
    <n v="36525.15"/>
    <m/>
    <m/>
    <m/>
    <m/>
    <n v="0"/>
    <m/>
    <m/>
    <m/>
    <m/>
    <n v="36525.15"/>
    <n v="0"/>
    <n v="0"/>
    <n v="36525.15"/>
    <n v="0"/>
    <n v="0"/>
    <n v="0"/>
    <n v="17453.482544122024"/>
    <n v="0"/>
    <n v="0"/>
    <n v="0"/>
    <n v="0"/>
    <n v="0"/>
    <n v="0"/>
    <n v="0"/>
    <n v="0"/>
    <n v="0"/>
    <n v="17453.482544122024"/>
    <n v="0"/>
    <n v="0"/>
    <n v="17453.482544122024"/>
    <n v="0"/>
    <n v="0"/>
    <n v="0"/>
    <n v="5511.5572007013743"/>
    <n v="0"/>
    <n v="0"/>
    <n v="0"/>
    <n v="0"/>
    <n v="0"/>
    <n v="0"/>
    <n v="0"/>
    <n v="0"/>
    <n v="0"/>
    <n v="5511.5572007013743"/>
    <n v="0"/>
    <n v="0"/>
    <n v="5511.5572007013743"/>
    <n v="0"/>
  </r>
  <r>
    <s v="Rosentrater"/>
    <s v="Programs"/>
    <s v="Asset Condition"/>
    <s v="Fleet Services Capital Plan"/>
    <s v="CD"/>
    <s v="AN"/>
    <x v="8"/>
    <s v="Transportation"/>
    <s v="2023"/>
    <n v="0.52713639880000007"/>
    <n v="0.16611495299999998"/>
    <m/>
    <m/>
    <m/>
    <m/>
    <n v="63013.82"/>
    <m/>
    <n v="89426.13"/>
    <n v="97412.56"/>
    <n v="88148.590000000011"/>
    <n v="300.01"/>
    <n v="109013.76000000001"/>
    <n v="125.98"/>
    <n v="447440.85000000003"/>
    <n v="0"/>
    <n v="0"/>
    <n v="447440.85000000003"/>
    <n v="0"/>
    <n v="0"/>
    <n v="0"/>
    <n v="0"/>
    <n v="0"/>
    <n v="33216.878149431417"/>
    <n v="0"/>
    <n v="47139.768126820651"/>
    <n v="51349.70607628893"/>
    <n v="46466.330291897706"/>
    <n v="158.14619100398801"/>
    <n v="57465.120866047502"/>
    <n v="66.408643520824015"/>
    <n v="235862.35834501102"/>
    <n v="0"/>
    <n v="0"/>
    <n v="235862.35834501102"/>
    <n v="0"/>
    <n v="0"/>
    <n v="0"/>
    <n v="0"/>
    <n v="0"/>
    <n v="10467.537747650458"/>
    <n v="0"/>
    <n v="14855.017381921889"/>
    <n v="16181.682826009677"/>
    <n v="14642.79888486627"/>
    <n v="49.836147049529991"/>
    <n v="18108.81561875328"/>
    <n v="20.927161778939997"/>
    <n v="74326.615768030038"/>
    <n v="0"/>
    <n v="0"/>
    <n v="74326.615768030038"/>
    <n v="0"/>
  </r>
  <r>
    <s v="Rosentrater"/>
    <s v="Programs"/>
    <s v="Asset Condition"/>
    <s v="Fleet Services Capital Plan"/>
    <s v="CD"/>
    <s v="ID"/>
    <x v="8"/>
    <s v="Transportation"/>
    <s v="2023"/>
    <n v="0"/>
    <n v="0"/>
    <m/>
    <n v="57761.89"/>
    <m/>
    <m/>
    <m/>
    <m/>
    <m/>
    <m/>
    <m/>
    <m/>
    <m/>
    <m/>
    <n v="57761.89"/>
    <n v="0"/>
    <n v="0"/>
    <n v="57761.89"/>
    <n v="0"/>
    <n v="0"/>
    <n v="0"/>
    <n v="0"/>
    <n v="0"/>
    <n v="0"/>
    <n v="0"/>
    <n v="0"/>
    <n v="0"/>
    <n v="0"/>
    <n v="0"/>
    <n v="0"/>
    <n v="0"/>
    <n v="0"/>
    <n v="0"/>
    <n v="0"/>
    <n v="0"/>
    <n v="0"/>
    <n v="0"/>
    <n v="0"/>
    <n v="0"/>
    <n v="0"/>
    <n v="0"/>
    <n v="0"/>
    <n v="0"/>
    <n v="0"/>
    <n v="0"/>
    <n v="0"/>
    <n v="0"/>
    <n v="0"/>
    <n v="0"/>
    <n v="0"/>
    <n v="0"/>
    <n v="0"/>
    <n v="0"/>
  </r>
  <r>
    <s v="Rosentrater"/>
    <s v="Programs"/>
    <s v="Asset Condition"/>
    <s v="Fleet Services Capital Plan"/>
    <s v="CD"/>
    <s v="WA"/>
    <x v="8"/>
    <s v="Transportation"/>
    <s v="2023"/>
    <n v="0.77217999999999998"/>
    <n v="0.22781999999999999"/>
    <m/>
    <m/>
    <m/>
    <m/>
    <m/>
    <m/>
    <m/>
    <n v="63701.9"/>
    <n v="9577.51"/>
    <m/>
    <m/>
    <n v="0"/>
    <n v="73279.41"/>
    <n v="0"/>
    <n v="0"/>
    <n v="73279.41"/>
    <n v="0"/>
    <n v="0"/>
    <n v="0"/>
    <n v="0"/>
    <n v="0"/>
    <n v="0"/>
    <n v="0"/>
    <n v="0"/>
    <n v="49189.333142000003"/>
    <n v="7395.5616718000001"/>
    <n v="0"/>
    <n v="0"/>
    <n v="0"/>
    <n v="56584.894813800005"/>
    <n v="0"/>
    <n v="0"/>
    <n v="56584.894813800005"/>
    <n v="0"/>
    <n v="0"/>
    <n v="0"/>
    <n v="0"/>
    <n v="0"/>
    <n v="0"/>
    <n v="0"/>
    <n v="0"/>
    <n v="14512.566858"/>
    <n v="2181.9483282000001"/>
    <n v="0"/>
    <n v="0"/>
    <n v="0"/>
    <n v="16694.515186199998"/>
    <n v="0"/>
    <n v="0"/>
    <n v="16694.515186199998"/>
    <n v="0"/>
  </r>
  <r>
    <s v="Rosentrater"/>
    <s v="Programs"/>
    <s v="Asset Condition"/>
    <s v="Fleet Services Capital Plan"/>
    <s v="ED"/>
    <s v="AN"/>
    <x v="15"/>
    <s v="General"/>
    <s v="2023"/>
    <n v="0.68266000000000004"/>
    <n v="0"/>
    <n v="348007.44999999995"/>
    <m/>
    <m/>
    <m/>
    <m/>
    <m/>
    <m/>
    <n v="0"/>
    <m/>
    <m/>
    <n v="0"/>
    <m/>
    <n v="348007.44999999995"/>
    <n v="0"/>
    <n v="0"/>
    <n v="348007.44999999995"/>
    <n v="0"/>
    <n v="237570.76581699998"/>
    <n v="0"/>
    <n v="0"/>
    <n v="0"/>
    <n v="0"/>
    <n v="0"/>
    <n v="0"/>
    <n v="0"/>
    <n v="0"/>
    <n v="0"/>
    <n v="0"/>
    <n v="0"/>
    <n v="237570.76581699998"/>
    <n v="0"/>
    <n v="0"/>
    <n v="237570.76581699998"/>
    <n v="0"/>
    <n v="0"/>
    <n v="0"/>
    <n v="0"/>
    <n v="0"/>
    <n v="0"/>
    <n v="0"/>
    <n v="0"/>
    <n v="0"/>
    <n v="0"/>
    <n v="0"/>
    <n v="0"/>
    <n v="0"/>
    <n v="0"/>
    <n v="0"/>
    <n v="0"/>
    <n v="0"/>
    <n v="0"/>
  </r>
  <r>
    <s v="Rosentrater"/>
    <s v="Programs"/>
    <s v="Asset Condition"/>
    <s v="Fleet Services Capital Plan"/>
    <s v="ED"/>
    <s v="AN"/>
    <x v="8"/>
    <s v="Transportation"/>
    <s v="2023"/>
    <n v="0.68266000000000004"/>
    <n v="0"/>
    <m/>
    <n v="531620.31999999995"/>
    <n v="763203.49"/>
    <n v="224003.67"/>
    <n v="603994.30000000005"/>
    <n v="-224263.8"/>
    <n v="467181.86"/>
    <n v="101873.85"/>
    <n v="771.36000000004424"/>
    <n v="104631.88"/>
    <n v="113959.2"/>
    <n v="0"/>
    <n v="2686976.1300000004"/>
    <n v="0"/>
    <n v="0"/>
    <n v="2686976.1300000004"/>
    <n v="0"/>
    <n v="0"/>
    <n v="362915.92765119998"/>
    <n v="521008.49448340002"/>
    <n v="152918.34536220002"/>
    <n v="412322.74883800006"/>
    <n v="-153095.925708"/>
    <n v="318926.3685476"/>
    <n v="69545.202441000001"/>
    <n v="526.5766176000302"/>
    <n v="71427.999200800012"/>
    <n v="77795.387472000002"/>
    <n v="0"/>
    <n v="1834291.1249057997"/>
    <n v="0"/>
    <n v="0"/>
    <n v="1834291.1249057997"/>
    <n v="0"/>
    <n v="0"/>
    <n v="0"/>
    <n v="0"/>
    <n v="0"/>
    <n v="0"/>
    <n v="0"/>
    <n v="0"/>
    <n v="0"/>
    <n v="0"/>
    <n v="0"/>
    <n v="0"/>
    <n v="0"/>
    <n v="0"/>
    <n v="0"/>
    <n v="0"/>
    <n v="0"/>
    <n v="0"/>
  </r>
  <r>
    <s v="Rosentrater"/>
    <s v="Programs"/>
    <s v="Asset Condition"/>
    <s v="Fleet Services Capital Plan"/>
    <s v="ED"/>
    <s v="ID"/>
    <x v="8"/>
    <s v="Transportation"/>
    <s v="2023"/>
    <n v="0"/>
    <n v="0"/>
    <n v="220081.51"/>
    <n v="392.4"/>
    <m/>
    <m/>
    <m/>
    <n v="60297.62"/>
    <n v="292265.13999999996"/>
    <n v="66180.879999999976"/>
    <n v="131080.52000000002"/>
    <n v="461.69"/>
    <n v="-80654.510000000009"/>
    <n v="75980.549999999988"/>
    <n v="766085.79999999981"/>
    <n v="0"/>
    <n v="0"/>
    <n v="766085.79999999981"/>
    <n v="0"/>
    <n v="0"/>
    <n v="0"/>
    <n v="0"/>
    <n v="0"/>
    <n v="0"/>
    <n v="0"/>
    <n v="0"/>
    <n v="0"/>
    <n v="0"/>
    <n v="0"/>
    <n v="0"/>
    <n v="0"/>
    <n v="0"/>
    <n v="0"/>
    <n v="0"/>
    <n v="0"/>
    <n v="0"/>
    <n v="0"/>
    <n v="0"/>
    <n v="0"/>
    <n v="0"/>
    <n v="0"/>
    <n v="0"/>
    <n v="0"/>
    <n v="0"/>
    <n v="0"/>
    <n v="0"/>
    <n v="0"/>
    <n v="0"/>
    <n v="0"/>
    <n v="0"/>
    <n v="0"/>
    <n v="0"/>
    <n v="0"/>
  </r>
  <r>
    <s v="Rosentrater"/>
    <s v="Programs"/>
    <s v="Asset Condition"/>
    <s v="Fleet Services Capital Plan"/>
    <s v="ED"/>
    <s v="WA"/>
    <x v="8"/>
    <s v="Transportation"/>
    <s v="2023"/>
    <n v="1"/>
    <n v="0"/>
    <n v="446423.06999999995"/>
    <n v="112539.01999999999"/>
    <n v="489.43000000000029"/>
    <n v="534602.76"/>
    <m/>
    <n v="7482.35"/>
    <m/>
    <n v="122753.37"/>
    <n v="77594.930000000051"/>
    <n v="179768.68"/>
    <n v="81903.58"/>
    <n v="0"/>
    <n v="1563557.1900000002"/>
    <n v="0"/>
    <n v="0"/>
    <n v="1563557.1900000002"/>
    <n v="0"/>
    <n v="446423.06999999995"/>
    <n v="112539.01999999999"/>
    <n v="489.43000000000029"/>
    <n v="534602.76"/>
    <n v="0"/>
    <n v="7482.35"/>
    <n v="0"/>
    <n v="122753.37"/>
    <n v="77594.930000000051"/>
    <n v="179768.68"/>
    <n v="81903.58"/>
    <n v="0"/>
    <n v="1563557.1900000002"/>
    <n v="0"/>
    <n v="0"/>
    <n v="1563557.1900000002"/>
    <n v="0"/>
    <n v="0"/>
    <n v="0"/>
    <n v="0"/>
    <n v="0"/>
    <n v="0"/>
    <n v="0"/>
    <n v="0"/>
    <n v="0"/>
    <n v="0"/>
    <n v="0"/>
    <n v="0"/>
    <n v="0"/>
    <n v="0"/>
    <n v="0"/>
    <n v="0"/>
    <n v="0"/>
    <n v="0"/>
  </r>
  <r>
    <s v="Rosentrater"/>
    <s v="Programs"/>
    <s v="Asset Condition"/>
    <s v="Fleet Services Capital Plan"/>
    <s v="GD"/>
    <s v="AN"/>
    <x v="8"/>
    <s v="Transportation"/>
    <s v="2023"/>
    <n v="0"/>
    <n v="0.72914999999999996"/>
    <n v="264307.12"/>
    <n v="56570.45"/>
    <m/>
    <m/>
    <m/>
    <n v="58483.93"/>
    <n v="338.79"/>
    <m/>
    <m/>
    <n v="0"/>
    <m/>
    <m/>
    <n v="379700.29"/>
    <n v="0"/>
    <n v="0"/>
    <n v="379700.29"/>
    <n v="0"/>
    <n v="0"/>
    <n v="0"/>
    <n v="0"/>
    <n v="0"/>
    <n v="0"/>
    <n v="0"/>
    <n v="0"/>
    <n v="0"/>
    <n v="0"/>
    <n v="0"/>
    <n v="0"/>
    <n v="0"/>
    <n v="0"/>
    <n v="0"/>
    <n v="0"/>
    <n v="0"/>
    <n v="0"/>
    <n v="192719.53654799997"/>
    <n v="41248.343617499995"/>
    <n v="0"/>
    <n v="0"/>
    <n v="0"/>
    <n v="42643.557559499997"/>
    <n v="247.0287285"/>
    <n v="0"/>
    <n v="0"/>
    <n v="0"/>
    <n v="0"/>
    <n v="0"/>
    <n v="276858.46645349998"/>
    <n v="0"/>
    <n v="0"/>
    <n v="276858.46645349998"/>
    <n v="0"/>
  </r>
  <r>
    <s v="Rosentrater"/>
    <s v="Programs"/>
    <s v="Asset Condition"/>
    <s v="Fleet Services Capital Plan"/>
    <s v="GD"/>
    <s v="ID"/>
    <x v="8"/>
    <s v="Transportation"/>
    <s v="2023"/>
    <n v="0"/>
    <n v="0"/>
    <m/>
    <m/>
    <m/>
    <m/>
    <m/>
    <n v="87146.6"/>
    <n v="1761.82"/>
    <m/>
    <m/>
    <n v="1057.06"/>
    <n v="0"/>
    <n v="0"/>
    <n v="89965.48000000001"/>
    <n v="0"/>
    <n v="0"/>
    <n v="89965.48000000001"/>
    <n v="0"/>
    <n v="0"/>
    <n v="0"/>
    <n v="0"/>
    <n v="0"/>
    <n v="0"/>
    <n v="0"/>
    <n v="0"/>
    <n v="0"/>
    <n v="0"/>
    <n v="0"/>
    <n v="0"/>
    <n v="0"/>
    <n v="0"/>
    <n v="0"/>
    <n v="0"/>
    <n v="0"/>
    <n v="0"/>
    <n v="0"/>
    <n v="0"/>
    <n v="0"/>
    <n v="0"/>
    <n v="0"/>
    <n v="0"/>
    <n v="0"/>
    <n v="0"/>
    <n v="0"/>
    <n v="0"/>
    <n v="0"/>
    <n v="0"/>
    <n v="0"/>
    <n v="0"/>
    <n v="0"/>
    <n v="0"/>
    <n v="0"/>
  </r>
  <r>
    <s v="Rosentrater"/>
    <s v="Programs"/>
    <s v="Asset Condition"/>
    <s v="Fleet Services Capital Plan"/>
    <s v="GD"/>
    <s v="OR"/>
    <x v="8"/>
    <s v="Transportation"/>
    <s v="2023"/>
    <n v="0"/>
    <n v="0"/>
    <m/>
    <n v="51782.61"/>
    <n v="231.8"/>
    <n v="51163.92"/>
    <n v="341.8"/>
    <m/>
    <n v="119209.65"/>
    <n v="2319.44"/>
    <n v="8.5800000000017462"/>
    <n v="277.66000000000003"/>
    <n v="3974.69"/>
    <n v="0"/>
    <n v="229310.15"/>
    <n v="0"/>
    <n v="0"/>
    <n v="229310.15"/>
    <n v="0"/>
    <n v="0"/>
    <n v="0"/>
    <n v="0"/>
    <n v="0"/>
    <n v="0"/>
    <n v="0"/>
    <n v="0"/>
    <n v="0"/>
    <n v="0"/>
    <n v="0"/>
    <n v="0"/>
    <n v="0"/>
    <n v="0"/>
    <n v="0"/>
    <n v="0"/>
    <n v="0"/>
    <n v="0"/>
    <n v="0"/>
    <n v="0"/>
    <n v="0"/>
    <n v="0"/>
    <n v="0"/>
    <n v="0"/>
    <n v="0"/>
    <n v="0"/>
    <n v="0"/>
    <n v="0"/>
    <n v="0"/>
    <n v="0"/>
    <n v="0"/>
    <n v="0"/>
    <n v="0"/>
    <n v="0"/>
    <n v="0"/>
  </r>
  <r>
    <s v="Rosentrater"/>
    <s v="Programs"/>
    <s v="Asset Condition"/>
    <s v="Fleet Services Capital Plan"/>
    <s v="GD"/>
    <s v="WA"/>
    <x v="8"/>
    <s v="Transportation"/>
    <s v="2023"/>
    <n v="0"/>
    <n v="1"/>
    <m/>
    <n v="0"/>
    <n v="78230.950000000012"/>
    <n v="244.58"/>
    <n v="249820.25"/>
    <n v="1366.14"/>
    <n v="95060.51"/>
    <n v="71428.840000000011"/>
    <n v="77150.91"/>
    <m/>
    <n v="0"/>
    <n v="0"/>
    <n v="573302.18000000005"/>
    <n v="0"/>
    <n v="0"/>
    <n v="573302.18000000005"/>
    <n v="0"/>
    <n v="0"/>
    <n v="0"/>
    <n v="0"/>
    <n v="0"/>
    <n v="0"/>
    <n v="0"/>
    <n v="0"/>
    <n v="0"/>
    <n v="0"/>
    <n v="0"/>
    <n v="0"/>
    <n v="0"/>
    <n v="0"/>
    <n v="0"/>
    <n v="0"/>
    <n v="0"/>
    <n v="0"/>
    <n v="0"/>
    <n v="0"/>
    <n v="78230.950000000012"/>
    <n v="244.58"/>
    <n v="249820.25"/>
    <n v="1366.14"/>
    <n v="95060.51"/>
    <n v="71428.840000000011"/>
    <n v="77150.91"/>
    <n v="0"/>
    <n v="0"/>
    <n v="0"/>
    <n v="573302.18000000005"/>
    <n v="0"/>
    <n v="0"/>
    <n v="573302.18000000005"/>
    <n v="0"/>
  </r>
  <r>
    <s v="Rosentrater"/>
    <s v="Programs"/>
    <s v="Asset Condition"/>
    <s v="Gas Regulator Station Replacement Program"/>
    <s v="GD"/>
    <s v="ID"/>
    <x v="11"/>
    <s v="G Distribution"/>
    <s v="2023"/>
    <n v="0"/>
    <n v="0"/>
    <n v="76.710000000000008"/>
    <n v="161495.12"/>
    <m/>
    <m/>
    <n v="117.72"/>
    <n v="17134.72"/>
    <m/>
    <n v="13056.32"/>
    <m/>
    <n v="354956.19"/>
    <n v="12675.32"/>
    <n v="20865.27"/>
    <n v="580377.37"/>
    <n v="0"/>
    <n v="0"/>
    <n v="580377.37"/>
    <n v="0"/>
    <n v="0"/>
    <n v="0"/>
    <n v="0"/>
    <n v="0"/>
    <n v="0"/>
    <n v="0"/>
    <n v="0"/>
    <n v="0"/>
    <n v="0"/>
    <n v="0"/>
    <n v="0"/>
    <n v="0"/>
    <n v="0"/>
    <n v="0"/>
    <n v="0"/>
    <n v="0"/>
    <n v="0"/>
    <n v="0"/>
    <n v="0"/>
    <n v="0"/>
    <n v="0"/>
    <n v="0"/>
    <n v="0"/>
    <n v="0"/>
    <n v="0"/>
    <n v="0"/>
    <n v="0"/>
    <n v="0"/>
    <n v="0"/>
    <n v="0"/>
    <n v="0"/>
    <n v="0"/>
    <n v="0"/>
    <n v="0"/>
  </r>
  <r>
    <s v="Rosentrater"/>
    <s v="Programs"/>
    <s v="Asset Condition"/>
    <s v="Gas Regulator Station Replacement Program"/>
    <s v="GD"/>
    <s v="OR"/>
    <x v="11"/>
    <s v="G Distribution"/>
    <s v="2023"/>
    <n v="0"/>
    <n v="0"/>
    <n v="345.6"/>
    <n v="314086.40000000002"/>
    <n v="15565.1"/>
    <n v="1293.3600000000001"/>
    <n v="104311.61"/>
    <n v="71571.310000000012"/>
    <n v="122629.58000000002"/>
    <n v="1386.53"/>
    <n v="53520.88"/>
    <n v="109760.95000000001"/>
    <n v="1828.37"/>
    <n v="0"/>
    <n v="796299.69000000006"/>
    <n v="0"/>
    <n v="0"/>
    <n v="796299.69000000006"/>
    <n v="0"/>
    <n v="0"/>
    <n v="0"/>
    <n v="0"/>
    <n v="0"/>
    <n v="0"/>
    <n v="0"/>
    <n v="0"/>
    <n v="0"/>
    <n v="0"/>
    <n v="0"/>
    <n v="0"/>
    <n v="0"/>
    <n v="0"/>
    <n v="0"/>
    <n v="0"/>
    <n v="0"/>
    <n v="0"/>
    <n v="0"/>
    <n v="0"/>
    <n v="0"/>
    <n v="0"/>
    <n v="0"/>
    <n v="0"/>
    <n v="0"/>
    <n v="0"/>
    <n v="0"/>
    <n v="0"/>
    <n v="0"/>
    <n v="0"/>
    <n v="0"/>
    <n v="0"/>
    <n v="0"/>
    <n v="0"/>
    <n v="0"/>
  </r>
  <r>
    <s v="Rosentrater"/>
    <s v="Programs"/>
    <s v="Asset Condition"/>
    <s v="Gas Regulator Station Replacement Program"/>
    <s v="GD"/>
    <s v="WA"/>
    <x v="11"/>
    <s v="G Distribution"/>
    <s v="2023"/>
    <n v="0"/>
    <n v="1"/>
    <n v="101775.06"/>
    <n v="40947.409999999996"/>
    <n v="3245.22"/>
    <m/>
    <n v="353.87"/>
    <n v="34922.43"/>
    <n v="14461.92"/>
    <n v="652.49"/>
    <n v="6488.98"/>
    <n v="160150.96000000002"/>
    <n v="1219.3100000000002"/>
    <n v="1887.65"/>
    <n v="366105.30000000005"/>
    <n v="0"/>
    <n v="0"/>
    <n v="366105.30000000005"/>
    <n v="0"/>
    <n v="0"/>
    <n v="0"/>
    <n v="0"/>
    <n v="0"/>
    <n v="0"/>
    <n v="0"/>
    <n v="0"/>
    <n v="0"/>
    <n v="0"/>
    <n v="0"/>
    <n v="0"/>
    <n v="0"/>
    <n v="0"/>
    <n v="0"/>
    <n v="0"/>
    <n v="0"/>
    <n v="0"/>
    <n v="101775.06"/>
    <n v="40947.409999999996"/>
    <n v="3245.22"/>
    <n v="0"/>
    <n v="353.87"/>
    <n v="34922.43"/>
    <n v="14461.92"/>
    <n v="652.49"/>
    <n v="6488.98"/>
    <n v="160150.96000000002"/>
    <n v="1219.3100000000002"/>
    <n v="1887.65"/>
    <n v="366105.30000000005"/>
    <n v="0"/>
    <n v="0"/>
    <n v="366105.30000000005"/>
    <n v="0"/>
  </r>
  <r>
    <s v="Rosentrater"/>
    <s v="Programs"/>
    <s v="Asset Condition"/>
    <s v="LED Change-Out Program"/>
    <s v="ED"/>
    <s v="ID"/>
    <x v="9"/>
    <s v="E Distribution"/>
    <s v="2023"/>
    <n v="0"/>
    <n v="0"/>
    <n v="8510.7100000000009"/>
    <n v="13992.02"/>
    <n v="6516.9900000000007"/>
    <n v="4519.74"/>
    <n v="5552.3700000000008"/>
    <n v="5349.25"/>
    <n v="3830.8599999999997"/>
    <n v="5898.29"/>
    <n v="9038.06"/>
    <n v="4934.3200000000006"/>
    <n v="9063.239999999998"/>
    <n v="12515.4"/>
    <n v="89721.25"/>
    <n v="0"/>
    <n v="0"/>
    <n v="89721.25"/>
    <n v="0"/>
    <n v="0"/>
    <n v="0"/>
    <n v="0"/>
    <n v="0"/>
    <n v="0"/>
    <n v="0"/>
    <n v="0"/>
    <n v="0"/>
    <n v="0"/>
    <n v="0"/>
    <n v="0"/>
    <n v="0"/>
    <n v="0"/>
    <n v="0"/>
    <n v="0"/>
    <n v="0"/>
    <n v="0"/>
    <n v="0"/>
    <n v="0"/>
    <n v="0"/>
    <n v="0"/>
    <n v="0"/>
    <n v="0"/>
    <n v="0"/>
    <n v="0"/>
    <n v="0"/>
    <n v="0"/>
    <n v="0"/>
    <n v="0"/>
    <n v="0"/>
    <n v="0"/>
    <n v="0"/>
    <n v="0"/>
    <n v="0"/>
  </r>
  <r>
    <s v="Rosentrater"/>
    <s v="Programs"/>
    <s v="Asset Condition"/>
    <s v="LED Change-Out Program"/>
    <s v="ED"/>
    <s v="WA"/>
    <x v="9"/>
    <s v="E Distribution"/>
    <s v="2023"/>
    <n v="1"/>
    <n v="0"/>
    <n v="6259.3599999999988"/>
    <n v="11954.429999999998"/>
    <n v="14613.25"/>
    <n v="2812.8799999999997"/>
    <n v="4345.72"/>
    <n v="2704.9900000000002"/>
    <n v="2871.6800000000048"/>
    <n v="5129.9399999999996"/>
    <n v="7973.24"/>
    <n v="8128.79"/>
    <n v="7808.61"/>
    <n v="8718.8499999999985"/>
    <n v="83321.739999999991"/>
    <n v="0"/>
    <n v="0"/>
    <n v="83321.739999999991"/>
    <n v="0"/>
    <n v="6259.3599999999988"/>
    <n v="11954.429999999998"/>
    <n v="14613.25"/>
    <n v="2812.8799999999997"/>
    <n v="4345.72"/>
    <n v="2704.9900000000002"/>
    <n v="2871.6800000000048"/>
    <n v="5129.9399999999996"/>
    <n v="7973.24"/>
    <n v="8128.79"/>
    <n v="7808.61"/>
    <n v="8718.8499999999985"/>
    <n v="83321.739999999991"/>
    <n v="0"/>
    <n v="0"/>
    <n v="83321.739999999991"/>
    <n v="0"/>
    <n v="0"/>
    <n v="0"/>
    <n v="0"/>
    <n v="0"/>
    <n v="0"/>
    <n v="0"/>
    <n v="0"/>
    <n v="0"/>
    <n v="0"/>
    <n v="0"/>
    <n v="0"/>
    <n v="0"/>
    <n v="0"/>
    <n v="0"/>
    <n v="0"/>
    <n v="0"/>
    <n v="0"/>
  </r>
  <r>
    <s v="Rosentrater"/>
    <s v="Programs"/>
    <s v="Asset Condition"/>
    <s v="SCADA - SOO and BuCC"/>
    <s v="CD"/>
    <s v="AA"/>
    <x v="15"/>
    <s v="General"/>
    <s v="2023"/>
    <n v="0.47784834680000005"/>
    <n v="0.15089759249999998"/>
    <n v="11517.89"/>
    <n v="62.459999999999994"/>
    <n v="62.459999999999994"/>
    <m/>
    <m/>
    <m/>
    <n v="85305.77"/>
    <n v="399.37"/>
    <n v="42.61"/>
    <n v="-71948.740000000005"/>
    <n v="16448.650000000001"/>
    <n v="186061.2"/>
    <n v="227951.67"/>
    <n v="0"/>
    <n v="0"/>
    <n v="227951.67"/>
    <n v="0"/>
    <n v="5503.8046951242522"/>
    <n v="29.846407741128001"/>
    <n v="29.846407741128001"/>
    <n v="0"/>
    <n v="0"/>
    <n v="0"/>
    <n v="40763.221167001044"/>
    <n v="190.83829426151601"/>
    <n v="20.361118057148001"/>
    <n v="-34380.586463343039"/>
    <n v="7859.9602095918217"/>
    <n v="88909.036823624177"/>
    <n v="108926.32865979918"/>
    <n v="0"/>
    <n v="0"/>
    <n v="108926.32865979918"/>
    <n v="0"/>
    <n v="1738.0218716798247"/>
    <n v="9.4250636275499975"/>
    <n v="9.4250636275499975"/>
    <n v="0"/>
    <n v="0"/>
    <n v="0"/>
    <n v="12872.435319358725"/>
    <n v="60.263971516724993"/>
    <n v="6.4297464164249991"/>
    <n v="-10856.89164940845"/>
    <n v="2482.0616848751251"/>
    <n v="28076.187137661"/>
    <n v="34397.358209354476"/>
    <n v="0"/>
    <n v="0"/>
    <n v="34397.358209354476"/>
    <n v="0"/>
  </r>
  <r>
    <s v="Rosentrater"/>
    <s v="Programs"/>
    <s v="Asset Condition"/>
    <s v="SCADA - SOO and BuCC"/>
    <s v="CD"/>
    <s v="AA"/>
    <x v="0"/>
    <s v="General"/>
    <s v="2023"/>
    <n v="0.47784834680000005"/>
    <n v="0.15089759249999998"/>
    <n v="11863.45"/>
    <n v="43046.27"/>
    <n v="230206.53"/>
    <n v="8617.08"/>
    <n v="12750.849999999999"/>
    <n v="2553.9199999999996"/>
    <n v="151733.23000000001"/>
    <n v="4867.53"/>
    <n v="43203.94"/>
    <n v="-66188.080000000016"/>
    <n v="76376.36"/>
    <n v="201.75"/>
    <n v="519232.82999999996"/>
    <n v="0"/>
    <n v="0"/>
    <n v="519232.82999999996"/>
    <n v="0"/>
    <n v="5668.9299698444611"/>
    <n v="20569.588955406438"/>
    <n v="110003.80978306461"/>
    <n v="4117.6574322433444"/>
    <n v="6092.9725927947802"/>
    <n v="1220.386449859456"/>
    <n v="72505.473110124178"/>
    <n v="2325.941163499404"/>
    <n v="20644.931304246395"/>
    <n v="-31627.864605866154"/>
    <n v="36496.31736060165"/>
    <n v="96.405903966900013"/>
    <n v="248114.54941978544"/>
    <n v="0"/>
    <n v="0"/>
    <n v="248114.54941978544"/>
    <n v="0"/>
    <n v="1790.1660437441249"/>
    <n v="6495.5785091049738"/>
    <n v="34737.611154779021"/>
    <n v="1300.2966263798999"/>
    <n v="1924.0725673286245"/>
    <n v="385.38037943759991"/>
    <n v="22896.179109248773"/>
    <n v="734.49855842152488"/>
    <n v="6519.3705325144492"/>
    <n v="-9987.6219241974013"/>
    <n v="11525.008847913299"/>
    <n v="30.443589286874996"/>
    <n v="78350.983993961781"/>
    <n v="0"/>
    <n v="0"/>
    <n v="78350.983993961781"/>
    <n v="0"/>
  </r>
  <r>
    <s v="Rosentrater"/>
    <s v="Programs"/>
    <s v="Asset Condition"/>
    <s v="SCADA - SOO and BuCC"/>
    <s v="CD"/>
    <s v="AA"/>
    <x v="10"/>
    <s v="Intangibles"/>
    <s v="2023"/>
    <n v="0.47784834680000005"/>
    <n v="0.15089759249999998"/>
    <m/>
    <m/>
    <n v="77620.08"/>
    <n v="890.1"/>
    <n v="251.07"/>
    <m/>
    <n v="194588.03999999998"/>
    <n v="909.31"/>
    <n v="97.04"/>
    <n v="-163815.87"/>
    <n v="37450.92"/>
    <m/>
    <n v="147990.68999999994"/>
    <n v="0"/>
    <n v="0"/>
    <n v="147990.68999999994"/>
    <n v="0"/>
    <n v="0"/>
    <n v="0"/>
    <n v="37090.626906483747"/>
    <n v="425.33281348668004"/>
    <n v="119.97338443107601"/>
    <n v="0"/>
    <n v="92983.573221052269"/>
    <n v="434.51228022870799"/>
    <n v="46.370403573472011"/>
    <n v="-78279.142659103716"/>
    <n v="17895.860208139056"/>
    <n v="0"/>
    <n v="70717.106558291314"/>
    <n v="0"/>
    <n v="0"/>
    <n v="70717.106558291314"/>
    <n v="0"/>
    <n v="0"/>
    <n v="0"/>
    <n v="11712.683201657399"/>
    <n v="134.31394708424997"/>
    <n v="37.885858548974994"/>
    <n v="0"/>
    <n v="29362.866765293693"/>
    <n v="137.21268983617497"/>
    <n v="14.6431023762"/>
    <n v="-24719.420396292971"/>
    <n v="5651.2536649100994"/>
    <n v="0"/>
    <n v="22331.438833413813"/>
    <n v="0"/>
    <n v="0"/>
    <n v="22331.438833413813"/>
    <n v="0"/>
  </r>
  <r>
    <s v="Rosentrater"/>
    <s v="Programs"/>
    <s v="Asset Condition"/>
    <s v="SCADA - SOO and BuCC"/>
    <s v="CD"/>
    <s v="AA"/>
    <x v="6"/>
    <s v="Intangibles"/>
    <s v="2023"/>
    <n v="0.47784834680000005"/>
    <n v="0.15089759249999998"/>
    <n v="7295.59"/>
    <n v="12504.33"/>
    <m/>
    <m/>
    <m/>
    <n v="73.7"/>
    <m/>
    <n v="-114.68"/>
    <m/>
    <n v="15293.24"/>
    <n v="1643122.78"/>
    <n v="12818.71"/>
    <n v="1690993.67"/>
    <n v="0"/>
    <n v="0"/>
    <n v="1690993.67"/>
    <n v="0"/>
    <n v="3486.1856204306123"/>
    <n v="5975.1734183416447"/>
    <n v="0"/>
    <n v="0"/>
    <n v="0"/>
    <n v="35.217423159160006"/>
    <n v="0"/>
    <n v="-54.799648411024009"/>
    <n v="0"/>
    <n v="7307.8494512156321"/>
    <n v="785163.50401242019"/>
    <n v="6125.3993816086286"/>
    <n v="808038.52965876483"/>
    <n v="0"/>
    <n v="0"/>
    <n v="808038.52965876483"/>
    <n v="0"/>
    <n v="1100.886966867075"/>
    <n v="1886.8732928255247"/>
    <n v="0"/>
    <n v="0"/>
    <n v="0"/>
    <n v="11.121152567249998"/>
    <n v="0"/>
    <n v="-17.304935907899999"/>
    <n v="0"/>
    <n v="2307.7130975246996"/>
    <n v="247943.27168390714"/>
    <n v="1934.3124779556747"/>
    <n v="255166.87373573947"/>
    <n v="0"/>
    <n v="0"/>
    <n v="255166.87373573947"/>
    <n v="0"/>
  </r>
  <r>
    <s v="Rosentrater"/>
    <s v="Programs"/>
    <s v="Asset Condition"/>
    <s v="Structures and Improvements/Furniture"/>
    <s v="CD"/>
    <s v="AA"/>
    <x v="15"/>
    <s v="General"/>
    <s v="2023"/>
    <n v="0.47784834680000005"/>
    <n v="0.15089759249999998"/>
    <n v="18505.570000000003"/>
    <n v="9460.67"/>
    <n v="2488.08"/>
    <n v="4387.3500000000004"/>
    <n v="20880.310000000001"/>
    <n v="60212.92"/>
    <n v="2552.9299999999998"/>
    <n v="7634.29"/>
    <n v="128383.72"/>
    <n v="312427.71999999997"/>
    <n v="649249.86"/>
    <n v="75914.060000000012"/>
    <n v="1292097.48"/>
    <n v="0"/>
    <n v="0"/>
    <n v="1292097.48"/>
    <n v="0"/>
    <n v="8842.8560310916782"/>
    <n v="4520.7655191203567"/>
    <n v="1188.9249147061441"/>
    <n v="2096.4879443329805"/>
    <n v="9977.6216141715104"/>
    <n v="28772.644278000658"/>
    <n v="1219.9133799961241"/>
    <n v="3648.0328554917724"/>
    <n v="61347.948358034104"/>
    <n v="149293.06949649329"/>
    <n v="310242.97226113145"/>
    <n v="36275.408069876015"/>
    <n v="617426.6447224461"/>
    <n v="0"/>
    <n v="0"/>
    <n v="617426.6447224461"/>
    <n v="0"/>
    <n v="2792.4459608402253"/>
    <n v="1427.5923264369749"/>
    <n v="375.44528194739996"/>
    <n v="662.04055245487496"/>
    <n v="3150.7885096536747"/>
    <n v="9085.984665395099"/>
    <n v="385.23099082102493"/>
    <n v="1151.9959814468248"/>
    <n v="19372.794264194097"/>
    <n v="47144.590778264093"/>
    <n v="97970.240804962043"/>
    <n v="11455.24889090055"/>
    <n v="194974.39900731688"/>
    <n v="0"/>
    <n v="0"/>
    <n v="194974.39900731688"/>
    <n v="0"/>
  </r>
  <r>
    <s v="Rosentrater"/>
    <s v="Programs"/>
    <s v="Asset Condition"/>
    <s v="Structures and Improvements/Furniture"/>
    <s v="CD"/>
    <s v="AA"/>
    <x v="16"/>
    <s v="General"/>
    <s v="2023"/>
    <n v="0"/>
    <n v="0"/>
    <n v="-24252.44"/>
    <m/>
    <m/>
    <m/>
    <m/>
    <m/>
    <m/>
    <m/>
    <m/>
    <m/>
    <m/>
    <m/>
    <n v="-24252.44"/>
    <n v="0"/>
    <n v="0"/>
    <n v="-24252.44"/>
    <n v="0"/>
    <n v="0"/>
    <n v="0"/>
    <n v="0"/>
    <n v="0"/>
    <n v="0"/>
    <n v="0"/>
    <n v="0"/>
    <n v="0"/>
    <n v="0"/>
    <n v="0"/>
    <n v="0"/>
    <n v="0"/>
    <n v="0"/>
    <n v="0"/>
    <n v="0"/>
    <n v="0"/>
    <n v="0"/>
    <n v="0"/>
    <n v="0"/>
    <n v="0"/>
    <n v="0"/>
    <n v="0"/>
    <n v="0"/>
    <n v="0"/>
    <n v="0"/>
    <n v="0"/>
    <n v="0"/>
    <n v="0"/>
    <n v="0"/>
    <n v="0"/>
    <n v="0"/>
    <n v="0"/>
    <n v="0"/>
    <n v="0"/>
  </r>
  <r>
    <s v="Rosentrater"/>
    <s v="Programs"/>
    <s v="Asset Condition"/>
    <s v="Structures and Improvements/Furniture"/>
    <s v="CD"/>
    <s v="AA"/>
    <x v="16"/>
    <s v="General"/>
    <s v="2023"/>
    <n v="0.47784834680000005"/>
    <n v="0.15089759249999998"/>
    <n v="7978.98"/>
    <n v="10312.5"/>
    <n v="8947.0399999999991"/>
    <n v="2266.1"/>
    <n v="40070.22"/>
    <n v="3691.51"/>
    <n v="13839.04"/>
    <n v="81538.48"/>
    <n v="34732.18"/>
    <n v="61587.63"/>
    <m/>
    <n v="23175.059999999998"/>
    <n v="288138.74"/>
    <n v="0"/>
    <n v="0"/>
    <n v="288138.74"/>
    <n v="0"/>
    <n v="3812.7424021502643"/>
    <n v="4927.8110763750001"/>
    <n v="4275.3282727534715"/>
    <n v="1082.85213868348"/>
    <n v="19147.488382912299"/>
    <n v="1763.9819506956683"/>
    <n v="6612.9623852990726"/>
    <n v="38963.027868584868"/>
    <n v="16596.714793760028"/>
    <n v="29429.547178830086"/>
    <n v="0"/>
    <n v="11074.164107990808"/>
    <n v="137686.62055803504"/>
    <n v="0"/>
    <n v="0"/>
    <n v="137686.62055803504"/>
    <n v="0"/>
    <n v="1204.0088726056497"/>
    <n v="1556.1314226562499"/>
    <n v="1350.0867960011997"/>
    <n v="341.94903436424994"/>
    <n v="6046.4997289453495"/>
    <n v="557.03997168967499"/>
    <n v="2088.2778185111997"/>
    <n v="12303.960328109399"/>
    <n v="5241.0023442766496"/>
    <n v="9293.4250947807741"/>
    <n v="0"/>
    <n v="3497.0607600430494"/>
    <n v="43479.44217198345"/>
    <n v="0"/>
    <n v="0"/>
    <n v="43479.44217198345"/>
    <n v="0"/>
  </r>
  <r>
    <s v="Rosentrater"/>
    <s v="Programs"/>
    <s v="Asset Condition"/>
    <s v="Structures and Improvements/Furniture"/>
    <s v="CD"/>
    <s v="AA"/>
    <x v="0"/>
    <s v="General"/>
    <s v="2023"/>
    <n v="0.47784834680000005"/>
    <n v="0.15089759249999998"/>
    <m/>
    <m/>
    <m/>
    <m/>
    <m/>
    <m/>
    <m/>
    <m/>
    <m/>
    <m/>
    <n v="4570.46"/>
    <n v="317.45"/>
    <n v="4887.91"/>
    <n v="0"/>
    <n v="0"/>
    <n v="4887.91"/>
    <n v="0"/>
    <n v="0"/>
    <n v="0"/>
    <n v="0"/>
    <n v="0"/>
    <n v="0"/>
    <n v="0"/>
    <n v="0"/>
    <n v="0"/>
    <n v="0"/>
    <n v="0"/>
    <n v="2183.986755115528"/>
    <n v="151.69295769166001"/>
    <n v="2335.679712807188"/>
    <n v="0"/>
    <n v="0"/>
    <n v="2335.679712807188"/>
    <n v="0"/>
    <n v="0"/>
    <n v="0"/>
    <n v="0"/>
    <n v="0"/>
    <n v="0"/>
    <n v="0"/>
    <n v="0"/>
    <n v="0"/>
    <n v="0"/>
    <n v="0"/>
    <n v="689.6714106175499"/>
    <n v="47.902440739124991"/>
    <n v="737.57385135667494"/>
    <n v="0"/>
    <n v="0"/>
    <n v="737.57385135667494"/>
    <n v="0"/>
  </r>
  <r>
    <s v="Rosentrater"/>
    <s v="Programs"/>
    <s v="Asset Condition"/>
    <s v="Structures and Improvements/Furniture"/>
    <s v="CD"/>
    <s v="AN"/>
    <x v="15"/>
    <s v="General"/>
    <s v="2023"/>
    <n v="0.52713639880000007"/>
    <n v="0.16611495299999998"/>
    <m/>
    <m/>
    <m/>
    <m/>
    <m/>
    <n v="0"/>
    <n v="291.44"/>
    <n v="8343.27"/>
    <n v="169.27"/>
    <m/>
    <m/>
    <n v="0"/>
    <n v="8803.9800000000014"/>
    <n v="0"/>
    <n v="0"/>
    <n v="8803.9800000000014"/>
    <n v="0"/>
    <n v="0"/>
    <n v="0"/>
    <n v="0"/>
    <n v="0"/>
    <n v="0"/>
    <n v="0"/>
    <n v="153.62863206627202"/>
    <n v="4398.0413020160768"/>
    <n v="89.228378224876025"/>
    <n v="0"/>
    <n v="0"/>
    <n v="0"/>
    <n v="4640.8983123072248"/>
    <n v="0"/>
    <n v="0"/>
    <n v="4640.8983123072248"/>
    <n v="0"/>
    <n v="0"/>
    <n v="0"/>
    <n v="0"/>
    <n v="0"/>
    <n v="0"/>
    <n v="0"/>
    <n v="48.412541902319994"/>
    <n v="1385.9419039163099"/>
    <n v="28.11827809431"/>
    <n v="0"/>
    <n v="0"/>
    <n v="0"/>
    <n v="1462.47272391294"/>
    <n v="0"/>
    <n v="0"/>
    <n v="1462.47272391294"/>
    <n v="0"/>
  </r>
  <r>
    <s v="Rosentrater"/>
    <s v="Programs"/>
    <s v="Asset Condition"/>
    <s v="Structures and Improvements/Furniture"/>
    <s v="CD"/>
    <s v="AN"/>
    <x v="16"/>
    <s v="General"/>
    <s v="2023"/>
    <n v="0.52713639880000007"/>
    <n v="0.16611495299999998"/>
    <n v="24689.360000000001"/>
    <n v="12296.09"/>
    <n v="14773.08"/>
    <n v="564.35"/>
    <n v="10073.040000000001"/>
    <n v="8075.9"/>
    <n v="214625.43"/>
    <n v="61696.630000000005"/>
    <n v="5657.6100000000006"/>
    <n v="741.63"/>
    <m/>
    <n v="652727.27"/>
    <n v="1005920.39"/>
    <n v="0"/>
    <n v="0"/>
    <n v="1005920.39"/>
    <n v="0"/>
    <n v="13014.660319076771"/>
    <n v="6481.7166019206934"/>
    <n v="7787.4281903843048"/>
    <n v="297.48942666278003"/>
    <n v="5309.8660305683534"/>
    <n v="4257.1008430689208"/>
    <n v="113136.8762611015"/>
    <n v="32522.539356296053"/>
    <n v="2982.3321612148688"/>
    <n v="390.94016744204407"/>
    <n v="0"/>
    <n v="344076.30250635534"/>
    <n v="530257.25186409161"/>
    <n v="0"/>
    <n v="0"/>
    <n v="530257.25186409161"/>
    <n v="0"/>
    <n v="4101.2718760000798"/>
    <n v="2042.5644124337698"/>
    <n v="2454.0294898652396"/>
    <n v="93.746973725549992"/>
    <n v="1673.28256616712"/>
    <n v="1341.5277489326998"/>
    <n v="35652.493217054784"/>
    <n v="10248.73279270839"/>
    <n v="939.81361924232999"/>
    <n v="123.19583259338998"/>
    <n v="0"/>
    <n v="108427.7597778683"/>
    <n v="167098.41830659166"/>
    <n v="0"/>
    <n v="0"/>
    <n v="167098.41830659166"/>
    <n v="0"/>
  </r>
  <r>
    <s v="Rosentrater"/>
    <s v="Programs"/>
    <s v="Asset Condition"/>
    <s v="Structures and Improvements/Furniture"/>
    <s v="CD"/>
    <s v="ID"/>
    <x v="16"/>
    <s v="General"/>
    <s v="2023"/>
    <n v="0"/>
    <n v="0"/>
    <n v="1971.74"/>
    <n v="6672.6799999999994"/>
    <n v="60114.68"/>
    <n v="1047.6600000000001"/>
    <n v="1134.55"/>
    <n v="1825.0799999999945"/>
    <m/>
    <m/>
    <n v="13666.53"/>
    <m/>
    <n v="51748.030000000006"/>
    <n v="57562.11"/>
    <n v="195743.06"/>
    <n v="0"/>
    <n v="0"/>
    <n v="195743.06"/>
    <n v="0"/>
    <n v="0"/>
    <n v="0"/>
    <n v="0"/>
    <n v="0"/>
    <n v="0"/>
    <n v="0"/>
    <n v="0"/>
    <n v="0"/>
    <n v="0"/>
    <n v="0"/>
    <n v="0"/>
    <n v="0"/>
    <n v="0"/>
    <n v="0"/>
    <n v="0"/>
    <n v="0"/>
    <n v="0"/>
    <n v="0"/>
    <n v="0"/>
    <n v="0"/>
    <n v="0"/>
    <n v="0"/>
    <n v="0"/>
    <n v="0"/>
    <n v="0"/>
    <n v="0"/>
    <n v="0"/>
    <n v="0"/>
    <n v="0"/>
    <n v="0"/>
    <n v="0"/>
    <n v="0"/>
    <n v="0"/>
    <n v="0"/>
  </r>
  <r>
    <s v="Rosentrater"/>
    <s v="Programs"/>
    <s v="Asset Condition"/>
    <s v="Structures and Improvements/Furniture"/>
    <s v="CD"/>
    <s v="WA"/>
    <x v="15"/>
    <s v="General"/>
    <s v="2023"/>
    <n v="0.77217999999999998"/>
    <n v="0.22781999999999999"/>
    <m/>
    <m/>
    <m/>
    <m/>
    <m/>
    <m/>
    <n v="113.01"/>
    <n v="8036.39"/>
    <m/>
    <m/>
    <m/>
    <n v="78.31"/>
    <n v="8227.7100000000009"/>
    <n v="0"/>
    <n v="0"/>
    <n v="8227.7100000000009"/>
    <n v="0"/>
    <n v="0"/>
    <n v="0"/>
    <n v="0"/>
    <n v="0"/>
    <n v="0"/>
    <n v="0"/>
    <n v="87.264061800000007"/>
    <n v="6205.5396301999999"/>
    <n v="0"/>
    <n v="0"/>
    <n v="0"/>
    <n v="60.4694158"/>
    <n v="6353.2731077999997"/>
    <n v="0"/>
    <n v="0"/>
    <n v="6353.2731077999997"/>
    <n v="0"/>
    <n v="0"/>
    <n v="0"/>
    <n v="0"/>
    <n v="0"/>
    <n v="0"/>
    <n v="0"/>
    <n v="25.745938200000001"/>
    <n v="1830.8503698"/>
    <n v="0"/>
    <n v="0"/>
    <n v="0"/>
    <n v="17.840584199999999"/>
    <n v="1874.4368921999999"/>
    <n v="0"/>
    <n v="0"/>
    <n v="1874.4368921999999"/>
    <n v="0"/>
  </r>
  <r>
    <s v="Rosentrater"/>
    <s v="Programs"/>
    <s v="Asset Condition"/>
    <s v="Structures and Improvements/Furniture"/>
    <s v="CD"/>
    <s v="WA"/>
    <x v="16"/>
    <s v="General"/>
    <s v="2023"/>
    <n v="0.77217999999999998"/>
    <n v="0.22781999999999999"/>
    <n v="1563.16"/>
    <n v="211.06"/>
    <m/>
    <m/>
    <m/>
    <m/>
    <n v="45.2"/>
    <n v="3215.27"/>
    <m/>
    <m/>
    <n v="248013.58000000002"/>
    <n v="195.88"/>
    <n v="253244.15000000002"/>
    <n v="0"/>
    <n v="0"/>
    <n v="253244.15000000002"/>
    <n v="0"/>
    <n v="1207.0408887999999"/>
    <n v="162.97631079999999"/>
    <n v="0"/>
    <n v="0"/>
    <n v="0"/>
    <n v="0"/>
    <n v="34.902535999999998"/>
    <n v="2482.7671885999998"/>
    <n v="0"/>
    <n v="0"/>
    <n v="191511.1262044"/>
    <n v="151.2546184"/>
    <n v="195550.06774700002"/>
    <n v="0"/>
    <n v="0"/>
    <n v="195550.06774700002"/>
    <n v="0"/>
    <n v="356.11911120000002"/>
    <n v="48.083689200000002"/>
    <n v="0"/>
    <n v="0"/>
    <n v="0"/>
    <n v="0"/>
    <n v="10.297464"/>
    <n v="732.50281139999993"/>
    <n v="0"/>
    <n v="0"/>
    <n v="56502.453795600006"/>
    <n v="44.625381599999997"/>
    <n v="57694.082253000008"/>
    <n v="0"/>
    <n v="0"/>
    <n v="57694.082253000008"/>
    <n v="0"/>
  </r>
  <r>
    <s v="Rosentrater"/>
    <s v="Programs"/>
    <s v="Asset Condition"/>
    <s v="Structures and Improvements/Furniture"/>
    <s v="ED"/>
    <s v="AN"/>
    <x v="16"/>
    <s v="General"/>
    <s v="2023"/>
    <n v="0.68266000000000004"/>
    <n v="0"/>
    <m/>
    <m/>
    <m/>
    <m/>
    <m/>
    <m/>
    <n v="45559.43"/>
    <m/>
    <m/>
    <n v="20385.63"/>
    <m/>
    <n v="0"/>
    <n v="65945.06"/>
    <n v="0"/>
    <n v="0"/>
    <n v="65945.06"/>
    <n v="0"/>
    <n v="0"/>
    <n v="0"/>
    <n v="0"/>
    <n v="0"/>
    <n v="0"/>
    <n v="0"/>
    <n v="31101.600483800001"/>
    <n v="0"/>
    <n v="0"/>
    <n v="13916.454175800001"/>
    <n v="0"/>
    <n v="0"/>
    <n v="45018.054659600006"/>
    <n v="0"/>
    <n v="0"/>
    <n v="45018.054659600006"/>
    <n v="0"/>
    <n v="0"/>
    <n v="0"/>
    <n v="0"/>
    <n v="0"/>
    <n v="0"/>
    <n v="0"/>
    <n v="0"/>
    <n v="0"/>
    <n v="0"/>
    <n v="0"/>
    <n v="0"/>
    <n v="0"/>
    <n v="0"/>
    <n v="0"/>
    <n v="0"/>
    <n v="0"/>
    <n v="0"/>
  </r>
  <r>
    <s v="Rosentrater"/>
    <s v="Programs"/>
    <s v="Asset Condition"/>
    <s v="Structures and Improvements/Furniture"/>
    <s v="ED"/>
    <s v="ID"/>
    <x v="16"/>
    <s v="General"/>
    <s v="2023"/>
    <n v="0"/>
    <n v="0"/>
    <n v="7470.5499999999993"/>
    <m/>
    <m/>
    <m/>
    <m/>
    <m/>
    <m/>
    <m/>
    <m/>
    <m/>
    <n v="336590.47"/>
    <n v="82167.87"/>
    <n v="426228.88999999996"/>
    <n v="0"/>
    <n v="0"/>
    <n v="426228.88999999996"/>
    <n v="0"/>
    <n v="0"/>
    <n v="0"/>
    <n v="0"/>
    <n v="0"/>
    <n v="0"/>
    <n v="0"/>
    <n v="0"/>
    <n v="0"/>
    <n v="0"/>
    <n v="0"/>
    <n v="0"/>
    <n v="0"/>
    <n v="0"/>
    <n v="0"/>
    <n v="0"/>
    <n v="0"/>
    <n v="0"/>
    <n v="0"/>
    <n v="0"/>
    <n v="0"/>
    <n v="0"/>
    <n v="0"/>
    <n v="0"/>
    <n v="0"/>
    <n v="0"/>
    <n v="0"/>
    <n v="0"/>
    <n v="0"/>
    <n v="0"/>
    <n v="0"/>
    <n v="0"/>
    <n v="0"/>
    <n v="0"/>
    <n v="0"/>
  </r>
  <r>
    <s v="Rosentrater"/>
    <s v="Programs"/>
    <s v="Asset Condition"/>
    <s v="Structures and Improvements/Furniture"/>
    <s v="ED"/>
    <s v="WA"/>
    <x v="9"/>
    <s v="E Distribution"/>
    <s v="2023"/>
    <n v="1"/>
    <n v="0"/>
    <m/>
    <m/>
    <m/>
    <m/>
    <m/>
    <m/>
    <m/>
    <m/>
    <m/>
    <m/>
    <n v="-6.8212102632969618E-12"/>
    <m/>
    <n v="-6.8212102632969618E-12"/>
    <n v="0"/>
    <n v="0"/>
    <n v="-6.8212102632969618E-12"/>
    <n v="0"/>
    <n v="0"/>
    <n v="0"/>
    <n v="0"/>
    <n v="0"/>
    <n v="0"/>
    <n v="0"/>
    <n v="0"/>
    <n v="0"/>
    <n v="0"/>
    <n v="0"/>
    <n v="-6.8212102632969618E-12"/>
    <n v="0"/>
    <n v="-6.8212102632969618E-12"/>
    <n v="0"/>
    <n v="0"/>
    <n v="-6.8212102632969618E-12"/>
    <n v="0"/>
    <n v="0"/>
    <n v="0"/>
    <n v="0"/>
    <n v="0"/>
    <n v="0"/>
    <n v="0"/>
    <n v="0"/>
    <n v="0"/>
    <n v="0"/>
    <n v="0"/>
    <n v="0"/>
    <n v="0"/>
    <n v="0"/>
    <n v="0"/>
    <n v="0"/>
    <n v="0"/>
    <n v="0"/>
  </r>
  <r>
    <s v="Rosentrater"/>
    <s v="Programs"/>
    <s v="Asset Condition"/>
    <s v="Structures and Improvements/Furniture"/>
    <s v="ED"/>
    <s v="WA"/>
    <x v="16"/>
    <s v="General"/>
    <s v="2023"/>
    <n v="1"/>
    <n v="0"/>
    <n v="5862.21"/>
    <n v="211.06"/>
    <n v="46412.4"/>
    <m/>
    <m/>
    <m/>
    <n v="49607.72"/>
    <m/>
    <m/>
    <m/>
    <m/>
    <n v="646.30999999999995"/>
    <n v="102739.7"/>
    <n v="0"/>
    <n v="0"/>
    <n v="102739.7"/>
    <n v="0"/>
    <n v="5862.21"/>
    <n v="211.06"/>
    <n v="46412.4"/>
    <n v="0"/>
    <n v="0"/>
    <n v="0"/>
    <n v="49607.72"/>
    <n v="0"/>
    <n v="0"/>
    <n v="0"/>
    <n v="0"/>
    <n v="646.30999999999995"/>
    <n v="102739.7"/>
    <n v="0"/>
    <n v="0"/>
    <n v="102739.7"/>
    <n v="0"/>
    <n v="0"/>
    <n v="0"/>
    <n v="0"/>
    <n v="0"/>
    <n v="0"/>
    <n v="0"/>
    <n v="0"/>
    <n v="0"/>
    <n v="0"/>
    <n v="0"/>
    <n v="0"/>
    <n v="0"/>
    <n v="0"/>
    <n v="0"/>
    <n v="0"/>
    <n v="0"/>
    <n v="0"/>
  </r>
  <r>
    <s v="Rosentrater"/>
    <s v="Programs"/>
    <s v="Asset Condition"/>
    <s v="Structures and Improvements/Furniture"/>
    <s v="GD"/>
    <s v="OR"/>
    <x v="16"/>
    <s v="General"/>
    <s v="2023"/>
    <n v="0"/>
    <n v="0"/>
    <m/>
    <m/>
    <n v="8108.28"/>
    <n v="1805.51"/>
    <m/>
    <m/>
    <m/>
    <n v="1140.79"/>
    <m/>
    <m/>
    <n v="157370.68"/>
    <n v="9596.07"/>
    <n v="178021.33"/>
    <n v="0"/>
    <n v="0"/>
    <n v="178021.33"/>
    <n v="0"/>
    <n v="0"/>
    <n v="0"/>
    <n v="0"/>
    <n v="0"/>
    <n v="0"/>
    <n v="0"/>
    <n v="0"/>
    <n v="0"/>
    <n v="0"/>
    <n v="0"/>
    <n v="0"/>
    <n v="0"/>
    <n v="0"/>
    <n v="0"/>
    <n v="0"/>
    <n v="0"/>
    <n v="0"/>
    <n v="0"/>
    <n v="0"/>
    <n v="0"/>
    <n v="0"/>
    <n v="0"/>
    <n v="0"/>
    <n v="0"/>
    <n v="0"/>
    <n v="0"/>
    <n v="0"/>
    <n v="0"/>
    <n v="0"/>
    <n v="0"/>
    <n v="0"/>
    <n v="0"/>
    <n v="0"/>
    <n v="0"/>
  </r>
  <r>
    <s v="Rosentrater"/>
    <s v="Programs"/>
    <s v="Asset Condition"/>
    <s v="Structures and Improvements/Furniture"/>
    <s v="GD"/>
    <s v="WA"/>
    <x v="15"/>
    <s v="General"/>
    <s v="2023"/>
    <n v="0"/>
    <n v="1"/>
    <m/>
    <m/>
    <m/>
    <m/>
    <m/>
    <m/>
    <n v="22339.8"/>
    <m/>
    <m/>
    <m/>
    <m/>
    <n v="0"/>
    <n v="22339.8"/>
    <n v="0"/>
    <n v="0"/>
    <n v="22339.8"/>
    <n v="0"/>
    <n v="0"/>
    <n v="0"/>
    <n v="0"/>
    <n v="0"/>
    <n v="0"/>
    <n v="0"/>
    <n v="0"/>
    <n v="0"/>
    <n v="0"/>
    <n v="0"/>
    <n v="0"/>
    <n v="0"/>
    <n v="0"/>
    <n v="0"/>
    <n v="0"/>
    <n v="0"/>
    <n v="0"/>
    <n v="0"/>
    <n v="0"/>
    <n v="0"/>
    <n v="0"/>
    <n v="0"/>
    <n v="0"/>
    <n v="22339.8"/>
    <n v="0"/>
    <n v="0"/>
    <n v="0"/>
    <n v="0"/>
    <n v="0"/>
    <n v="22339.8"/>
    <n v="0"/>
    <n v="0"/>
    <n v="22339.8"/>
    <n v="0"/>
  </r>
  <r>
    <s v="Rosentrater"/>
    <s v="Programs"/>
    <s v="Asset Condition"/>
    <s v="Substation - Asset Condition"/>
    <s v="CD"/>
    <s v="AA"/>
    <x v="15"/>
    <s v="General"/>
    <s v="2023"/>
    <n v="0.47784834680000005"/>
    <n v="0.15089759249999998"/>
    <m/>
    <m/>
    <m/>
    <m/>
    <n v="483249.21"/>
    <n v="12310.64"/>
    <n v="157.16"/>
    <n v="8803.83"/>
    <n v="10200.459999999999"/>
    <n v="184811.83000000002"/>
    <n v="-4499.7299999999996"/>
    <n v="10785.93"/>
    <n v="705819.33000000019"/>
    <n v="0"/>
    <n v="0"/>
    <n v="705819.33000000019"/>
    <n v="0"/>
    <n v="0"/>
    <n v="0"/>
    <n v="0"/>
    <n v="0"/>
    <n v="230919.83609090606"/>
    <n v="5882.6189720499524"/>
    <n v="75.098646183088007"/>
    <n v="4206.8956110082445"/>
    <n v="4874.2729475995284"/>
    <n v="88312.027434582662"/>
    <n v="-2150.1885415463639"/>
    <n v="5154.0388192005248"/>
    <n v="337274.5999799837"/>
    <n v="0"/>
    <n v="0"/>
    <n v="337274.5999799837"/>
    <n v="0"/>
    <n v="0"/>
    <n v="0"/>
    <n v="0"/>
    <n v="0"/>
    <n v="72921.142366526925"/>
    <n v="1857.6459381341997"/>
    <n v="23.715065637299997"/>
    <n v="1328.4767517792748"/>
    <n v="1539.2248563925498"/>
    <n v="27887.660212519273"/>
    <n v="-678.99842390002482"/>
    <n v="1627.5708698735248"/>
    <n v="106506.43763696303"/>
    <n v="0"/>
    <n v="0"/>
    <n v="106506.43763696303"/>
    <n v="0"/>
  </r>
  <r>
    <s v="Rosentrater"/>
    <s v="Programs"/>
    <s v="Asset Condition"/>
    <s v="Substation - Asset Condition"/>
    <s v="CD"/>
    <s v="AA"/>
    <x v="0"/>
    <s v="General"/>
    <s v="2023"/>
    <n v="0.47784834680000005"/>
    <n v="0.15089759249999998"/>
    <m/>
    <m/>
    <m/>
    <m/>
    <n v="326193.23"/>
    <n v="8309.67"/>
    <n v="106.08"/>
    <n v="5942.58"/>
    <n v="6885.3"/>
    <n v="-1137.78"/>
    <n v="2620.73"/>
    <n v="3415"/>
    <n v="352334.80999999994"/>
    <n v="0"/>
    <n v="0"/>
    <n v="352334.80999999994"/>
    <n v="0"/>
    <n v="0"/>
    <n v="0"/>
    <n v="0"/>
    <n v="0"/>
    <n v="155870.89569285218"/>
    <n v="3970.7620719535562"/>
    <n v="50.690152628544006"/>
    <n v="2839.6520287267444"/>
    <n v="3290.1292222220404"/>
    <n v="-543.686292022104"/>
    <n v="1252.311497909164"/>
    <n v="1631.8521043220001"/>
    <n v="168362.60647859212"/>
    <n v="0"/>
    <n v="0"/>
    <n v="168362.60647859212"/>
    <n v="0"/>
    <n v="0"/>
    <n v="0"/>
    <n v="0"/>
    <n v="0"/>
    <n v="49221.773096798766"/>
    <n v="1253.909197469475"/>
    <n v="16.007216612399997"/>
    <n v="896.7210152386499"/>
    <n v="1038.9751936402499"/>
    <n v="-171.68826279464997"/>
    <n v="395.46184759252498"/>
    <n v="515.31527838749992"/>
    <n v="53166.474582944909"/>
    <n v="0"/>
    <n v="0"/>
    <n v="53166.474582944909"/>
    <n v="0"/>
  </r>
  <r>
    <s v="Rosentrater"/>
    <s v="Programs"/>
    <s v="Asset Condition"/>
    <s v="Substation - Asset Condition"/>
    <s v="ED"/>
    <s v="AN"/>
    <x v="9"/>
    <s v="E Distribution"/>
    <s v="2023"/>
    <n v="0.63656999999999997"/>
    <n v="0"/>
    <m/>
    <m/>
    <m/>
    <n v="13836.06"/>
    <m/>
    <m/>
    <m/>
    <n v="100685.5"/>
    <m/>
    <m/>
    <m/>
    <m/>
    <n v="114521.56"/>
    <n v="0"/>
    <n v="0"/>
    <n v="114521.56"/>
    <n v="0"/>
    <n v="0"/>
    <n v="0"/>
    <n v="0"/>
    <n v="8807.6207141999985"/>
    <n v="0"/>
    <n v="0"/>
    <n v="0"/>
    <n v="64093.368734999996"/>
    <n v="0"/>
    <n v="0"/>
    <n v="0"/>
    <n v="0"/>
    <n v="72900.989449199988"/>
    <n v="0"/>
    <n v="0"/>
    <n v="72900.989449199988"/>
    <n v="0"/>
    <n v="0"/>
    <n v="0"/>
    <n v="0"/>
    <n v="0"/>
    <n v="0"/>
    <n v="0"/>
    <n v="0"/>
    <n v="0"/>
    <n v="0"/>
    <n v="0"/>
    <n v="0"/>
    <n v="0"/>
    <n v="0"/>
    <n v="0"/>
    <n v="0"/>
    <n v="0"/>
    <n v="0"/>
  </r>
  <r>
    <s v="Rosentrater"/>
    <s v="Programs"/>
    <s v="Asset Condition"/>
    <s v="Substation - Asset Condition"/>
    <s v="ED"/>
    <s v="AN"/>
    <x v="15"/>
    <s v="General"/>
    <s v="2023"/>
    <n v="0.68266000000000004"/>
    <n v="0"/>
    <m/>
    <m/>
    <m/>
    <n v="6034.2"/>
    <n v="12.47"/>
    <n v="3.02"/>
    <n v="6.15"/>
    <n v="4.75"/>
    <n v="9.09"/>
    <n v="77.36"/>
    <m/>
    <m/>
    <n v="6147.04"/>
    <n v="0"/>
    <n v="0"/>
    <n v="6147.04"/>
    <n v="0"/>
    <n v="0"/>
    <n v="0"/>
    <n v="0"/>
    <n v="4119.3069720000003"/>
    <n v="8.5127702000000003"/>
    <n v="2.0616332000000002"/>
    <n v="4.1983590000000008"/>
    <n v="3.2426350000000004"/>
    <n v="6.2053794"/>
    <n v="52.810577600000002"/>
    <n v="0"/>
    <n v="0"/>
    <n v="4196.3383264000004"/>
    <n v="0"/>
    <n v="0"/>
    <n v="4196.3383264000004"/>
    <n v="0"/>
    <n v="0"/>
    <n v="0"/>
    <n v="0"/>
    <n v="0"/>
    <n v="0"/>
    <n v="0"/>
    <n v="0"/>
    <n v="0"/>
    <n v="0"/>
    <n v="0"/>
    <n v="0"/>
    <n v="0"/>
    <n v="0"/>
    <n v="0"/>
    <n v="0"/>
    <n v="0"/>
    <n v="0"/>
  </r>
  <r>
    <s v="Rosentrater"/>
    <s v="Programs"/>
    <s v="Asset Condition"/>
    <s v="Substation - Asset Condition"/>
    <s v="ED"/>
    <s v="AN"/>
    <x v="16"/>
    <s v="General"/>
    <s v="2023"/>
    <n v="0.68266000000000004"/>
    <n v="0"/>
    <m/>
    <m/>
    <m/>
    <m/>
    <m/>
    <m/>
    <m/>
    <m/>
    <n v="1311317.8500000001"/>
    <n v="0"/>
    <m/>
    <m/>
    <n v="1311317.8500000001"/>
    <n v="0"/>
    <n v="0"/>
    <n v="1311317.8500000001"/>
    <n v="0"/>
    <n v="0"/>
    <n v="0"/>
    <n v="0"/>
    <n v="0"/>
    <n v="0"/>
    <n v="0"/>
    <n v="0"/>
    <n v="0"/>
    <n v="895184.24348100007"/>
    <n v="0"/>
    <n v="0"/>
    <n v="0"/>
    <n v="895184.24348100007"/>
    <n v="0"/>
    <n v="0"/>
    <n v="895184.24348100007"/>
    <n v="0"/>
    <n v="0"/>
    <n v="0"/>
    <n v="0"/>
    <n v="0"/>
    <n v="0"/>
    <n v="0"/>
    <n v="0"/>
    <n v="0"/>
    <n v="0"/>
    <n v="0"/>
    <n v="0"/>
    <n v="0"/>
    <n v="0"/>
    <n v="0"/>
    <n v="0"/>
    <n v="0"/>
    <n v="0"/>
  </r>
  <r>
    <s v="Rosentrater"/>
    <s v="Programs"/>
    <s v="Asset Condition"/>
    <s v="Substation - Asset Condition"/>
    <s v="ED"/>
    <s v="AN"/>
    <x v="3"/>
    <s v="Transmission"/>
    <s v="2023"/>
    <n v="0.65539999999999998"/>
    <n v="0"/>
    <n v="43548.439999999995"/>
    <n v="1464.87"/>
    <n v="2688.92"/>
    <n v="15561528.710000001"/>
    <n v="357417.82"/>
    <n v="3556299.54"/>
    <n v="318537.20999999996"/>
    <n v="438042.52000000008"/>
    <n v="10808.830000000002"/>
    <n v="119241.57999999999"/>
    <n v="557203.79"/>
    <n v="1297483.42"/>
    <n v="22264265.649999999"/>
    <n v="0"/>
    <n v="0"/>
    <n v="22264265.649999999"/>
    <n v="0"/>
    <n v="28541.647575999996"/>
    <n v="960.07579799999985"/>
    <n v="1762.318168"/>
    <n v="10199025.916534001"/>
    <n v="234251.63922799999"/>
    <n v="2330798.7185160001"/>
    <n v="208769.28743399997"/>
    <n v="287093.06760800007"/>
    <n v="7084.1071820000006"/>
    <n v="78150.931531999988"/>
    <n v="365191.36396600003"/>
    <n v="850370.63346799999"/>
    <n v="14591999.707009999"/>
    <n v="0"/>
    <n v="0"/>
    <n v="14591999.707009999"/>
    <n v="0"/>
    <n v="0"/>
    <n v="0"/>
    <n v="0"/>
    <n v="0"/>
    <n v="0"/>
    <n v="0"/>
    <n v="0"/>
    <n v="0"/>
    <n v="0"/>
    <n v="0"/>
    <n v="0"/>
    <n v="0"/>
    <n v="0"/>
    <n v="0"/>
    <n v="0"/>
    <n v="0"/>
    <n v="0"/>
  </r>
  <r>
    <s v="Rosentrater"/>
    <s v="Programs"/>
    <s v="Asset Condition"/>
    <s v="Substation - Asset Condition"/>
    <s v="ED"/>
    <s v="ID"/>
    <x v="9"/>
    <s v="E Distribution"/>
    <s v="2023"/>
    <n v="0"/>
    <n v="0"/>
    <m/>
    <m/>
    <m/>
    <m/>
    <n v="4351.18"/>
    <n v="87107.86"/>
    <n v="42432.600000000006"/>
    <n v="235934.5"/>
    <n v="-38966.83"/>
    <n v="34691.01"/>
    <m/>
    <n v="139858"/>
    <n v="505408.32"/>
    <n v="0"/>
    <n v="0"/>
    <n v="505408.32"/>
    <n v="0"/>
    <n v="0"/>
    <n v="0"/>
    <n v="0"/>
    <n v="0"/>
    <n v="0"/>
    <n v="0"/>
    <n v="0"/>
    <n v="0"/>
    <n v="0"/>
    <n v="0"/>
    <n v="0"/>
    <n v="0"/>
    <n v="0"/>
    <n v="0"/>
    <n v="0"/>
    <n v="0"/>
    <n v="0"/>
    <n v="0"/>
    <n v="0"/>
    <n v="0"/>
    <n v="0"/>
    <n v="0"/>
    <n v="0"/>
    <n v="0"/>
    <n v="0"/>
    <n v="0"/>
    <n v="0"/>
    <n v="0"/>
    <n v="0"/>
    <n v="0"/>
    <n v="0"/>
    <n v="0"/>
    <n v="0"/>
    <n v="0"/>
  </r>
  <r>
    <s v="Rosentrater"/>
    <s v="Programs"/>
    <s v="Asset Condition"/>
    <s v="Substation - Asset Condition"/>
    <s v="ED"/>
    <s v="WA"/>
    <x v="9"/>
    <s v="E Distribution"/>
    <s v="2023"/>
    <n v="1"/>
    <n v="0"/>
    <n v="4173.68"/>
    <n v="0"/>
    <n v="0"/>
    <n v="3445401.0599999996"/>
    <n v="1077675.3699999999"/>
    <n v="40996.61"/>
    <n v="7370.0199999999995"/>
    <n v="291897.87"/>
    <n v="4509.6899999999996"/>
    <n v="29097.72"/>
    <n v="6538063.0299999993"/>
    <n v="111746.25"/>
    <n v="11550931.299999999"/>
    <n v="0"/>
    <n v="0"/>
    <n v="11550931.299999999"/>
    <n v="0"/>
    <n v="4173.68"/>
    <n v="0"/>
    <n v="0"/>
    <n v="3445401.0599999996"/>
    <n v="1077675.3699999999"/>
    <n v="40996.61"/>
    <n v="7370.0199999999995"/>
    <n v="291897.87"/>
    <n v="4509.6899999999996"/>
    <n v="29097.72"/>
    <n v="6538063.0299999993"/>
    <n v="111746.25"/>
    <n v="11550931.299999999"/>
    <n v="0"/>
    <n v="0"/>
    <n v="11550931.299999999"/>
    <n v="0"/>
    <n v="0"/>
    <n v="0"/>
    <n v="0"/>
    <n v="0"/>
    <n v="0"/>
    <n v="0"/>
    <n v="0"/>
    <n v="0"/>
    <n v="0"/>
    <n v="0"/>
    <n v="0"/>
    <n v="0"/>
    <n v="0"/>
    <n v="0"/>
    <n v="0"/>
    <n v="0"/>
    <n v="0"/>
  </r>
  <r>
    <s v="Rosentrater"/>
    <s v="Programs"/>
    <s v="Asset Condition"/>
    <s v="Substation - Asset Condition"/>
    <s v="ED"/>
    <s v="WA"/>
    <x v="15"/>
    <s v="General"/>
    <s v="2023"/>
    <n v="1"/>
    <n v="0"/>
    <m/>
    <m/>
    <m/>
    <n v="83180.600000000006"/>
    <n v="15.07"/>
    <n v="57.46"/>
    <m/>
    <m/>
    <m/>
    <m/>
    <n v="14219.22"/>
    <n v="72.400000000000006"/>
    <n v="97544.750000000015"/>
    <n v="0"/>
    <n v="0"/>
    <n v="97544.750000000015"/>
    <n v="0"/>
    <n v="0"/>
    <n v="0"/>
    <n v="0"/>
    <n v="83180.600000000006"/>
    <n v="15.07"/>
    <n v="57.46"/>
    <n v="0"/>
    <n v="0"/>
    <n v="0"/>
    <n v="0"/>
    <n v="14219.22"/>
    <n v="72.400000000000006"/>
    <n v="97544.750000000015"/>
    <n v="0"/>
    <n v="0"/>
    <n v="97544.750000000015"/>
    <n v="0"/>
    <n v="0"/>
    <n v="0"/>
    <n v="0"/>
    <n v="0"/>
    <n v="0"/>
    <n v="0"/>
    <n v="0"/>
    <n v="0"/>
    <n v="0"/>
    <n v="0"/>
    <n v="0"/>
    <n v="0"/>
    <n v="0"/>
    <n v="0"/>
    <n v="0"/>
    <n v="0"/>
    <n v="0"/>
  </r>
  <r>
    <s v="Rosentrater"/>
    <s v="Programs"/>
    <s v="Asset Condition"/>
    <s v="Transmission - Minor Rebuild"/>
    <s v="ED"/>
    <s v="AN"/>
    <x v="3"/>
    <s v="Transmission"/>
    <s v="2023"/>
    <n v="0.65539999999999998"/>
    <n v="0"/>
    <n v="64971.340000000004"/>
    <n v="6518.59"/>
    <n v="14653.88"/>
    <n v="597106.41"/>
    <n v="217876.54"/>
    <n v="177953.43000000005"/>
    <n v="7112.67"/>
    <n v="2304042.5599999996"/>
    <n v="396719.48"/>
    <n v="303112.60999999993"/>
    <n v="2004549"/>
    <n v="55054.27000000015"/>
    <n v="6149670.7800000003"/>
    <n v="0"/>
    <n v="0"/>
    <n v="6149670.7800000003"/>
    <n v="0"/>
    <n v="42582.216236"/>
    <n v="4272.2838860000002"/>
    <n v="9604.1529519999985"/>
    <n v="391343.54111400002"/>
    <n v="142796.284316"/>
    <n v="116630.67802200004"/>
    <n v="4661.6439179999998"/>
    <n v="1510069.4938239998"/>
    <n v="260009.94719199999"/>
    <n v="198660.00459399994"/>
    <n v="1313781.4146"/>
    <n v="36082.568558000094"/>
    <n v="4030494.229212"/>
    <n v="0"/>
    <n v="0"/>
    <n v="4030494.229212"/>
    <n v="0"/>
    <n v="0"/>
    <n v="0"/>
    <n v="0"/>
    <n v="0"/>
    <n v="0"/>
    <n v="0"/>
    <n v="0"/>
    <n v="0"/>
    <n v="0"/>
    <n v="0"/>
    <n v="0"/>
    <n v="0"/>
    <n v="0"/>
    <n v="0"/>
    <n v="0"/>
    <n v="0"/>
    <n v="0"/>
  </r>
  <r>
    <s v="Rosentrater"/>
    <s v="Programs"/>
    <s v="Asset Condition"/>
    <s v="Transmission - Minor Rebuild"/>
    <s v="ED"/>
    <s v="WA"/>
    <x v="9"/>
    <s v="E Distribution"/>
    <s v="2023"/>
    <n v="1"/>
    <n v="0"/>
    <m/>
    <m/>
    <m/>
    <m/>
    <m/>
    <m/>
    <m/>
    <m/>
    <m/>
    <m/>
    <n v="30188.120000000003"/>
    <n v="0"/>
    <n v="30188.120000000003"/>
    <n v="0"/>
    <n v="0"/>
    <n v="30188.120000000003"/>
    <n v="0"/>
    <n v="0"/>
    <n v="0"/>
    <n v="0"/>
    <n v="0"/>
    <n v="0"/>
    <n v="0"/>
    <n v="0"/>
    <n v="0"/>
    <n v="0"/>
    <n v="0"/>
    <n v="30188.120000000003"/>
    <n v="0"/>
    <n v="30188.120000000003"/>
    <n v="0"/>
    <n v="0"/>
    <n v="30188.120000000003"/>
    <n v="0"/>
    <n v="0"/>
    <n v="0"/>
    <n v="0"/>
    <n v="0"/>
    <n v="0"/>
    <n v="0"/>
    <n v="0"/>
    <n v="0"/>
    <n v="0"/>
    <n v="0"/>
    <n v="0"/>
    <n v="0"/>
    <n v="0"/>
    <n v="0"/>
    <n v="0"/>
    <n v="0"/>
    <n v="0"/>
  </r>
  <r>
    <s v="Rosentrater"/>
    <s v="Programs"/>
    <s v="Asset Condition"/>
    <s v="Wood Pole Management"/>
    <s v="ED"/>
    <s v="ID"/>
    <x v="9"/>
    <s v="E Distribution"/>
    <s v="2023"/>
    <n v="0"/>
    <n v="0"/>
    <n v="112812.54000000001"/>
    <n v="113318.83"/>
    <n v="108853.20000000001"/>
    <n v="245863.19000000003"/>
    <n v="110480.51"/>
    <n v="369232.69"/>
    <n v="517991.18"/>
    <n v="446136.5"/>
    <n v="527622.99"/>
    <n v="396227.64000000007"/>
    <n v="182616.52999999997"/>
    <n v="377487.2799999998"/>
    <n v="3508643.0799999996"/>
    <n v="0"/>
    <n v="0"/>
    <n v="3508643.0799999996"/>
    <n v="0"/>
    <n v="0"/>
    <n v="0"/>
    <n v="0"/>
    <n v="0"/>
    <n v="0"/>
    <n v="0"/>
    <n v="0"/>
    <n v="0"/>
    <n v="0"/>
    <n v="0"/>
    <n v="0"/>
    <n v="0"/>
    <n v="0"/>
    <n v="0"/>
    <n v="0"/>
    <n v="0"/>
    <n v="0"/>
    <n v="0"/>
    <n v="0"/>
    <n v="0"/>
    <n v="0"/>
    <n v="0"/>
    <n v="0"/>
    <n v="0"/>
    <n v="0"/>
    <n v="0"/>
    <n v="0"/>
    <n v="0"/>
    <n v="0"/>
    <n v="0"/>
    <n v="0"/>
    <n v="0"/>
    <n v="0"/>
    <n v="0"/>
  </r>
  <r>
    <s v="Rosentrater"/>
    <s v="Programs"/>
    <s v="Asset Condition"/>
    <s v="Wood Pole Management"/>
    <s v="ED"/>
    <s v="WA"/>
    <x v="9"/>
    <s v="E Distribution"/>
    <s v="2023"/>
    <n v="1"/>
    <n v="0"/>
    <n v="49088.30999999999"/>
    <n v="348392.81000000006"/>
    <n v="643599.52"/>
    <n v="671464.92999999982"/>
    <n v="751031.95"/>
    <n v="1649318.39"/>
    <n v="860298.26000000013"/>
    <n v="1309508.7599999993"/>
    <n v="1308104.94"/>
    <n v="336216.81"/>
    <n v="407099.68"/>
    <n v="671629.82"/>
    <n v="9005754.179999996"/>
    <n v="0"/>
    <n v="0"/>
    <n v="9005754.179999996"/>
    <n v="0"/>
    <n v="49088.30999999999"/>
    <n v="348392.81000000006"/>
    <n v="643599.52"/>
    <n v="671464.92999999982"/>
    <n v="751031.95"/>
    <n v="1649318.39"/>
    <n v="860298.26000000013"/>
    <n v="1309508.7599999993"/>
    <n v="1308104.94"/>
    <n v="336216.81"/>
    <n v="407099.68"/>
    <n v="671629.82"/>
    <n v="9005754.179999996"/>
    <n v="0"/>
    <n v="0"/>
    <n v="9005754.179999996"/>
    <n v="0"/>
    <n v="0"/>
    <n v="0"/>
    <n v="0"/>
    <n v="0"/>
    <n v="0"/>
    <n v="0"/>
    <n v="0"/>
    <n v="0"/>
    <n v="0"/>
    <n v="0"/>
    <n v="0"/>
    <n v="0"/>
    <n v="0"/>
    <n v="0"/>
    <n v="0"/>
    <n v="0"/>
    <n v="0"/>
  </r>
  <r>
    <s v="Rosentrater"/>
    <s v="Programs"/>
    <s v="Customer Requested"/>
    <s v="New Revenue - Growth"/>
    <s v="ED"/>
    <s v="AN"/>
    <x v="3"/>
    <s v="Transmission"/>
    <s v="2023"/>
    <n v="0.65539999999999998"/>
    <n v="0"/>
    <n v="-17.97"/>
    <n v="56.53"/>
    <n v="158.87"/>
    <n v="31.21"/>
    <n v="14.45"/>
    <n v="-76.650000000000006"/>
    <n v="215.98"/>
    <n v="92.13"/>
    <n v="78.19"/>
    <n v="11654.16"/>
    <n v="952.56"/>
    <n v="435.62"/>
    <n v="13595.08"/>
    <n v="0"/>
    <n v="0"/>
    <n v="13595.08"/>
    <n v="0"/>
    <n v="-11.777537999999998"/>
    <n v="37.049762000000001"/>
    <n v="104.12339799999999"/>
    <n v="20.455034000000001"/>
    <n v="9.4705300000000001"/>
    <n v="-50.236409999999999"/>
    <n v="141.553292"/>
    <n v="60.382001999999993"/>
    <n v="51.245725999999998"/>
    <n v="7638.1364639999993"/>
    <n v="624.30782399999998"/>
    <n v="285.50534799999997"/>
    <n v="8910.2154319999991"/>
    <n v="0"/>
    <n v="0"/>
    <n v="8910.2154319999991"/>
    <n v="0"/>
    <n v="0"/>
    <n v="0"/>
    <n v="0"/>
    <n v="0"/>
    <n v="0"/>
    <n v="0"/>
    <n v="0"/>
    <n v="0"/>
    <n v="0"/>
    <n v="0"/>
    <n v="0"/>
    <n v="0"/>
    <n v="0"/>
    <n v="0"/>
    <n v="0"/>
    <n v="0"/>
    <n v="0"/>
  </r>
  <r>
    <s v="Rosentrater"/>
    <s v="Programs"/>
    <s v="Customer Requested"/>
    <s v="New Revenue - Growth"/>
    <s v="ED"/>
    <s v="ID"/>
    <x v="9"/>
    <s v="E Distribution"/>
    <s v="2023"/>
    <n v="0"/>
    <n v="0"/>
    <n v="1711687.8799999997"/>
    <n v="1455158.0799999996"/>
    <n v="1778464.3099999996"/>
    <n v="1488698.5200000005"/>
    <n v="2099979.5900000012"/>
    <n v="2256035.9999999977"/>
    <n v="1204513.2899999996"/>
    <n v="2122937.1999999997"/>
    <n v="1739349.9100000013"/>
    <n v="1491737.4000000006"/>
    <n v="1728707.7800000007"/>
    <n v="1051048.5000000005"/>
    <n v="20128318.460000001"/>
    <n v="0"/>
    <n v="0"/>
    <n v="20128318.460000001"/>
    <n v="0"/>
    <n v="0"/>
    <n v="0"/>
    <n v="0"/>
    <n v="0"/>
    <n v="0"/>
    <n v="0"/>
    <n v="0"/>
    <n v="0"/>
    <n v="0"/>
    <n v="0"/>
    <n v="0"/>
    <n v="0"/>
    <n v="0"/>
    <n v="0"/>
    <n v="0"/>
    <n v="0"/>
    <n v="0"/>
    <n v="0"/>
    <n v="0"/>
    <n v="0"/>
    <n v="0"/>
    <n v="0"/>
    <n v="0"/>
    <n v="0"/>
    <n v="0"/>
    <n v="0"/>
    <n v="0"/>
    <n v="0"/>
    <n v="0"/>
    <n v="0"/>
    <n v="0"/>
    <n v="0"/>
    <n v="0"/>
    <n v="0"/>
  </r>
  <r>
    <s v="Rosentrater"/>
    <s v="Programs"/>
    <s v="Customer Requested"/>
    <s v="New Revenue - Growth"/>
    <s v="ED"/>
    <s v="MT"/>
    <x v="9"/>
    <s v="E Distribution"/>
    <s v="2023"/>
    <n v="0"/>
    <n v="0"/>
    <m/>
    <m/>
    <n v="238196.75"/>
    <m/>
    <m/>
    <m/>
    <m/>
    <m/>
    <m/>
    <m/>
    <m/>
    <m/>
    <n v="238196.75"/>
    <n v="0"/>
    <n v="0"/>
    <n v="238196.75"/>
    <n v="0"/>
    <n v="0"/>
    <n v="0"/>
    <n v="0"/>
    <n v="0"/>
    <n v="0"/>
    <n v="0"/>
    <n v="0"/>
    <n v="0"/>
    <n v="0"/>
    <n v="0"/>
    <n v="0"/>
    <n v="0"/>
    <n v="0"/>
    <n v="0"/>
    <n v="0"/>
    <n v="0"/>
    <n v="0"/>
    <n v="0"/>
    <n v="0"/>
    <n v="0"/>
    <n v="0"/>
    <n v="0"/>
    <n v="0"/>
    <n v="0"/>
    <n v="0"/>
    <n v="0"/>
    <n v="0"/>
    <n v="0"/>
    <n v="0"/>
    <n v="0"/>
    <n v="0"/>
    <n v="0"/>
    <n v="0"/>
    <n v="0"/>
  </r>
  <r>
    <s v="Rosentrater"/>
    <s v="Programs"/>
    <s v="Customer Requested"/>
    <s v="New Revenue - Growth"/>
    <s v="ED"/>
    <s v="WA"/>
    <x v="9"/>
    <s v="E Distribution"/>
    <s v="2023"/>
    <n v="0"/>
    <n v="0"/>
    <m/>
    <n v="1532.14"/>
    <n v="1618.97"/>
    <m/>
    <m/>
    <m/>
    <m/>
    <n v="11018.52"/>
    <m/>
    <m/>
    <m/>
    <m/>
    <n v="14169.630000000001"/>
    <n v="0"/>
    <n v="0"/>
    <n v="14169.630000000001"/>
    <n v="0"/>
    <n v="0"/>
    <n v="0"/>
    <n v="0"/>
    <n v="0"/>
    <n v="0"/>
    <n v="0"/>
    <n v="0"/>
    <n v="0"/>
    <n v="0"/>
    <n v="0"/>
    <n v="0"/>
    <n v="0"/>
    <n v="0"/>
    <n v="0"/>
    <n v="0"/>
    <n v="0"/>
    <n v="0"/>
    <n v="0"/>
    <n v="0"/>
    <n v="0"/>
    <n v="0"/>
    <n v="0"/>
    <n v="0"/>
    <n v="0"/>
    <n v="0"/>
    <n v="0"/>
    <n v="0"/>
    <n v="0"/>
    <n v="0"/>
    <n v="0"/>
    <n v="0"/>
    <n v="0"/>
    <n v="0"/>
    <n v="0"/>
  </r>
  <r>
    <s v="Rosentrater"/>
    <s v="Programs"/>
    <s v="Customer Requested"/>
    <s v="New Revenue - Growth"/>
    <s v="ED"/>
    <s v="WA"/>
    <x v="9"/>
    <s v="E Distribution"/>
    <s v="2023"/>
    <n v="1"/>
    <n v="0"/>
    <n v="4505542.3299999991"/>
    <n v="5772435.2699999949"/>
    <n v="5798256.5199999958"/>
    <n v="4459972.2200000025"/>
    <n v="2515864.6500000004"/>
    <n v="3986808.9500000034"/>
    <n v="2653675.8599999994"/>
    <n v="2643662.7300000004"/>
    <n v="3358486.0700000003"/>
    <n v="4700677.9800000051"/>
    <n v="4199254.8099999968"/>
    <n v="3808235.37"/>
    <n v="48402872.75999999"/>
    <n v="0"/>
    <n v="0"/>
    <n v="48402872.75999999"/>
    <n v="0"/>
    <n v="4505542.3299999991"/>
    <n v="5772435.2699999949"/>
    <n v="5798256.5199999958"/>
    <n v="4459972.2200000025"/>
    <n v="2515864.6500000004"/>
    <n v="3986808.9500000034"/>
    <n v="2653675.8599999994"/>
    <n v="2643662.7300000004"/>
    <n v="3358486.0700000003"/>
    <n v="4700677.9800000051"/>
    <n v="4199254.8099999968"/>
    <n v="3808235.37"/>
    <n v="48402872.75999999"/>
    <n v="0"/>
    <n v="0"/>
    <n v="48402872.75999999"/>
    <n v="0"/>
    <n v="0"/>
    <n v="0"/>
    <n v="0"/>
    <n v="0"/>
    <n v="0"/>
    <n v="0"/>
    <n v="0"/>
    <n v="0"/>
    <n v="0"/>
    <n v="0"/>
    <n v="0"/>
    <n v="0"/>
    <n v="0"/>
    <n v="0"/>
    <n v="0"/>
    <n v="0"/>
    <n v="0"/>
  </r>
  <r>
    <s v="Rosentrater"/>
    <s v="Programs"/>
    <s v="Customer Requested"/>
    <s v="New Revenue - Growth"/>
    <s v="GD"/>
    <s v="ID"/>
    <x v="11"/>
    <s v="G Distribution"/>
    <s v="2023"/>
    <n v="0"/>
    <n v="0"/>
    <n v="470545.95000000007"/>
    <n v="371746.44999999995"/>
    <n v="468578.17000000004"/>
    <n v="570526.57000000007"/>
    <n v="853069.28000000026"/>
    <n v="863445.36000000022"/>
    <n v="667640.62"/>
    <n v="853389.34"/>
    <n v="972706.11"/>
    <n v="976001.08"/>
    <n v="883048.83000000007"/>
    <n v="390303.05000000005"/>
    <n v="8341000.8100000005"/>
    <n v="0"/>
    <n v="0"/>
    <n v="8341000.8100000005"/>
    <n v="0"/>
    <n v="0"/>
    <n v="0"/>
    <n v="0"/>
    <n v="0"/>
    <n v="0"/>
    <n v="0"/>
    <n v="0"/>
    <n v="0"/>
    <n v="0"/>
    <n v="0"/>
    <n v="0"/>
    <n v="0"/>
    <n v="0"/>
    <n v="0"/>
    <n v="0"/>
    <n v="0"/>
    <n v="0"/>
    <n v="0"/>
    <n v="0"/>
    <n v="0"/>
    <n v="0"/>
    <n v="0"/>
    <n v="0"/>
    <n v="0"/>
    <n v="0"/>
    <n v="0"/>
    <n v="0"/>
    <n v="0"/>
    <n v="0"/>
    <n v="0"/>
    <n v="0"/>
    <n v="0"/>
    <n v="0"/>
    <n v="0"/>
  </r>
  <r>
    <s v="Rosentrater"/>
    <s v="Programs"/>
    <s v="Customer Requested"/>
    <s v="New Revenue - Growth"/>
    <s v="GD"/>
    <s v="OR"/>
    <x v="11"/>
    <s v="G Distribution"/>
    <s v="2023"/>
    <n v="0"/>
    <n v="0"/>
    <n v="715980.60000000009"/>
    <n v="645999.29000000015"/>
    <n v="815378.03999999992"/>
    <n v="631455.67999999993"/>
    <n v="1095579.47"/>
    <n v="1053638.49"/>
    <n v="447145.33999999997"/>
    <n v="733576.49000000022"/>
    <n v="803588.74"/>
    <n v="888410.05999999982"/>
    <n v="938046.7899999998"/>
    <n v="789738.06000000029"/>
    <n v="9558537.0500000007"/>
    <n v="0"/>
    <n v="0"/>
    <n v="9558537.0500000007"/>
    <n v="0"/>
    <n v="0"/>
    <n v="0"/>
    <n v="0"/>
    <n v="0"/>
    <n v="0"/>
    <n v="0"/>
    <n v="0"/>
    <n v="0"/>
    <n v="0"/>
    <n v="0"/>
    <n v="0"/>
    <n v="0"/>
    <n v="0"/>
    <n v="0"/>
    <n v="0"/>
    <n v="0"/>
    <n v="0"/>
    <n v="0"/>
    <n v="0"/>
    <n v="0"/>
    <n v="0"/>
    <n v="0"/>
    <n v="0"/>
    <n v="0"/>
    <n v="0"/>
    <n v="0"/>
    <n v="0"/>
    <n v="0"/>
    <n v="0"/>
    <n v="0"/>
    <n v="0"/>
    <n v="0"/>
    <n v="0"/>
    <n v="0"/>
  </r>
  <r>
    <s v="Rosentrater"/>
    <s v="Programs"/>
    <s v="Customer Requested"/>
    <s v="New Revenue - Growth"/>
    <s v="GD"/>
    <s v="WA"/>
    <x v="11"/>
    <s v="G Distribution"/>
    <s v="2023"/>
    <n v="0"/>
    <n v="1"/>
    <n v="623489.38000000012"/>
    <n v="2692413.1500000008"/>
    <n v="1814997.9799999997"/>
    <n v="2055252.4099999995"/>
    <n v="1931894.4199999997"/>
    <n v="1400267.2799999977"/>
    <n v="1106034.4700000004"/>
    <n v="1462285.8099999998"/>
    <n v="1594084.2400000002"/>
    <n v="1679612.7900000007"/>
    <n v="2130689.2400000007"/>
    <n v="1776079.1000000006"/>
    <n v="20267100.270000003"/>
    <n v="0"/>
    <n v="0"/>
    <n v="20267100.270000003"/>
    <n v="0"/>
    <n v="0"/>
    <n v="0"/>
    <n v="0"/>
    <n v="0"/>
    <n v="0"/>
    <n v="0"/>
    <n v="0"/>
    <n v="0"/>
    <n v="0"/>
    <n v="0"/>
    <n v="0"/>
    <n v="0"/>
    <n v="0"/>
    <n v="0"/>
    <n v="0"/>
    <n v="0"/>
    <n v="0"/>
    <n v="623489.38000000012"/>
    <n v="2692413.1500000008"/>
    <n v="1814997.9799999997"/>
    <n v="2055252.4099999995"/>
    <n v="1931894.4199999997"/>
    <n v="1400267.2799999977"/>
    <n v="1106034.4700000004"/>
    <n v="1462285.8099999998"/>
    <n v="1594084.2400000002"/>
    <n v="1679612.7900000007"/>
    <n v="2130689.2400000007"/>
    <n v="1776079.1000000006"/>
    <n v="20267100.270000003"/>
    <n v="0"/>
    <n v="0"/>
    <n v="20267100.270000003"/>
    <n v="0"/>
  </r>
  <r>
    <s v="Rosentrater"/>
    <s v="Programs"/>
    <s v="Failed Plant &amp; Operations"/>
    <s v="Electric Storm"/>
    <s v="ED"/>
    <s v="AN"/>
    <x v="3"/>
    <s v="Transmission"/>
    <s v="2023"/>
    <n v="0.65539999999999998"/>
    <n v="0"/>
    <n v="100523.48000000013"/>
    <n v="36936.58"/>
    <n v="98055.29"/>
    <n v="18750.22"/>
    <n v="174968.50000000003"/>
    <n v="163350.54"/>
    <n v="54683.329999999994"/>
    <n v="7220.7099999999982"/>
    <n v="167344.28999999998"/>
    <n v="106112.29999999999"/>
    <n v="196872.61"/>
    <n v="17633.78"/>
    <n v="1142451.6300000001"/>
    <n v="0"/>
    <n v="0"/>
    <n v="1142451.6300000001"/>
    <n v="0"/>
    <n v="65883.088792000082"/>
    <n v="24208.234532000002"/>
    <n v="64265.437065999991"/>
    <n v="12288.894188"/>
    <n v="114674.35490000002"/>
    <n v="107059.943916"/>
    <n v="35839.454481999994"/>
    <n v="4732.4533339999989"/>
    <n v="109677.44766599998"/>
    <n v="69546.001419999986"/>
    <n v="129030.30859399999"/>
    <n v="11557.179412"/>
    <n v="748762.79830200004"/>
    <n v="0"/>
    <n v="0"/>
    <n v="748762.79830200004"/>
    <n v="0"/>
    <n v="0"/>
    <n v="0"/>
    <n v="0"/>
    <n v="0"/>
    <n v="0"/>
    <n v="0"/>
    <n v="0"/>
    <n v="0"/>
    <n v="0"/>
    <n v="0"/>
    <n v="0"/>
    <n v="0"/>
    <n v="0"/>
    <n v="0"/>
    <n v="0"/>
    <n v="0"/>
    <n v="0"/>
  </r>
  <r>
    <s v="Rosentrater"/>
    <s v="Programs"/>
    <s v="Failed Plant &amp; Operations"/>
    <s v="Electric Storm"/>
    <s v="ED"/>
    <s v="ID"/>
    <x v="9"/>
    <s v="E Distribution"/>
    <s v="2023"/>
    <n v="0"/>
    <n v="0"/>
    <n v="29783.250000000007"/>
    <n v="15566.339999999998"/>
    <n v="31451.13"/>
    <n v="32743.569999999992"/>
    <n v="62521.880000000005"/>
    <n v="58417.95"/>
    <n v="21735.259999999995"/>
    <n v="15916.869999999997"/>
    <n v="45203.700000000004"/>
    <n v="33392.32"/>
    <n v="27152.53"/>
    <n v="50467.12"/>
    <n v="424351.92000000004"/>
    <n v="0"/>
    <n v="0"/>
    <n v="424351.92000000004"/>
    <n v="0"/>
    <n v="0"/>
    <n v="0"/>
    <n v="0"/>
    <n v="0"/>
    <n v="0"/>
    <n v="0"/>
    <n v="0"/>
    <n v="0"/>
    <n v="0"/>
    <n v="0"/>
    <n v="0"/>
    <n v="0"/>
    <n v="0"/>
    <n v="0"/>
    <n v="0"/>
    <n v="0"/>
    <n v="0"/>
    <n v="0"/>
    <n v="0"/>
    <n v="0"/>
    <n v="0"/>
    <n v="0"/>
    <n v="0"/>
    <n v="0"/>
    <n v="0"/>
    <n v="0"/>
    <n v="0"/>
    <n v="0"/>
    <n v="0"/>
    <n v="0"/>
    <n v="0"/>
    <n v="0"/>
    <n v="0"/>
    <n v="0"/>
  </r>
  <r>
    <s v="Rosentrater"/>
    <s v="Programs"/>
    <s v="Failed Plant &amp; Operations"/>
    <s v="Electric Storm"/>
    <s v="ED"/>
    <s v="WA"/>
    <x v="9"/>
    <s v="E Distribution"/>
    <s v="2023"/>
    <n v="0"/>
    <n v="0"/>
    <m/>
    <m/>
    <m/>
    <m/>
    <m/>
    <m/>
    <m/>
    <m/>
    <m/>
    <n v="845.54"/>
    <m/>
    <m/>
    <n v="845.54"/>
    <n v="0"/>
    <n v="0"/>
    <n v="845.54"/>
    <n v="0"/>
    <n v="0"/>
    <n v="0"/>
    <n v="0"/>
    <n v="0"/>
    <n v="0"/>
    <n v="0"/>
    <n v="0"/>
    <n v="0"/>
    <n v="0"/>
    <n v="0"/>
    <n v="0"/>
    <n v="0"/>
    <n v="0"/>
    <n v="0"/>
    <n v="0"/>
    <n v="0"/>
    <n v="0"/>
    <n v="0"/>
    <n v="0"/>
    <n v="0"/>
    <n v="0"/>
    <n v="0"/>
    <n v="0"/>
    <n v="0"/>
    <n v="0"/>
    <n v="0"/>
    <n v="0"/>
    <n v="0"/>
    <n v="0"/>
    <n v="0"/>
    <n v="0"/>
    <n v="0"/>
    <n v="0"/>
    <n v="0"/>
  </r>
  <r>
    <s v="Rosentrater"/>
    <s v="Programs"/>
    <s v="Failed Plant &amp; Operations"/>
    <s v="Electric Storm"/>
    <s v="ED"/>
    <s v="WA"/>
    <x v="9"/>
    <s v="E Distribution"/>
    <s v="2023"/>
    <n v="1"/>
    <n v="0"/>
    <n v="285876.3299999999"/>
    <n v="41227.979999999996"/>
    <n v="51164.040000000023"/>
    <n v="24821.739999999994"/>
    <n v="35851.729999999996"/>
    <n v="266338.59999999998"/>
    <n v="23746.179999999993"/>
    <n v="527470.09999999986"/>
    <n v="1215778.3299999998"/>
    <n v="86084.07"/>
    <n v="27824.350000000006"/>
    <n v="41594.21"/>
    <n v="2627777.6599999992"/>
    <n v="0"/>
    <n v="0"/>
    <n v="2627777.6599999992"/>
    <n v="0"/>
    <n v="285876.3299999999"/>
    <n v="41227.979999999996"/>
    <n v="51164.040000000023"/>
    <n v="24821.739999999994"/>
    <n v="35851.729999999996"/>
    <n v="266338.59999999998"/>
    <n v="23746.179999999993"/>
    <n v="527470.09999999986"/>
    <n v="1215778.3299999998"/>
    <n v="86084.07"/>
    <n v="27824.350000000006"/>
    <n v="41594.21"/>
    <n v="2627777.6599999992"/>
    <n v="0"/>
    <n v="0"/>
    <n v="2627777.6599999992"/>
    <n v="0"/>
    <n v="0"/>
    <n v="0"/>
    <n v="0"/>
    <n v="0"/>
    <n v="0"/>
    <n v="0"/>
    <n v="0"/>
    <n v="0"/>
    <n v="0"/>
    <n v="0"/>
    <n v="0"/>
    <n v="0"/>
    <n v="0"/>
    <n v="0"/>
    <n v="0"/>
    <n v="0"/>
    <n v="0"/>
  </r>
  <r>
    <s v="Rosentrater"/>
    <s v="Programs"/>
    <s v="Failed Plant &amp; Operations"/>
    <s v="Gas Non-Revenue Program"/>
    <s v="GD"/>
    <s v="ID"/>
    <x v="11"/>
    <s v="G Distribution"/>
    <s v="2023"/>
    <n v="0"/>
    <n v="0"/>
    <n v="49814.66"/>
    <n v="364496.76999999996"/>
    <n v="39230.619999999995"/>
    <n v="69693.89"/>
    <n v="108951.85999999999"/>
    <n v="90154.420000000013"/>
    <n v="109621.57"/>
    <n v="121440.04999999999"/>
    <n v="174007.53000000006"/>
    <n v="62169.5"/>
    <n v="76138.109999999986"/>
    <n v="-29901.420000000002"/>
    <n v="1235817.56"/>
    <n v="0"/>
    <n v="0"/>
    <n v="1235817.56"/>
    <n v="0"/>
    <n v="0"/>
    <n v="0"/>
    <n v="0"/>
    <n v="0"/>
    <n v="0"/>
    <n v="0"/>
    <n v="0"/>
    <n v="0"/>
    <n v="0"/>
    <n v="0"/>
    <n v="0"/>
    <n v="0"/>
    <n v="0"/>
    <n v="0"/>
    <n v="0"/>
    <n v="0"/>
    <n v="0"/>
    <n v="0"/>
    <n v="0"/>
    <n v="0"/>
    <n v="0"/>
    <n v="0"/>
    <n v="0"/>
    <n v="0"/>
    <n v="0"/>
    <n v="0"/>
    <n v="0"/>
    <n v="0"/>
    <n v="0"/>
    <n v="0"/>
    <n v="0"/>
    <n v="0"/>
    <n v="0"/>
    <n v="0"/>
  </r>
  <r>
    <s v="Rosentrater"/>
    <s v="Programs"/>
    <s v="Failed Plant &amp; Operations"/>
    <s v="Gas Non-Revenue Program"/>
    <s v="GD"/>
    <s v="OR"/>
    <x v="11"/>
    <s v="G Distribution"/>
    <s v="2023"/>
    <n v="0"/>
    <n v="0"/>
    <n v="323077.87999999995"/>
    <n v="317209.00999999989"/>
    <n v="466120.30000000005"/>
    <n v="332292.34999999992"/>
    <n v="778329.21000000008"/>
    <n v="585464.41000000015"/>
    <n v="432231.24000000011"/>
    <n v="646960.77"/>
    <n v="517426.58999999997"/>
    <n v="413654.27000000008"/>
    <n v="236603.19999999998"/>
    <n v="224088.1"/>
    <n v="5273457.330000001"/>
    <n v="0"/>
    <n v="0"/>
    <n v="5273457.330000001"/>
    <n v="0"/>
    <n v="0"/>
    <n v="0"/>
    <n v="0"/>
    <n v="0"/>
    <n v="0"/>
    <n v="0"/>
    <n v="0"/>
    <n v="0"/>
    <n v="0"/>
    <n v="0"/>
    <n v="0"/>
    <n v="0"/>
    <n v="0"/>
    <n v="0"/>
    <n v="0"/>
    <n v="0"/>
    <n v="0"/>
    <n v="0"/>
    <n v="0"/>
    <n v="0"/>
    <n v="0"/>
    <n v="0"/>
    <n v="0"/>
    <n v="0"/>
    <n v="0"/>
    <n v="0"/>
    <n v="0"/>
    <n v="0"/>
    <n v="0"/>
    <n v="0"/>
    <n v="0"/>
    <n v="0"/>
    <n v="0"/>
    <n v="0"/>
  </r>
  <r>
    <s v="Rosentrater"/>
    <s v="Programs"/>
    <s v="Failed Plant &amp; Operations"/>
    <s v="Gas Non-Revenue Program"/>
    <s v="GD"/>
    <s v="WA"/>
    <x v="11"/>
    <s v="G Distribution"/>
    <s v="2023"/>
    <n v="0"/>
    <n v="1"/>
    <n v="149092.38999999998"/>
    <n v="138043.41999999998"/>
    <n v="252693.41000000006"/>
    <n v="249141.02000000005"/>
    <n v="377424"/>
    <n v="482483.63"/>
    <n v="492652.35000000009"/>
    <n v="406187.78"/>
    <n v="402102.70999999996"/>
    <n v="695287.54999999993"/>
    <n v="350273.33999999997"/>
    <n v="274993.26"/>
    <n v="4270374.8599999994"/>
    <n v="0"/>
    <n v="0"/>
    <n v="4270374.8599999994"/>
    <n v="0"/>
    <n v="0"/>
    <n v="0"/>
    <n v="0"/>
    <n v="0"/>
    <n v="0"/>
    <n v="0"/>
    <n v="0"/>
    <n v="0"/>
    <n v="0"/>
    <n v="0"/>
    <n v="0"/>
    <n v="0"/>
    <n v="0"/>
    <n v="0"/>
    <n v="0"/>
    <n v="0"/>
    <n v="0"/>
    <n v="149092.38999999998"/>
    <n v="138043.41999999998"/>
    <n v="252693.41000000006"/>
    <n v="249141.02000000005"/>
    <n v="377424"/>
    <n v="482483.63"/>
    <n v="492652.35000000009"/>
    <n v="406187.78"/>
    <n v="402102.70999999996"/>
    <n v="695287.54999999993"/>
    <n v="350273.33999999997"/>
    <n v="274993.26"/>
    <n v="4270374.8599999994"/>
    <n v="0"/>
    <n v="0"/>
    <n v="4270374.8599999994"/>
    <n v="0"/>
  </r>
  <r>
    <s v="Rosentrater"/>
    <s v="Programs"/>
    <s v="Failed Plant &amp; Operations"/>
    <s v="Meter Minor Blanket"/>
    <s v="ED"/>
    <s v="ID"/>
    <x v="9"/>
    <s v="E Distribution"/>
    <s v="2023"/>
    <n v="0"/>
    <n v="0"/>
    <n v="8583.6500000000015"/>
    <n v="10059.91"/>
    <n v="12624.080000000002"/>
    <n v="9334.57"/>
    <n v="19248.039999999997"/>
    <n v="14068.949999999999"/>
    <n v="10426.77"/>
    <n v="20748.61"/>
    <n v="19764.36"/>
    <n v="15586.43"/>
    <n v="9579.64"/>
    <n v="14250.83"/>
    <n v="164275.84"/>
    <n v="0"/>
    <n v="0"/>
    <n v="164275.84"/>
    <n v="0"/>
    <n v="0"/>
    <n v="0"/>
    <n v="0"/>
    <n v="0"/>
    <n v="0"/>
    <n v="0"/>
    <n v="0"/>
    <n v="0"/>
    <n v="0"/>
    <n v="0"/>
    <n v="0"/>
    <n v="0"/>
    <n v="0"/>
    <n v="0"/>
    <n v="0"/>
    <n v="0"/>
    <n v="0"/>
    <n v="0"/>
    <n v="0"/>
    <n v="0"/>
    <n v="0"/>
    <n v="0"/>
    <n v="0"/>
    <n v="0"/>
    <n v="0"/>
    <n v="0"/>
    <n v="0"/>
    <n v="0"/>
    <n v="0"/>
    <n v="0"/>
    <n v="0"/>
    <n v="0"/>
    <n v="0"/>
    <n v="0"/>
  </r>
  <r>
    <s v="Rosentrater"/>
    <s v="Programs"/>
    <s v="Failed Plant &amp; Operations"/>
    <s v="Meter Minor Blanket"/>
    <s v="ED"/>
    <s v="WA"/>
    <x v="9"/>
    <s v="E Distribution"/>
    <s v="2023"/>
    <n v="1"/>
    <n v="0"/>
    <n v="2573.12"/>
    <n v="3304.0699999999997"/>
    <n v="7110.9"/>
    <n v="4863.46"/>
    <n v="2861.47"/>
    <n v="3166.5"/>
    <n v="8788.14"/>
    <n v="10253.4"/>
    <n v="10106"/>
    <n v="10217.6"/>
    <n v="5431.71"/>
    <n v="13493.61"/>
    <n v="82169.98"/>
    <n v="0"/>
    <n v="0"/>
    <n v="82169.98"/>
    <n v="0"/>
    <n v="2573.12"/>
    <n v="3304.0699999999997"/>
    <n v="7110.9"/>
    <n v="4863.46"/>
    <n v="2861.47"/>
    <n v="3166.5"/>
    <n v="8788.14"/>
    <n v="10253.4"/>
    <n v="10106"/>
    <n v="10217.6"/>
    <n v="5431.71"/>
    <n v="13493.61"/>
    <n v="82169.98"/>
    <n v="0"/>
    <n v="0"/>
    <n v="82169.98"/>
    <n v="0"/>
    <n v="0"/>
    <n v="0"/>
    <n v="0"/>
    <n v="0"/>
    <n v="0"/>
    <n v="0"/>
    <n v="0"/>
    <n v="0"/>
    <n v="0"/>
    <n v="0"/>
    <n v="0"/>
    <n v="0"/>
    <n v="0"/>
    <n v="0"/>
    <n v="0"/>
    <n v="0"/>
    <n v="0"/>
  </r>
  <r>
    <s v="Rosentrater"/>
    <s v="Programs"/>
    <s v="Performance &amp; Capacity"/>
    <s v="Distribution System Reinforcements"/>
    <s v="ED"/>
    <s v="ID"/>
    <x v="9"/>
    <s v="E Distribution"/>
    <s v="2023"/>
    <n v="0"/>
    <n v="0"/>
    <n v="1018.66"/>
    <n v="541288.32999999996"/>
    <n v="3842.97"/>
    <n v="240981.39"/>
    <n v="90079.6"/>
    <m/>
    <n v="793550.57"/>
    <n v="596502.82000000007"/>
    <n v="83998.44"/>
    <n v="51206.520000000004"/>
    <n v="613796.81000000006"/>
    <n v="2676259.7999999998"/>
    <n v="5692525.9100000001"/>
    <n v="0"/>
    <n v="0"/>
    <n v="5692525.9100000001"/>
    <n v="0"/>
    <n v="0"/>
    <n v="0"/>
    <n v="0"/>
    <n v="0"/>
    <n v="0"/>
    <n v="0"/>
    <n v="0"/>
    <n v="0"/>
    <n v="0"/>
    <n v="0"/>
    <n v="0"/>
    <n v="0"/>
    <n v="0"/>
    <n v="0"/>
    <n v="0"/>
    <n v="0"/>
    <n v="0"/>
    <n v="0"/>
    <n v="0"/>
    <n v="0"/>
    <n v="0"/>
    <n v="0"/>
    <n v="0"/>
    <n v="0"/>
    <n v="0"/>
    <n v="0"/>
    <n v="0"/>
    <n v="0"/>
    <n v="0"/>
    <n v="0"/>
    <n v="0"/>
    <n v="0"/>
    <n v="0"/>
    <n v="0"/>
  </r>
  <r>
    <s v="Rosentrater"/>
    <s v="Programs"/>
    <s v="Performance &amp; Capacity"/>
    <s v="Distribution System Reinforcements"/>
    <s v="ED"/>
    <s v="ID"/>
    <x v="15"/>
    <s v="General"/>
    <s v="2023"/>
    <n v="0"/>
    <n v="0"/>
    <m/>
    <m/>
    <m/>
    <m/>
    <m/>
    <m/>
    <m/>
    <m/>
    <m/>
    <m/>
    <m/>
    <n v="13283.7"/>
    <n v="13283.7"/>
    <n v="0"/>
    <n v="0"/>
    <n v="13283.7"/>
    <n v="0"/>
    <n v="0"/>
    <n v="0"/>
    <n v="0"/>
    <n v="0"/>
    <n v="0"/>
    <n v="0"/>
    <n v="0"/>
    <n v="0"/>
    <n v="0"/>
    <n v="0"/>
    <n v="0"/>
    <n v="0"/>
    <n v="0"/>
    <n v="0"/>
    <n v="0"/>
    <n v="0"/>
    <n v="0"/>
    <n v="0"/>
    <n v="0"/>
    <n v="0"/>
    <n v="0"/>
    <n v="0"/>
    <n v="0"/>
    <n v="0"/>
    <n v="0"/>
    <n v="0"/>
    <n v="0"/>
    <n v="0"/>
    <n v="0"/>
    <n v="0"/>
    <n v="0"/>
    <n v="0"/>
    <n v="0"/>
    <n v="0"/>
  </r>
  <r>
    <s v="Rosentrater"/>
    <s v="Programs"/>
    <s v="Performance &amp; Capacity"/>
    <s v="Distribution System Reinforcements"/>
    <s v="ED"/>
    <s v="WA"/>
    <x v="9"/>
    <s v="E Distribution"/>
    <s v="2023"/>
    <n v="1"/>
    <n v="0"/>
    <n v="200571.26"/>
    <n v="1719107.21"/>
    <n v="9795.0499999999975"/>
    <n v="243003.41999999998"/>
    <m/>
    <n v="641288.36999999988"/>
    <n v="6456.6899999999987"/>
    <n v="15092.48"/>
    <n v="854316.13000000012"/>
    <n v="1795474.42"/>
    <n v="325681.53999999998"/>
    <n v="1245302.5"/>
    <n v="7056089.0699999994"/>
    <n v="0"/>
    <n v="0"/>
    <n v="7056089.0699999994"/>
    <n v="0"/>
    <n v="200571.26"/>
    <n v="1719107.21"/>
    <n v="9795.0499999999975"/>
    <n v="243003.41999999998"/>
    <n v="0"/>
    <n v="641288.36999999988"/>
    <n v="6456.6899999999987"/>
    <n v="15092.48"/>
    <n v="854316.13000000012"/>
    <n v="1795474.42"/>
    <n v="325681.53999999998"/>
    <n v="1245302.5"/>
    <n v="7056089.0699999994"/>
    <n v="0"/>
    <n v="0"/>
    <n v="7056089.0699999994"/>
    <n v="0"/>
    <n v="0"/>
    <n v="0"/>
    <n v="0"/>
    <n v="0"/>
    <n v="0"/>
    <n v="0"/>
    <n v="0"/>
    <n v="0"/>
    <n v="0"/>
    <n v="0"/>
    <n v="0"/>
    <n v="0"/>
    <n v="0"/>
    <n v="0"/>
    <n v="0"/>
    <n v="0"/>
    <n v="0"/>
  </r>
  <r>
    <s v="Rosentrater"/>
    <s v="Programs"/>
    <s v="Performance &amp; Capacity"/>
    <s v="Downtown Network - Performance &amp; Capacity"/>
    <s v="ED"/>
    <s v="WA"/>
    <x v="9"/>
    <s v="E Distribution"/>
    <s v="2023"/>
    <n v="1"/>
    <n v="0"/>
    <n v="9692.5499999999993"/>
    <n v="3058.51"/>
    <n v="4962.21"/>
    <n v="3710.5"/>
    <n v="2277.4699999999998"/>
    <n v="4385.75"/>
    <n v="136526.62000000017"/>
    <n v="4799.8"/>
    <n v="7482.1200000000008"/>
    <n v="108584.45"/>
    <n v="259977.5"/>
    <n v="22108.639999999999"/>
    <n v="567566.12000000023"/>
    <n v="0"/>
    <n v="0"/>
    <n v="567566.12000000023"/>
    <n v="0"/>
    <n v="9692.5499999999993"/>
    <n v="3058.51"/>
    <n v="4962.21"/>
    <n v="3710.5"/>
    <n v="2277.4699999999998"/>
    <n v="4385.75"/>
    <n v="136526.62000000017"/>
    <n v="4799.8"/>
    <n v="7482.1200000000008"/>
    <n v="108584.45"/>
    <n v="259977.5"/>
    <n v="22108.639999999999"/>
    <n v="567566.12000000023"/>
    <n v="0"/>
    <n v="0"/>
    <n v="567566.12000000023"/>
    <n v="0"/>
    <n v="0"/>
    <n v="0"/>
    <n v="0"/>
    <n v="0"/>
    <n v="0"/>
    <n v="0"/>
    <n v="0"/>
    <n v="0"/>
    <n v="0"/>
    <n v="0"/>
    <n v="0"/>
    <n v="0"/>
    <n v="0"/>
    <n v="0"/>
    <n v="0"/>
    <n v="0"/>
    <n v="0"/>
  </r>
  <r>
    <s v="Rosentrater"/>
    <s v="Programs"/>
    <s v="Performance &amp; Capacity"/>
    <s v="Gas Airway Heights HP Reinforcement"/>
    <s v="GD"/>
    <s v="WA"/>
    <x v="11"/>
    <s v="G Distribution"/>
    <s v="2023"/>
    <n v="0"/>
    <n v="1"/>
    <n v="3248.65"/>
    <n v="1295.94"/>
    <n v="-13368.53"/>
    <n v="3537.82"/>
    <n v="369.3"/>
    <n v="323.82"/>
    <m/>
    <m/>
    <m/>
    <m/>
    <m/>
    <m/>
    <n v="-4593.0000000000009"/>
    <n v="0"/>
    <n v="0"/>
    <n v="-4593.0000000000009"/>
    <n v="0"/>
    <n v="0"/>
    <n v="0"/>
    <n v="0"/>
    <n v="0"/>
    <n v="0"/>
    <n v="0"/>
    <n v="0"/>
    <n v="0"/>
    <n v="0"/>
    <n v="0"/>
    <n v="0"/>
    <n v="0"/>
    <n v="0"/>
    <n v="0"/>
    <n v="0"/>
    <n v="0"/>
    <n v="0"/>
    <n v="3248.65"/>
    <n v="1295.94"/>
    <n v="-13368.53"/>
    <n v="3537.82"/>
    <n v="369.3"/>
    <n v="323.82"/>
    <n v="0"/>
    <n v="0"/>
    <n v="0"/>
    <n v="0"/>
    <n v="0"/>
    <n v="0"/>
    <n v="-4593.0000000000009"/>
    <n v="0"/>
    <n v="0"/>
    <n v="-4593.0000000000009"/>
    <n v="0"/>
  </r>
  <r>
    <s v="Rosentrater"/>
    <s v="Programs"/>
    <s v="Performance &amp; Capacity"/>
    <s v="Gas Reinforcement Program"/>
    <s v="GD"/>
    <s v="ID"/>
    <x v="11"/>
    <s v="G Distribution"/>
    <s v="2023"/>
    <n v="0"/>
    <n v="0"/>
    <n v="20241.04"/>
    <n v="130493.03"/>
    <n v="2240.52"/>
    <n v="3596"/>
    <n v="26802.29"/>
    <n v="41950.15"/>
    <n v="-339.32"/>
    <n v="14728.09"/>
    <n v="8981.14"/>
    <n v="14052.93"/>
    <n v="29274.799999999996"/>
    <n v="206.79"/>
    <n v="292227.45999999996"/>
    <n v="0"/>
    <n v="0"/>
    <n v="292227.45999999996"/>
    <n v="0"/>
    <n v="0"/>
    <n v="0"/>
    <n v="0"/>
    <n v="0"/>
    <n v="0"/>
    <n v="0"/>
    <n v="0"/>
    <n v="0"/>
    <n v="0"/>
    <n v="0"/>
    <n v="0"/>
    <n v="0"/>
    <n v="0"/>
    <n v="0"/>
    <n v="0"/>
    <n v="0"/>
    <n v="0"/>
    <n v="0"/>
    <n v="0"/>
    <n v="0"/>
    <n v="0"/>
    <n v="0"/>
    <n v="0"/>
    <n v="0"/>
    <n v="0"/>
    <n v="0"/>
    <n v="0"/>
    <n v="0"/>
    <n v="0"/>
    <n v="0"/>
    <n v="0"/>
    <n v="0"/>
    <n v="0"/>
    <n v="0"/>
  </r>
  <r>
    <s v="Rosentrater"/>
    <s v="Programs"/>
    <s v="Performance &amp; Capacity"/>
    <s v="Gas Reinforcement Program"/>
    <s v="GD"/>
    <s v="OR"/>
    <x v="11"/>
    <s v="G Distribution"/>
    <s v="2023"/>
    <n v="0"/>
    <n v="0"/>
    <n v="5843.3"/>
    <n v="3286.8199999999997"/>
    <n v="11919.57"/>
    <n v="34455.85"/>
    <n v="20965.740000000002"/>
    <n v="28643.05"/>
    <n v="6416.93"/>
    <n v="31973.479999999996"/>
    <n v="8183.6799999999994"/>
    <n v="-33253.25"/>
    <n v="1527.47"/>
    <n v="3923.31"/>
    <n v="123885.94999999998"/>
    <n v="0"/>
    <n v="0"/>
    <n v="123885.94999999998"/>
    <n v="0"/>
    <n v="0"/>
    <n v="0"/>
    <n v="0"/>
    <n v="0"/>
    <n v="0"/>
    <n v="0"/>
    <n v="0"/>
    <n v="0"/>
    <n v="0"/>
    <n v="0"/>
    <n v="0"/>
    <n v="0"/>
    <n v="0"/>
    <n v="0"/>
    <n v="0"/>
    <n v="0"/>
    <n v="0"/>
    <n v="0"/>
    <n v="0"/>
    <n v="0"/>
    <n v="0"/>
    <n v="0"/>
    <n v="0"/>
    <n v="0"/>
    <n v="0"/>
    <n v="0"/>
    <n v="0"/>
    <n v="0"/>
    <n v="0"/>
    <n v="0"/>
    <n v="0"/>
    <n v="0"/>
    <n v="0"/>
    <n v="0"/>
  </r>
  <r>
    <s v="Rosentrater"/>
    <s v="Programs"/>
    <s v="Performance &amp; Capacity"/>
    <s v="Gas Reinforcement Program"/>
    <s v="GD"/>
    <s v="WA"/>
    <x v="11"/>
    <s v="G Distribution"/>
    <s v="2023"/>
    <n v="0"/>
    <n v="1"/>
    <n v="1290.4000000000001"/>
    <n v="232874.71"/>
    <n v="2632.53"/>
    <n v="13010.56"/>
    <n v="10883.859999999999"/>
    <n v="12938.85"/>
    <n v="17359.71"/>
    <n v="2501.64"/>
    <n v="5674.24"/>
    <n v="176693.77"/>
    <n v="15650.51"/>
    <n v="4833.8999999999996"/>
    <n v="496344.68000000005"/>
    <n v="0"/>
    <n v="0"/>
    <n v="496344.68000000005"/>
    <n v="0"/>
    <n v="0"/>
    <n v="0"/>
    <n v="0"/>
    <n v="0"/>
    <n v="0"/>
    <n v="0"/>
    <n v="0"/>
    <n v="0"/>
    <n v="0"/>
    <n v="0"/>
    <n v="0"/>
    <n v="0"/>
    <n v="0"/>
    <n v="0"/>
    <n v="0"/>
    <n v="0"/>
    <n v="0"/>
    <n v="1290.4000000000001"/>
    <n v="232874.71"/>
    <n v="2632.53"/>
    <n v="13010.56"/>
    <n v="10883.859999999999"/>
    <n v="12938.85"/>
    <n v="17359.71"/>
    <n v="2501.64"/>
    <n v="5674.24"/>
    <n v="176693.77"/>
    <n v="15650.51"/>
    <n v="4833.8999999999996"/>
    <n v="496344.68000000005"/>
    <n v="0"/>
    <n v="0"/>
    <n v="496344.68000000005"/>
    <n v="0"/>
  </r>
  <r>
    <s v="Rosentrater"/>
    <s v="Programs"/>
    <s v="Performance &amp; Capacity"/>
    <s v="Gas Telemetry Program"/>
    <s v="GD"/>
    <s v="ID"/>
    <x v="11"/>
    <s v="G Distribution"/>
    <s v="2023"/>
    <n v="0"/>
    <n v="0"/>
    <n v="54638.270000000004"/>
    <n v="955.38"/>
    <n v="10344.379999999999"/>
    <n v="-8283.3700000000008"/>
    <n v="-200.01"/>
    <n v="91.95"/>
    <m/>
    <m/>
    <n v="92.87"/>
    <m/>
    <m/>
    <n v="52901.08"/>
    <n v="110540.54999999999"/>
    <n v="0"/>
    <n v="0"/>
    <n v="110540.54999999999"/>
    <n v="0"/>
    <n v="0"/>
    <n v="0"/>
    <n v="0"/>
    <n v="0"/>
    <n v="0"/>
    <n v="0"/>
    <n v="0"/>
    <n v="0"/>
    <n v="0"/>
    <n v="0"/>
    <n v="0"/>
    <n v="0"/>
    <n v="0"/>
    <n v="0"/>
    <n v="0"/>
    <n v="0"/>
    <n v="0"/>
    <n v="0"/>
    <n v="0"/>
    <n v="0"/>
    <n v="0"/>
    <n v="0"/>
    <n v="0"/>
    <n v="0"/>
    <n v="0"/>
    <n v="0"/>
    <n v="0"/>
    <n v="0"/>
    <n v="0"/>
    <n v="0"/>
    <n v="0"/>
    <n v="0"/>
    <n v="0"/>
    <n v="0"/>
  </r>
  <r>
    <s v="Rosentrater"/>
    <s v="Programs"/>
    <s v="Performance &amp; Capacity"/>
    <s v="Gas Telemetry Program"/>
    <s v="GD"/>
    <s v="OR"/>
    <x v="11"/>
    <s v="G Distribution"/>
    <s v="2023"/>
    <n v="0"/>
    <n v="0"/>
    <n v="36397.869999999995"/>
    <n v="20289.71"/>
    <n v="734.72000000000025"/>
    <n v="819.23"/>
    <n v="365.70000000000005"/>
    <n v="91.949999999999989"/>
    <m/>
    <n v="2694.1000000000004"/>
    <n v="6666.7799999999988"/>
    <n v="13791.46"/>
    <n v="-5845.75"/>
    <n v="167707.55000000002"/>
    <n v="243713.32"/>
    <n v="0"/>
    <n v="0"/>
    <n v="243713.32"/>
    <n v="0"/>
    <n v="0"/>
    <n v="0"/>
    <n v="0"/>
    <n v="0"/>
    <n v="0"/>
    <n v="0"/>
    <n v="0"/>
    <n v="0"/>
    <n v="0"/>
    <n v="0"/>
    <n v="0"/>
    <n v="0"/>
    <n v="0"/>
    <n v="0"/>
    <n v="0"/>
    <n v="0"/>
    <n v="0"/>
    <n v="0"/>
    <n v="0"/>
    <n v="0"/>
    <n v="0"/>
    <n v="0"/>
    <n v="0"/>
    <n v="0"/>
    <n v="0"/>
    <n v="0"/>
    <n v="0"/>
    <n v="0"/>
    <n v="0"/>
    <n v="0"/>
    <n v="0"/>
    <n v="0"/>
    <n v="0"/>
    <n v="0"/>
  </r>
  <r>
    <s v="Rosentrater"/>
    <s v="Programs"/>
    <s v="Performance &amp; Capacity"/>
    <s v="Gas Telemetry Program"/>
    <s v="GD"/>
    <s v="WA"/>
    <x v="11"/>
    <s v="G Distribution"/>
    <s v="2023"/>
    <n v="0"/>
    <n v="1"/>
    <n v="72781.97"/>
    <n v="955.38"/>
    <m/>
    <n v="546.15"/>
    <n v="365.70000000000005"/>
    <n v="18102.019999999997"/>
    <n v="53.46"/>
    <n v="577.94000000000005"/>
    <n v="66425.58"/>
    <n v="1575.75"/>
    <n v="8801.6"/>
    <n v="107755.73999999999"/>
    <n v="277941.29000000004"/>
    <n v="0"/>
    <n v="0"/>
    <n v="277941.29000000004"/>
    <n v="0"/>
    <n v="0"/>
    <n v="0"/>
    <n v="0"/>
    <n v="0"/>
    <n v="0"/>
    <n v="0"/>
    <n v="0"/>
    <n v="0"/>
    <n v="0"/>
    <n v="0"/>
    <n v="0"/>
    <n v="0"/>
    <n v="0"/>
    <n v="0"/>
    <n v="0"/>
    <n v="0"/>
    <n v="0"/>
    <n v="72781.97"/>
    <n v="955.38"/>
    <n v="0"/>
    <n v="546.15"/>
    <n v="365.70000000000005"/>
    <n v="18102.019999999997"/>
    <n v="53.46"/>
    <n v="577.94000000000005"/>
    <n v="66425.58"/>
    <n v="1575.75"/>
    <n v="8801.6"/>
    <n v="107755.73999999999"/>
    <n v="277941.29000000004"/>
    <n v="0"/>
    <n v="0"/>
    <n v="277941.29000000004"/>
    <n v="0"/>
  </r>
  <r>
    <s v="Rosentrater"/>
    <s v="Programs"/>
    <s v="Performance &amp; Capacity"/>
    <s v="Gas Telemetry Program"/>
    <s v="GD"/>
    <s v="WA"/>
    <x v="15"/>
    <s v="General"/>
    <s v="2023"/>
    <n v="0"/>
    <n v="1"/>
    <m/>
    <m/>
    <m/>
    <m/>
    <m/>
    <m/>
    <n v="4078.39"/>
    <m/>
    <m/>
    <m/>
    <m/>
    <m/>
    <n v="4078.39"/>
    <n v="0"/>
    <n v="0"/>
    <n v="4078.39"/>
    <n v="0"/>
    <n v="0"/>
    <n v="0"/>
    <n v="0"/>
    <n v="0"/>
    <n v="0"/>
    <n v="0"/>
    <n v="0"/>
    <n v="0"/>
    <n v="0"/>
    <n v="0"/>
    <n v="0"/>
    <n v="0"/>
    <n v="0"/>
    <n v="0"/>
    <n v="0"/>
    <n v="0"/>
    <n v="0"/>
    <n v="0"/>
    <n v="0"/>
    <n v="0"/>
    <n v="0"/>
    <n v="0"/>
    <n v="0"/>
    <n v="4078.39"/>
    <n v="0"/>
    <n v="0"/>
    <n v="0"/>
    <n v="0"/>
    <n v="0"/>
    <n v="4078.39"/>
    <n v="0"/>
    <n v="0"/>
    <n v="4078.39"/>
    <n v="0"/>
  </r>
  <r>
    <s v="Rosentrater"/>
    <s v="Programs"/>
    <s v="Performance &amp; Capacity"/>
    <s v="Substation - Performance and Capacity"/>
    <s v="CD"/>
    <s v="AA"/>
    <x v="15"/>
    <s v="General"/>
    <s v="2023"/>
    <n v="0.47784834680000005"/>
    <n v="0.15089759249999998"/>
    <m/>
    <m/>
    <m/>
    <m/>
    <m/>
    <m/>
    <m/>
    <n v="416608.84"/>
    <n v="1653.87"/>
    <n v="98.87"/>
    <n v="798.65"/>
    <n v="2099.14"/>
    <n v="421259.37000000005"/>
    <n v="0"/>
    <n v="0"/>
    <n v="421259.37000000005"/>
    <n v="0"/>
    <n v="0"/>
    <n v="0"/>
    <n v="0"/>
    <n v="0"/>
    <n v="0"/>
    <n v="0"/>
    <n v="0"/>
    <n v="199075.84545626576"/>
    <n v="790.29904532211606"/>
    <n v="47.244866048116009"/>
    <n v="381.63358217182002"/>
    <n v="1003.0705787017521"/>
    <n v="201298.09352850955"/>
    <n v="0"/>
    <n v="0"/>
    <n v="201298.09352850955"/>
    <n v="0"/>
    <n v="0"/>
    <n v="0"/>
    <n v="0"/>
    <n v="0"/>
    <n v="0"/>
    <n v="0"/>
    <n v="0"/>
    <n v="62865.270970217694"/>
    <n v="249.56500130797497"/>
    <n v="14.919244970474999"/>
    <n v="120.51436225012499"/>
    <n v="316.75517232044996"/>
    <n v="63567.024751066718"/>
    <n v="0"/>
    <n v="0"/>
    <n v="63567.024751066718"/>
    <n v="0"/>
  </r>
  <r>
    <s v="Rosentrater"/>
    <s v="Programs"/>
    <s v="Performance &amp; Capacity"/>
    <s v="Substation - Performance and Capacity"/>
    <s v="ED"/>
    <s v="AN"/>
    <x v="15"/>
    <s v="General"/>
    <s v="2023"/>
    <n v="0.68266000000000004"/>
    <n v="0"/>
    <n v="66.28"/>
    <n v="262.10000000000002"/>
    <m/>
    <m/>
    <m/>
    <m/>
    <m/>
    <m/>
    <m/>
    <m/>
    <m/>
    <m/>
    <n v="328.38"/>
    <n v="0"/>
    <n v="0"/>
    <n v="328.38"/>
    <n v="0"/>
    <n v="45.246704800000003"/>
    <n v="178.92518600000002"/>
    <n v="0"/>
    <n v="0"/>
    <n v="0"/>
    <n v="0"/>
    <n v="0"/>
    <n v="0"/>
    <n v="0"/>
    <n v="0"/>
    <n v="0"/>
    <n v="0"/>
    <n v="224.17189080000003"/>
    <n v="0"/>
    <n v="0"/>
    <n v="224.17189080000003"/>
    <n v="0"/>
    <n v="0"/>
    <n v="0"/>
    <n v="0"/>
    <n v="0"/>
    <n v="0"/>
    <n v="0"/>
    <n v="0"/>
    <n v="0"/>
    <n v="0"/>
    <n v="0"/>
    <n v="0"/>
    <n v="0"/>
    <n v="0"/>
    <n v="0"/>
    <n v="0"/>
    <n v="0"/>
    <n v="0"/>
  </r>
  <r>
    <s v="Rosentrater"/>
    <s v="Programs"/>
    <s v="Performance &amp; Capacity"/>
    <s v="Substation - Performance and Capacity"/>
    <s v="ED"/>
    <s v="AN"/>
    <x v="3"/>
    <s v="Transmission"/>
    <s v="2023"/>
    <n v="0.65539999999999998"/>
    <n v="0"/>
    <n v="265.10000000000002"/>
    <n v="1048.4000000000001"/>
    <m/>
    <m/>
    <n v="837100.73"/>
    <n v="15245.35"/>
    <n v="223"/>
    <n v="1517389.13"/>
    <n v="1911.92"/>
    <n v="568.34"/>
    <n v="744.07"/>
    <n v="-2692.65"/>
    <n v="2371803.3899999997"/>
    <n v="0"/>
    <n v="0"/>
    <n v="2371803.3899999997"/>
    <n v="0"/>
    <n v="173.74654000000001"/>
    <n v="687.1213600000001"/>
    <n v="0"/>
    <n v="0"/>
    <n v="548635.81844199996"/>
    <n v="9991.8023900000007"/>
    <n v="146.1542"/>
    <n v="994496.8358019999"/>
    <n v="1253.0723680000001"/>
    <n v="372.49003600000003"/>
    <n v="487.663478"/>
    <n v="-1764.7628099999999"/>
    <n v="1554479.9418059997"/>
    <n v="0"/>
    <n v="0"/>
    <n v="1554479.9418059997"/>
    <n v="0"/>
    <n v="0"/>
    <n v="0"/>
    <n v="0"/>
    <n v="0"/>
    <n v="0"/>
    <n v="0"/>
    <n v="0"/>
    <n v="0"/>
    <n v="0"/>
    <n v="0"/>
    <n v="0"/>
    <n v="0"/>
    <n v="0"/>
    <n v="0"/>
    <n v="0"/>
    <n v="0"/>
    <n v="0"/>
  </r>
  <r>
    <s v="Rosentrater"/>
    <s v="Programs"/>
    <s v="Performance &amp; Capacity"/>
    <s v="Substation - Performance and Capacity"/>
    <s v="ED"/>
    <s v="ID"/>
    <x v="15"/>
    <s v="General"/>
    <s v="2023"/>
    <n v="0"/>
    <n v="0"/>
    <m/>
    <n v="1802.55"/>
    <m/>
    <m/>
    <m/>
    <m/>
    <m/>
    <m/>
    <m/>
    <m/>
    <m/>
    <m/>
    <n v="1802.55"/>
    <n v="0"/>
    <n v="0"/>
    <n v="1802.55"/>
    <n v="0"/>
    <n v="0"/>
    <n v="0"/>
    <n v="0"/>
    <n v="0"/>
    <n v="0"/>
    <n v="0"/>
    <n v="0"/>
    <n v="0"/>
    <n v="0"/>
    <n v="0"/>
    <n v="0"/>
    <n v="0"/>
    <n v="0"/>
    <n v="0"/>
    <n v="0"/>
    <n v="0"/>
    <n v="0"/>
    <n v="0"/>
    <n v="0"/>
    <n v="0"/>
    <n v="0"/>
    <n v="0"/>
    <n v="0"/>
    <n v="0"/>
    <n v="0"/>
    <n v="0"/>
    <n v="0"/>
    <n v="0"/>
    <n v="0"/>
    <n v="0"/>
    <n v="0"/>
    <n v="0"/>
    <n v="0"/>
    <n v="0"/>
  </r>
  <r>
    <s v="Rosentrater"/>
    <s v="Programs"/>
    <s v="Performance &amp; Capacity"/>
    <s v="Substation - Performance and Capacity"/>
    <s v="ED"/>
    <s v="WA"/>
    <x v="9"/>
    <s v="E Distribution"/>
    <s v="2023"/>
    <n v="1"/>
    <n v="0"/>
    <m/>
    <m/>
    <n v="0"/>
    <m/>
    <n v="6766527.25"/>
    <n v="6915.62"/>
    <n v="7760.1799999999994"/>
    <n v="7252.43"/>
    <n v="2116.79"/>
    <n v="1336589.3199999998"/>
    <n v="539.71"/>
    <n v="0"/>
    <n v="8127701.2999999998"/>
    <n v="0"/>
    <n v="0"/>
    <n v="8127701.2999999998"/>
    <n v="0"/>
    <n v="0"/>
    <n v="0"/>
    <n v="0"/>
    <n v="0"/>
    <n v="6766527.25"/>
    <n v="6915.62"/>
    <n v="7760.1799999999994"/>
    <n v="7252.43"/>
    <n v="2116.79"/>
    <n v="1336589.3199999998"/>
    <n v="539.71"/>
    <n v="0"/>
    <n v="8127701.2999999998"/>
    <n v="0"/>
    <n v="0"/>
    <n v="8127701.2999999998"/>
    <n v="0"/>
    <n v="0"/>
    <n v="0"/>
    <n v="0"/>
    <n v="0"/>
    <n v="0"/>
    <n v="0"/>
    <n v="0"/>
    <n v="0"/>
    <n v="0"/>
    <n v="0"/>
    <n v="0"/>
    <n v="0"/>
    <n v="0"/>
    <n v="0"/>
    <n v="0"/>
    <n v="0"/>
    <n v="0"/>
  </r>
  <r>
    <s v="Rosentrater"/>
    <s v="Programs"/>
    <s v="Performance &amp; Capacity"/>
    <s v="Substation - Performance and Capacity"/>
    <s v="ED"/>
    <s v="WA"/>
    <x v="15"/>
    <s v="General"/>
    <s v="2023"/>
    <n v="1"/>
    <n v="0"/>
    <n v="13748.669999999998"/>
    <n v="7354.03"/>
    <n v="386.53"/>
    <m/>
    <m/>
    <m/>
    <m/>
    <m/>
    <m/>
    <m/>
    <m/>
    <m/>
    <n v="21489.229999999996"/>
    <n v="0"/>
    <n v="0"/>
    <n v="21489.229999999996"/>
    <n v="0"/>
    <n v="13748.669999999998"/>
    <n v="7354.03"/>
    <n v="386.53"/>
    <n v="0"/>
    <n v="0"/>
    <n v="0"/>
    <n v="0"/>
    <n v="0"/>
    <n v="0"/>
    <n v="0"/>
    <n v="0"/>
    <n v="0"/>
    <n v="21489.229999999996"/>
    <n v="0"/>
    <n v="0"/>
    <n v="21489.229999999996"/>
    <n v="0"/>
    <n v="0"/>
    <n v="0"/>
    <n v="0"/>
    <n v="0"/>
    <n v="0"/>
    <n v="0"/>
    <n v="0"/>
    <n v="0"/>
    <n v="0"/>
    <n v="0"/>
    <n v="0"/>
    <n v="0"/>
    <n v="0"/>
    <n v="0"/>
    <n v="0"/>
    <n v="0"/>
    <n v="0"/>
  </r>
  <r>
    <s v="Thackston"/>
    <s v="Large Distinct Projects"/>
    <s v="Asset Condition"/>
    <s v="Cabinet Gorge Unwatering Pumps"/>
    <s v="ED"/>
    <s v="AN"/>
    <x v="2"/>
    <s v="Production - Hydro"/>
    <s v="2023"/>
    <n v="0.65539999999999998"/>
    <n v="0"/>
    <n v="487781.27"/>
    <n v="1528.6"/>
    <m/>
    <m/>
    <m/>
    <m/>
    <m/>
    <m/>
    <m/>
    <m/>
    <m/>
    <n v="424166.36"/>
    <n v="913476.23"/>
    <n v="0"/>
    <n v="0"/>
    <n v="913476.23"/>
    <n v="0"/>
    <n v="319691.84435800003"/>
    <n v="1001.84444"/>
    <n v="0"/>
    <n v="0"/>
    <n v="0"/>
    <n v="0"/>
    <n v="0"/>
    <n v="0"/>
    <n v="0"/>
    <n v="0"/>
    <n v="0"/>
    <n v="277998.63234399998"/>
    <n v="598692.32114200003"/>
    <n v="0"/>
    <n v="0"/>
    <n v="598692.32114200003"/>
    <n v="0"/>
    <n v="0"/>
    <n v="0"/>
    <n v="0"/>
    <n v="0"/>
    <n v="0"/>
    <n v="0"/>
    <n v="0"/>
    <n v="0"/>
    <n v="0"/>
    <n v="0"/>
    <n v="0"/>
    <n v="0"/>
    <n v="0"/>
    <n v="0"/>
    <n v="0"/>
    <n v="0"/>
    <n v="0"/>
  </r>
  <r>
    <s v="Thackston"/>
    <s v="Large Distinct Projects"/>
    <s v="Asset Condition"/>
    <s v="KF_Fuel Yard Equipment Replacement"/>
    <s v="ED"/>
    <s v="AN"/>
    <x v="15"/>
    <s v="General"/>
    <s v="2023"/>
    <n v="0.68266000000000004"/>
    <n v="0"/>
    <n v="972.14"/>
    <n v="26976.35"/>
    <n v="22858.47"/>
    <n v="-1429.43"/>
    <n v="12979.47"/>
    <n v="7184.74"/>
    <n v="2.83"/>
    <m/>
    <n v="1188.69"/>
    <m/>
    <m/>
    <n v="951.96"/>
    <n v="71685.220000000016"/>
    <n v="0"/>
    <n v="0"/>
    <n v="71685.220000000016"/>
    <n v="0"/>
    <n v="663.64109240000005"/>
    <n v="18415.675091000001"/>
    <n v="15604.563130200002"/>
    <n v="-975.81468380000013"/>
    <n v="8860.5649902000005"/>
    <n v="4904.7346084000001"/>
    <n v="1.9319278000000002"/>
    <n v="0"/>
    <n v="811.47111540000014"/>
    <n v="0"/>
    <n v="0"/>
    <n v="649.86501360000011"/>
    <n v="48936.632285200001"/>
    <n v="0"/>
    <n v="0"/>
    <n v="48936.632285200001"/>
    <n v="0"/>
    <n v="0"/>
    <n v="0"/>
    <n v="0"/>
    <n v="0"/>
    <n v="0"/>
    <n v="0"/>
    <n v="0"/>
    <n v="0"/>
    <n v="0"/>
    <n v="0"/>
    <n v="0"/>
    <n v="0"/>
    <n v="0"/>
    <n v="0"/>
    <n v="0"/>
    <n v="0"/>
    <n v="0"/>
  </r>
  <r>
    <s v="Thackston"/>
    <s v="Large Distinct Projects"/>
    <s v="Asset Condition"/>
    <s v="KF_Fuel Yard Equipment Replacement"/>
    <s v="ED"/>
    <s v="AN"/>
    <x v="5"/>
    <s v="Production - Thermal"/>
    <s v="2023"/>
    <n v="0.65539999999999998"/>
    <n v="0"/>
    <n v="-265100.56"/>
    <n v="17597.89"/>
    <n v="337308.79"/>
    <n v="204194.8"/>
    <n v="67037.23"/>
    <n v="68449.08"/>
    <n v="270497.03000000003"/>
    <n v="19458.04"/>
    <n v="117136.45"/>
    <n v="5393.28"/>
    <n v="21547.52"/>
    <n v="795.09"/>
    <n v="864314.64"/>
    <n v="0"/>
    <n v="0"/>
    <n v="864314.64"/>
    <n v="0"/>
    <n v="-173746.90702399999"/>
    <n v="11533.657105999999"/>
    <n v="221072.18096599999"/>
    <n v="133829.27192"/>
    <n v="43936.200541999999"/>
    <n v="44861.527031999998"/>
    <n v="177283.75346200002"/>
    <n v="12752.799416"/>
    <n v="76771.229330000002"/>
    <n v="3534.7557119999997"/>
    <n v="14122.244607999999"/>
    <n v="521.10198600000001"/>
    <n v="566471.81505600002"/>
    <n v="0"/>
    <n v="0"/>
    <n v="566471.81505600002"/>
    <n v="0"/>
    <n v="0"/>
    <n v="0"/>
    <n v="0"/>
    <n v="0"/>
    <n v="0"/>
    <n v="0"/>
    <n v="0"/>
    <n v="0"/>
    <n v="0"/>
    <n v="0"/>
    <n v="0"/>
    <n v="0"/>
    <n v="0"/>
    <n v="0"/>
    <n v="0"/>
    <n v="0"/>
    <n v="0"/>
  </r>
  <r>
    <s v="Thackston"/>
    <s v="Large Distinct Projects"/>
    <s v="Asset Condition"/>
    <s v="Long Lake Plant Upgrade"/>
    <s v="ED"/>
    <s v="AN"/>
    <x v="3"/>
    <s v="Transmission"/>
    <s v="2023"/>
    <n v="0.65539999999999998"/>
    <n v="0"/>
    <m/>
    <m/>
    <m/>
    <m/>
    <m/>
    <n v="10706.87"/>
    <n v="85.77"/>
    <m/>
    <m/>
    <m/>
    <m/>
    <m/>
    <n v="10792.640000000001"/>
    <n v="0"/>
    <n v="0"/>
    <n v="10792.640000000001"/>
    <n v="0"/>
    <n v="0"/>
    <n v="0"/>
    <n v="0"/>
    <n v="0"/>
    <n v="0"/>
    <n v="7017.2825980000007"/>
    <n v="56.213657999999995"/>
    <n v="0"/>
    <n v="0"/>
    <n v="0"/>
    <n v="0"/>
    <n v="0"/>
    <n v="7073.4962560000004"/>
    <n v="0"/>
    <n v="0"/>
    <n v="7073.4962560000004"/>
    <n v="0"/>
    <n v="0"/>
    <n v="0"/>
    <n v="0"/>
    <n v="0"/>
    <n v="0"/>
    <n v="0"/>
    <n v="0"/>
    <n v="0"/>
    <n v="0"/>
    <n v="0"/>
    <n v="0"/>
    <n v="0"/>
    <n v="0"/>
    <n v="0"/>
    <n v="0"/>
    <n v="0"/>
    <n v="0"/>
  </r>
  <r>
    <s v="Thackston"/>
    <s v="Large Distinct Projects"/>
    <s v="Asset Condition"/>
    <s v="Monroe Street Abandoned Penstock Stabilization"/>
    <s v="ED"/>
    <s v="AN"/>
    <x v="2"/>
    <s v="Production - Hydro"/>
    <s v="2023"/>
    <n v="0.65539999999999998"/>
    <n v="0"/>
    <m/>
    <m/>
    <m/>
    <m/>
    <m/>
    <m/>
    <m/>
    <m/>
    <m/>
    <m/>
    <m/>
    <n v="36917.300000000003"/>
    <n v="36917.300000000003"/>
    <n v="0"/>
    <n v="0"/>
    <n v="36917.300000000003"/>
    <n v="0"/>
    <n v="0"/>
    <n v="0"/>
    <n v="0"/>
    <n v="0"/>
    <n v="0"/>
    <n v="0"/>
    <n v="0"/>
    <n v="0"/>
    <n v="0"/>
    <n v="0"/>
    <n v="0"/>
    <n v="24195.598420000002"/>
    <n v="24195.598420000002"/>
    <n v="0"/>
    <n v="0"/>
    <n v="24195.598420000002"/>
    <n v="0"/>
    <n v="0"/>
    <n v="0"/>
    <n v="0"/>
    <n v="0"/>
    <n v="0"/>
    <n v="0"/>
    <n v="0"/>
    <n v="0"/>
    <n v="0"/>
    <n v="0"/>
    <n v="0"/>
    <n v="0"/>
    <n v="0"/>
    <n v="0"/>
    <n v="0"/>
    <n v="0"/>
    <n v="0"/>
  </r>
  <r>
    <s v="Thackston"/>
    <s v="Large Distinct Projects"/>
    <s v="Asset Condition"/>
    <s v="Nine Mile HED Battery Building"/>
    <s v="ED"/>
    <s v="AN"/>
    <x v="2"/>
    <s v="Production - Hydro"/>
    <s v="2023"/>
    <n v="0.65539999999999998"/>
    <n v="0"/>
    <m/>
    <m/>
    <m/>
    <m/>
    <n v="1337687.3999999999"/>
    <n v="180904.88"/>
    <n v="22168.81"/>
    <n v="21913.4"/>
    <n v="57069.22"/>
    <n v="25222.53"/>
    <n v="2046.71"/>
    <m/>
    <n v="1647012.9499999997"/>
    <n v="0"/>
    <n v="0"/>
    <n v="1647012.9499999997"/>
    <n v="0"/>
    <n v="0"/>
    <n v="0"/>
    <n v="0"/>
    <n v="0"/>
    <n v="876720.32195999997"/>
    <n v="118565.05835199999"/>
    <n v="14529.438074"/>
    <n v="14362.042360000001"/>
    <n v="37403.166788000002"/>
    <n v="16530.846161999998"/>
    <n v="1341.413734"/>
    <n v="0"/>
    <n v="1079452.2874299998"/>
    <n v="0"/>
    <n v="0"/>
    <n v="1079452.2874299998"/>
    <n v="0"/>
    <n v="0"/>
    <n v="0"/>
    <n v="0"/>
    <n v="0"/>
    <n v="0"/>
    <n v="0"/>
    <n v="0"/>
    <n v="0"/>
    <n v="0"/>
    <n v="0"/>
    <n v="0"/>
    <n v="0"/>
    <n v="0"/>
    <n v="0"/>
    <n v="0"/>
    <n v="0"/>
    <n v="0"/>
  </r>
  <r>
    <s v="Thackston"/>
    <s v="Large Distinct Projects"/>
    <s v="Asset Condition"/>
    <s v="Nine Mile Powerhouse Crane Rehab"/>
    <s v="ED"/>
    <s v="AN"/>
    <x v="2"/>
    <s v="Production - Hydro"/>
    <s v="2023"/>
    <n v="0.65539999999999998"/>
    <n v="0"/>
    <n v="1934.74"/>
    <n v="13725.64"/>
    <n v="182501.31"/>
    <n v="-173898.13"/>
    <n v="10690.59"/>
    <n v="178536.69"/>
    <n v="9180.0300000000007"/>
    <n v="6214.92"/>
    <m/>
    <n v="575.15"/>
    <m/>
    <m/>
    <n v="229460.94"/>
    <n v="0"/>
    <n v="0"/>
    <n v="229460.94"/>
    <n v="0"/>
    <n v="1268.0285959999999"/>
    <n v="8995.7844559999994"/>
    <n v="119611.358574"/>
    <n v="-113972.83440199999"/>
    <n v="7006.6126859999995"/>
    <n v="117012.946626"/>
    <n v="6016.5916620000007"/>
    <n v="4073.2585679999997"/>
    <n v="0"/>
    <n v="376.95330999999999"/>
    <n v="0"/>
    <n v="0"/>
    <n v="150388.70007600001"/>
    <n v="0"/>
    <n v="0"/>
    <n v="150388.70007600001"/>
    <n v="0"/>
    <n v="0"/>
    <n v="0"/>
    <n v="0"/>
    <n v="0"/>
    <n v="0"/>
    <n v="0"/>
    <n v="0"/>
    <n v="0"/>
    <n v="0"/>
    <n v="0"/>
    <n v="0"/>
    <n v="0"/>
    <n v="0"/>
    <n v="0"/>
    <n v="0"/>
    <n v="0"/>
    <n v="0"/>
  </r>
  <r>
    <s v="Thackston"/>
    <s v="Large Distinct Projects"/>
    <s v="Asset Condition"/>
    <s v="Noxon Rapids Spillgate Refurbishment"/>
    <s v="ED"/>
    <s v="AN"/>
    <x v="2"/>
    <s v="Production - Hydro"/>
    <s v="2023"/>
    <n v="0.65539999999999998"/>
    <n v="0"/>
    <m/>
    <m/>
    <m/>
    <m/>
    <m/>
    <m/>
    <m/>
    <m/>
    <m/>
    <n v="3615823.75"/>
    <n v="69283.820000000007"/>
    <n v="9336.42"/>
    <n v="3694443.9899999998"/>
    <n v="0"/>
    <n v="0"/>
    <n v="3694443.9899999998"/>
    <n v="0"/>
    <n v="0"/>
    <n v="0"/>
    <n v="0"/>
    <n v="0"/>
    <n v="0"/>
    <n v="0"/>
    <n v="0"/>
    <n v="0"/>
    <n v="0"/>
    <n v="2369810.8857499999"/>
    <n v="45408.615628000007"/>
    <n v="6119.0896679999996"/>
    <n v="2421338.5910459999"/>
    <n v="0"/>
    <n v="0"/>
    <n v="2421338.5910459999"/>
    <n v="0"/>
    <n v="0"/>
    <n v="0"/>
    <n v="0"/>
    <n v="0"/>
    <n v="0"/>
    <n v="0"/>
    <n v="0"/>
    <n v="0"/>
    <n v="0"/>
    <n v="0"/>
    <n v="0"/>
    <n v="0"/>
    <n v="0"/>
    <n v="0"/>
    <n v="0"/>
    <n v="0"/>
    <n v="0"/>
  </r>
  <r>
    <s v="Thackston"/>
    <s v="Large Distinct Projects"/>
    <s v="Asset Condition"/>
    <s v="Upper Falls Trash Rake Replacement"/>
    <s v="ED"/>
    <s v="AN"/>
    <x v="2"/>
    <s v="Production - Hydro"/>
    <s v="2023"/>
    <n v="0.65539999999999998"/>
    <n v="0"/>
    <m/>
    <m/>
    <m/>
    <m/>
    <m/>
    <m/>
    <m/>
    <m/>
    <m/>
    <n v="1812707.02"/>
    <n v="12610.76"/>
    <n v="500743.57999999996"/>
    <n v="2326061.36"/>
    <n v="0"/>
    <n v="0"/>
    <n v="2326061.36"/>
    <n v="0"/>
    <n v="0"/>
    <n v="0"/>
    <n v="0"/>
    <n v="0"/>
    <n v="0"/>
    <n v="0"/>
    <n v="0"/>
    <n v="0"/>
    <n v="0"/>
    <n v="1188048.1809080001"/>
    <n v="8265.0921039999994"/>
    <n v="328187.34233199997"/>
    <n v="1524500.615344"/>
    <n v="0"/>
    <n v="0"/>
    <n v="1524500.615344"/>
    <n v="0"/>
    <n v="0"/>
    <n v="0"/>
    <n v="0"/>
    <n v="0"/>
    <n v="0"/>
    <n v="0"/>
    <n v="0"/>
    <n v="0"/>
    <n v="0"/>
    <n v="0"/>
    <n v="0"/>
    <n v="0"/>
    <n v="0"/>
    <n v="0"/>
    <n v="0"/>
    <n v="0"/>
    <n v="0"/>
  </r>
  <r>
    <s v="Thackston"/>
    <s v="Large Distinct Projects"/>
    <s v="Failed Plant &amp; Operations"/>
    <s v="Peaking Generation Business Case"/>
    <s v="ED"/>
    <s v="AN"/>
    <x v="4"/>
    <s v="Production - Other"/>
    <s v="2023"/>
    <n v="0.65539999999999998"/>
    <n v="0"/>
    <m/>
    <n v="29391.72"/>
    <m/>
    <n v="11277.65"/>
    <m/>
    <m/>
    <m/>
    <m/>
    <n v="140591.54999999999"/>
    <n v="10506.18"/>
    <n v="32719.43"/>
    <n v="6113.8399999999992"/>
    <n v="230600.36999999997"/>
    <n v="0"/>
    <n v="0"/>
    <n v="230600.36999999997"/>
    <n v="0"/>
    <n v="0"/>
    <n v="19263.333288000002"/>
    <n v="0"/>
    <n v="7391.3718099999996"/>
    <n v="0"/>
    <n v="0"/>
    <n v="0"/>
    <n v="0"/>
    <n v="92143.70186999999"/>
    <n v="6885.7503720000004"/>
    <n v="21444.314421999999"/>
    <n v="4007.0107359999993"/>
    <n v="151135.482498"/>
    <n v="0"/>
    <n v="0"/>
    <n v="151135.482498"/>
    <n v="0"/>
    <n v="0"/>
    <n v="0"/>
    <n v="0"/>
    <n v="0"/>
    <n v="0"/>
    <n v="0"/>
    <n v="0"/>
    <n v="0"/>
    <n v="0"/>
    <n v="0"/>
    <n v="0"/>
    <n v="0"/>
    <n v="0"/>
    <n v="0"/>
    <n v="0"/>
    <n v="0"/>
    <n v="0"/>
  </r>
  <r>
    <s v="Thackston"/>
    <s v="Large Distinct Projects"/>
    <s v="(blank)"/>
    <s v="Generation DC Supplied System Update"/>
    <s v="ED"/>
    <s v="AN"/>
    <x v="2"/>
    <s v="Production - Hydro"/>
    <s v="2023"/>
    <n v="0.65539999999999998"/>
    <n v="0"/>
    <m/>
    <m/>
    <m/>
    <m/>
    <m/>
    <m/>
    <m/>
    <m/>
    <m/>
    <m/>
    <m/>
    <n v="303952.12"/>
    <n v="303952.12"/>
    <n v="0"/>
    <n v="0"/>
    <n v="303952.12"/>
    <n v="0"/>
    <n v="0"/>
    <n v="0"/>
    <n v="0"/>
    <n v="0"/>
    <n v="0"/>
    <n v="0"/>
    <n v="0"/>
    <n v="0"/>
    <n v="0"/>
    <n v="0"/>
    <n v="0"/>
    <n v="199210.21944799999"/>
    <n v="199210.21944799999"/>
    <n v="0"/>
    <n v="0"/>
    <n v="199210.21944799999"/>
    <n v="0"/>
    <n v="0"/>
    <n v="0"/>
    <n v="0"/>
    <n v="0"/>
    <n v="0"/>
    <n v="0"/>
    <n v="0"/>
    <n v="0"/>
    <n v="0"/>
    <n v="0"/>
    <n v="0"/>
    <n v="0"/>
    <n v="0"/>
    <n v="0"/>
    <n v="0"/>
    <n v="0"/>
    <n v="0"/>
  </r>
  <r>
    <s v="Thackston"/>
    <s v="Mandatory &amp; Compliance"/>
    <s v="Mandatory &amp; Compliance"/>
    <s v="Cabinet Gorge Dam Fishway"/>
    <s v="ED"/>
    <s v="AN"/>
    <x v="15"/>
    <s v="General"/>
    <s v="2023"/>
    <n v="0.68266000000000004"/>
    <n v="0"/>
    <n v="298.5"/>
    <n v="3664.35"/>
    <n v="7271.26"/>
    <n v="292.54000000000002"/>
    <n v="3005.65"/>
    <m/>
    <m/>
    <m/>
    <m/>
    <m/>
    <m/>
    <m/>
    <n v="14532.300000000001"/>
    <n v="0"/>
    <n v="0"/>
    <n v="14532.300000000001"/>
    <n v="0"/>
    <n v="203.77401"/>
    <n v="2501.5051710000002"/>
    <n v="4963.7983516000004"/>
    <n v="199.70535640000003"/>
    <n v="2051.8370290000003"/>
    <n v="0"/>
    <n v="0"/>
    <n v="0"/>
    <n v="0"/>
    <n v="0"/>
    <n v="0"/>
    <n v="0"/>
    <n v="9920.6199180000003"/>
    <n v="0"/>
    <n v="0"/>
    <n v="9920.6199180000003"/>
    <n v="0"/>
    <n v="0"/>
    <n v="0"/>
    <n v="0"/>
    <n v="0"/>
    <n v="0"/>
    <n v="0"/>
    <n v="0"/>
    <n v="0"/>
    <n v="0"/>
    <n v="0"/>
    <n v="0"/>
    <n v="0"/>
    <n v="0"/>
    <n v="0"/>
    <n v="0"/>
    <n v="0"/>
    <n v="0"/>
  </r>
  <r>
    <s v="Thackston"/>
    <s v="Mandatory &amp; Compliance"/>
    <s v="Mandatory &amp; Compliance"/>
    <s v="Cabinet Gorge Dam Fishway"/>
    <s v="ED"/>
    <s v="AN"/>
    <x v="0"/>
    <s v="General"/>
    <s v="2023"/>
    <n v="0.68266000000000004"/>
    <n v="0"/>
    <n v="11.95"/>
    <n v="146.58000000000001"/>
    <n v="290.85000000000002"/>
    <n v="11.71"/>
    <n v="120.22"/>
    <m/>
    <m/>
    <m/>
    <m/>
    <m/>
    <m/>
    <m/>
    <n v="581.30999999999995"/>
    <n v="0"/>
    <n v="0"/>
    <n v="581.30999999999995"/>
    <n v="0"/>
    <n v="8.1577870000000008"/>
    <n v="100.06430280000002"/>
    <n v="198.55166100000002"/>
    <n v="7.9939486000000013"/>
    <n v="82.069385199999999"/>
    <n v="0"/>
    <n v="0"/>
    <n v="0"/>
    <n v="0"/>
    <n v="0"/>
    <n v="0"/>
    <n v="0"/>
    <n v="396.83708460000003"/>
    <n v="0"/>
    <n v="0"/>
    <n v="396.83708460000003"/>
    <n v="0"/>
    <n v="0"/>
    <n v="0"/>
    <n v="0"/>
    <n v="0"/>
    <n v="0"/>
    <n v="0"/>
    <n v="0"/>
    <n v="0"/>
    <n v="0"/>
    <n v="0"/>
    <n v="0"/>
    <n v="0"/>
    <n v="0"/>
    <n v="0"/>
    <n v="0"/>
    <n v="0"/>
    <n v="0"/>
  </r>
  <r>
    <s v="Thackston"/>
    <s v="Mandatory &amp; Compliance"/>
    <s v="Mandatory &amp; Compliance"/>
    <s v="Cabinet Gorge Dam Fishway"/>
    <s v="ED"/>
    <s v="AN"/>
    <x v="2"/>
    <s v="Production - Hydro"/>
    <s v="2023"/>
    <n v="0.65539999999999998"/>
    <n v="0"/>
    <n v="11276.4"/>
    <n v="56999.92"/>
    <n v="392682.73"/>
    <n v="-122453.23"/>
    <n v="97918.260000000009"/>
    <n v="125590.75"/>
    <n v="46421.8"/>
    <n v="8657.4"/>
    <n v="9702.14"/>
    <n v="12226.64"/>
    <n v="69818.2"/>
    <n v="30721.040000000001"/>
    <n v="739562.05000000016"/>
    <n v="0"/>
    <n v="0"/>
    <n v="739562.05000000016"/>
    <n v="0"/>
    <n v="7390.5525599999992"/>
    <n v="37357.747567999999"/>
    <n v="257364.26124199998"/>
    <n v="-80255.846941999989"/>
    <n v="64175.627604000001"/>
    <n v="82312.177549999993"/>
    <n v="30424.847720000002"/>
    <n v="5674.0599599999996"/>
    <n v="6358.7825559999992"/>
    <n v="8013.3398559999996"/>
    <n v="45758.848279999998"/>
    <n v="20134.569616000001"/>
    <n v="484708.96756999992"/>
    <n v="0"/>
    <n v="0"/>
    <n v="484708.96756999992"/>
    <n v="0"/>
    <n v="0"/>
    <n v="0"/>
    <n v="0"/>
    <n v="0"/>
    <n v="0"/>
    <n v="0"/>
    <n v="0"/>
    <n v="0"/>
    <n v="0"/>
    <n v="0"/>
    <n v="0"/>
    <n v="0"/>
    <n v="0"/>
    <n v="0"/>
    <n v="0"/>
    <n v="0"/>
    <n v="0"/>
  </r>
  <r>
    <s v="Thackston"/>
    <s v="Mandatory &amp; Compliance"/>
    <s v="Mandatory &amp; Compliance"/>
    <s v="Clark Fork Settlement Agreement"/>
    <s v="ED"/>
    <s v="AN"/>
    <x v="14"/>
    <s v="Intangibles"/>
    <s v="2023"/>
    <n v="0.65539999999999998"/>
    <n v="0"/>
    <m/>
    <n v="172236.47"/>
    <m/>
    <m/>
    <m/>
    <m/>
    <m/>
    <m/>
    <m/>
    <m/>
    <m/>
    <m/>
    <n v="172236.47"/>
    <n v="0"/>
    <n v="0"/>
    <n v="172236.47"/>
    <n v="0"/>
    <n v="0"/>
    <n v="112883.78243799999"/>
    <n v="0"/>
    <n v="0"/>
    <n v="0"/>
    <n v="0"/>
    <n v="0"/>
    <n v="0"/>
    <n v="0"/>
    <n v="0"/>
    <n v="0"/>
    <n v="0"/>
    <n v="112883.78243799999"/>
    <n v="0"/>
    <n v="0"/>
    <n v="112883.78243799999"/>
    <n v="0"/>
    <n v="0"/>
    <n v="0"/>
    <n v="0"/>
    <n v="0"/>
    <n v="0"/>
    <n v="0"/>
    <n v="0"/>
    <n v="0"/>
    <n v="0"/>
    <n v="0"/>
    <n v="0"/>
    <n v="0"/>
    <n v="0"/>
    <n v="0"/>
    <n v="0"/>
    <n v="0"/>
    <n v="0"/>
  </r>
  <r>
    <s v="Thackston"/>
    <s v="Mandatory &amp; Compliance"/>
    <s v="Mandatory &amp; Compliance"/>
    <s v="Clark Fork Settlement Agreement"/>
    <s v="ED"/>
    <s v="AN"/>
    <x v="2"/>
    <s v="Production - Hydro"/>
    <s v="2023"/>
    <n v="0.65539999999999998"/>
    <n v="0"/>
    <n v="8686.94"/>
    <n v="26912.36"/>
    <n v="2077.79"/>
    <m/>
    <m/>
    <n v="98209.010000000009"/>
    <n v="249464.82"/>
    <m/>
    <n v="8358.6899999999987"/>
    <n v="561758.37"/>
    <n v="2520574.44"/>
    <n v="1221664.69"/>
    <n v="4697707.1099999994"/>
    <n v="0"/>
    <n v="0"/>
    <n v="4697707.1099999994"/>
    <n v="0"/>
    <n v="5693.4204760000002"/>
    <n v="17638.360744000001"/>
    <n v="1361.7835659999998"/>
    <n v="0"/>
    <n v="0"/>
    <n v="64366.185154000006"/>
    <n v="163499.243028"/>
    <n v="0"/>
    <n v="5478.2854259999986"/>
    <n v="368176.43569800002"/>
    <n v="1651984.4879759999"/>
    <n v="800679.0378259999"/>
    <n v="3078877.2398939999"/>
    <n v="0"/>
    <n v="0"/>
    <n v="3078877.2398939999"/>
    <n v="0"/>
    <n v="0"/>
    <n v="0"/>
    <n v="0"/>
    <n v="0"/>
    <n v="0"/>
    <n v="0"/>
    <n v="0"/>
    <n v="0"/>
    <n v="0"/>
    <n v="0"/>
    <n v="0"/>
    <n v="0"/>
    <n v="0"/>
    <n v="0"/>
    <n v="0"/>
    <n v="0"/>
    <n v="0"/>
  </r>
  <r>
    <s v="Thackston"/>
    <s v="Mandatory &amp; Compliance"/>
    <s v="Mandatory &amp; Compliance"/>
    <s v="Right-of-Way Use Permits"/>
    <s v="ED"/>
    <s v="AN"/>
    <x v="3"/>
    <s v="Transmission"/>
    <s v="2023"/>
    <n v="0.65539999999999998"/>
    <n v="0"/>
    <n v="42964"/>
    <n v="1893.3199999999997"/>
    <n v="2494.27"/>
    <n v="305.45999999999998"/>
    <n v="375.78"/>
    <n v="1541.13"/>
    <n v="18151.580000000002"/>
    <n v="2235.9699999999998"/>
    <n v="2890.25"/>
    <n v="120414.37"/>
    <n v="-27198.309999999998"/>
    <n v="2145.0899999999965"/>
    <n v="168212.91"/>
    <n v="0"/>
    <n v="0"/>
    <n v="168212.91"/>
    <n v="0"/>
    <n v="28158.605599999999"/>
    <n v="1240.8819279999998"/>
    <n v="1634.7445579999999"/>
    <n v="200.19848399999998"/>
    <n v="246.28621199999998"/>
    <n v="1010.056602"/>
    <n v="11896.545532"/>
    <n v="1465.4547379999999"/>
    <n v="1894.2698499999999"/>
    <n v="78919.578097999998"/>
    <n v="-17825.772373999996"/>
    <n v="1405.8919859999976"/>
    <n v="110246.74121400001"/>
    <n v="0"/>
    <n v="0"/>
    <n v="110246.74121400001"/>
    <n v="0"/>
    <n v="0"/>
    <n v="0"/>
    <n v="0"/>
    <n v="0"/>
    <n v="0"/>
    <n v="0"/>
    <n v="0"/>
    <n v="0"/>
    <n v="0"/>
    <n v="0"/>
    <n v="0"/>
    <n v="0"/>
    <n v="0"/>
    <n v="0"/>
    <n v="0"/>
    <n v="0"/>
    <n v="0"/>
  </r>
  <r>
    <s v="Thackston"/>
    <s v="Mandatory &amp; Compliance"/>
    <s v="Mandatory &amp; Compliance"/>
    <s v="Right-of-Way Use Permits"/>
    <s v="ED"/>
    <s v="ID"/>
    <x v="9"/>
    <s v="E Distribution"/>
    <s v="2023"/>
    <n v="0"/>
    <n v="0"/>
    <n v="11945.56"/>
    <m/>
    <n v="76.400000000000006"/>
    <n v="244.08"/>
    <n v="2093.61"/>
    <n v="14544.41"/>
    <n v="12317.17"/>
    <n v="289.17"/>
    <m/>
    <n v="119969.09"/>
    <n v="-77351.740000000005"/>
    <n v="2452.7600000000002"/>
    <n v="86580.50999999998"/>
    <n v="0"/>
    <n v="0"/>
    <n v="86580.50999999998"/>
    <n v="0"/>
    <n v="0"/>
    <n v="0"/>
    <n v="0"/>
    <n v="0"/>
    <n v="0"/>
    <n v="0"/>
    <n v="0"/>
    <n v="0"/>
    <n v="0"/>
    <n v="0"/>
    <n v="0"/>
    <n v="0"/>
    <n v="0"/>
    <n v="0"/>
    <n v="0"/>
    <n v="0"/>
    <n v="0"/>
    <n v="0"/>
    <n v="0"/>
    <n v="0"/>
    <n v="0"/>
    <n v="0"/>
    <n v="0"/>
    <n v="0"/>
    <n v="0"/>
    <n v="0"/>
    <n v="0"/>
    <n v="0"/>
    <n v="0"/>
    <n v="0"/>
    <n v="0"/>
    <n v="0"/>
    <n v="0"/>
    <n v="0"/>
  </r>
  <r>
    <s v="Thackston"/>
    <s v="Mandatory &amp; Compliance"/>
    <s v="Mandatory &amp; Compliance"/>
    <s v="Right-of-Way Use Permits"/>
    <s v="ED"/>
    <s v="WA"/>
    <x v="9"/>
    <s v="E Distribution"/>
    <s v="2023"/>
    <n v="1"/>
    <n v="0"/>
    <n v="4261.82"/>
    <n v="7449.38"/>
    <n v="5583.39"/>
    <n v="7296.81"/>
    <n v="7482.92"/>
    <n v="2338.84"/>
    <n v="3509.17"/>
    <n v="2130.84"/>
    <n v="3754.68"/>
    <n v="7382.58"/>
    <n v="6479.92"/>
    <n v="19529.36"/>
    <n v="77199.709999999992"/>
    <n v="0"/>
    <n v="0"/>
    <n v="77199.709999999992"/>
    <n v="0"/>
    <n v="4261.82"/>
    <n v="7449.38"/>
    <n v="5583.39"/>
    <n v="7296.81"/>
    <n v="7482.92"/>
    <n v="2338.84"/>
    <n v="3509.17"/>
    <n v="2130.84"/>
    <n v="3754.68"/>
    <n v="7382.58"/>
    <n v="6479.92"/>
    <n v="19529.36"/>
    <n v="77199.709999999992"/>
    <n v="0"/>
    <n v="0"/>
    <n v="77199.709999999992"/>
    <n v="0"/>
    <n v="0"/>
    <n v="0"/>
    <n v="0"/>
    <n v="0"/>
    <n v="0"/>
    <n v="0"/>
    <n v="0"/>
    <n v="0"/>
    <n v="0"/>
    <n v="0"/>
    <n v="0"/>
    <n v="0"/>
    <n v="0"/>
    <n v="0"/>
    <n v="0"/>
    <n v="0"/>
    <n v="0"/>
  </r>
  <r>
    <s v="Thackston"/>
    <s v="Mandatory &amp; Compliance"/>
    <s v="Mandatory &amp; Compliance"/>
    <s v="Right-of-Way Use Permits"/>
    <s v="GD"/>
    <s v="ID"/>
    <x v="11"/>
    <s v="G Distribution"/>
    <s v="2023"/>
    <n v="0"/>
    <n v="0"/>
    <n v="1099.8"/>
    <m/>
    <m/>
    <m/>
    <m/>
    <n v="3191.88"/>
    <n v="985.12"/>
    <m/>
    <m/>
    <n v="738.51"/>
    <m/>
    <m/>
    <n v="6015.31"/>
    <n v="0"/>
    <n v="0"/>
    <n v="6015.31"/>
    <n v="0"/>
    <n v="0"/>
    <n v="0"/>
    <n v="0"/>
    <n v="0"/>
    <n v="0"/>
    <n v="0"/>
    <n v="0"/>
    <n v="0"/>
    <n v="0"/>
    <n v="0"/>
    <n v="0"/>
    <n v="0"/>
    <n v="0"/>
    <n v="0"/>
    <n v="0"/>
    <n v="0"/>
    <n v="0"/>
    <n v="0"/>
    <n v="0"/>
    <n v="0"/>
    <n v="0"/>
    <n v="0"/>
    <n v="0"/>
    <n v="0"/>
    <n v="0"/>
    <n v="0"/>
    <n v="0"/>
    <n v="0"/>
    <n v="0"/>
    <n v="0"/>
    <n v="0"/>
    <n v="0"/>
    <n v="0"/>
    <n v="0"/>
  </r>
  <r>
    <s v="Thackston"/>
    <s v="Mandatory &amp; Compliance"/>
    <s v="Mandatory &amp; Compliance"/>
    <s v="Right-of-Way Use Permits"/>
    <s v="GD"/>
    <s v="OR"/>
    <x v="11"/>
    <s v="G Distribution"/>
    <s v="2023"/>
    <n v="0"/>
    <n v="0"/>
    <n v="1113.1600000000001"/>
    <n v="3868.65"/>
    <n v="1697.61"/>
    <n v="4817.66"/>
    <n v="4931.62"/>
    <n v="11639.14"/>
    <n v="959.41"/>
    <n v="1172.77"/>
    <m/>
    <n v="3250.64"/>
    <n v="1196.8800000000001"/>
    <n v="613.91"/>
    <n v="35261.450000000004"/>
    <n v="0"/>
    <n v="0"/>
    <n v="35261.450000000004"/>
    <n v="0"/>
    <n v="0"/>
    <n v="0"/>
    <n v="0"/>
    <n v="0"/>
    <n v="0"/>
    <n v="0"/>
    <n v="0"/>
    <n v="0"/>
    <n v="0"/>
    <n v="0"/>
    <n v="0"/>
    <n v="0"/>
    <n v="0"/>
    <n v="0"/>
    <n v="0"/>
    <n v="0"/>
    <n v="0"/>
    <n v="0"/>
    <n v="0"/>
    <n v="0"/>
    <n v="0"/>
    <n v="0"/>
    <n v="0"/>
    <n v="0"/>
    <n v="0"/>
    <n v="0"/>
    <n v="0"/>
    <n v="0"/>
    <n v="0"/>
    <n v="0"/>
    <n v="0"/>
    <n v="0"/>
    <n v="0"/>
    <n v="0"/>
  </r>
  <r>
    <s v="Thackston"/>
    <s v="Mandatory &amp; Compliance"/>
    <s v="Mandatory &amp; Compliance"/>
    <s v="Right-of-Way Use Permits"/>
    <s v="GD"/>
    <s v="WA"/>
    <x v="11"/>
    <s v="G Distribution"/>
    <s v="2023"/>
    <n v="0"/>
    <n v="1"/>
    <m/>
    <m/>
    <n v="176.79"/>
    <n v="2279.2600000000002"/>
    <n v="2942.75"/>
    <n v="267.76"/>
    <n v="437.47"/>
    <n v="358.63"/>
    <m/>
    <n v="737.38"/>
    <n v="2723.37"/>
    <n v="393.74"/>
    <n v="10317.15"/>
    <n v="0"/>
    <n v="0"/>
    <n v="10317.15"/>
    <n v="0"/>
    <n v="0"/>
    <n v="0"/>
    <n v="0"/>
    <n v="0"/>
    <n v="0"/>
    <n v="0"/>
    <n v="0"/>
    <n v="0"/>
    <n v="0"/>
    <n v="0"/>
    <n v="0"/>
    <n v="0"/>
    <n v="0"/>
    <n v="0"/>
    <n v="0"/>
    <n v="0"/>
    <n v="0"/>
    <n v="0"/>
    <n v="0"/>
    <n v="176.79"/>
    <n v="2279.2600000000002"/>
    <n v="2942.75"/>
    <n v="267.76"/>
    <n v="437.47"/>
    <n v="358.63"/>
    <n v="0"/>
    <n v="737.38"/>
    <n v="2723.37"/>
    <n v="393.74"/>
    <n v="10317.15"/>
    <n v="0"/>
    <n v="0"/>
    <n v="10317.15"/>
    <n v="0"/>
  </r>
  <r>
    <s v="Thackston"/>
    <s v="Mandatory &amp; Compliance"/>
    <s v="Mandatory &amp; Compliance"/>
    <s v="Spokane River License Implementation"/>
    <s v="ED"/>
    <s v="AN"/>
    <x v="2"/>
    <s v="Production - Hydro"/>
    <s v="2023"/>
    <n v="0.65539999999999998"/>
    <n v="0"/>
    <m/>
    <m/>
    <m/>
    <m/>
    <m/>
    <m/>
    <n v="15822.26"/>
    <m/>
    <m/>
    <n v="677119.83"/>
    <m/>
    <n v="8833.99"/>
    <n v="701776.08"/>
    <n v="0"/>
    <n v="0"/>
    <n v="701776.08"/>
    <n v="0"/>
    <n v="0"/>
    <n v="0"/>
    <n v="0"/>
    <n v="0"/>
    <n v="0"/>
    <n v="0"/>
    <n v="10369.909204"/>
    <n v="0"/>
    <n v="0"/>
    <n v="443784.33658199996"/>
    <n v="0"/>
    <n v="5789.7970459999997"/>
    <n v="459944.04283200001"/>
    <n v="0"/>
    <n v="0"/>
    <n v="459944.04283200001"/>
    <n v="0"/>
    <n v="0"/>
    <n v="0"/>
    <n v="0"/>
    <n v="0"/>
    <n v="0"/>
    <n v="0"/>
    <n v="0"/>
    <n v="0"/>
    <n v="0"/>
    <n v="0"/>
    <n v="0"/>
    <n v="0"/>
    <n v="0"/>
    <n v="0"/>
    <n v="0"/>
    <n v="0"/>
    <n v="0"/>
  </r>
  <r>
    <s v="Thackston"/>
    <s v="Mandatory &amp; Compliance"/>
    <s v="Mandatory &amp; Compliance"/>
    <s v="WSDOT Franchises"/>
    <s v="ED"/>
    <s v="WA"/>
    <x v="14"/>
    <s v="Intangibles"/>
    <s v="2023"/>
    <n v="1"/>
    <n v="0"/>
    <n v="30481.56"/>
    <n v="270.27"/>
    <n v="1568.9499999999998"/>
    <n v="26.42"/>
    <n v="1557.58"/>
    <n v="1086.71"/>
    <n v="1474"/>
    <m/>
    <n v="4706.7299999999996"/>
    <n v="2363.79"/>
    <n v="54.300000000000182"/>
    <n v="0"/>
    <n v="43590.310000000005"/>
    <n v="0"/>
    <n v="0"/>
    <n v="43590.310000000005"/>
    <n v="0"/>
    <n v="30481.56"/>
    <n v="270.27"/>
    <n v="1568.9499999999998"/>
    <n v="26.42"/>
    <n v="1557.58"/>
    <n v="1086.71"/>
    <n v="1474"/>
    <n v="0"/>
    <n v="4706.7299999999996"/>
    <n v="2363.79"/>
    <n v="54.300000000000182"/>
    <n v="0"/>
    <n v="43590.310000000005"/>
    <n v="0"/>
    <n v="0"/>
    <n v="43590.310000000005"/>
    <n v="0"/>
    <n v="0"/>
    <n v="0"/>
    <n v="0"/>
    <n v="0"/>
    <n v="0"/>
    <n v="0"/>
    <n v="0"/>
    <n v="0"/>
    <n v="0"/>
    <n v="0"/>
    <n v="0"/>
    <n v="0"/>
    <n v="0"/>
    <n v="0"/>
    <n v="0"/>
    <n v="0"/>
    <n v="0"/>
  </r>
  <r>
    <s v="Thackston"/>
    <s v="Programs"/>
    <s v="Asset Condition"/>
    <s v="Base Load Hydro"/>
    <s v="CD"/>
    <s v="AA"/>
    <x v="15"/>
    <s v="General"/>
    <s v="2023"/>
    <n v="0.47784834680000005"/>
    <n v="0.15089759249999998"/>
    <m/>
    <m/>
    <m/>
    <m/>
    <m/>
    <m/>
    <m/>
    <m/>
    <n v="3870.03"/>
    <m/>
    <m/>
    <n v="105616.58"/>
    <n v="109486.61"/>
    <n v="0"/>
    <n v="0"/>
    <n v="109486.61"/>
    <n v="0"/>
    <n v="0"/>
    <n v="0"/>
    <n v="0"/>
    <n v="0"/>
    <n v="0"/>
    <n v="0"/>
    <n v="0"/>
    <n v="0"/>
    <n v="1849.2874375664044"/>
    <n v="0"/>
    <n v="0"/>
    <n v="50468.708147669953"/>
    <n v="52317.995585236356"/>
    <n v="0"/>
    <n v="0"/>
    <n v="52317.995585236356"/>
    <n v="0"/>
    <n v="0"/>
    <n v="0"/>
    <n v="0"/>
    <n v="0"/>
    <n v="0"/>
    <n v="0"/>
    <n v="0"/>
    <n v="0"/>
    <n v="583.97820990277501"/>
    <n v="0"/>
    <n v="0"/>
    <n v="15937.287650083648"/>
    <n v="16521.265859986423"/>
    <n v="0"/>
    <n v="0"/>
    <n v="16521.265859986423"/>
    <n v="0"/>
  </r>
  <r>
    <s v="Thackston"/>
    <s v="Programs"/>
    <s v="Asset Condition"/>
    <s v="Base Load Hydro"/>
    <s v="ED"/>
    <s v="AN"/>
    <x v="2"/>
    <s v="Production - Hydro"/>
    <s v="2023"/>
    <n v="0.65539999999999998"/>
    <n v="0"/>
    <n v="568.16999999999996"/>
    <n v="1371.13"/>
    <n v="2386.0500000000002"/>
    <n v="3258.4300000000003"/>
    <n v="27454.959999999999"/>
    <n v="33892.479999999996"/>
    <n v="82784.319999999992"/>
    <n v="23149.49"/>
    <n v="40322.870000000003"/>
    <n v="2454.2600000000002"/>
    <n v="6438.0199999999968"/>
    <n v="211274.65"/>
    <n v="435354.82999999996"/>
    <n v="0"/>
    <n v="0"/>
    <n v="435354.82999999996"/>
    <n v="0"/>
    <n v="372.37861799999996"/>
    <n v="898.63860199999999"/>
    <n v="1563.81717"/>
    <n v="2135.575022"/>
    <n v="17993.980783999999"/>
    <n v="22213.131391999996"/>
    <n v="54256.843327999995"/>
    <n v="15172.175746000001"/>
    <n v="26427.608998"/>
    <n v="1608.5220040000002"/>
    <n v="4219.4783079999979"/>
    <n v="138469.40560999999"/>
    <n v="285331.55558199994"/>
    <n v="0"/>
    <n v="0"/>
    <n v="285331.55558199994"/>
    <n v="0"/>
    <n v="0"/>
    <n v="0"/>
    <n v="0"/>
    <n v="0"/>
    <n v="0"/>
    <n v="0"/>
    <n v="0"/>
    <n v="0"/>
    <n v="0"/>
    <n v="0"/>
    <n v="0"/>
    <n v="0"/>
    <n v="0"/>
    <n v="0"/>
    <n v="0"/>
    <n v="0"/>
    <n v="0"/>
  </r>
  <r>
    <s v="Thackston"/>
    <s v="Programs"/>
    <s v="Asset Condition"/>
    <s v="Regulating Hydro"/>
    <s v="CD"/>
    <s v="AA"/>
    <x v="15"/>
    <s v="General"/>
    <s v="2023"/>
    <n v="0.47784834680000005"/>
    <n v="0.15089759249999998"/>
    <n v="25316.66"/>
    <m/>
    <m/>
    <m/>
    <m/>
    <m/>
    <m/>
    <m/>
    <m/>
    <m/>
    <n v="159812.69"/>
    <n v="6010.98"/>
    <n v="191140.33000000002"/>
    <n v="0"/>
    <n v="0"/>
    <n v="191140.33000000002"/>
    <n v="0"/>
    <n v="12097.524127497689"/>
    <n v="0"/>
    <n v="0"/>
    <n v="0"/>
    <n v="0"/>
    <n v="0"/>
    <n v="0"/>
    <n v="0"/>
    <n v="0"/>
    <n v="0"/>
    <n v="76366.229714160901"/>
    <n v="2872.336855647864"/>
    <n v="91336.090697306456"/>
    <n v="0"/>
    <n v="0"/>
    <n v="91336.090697306456"/>
    <n v="0"/>
    <n v="3820.2230441410497"/>
    <n v="0"/>
    <n v="0"/>
    <n v="0"/>
    <n v="0"/>
    <n v="0"/>
    <n v="0"/>
    <n v="0"/>
    <n v="0"/>
    <n v="0"/>
    <n v="24115.350171948823"/>
    <n v="907.04241056564979"/>
    <n v="28842.615626655523"/>
    <n v="0"/>
    <n v="0"/>
    <n v="28842.615626655523"/>
    <n v="0"/>
  </r>
  <r>
    <s v="Thackston"/>
    <s v="Programs"/>
    <s v="Asset Condition"/>
    <s v="Regulating Hydro"/>
    <s v="CD"/>
    <s v="AA"/>
    <x v="0"/>
    <s v="General"/>
    <s v="2023"/>
    <n v="0.47784834680000005"/>
    <n v="0.15089759249999998"/>
    <m/>
    <m/>
    <n v="22702.21"/>
    <n v="1321.66"/>
    <m/>
    <m/>
    <m/>
    <m/>
    <m/>
    <m/>
    <m/>
    <m/>
    <n v="24023.87"/>
    <n v="0"/>
    <n v="0"/>
    <n v="24023.87"/>
    <n v="0"/>
    <n v="0"/>
    <n v="0"/>
    <n v="10848.213517206428"/>
    <n v="631.55304603168815"/>
    <n v="0"/>
    <n v="0"/>
    <n v="0"/>
    <n v="0"/>
    <n v="0"/>
    <n v="0"/>
    <n v="0"/>
    <n v="0"/>
    <n v="11479.766563238116"/>
    <n v="0"/>
    <n v="0"/>
    <n v="11479.766563238116"/>
    <n v="0"/>
    <n v="0"/>
    <n v="0"/>
    <n v="3425.7088334294244"/>
    <n v="199.43531210354999"/>
    <n v="0"/>
    <n v="0"/>
    <n v="0"/>
    <n v="0"/>
    <n v="0"/>
    <n v="0"/>
    <n v="0"/>
    <n v="0"/>
    <n v="3625.1441455329746"/>
    <n v="0"/>
    <n v="0"/>
    <n v="3625.1441455329746"/>
    <n v="0"/>
  </r>
  <r>
    <s v="Thackston"/>
    <s v="Programs"/>
    <s v="Asset Condition"/>
    <s v="Regulating Hydro"/>
    <s v="ED"/>
    <s v="AN"/>
    <x v="15"/>
    <s v="General"/>
    <s v="2023"/>
    <n v="0.68266000000000004"/>
    <n v="0"/>
    <n v="0"/>
    <m/>
    <n v="18783.099999999999"/>
    <m/>
    <m/>
    <m/>
    <m/>
    <n v="10007.24"/>
    <m/>
    <m/>
    <n v="20601.28"/>
    <n v="0"/>
    <n v="49391.619999999995"/>
    <n v="0"/>
    <n v="0"/>
    <n v="49391.619999999995"/>
    <n v="0"/>
    <n v="0"/>
    <n v="0"/>
    <n v="12822.471046000001"/>
    <n v="0"/>
    <n v="0"/>
    <n v="0"/>
    <n v="0"/>
    <n v="6831.5424584000002"/>
    <n v="0"/>
    <n v="0"/>
    <n v="14063.6698048"/>
    <n v="0"/>
    <n v="33717.683309200002"/>
    <n v="0"/>
    <n v="0"/>
    <n v="33717.683309200002"/>
    <n v="0"/>
    <n v="0"/>
    <n v="0"/>
    <n v="0"/>
    <n v="0"/>
    <n v="0"/>
    <n v="0"/>
    <n v="0"/>
    <n v="0"/>
    <n v="0"/>
    <n v="0"/>
    <n v="0"/>
    <n v="0"/>
    <n v="0"/>
    <n v="0"/>
    <n v="0"/>
    <n v="0"/>
    <n v="0"/>
  </r>
  <r>
    <s v="Thackston"/>
    <s v="Programs"/>
    <s v="Asset Condition"/>
    <s v="Regulating Hydro"/>
    <s v="ED"/>
    <s v="AN"/>
    <x v="2"/>
    <s v="Production - Hydro"/>
    <s v="2023"/>
    <n v="0.65539999999999998"/>
    <n v="0"/>
    <n v="32335.309999999998"/>
    <n v="2866.87"/>
    <n v="49262.040000000008"/>
    <n v="193188.74"/>
    <n v="340541.10000000003"/>
    <n v="3940"/>
    <n v="499433.73"/>
    <n v="268980.11"/>
    <n v="84013.299999999988"/>
    <n v="124718.25"/>
    <n v="1703608.76"/>
    <n v="15229.9"/>
    <n v="3318118.11"/>
    <n v="0"/>
    <n v="0"/>
    <n v="3318118.11"/>
    <n v="0"/>
    <n v="21192.562173999999"/>
    <n v="1878.9465979999998"/>
    <n v="32286.341016000006"/>
    <n v="126615.90019599999"/>
    <n v="223190.63694000003"/>
    <n v="2582.2759999999998"/>
    <n v="327328.86664199998"/>
    <n v="176289.56409399997"/>
    <n v="55062.316819999993"/>
    <n v="81740.341050000003"/>
    <n v="1116545.1813040001"/>
    <n v="9981.6764599999988"/>
    <n v="2174694.6092940005"/>
    <n v="0"/>
    <n v="0"/>
    <n v="2174694.6092940005"/>
    <n v="0"/>
    <n v="0"/>
    <n v="0"/>
    <n v="0"/>
    <n v="0"/>
    <n v="0"/>
    <n v="0"/>
    <n v="0"/>
    <n v="0"/>
    <n v="0"/>
    <n v="0"/>
    <n v="0"/>
    <n v="0"/>
    <n v="0"/>
    <n v="0"/>
    <n v="0"/>
    <n v="0"/>
    <n v="0"/>
  </r>
  <r>
    <s v="Thackston"/>
    <s v="Programs"/>
    <s v="Asset Condition"/>
    <s v="Regulating Hydro"/>
    <s v="ED"/>
    <s v="AN"/>
    <x v="8"/>
    <s v="Transportation"/>
    <s v="2023"/>
    <n v="0.68266000000000004"/>
    <n v="0"/>
    <n v="3082.14"/>
    <n v="50427.64"/>
    <n v="7613.16"/>
    <m/>
    <m/>
    <n v="14.04"/>
    <n v="8985.52"/>
    <m/>
    <m/>
    <n v="0"/>
    <m/>
    <n v="7.2759576141834259E-12"/>
    <n v="70122.5"/>
    <n v="0"/>
    <n v="0"/>
    <n v="70122.5"/>
    <n v="0"/>
    <n v="2104.0536924000003"/>
    <n v="34424.932722400001"/>
    <n v="5197.1998056000002"/>
    <n v="0"/>
    <n v="0"/>
    <n v="9.5845464000000007"/>
    <n v="6134.0550832000008"/>
    <n v="0"/>
    <n v="0"/>
    <n v="0"/>
    <n v="0"/>
    <n v="4.9670052248984579E-12"/>
    <n v="47869.825850000008"/>
    <n v="0"/>
    <n v="0"/>
    <n v="47869.825850000008"/>
    <n v="0"/>
    <n v="0"/>
    <n v="0"/>
    <n v="0"/>
    <n v="0"/>
    <n v="0"/>
    <n v="0"/>
    <n v="0"/>
    <n v="0"/>
    <n v="0"/>
    <n v="0"/>
    <n v="0"/>
    <n v="0"/>
    <n v="0"/>
    <n v="0"/>
    <n v="0"/>
    <n v="0"/>
    <n v="0"/>
  </r>
  <r>
    <s v="Thackston"/>
    <s v="Programs"/>
    <s v="Failed Plant &amp; Operations"/>
    <s v="Base Load Thermal Program"/>
    <s v="ED"/>
    <s v="AN"/>
    <x v="4"/>
    <s v="Production - Other"/>
    <s v="2023"/>
    <n v="0.65539999999999998"/>
    <n v="0"/>
    <n v="-5204.6600000000008"/>
    <n v="2002.58"/>
    <n v="54818.15"/>
    <n v="1873.42"/>
    <n v="-15744.609999999999"/>
    <n v="802818.29"/>
    <n v="109848.67000000001"/>
    <n v="2769.9"/>
    <n v="105562.46999999999"/>
    <n v="298233.22000000003"/>
    <n v="838.21999999999923"/>
    <n v="68747.800000000017"/>
    <n v="1426563.4500000002"/>
    <n v="0"/>
    <n v="0"/>
    <n v="1426563.4500000002"/>
    <n v="0"/>
    <n v="-3411.1341640000005"/>
    <n v="1312.4909319999999"/>
    <n v="35927.81551"/>
    <n v="1227.8394680000001"/>
    <n v="-10319.017393999999"/>
    <n v="526167.10726600001"/>
    <n v="71994.818318000005"/>
    <n v="1815.39246"/>
    <n v="69185.642837999985"/>
    <n v="195462.05238800001"/>
    <n v="549.3693879999995"/>
    <n v="45057.308120000009"/>
    <n v="934969.68512999988"/>
    <n v="0"/>
    <n v="0"/>
    <n v="934969.68512999988"/>
    <n v="0"/>
    <n v="0"/>
    <n v="0"/>
    <n v="0"/>
    <n v="0"/>
    <n v="0"/>
    <n v="0"/>
    <n v="0"/>
    <n v="0"/>
    <n v="0"/>
    <n v="0"/>
    <n v="0"/>
    <n v="0"/>
    <n v="0"/>
    <n v="0"/>
    <n v="0"/>
    <n v="0"/>
    <n v="0"/>
  </r>
  <r>
    <s v="Thackston"/>
    <s v="Programs"/>
    <s v="Failed Plant &amp; Operations"/>
    <s v="Base Load Thermal Program"/>
    <s v="ED"/>
    <s v="AN"/>
    <x v="5"/>
    <s v="Production - Thermal"/>
    <s v="2023"/>
    <n v="0.65539999999999998"/>
    <n v="0"/>
    <n v="2390.5300000000002"/>
    <n v="44259.58"/>
    <n v="3410.35"/>
    <n v="2573.52"/>
    <n v="392317.87000000005"/>
    <n v="145218.94"/>
    <n v="291.78000000000003"/>
    <n v="61912.05"/>
    <n v="217072.25"/>
    <n v="-4415"/>
    <n v="7083.17"/>
    <n v="30150.93"/>
    <n v="902265.9700000002"/>
    <n v="0"/>
    <n v="0"/>
    <n v="902265.9700000002"/>
    <n v="0"/>
    <n v="1566.7533620000002"/>
    <n v="29007.728732"/>
    <n v="2235.1433899999997"/>
    <n v="1686.6850079999999"/>
    <n v="257125.13199800003"/>
    <n v="95176.493275999994"/>
    <n v="191.23261200000002"/>
    <n v="40577.157570000003"/>
    <n v="142269.15265"/>
    <n v="-2893.5909999999999"/>
    <n v="4642.3096180000002"/>
    <n v="19760.919522"/>
    <n v="591345.11673800007"/>
    <n v="0"/>
    <n v="0"/>
    <n v="591345.11673800007"/>
    <n v="0"/>
    <n v="0"/>
    <n v="0"/>
    <n v="0"/>
    <n v="0"/>
    <n v="0"/>
    <n v="0"/>
    <n v="0"/>
    <n v="0"/>
    <n v="0"/>
    <n v="0"/>
    <n v="0"/>
    <n v="0"/>
    <n v="0"/>
    <n v="0"/>
    <n v="0"/>
    <n v="0"/>
    <n v="0"/>
  </r>
  <r>
    <s v="Thackston"/>
    <s v="Programs"/>
    <s v="Failed Plant &amp; Operations"/>
    <s v="Base Load Thermal Program"/>
    <s v="ED"/>
    <s v="AN"/>
    <x v="6"/>
    <s v="Intangibles"/>
    <s v="2023"/>
    <n v="0.68266000000000004"/>
    <n v="0"/>
    <m/>
    <m/>
    <m/>
    <m/>
    <m/>
    <n v="45850.400000000001"/>
    <m/>
    <n v="490.65"/>
    <n v="530.85"/>
    <m/>
    <m/>
    <m/>
    <n v="46871.9"/>
    <n v="0"/>
    <n v="0"/>
    <n v="46871.9"/>
    <n v="0"/>
    <n v="0"/>
    <n v="0"/>
    <n v="0"/>
    <n v="0"/>
    <n v="0"/>
    <n v="31300.234064000004"/>
    <n v="0"/>
    <n v="334.94712900000002"/>
    <n v="362.39006100000006"/>
    <n v="0"/>
    <n v="0"/>
    <n v="0"/>
    <n v="31997.571254000002"/>
    <n v="0"/>
    <n v="0"/>
    <n v="31997.571254000002"/>
    <n v="0"/>
    <n v="0"/>
    <n v="0"/>
    <n v="0"/>
    <n v="0"/>
    <n v="0"/>
    <n v="0"/>
    <n v="0"/>
    <n v="0"/>
    <n v="0"/>
    <n v="0"/>
    <n v="0"/>
    <n v="0"/>
    <n v="0"/>
    <n v="0"/>
    <n v="0"/>
    <n v="0"/>
    <n v="0"/>
  </r>
  <r>
    <s v="Thackston"/>
    <s v="Short-Lived Assets"/>
    <s v="Asset Condition"/>
    <s v="HMI Control Software"/>
    <s v="CD"/>
    <s v="AA"/>
    <x v="15"/>
    <s v="General"/>
    <s v="2023"/>
    <n v="0.47784834680000005"/>
    <n v="0.15089759249999998"/>
    <n v="12842.730000000001"/>
    <n v="56680.9"/>
    <n v="15765.09"/>
    <n v="-11004.36"/>
    <n v="-1728.02"/>
    <n v="5956.66"/>
    <n v="1514.27"/>
    <n v="1387.03"/>
    <n v="594970.34999999986"/>
    <n v="324154.02"/>
    <n v="-26395.969999999998"/>
    <n v="11738.809999999998"/>
    <n v="985881.51"/>
    <n v="0"/>
    <n v="0"/>
    <n v="985881.51"/>
    <n v="0"/>
    <n v="6136.8772988987648"/>
    <n v="27084.874360136124"/>
    <n v="7533.3221936532127"/>
    <n v="-5258.4152335920489"/>
    <n v="-825.73150023733604"/>
    <n v="2846.3801334496884"/>
    <n v="723.59141610883603"/>
    <n v="662.78999246200408"/>
    <n v="284305.59814251732"/>
    <n v="154896.46256557415"/>
    <n v="-12613.270626682395"/>
    <n v="5609.3709518993073"/>
    <n v="471101.84969418769"/>
    <n v="0"/>
    <n v="0"/>
    <n v="471101.84969418769"/>
    <n v="0"/>
    <n v="1937.9370381275251"/>
    <n v="8553.0113507332499"/>
    <n v="2378.9141265458247"/>
    <n v="-1660.5314310033"/>
    <n v="-260.75405779184996"/>
    <n v="898.84565334104991"/>
    <n v="228.49969739497496"/>
    <n v="209.29948772527499"/>
    <n v="89779.593423882339"/>
    <n v="48914.061217196846"/>
    <n v="-3983.0883247022243"/>
    <n v="1771.3581678149244"/>
    <n v="148767.14634926463"/>
    <n v="0"/>
    <n v="0"/>
    <n v="148767.14634926463"/>
    <n v="0"/>
  </r>
  <r>
    <s v="Thackston"/>
    <s v="Short-Lived Assets"/>
    <s v="Asset Condition"/>
    <s v="HMI Control Software"/>
    <s v="CD"/>
    <s v="AA"/>
    <x v="0"/>
    <s v="General"/>
    <s v="2023"/>
    <n v="0.47784834680000005"/>
    <n v="0.15089759249999998"/>
    <n v="14501.28"/>
    <n v="113554.42"/>
    <n v="16842.05"/>
    <n v="-11253.39"/>
    <n v="-6995.09"/>
    <n v="11773.65"/>
    <n v="3554.54"/>
    <n v="1888.58"/>
    <n v="152606.5"/>
    <n v="246886.74"/>
    <n v="-6886.33"/>
    <n v="6701.9"/>
    <n v="543174.85000000009"/>
    <n v="0"/>
    <n v="0"/>
    <n v="543174.85000000009"/>
    <n v="0"/>
    <n v="6929.412674483905"/>
    <n v="54261.791868832857"/>
    <n v="8047.9457492229403"/>
    <n v="-5377.4138073956519"/>
    <n v="-3342.5921922172124"/>
    <n v="5626.0191883018206"/>
    <n v="1698.5310626344722"/>
    <n v="902.45483079954408"/>
    <n v="72922.763735934204"/>
    <n v="117974.42055584144"/>
    <n v="-3290.6214060192442"/>
    <n v="3202.4918354189203"/>
    <n v="259555.20409583798"/>
    <n v="0"/>
    <n v="0"/>
    <n v="259555.20409583798"/>
    <n v="0"/>
    <n v="2188.2082401683997"/>
    <n v="17135.088595733847"/>
    <n v="2541.4247977646246"/>
    <n v="-1698.1094584635748"/>
    <n v="-1055.5422403208249"/>
    <n v="1776.6154399376248"/>
    <n v="536.37152844494994"/>
    <n v="284.98217524364998"/>
    <n v="23027.953449851248"/>
    <n v="37254.614686173445"/>
    <n v="-1039.1306181605248"/>
    <n v="1011.3005751757498"/>
    <n v="81963.777171548616"/>
    <n v="0"/>
    <n v="0"/>
    <n v="81963.777171548616"/>
    <n v="0"/>
  </r>
  <r>
    <s v="Thackston"/>
    <s v="Short-Lived Assets"/>
    <s v="Asset Condition"/>
    <s v="HMI Control Software"/>
    <s v="CD"/>
    <s v="AA"/>
    <x v="6"/>
    <s v="Intangibles"/>
    <s v="2023"/>
    <n v="0"/>
    <n v="0"/>
    <m/>
    <m/>
    <m/>
    <m/>
    <m/>
    <m/>
    <n v="468.32"/>
    <m/>
    <m/>
    <m/>
    <m/>
    <m/>
    <n v="468.32"/>
    <n v="0"/>
    <n v="0"/>
    <n v="468.32"/>
    <n v="0"/>
    <n v="0"/>
    <n v="0"/>
    <n v="0"/>
    <n v="0"/>
    <n v="0"/>
    <n v="0"/>
    <n v="0"/>
    <n v="0"/>
    <n v="0"/>
    <n v="0"/>
    <n v="0"/>
    <n v="0"/>
    <n v="0"/>
    <n v="0"/>
    <n v="0"/>
    <n v="0"/>
    <n v="0"/>
    <n v="0"/>
    <n v="0"/>
    <n v="0"/>
    <n v="0"/>
    <n v="0"/>
    <n v="0"/>
    <n v="0"/>
    <n v="0"/>
    <n v="0"/>
    <n v="0"/>
    <n v="0"/>
    <n v="0"/>
    <n v="0"/>
    <n v="0"/>
    <n v="0"/>
    <n v="0"/>
    <n v="0"/>
  </r>
  <r>
    <s v="Thackston"/>
    <s v="Short-Lived Assets"/>
    <s v="Asset Condition"/>
    <s v="HMI Control Software"/>
    <s v="CD"/>
    <s v="AA"/>
    <x v="6"/>
    <s v="Intangibles"/>
    <s v="2023"/>
    <n v="0.47784834680000005"/>
    <n v="0.15089759249999998"/>
    <n v="12462.9"/>
    <n v="36540.15"/>
    <n v="15656.26"/>
    <n v="-11115.67"/>
    <n v="202.5100000000001"/>
    <n v="3899.68"/>
    <n v="313.82"/>
    <n v="1225.8399999999999"/>
    <n v="2111.44"/>
    <n v="841.53"/>
    <n v="591.99"/>
    <n v="1008.16"/>
    <n v="63738.610000000008"/>
    <n v="0"/>
    <n v="0"/>
    <n v="63738.610000000008"/>
    <n v="0"/>
    <n v="5955.3761613337201"/>
    <n v="17460.650269324022"/>
    <n v="7481.3179580709684"/>
    <n v="-5311.6045330743564"/>
    <n v="96.769068710468062"/>
    <n v="1863.4556410490241"/>
    <n v="149.95836819277602"/>
    <n v="585.76561744131197"/>
    <n v="1008.9481133673921"/>
    <n v="402.12371928260404"/>
    <n v="282.88144282213204"/>
    <n v="481.74758930988804"/>
    <n v="30457.389415829955"/>
    <n v="0"/>
    <n v="0"/>
    <n v="30457.389415829955"/>
    <n v="0"/>
    <n v="1880.6216055682498"/>
    <n v="5513.8206645888749"/>
    <n v="2362.4919415540498"/>
    <n v="-1677.3278420244749"/>
    <n v="30.558271457175014"/>
    <n v="588.45232352039989"/>
    <n v="47.354682478349993"/>
    <n v="184.97630479019998"/>
    <n v="318.61121270819996"/>
    <n v="126.98485101652498"/>
    <n v="89.329865784074997"/>
    <n v="152.12891685479997"/>
    <n v="9618.002798296422"/>
    <n v="0"/>
    <n v="0"/>
    <n v="9618.002798296422"/>
    <n v="0"/>
  </r>
  <r>
    <s v="Thackston"/>
    <s v="Short-Lived Assets"/>
    <s v="Asset Condition"/>
    <s v="HMI Control Software"/>
    <s v="ED"/>
    <s v="AN"/>
    <x v="2"/>
    <s v="Production - Hydro"/>
    <s v="2023"/>
    <n v="0.65539999999999998"/>
    <n v="0"/>
    <n v="4702.04"/>
    <n v="10760.05"/>
    <n v="16974.28"/>
    <n v="13915.82"/>
    <n v="11033.47"/>
    <n v="12459.37"/>
    <m/>
    <m/>
    <m/>
    <m/>
    <m/>
    <m/>
    <n v="69845.03"/>
    <n v="0"/>
    <n v="0"/>
    <n v="69845.03"/>
    <n v="0"/>
    <n v="3081.7170160000001"/>
    <n v="7052.1367699999992"/>
    <n v="11124.943111999999"/>
    <n v="9120.4284279999993"/>
    <n v="7231.336237999999"/>
    <n v="8165.8710980000005"/>
    <n v="0"/>
    <n v="0"/>
    <n v="0"/>
    <n v="0"/>
    <n v="0"/>
    <n v="0"/>
    <n v="45776.432661999999"/>
    <n v="0"/>
    <n v="0"/>
    <n v="45776.432661999999"/>
    <n v="0"/>
    <n v="0"/>
    <n v="0"/>
    <n v="0"/>
    <n v="0"/>
    <n v="0"/>
    <n v="0"/>
    <n v="0"/>
    <n v="0"/>
    <n v="0"/>
    <n v="0"/>
    <n v="0"/>
    <n v="0"/>
    <n v="0"/>
    <n v="0"/>
    <n v="0"/>
    <n v="0"/>
    <n v="0"/>
  </r>
  <r>
    <s v="Thackston"/>
    <s v="Short-Lived Assets"/>
    <s v="Asset Condition"/>
    <s v="HMI Control Software"/>
    <s v="ED"/>
    <s v="AN"/>
    <x v="6"/>
    <s v="Intangibles"/>
    <s v="2023"/>
    <n v="0.68266000000000004"/>
    <n v="0"/>
    <n v="25914.43"/>
    <n v="33930.6"/>
    <n v="11272.63"/>
    <n v="10546.15"/>
    <n v="4098.9799999999996"/>
    <n v="12459.58"/>
    <n v="10986.74"/>
    <m/>
    <m/>
    <m/>
    <m/>
    <m/>
    <n v="109209.11"/>
    <n v="0"/>
    <n v="0"/>
    <n v="109209.11"/>
    <n v="0"/>
    <n v="17690.744783800001"/>
    <n v="23163.063396000001"/>
    <n v="7695.3735957999997"/>
    <n v="7199.4347590000007"/>
    <n v="2798.2096867999999"/>
    <n v="8505.6568827999999"/>
    <n v="7500.2079284000001"/>
    <n v="0"/>
    <n v="0"/>
    <n v="0"/>
    <n v="0"/>
    <n v="0"/>
    <n v="74552.691032600022"/>
    <n v="0"/>
    <n v="0"/>
    <n v="74552.691032600022"/>
    <n v="0"/>
    <n v="0"/>
    <n v="0"/>
    <n v="0"/>
    <n v="0"/>
    <n v="0"/>
    <n v="0"/>
    <n v="0"/>
    <n v="0"/>
    <n v="0"/>
    <n v="0"/>
    <n v="0"/>
    <n v="0"/>
    <n v="0"/>
    <n v="0"/>
    <n v="0"/>
    <n v="0"/>
    <n v="0"/>
  </r>
  <r>
    <s v="New (Actual)"/>
    <s v="Programs"/>
    <s v="Asset Condition"/>
    <s v="Asset Monitoring System"/>
    <s v="ED"/>
    <s v="AN"/>
    <x v="2"/>
    <s v="Production - Hydro"/>
    <s v="2023"/>
    <n v="0.65539999999999998"/>
    <n v="0"/>
    <m/>
    <m/>
    <m/>
    <m/>
    <m/>
    <m/>
    <m/>
    <m/>
    <m/>
    <m/>
    <m/>
    <n v="264723.15000000002"/>
    <n v="264723.15000000002"/>
    <n v="0"/>
    <n v="0"/>
    <n v="264723.15000000002"/>
    <n v="0"/>
    <n v="0"/>
    <n v="0"/>
    <n v="0"/>
    <n v="0"/>
    <n v="0"/>
    <n v="0"/>
    <n v="0"/>
    <n v="0"/>
    <n v="0"/>
    <n v="0"/>
    <n v="0"/>
    <n v="173499.55251000001"/>
    <n v="173499.55251000001"/>
    <n v="0"/>
    <n v="0"/>
    <n v="173499.55251000001"/>
    <n v="0"/>
    <n v="0"/>
    <n v="0"/>
    <n v="0"/>
    <n v="0"/>
    <n v="0"/>
    <n v="0"/>
    <n v="0"/>
    <n v="0"/>
    <n v="0"/>
    <n v="0"/>
    <n v="0"/>
    <n v="0"/>
    <n v="0"/>
    <n v="0"/>
    <n v="0"/>
    <n v="0"/>
    <n v="0"/>
  </r>
  <r>
    <s v="New (Actual)"/>
    <s v="Programs"/>
    <s v="Asset Condition"/>
    <s v="Gas ERT Replacement Program"/>
    <s v="GD"/>
    <s v="ID"/>
    <x v="11"/>
    <s v="G Distribution"/>
    <s v="2023"/>
    <n v="0"/>
    <n v="0"/>
    <m/>
    <m/>
    <m/>
    <n v="1465.06"/>
    <m/>
    <m/>
    <m/>
    <n v="7098.11"/>
    <n v="36318.44"/>
    <n v="51608.18"/>
    <n v="57210.85"/>
    <n v="46395.05"/>
    <n v="200095.69"/>
    <n v="0"/>
    <n v="0"/>
    <n v="200095.69"/>
    <n v="0"/>
    <n v="0"/>
    <n v="0"/>
    <n v="0"/>
    <n v="0"/>
    <n v="0"/>
    <n v="0"/>
    <n v="0"/>
    <n v="0"/>
    <n v="0"/>
    <n v="0"/>
    <n v="0"/>
    <n v="0"/>
    <n v="0"/>
    <n v="0"/>
    <n v="0"/>
    <n v="0"/>
    <n v="0"/>
    <n v="0"/>
    <n v="0"/>
    <n v="0"/>
    <n v="0"/>
    <n v="0"/>
    <n v="0"/>
    <n v="0"/>
    <n v="0"/>
    <n v="0"/>
    <n v="0"/>
    <n v="0"/>
    <n v="0"/>
    <n v="0"/>
    <n v="0"/>
    <n v="0"/>
    <n v="0"/>
    <n v="0"/>
  </r>
  <r>
    <s v="New (Actual)"/>
    <s v="Programs"/>
    <s v="Asset Condition"/>
    <s v="Gas ERT Replacement Program"/>
    <s v="GD"/>
    <s v="OR"/>
    <x v="11"/>
    <s v="G Distribution"/>
    <s v="2023"/>
    <n v="0"/>
    <n v="0"/>
    <n v="298.33999999999997"/>
    <n v="410.72"/>
    <n v="1193.8499999999999"/>
    <n v="2327.58"/>
    <m/>
    <m/>
    <m/>
    <m/>
    <m/>
    <n v="564.29"/>
    <m/>
    <m/>
    <n v="4794.78"/>
    <n v="0"/>
    <n v="0"/>
    <n v="4794.78"/>
    <n v="0"/>
    <n v="0"/>
    <n v="0"/>
    <n v="0"/>
    <n v="0"/>
    <n v="0"/>
    <n v="0"/>
    <n v="0"/>
    <n v="0"/>
    <n v="0"/>
    <n v="0"/>
    <n v="0"/>
    <n v="0"/>
    <n v="0"/>
    <n v="0"/>
    <n v="0"/>
    <n v="0"/>
    <n v="0"/>
    <n v="0"/>
    <n v="0"/>
    <n v="0"/>
    <n v="0"/>
    <n v="0"/>
    <n v="0"/>
    <n v="0"/>
    <n v="0"/>
    <n v="0"/>
    <n v="0"/>
    <n v="0"/>
    <n v="0"/>
    <n v="0"/>
    <n v="0"/>
    <n v="0"/>
    <n v="0"/>
    <n v="0"/>
  </r>
  <r>
    <s v="New (Actual)"/>
    <s v="Programs"/>
    <s v="Asset Condition"/>
    <s v="Gas ERT Replacement Program"/>
    <s v="GD"/>
    <s v="WA"/>
    <x v="11"/>
    <s v="G Distribution"/>
    <s v="2023"/>
    <n v="0"/>
    <n v="1"/>
    <m/>
    <m/>
    <m/>
    <m/>
    <n v="1298.32"/>
    <n v="642.33000000000004"/>
    <n v="29898.65"/>
    <m/>
    <m/>
    <m/>
    <m/>
    <m/>
    <n v="31839.300000000003"/>
    <n v="0"/>
    <n v="0"/>
    <n v="31839.300000000003"/>
    <n v="0"/>
    <n v="0"/>
    <n v="0"/>
    <n v="0"/>
    <n v="0"/>
    <n v="0"/>
    <n v="0"/>
    <n v="0"/>
    <n v="0"/>
    <n v="0"/>
    <n v="0"/>
    <n v="0"/>
    <n v="0"/>
    <n v="0"/>
    <n v="0"/>
    <n v="0"/>
    <n v="0"/>
    <n v="0"/>
    <n v="0"/>
    <n v="0"/>
    <n v="0"/>
    <n v="0"/>
    <n v="1298.32"/>
    <n v="642.33000000000004"/>
    <n v="29898.65"/>
    <n v="0"/>
    <n v="0"/>
    <n v="0"/>
    <n v="0"/>
    <n v="0"/>
    <n v="31839.300000000003"/>
    <n v="0"/>
    <n v="0"/>
    <n v="31839.300000000003"/>
    <n v="0"/>
  </r>
  <r>
    <s v="New (Actual)"/>
    <s v="Large Distinct Projects"/>
    <s v="Asset Condition"/>
    <s v="Metro 115kV Substation"/>
    <s v="ED"/>
    <s v="AN"/>
    <x v="3"/>
    <s v="Transmission"/>
    <s v="2023"/>
    <n v="0.65539999999999998"/>
    <n v="0"/>
    <m/>
    <m/>
    <m/>
    <m/>
    <m/>
    <m/>
    <m/>
    <m/>
    <m/>
    <m/>
    <m/>
    <n v="545255.82999999996"/>
    <n v="545255.82999999996"/>
    <n v="0"/>
    <n v="0"/>
    <n v="545255.82999999996"/>
    <n v="0"/>
    <n v="0"/>
    <n v="0"/>
    <n v="0"/>
    <n v="0"/>
    <n v="0"/>
    <n v="0"/>
    <n v="0"/>
    <n v="0"/>
    <n v="0"/>
    <n v="0"/>
    <n v="0"/>
    <n v="357360.67098199995"/>
    <n v="357360.67098199995"/>
    <n v="0"/>
    <n v="0"/>
    <n v="357360.67098199995"/>
    <n v="0"/>
    <n v="0"/>
    <n v="0"/>
    <n v="0"/>
    <n v="0"/>
    <n v="0"/>
    <n v="0"/>
    <n v="0"/>
    <n v="0"/>
    <n v="0"/>
    <n v="0"/>
    <n v="0"/>
    <n v="0"/>
    <n v="0"/>
    <n v="0"/>
    <n v="0"/>
    <n v="0"/>
    <n v="0"/>
  </r>
  <r>
    <s v="New (Actual)"/>
    <s v="Large Distinct Projects"/>
    <s v="Asset Condition"/>
    <s v="Nine Mile Powerhouse Roof Replacement"/>
    <s v="ED"/>
    <s v="AN"/>
    <x v="2"/>
    <s v="Production - Hydro"/>
    <s v="2023"/>
    <n v="0.65539999999999998"/>
    <n v="0"/>
    <m/>
    <m/>
    <m/>
    <m/>
    <m/>
    <m/>
    <n v="811526.35"/>
    <n v="7111.76"/>
    <n v="6880.43"/>
    <n v="8406.35"/>
    <n v="5931"/>
    <n v="889.29"/>
    <n v="840745.18"/>
    <n v="0"/>
    <n v="0"/>
    <n v="840745.18"/>
    <n v="0"/>
    <n v="0"/>
    <n v="0"/>
    <n v="0"/>
    <n v="0"/>
    <n v="0"/>
    <n v="0"/>
    <n v="531874.36979000003"/>
    <n v="4661.0475040000001"/>
    <n v="4509.433822"/>
    <n v="5509.5217899999998"/>
    <n v="3887.1774"/>
    <n v="582.84066599999994"/>
    <n v="551024.3909720002"/>
    <n v="0"/>
    <n v="0"/>
    <n v="551024.3909720002"/>
    <n v="0"/>
    <n v="0"/>
    <n v="0"/>
    <n v="0"/>
    <n v="0"/>
    <n v="0"/>
    <n v="0"/>
    <n v="0"/>
    <n v="0"/>
    <n v="0"/>
    <n v="0"/>
    <n v="0"/>
    <n v="0"/>
    <n v="0"/>
    <n v="0"/>
    <n v="0"/>
    <n v="0"/>
    <n v="0"/>
  </r>
  <r>
    <s v="New (Actual)"/>
    <s v="Large Distinct Projects"/>
    <s v="Mandatory &amp; Compliance"/>
    <s v="Long Lake Stability Enhancement"/>
    <s v="ED"/>
    <s v="AN"/>
    <x v="2"/>
    <s v="Production - Hydro"/>
    <s v="2023"/>
    <n v="0.65539999999999998"/>
    <n v="0"/>
    <m/>
    <m/>
    <m/>
    <m/>
    <n v="1114533.94"/>
    <m/>
    <m/>
    <m/>
    <n v="0"/>
    <m/>
    <m/>
    <m/>
    <n v="1114533.94"/>
    <n v="0"/>
    <n v="0"/>
    <n v="1114533.94"/>
    <n v="0"/>
    <n v="0"/>
    <n v="0"/>
    <n v="0"/>
    <n v="0"/>
    <n v="730465.544276"/>
    <n v="0"/>
    <n v="0"/>
    <n v="0"/>
    <n v="0"/>
    <n v="0"/>
    <n v="0"/>
    <n v="0"/>
    <n v="730465.544276"/>
    <n v="0"/>
    <n v="0"/>
    <n v="730465.544276"/>
    <n v="0"/>
    <n v="0"/>
    <n v="0"/>
    <n v="0"/>
    <n v="0"/>
    <n v="0"/>
    <n v="0"/>
    <n v="0"/>
    <n v="0"/>
    <n v="0"/>
    <n v="0"/>
    <n v="0"/>
    <n v="0"/>
    <n v="0"/>
    <n v="0"/>
    <n v="0"/>
    <n v="0"/>
    <n v="0"/>
  </r>
  <r>
    <s v="New (Actual)"/>
    <s v="Large Distinct Projects"/>
    <s v="Performance &amp; Capacity"/>
    <s v="Gas Warden HP Reinforcement"/>
    <s v="GD"/>
    <s v="WA"/>
    <x v="11"/>
    <s v="G Distribution"/>
    <s v="2023"/>
    <n v="0"/>
    <n v="1"/>
    <m/>
    <n v="4353.8599999999997"/>
    <m/>
    <m/>
    <m/>
    <m/>
    <m/>
    <m/>
    <m/>
    <m/>
    <m/>
    <m/>
    <n v="4353.8599999999997"/>
    <n v="0"/>
    <n v="0"/>
    <n v="4353.8599999999997"/>
    <n v="0"/>
    <n v="0"/>
    <n v="0"/>
    <n v="0"/>
    <n v="0"/>
    <n v="0"/>
    <n v="0"/>
    <n v="0"/>
    <n v="0"/>
    <n v="0"/>
    <n v="0"/>
    <n v="0"/>
    <n v="0"/>
    <n v="0"/>
    <n v="0"/>
    <n v="0"/>
    <n v="0"/>
    <n v="0"/>
    <n v="0"/>
    <n v="4353.8599999999997"/>
    <n v="0"/>
    <n v="0"/>
    <n v="0"/>
    <n v="0"/>
    <n v="0"/>
    <n v="0"/>
    <n v="0"/>
    <n v="0"/>
    <n v="0"/>
    <n v="0"/>
    <n v="4353.8599999999997"/>
    <n v="0"/>
    <n v="0"/>
    <n v="4353.8599999999997"/>
    <n v="0"/>
  </r>
  <r>
    <s v="New (Actual)"/>
    <s v="Programs"/>
    <s v="Performance &amp; Capacity"/>
    <s v="NexGen Control System Networks"/>
    <s v="CD"/>
    <s v="AA"/>
    <x v="15"/>
    <s v="General"/>
    <s v="2023"/>
    <n v="0.47784834680000005"/>
    <n v="0.15089759249999998"/>
    <m/>
    <m/>
    <m/>
    <m/>
    <m/>
    <m/>
    <m/>
    <m/>
    <m/>
    <m/>
    <m/>
    <n v="694741.06"/>
    <n v="694741.06"/>
    <n v="0"/>
    <n v="0"/>
    <n v="694741.06"/>
    <n v="0"/>
    <n v="0"/>
    <n v="0"/>
    <n v="0"/>
    <n v="0"/>
    <n v="0"/>
    <n v="0"/>
    <n v="0"/>
    <n v="0"/>
    <n v="0"/>
    <n v="0"/>
    <n v="0"/>
    <n v="331980.86697507964"/>
    <n v="331980.86697507964"/>
    <n v="0"/>
    <n v="0"/>
    <n v="331980.86697507964"/>
    <n v="0"/>
    <n v="0"/>
    <n v="0"/>
    <n v="0"/>
    <n v="0"/>
    <n v="0"/>
    <n v="0"/>
    <n v="0"/>
    <n v="0"/>
    <n v="0"/>
    <n v="0"/>
    <n v="0"/>
    <n v="104834.75336489805"/>
    <n v="104834.75336489805"/>
    <n v="0"/>
    <n v="0"/>
    <n v="104834.75336489805"/>
    <n v="0"/>
  </r>
  <r>
    <s v="Kensok"/>
    <s v="Short-Lived Assets"/>
    <s v="Asset Condition"/>
    <s v="Atlas"/>
    <s v="CD"/>
    <s v="AA"/>
    <x v="14"/>
    <s v="Software - 3 yr"/>
    <s v="2024"/>
    <n v="0.47784834680000005"/>
    <n v="0.15089759249999998"/>
    <n v="94535.72"/>
    <n v="8290.7199999999993"/>
    <n v="4175.1499999999996"/>
    <m/>
    <n v="0"/>
    <m/>
    <m/>
    <n v="0"/>
    <m/>
    <m/>
    <m/>
    <m/>
    <n v="107001.59"/>
    <n v="0"/>
    <n v="0"/>
    <n v="0"/>
    <n v="107001.59"/>
    <n v="45173.737515547698"/>
    <n v="3961.7068457816958"/>
    <n v="1995.08852514202"/>
    <n v="0"/>
    <n v="0"/>
    <n v="0"/>
    <n v="0"/>
    <n v="0"/>
    <n v="0"/>
    <n v="0"/>
    <n v="0"/>
    <n v="0"/>
    <n v="51130.53288647141"/>
    <n v="0"/>
    <n v="0"/>
    <n v="0"/>
    <n v="51130.53288647141"/>
    <n v="14265.212553254098"/>
    <n v="1251.0496880915998"/>
    <n v="630.0200833263749"/>
    <n v="0"/>
    <n v="0"/>
    <n v="0"/>
    <n v="0"/>
    <n v="0"/>
    <n v="0"/>
    <n v="0"/>
    <n v="0"/>
    <n v="0"/>
    <n v="16146.282324672073"/>
    <n v="0"/>
    <n v="0"/>
    <n v="0"/>
    <n v="16146.282324672073"/>
  </r>
  <r>
    <s v="Kensok"/>
    <s v="Short-Lived Assets"/>
    <s v="Asset Condition"/>
    <s v="Outage Management System &amp; Advanced Distribution Management System (OMS &amp; ADMS)"/>
    <s v="CD"/>
    <s v="AA"/>
    <x v="7"/>
    <s v="General - Other"/>
    <s v="2024"/>
    <n v="0.47784834680000005"/>
    <n v="0.15089759249999998"/>
    <n v="3.88"/>
    <n v="28222.02"/>
    <n v="12142.800000000001"/>
    <n v="1788.54"/>
    <n v="50441.29"/>
    <n v="49338.42"/>
    <n v="-38687.279999999999"/>
    <n v="7606.79"/>
    <n v="2.3199999999999998"/>
    <n v="2.25"/>
    <n v="21.04"/>
    <n v="465658.22000000003"/>
    <n v="576540.29"/>
    <n v="0"/>
    <n v="0"/>
    <n v="0"/>
    <n v="576540.29"/>
    <n v="1.8540515855840001"/>
    <n v="13485.845600356537"/>
    <n v="5802.4169055230414"/>
    <n v="854.65088218567212"/>
    <n v="24103.287036959373"/>
    <n v="23576.282430724059"/>
    <n v="-18486.652790188706"/>
    <n v="3634.8920259547722"/>
    <n v="1.108608164576"/>
    <n v="1.0751587803"/>
    <n v="10.053929216672001"/>
    <n v="222514.01060083072"/>
    <n v="275498.82444009261"/>
    <n v="0"/>
    <n v="0"/>
    <n v="0"/>
    <n v="275498.82444009261"/>
    <n v="0.58548265889999995"/>
    <n v="4258.6348734868498"/>
    <n v="1832.319286209"/>
    <n v="269.88638008994997"/>
    <n v="7611.4692235943239"/>
    <n v="7445.0487957538489"/>
    <n v="-5837.8174123733988"/>
    <n v="1147.8462976530748"/>
    <n v="0.35008241459999995"/>
    <n v="0.33951958312499997"/>
    <n v="3.1748853461999995"/>
    <n v="70266.704325835351"/>
    <n v="86998.541740251821"/>
    <n v="0"/>
    <n v="0"/>
    <n v="0"/>
    <n v="86998.541740251821"/>
  </r>
  <r>
    <s v="Kensok"/>
    <s v="Short-Lived Assets"/>
    <s v="Asset Condition"/>
    <s v="Outage Management System &amp; Advanced Distribution Management System (OMS &amp; ADMS)"/>
    <s v="CD"/>
    <s v="AA"/>
    <x v="7"/>
    <s v="Hardware"/>
    <s v="2024"/>
    <n v="0.47784834680000005"/>
    <n v="0.15089759249999998"/>
    <n v="14343.33"/>
    <n v="88307.35"/>
    <n v="48584.71"/>
    <n v="6188.5199999999995"/>
    <n v="3255.82"/>
    <n v="3590.7"/>
    <n v="3369.07"/>
    <n v="10284.17"/>
    <n v="7147.59"/>
    <n v="6923.07"/>
    <n v="64808.68"/>
    <n v="26411.31"/>
    <n v="283214.32000000007"/>
    <n v="0"/>
    <n v="0"/>
    <n v="0"/>
    <n v="283214.32000000007"/>
    <n v="6853.9365281068449"/>
    <n v="42197.521207788988"/>
    <n v="23216.12335325743"/>
    <n v="2957.1740511387361"/>
    <n v="1555.7882044783762"/>
    <n v="1715.81005885476"/>
    <n v="1609.9045297534763"/>
    <n v="4914.2736327101566"/>
    <n v="3415.4640651042123"/>
    <n v="3308.1775542806763"/>
    <n v="30968.720596290226"/>
    <n v="12620.60082032231"/>
    <n v="135333.49460208617"/>
    <n v="0"/>
    <n v="0"/>
    <n v="0"/>
    <n v="135333.49460208617"/>
    <n v="2164.3739654330248"/>
    <n v="13325.366515054875"/>
    <n v="7331.3157713106739"/>
    <n v="933.83276913809982"/>
    <n v="491.29539961334996"/>
    <n v="541.82798538974987"/>
    <n v="508.38455196397496"/>
    <n v="1551.8564938607249"/>
    <n v="1078.5541231770749"/>
    <n v="1044.6745957089749"/>
    <n v="9779.4737851028985"/>
    <n v="3985.4030937711746"/>
    <n v="42736.359049524595"/>
    <n v="0"/>
    <n v="0"/>
    <n v="0"/>
    <n v="42736.359049524595"/>
  </r>
  <r>
    <s v="Kensok"/>
    <s v="Short-Lived Assets"/>
    <s v="Asset Condition"/>
    <s v="Outage Management System &amp; Advanced Distribution Management System (OMS &amp; ADMS)"/>
    <s v="CD"/>
    <s v="AA"/>
    <x v="14"/>
    <s v="Software - 5 yr"/>
    <s v="2024"/>
    <n v="0.47784834680000005"/>
    <n v="0.15089759249999998"/>
    <m/>
    <n v="5998.8"/>
    <n v="3009.19"/>
    <n v="-39.979999999999997"/>
    <n v="420.05"/>
    <n v="239.82"/>
    <m/>
    <m/>
    <m/>
    <m/>
    <m/>
    <m/>
    <n v="9627.8799999999992"/>
    <n v="0"/>
    <n v="0"/>
    <n v="0"/>
    <n v="9627.8799999999992"/>
    <n v="0"/>
    <n v="2866.5166627838403"/>
    <n v="1437.9364667070922"/>
    <n v="-19.104376905064001"/>
    <n v="200.72019807334001"/>
    <n v="114.59759052957601"/>
    <n v="0"/>
    <n v="0"/>
    <n v="0"/>
    <n v="0"/>
    <n v="0"/>
    <n v="0"/>
    <n v="4600.6665411887843"/>
    <n v="0"/>
    <n v="0"/>
    <n v="0"/>
    <n v="4600.6665411887843"/>
    <n v="0"/>
    <n v="905.20447788899992"/>
    <n v="454.07952637507498"/>
    <n v="-6.0328857481499991"/>
    <n v="63.384533729624998"/>
    <n v="36.188260633349998"/>
    <n v="0"/>
    <n v="0"/>
    <n v="0"/>
    <n v="0"/>
    <n v="0"/>
    <n v="0"/>
    <n v="1452.8239128788998"/>
    <n v="0"/>
    <n v="0"/>
    <n v="0"/>
    <n v="1452.8239128788998"/>
  </r>
  <r>
    <s v="Kensok"/>
    <s v="Short-Lived Assets"/>
    <s v="Asset Condition"/>
    <s v="Outage Management System &amp; Advanced Distribution Management System (OMS &amp; ADMS)"/>
    <s v="ED"/>
    <s v="AN"/>
    <x v="7"/>
    <s v="General - Structures"/>
    <s v="2024"/>
    <n v="0.68266000000000004"/>
    <n v="0"/>
    <m/>
    <m/>
    <m/>
    <m/>
    <m/>
    <m/>
    <m/>
    <n v="440221.37"/>
    <n v="28955.46"/>
    <n v="9115.5400000000009"/>
    <n v="3425.68"/>
    <n v="7752.58"/>
    <n v="489470.63"/>
    <n v="0"/>
    <n v="0"/>
    <n v="0"/>
    <n v="489470.63"/>
    <n v="0"/>
    <n v="0"/>
    <n v="0"/>
    <n v="0"/>
    <n v="0"/>
    <n v="0"/>
    <n v="0"/>
    <n v="300521.52044420002"/>
    <n v="19766.734323600002"/>
    <n v="6222.8145364000011"/>
    <n v="2338.5747087999998"/>
    <n v="5292.3762628000004"/>
    <n v="334142.02027580008"/>
    <n v="0"/>
    <n v="0"/>
    <n v="0"/>
    <n v="334142.02027580008"/>
    <n v="0"/>
    <n v="0"/>
    <n v="0"/>
    <n v="0"/>
    <n v="0"/>
    <n v="0"/>
    <n v="0"/>
    <n v="0"/>
    <n v="0"/>
    <n v="0"/>
    <n v="0"/>
    <n v="0"/>
    <n v="0"/>
    <n v="0"/>
    <n v="0"/>
    <n v="0"/>
    <n v="0"/>
  </r>
  <r>
    <s v="Kensok"/>
    <s v="Short-Lived Assets"/>
    <s v="Asset Condition"/>
    <s v="Outage Management System &amp; Advanced Distribution Management System (OMS &amp; ADMS)"/>
    <s v="ED"/>
    <s v="AN"/>
    <x v="7"/>
    <s v="Hardware"/>
    <s v="2024"/>
    <n v="0.68266000000000004"/>
    <n v="0"/>
    <n v="1072.1400000000001"/>
    <n v="3005.66"/>
    <n v="215.68"/>
    <n v="599.26"/>
    <m/>
    <m/>
    <m/>
    <n v="0"/>
    <m/>
    <m/>
    <m/>
    <m/>
    <n v="4892.7400000000007"/>
    <n v="0"/>
    <n v="0"/>
    <n v="0"/>
    <n v="4892.7400000000007"/>
    <n v="731.90709240000012"/>
    <n v="2051.8438556000001"/>
    <n v="147.23610880000001"/>
    <n v="409.0908316"/>
    <n v="0"/>
    <n v="0"/>
    <n v="0"/>
    <n v="0"/>
    <n v="0"/>
    <n v="0"/>
    <n v="0"/>
    <n v="0"/>
    <n v="3340.0778884000006"/>
    <n v="0"/>
    <n v="0"/>
    <n v="0"/>
    <n v="3340.0778884000006"/>
    <n v="0"/>
    <n v="0"/>
    <n v="0"/>
    <n v="0"/>
    <n v="0"/>
    <n v="0"/>
    <n v="0"/>
    <n v="0"/>
    <n v="0"/>
    <n v="0"/>
    <n v="0"/>
    <n v="0"/>
    <n v="0"/>
    <n v="0"/>
    <n v="0"/>
    <n v="0"/>
    <n v="0"/>
  </r>
  <r>
    <s v="Kensok"/>
    <s v="Short-Lived Assets"/>
    <s v="Asset Condition"/>
    <s v="Outage Management System &amp; Advanced Distribution Management System (OMS &amp; ADMS)"/>
    <s v="ED"/>
    <s v="AN"/>
    <x v="14"/>
    <s v="Software - 4 yr"/>
    <s v="2024"/>
    <n v="0.68266000000000004"/>
    <n v="0"/>
    <n v="23601.94"/>
    <n v="26868.07"/>
    <n v="-21296.31"/>
    <m/>
    <m/>
    <m/>
    <n v="0"/>
    <m/>
    <m/>
    <m/>
    <m/>
    <m/>
    <n v="29173.699999999993"/>
    <n v="0"/>
    <n v="0"/>
    <n v="0"/>
    <n v="29173.699999999993"/>
    <n v="16112.1003604"/>
    <n v="18341.756666200003"/>
    <n v="-14538.138984600002"/>
    <n v="0"/>
    <n v="0"/>
    <n v="0"/>
    <n v="0"/>
    <n v="0"/>
    <n v="0"/>
    <n v="0"/>
    <n v="0"/>
    <n v="0"/>
    <n v="19915.718042"/>
    <n v="0"/>
    <n v="0"/>
    <n v="0"/>
    <n v="19915.718042"/>
    <n v="0"/>
    <n v="0"/>
    <n v="0"/>
    <n v="0"/>
    <n v="0"/>
    <n v="0"/>
    <n v="0"/>
    <n v="0"/>
    <n v="0"/>
    <n v="0"/>
    <n v="0"/>
    <n v="0"/>
    <n v="0"/>
    <n v="0"/>
    <n v="0"/>
    <n v="0"/>
    <n v="0"/>
  </r>
  <r>
    <s v="Kensok"/>
    <s v="Short-Lived Assets"/>
    <s v="Asset Condition"/>
    <s v="Outage Management System &amp; Advanced Distribution Management System (OMS &amp; ADMS)"/>
    <s v="ED"/>
    <s v="AN"/>
    <x v="14"/>
    <s v="Software - 5 yr"/>
    <s v="2024"/>
    <n v="0.68266000000000004"/>
    <n v="0"/>
    <n v="9599.27"/>
    <n v="16462.25"/>
    <n v="1095.3499999999999"/>
    <n v="2772.84"/>
    <m/>
    <m/>
    <m/>
    <n v="0"/>
    <m/>
    <m/>
    <m/>
    <n v="392121.35"/>
    <n v="422051.06"/>
    <n v="0"/>
    <n v="0"/>
    <n v="0"/>
    <n v="422051.06"/>
    <n v="6553.0376582000008"/>
    <n v="11238.119585"/>
    <n v="747.75163099999997"/>
    <n v="1892.9069544000001"/>
    <n v="0"/>
    <n v="0"/>
    <n v="0"/>
    <n v="0"/>
    <n v="0"/>
    <n v="0"/>
    <n v="0"/>
    <n v="267685.56079100003"/>
    <n v="288117.37661960005"/>
    <n v="0"/>
    <n v="0"/>
    <n v="0"/>
    <n v="288117.37661960005"/>
    <n v="0"/>
    <n v="0"/>
    <n v="0"/>
    <n v="0"/>
    <n v="0"/>
    <n v="0"/>
    <n v="0"/>
    <n v="0"/>
    <n v="0"/>
    <n v="0"/>
    <n v="0"/>
    <n v="0"/>
    <n v="0"/>
    <n v="0"/>
    <n v="0"/>
    <n v="0"/>
    <n v="0"/>
  </r>
  <r>
    <s v="Kensok"/>
    <s v="Short-Lived Assets"/>
    <s v="Customer Service Quality &amp; Reliability"/>
    <s v="Enterprise Business Continuity"/>
    <s v="CD"/>
    <s v="AA"/>
    <x v="7"/>
    <s v="Hardware"/>
    <s v="2024"/>
    <n v="0.47784834680000005"/>
    <n v="0.15089759249999998"/>
    <m/>
    <m/>
    <m/>
    <n v="213605.79"/>
    <n v="7676.97"/>
    <n v="4023.17"/>
    <m/>
    <m/>
    <m/>
    <m/>
    <m/>
    <m/>
    <n v="225305.93000000002"/>
    <n v="0"/>
    <n v="0"/>
    <n v="0"/>
    <n v="225305.93000000002"/>
    <n v="0"/>
    <n v="0"/>
    <n v="0"/>
    <n v="102071.17361840799"/>
    <n v="3668.4274229331963"/>
    <n v="1922.4651333953561"/>
    <n v="0"/>
    <n v="0"/>
    <n v="0"/>
    <n v="0"/>
    <n v="0"/>
    <n v="0"/>
    <n v="107662.06617473654"/>
    <n v="0"/>
    <n v="0"/>
    <n v="0"/>
    <n v="107662.06617473654"/>
    <n v="0"/>
    <n v="0"/>
    <n v="0"/>
    <n v="32232.599455060572"/>
    <n v="1158.4362906947249"/>
    <n v="607.08666721822499"/>
    <n v="0"/>
    <n v="0"/>
    <n v="0"/>
    <n v="0"/>
    <n v="0"/>
    <n v="0"/>
    <n v="33998.12241297352"/>
    <n v="0"/>
    <n v="0"/>
    <n v="0"/>
    <n v="33998.12241297352"/>
  </r>
  <r>
    <s v="Kensok"/>
    <s v="Short-Lived Assets"/>
    <s v="Customer Service Quality &amp; Reliability"/>
    <s v="Enterprise Business Continuity"/>
    <s v="CD"/>
    <s v="AA"/>
    <x v="14"/>
    <s v="Software - 3 yr"/>
    <s v="2024"/>
    <n v="0.47784834680000005"/>
    <n v="0.15089759249999998"/>
    <m/>
    <m/>
    <m/>
    <n v="10575.88"/>
    <n v="380.1"/>
    <n v="199.2"/>
    <m/>
    <m/>
    <m/>
    <m/>
    <m/>
    <m/>
    <n v="11155.18"/>
    <n v="0"/>
    <n v="0"/>
    <n v="0"/>
    <n v="11155.18"/>
    <n v="0"/>
    <n v="0"/>
    <n v="0"/>
    <n v="5053.666773955184"/>
    <n v="181.63015661868002"/>
    <n v="95.187390682560007"/>
    <n v="0"/>
    <n v="0"/>
    <n v="0"/>
    <n v="0"/>
    <n v="0"/>
    <n v="0"/>
    <n v="5330.4843212564247"/>
    <n v="0"/>
    <n v="0"/>
    <n v="0"/>
    <n v="5330.4843212564247"/>
    <n v="0"/>
    <n v="0"/>
    <n v="0"/>
    <n v="1595.8748305688996"/>
    <n v="57.356174909249994"/>
    <n v="30.058800425999994"/>
    <n v="0"/>
    <n v="0"/>
    <n v="0"/>
    <n v="0"/>
    <n v="0"/>
    <n v="0"/>
    <n v="1683.2898059041497"/>
    <n v="0"/>
    <n v="0"/>
    <n v="0"/>
    <n v="1683.2898059041497"/>
  </r>
  <r>
    <s v="Kensok"/>
    <s v="Short-Lived Assets"/>
    <s v="Customer Service Quality &amp; Reliability"/>
    <s v="Enterprise Security"/>
    <s v="CD"/>
    <s v="AA"/>
    <x v="7"/>
    <s v="General - Other"/>
    <s v="2024"/>
    <n v="0.47784834680000005"/>
    <n v="0.15089759249999998"/>
    <n v="4663.01"/>
    <n v="1077.9100000000001"/>
    <m/>
    <m/>
    <m/>
    <m/>
    <m/>
    <n v="606176.53"/>
    <n v="4810.28"/>
    <n v="587.51"/>
    <n v="577.53"/>
    <n v="11217.07"/>
    <n v="629109.84000000008"/>
    <n v="0"/>
    <n v="0"/>
    <n v="0"/>
    <n v="629109.84000000008"/>
    <n v="2228.2116196118682"/>
    <n v="515.07751149918806"/>
    <n v="0"/>
    <n v="0"/>
    <n v="0"/>
    <n v="0"/>
    <n v="0"/>
    <n v="289660.45272946067"/>
    <n v="2298.5843456451039"/>
    <n v="280.74068222846802"/>
    <n v="275.971755727404"/>
    <n v="5360.0583554398763"/>
    <n v="300619.09699961258"/>
    <n v="0"/>
    <n v="0"/>
    <n v="0"/>
    <n v="300619.09699961258"/>
    <n v="703.63698280342498"/>
    <n v="162.654023931675"/>
    <n v="0"/>
    <n v="0"/>
    <n v="0"/>
    <n v="0"/>
    <n v="0"/>
    <n v="91470.579007004024"/>
    <n v="725.85967125089985"/>
    <n v="88.653844569674987"/>
    <n v="87.147886596524984"/>
    <n v="1692.6288579039747"/>
    <n v="94931.160274060196"/>
    <n v="0"/>
    <n v="0"/>
    <n v="0"/>
    <n v="94931.160274060196"/>
  </r>
  <r>
    <s v="Kensok"/>
    <s v="Short-Lived Assets"/>
    <s v="Customer Service Quality &amp; Reliability"/>
    <s v="Enterprise Security"/>
    <s v="CD"/>
    <s v="AA"/>
    <x v="7"/>
    <s v="Hardware"/>
    <s v="2024"/>
    <n v="0.47784834680000005"/>
    <n v="0.15089759249999998"/>
    <n v="35966.720000000001"/>
    <n v="203085.3"/>
    <n v="170687"/>
    <n v="7994.92"/>
    <n v="6313.9399999999987"/>
    <n v="192204.77999999997"/>
    <n v="-6807.4599999999627"/>
    <n v="-153046.10000000003"/>
    <n v="580.52"/>
    <n v="588.14000000000465"/>
    <n v="144.38"/>
    <m/>
    <n v="457712.13999999996"/>
    <n v="0"/>
    <n v="0"/>
    <n v="0"/>
    <n v="457712.13999999996"/>
    <n v="17186.637691818498"/>
    <n v="97043.974864382049"/>
    <n v="81562.500770251601"/>
    <n v="3820.3593047982563"/>
    <n v="3017.1057907943919"/>
    <n v="91844.736370057697"/>
    <n v="-3252.9335069071103"/>
    <n v="-73132.825869187509"/>
    <n v="277.40052228433603"/>
    <n v="281.04172668695423"/>
    <n v="68.991744310984004"/>
    <n v="0"/>
    <n v="218716.98940929011"/>
    <n v="0"/>
    <n v="0"/>
    <n v="0"/>
    <n v="218716.98940929011"/>
    <n v="5427.2914581215991"/>
    <n v="30645.082842140244"/>
    <n v="25756.257371047497"/>
    <n v="1206.4141802300999"/>
    <n v="952.75834518944964"/>
    <n v="29003.238568992143"/>
    <n v="-1027.2293250400442"/>
    <n v="-23094.288031514254"/>
    <n v="87.599070398099983"/>
    <n v="88.748910052950691"/>
    <n v="21.786594405149998"/>
    <n v="0"/>
    <n v="69067.659984022932"/>
    <n v="0"/>
    <n v="0"/>
    <n v="0"/>
    <n v="69067.659984022932"/>
  </r>
  <r>
    <s v="Kensok"/>
    <s v="Short-Lived Assets"/>
    <s v="Customer Service Quality &amp; Reliability"/>
    <s v="Enterprise Security"/>
    <s v="CD"/>
    <s v="AA"/>
    <x v="14"/>
    <s v="Software - 1 yr"/>
    <s v="2024"/>
    <n v="0.47784834680000005"/>
    <n v="0.15089759249999998"/>
    <n v="7214.74"/>
    <n v="9632.44"/>
    <n v="2895.53"/>
    <n v="892.07"/>
    <n v="478.16"/>
    <m/>
    <m/>
    <n v="2.0000000018626451E-2"/>
    <m/>
    <m/>
    <m/>
    <m/>
    <n v="21112.960000000017"/>
    <n v="0"/>
    <n v="0"/>
    <n v="0"/>
    <n v="21112.960000000017"/>
    <n v="3447.551581591832"/>
    <n v="4602.8455296501925"/>
    <n v="1383.6242236098042"/>
    <n v="426.27417472987605"/>
    <n v="228.48796550588804"/>
    <n v="0"/>
    <n v="0"/>
    <n v="9.5569669449006196E-3"/>
    <n v="0"/>
    <n v="0"/>
    <n v="0"/>
    <n v="0"/>
    <n v="10088.793032054538"/>
    <n v="0"/>
    <n v="0"/>
    <n v="0"/>
    <n v="10088.793032054538"/>
    <n v="1088.6868965134499"/>
    <n v="1453.5120059006999"/>
    <n v="436.92850601152497"/>
    <n v="134.611215341475"/>
    <n v="72.153192829799991"/>
    <n v="0"/>
    <n v="0"/>
    <n v="3.0179518528106863E-3"/>
    <n v="0"/>
    <n v="0"/>
    <n v="0"/>
    <n v="0"/>
    <n v="3185.8948345488025"/>
    <n v="0"/>
    <n v="0"/>
    <n v="0"/>
    <n v="3185.8948345488025"/>
  </r>
  <r>
    <s v="Kensok"/>
    <s v="Short-Lived Assets"/>
    <s v="Customer Service Quality &amp; Reliability"/>
    <s v="Enterprise Security"/>
    <s v="CD"/>
    <s v="AA"/>
    <x v="14"/>
    <s v="Software - 2 yr"/>
    <s v="2024"/>
    <n v="0.47784834680000005"/>
    <n v="0.15089759249999998"/>
    <n v="2478.86"/>
    <n v="231888.32"/>
    <n v="11331.84"/>
    <n v="3012.3"/>
    <n v="2833.85"/>
    <n v="646.13"/>
    <n v="290.43"/>
    <n v="0"/>
    <n v="115279.27"/>
    <n v="0"/>
    <m/>
    <n v="98641.639999999985"/>
    <n v="466402.64"/>
    <n v="0"/>
    <n v="0"/>
    <n v="0"/>
    <n v="466402.64"/>
    <n v="1184.5191529486481"/>
    <n v="110807.4503542294"/>
    <n v="5414.901010202113"/>
    <n v="1439.4225750656403"/>
    <n v="1354.1505375791801"/>
    <n v="308.75215231788405"/>
    <n v="138.78149536112403"/>
    <n v="0"/>
    <n v="55086.008589810845"/>
    <n v="0"/>
    <n v="0"/>
    <n v="47135.744599640748"/>
    <n v="222869.73046715558"/>
    <n v="0"/>
    <n v="0"/>
    <n v="0"/>
    <n v="222869.73046715558"/>
    <n v="374.05400614454999"/>
    <n v="34991.389216869597"/>
    <n v="1709.9473745951998"/>
    <n v="454.54881788774998"/>
    <n v="427.62114250612495"/>
    <n v="97.499461442024995"/>
    <n v="43.825187789774994"/>
    <n v="0"/>
    <n v="17395.364308157474"/>
    <n v="0"/>
    <n v="0"/>
    <n v="14884.785996251696"/>
    <n v="70379.035511644193"/>
    <n v="0"/>
    <n v="0"/>
    <n v="0"/>
    <n v="70379.035511644193"/>
  </r>
  <r>
    <s v="Kensok"/>
    <s v="Short-Lived Assets"/>
    <s v="Customer Service Quality &amp; Reliability"/>
    <s v="Enterprise Security"/>
    <s v="CD"/>
    <s v="AA"/>
    <x v="14"/>
    <s v="Software - 3 yr"/>
    <s v="2024"/>
    <n v="0.47784834680000005"/>
    <n v="0.15089759249999998"/>
    <m/>
    <m/>
    <n v="1070476.6499999999"/>
    <n v="160455"/>
    <n v="13982.710000000001"/>
    <n v="1083.06"/>
    <n v="0"/>
    <n v="0"/>
    <n v="72585.259999999995"/>
    <n v="45393.14"/>
    <n v="589.1"/>
    <n v="441143.65"/>
    <n v="1805708.5699999998"/>
    <n v="0"/>
    <n v="0"/>
    <n v="0"/>
    <n v="1805708.5699999998"/>
    <n v="0"/>
    <n v="0"/>
    <n v="511525.4974905022"/>
    <n v="76673.15648579401"/>
    <n v="6681.6148572838292"/>
    <n v="517.53843048520798"/>
    <n v="0"/>
    <n v="0"/>
    <n v="34684.746493048166"/>
    <n v="21691.036905060955"/>
    <n v="281.50046109988006"/>
    <n v="210799.76385381786"/>
    <n v="862854.85497709212"/>
    <n v="0"/>
    <n v="0"/>
    <n v="0"/>
    <n v="862854.85497709212"/>
    <n v="0"/>
    <n v="0"/>
    <n v="161532.34931246508"/>
    <n v="24212.273204587498"/>
    <n v="2109.9572756256748"/>
    <n v="163.43114653304997"/>
    <n v="0"/>
    <n v="0"/>
    <n v="10952.940984986548"/>
    <n v="6849.7155420154495"/>
    <n v="88.893771741749987"/>
    <n v="66567.514731662624"/>
    <n v="272477.07596961764"/>
    <n v="0"/>
    <n v="0"/>
    <n v="0"/>
    <n v="272477.07596961764"/>
  </r>
  <r>
    <s v="Kensok"/>
    <s v="Short-Lived Assets"/>
    <s v="Customer Service Quality &amp; Reliability"/>
    <s v="Enterprise Security"/>
    <s v="CD"/>
    <s v="AA"/>
    <x v="14"/>
    <s v="Software - 5 yr"/>
    <s v="2024"/>
    <n v="0.47784834680000005"/>
    <n v="0.15089759249999998"/>
    <n v="102456.41"/>
    <n v="83235.399999999994"/>
    <n v="4197.84"/>
    <m/>
    <m/>
    <m/>
    <n v="-4.9999999988358468E-2"/>
    <n v="154881.75"/>
    <m/>
    <n v="-0.38000000000465661"/>
    <m/>
    <n v="113635.45"/>
    <n v="458406.42"/>
    <n v="0"/>
    <n v="0"/>
    <n v="0"/>
    <n v="458406.42"/>
    <n v="48958.626137562991"/>
    <n v="39773.898285236719"/>
    <n v="2005.9309041309123"/>
    <n v="0"/>
    <n v="0"/>
    <n v="0"/>
    <n v="-2.3892417334437116E-2"/>
    <n v="74009.9881869909"/>
    <n v="0"/>
    <n v="-0.18158237178622516"/>
    <n v="0"/>
    <n v="54300.511920374061"/>
    <n v="219048.74995950647"/>
    <n v="0"/>
    <n v="0"/>
    <n v="0"/>
    <n v="219048.74995950647"/>
    <n v="15460.425605192924"/>
    <n v="12560.021470774498"/>
    <n v="633.44394970019994"/>
    <n v="0"/>
    <n v="0"/>
    <n v="0"/>
    <n v="-7.5448796232433198E-3"/>
    <n v="23371.283197186873"/>
    <n v="0"/>
    <n v="-5.7341085150702666E-2"/>
    <n v="0"/>
    <n v="17147.315827654122"/>
    <n v="69172.425164543849"/>
    <n v="0"/>
    <n v="0"/>
    <n v="0"/>
    <n v="69172.425164543849"/>
  </r>
  <r>
    <s v="Kensok"/>
    <s v="Short-Lived Assets"/>
    <s v="Customer Service Quality &amp; Reliability"/>
    <s v="Enterprise Security"/>
    <s v="ED"/>
    <s v="AN"/>
    <x v="14"/>
    <s v="Software - 3 yr"/>
    <s v="2024"/>
    <n v="0.68266000000000004"/>
    <n v="0"/>
    <m/>
    <m/>
    <m/>
    <m/>
    <m/>
    <m/>
    <m/>
    <m/>
    <n v="125630.62"/>
    <n v="7119.58"/>
    <n v="1245.1099999999999"/>
    <n v="0"/>
    <n v="133995.30999999997"/>
    <n v="0"/>
    <n v="0"/>
    <n v="0"/>
    <n v="133995.30999999997"/>
    <n v="0"/>
    <n v="0"/>
    <n v="0"/>
    <n v="0"/>
    <n v="0"/>
    <n v="0"/>
    <n v="0"/>
    <n v="0"/>
    <n v="85762.999049200007"/>
    <n v="4860.2524828000005"/>
    <n v="849.98679259999994"/>
    <n v="0"/>
    <n v="91473.23832460001"/>
    <n v="0"/>
    <n v="0"/>
    <n v="0"/>
    <n v="91473.23832460001"/>
    <n v="0"/>
    <n v="0"/>
    <n v="0"/>
    <n v="0"/>
    <n v="0"/>
    <n v="0"/>
    <n v="0"/>
    <n v="0"/>
    <n v="0"/>
    <n v="0"/>
    <n v="0"/>
    <n v="0"/>
    <n v="0"/>
    <n v="0"/>
    <n v="0"/>
    <n v="0"/>
    <n v="0"/>
  </r>
  <r>
    <s v="Kensok"/>
    <s v="Short-Lived Assets"/>
    <s v="Customer Service Quality &amp; Reliability"/>
    <s v="Facilities and Storage Location Security"/>
    <s v="CD"/>
    <s v="AA"/>
    <x v="7"/>
    <s v="General - Other"/>
    <s v="2024"/>
    <n v="0.47784834680000005"/>
    <n v="0.15089759249999998"/>
    <m/>
    <m/>
    <m/>
    <m/>
    <m/>
    <m/>
    <n v="197004.42"/>
    <n v="40815.019999999997"/>
    <n v="8159.82"/>
    <n v="315028.52999999997"/>
    <n v="273557.89"/>
    <n v="150197.37"/>
    <n v="984763.05"/>
    <n v="0"/>
    <n v="0"/>
    <n v="0"/>
    <n v="984763.05"/>
    <n v="0"/>
    <n v="0"/>
    <n v="0"/>
    <n v="0"/>
    <n v="0"/>
    <n v="0"/>
    <n v="94138.236409292876"/>
    <n v="19503.389831608936"/>
    <n v="3899.1564971855764"/>
    <n v="150535.86225533421"/>
    <n v="130719.18549059627"/>
    <n v="71771.564948207917"/>
    <n v="470567.39543222584"/>
    <n v="0"/>
    <n v="0"/>
    <n v="0"/>
    <n v="470567.39543222584"/>
    <n v="0"/>
    <n v="0"/>
    <n v="0"/>
    <n v="0"/>
    <n v="0"/>
    <n v="0"/>
    <n v="29727.492689858849"/>
    <n v="6158.8882558393489"/>
    <n v="1231.2971932333498"/>
    <n v="47537.046745814012"/>
    <n v="41279.227010379822"/>
    <n v="22664.421532831722"/>
    <n v="148598.37342795712"/>
    <n v="0"/>
    <n v="0"/>
    <n v="0"/>
    <n v="148598.37342795712"/>
  </r>
  <r>
    <s v="Kensok"/>
    <s v="Short-Lived Assets"/>
    <s v="Customer Service Quality &amp; Reliability"/>
    <s v="Facilities and Storage Location Security"/>
    <s v="CD"/>
    <s v="AA"/>
    <x v="7"/>
    <s v="Hardware"/>
    <s v="2024"/>
    <n v="0.47784834680000005"/>
    <n v="0.15089759249999998"/>
    <m/>
    <m/>
    <m/>
    <m/>
    <m/>
    <m/>
    <m/>
    <m/>
    <m/>
    <n v="6339.69"/>
    <n v="50.43"/>
    <n v="178.02"/>
    <n v="6568.14"/>
    <n v="0"/>
    <n v="0"/>
    <n v="0"/>
    <n v="6568.14"/>
    <n v="0"/>
    <n v="0"/>
    <n v="0"/>
    <n v="0"/>
    <n v="0"/>
    <n v="0"/>
    <n v="0"/>
    <n v="0"/>
    <n v="0"/>
    <n v="3029.4103857244922"/>
    <n v="24.097892129124002"/>
    <n v="85.066562697336011"/>
    <n v="3138.5748405509521"/>
    <n v="0"/>
    <n v="0"/>
    <n v="0"/>
    <n v="3138.5748405509521"/>
    <n v="0"/>
    <n v="0"/>
    <n v="0"/>
    <n v="0"/>
    <n v="0"/>
    <n v="0"/>
    <n v="0"/>
    <n v="0"/>
    <n v="0"/>
    <n v="956.64395819632477"/>
    <n v="7.609765589774999"/>
    <n v="26.862789416849999"/>
    <n v="991.1165132029497"/>
    <n v="0"/>
    <n v="0"/>
    <n v="0"/>
    <n v="991.1165132029497"/>
  </r>
  <r>
    <s v="Kensok"/>
    <s v="Short-Lived Assets"/>
    <s v="Customer Service Quality &amp; Reliability"/>
    <s v="Facilities and Storage Location Security"/>
    <s v="CD"/>
    <s v="WA"/>
    <x v="7"/>
    <s v="General - Other"/>
    <s v="2024"/>
    <n v="0.77217999999999998"/>
    <n v="0.22781999999999999"/>
    <n v="1723.08"/>
    <n v="114040.3"/>
    <n v="21199.93"/>
    <n v="1211.1299999999999"/>
    <n v="4009.75"/>
    <n v="691.16"/>
    <m/>
    <m/>
    <m/>
    <m/>
    <m/>
    <m/>
    <n v="142875.35"/>
    <n v="0"/>
    <n v="0"/>
    <n v="0"/>
    <n v="142875.35"/>
    <n v="1330.5279143999999"/>
    <n v="88059.638854000004"/>
    <n v="16370.1619474"/>
    <n v="935.21036339999989"/>
    <n v="3096.2487550000001"/>
    <n v="533.69992879999995"/>
    <n v="0"/>
    <n v="0"/>
    <n v="0"/>
    <n v="0"/>
    <n v="0"/>
    <n v="0"/>
    <n v="110325.48776299998"/>
    <n v="0"/>
    <n v="0"/>
    <n v="0"/>
    <n v="110325.48776299998"/>
    <n v="392.5520856"/>
    <n v="25980.661145999999"/>
    <n v="4829.7680526000004"/>
    <n v="275.91963659999999"/>
    <n v="913.50124499999993"/>
    <n v="157.46007119999999"/>
    <n v="0"/>
    <n v="0"/>
    <n v="0"/>
    <n v="0"/>
    <n v="0"/>
    <n v="0"/>
    <n v="32549.862236999998"/>
    <n v="0"/>
    <n v="0"/>
    <n v="0"/>
    <n v="32549.862236999998"/>
  </r>
  <r>
    <s v="Kensok"/>
    <s v="Short-Lived Assets"/>
    <s v="Customer Service Quality &amp; Reliability"/>
    <s v="Facilities and Storage Location Security"/>
    <s v="GD"/>
    <s v="WA"/>
    <x v="7"/>
    <s v="General - Other"/>
    <s v="2024"/>
    <n v="0"/>
    <n v="1"/>
    <n v="162482.14000000001"/>
    <n v="4760.8900000000003"/>
    <n v="2097.6"/>
    <n v="1462.41"/>
    <n v="1634.89"/>
    <n v="1365.84"/>
    <n v="658.52"/>
    <n v="8585.85"/>
    <m/>
    <m/>
    <m/>
    <m/>
    <n v="183048.14000000004"/>
    <n v="0"/>
    <n v="0"/>
    <n v="0"/>
    <n v="183048.14000000004"/>
    <n v="0"/>
    <n v="0"/>
    <n v="0"/>
    <n v="0"/>
    <n v="0"/>
    <n v="0"/>
    <n v="0"/>
    <n v="0"/>
    <n v="0"/>
    <n v="0"/>
    <n v="0"/>
    <n v="0"/>
    <n v="0"/>
    <n v="0"/>
    <n v="0"/>
    <n v="0"/>
    <n v="0"/>
    <n v="162482.14000000001"/>
    <n v="4760.8900000000003"/>
    <n v="2097.6"/>
    <n v="1462.41"/>
    <n v="1634.89"/>
    <n v="1365.84"/>
    <n v="658.52"/>
    <n v="8585.85"/>
    <n v="0"/>
    <n v="0"/>
    <n v="0"/>
    <n v="0"/>
    <n v="183048.14000000004"/>
    <n v="0"/>
    <n v="0"/>
    <n v="0"/>
    <n v="183048.14000000004"/>
  </r>
  <r>
    <s v="Kensok"/>
    <s v="Short-Lived Assets"/>
    <s v="Customer Service Quality &amp; Reliability"/>
    <s v="Generation, Substation &amp; Gas Location Security"/>
    <s v="CD"/>
    <s v="AA"/>
    <x v="7"/>
    <s v="General - Other"/>
    <s v="2024"/>
    <n v="0.47784834680000005"/>
    <n v="0.15089759249999998"/>
    <n v="-5526.08"/>
    <n v="63.84"/>
    <m/>
    <n v="260436.36"/>
    <n v="22828.12"/>
    <n v="81902.650000000009"/>
    <n v="33987.5"/>
    <n v="2912.38"/>
    <n v="1451.22"/>
    <n v="336073.51999999996"/>
    <n v="10529.98"/>
    <n v="16.710000000000036"/>
    <n v="744676.2"/>
    <n v="0"/>
    <n v="0"/>
    <n v="0"/>
    <n v="744676.2"/>
    <n v="-2640.6281922845442"/>
    <n v="30.505838459712006"/>
    <n v="0"/>
    <n v="124449.08407260965"/>
    <n v="10908.379402552016"/>
    <n v="39137.045901039026"/>
    <n v="16240.870686865002"/>
    <n v="1391.6759682533841"/>
    <n v="693.46307784309613"/>
    <n v="160592.17593525673"/>
    <n v="5031.7335348370643"/>
    <n v="7.984845875028018"/>
    <n v="355842.29107130616"/>
    <n v="0"/>
    <n v="0"/>
    <n v="0"/>
    <n v="355842.29107130616"/>
    <n v="-833.87216796239989"/>
    <n v="9.6333023051999991"/>
    <n v="0"/>
    <n v="39299.219723463291"/>
    <n v="3444.7083493010996"/>
    <n v="12358.912704370125"/>
    <n v="5128.6319250937495"/>
    <n v="439.47113044514998"/>
    <n v="218.98560418784999"/>
    <n v="50712.685071000589"/>
    <n v="1588.9486310731497"/>
    <n v="2.5214987706750054"/>
    <n v="112369.84577204847"/>
    <n v="0"/>
    <n v="0"/>
    <n v="0"/>
    <n v="112369.84577204847"/>
  </r>
  <r>
    <s v="Kensok"/>
    <s v="Short-Lived Assets"/>
    <s v="Customer Service Quality &amp; Reliability"/>
    <s v="Generation, Substation &amp; Gas Location Security"/>
    <s v="CD"/>
    <s v="AA"/>
    <x v="7"/>
    <s v="Hardware"/>
    <s v="2024"/>
    <n v="0.47784834680000005"/>
    <n v="0.15089759249999998"/>
    <m/>
    <m/>
    <m/>
    <n v="5212.79"/>
    <n v="456.92"/>
    <n v="21.37"/>
    <n v="15.2"/>
    <m/>
    <m/>
    <m/>
    <m/>
    <n v="18981.41"/>
    <n v="24687.69"/>
    <n v="0"/>
    <n v="0"/>
    <n v="0"/>
    <n v="24687.69"/>
    <n v="0"/>
    <n v="0"/>
    <n v="0"/>
    <n v="2490.9230837155724"/>
    <n v="218.33846661985604"/>
    <n v="10.211619171116002"/>
    <n v="7.2632948713600003"/>
    <n v="0"/>
    <n v="0"/>
    <n v="0"/>
    <n v="0"/>
    <n v="9070.2353884329896"/>
    <n v="11796.971852810893"/>
    <n v="0"/>
    <n v="0"/>
    <n v="0"/>
    <n v="11796.971852810893"/>
    <n v="0"/>
    <n v="0"/>
    <n v="0"/>
    <n v="786.59746120807495"/>
    <n v="68.948127965099999"/>
    <n v="3.2246815517249998"/>
    <n v="2.2936434059999997"/>
    <n v="0"/>
    <n v="0"/>
    <n v="0"/>
    <n v="0"/>
    <n v="2864.2490712554245"/>
    <n v="3725.3129853863243"/>
    <n v="0"/>
    <n v="0"/>
    <n v="0"/>
    <n v="3725.3129853863243"/>
  </r>
  <r>
    <s v="Kensok"/>
    <s v="Short-Lived Assets"/>
    <s v="Customer Service Quality &amp; Reliability"/>
    <s v="Generation, Substation &amp; Gas Location Security"/>
    <s v="CD"/>
    <s v="AA"/>
    <x v="14"/>
    <s v="Software - 5 yr"/>
    <s v="2024"/>
    <n v="0.47784834680000005"/>
    <n v="0.15089759249999998"/>
    <m/>
    <m/>
    <m/>
    <m/>
    <m/>
    <m/>
    <m/>
    <m/>
    <m/>
    <m/>
    <m/>
    <n v="34705.18"/>
    <n v="34705.18"/>
    <n v="0"/>
    <n v="0"/>
    <n v="0"/>
    <n v="34705.18"/>
    <n v="0"/>
    <n v="0"/>
    <n v="0"/>
    <n v="0"/>
    <n v="0"/>
    <n v="0"/>
    <n v="0"/>
    <n v="0"/>
    <n v="0"/>
    <n v="0"/>
    <n v="0"/>
    <n v="16583.812888396427"/>
    <n v="16583.812888396427"/>
    <n v="0"/>
    <n v="0"/>
    <n v="0"/>
    <n v="16583.812888396427"/>
    <n v="0"/>
    <n v="0"/>
    <n v="0"/>
    <n v="0"/>
    <n v="0"/>
    <n v="0"/>
    <n v="0"/>
    <n v="0"/>
    <n v="0"/>
    <n v="0"/>
    <n v="0"/>
    <n v="5236.9281092791498"/>
    <n v="5236.9281092791498"/>
    <n v="0"/>
    <n v="0"/>
    <n v="0"/>
    <n v="5236.9281092791498"/>
  </r>
  <r>
    <s v="Kensok"/>
    <s v="Short-Lived Assets"/>
    <s v="Customer Service Quality &amp; Reliability"/>
    <s v="Generation, Substation &amp; Gas Location Security"/>
    <s v="ED"/>
    <s v="AN"/>
    <x v="7"/>
    <s v="General - Other"/>
    <s v="2024"/>
    <n v="0.68266000000000004"/>
    <n v="0"/>
    <m/>
    <m/>
    <n v="93737.41"/>
    <n v="12187.7"/>
    <n v="5857.27"/>
    <n v="1709.47"/>
    <n v="18.18"/>
    <m/>
    <m/>
    <m/>
    <m/>
    <m/>
    <n v="113510.03"/>
    <n v="0"/>
    <n v="0"/>
    <n v="0"/>
    <n v="113510.03"/>
    <n v="0"/>
    <n v="0"/>
    <n v="63990.780310600006"/>
    <n v="8320.0552820000012"/>
    <n v="3998.5239382000004"/>
    <n v="1166.9867902000001"/>
    <n v="12.4107588"/>
    <n v="0"/>
    <n v="0"/>
    <n v="0"/>
    <n v="0"/>
    <n v="0"/>
    <n v="77488.757079800009"/>
    <n v="0"/>
    <n v="0"/>
    <n v="0"/>
    <n v="77488.757079800009"/>
    <n v="0"/>
    <n v="0"/>
    <n v="0"/>
    <n v="0"/>
    <n v="0"/>
    <n v="0"/>
    <n v="0"/>
    <n v="0"/>
    <n v="0"/>
    <n v="0"/>
    <n v="0"/>
    <n v="0"/>
    <n v="0"/>
    <n v="0"/>
    <n v="0"/>
    <n v="0"/>
    <n v="0"/>
  </r>
  <r>
    <s v="Kensok"/>
    <s v="Short-Lived Assets"/>
    <s v="Customer Service Quality &amp; Reliability"/>
    <s v="Generation, Substation &amp; Gas Location Security"/>
    <s v="ED"/>
    <s v="AN"/>
    <x v="7"/>
    <s v="Hardware"/>
    <s v="2024"/>
    <n v="0.68266000000000004"/>
    <n v="0"/>
    <m/>
    <m/>
    <m/>
    <m/>
    <m/>
    <m/>
    <m/>
    <n v="1.0000000000218279E-2"/>
    <m/>
    <m/>
    <m/>
    <m/>
    <n v="1.0000000000218279E-2"/>
    <n v="0"/>
    <n v="0"/>
    <n v="0"/>
    <n v="1.0000000000218279E-2"/>
    <n v="0"/>
    <n v="0"/>
    <n v="0"/>
    <n v="0"/>
    <n v="0"/>
    <n v="0"/>
    <n v="0"/>
    <n v="6.8266000001490105E-3"/>
    <n v="0"/>
    <n v="0"/>
    <n v="0"/>
    <n v="0"/>
    <n v="6.8266000001490105E-3"/>
    <n v="0"/>
    <n v="0"/>
    <n v="0"/>
    <n v="6.8266000001490105E-3"/>
    <n v="0"/>
    <n v="0"/>
    <n v="0"/>
    <n v="0"/>
    <n v="0"/>
    <n v="0"/>
    <n v="0"/>
    <n v="0"/>
    <n v="0"/>
    <n v="0"/>
    <n v="0"/>
    <n v="0"/>
    <n v="0"/>
    <n v="0"/>
    <n v="0"/>
    <n v="0"/>
    <n v="0"/>
  </r>
  <r>
    <s v="Kensok"/>
    <s v="Short-Lived Assets"/>
    <s v="Customer Service Quality &amp; Reliability"/>
    <s v="Generation, Substation &amp; Gas Location Security"/>
    <s v="ED"/>
    <s v="AN"/>
    <x v="14"/>
    <s v="Software - 3 yr"/>
    <s v="2024"/>
    <n v="0.68266000000000004"/>
    <n v="0"/>
    <m/>
    <m/>
    <m/>
    <m/>
    <m/>
    <n v="35486.43"/>
    <n v="5152.6000000000004"/>
    <n v="2075.15"/>
    <n v="15657.28"/>
    <n v="667.01"/>
    <n v="144.38"/>
    <n v="0"/>
    <n v="59182.85"/>
    <n v="0"/>
    <n v="0"/>
    <n v="0"/>
    <n v="59182.85"/>
    <n v="0"/>
    <n v="0"/>
    <n v="0"/>
    <n v="0"/>
    <n v="0"/>
    <n v="24225.166303800001"/>
    <n v="3517.4739160000004"/>
    <n v="1416.6218990000002"/>
    <n v="10688.598764800001"/>
    <n v="455.34104660000003"/>
    <n v="98.562450800000008"/>
    <n v="0"/>
    <n v="40401.764381000001"/>
    <n v="0"/>
    <n v="0"/>
    <n v="0"/>
    <n v="40401.764381000001"/>
    <n v="0"/>
    <n v="0"/>
    <n v="0"/>
    <n v="0"/>
    <n v="0"/>
    <n v="0"/>
    <n v="0"/>
    <n v="0"/>
    <n v="0"/>
    <n v="0"/>
    <n v="0"/>
    <n v="0"/>
    <n v="0"/>
    <n v="0"/>
    <n v="0"/>
    <n v="0"/>
    <n v="0"/>
  </r>
  <r>
    <s v="Kensok"/>
    <s v="Short-Lived Assets"/>
    <s v="Customer Service Quality &amp; Reliability"/>
    <s v="Generation, Substation &amp; Gas Location Security"/>
    <s v="ED"/>
    <s v="AN"/>
    <x v="14"/>
    <s v="Software - 5 yr"/>
    <s v="2024"/>
    <n v="0.68266000000000004"/>
    <n v="0"/>
    <m/>
    <m/>
    <m/>
    <m/>
    <m/>
    <m/>
    <m/>
    <n v="-9.9999999947613105E-3"/>
    <m/>
    <m/>
    <m/>
    <m/>
    <n v="-9.9999999947613105E-3"/>
    <n v="0"/>
    <n v="0"/>
    <n v="0"/>
    <n v="-9.9999999947613105E-3"/>
    <n v="0"/>
    <n v="0"/>
    <n v="0"/>
    <n v="0"/>
    <n v="0"/>
    <n v="0"/>
    <n v="0"/>
    <n v="-6.8265999964237569E-3"/>
    <n v="0"/>
    <n v="0"/>
    <n v="0"/>
    <n v="0"/>
    <n v="-6.8265999964237569E-3"/>
    <n v="0"/>
    <n v="0"/>
    <n v="0"/>
    <n v="-6.8265999964237569E-3"/>
    <n v="0"/>
    <n v="0"/>
    <n v="0"/>
    <n v="0"/>
    <n v="0"/>
    <n v="0"/>
    <n v="0"/>
    <n v="0"/>
    <n v="0"/>
    <n v="0"/>
    <n v="0"/>
    <n v="0"/>
    <n v="0"/>
    <n v="0"/>
    <n v="0"/>
    <n v="0"/>
    <n v="0"/>
  </r>
  <r>
    <s v="Kensok"/>
    <s v="Short-Lived Assets"/>
    <s v="Customer Service Quality &amp; Reliability"/>
    <s v="Generation, Substation &amp; Gas Location Security"/>
    <s v="ED"/>
    <s v="AN"/>
    <x v="3"/>
    <s v="Transmission"/>
    <s v="2024"/>
    <n v="0.65539999999999998"/>
    <n v="0"/>
    <m/>
    <m/>
    <m/>
    <m/>
    <m/>
    <m/>
    <m/>
    <n v="295584.40999999997"/>
    <n v="10646.96"/>
    <n v="587.76"/>
    <n v="2034407.63"/>
    <n v="13409.33"/>
    <n v="2354636.09"/>
    <n v="0"/>
    <n v="0"/>
    <n v="0"/>
    <n v="2354636.09"/>
    <n v="0"/>
    <n v="0"/>
    <n v="0"/>
    <n v="0"/>
    <n v="0"/>
    <n v="0"/>
    <n v="0"/>
    <n v="193726.02231399997"/>
    <n v="6978.0175839999993"/>
    <n v="385.21790399999998"/>
    <n v="1333350.760702"/>
    <n v="8788.4748820000004"/>
    <n v="1543228.4933859999"/>
    <n v="0"/>
    <n v="0"/>
    <n v="0"/>
    <n v="1543228.4933859999"/>
    <n v="0"/>
    <n v="0"/>
    <n v="0"/>
    <n v="0"/>
    <n v="0"/>
    <n v="0"/>
    <n v="0"/>
    <n v="0"/>
    <n v="0"/>
    <n v="0"/>
    <n v="0"/>
    <n v="0"/>
    <n v="0"/>
    <n v="0"/>
    <n v="0"/>
    <n v="0"/>
    <n v="0"/>
  </r>
  <r>
    <s v="Kensok"/>
    <s v="Short-Lived Assets"/>
    <s v="Customer Service Quality &amp; Reliability"/>
    <s v="Generation, Substation &amp; Gas Location Security"/>
    <s v="ED"/>
    <s v="WA"/>
    <x v="9"/>
    <s v="E Distribution"/>
    <s v="2024"/>
    <n v="1"/>
    <n v="0"/>
    <m/>
    <n v="45435.55"/>
    <n v="4517.51"/>
    <n v="525.30999999999995"/>
    <n v="312.89"/>
    <n v="104.92"/>
    <m/>
    <m/>
    <m/>
    <m/>
    <m/>
    <m/>
    <n v="50896.18"/>
    <n v="0"/>
    <n v="0"/>
    <n v="0"/>
    <n v="50896.18"/>
    <n v="0"/>
    <n v="45435.55"/>
    <n v="4517.51"/>
    <n v="525.30999999999995"/>
    <n v="312.89"/>
    <n v="104.92"/>
    <n v="0"/>
    <n v="0"/>
    <n v="0"/>
    <n v="0"/>
    <n v="0"/>
    <n v="0"/>
    <n v="50896.18"/>
    <n v="0"/>
    <n v="0"/>
    <n v="0"/>
    <n v="50896.18"/>
    <n v="0"/>
    <n v="0"/>
    <n v="0"/>
    <n v="0"/>
    <n v="0"/>
    <n v="0"/>
    <n v="0"/>
    <n v="0"/>
    <n v="0"/>
    <n v="0"/>
    <n v="0"/>
    <n v="0"/>
    <n v="0"/>
    <n v="0"/>
    <n v="0"/>
    <n v="0"/>
    <n v="0"/>
  </r>
  <r>
    <s v="Kensok"/>
    <s v="Short-Lived Assets"/>
    <s v="Performance &amp; Capacity"/>
    <s v="Basic Workplace Technology Delivery"/>
    <s v="CD"/>
    <s v="AA"/>
    <x v="7"/>
    <s v="General - Other"/>
    <s v="2024"/>
    <n v="0.47784834680000005"/>
    <n v="0.15089759249999998"/>
    <n v="-657.37"/>
    <n v="143936.52000000002"/>
    <n v="61545.16"/>
    <n v="-38966.32"/>
    <n v="107410.65"/>
    <n v="74417.739999999991"/>
    <n v="10560.43"/>
    <n v="94357.5"/>
    <n v="70391.199999999997"/>
    <n v="-2941146.85"/>
    <n v="111988"/>
    <n v="137340.66999999998"/>
    <n v="-2168822.67"/>
    <n v="0"/>
    <n v="0"/>
    <n v="0"/>
    <n v="-2168822.67"/>
    <n v="-314.12316773591601"/>
    <n v="68779.828126145148"/>
    <n v="29409.252959541493"/>
    <n v="-18619.991592879778"/>
    <n v="51326.00153121342"/>
    <n v="35560.39403159223"/>
    <n v="5046.284016997125"/>
    <n v="45088.575383181007"/>
    <n v="33636.318549268159"/>
    <n v="-1405422.1599685277"/>
    <n v="53513.280661438403"/>
    <n v="65628.01210790436"/>
    <n v="-1036368.3273618622"/>
    <n v="0"/>
    <n v="0"/>
    <n v="0"/>
    <n v="-1036368.3273618622"/>
    <n v="-99.195550381724985"/>
    <n v="21719.6743408281"/>
    <n v="9287.0164740272994"/>
    <n v="-5879.9238765845994"/>
    <n v="16208.008493860123"/>
    <n v="11229.457805290947"/>
    <n v="1593.5434627647749"/>
    <n v="14238.319584318748"/>
    <n v="10621.862613185998"/>
    <n v="-443811.9788539586"/>
    <n v="16898.719588889999"/>
    <n v="20724.376455336969"/>
    <n v="-327270.11946242198"/>
    <n v="0"/>
    <n v="0"/>
    <n v="0"/>
    <n v="-327270.11946242198"/>
  </r>
  <r>
    <s v="Kensok"/>
    <s v="Short-Lived Assets"/>
    <s v="Performance &amp; Capacity"/>
    <s v="Basic Workplace Technology Delivery"/>
    <s v="CD"/>
    <s v="AA"/>
    <x v="7"/>
    <s v="Hardware"/>
    <s v="2024"/>
    <n v="0.47784834680000005"/>
    <n v="0.15089759249999998"/>
    <n v="-328.67"/>
    <n v="71968.240000000005"/>
    <n v="30772.57"/>
    <n v="-19483.150000000001"/>
    <n v="53705.31"/>
    <n v="37208.85"/>
    <n v="5280.22"/>
    <n v="47178.74"/>
    <n v="35195.599999999999"/>
    <n v="4486388.58"/>
    <n v="55993.98"/>
    <n v="68670.3"/>
    <n v="4872550.57"/>
    <n v="0"/>
    <n v="0"/>
    <n v="0"/>
    <n v="4872550.57"/>
    <n v="-157.05441614275603"/>
    <n v="34389.904506105639"/>
    <n v="14704.621701287277"/>
    <n v="-9309.9910179564213"/>
    <n v="25662.993597881508"/>
    <n v="17780.187458829179"/>
    <n v="2523.1443977402964"/>
    <n v="22544.282913107032"/>
    <n v="16818.159274634079"/>
    <n v="2143813.3660553996"/>
    <n v="26756.630773752269"/>
    <n v="32813.989329260046"/>
    <n v="2328340.2345738979"/>
    <n v="0"/>
    <n v="0"/>
    <n v="0"/>
    <n v="2328340.2345738979"/>
    <n v="-49.595511726974998"/>
    <n v="10859.834152462199"/>
    <n v="4643.5067280377243"/>
    <n v="-2939.9604293163748"/>
    <n v="8104.0019834661734"/>
    <n v="5614.7258846936238"/>
    <n v="796.7724858703499"/>
    <n v="7119.1582831834485"/>
    <n v="5310.9313065929991"/>
    <n v="676985.23574149364"/>
    <n v="8449.3567764931504"/>
    <n v="10362.182946252749"/>
    <n v="735256.15034750267"/>
    <n v="0"/>
    <n v="0"/>
    <n v="0"/>
    <n v="735256.15034750267"/>
  </r>
  <r>
    <s v="Kensok"/>
    <s v="Short-Lived Assets"/>
    <s v="Performance &amp; Capacity"/>
    <s v="Basic Workplace Technology Delivery"/>
    <s v="CD"/>
    <s v="AA"/>
    <x v="14"/>
    <s v="Software - 5 yr"/>
    <s v="2024"/>
    <n v="0.47784834680000005"/>
    <n v="0.15089759249999998"/>
    <n v="-328.69"/>
    <n v="71968.08"/>
    <n v="30772.51"/>
    <n v="-19483.099999999999"/>
    <n v="53705.2"/>
    <n v="37208.78"/>
    <n v="5280.22"/>
    <n v="47178.65"/>
    <n v="35195.51"/>
    <n v="-1535938.3599999999"/>
    <n v="55993.98"/>
    <n v="68670.3"/>
    <n v="-1149776.92"/>
    <n v="0"/>
    <n v="0"/>
    <n v="0"/>
    <n v="-1149776.92"/>
    <n v="-157.063973109692"/>
    <n v="34389.828050370146"/>
    <n v="14704.593030386468"/>
    <n v="-9309.9671255390804"/>
    <n v="25662.941034563362"/>
    <n v="17780.154009444905"/>
    <n v="2523.1443977402964"/>
    <n v="22544.239906755822"/>
    <n v="16818.116268282869"/>
    <n v="-733945.60611270322"/>
    <n v="26756.630773752269"/>
    <n v="32813.989329260046"/>
    <n v="-549419.00041079579"/>
    <n v="0"/>
    <n v="0"/>
    <n v="0"/>
    <n v="-549419.00041079579"/>
    <n v="-49.598529678824995"/>
    <n v="10859.810008847398"/>
    <n v="4643.4976741821738"/>
    <n v="-2939.9528844367496"/>
    <n v="8103.9853847309987"/>
    <n v="5614.7153218621488"/>
    <n v="796.7724858703499"/>
    <n v="7119.1447024001245"/>
    <n v="5310.9177258096743"/>
    <n v="-231769.40075239824"/>
    <n v="8449.3567764931504"/>
    <n v="10362.182946252749"/>
    <n v="-173498.56914006505"/>
    <n v="0"/>
    <n v="0"/>
    <n v="0"/>
    <n v="-173498.56914006505"/>
  </r>
  <r>
    <s v="Kensok"/>
    <s v="Short-Lived Assets"/>
    <s v="Performance &amp; Capacity"/>
    <s v="Control and Safety Network Infrastructure"/>
    <s v="CD"/>
    <s v="AA"/>
    <x v="7"/>
    <s v="General - Other"/>
    <s v="2024"/>
    <n v="0.47784834680000005"/>
    <n v="0.15089759249999998"/>
    <n v="-29429.14"/>
    <n v="1628.99"/>
    <n v="2118.34"/>
    <n v="1955.88"/>
    <n v="4114.3"/>
    <n v="1648.8600000000001"/>
    <n v="-1638.01"/>
    <m/>
    <n v="264787.39"/>
    <n v="-92.47"/>
    <n v="-3862.98"/>
    <n v="506218.68"/>
    <n v="747449.84"/>
    <n v="0"/>
    <n v="0"/>
    <n v="0"/>
    <n v="747449.84"/>
    <n v="-14062.665896745753"/>
    <n v="778.4101784537321"/>
    <n v="1012.2452669603122"/>
    <n v="934.61402453918413"/>
    <n v="1966.0114532392404"/>
    <n v="787.90502510464819"/>
    <n v="-782.72037054186808"/>
    <n v="0"/>
    <n v="126528.21656498687"/>
    <n v="-44.186636628596005"/>
    <n v="-1845.9186067214641"/>
    <n v="241895.75935727824"/>
    <n v="357167.67035992455"/>
    <n v="0"/>
    <n v="0"/>
    <n v="0"/>
    <n v="357167.67035992455"/>
    <n v="-4440.7863753454494"/>
    <n v="245.81066920657497"/>
    <n v="319.65240609644997"/>
    <n v="295.13758321889998"/>
    <n v="620.83796482275"/>
    <n v="248.80900436955"/>
    <n v="-247.17176549092497"/>
    <n v="0"/>
    <n v="39955.779675358572"/>
    <n v="-13.953500378474999"/>
    <n v="-582.91438187564995"/>
    <n v="76387.180090527894"/>
    <n v="112788.38137051019"/>
    <n v="0"/>
    <n v="0"/>
    <n v="0"/>
    <n v="112788.38137051019"/>
  </r>
  <r>
    <s v="Kensok"/>
    <s v="Short-Lived Assets"/>
    <s v="Performance &amp; Capacity"/>
    <s v="Data Center Compute and Storage Systems"/>
    <s v="CD"/>
    <s v="AA"/>
    <x v="7"/>
    <s v="Hardware"/>
    <s v="2024"/>
    <n v="0.47784834680000005"/>
    <n v="0.15089759249999998"/>
    <n v="13914.26"/>
    <n v="2274513.3400000003"/>
    <n v="-1523.429999999993"/>
    <n v="11117.980000000001"/>
    <n v="12256.04"/>
    <n v="6437.17"/>
    <n v="-20.05"/>
    <n v="622396.0299999998"/>
    <n v="70132.639999999999"/>
    <n v="-48144.29"/>
    <n v="7391.41"/>
    <n v="5298.16"/>
    <n v="2973769.2600000002"/>
    <n v="0"/>
    <n v="0"/>
    <n v="0"/>
    <n v="2973769.2600000002"/>
    <n v="6648.9061379453688"/>
    <n v="1086872.4392935466"/>
    <n v="-727.96850696552076"/>
    <n v="5312.7083627554648"/>
    <n v="5856.5284523146729"/>
    <n v="3075.9910425705561"/>
    <n v="-9.5808593533400011"/>
    <n v="297410.91399038315"/>
    <n v="33512.766080719557"/>
    <n v="-23005.669384359775"/>
    <n v="3531.9730490209881"/>
    <n v="2531.7169970818882"/>
    <n v="1421010.7246556594"/>
    <n v="0"/>
    <n v="0"/>
    <n v="0"/>
    <n v="1421010.7246556594"/>
    <n v="2099.62833541905"/>
    <n v="343218.58711513394"/>
    <n v="-229.88191934227393"/>
    <n v="1677.6764154631501"/>
    <n v="1849.4069295836998"/>
    <n v="971.35345551322484"/>
    <n v="-3.0254967296249999"/>
    <n v="93918.062508557734"/>
    <n v="10582.846531669198"/>
    <n v="-7264.8574536218239"/>
    <n v="1115.3459741804249"/>
    <n v="799.47958867979992"/>
    <n v="448734.62198450655"/>
    <n v="0"/>
    <n v="0"/>
    <n v="0"/>
    <n v="448734.62198450655"/>
  </r>
  <r>
    <s v="Kensok"/>
    <s v="Short-Lived Assets"/>
    <s v="Performance &amp; Capacity"/>
    <s v="Data Center Compute and Storage Systems"/>
    <s v="CD"/>
    <s v="AA"/>
    <x v="14"/>
    <s v="Software - 3 yr"/>
    <s v="2024"/>
    <n v="0.47784834680000005"/>
    <n v="0.15089759249999998"/>
    <m/>
    <m/>
    <m/>
    <m/>
    <m/>
    <m/>
    <m/>
    <m/>
    <m/>
    <n v="68955.69"/>
    <n v="14585.18"/>
    <n v="20918.29"/>
    <n v="104459.16"/>
    <n v="0"/>
    <n v="0"/>
    <n v="0"/>
    <n v="104459.16"/>
    <n v="0"/>
    <n v="0"/>
    <n v="0"/>
    <n v="0"/>
    <n v="0"/>
    <n v="0"/>
    <n v="0"/>
    <n v="0"/>
    <n v="0"/>
    <n v="32950.362468953295"/>
    <n v="6969.5041507804244"/>
    <n v="9995.7702943829736"/>
    <n v="49915.636914116694"/>
    <n v="0"/>
    <n v="0"/>
    <n v="0"/>
    <n v="49915.636914116694"/>
    <n v="0"/>
    <n v="0"/>
    <n v="0"/>
    <n v="0"/>
    <n v="0"/>
    <n v="0"/>
    <n v="0"/>
    <n v="0"/>
    <n v="0"/>
    <n v="10405.247610176324"/>
    <n v="2200.8685481791499"/>
    <n v="3156.519600216825"/>
    <n v="15762.6357585723"/>
    <n v="0"/>
    <n v="0"/>
    <n v="0"/>
    <n v="15762.6357585723"/>
  </r>
  <r>
    <s v="Kensok"/>
    <s v="Short-Lived Assets"/>
    <s v="Performance &amp; Capacity"/>
    <s v="Data Center Compute and Storage Systems"/>
    <s v="CD"/>
    <s v="AA"/>
    <x v="14"/>
    <s v="Software - 5 yr"/>
    <s v="2024"/>
    <n v="0.47784834680000005"/>
    <n v="0.15089759249999998"/>
    <n v="5367.16"/>
    <n v="18724.43"/>
    <n v="11260.79"/>
    <n v="735.3"/>
    <n v="1498.6600000000035"/>
    <n v="153088.98000000001"/>
    <n v="30596.33"/>
    <n v="-202699.49"/>
    <n v="8749.6000000000058"/>
    <n v="1209.3399999999999"/>
    <n v="84288.04"/>
    <n v="18407.39"/>
    <n v="131226.53000000003"/>
    <n v="0"/>
    <n v="0"/>
    <n v="0"/>
    <n v="131226.53000000003"/>
    <n v="2564.6885330110881"/>
    <n v="8947.4379202723248"/>
    <n v="5380.9498851619728"/>
    <n v="351.36188940203999"/>
    <n v="716.13220341528972"/>
    <n v="73153.316006298279"/>
    <n v="14620.405708647246"/>
    <n v="-96859.616193703143"/>
    <n v="4180.9818951612833"/>
    <n v="577.88111971911201"/>
    <n v="40276.900569012272"/>
    <n v="8795.9408804028517"/>
    <n v="62706.380416800617"/>
    <n v="0"/>
    <n v="0"/>
    <n v="0"/>
    <n v="62706.380416800617"/>
    <n v="809.89152256229988"/>
    <n v="2825.4714079347746"/>
    <n v="1699.2261006480749"/>
    <n v="110.95499976524998"/>
    <n v="226.14418597605049"/>
    <n v="23100.758520280648"/>
    <n v="4616.9125363355251"/>
    <n v="-30586.865041977821"/>
    <n v="1320.2935753380007"/>
    <n v="182.48649451394996"/>
    <n v="12718.862312543697"/>
    <n v="2777.6308352085748"/>
    <n v="19801.767449129027"/>
    <n v="0"/>
    <n v="0"/>
    <n v="0"/>
    <n v="19801.767449129027"/>
  </r>
  <r>
    <s v="Kensok"/>
    <s v="Short-Lived Assets"/>
    <s v="Performance &amp; Capacity"/>
    <s v="Endpoint Compute and Productivity Systems"/>
    <s v="CD"/>
    <s v="AA"/>
    <x v="7"/>
    <s v="General - Other"/>
    <s v="2024"/>
    <n v="0.47784834680000005"/>
    <n v="0.15089759249999998"/>
    <m/>
    <m/>
    <m/>
    <m/>
    <n v="4.9999999999272404E-2"/>
    <m/>
    <m/>
    <m/>
    <m/>
    <m/>
    <m/>
    <m/>
    <n v="4.9999999999272404E-2"/>
    <n v="0"/>
    <n v="0"/>
    <n v="0"/>
    <n v="4.9999999999272404E-2"/>
    <n v="0"/>
    <n v="0"/>
    <n v="0"/>
    <n v="0"/>
    <n v="2.3892417339652323E-2"/>
    <n v="0"/>
    <n v="0"/>
    <n v="0"/>
    <n v="0"/>
    <n v="0"/>
    <n v="0"/>
    <n v="0"/>
    <n v="2.3892417339652323E-2"/>
    <n v="0"/>
    <n v="0"/>
    <n v="0"/>
    <n v="2.3892417339652323E-2"/>
    <n v="0"/>
    <n v="0"/>
    <n v="0"/>
    <n v="0"/>
    <n v="7.5448796248902064E-3"/>
    <n v="0"/>
    <n v="0"/>
    <n v="0"/>
    <n v="0"/>
    <n v="0"/>
    <n v="0"/>
    <n v="0"/>
    <n v="7.5448796248902064E-3"/>
    <n v="0"/>
    <n v="0"/>
    <n v="0"/>
    <n v="7.5448796248902064E-3"/>
  </r>
  <r>
    <s v="Kensok"/>
    <s v="Short-Lived Assets"/>
    <s v="Performance &amp; Capacity"/>
    <s v="Endpoint Compute and Productivity Systems"/>
    <s v="CD"/>
    <s v="AA"/>
    <x v="7"/>
    <s v="Hardware"/>
    <s v="2024"/>
    <n v="0.47784834680000005"/>
    <n v="0.15089759249999998"/>
    <n v="15308.49"/>
    <n v="31391.670000000002"/>
    <n v="91100.61"/>
    <n v="16685.46"/>
    <n v="11887.429999999926"/>
    <n v="27291.23"/>
    <n v="313914.76000000007"/>
    <n v="541964.46999999974"/>
    <n v="24728.560000000001"/>
    <n v="746056.7"/>
    <n v="95704.299999999988"/>
    <n v="79180.849999999991"/>
    <n v="1995214.5299999998"/>
    <n v="0"/>
    <n v="0"/>
    <n v="0"/>
    <n v="1995214.5299999998"/>
    <n v="7315.136638504333"/>
    <n v="15000.457612791159"/>
    <n v="43532.275880971552"/>
    <n v="7973.1194765975288"/>
    <n v="5680.3887732006888"/>
    <n v="13041.069137638566"/>
    <n v="150003.64910211883"/>
    <n v="258976.82601383809"/>
    <n v="11816.50151474461"/>
    <n v="356501.96071406355"/>
    <n v="45732.141536651237"/>
    <n v="37836.438270718776"/>
    <n v="953409.9646718388"/>
    <n v="0"/>
    <n v="0"/>
    <n v="0"/>
    <n v="953409.9646718388"/>
    <n v="2310.0142858103245"/>
    <n v="4736.9274275544749"/>
    <n v="13746.862724281424"/>
    <n v="2517.7957437550494"/>
    <n v="1793.7845680122637"/>
    <n v="4118.1809033637746"/>
    <n v="47368.981534215302"/>
    <n v="81781.133743538419"/>
    <n v="3731.4801699917998"/>
    <n v="112578.15989849473"/>
    <n v="14441.548461897746"/>
    <n v="11948.199637103622"/>
    <n v="301073.06909801892"/>
    <n v="0"/>
    <n v="0"/>
    <n v="0"/>
    <n v="301073.06909801892"/>
  </r>
  <r>
    <s v="Kensok"/>
    <s v="Short-Lived Assets"/>
    <s v="Performance &amp; Capacity"/>
    <s v="Endpoint Compute and Productivity Systems"/>
    <s v="CD"/>
    <s v="AA"/>
    <x v="14"/>
    <s v="Software - 2 yr"/>
    <s v="2024"/>
    <n v="0.47784834680000005"/>
    <n v="0.15089759249999998"/>
    <m/>
    <m/>
    <m/>
    <m/>
    <m/>
    <m/>
    <m/>
    <m/>
    <m/>
    <m/>
    <n v="256013.79"/>
    <n v="94816.98"/>
    <n v="350830.77"/>
    <n v="0"/>
    <n v="0"/>
    <n v="0"/>
    <n v="350830.77"/>
    <n v="0"/>
    <n v="0"/>
    <n v="0"/>
    <n v="0"/>
    <n v="0"/>
    <n v="0"/>
    <n v="0"/>
    <n v="0"/>
    <n v="0"/>
    <n v="0"/>
    <n v="122335.76630950239"/>
    <n v="45308.137141568666"/>
    <n v="167643.90345107106"/>
    <n v="0"/>
    <n v="0"/>
    <n v="0"/>
    <n v="167643.90345107106"/>
    <n v="0"/>
    <n v="0"/>
    <n v="0"/>
    <n v="0"/>
    <n v="0"/>
    <n v="0"/>
    <n v="0"/>
    <n v="0"/>
    <n v="0"/>
    <n v="0"/>
    <n v="38631.864557800574"/>
    <n v="14307.654010120648"/>
    <n v="52939.518567921223"/>
    <n v="0"/>
    <n v="0"/>
    <n v="0"/>
    <n v="52939.518567921223"/>
  </r>
  <r>
    <s v="Kensok"/>
    <s v="Short-Lived Assets"/>
    <s v="Performance &amp; Capacity"/>
    <s v="Endpoint Compute and Productivity Systems"/>
    <s v="CD"/>
    <s v="AA"/>
    <x v="14"/>
    <s v="Software - 3 yr"/>
    <s v="2024"/>
    <n v="0.47784834680000005"/>
    <n v="0.15089759249999998"/>
    <n v="175516.22999999998"/>
    <n v="29230.68"/>
    <n v="259006.19"/>
    <n v="12988.460000000001"/>
    <n v="44004.77"/>
    <n v="211514.03"/>
    <n v="18387.39"/>
    <n v="135551.02000000002"/>
    <n v="25895.12000000001"/>
    <n v="31230.989999999991"/>
    <n v="9430.2799999999988"/>
    <n v="126548.04"/>
    <n v="1079303.2"/>
    <n v="0"/>
    <n v="0"/>
    <n v="0"/>
    <n v="1079303.2"/>
    <n v="83870.140342068567"/>
    <n v="13967.832113839826"/>
    <n v="123765.6797024667"/>
    <n v="6206.514138477929"/>
    <n v="21027.606595814235"/>
    <n v="101071.62956050561"/>
    <n v="8786.3839134668524"/>
    <n v="64772.830814053748"/>
    <n v="12373.940282187621"/>
    <n v="14923.676940427329"/>
    <n v="4506.2437078611038"/>
    <n v="60470.771704780273"/>
    <n v="515743.24981594988"/>
    <n v="0"/>
    <n v="0"/>
    <n v="0"/>
    <n v="515743.24981594988"/>
    <n v="26484.976551676271"/>
    <n v="4410.8392391378993"/>
    <n v="39083.41051359757"/>
    <n v="1959.9273442825499"/>
    <n v="6640.2138515162242"/>
    <n v="31916.95790697277"/>
    <n v="2774.6128833585744"/>
    <n v="20454.322578919349"/>
    <n v="3907.511265498601"/>
    <n v="4712.6812023915727"/>
    <n v="1423.0065486008996"/>
    <n v="19095.794571593698"/>
    <n v="162864.25445754599"/>
    <n v="0"/>
    <n v="0"/>
    <n v="0"/>
    <n v="162864.25445754599"/>
  </r>
  <r>
    <s v="Kensok"/>
    <s v="Short-Lived Assets"/>
    <s v="Performance &amp; Capacity"/>
    <s v="Endpoint Compute and Productivity Systems"/>
    <s v="CD"/>
    <s v="AA"/>
    <x v="14"/>
    <s v="Software - 5 yr"/>
    <s v="2024"/>
    <n v="0.47784834680000005"/>
    <n v="0.15089759249999998"/>
    <n v="5712.42"/>
    <n v="36323.949999999997"/>
    <n v="13838.64"/>
    <n v="613.11"/>
    <n v="-3.0000000057043508E-2"/>
    <m/>
    <n v="48309.850000000006"/>
    <n v="162.28000000002811"/>
    <m/>
    <n v="-33403.29"/>
    <n v="114.52"/>
    <n v="0"/>
    <n v="71671.449999999968"/>
    <n v="0"/>
    <n v="0"/>
    <n v="0"/>
    <n v="71671.449999999968"/>
    <n v="2729.6704532272561"/>
    <n v="17357.33945674586"/>
    <n v="6612.7712459603526"/>
    <n v="292.97359990654803"/>
    <n v="-1.4335450431258147E-2"/>
    <n v="0"/>
    <n v="23084.781956655985"/>
    <n v="77.545229718717437"/>
    <n v="0"/>
    <n v="-15961.706904180974"/>
    <n v="54.723192675536005"/>
    <n v="0"/>
    <n v="34248.083895258846"/>
    <n v="0"/>
    <n v="0"/>
    <n v="0"/>
    <n v="34248.083895258846"/>
    <n v="861.99042534884995"/>
    <n v="5481.1966050903739"/>
    <n v="2088.2174594741996"/>
    <n v="92.516822937674988"/>
    <n v="-4.5269277836077274E-3"/>
    <n v="0"/>
    <n v="7289.8400590361252"/>
    <n v="24.48766131090424"/>
    <n v="0"/>
    <n v="-5040.4760425793247"/>
    <n v="17.280792293099996"/>
    <n v="0"/>
    <n v="10815.049255984122"/>
    <n v="0"/>
    <n v="0"/>
    <n v="0"/>
    <n v="10815.049255984122"/>
  </r>
  <r>
    <s v="Kensok"/>
    <s v="Short-Lived Assets"/>
    <s v="Performance &amp; Capacity"/>
    <s v="Endpoint Compute and Productivity Systems"/>
    <s v="ED"/>
    <s v="AN"/>
    <x v="7"/>
    <s v="Hardware"/>
    <s v="2024"/>
    <n v="0.68266000000000004"/>
    <n v="0"/>
    <n v="129.30000000000001"/>
    <n v="759.06"/>
    <n v="316.83999999999997"/>
    <m/>
    <m/>
    <m/>
    <n v="2.9999999998835847E-2"/>
    <m/>
    <m/>
    <m/>
    <m/>
    <m/>
    <n v="1205.2299999999987"/>
    <n v="0"/>
    <n v="0"/>
    <n v="0"/>
    <n v="1205.2299999999987"/>
    <n v="88.267938000000015"/>
    <n v="518.1798996"/>
    <n v="216.2939944"/>
    <n v="0"/>
    <n v="0"/>
    <n v="0"/>
    <n v="2.0479799999205281E-2"/>
    <n v="0"/>
    <n v="0"/>
    <n v="0"/>
    <n v="0"/>
    <n v="0"/>
    <n v="822.76231179999911"/>
    <n v="0"/>
    <n v="0"/>
    <n v="0"/>
    <n v="822.76231179999911"/>
    <n v="0"/>
    <n v="0"/>
    <n v="0"/>
    <n v="0"/>
    <n v="0"/>
    <n v="0"/>
    <n v="0"/>
    <n v="0"/>
    <n v="0"/>
    <n v="0"/>
    <n v="0"/>
    <n v="0"/>
    <n v="0"/>
    <n v="0"/>
    <n v="0"/>
    <n v="0"/>
    <n v="0"/>
  </r>
  <r>
    <s v="Kensok"/>
    <s v="Short-Lived Assets"/>
    <s v="Performance &amp; Capacity"/>
    <s v="Endpoint Compute and Productivity Systems"/>
    <s v="ED"/>
    <s v="AN"/>
    <x v="14"/>
    <s v="Software - 3 yr"/>
    <s v="2024"/>
    <n v="0.68266000000000004"/>
    <n v="0"/>
    <n v="105.78"/>
    <n v="621.04"/>
    <n v="259.23"/>
    <m/>
    <m/>
    <m/>
    <n v="-2.9999999998835847E-2"/>
    <m/>
    <m/>
    <m/>
    <m/>
    <m/>
    <n v="986.02000000000112"/>
    <n v="0"/>
    <n v="0"/>
    <n v="0"/>
    <n v="986.02000000000112"/>
    <n v="72.211774800000001"/>
    <n v="423.95916640000002"/>
    <n v="176.96595180000003"/>
    <n v="0"/>
    <n v="0"/>
    <n v="0"/>
    <n v="-2.0479799999205281E-2"/>
    <n v="0"/>
    <n v="0"/>
    <n v="0"/>
    <n v="0"/>
    <n v="0"/>
    <n v="673.11641320000092"/>
    <n v="0"/>
    <n v="0"/>
    <n v="0"/>
    <n v="673.11641320000092"/>
    <n v="0"/>
    <n v="0"/>
    <n v="0"/>
    <n v="0"/>
    <n v="0"/>
    <n v="0"/>
    <n v="0"/>
    <n v="0"/>
    <n v="0"/>
    <n v="0"/>
    <n v="0"/>
    <n v="0"/>
    <n v="0"/>
    <n v="0"/>
    <n v="0"/>
    <n v="0"/>
    <n v="0"/>
  </r>
  <r>
    <s v="Kensok"/>
    <s v="Short-Lived Assets"/>
    <s v="Performance &amp; Capacity"/>
    <s v="Energy Delivery Modernization &amp; Operational Efficiency"/>
    <s v="CD"/>
    <s v="AA"/>
    <x v="7"/>
    <s v="Hardware"/>
    <s v="2024"/>
    <n v="0.47784834680000005"/>
    <n v="0.15089759249999998"/>
    <n v="145.9"/>
    <n v="563.04999999999995"/>
    <n v="936.83"/>
    <n v="223.39"/>
    <m/>
    <m/>
    <n v="0"/>
    <n v="0"/>
    <m/>
    <m/>
    <m/>
    <m/>
    <n v="1869.17"/>
    <n v="0"/>
    <n v="0"/>
    <n v="0"/>
    <n v="1869.17"/>
    <n v="69.718073798120002"/>
    <n v="269.05251166573998"/>
    <n v="447.66266673264408"/>
    <n v="106.746542191652"/>
    <n v="0"/>
    <n v="0"/>
    <n v="0"/>
    <n v="0"/>
    <n v="0"/>
    <n v="0"/>
    <n v="0"/>
    <n v="0"/>
    <n v="893.1797943881561"/>
    <n v="0"/>
    <n v="0"/>
    <n v="0"/>
    <n v="893.1797943881561"/>
    <n v="22.015958745749998"/>
    <n v="84.962889457124987"/>
    <n v="141.36539158177499"/>
    <n v="33.709013188574993"/>
    <n v="0"/>
    <n v="0"/>
    <n v="0"/>
    <n v="0"/>
    <n v="0"/>
    <n v="0"/>
    <n v="0"/>
    <n v="0"/>
    <n v="282.05325297322497"/>
    <n v="0"/>
    <n v="0"/>
    <n v="0"/>
    <n v="282.05325297322497"/>
  </r>
  <r>
    <s v="Kensok"/>
    <s v="Short-Lived Assets"/>
    <s v="Performance &amp; Capacity"/>
    <s v="Energy Delivery Modernization &amp; Operational Efficiency"/>
    <s v="CD"/>
    <s v="AA"/>
    <x v="14"/>
    <s v="Software - 3 yr"/>
    <s v="2024"/>
    <n v="0.47784834680000005"/>
    <n v="0.15089759249999998"/>
    <n v="26212.09"/>
    <n v="1197585.1500000001"/>
    <n v="52820.07"/>
    <n v="11154.27"/>
    <n v="728140.92999999993"/>
    <n v="263615.06"/>
    <n v="16580.559999999939"/>
    <n v="31250.48000000004"/>
    <n v="235.22"/>
    <n v="0"/>
    <n v="1393953.84"/>
    <n v="296536.26"/>
    <n v="4018083.9300000006"/>
    <n v="0"/>
    <n v="0"/>
    <n v="0"/>
    <n v="4018083.9300000006"/>
    <n v="12525.403872672814"/>
    <n v="572264.08407973009"/>
    <n v="25239.983127360279"/>
    <n v="5330.049479260837"/>
    <n v="347940.93963791453"/>
    <n v="125968.02061258281"/>
    <n v="7922.9931850181802"/>
    <n v="14932.990204706484"/>
    <n v="112.39948813429601"/>
    <n v="0"/>
    <n v="666098.53795951186"/>
    <n v="141699.36160725498"/>
    <n v="1920034.7632541473"/>
    <n v="0"/>
    <n v="0"/>
    <n v="0"/>
    <n v="1920034.7632541473"/>
    <n v="3955.3412753933244"/>
    <n v="180712.71594875137"/>
    <n v="7970.4213986814739"/>
    <n v="1683.152489094975"/>
    <n v="109874.713337711"/>
    <n v="39778.877900743042"/>
    <n v="2501.9665863017904"/>
    <n v="4715.622196469405"/>
    <n v="35.494131707849995"/>
    <n v="0"/>
    <n v="210344.2785121302"/>
    <n v="44746.607722954046"/>
    <n v="606319.19149993837"/>
    <n v="0"/>
    <n v="0"/>
    <n v="0"/>
    <n v="606319.19149993837"/>
  </r>
  <r>
    <s v="Kensok"/>
    <s v="Short-Lived Assets"/>
    <s v="Performance &amp; Capacity"/>
    <s v="Energy Delivery Modernization &amp; Operational Efficiency"/>
    <s v="CD"/>
    <s v="AA"/>
    <x v="14"/>
    <s v="Software - 5 yr"/>
    <s v="2024"/>
    <n v="0.47784834680000005"/>
    <n v="0.15089759249999998"/>
    <n v="2983.19"/>
    <n v="7748.04"/>
    <n v="29597.57"/>
    <n v="3615.67"/>
    <n v="868.26000000000204"/>
    <n v="1349.63"/>
    <n v="0"/>
    <n v="0"/>
    <n v="57125.08"/>
    <n v="1453.489999999998"/>
    <n v="92808.33"/>
    <n v="7146.23"/>
    <n v="204695.49000000002"/>
    <n v="0"/>
    <n v="0"/>
    <n v="0"/>
    <n v="204695.49000000002"/>
    <n v="1425.5124096902921"/>
    <n v="3702.3881049402721"/>
    <n v="14143.149893797277"/>
    <n v="1727.7419320743561"/>
    <n v="414.89660559256902"/>
    <n v="644.91846429168413"/>
    <n v="0"/>
    <n v="0"/>
    <n v="27297.125038817747"/>
    <n v="694.54779359033114"/>
    <n v="44348.307059768849"/>
    <n v="3414.8141913525642"/>
    <n v="97813.401493915953"/>
    <n v="0"/>
    <n v="0"/>
    <n v="0"/>
    <n v="97813.401493915953"/>
    <n v="450.15618897007494"/>
    <n v="1169.1605825936999"/>
    <n v="4466.2020568502248"/>
    <n v="545.59589827447496"/>
    <n v="131.01834366405029"/>
    <n v="203.655917765775"/>
    <n v="0"/>
    <n v="0"/>
    <n v="8620.037043369899"/>
    <n v="219.32814172282465"/>
    <n v="14004.553560945524"/>
    <n v="1078.3489024512749"/>
    <n v="30888.05663660782"/>
    <n v="0"/>
    <n v="0"/>
    <n v="0"/>
    <n v="30888.05663660782"/>
  </r>
  <r>
    <s v="Kensok"/>
    <s v="Short-Lived Assets"/>
    <s v="Performance &amp; Capacity"/>
    <s v="Energy Delivery Modernization &amp; Operational Efficiency"/>
    <s v="ED"/>
    <s v="AN"/>
    <x v="7"/>
    <s v="Hardware"/>
    <s v="2024"/>
    <n v="0.68266000000000004"/>
    <n v="0"/>
    <m/>
    <m/>
    <m/>
    <m/>
    <m/>
    <m/>
    <n v="-83540.570000000007"/>
    <m/>
    <m/>
    <m/>
    <m/>
    <m/>
    <n v="-83540.570000000007"/>
    <n v="0"/>
    <n v="0"/>
    <n v="0"/>
    <n v="-83540.570000000007"/>
    <n v="0"/>
    <n v="0"/>
    <n v="0"/>
    <n v="0"/>
    <n v="0"/>
    <n v="0"/>
    <n v="-57029.805516200009"/>
    <n v="0"/>
    <n v="0"/>
    <n v="0"/>
    <n v="0"/>
    <n v="0"/>
    <n v="-57029.805516200009"/>
    <n v="0"/>
    <n v="0"/>
    <n v="0"/>
    <n v="-57029.805516200009"/>
    <n v="0"/>
    <n v="0"/>
    <n v="0"/>
    <n v="0"/>
    <n v="0"/>
    <n v="0"/>
    <n v="0"/>
    <n v="0"/>
    <n v="0"/>
    <n v="0"/>
    <n v="0"/>
    <n v="0"/>
    <n v="0"/>
    <n v="0"/>
    <n v="0"/>
    <n v="0"/>
    <n v="0"/>
  </r>
  <r>
    <s v="Kensok"/>
    <s v="Short-Lived Assets"/>
    <s v="Performance &amp; Capacity"/>
    <s v="Energy Delivery Modernization &amp; Operational Efficiency"/>
    <s v="ED"/>
    <s v="AN"/>
    <x v="14"/>
    <s v="Software - 3 yr"/>
    <s v="2024"/>
    <n v="0.68266000000000004"/>
    <n v="0"/>
    <n v="608.66"/>
    <m/>
    <m/>
    <m/>
    <m/>
    <m/>
    <m/>
    <n v="-2.9103830456733704E-11"/>
    <m/>
    <m/>
    <n v="1443.99"/>
    <n v="130.94"/>
    <n v="2183.589999999971"/>
    <n v="0"/>
    <n v="0"/>
    <n v="0"/>
    <n v="2183.589999999971"/>
    <n v="415.50783560000002"/>
    <n v="0"/>
    <n v="0"/>
    <n v="0"/>
    <n v="0"/>
    <n v="0"/>
    <n v="0"/>
    <n v="-1.9868020899593831E-11"/>
    <n v="0"/>
    <n v="0"/>
    <n v="985.75421340000003"/>
    <n v="89.387500400000008"/>
    <n v="1490.6495493999801"/>
    <n v="0"/>
    <n v="0"/>
    <n v="0"/>
    <n v="1490.6495493999801"/>
    <n v="0"/>
    <n v="0"/>
    <n v="0"/>
    <n v="0"/>
    <n v="0"/>
    <n v="0"/>
    <n v="0"/>
    <n v="0"/>
    <n v="0"/>
    <n v="0"/>
    <n v="0"/>
    <n v="0"/>
    <n v="0"/>
    <n v="0"/>
    <n v="0"/>
    <n v="0"/>
    <n v="0"/>
  </r>
  <r>
    <s v="Kensok"/>
    <s v="Short-Lived Assets"/>
    <s v="Performance &amp; Capacity"/>
    <s v="Energy Delivery Modernization &amp; Operational Efficiency"/>
    <s v="ED"/>
    <s v="AN"/>
    <x v="14"/>
    <s v="Software - 5 yr"/>
    <s v="2024"/>
    <n v="0.68266000000000004"/>
    <n v="0"/>
    <n v="1951.16"/>
    <m/>
    <m/>
    <n v="25491.53"/>
    <n v="0"/>
    <m/>
    <n v="83540.569999999978"/>
    <n v="0"/>
    <m/>
    <m/>
    <m/>
    <n v="116748.94"/>
    <n v="227732.19999999998"/>
    <n v="0"/>
    <n v="0"/>
    <n v="0"/>
    <n v="227732.19999999998"/>
    <n v="1331.9788856000002"/>
    <n v="0"/>
    <n v="0"/>
    <n v="17402.047869800001"/>
    <n v="0"/>
    <n v="0"/>
    <n v="57029.805516199987"/>
    <n v="0"/>
    <n v="0"/>
    <n v="0"/>
    <n v="0"/>
    <n v="79699.831380400006"/>
    <n v="155463.66365200002"/>
    <n v="0"/>
    <n v="0"/>
    <n v="0"/>
    <n v="155463.66365200002"/>
    <n v="0"/>
    <n v="0"/>
    <n v="0"/>
    <n v="0"/>
    <n v="0"/>
    <n v="0"/>
    <n v="0"/>
    <n v="0"/>
    <n v="0"/>
    <n v="0"/>
    <n v="0"/>
    <n v="0"/>
    <n v="0"/>
    <n v="0"/>
    <n v="0"/>
    <n v="0"/>
    <n v="0"/>
  </r>
  <r>
    <s v="Kensok"/>
    <s v="Short-Lived Assets"/>
    <s v="Performance &amp; Capacity"/>
    <s v="Energy Delivery Modernization &amp; Operational Efficiency"/>
    <s v="ED"/>
    <s v="WA"/>
    <x v="7"/>
    <s v="Hardware"/>
    <s v="2024"/>
    <n v="1"/>
    <n v="0"/>
    <n v="613.62"/>
    <n v="1668.66"/>
    <m/>
    <m/>
    <n v="106784.57"/>
    <n v="18818.28"/>
    <n v="3105.4199999999837"/>
    <n v="1351.5299999999115"/>
    <n v="640.1099999999999"/>
    <n v="440.71"/>
    <m/>
    <n v="0"/>
    <n v="133422.89999999988"/>
    <n v="0"/>
    <n v="0"/>
    <n v="0"/>
    <n v="133422.89999999988"/>
    <n v="613.62"/>
    <n v="1668.66"/>
    <n v="0"/>
    <n v="0"/>
    <n v="106784.57"/>
    <n v="18818.28"/>
    <n v="3105.4199999999837"/>
    <n v="1351.5299999999115"/>
    <n v="640.1099999999999"/>
    <n v="440.71"/>
    <n v="0"/>
    <n v="0"/>
    <n v="133422.89999999988"/>
    <n v="0"/>
    <n v="0"/>
    <n v="0"/>
    <n v="133422.89999999988"/>
    <n v="0"/>
    <n v="0"/>
    <n v="0"/>
    <n v="0"/>
    <n v="0"/>
    <n v="0"/>
    <n v="0"/>
    <n v="0"/>
    <n v="0"/>
    <n v="0"/>
    <n v="0"/>
    <n v="0"/>
    <n v="0"/>
    <n v="0"/>
    <n v="0"/>
    <n v="0"/>
    <n v="0"/>
  </r>
  <r>
    <s v="Kensok"/>
    <s v="Short-Lived Assets"/>
    <s v="Performance &amp; Capacity"/>
    <s v="Energy Delivery Modernization &amp; Operational Efficiency"/>
    <s v="ED"/>
    <s v="WA"/>
    <x v="14"/>
    <s v="Software - 5 yr"/>
    <s v="2024"/>
    <n v="1"/>
    <n v="0"/>
    <n v="6009.09"/>
    <n v="6941.89"/>
    <n v="600.54"/>
    <m/>
    <n v="207143.65"/>
    <n v="36112.76"/>
    <n v="6024"/>
    <n v="2621.8999999999651"/>
    <n v="1135.5900000000001"/>
    <n v="540.67000000000007"/>
    <m/>
    <n v="215247.19"/>
    <n v="482377.27999999997"/>
    <n v="0"/>
    <n v="0"/>
    <n v="0"/>
    <n v="482377.27999999997"/>
    <n v="6009.09"/>
    <n v="6941.89"/>
    <n v="600.54"/>
    <n v="0"/>
    <n v="207143.65"/>
    <n v="36112.76"/>
    <n v="6024"/>
    <n v="2621.8999999999651"/>
    <n v="1135.5900000000001"/>
    <n v="540.67000000000007"/>
    <n v="0"/>
    <n v="215247.19"/>
    <n v="482377.27999999997"/>
    <n v="0"/>
    <n v="0"/>
    <n v="0"/>
    <n v="482377.27999999997"/>
    <n v="0"/>
    <n v="0"/>
    <n v="0"/>
    <n v="0"/>
    <n v="0"/>
    <n v="0"/>
    <n v="0"/>
    <n v="0"/>
    <n v="0"/>
    <n v="0"/>
    <n v="0"/>
    <n v="0"/>
    <n v="0"/>
    <n v="0"/>
    <n v="0"/>
    <n v="0"/>
    <n v="0"/>
  </r>
  <r>
    <s v="Kensok"/>
    <s v="Short-Lived Assets"/>
    <s v="Performance &amp; Capacity"/>
    <s v="Energy Delivery Modernization &amp; Operational Efficiency"/>
    <s v="GD"/>
    <s v="AA"/>
    <x v="14"/>
    <s v="Software - 4 yr"/>
    <s v="2024"/>
    <n v="0"/>
    <n v="0.50190000000000001"/>
    <n v="50084.53"/>
    <n v="171.44"/>
    <n v="2023.95"/>
    <m/>
    <m/>
    <m/>
    <m/>
    <m/>
    <n v="0"/>
    <m/>
    <m/>
    <m/>
    <n v="52279.92"/>
    <n v="0"/>
    <n v="0"/>
    <n v="0"/>
    <n v="52279.92"/>
    <n v="0"/>
    <n v="0"/>
    <n v="0"/>
    <n v="0"/>
    <n v="0"/>
    <n v="0"/>
    <n v="0"/>
    <n v="0"/>
    <n v="0"/>
    <n v="0"/>
    <n v="0"/>
    <n v="0"/>
    <n v="0"/>
    <n v="0"/>
    <n v="0"/>
    <n v="0"/>
    <n v="0"/>
    <n v="25137.425607000001"/>
    <n v="86.045736000000005"/>
    <n v="1015.820505"/>
    <n v="0"/>
    <n v="0"/>
    <n v="0"/>
    <n v="0"/>
    <n v="0"/>
    <n v="0"/>
    <n v="0"/>
    <n v="0"/>
    <n v="0"/>
    <n v="26239.291848000001"/>
    <n v="0"/>
    <n v="0"/>
    <n v="0"/>
    <n v="26239.291848000001"/>
  </r>
  <r>
    <s v="Kensok"/>
    <s v="Short-Lived Assets"/>
    <s v="Performance &amp; Capacity"/>
    <s v="Energy Resources Modernization &amp; Operational Efficiency"/>
    <s v="CD"/>
    <s v="AA"/>
    <x v="7"/>
    <s v="Hardware"/>
    <s v="2024"/>
    <n v="0.47784834680000005"/>
    <n v="0.15089759249999998"/>
    <n v="-126.8"/>
    <m/>
    <m/>
    <m/>
    <m/>
    <m/>
    <n v="0"/>
    <n v="-1.0000000000218279E-2"/>
    <m/>
    <m/>
    <n v="4582.92"/>
    <n v="1081.31"/>
    <n v="5537.42"/>
    <n v="0"/>
    <n v="0"/>
    <n v="0"/>
    <n v="5537.42"/>
    <n v="-60.591170374240008"/>
    <n v="0"/>
    <n v="0"/>
    <n v="0"/>
    <n v="0"/>
    <n v="0"/>
    <n v="0"/>
    <n v="-4.7784834681043045E-3"/>
    <n v="0"/>
    <n v="0"/>
    <n v="2189.9407455166561"/>
    <n v="516.70219587830798"/>
    <n v="2646.0469925372558"/>
    <n v="0"/>
    <n v="0"/>
    <n v="0"/>
    <n v="2646.0469925372558"/>
    <n v="-19.133814728999997"/>
    <n v="0"/>
    <n v="0"/>
    <n v="0"/>
    <n v="0"/>
    <n v="0"/>
    <n v="0"/>
    <n v="-1.5089759250329375E-3"/>
    <n v="0"/>
    <n v="0"/>
    <n v="691.55159462009988"/>
    <n v="163.16707574617499"/>
    <n v="835.58334666134988"/>
    <n v="0"/>
    <n v="0"/>
    <n v="0"/>
    <n v="835.58334666134988"/>
  </r>
  <r>
    <s v="Kensok"/>
    <s v="Short-Lived Assets"/>
    <s v="Performance &amp; Capacity"/>
    <s v="Energy Resources Modernization &amp; Operational Efficiency"/>
    <s v="CD"/>
    <s v="AA"/>
    <x v="14"/>
    <s v="Software - 3 yr"/>
    <s v="2024"/>
    <n v="0.47784834680000005"/>
    <n v="0.15089759249999998"/>
    <n v="490.34999999999997"/>
    <m/>
    <m/>
    <m/>
    <m/>
    <m/>
    <m/>
    <m/>
    <m/>
    <m/>
    <n v="180896.42"/>
    <n v="42681.23"/>
    <n v="224068.00000000003"/>
    <n v="0"/>
    <n v="0"/>
    <n v="0"/>
    <n v="224068.00000000003"/>
    <n v="234.31293685337999"/>
    <n v="0"/>
    <n v="0"/>
    <n v="0"/>
    <n v="0"/>
    <n v="0"/>
    <n v="0"/>
    <n v="0"/>
    <n v="0"/>
    <n v="0"/>
    <n v="86441.055239038469"/>
    <n v="20395.155194890569"/>
    <n v="107070.52337078242"/>
    <n v="0"/>
    <n v="0"/>
    <n v="0"/>
    <n v="107070.52337078242"/>
    <n v="73.992634482374982"/>
    <n v="0"/>
    <n v="0"/>
    <n v="0"/>
    <n v="0"/>
    <n v="0"/>
    <n v="0"/>
    <n v="0"/>
    <n v="0"/>
    <n v="0"/>
    <n v="27296.83426986885"/>
    <n v="6440.4948519387744"/>
    <n v="33811.321756290003"/>
    <n v="0"/>
    <n v="0"/>
    <n v="0"/>
    <n v="33811.321756290003"/>
  </r>
  <r>
    <s v="Kensok"/>
    <s v="Short-Lived Assets"/>
    <s v="Performance &amp; Capacity"/>
    <s v="Energy Resources Modernization &amp; Operational Efficiency"/>
    <s v="CD"/>
    <s v="AA"/>
    <x v="14"/>
    <s v="Software - 5 yr"/>
    <s v="2024"/>
    <n v="0.47784834680000005"/>
    <n v="0.15089759249999998"/>
    <n v="12929.17"/>
    <n v="7295.54"/>
    <m/>
    <n v="-36644.379999999997"/>
    <n v="28640.79"/>
    <m/>
    <n v="0"/>
    <n v="1.0000000009313226E-2"/>
    <m/>
    <n v="0"/>
    <n v="764738.07"/>
    <n v="90073.44"/>
    <n v="867032.6399999999"/>
    <n v="0"/>
    <n v="0"/>
    <n v="0"/>
    <n v="867032.6399999999"/>
    <n v="6178.182509996157"/>
    <n v="3486.1617280132723"/>
    <n v="0"/>
    <n v="-17510.456402510983"/>
    <n v="13685.954152545974"/>
    <n v="0"/>
    <n v="0"/>
    <n v="4.7784834724503098E-3"/>
    <n v="0"/>
    <n v="0"/>
    <n v="365428.82248452271"/>
    <n v="43041.444394588994"/>
    <n v="414310.11364563962"/>
    <n v="0"/>
    <n v="0"/>
    <n v="0"/>
    <n v="414310.11364563962"/>
    <n v="1950.9806260232249"/>
    <n v="1100.8794219874499"/>
    <n v="0"/>
    <n v="-5529.5487206551488"/>
    <n v="4321.8262582980742"/>
    <n v="0"/>
    <n v="0"/>
    <n v="1.5089759264053431E-3"/>
    <n v="0"/>
    <n v="0"/>
    <n v="115397.13365609646"/>
    <n v="13591.865244193199"/>
    <n v="130833.13799491918"/>
    <n v="0"/>
    <n v="0"/>
    <n v="0"/>
    <n v="130833.13799491918"/>
  </r>
  <r>
    <s v="Kensok"/>
    <s v="Short-Lived Assets"/>
    <s v="Performance &amp; Capacity"/>
    <s v="Energy Resources Modernization &amp; Operational Efficiency"/>
    <s v="ED"/>
    <s v="AN"/>
    <x v="7"/>
    <s v="Hardware"/>
    <s v="2024"/>
    <n v="0.68266000000000004"/>
    <n v="0"/>
    <m/>
    <m/>
    <m/>
    <m/>
    <m/>
    <m/>
    <m/>
    <m/>
    <m/>
    <m/>
    <n v="50458.64"/>
    <n v="5744.88"/>
    <n v="56203.519999999997"/>
    <n v="0"/>
    <n v="0"/>
    <n v="0"/>
    <n v="56203.519999999997"/>
    <n v="0"/>
    <n v="0"/>
    <n v="0"/>
    <n v="0"/>
    <n v="0"/>
    <n v="0"/>
    <n v="0"/>
    <n v="0"/>
    <n v="0"/>
    <n v="0"/>
    <n v="34446.0951824"/>
    <n v="3921.7997808000005"/>
    <n v="38367.8949632"/>
    <n v="0"/>
    <n v="0"/>
    <n v="0"/>
    <n v="38367.8949632"/>
    <n v="0"/>
    <n v="0"/>
    <n v="0"/>
    <n v="0"/>
    <n v="0"/>
    <n v="0"/>
    <n v="0"/>
    <n v="0"/>
    <n v="0"/>
    <n v="0"/>
    <n v="0"/>
    <n v="0"/>
    <n v="0"/>
    <n v="0"/>
    <n v="0"/>
    <n v="0"/>
    <n v="0"/>
  </r>
  <r>
    <s v="Kensok"/>
    <s v="Short-Lived Assets"/>
    <s v="Performance &amp; Capacity"/>
    <s v="Energy Resources Modernization &amp; Operational Efficiency"/>
    <s v="ED"/>
    <s v="AN"/>
    <x v="14"/>
    <s v="Software - 2 yr"/>
    <s v="2024"/>
    <n v="0.68266000000000004"/>
    <n v="0"/>
    <m/>
    <m/>
    <m/>
    <m/>
    <m/>
    <m/>
    <m/>
    <n v="0"/>
    <m/>
    <m/>
    <m/>
    <n v="388894.46"/>
    <n v="388894.46"/>
    <n v="0"/>
    <n v="0"/>
    <n v="0"/>
    <n v="388894.46"/>
    <n v="0"/>
    <n v="0"/>
    <n v="0"/>
    <n v="0"/>
    <n v="0"/>
    <n v="0"/>
    <n v="0"/>
    <n v="0"/>
    <n v="0"/>
    <n v="0"/>
    <n v="0"/>
    <n v="265482.69206360006"/>
    <n v="265482.69206360006"/>
    <n v="0"/>
    <n v="0"/>
    <n v="0"/>
    <n v="265482.69206360006"/>
    <n v="0"/>
    <n v="0"/>
    <n v="0"/>
    <n v="0"/>
    <n v="0"/>
    <n v="0"/>
    <n v="0"/>
    <n v="0"/>
    <n v="0"/>
    <n v="0"/>
    <n v="0"/>
    <n v="0"/>
    <n v="0"/>
    <n v="0"/>
    <n v="0"/>
    <n v="0"/>
    <n v="0"/>
  </r>
  <r>
    <s v="Kensok"/>
    <s v="Short-Lived Assets"/>
    <s v="Performance &amp; Capacity"/>
    <s v="Energy Resources Modernization &amp; Operational Efficiency"/>
    <s v="ED"/>
    <s v="AN"/>
    <x v="14"/>
    <s v="Software - 5 yr"/>
    <s v="2024"/>
    <n v="0.68266000000000004"/>
    <n v="0"/>
    <n v="1570.06"/>
    <n v="5479.55"/>
    <n v="23559.86"/>
    <n v="1073.72"/>
    <n v="2973.16"/>
    <m/>
    <n v="8855.24"/>
    <n v="2614.3500000001586"/>
    <n v="642.79"/>
    <m/>
    <n v="2207288.25"/>
    <n v="251307"/>
    <n v="2505363.98"/>
    <n v="0"/>
    <n v="0"/>
    <n v="0"/>
    <n v="2505363.98"/>
    <n v="1071.8171596"/>
    <n v="3740.6696030000003"/>
    <n v="16083.374027600001"/>
    <n v="732.98569520000012"/>
    <n v="2029.6574055999999"/>
    <n v="0"/>
    <n v="6045.1181384000001"/>
    <n v="1784.7121710001084"/>
    <n v="438.8070214"/>
    <n v="0"/>
    <n v="1506827.396745"/>
    <n v="171557.23662000001"/>
    <n v="1710311.7745868003"/>
    <n v="0"/>
    <n v="0"/>
    <n v="0"/>
    <n v="1710311.7745868003"/>
    <n v="0"/>
    <n v="0"/>
    <n v="0"/>
    <n v="0"/>
    <n v="0"/>
    <n v="0"/>
    <n v="0"/>
    <n v="0"/>
    <n v="0"/>
    <n v="0"/>
    <n v="0"/>
    <n v="0"/>
    <n v="0"/>
    <n v="0"/>
    <n v="0"/>
    <n v="0"/>
    <n v="0"/>
  </r>
  <r>
    <s v="Kensok"/>
    <s v="Short-Lived Assets"/>
    <s v="Performance &amp; Capacity"/>
    <s v="Enterprise Communication Systems"/>
    <s v="CD"/>
    <s v="AA"/>
    <x v="7"/>
    <s v="General - Other"/>
    <s v="2024"/>
    <n v="0.47784834680000005"/>
    <n v="0.15089759249999998"/>
    <n v="5979.1399999999994"/>
    <n v="10984.77"/>
    <n v="20496.150000000001"/>
    <n v="2761.93"/>
    <n v="37506.65"/>
    <n v="18319.93"/>
    <n v="43900.619999999995"/>
    <n v="174976.96999999997"/>
    <n v="279122.44"/>
    <n v="11993.140000000014"/>
    <n v="-8626.6400000000012"/>
    <n v="214658.96999999997"/>
    <n v="812074.07"/>
    <n v="0"/>
    <n v="0"/>
    <n v="0"/>
    <n v="812074.07"/>
    <n v="2857.1221642857522"/>
    <n v="5249.0541844782365"/>
    <n v="9794.0513932648209"/>
    <n v="1319.783684477324"/>
    <n v="17922.490696506222"/>
    <n v="8754.1482639917249"/>
    <n v="20977.838690495017"/>
    <n v="83612.455842573196"/>
    <n v="133378.19650878222"/>
    <n v="5730.9021219409597"/>
    <n v="-4122.2256624387528"/>
    <n v="102574.43394029079"/>
    <n v="388048.25182864745"/>
    <n v="0"/>
    <n v="0"/>
    <n v="0"/>
    <n v="388048.25182864745"/>
    <n v="902.23783122044983"/>
    <n v="1657.5753471662249"/>
    <n v="3092.8196905188747"/>
    <n v="416.76858765352495"/>
    <n v="5659.6631877401242"/>
    <n v="2764.4333317685246"/>
    <n v="6624.4978672573488"/>
    <n v="26403.603515944716"/>
    <n v="42118.904208725697"/>
    <n v="1809.7359525154518"/>
    <n v="-1301.7392073642"/>
    <n v="32391.521781529718"/>
    <n v="122540.02209467646"/>
    <n v="0"/>
    <n v="0"/>
    <n v="0"/>
    <n v="122540.02209467646"/>
  </r>
  <r>
    <s v="Kensok"/>
    <s v="Short-Lived Assets"/>
    <s v="Performance &amp; Capacity"/>
    <s v="Enterprise Communication Systems"/>
    <s v="CD"/>
    <s v="AA"/>
    <x v="7"/>
    <s v="Hardware"/>
    <s v="2024"/>
    <n v="0.47784834680000005"/>
    <n v="0.15089759249999998"/>
    <n v="5679.99"/>
    <n v="11500.67"/>
    <n v="13758.83"/>
    <n v="1751.78"/>
    <n v="977.69"/>
    <m/>
    <n v="594.63"/>
    <n v="0"/>
    <m/>
    <m/>
    <m/>
    <m/>
    <n v="34263.589999999997"/>
    <n v="0"/>
    <n v="0"/>
    <n v="0"/>
    <n v="34263.589999999997"/>
    <n v="2714.1738313405322"/>
    <n v="5495.576146592357"/>
    <n v="6574.6341694022449"/>
    <n v="837.08517695730404"/>
    <n v="467.1875501828921"/>
    <n v="0"/>
    <n v="284.14296245768401"/>
    <n v="0"/>
    <n v="0"/>
    <n v="0"/>
    <n v="0"/>
    <n v="0"/>
    <n v="16372.799836933016"/>
    <n v="0"/>
    <n v="0"/>
    <n v="0"/>
    <n v="16372.799836933016"/>
    <n v="857.09681642407486"/>
    <n v="1735.4234151369749"/>
    <n v="2076.1743226167746"/>
    <n v="264.33938458964997"/>
    <n v="147.531067211325"/>
    <n v="0"/>
    <n v="89.728235428274985"/>
    <n v="0"/>
    <n v="0"/>
    <n v="0"/>
    <n v="0"/>
    <n v="0"/>
    <n v="5170.2932414070738"/>
    <n v="0"/>
    <n v="0"/>
    <n v="0"/>
    <n v="5170.2932414070738"/>
  </r>
  <r>
    <s v="Kensok"/>
    <s v="Short-Lived Assets"/>
    <s v="Performance &amp; Capacity"/>
    <s v="Enterprise Communication Systems"/>
    <s v="CD"/>
    <s v="AA"/>
    <x v="14"/>
    <s v="Software - 3 yr"/>
    <s v="2024"/>
    <n v="0.47784834680000005"/>
    <n v="0.15089759249999998"/>
    <n v="17668.63"/>
    <n v="18387.11"/>
    <n v="6279.5"/>
    <n v="304656.33999999997"/>
    <n v="48547.61"/>
    <n v="26527.24"/>
    <n v="-21947.139999999938"/>
    <n v="1349.11"/>
    <n v="951.25"/>
    <n v="527.54"/>
    <m/>
    <n v="128114.73"/>
    <n v="531061.91999999993"/>
    <n v="0"/>
    <n v="0"/>
    <n v="0"/>
    <n v="531061.91999999993"/>
    <n v="8442.9256357208851"/>
    <n v="8786.2501159297499"/>
    <n v="3000.6486937306004"/>
    <n v="145579.52841113872"/>
    <n v="23198.395179591149"/>
    <n v="12675.997779166833"/>
    <n v="-10487.404565988123"/>
    <n v="644.66998315134799"/>
    <n v="454.55323989350006"/>
    <n v="252.08411687087201"/>
    <n v="0"/>
    <n v="61219.411931228366"/>
    <n v="253767.06052043385"/>
    <n v="0"/>
    <n v="0"/>
    <n v="0"/>
    <n v="253767.06052043385"/>
    <n v="2666.1537297732748"/>
    <n v="2774.5706320326749"/>
    <n v="947.56143210374989"/>
    <n v="45971.908245861443"/>
    <n v="7325.7174706289243"/>
    <n v="4002.8966516696996"/>
    <n v="-3311.77058826044"/>
    <n v="203.57745101767497"/>
    <n v="143.54133486562498"/>
    <n v="79.604515947449983"/>
    <n v="0"/>
    <n v="19332.204320787521"/>
    <n v="80135.965196427598"/>
    <n v="0"/>
    <n v="0"/>
    <n v="0"/>
    <n v="80135.965196427598"/>
  </r>
  <r>
    <s v="Kensok"/>
    <s v="Short-Lived Assets"/>
    <s v="Performance &amp; Capacity"/>
    <s v="Enterprise Communication Systems"/>
    <s v="CD"/>
    <s v="AA"/>
    <x v="14"/>
    <s v="Software - 5 yr"/>
    <s v="2024"/>
    <n v="0.47784834680000005"/>
    <n v="0.15089759249999998"/>
    <n v="-585849.19000000006"/>
    <n v="609014.85"/>
    <n v="10777.460000000001"/>
    <n v="4466.47"/>
    <n v="1743.97"/>
    <n v="-3959.3"/>
    <n v="8.3900000001303852"/>
    <n v="0"/>
    <m/>
    <n v="1.9999999989522621E-2"/>
    <m/>
    <n v="193036.31"/>
    <n v="229238.98000000004"/>
    <n v="0"/>
    <n v="0"/>
    <n v="0"/>
    <n v="229238.98000000004"/>
    <n v="-279947.06691561913"/>
    <n v="291016.73924914998"/>
    <n v="5149.9914437031293"/>
    <n v="2134.2953055317962"/>
    <n v="833.35318136879607"/>
    <n v="-1891.9449594852404"/>
    <n v="4.0091476297143043"/>
    <n v="0"/>
    <n v="0"/>
    <n v="9.5569669309934022E-3"/>
    <n v="0"/>
    <n v="92242.081605872314"/>
    <n v="109541.46761511828"/>
    <n v="0"/>
    <n v="0"/>
    <n v="0"/>
    <n v="109541.46761511828"/>
    <n v="-88403.232339075068"/>
    <n v="91898.874661748618"/>
    <n v="1626.2927672650499"/>
    <n v="673.97956997347501"/>
    <n v="263.16087439222497"/>
    <n v="-597.44883798524995"/>
    <n v="1.2660308010946746"/>
    <n v="0"/>
    <n v="0"/>
    <n v="3.0179518484189883E-3"/>
    <n v="0"/>
    <n v="29128.714444083671"/>
    <n v="34591.610189155661"/>
    <n v="0"/>
    <n v="0"/>
    <n v="0"/>
    <n v="34591.610189155661"/>
  </r>
  <r>
    <s v="Kensok"/>
    <s v="Short-Lived Assets"/>
    <s v="Performance &amp; Capacity"/>
    <s v="Enterprise Network Infrastructure"/>
    <s v="CD"/>
    <s v="AA"/>
    <x v="7"/>
    <s v="General - Other"/>
    <s v="2024"/>
    <n v="0.47784834680000005"/>
    <n v="0.15089759249999998"/>
    <n v="24023.32"/>
    <n v="68763.209999999992"/>
    <n v="54722.969999999994"/>
    <n v="36670.39"/>
    <n v="364277.74999999994"/>
    <n v="117725.37999999999"/>
    <n v="55235.22"/>
    <n v="255113.18"/>
    <n v="68562.559999999998"/>
    <n v="13542.039999999999"/>
    <n v="33850.140000000007"/>
    <n v="2939344.33"/>
    <n v="4031830.49"/>
    <n v="0"/>
    <n v="0"/>
    <n v="0"/>
    <n v="4031830.49"/>
    <n v="11479.503746647377"/>
    <n v="32858.386219161228"/>
    <n v="26149.280746485994"/>
    <n v="17522.885238011255"/>
    <n v="174069.52061352369"/>
    <n v="56254.878209401788"/>
    <n v="26394.058562134298"/>
    <n v="121905.41130989083"/>
    <n v="32762.505948375809"/>
    <n v="6471.0414262994718"/>
    <n v="16175.233437948556"/>
    <n v="1404560.8287664538"/>
    <n v="1926603.5342243342"/>
    <n v="0"/>
    <n v="0"/>
    <n v="0"/>
    <n v="1926603.5342243342"/>
    <n v="3625.0611518570995"/>
    <n v="10376.202841571923"/>
    <n v="8257.5644274497226"/>
    <n v="5533.4735670360742"/>
    <n v="54968.635476316857"/>
    <n v="17764.476418147646"/>
    <n v="8334.8617192078491"/>
    <n v="38495.964677019147"/>
    <n v="10345.925239636799"/>
    <n v="2043.4612335386996"/>
    <n v="5107.9046317879502"/>
    <n v="443539.98292552546"/>
    <n v="608393.51430909522"/>
    <n v="0"/>
    <n v="0"/>
    <n v="0"/>
    <n v="608393.51430909522"/>
  </r>
  <r>
    <s v="Kensok"/>
    <s v="Short-Lived Assets"/>
    <s v="Performance &amp; Capacity"/>
    <s v="Enterprise Network Infrastructure"/>
    <s v="CD"/>
    <s v="AA"/>
    <x v="8"/>
    <s v="Transportation"/>
    <s v="2024"/>
    <n v="0.47784834680000005"/>
    <n v="0.15089759249999998"/>
    <m/>
    <m/>
    <m/>
    <m/>
    <n v="89185.1"/>
    <n v="202.52"/>
    <m/>
    <m/>
    <m/>
    <m/>
    <m/>
    <m/>
    <n v="89387.62000000001"/>
    <n v="0"/>
    <n v="0"/>
    <n v="0"/>
    <n v="89387.62000000001"/>
    <n v="0"/>
    <n v="0"/>
    <n v="0"/>
    <n v="0"/>
    <n v="42616.952594192684"/>
    <n v="96.773847193936021"/>
    <n v="0"/>
    <n v="0"/>
    <n v="0"/>
    <n v="0"/>
    <n v="0"/>
    <n v="0"/>
    <n v="42713.726441386621"/>
    <n v="0"/>
    <n v="0"/>
    <n v="0"/>
    <n v="42713.726441386621"/>
    <n v="0"/>
    <n v="0"/>
    <n v="0"/>
    <n v="0"/>
    <n v="13457.81687687175"/>
    <n v="30.559780433099998"/>
    <n v="0"/>
    <n v="0"/>
    <n v="0"/>
    <n v="0"/>
    <n v="0"/>
    <n v="0"/>
    <n v="13488.376657304849"/>
    <n v="0"/>
    <n v="0"/>
    <n v="0"/>
    <n v="13488.376657304849"/>
  </r>
  <r>
    <s v="Kensok"/>
    <s v="Short-Lived Assets"/>
    <s v="Performance &amp; Capacity"/>
    <s v="ET Modernization &amp; Operational Efficiency - Technology"/>
    <s v="CD"/>
    <s v="AA"/>
    <x v="14"/>
    <s v="Software - 2 yr"/>
    <s v="2024"/>
    <n v="0.47784834680000005"/>
    <n v="0.15089759249999998"/>
    <n v="802.58"/>
    <n v="344.15999999999997"/>
    <m/>
    <n v="194925.6"/>
    <n v="-1809.28"/>
    <m/>
    <m/>
    <n v="0"/>
    <n v="3418890.58"/>
    <n v="65668.160000000003"/>
    <n v="67941.42"/>
    <n v="35619.910000000003"/>
    <n v="3782383.1300000004"/>
    <n v="0"/>
    <n v="0"/>
    <n v="0"/>
    <n v="3782383.1300000004"/>
    <n v="383.51152617474406"/>
    <n v="164.45628703468799"/>
    <n v="0"/>
    <n v="93144.875708998094"/>
    <n v="-864.56145689830407"/>
    <n v="0"/>
    <n v="0"/>
    <n v="0"/>
    <n v="1633711.2115430934"/>
    <n v="31379.421693397893"/>
    <n v="32465.695226244457"/>
    <n v="17020.91510666479"/>
    <n v="1807405.5256347097"/>
    <n v="0"/>
    <n v="0"/>
    <n v="0"/>
    <n v="1807405.5256347097"/>
    <n v="121.10738978865"/>
    <n v="51.932915434799988"/>
    <n v="0"/>
    <n v="29413.803756617999"/>
    <n v="-273.01599615839996"/>
    <n v="0"/>
    <n v="0"/>
    <n v="0"/>
    <n v="515902.3575429286"/>
    <n v="9909.1672479047993"/>
    <n v="10252.196709031348"/>
    <n v="5374.9586640666748"/>
    <n v="570752.50822961447"/>
    <n v="0"/>
    <n v="0"/>
    <n v="0"/>
    <n v="570752.50822961447"/>
  </r>
  <r>
    <s v="Kensok"/>
    <s v="Short-Lived Assets"/>
    <s v="Performance &amp; Capacity"/>
    <s v="ET Modernization &amp; Operational Efficiency - Technology"/>
    <s v="CD"/>
    <s v="AA"/>
    <x v="14"/>
    <s v="Software - 3 yr"/>
    <s v="2024"/>
    <n v="0.47784834680000005"/>
    <n v="0.15089759249999998"/>
    <n v="14890.42"/>
    <n v="16096.5"/>
    <n v="24904.81"/>
    <n v="5455.9500000000007"/>
    <n v="7349.8399999999892"/>
    <n v="9632.52"/>
    <n v="3514.17"/>
    <n v="6028.87"/>
    <n v="1493.8999999999996"/>
    <n v="60662.569999999992"/>
    <n v="-25665.269999999997"/>
    <n v="5492.23"/>
    <n v="129856.51"/>
    <n v="0"/>
    <n v="0"/>
    <n v="0"/>
    <n v="129856.51"/>
    <n v="7115.3625801576563"/>
    <n v="7691.6859142662006"/>
    <n v="11900.722285868109"/>
    <n v="2607.1166877234605"/>
    <n v="3512.1088932445073"/>
    <n v="4602.8837575179368"/>
    <n v="1679.2403248741562"/>
    <n v="2880.8855625721162"/>
    <n v="713.85764528451989"/>
    <n v="28987.508787139275"/>
    <n v="-12264.106839675636"/>
    <n v="2624.4530257453639"/>
    <n v="62051.718624717658"/>
    <n v="0"/>
    <n v="0"/>
    <n v="0"/>
    <n v="62051.718624717658"/>
    <n v="2246.9285293138496"/>
    <n v="2428.9230976762497"/>
    <n v="3758.0758706699248"/>
    <n v="823.289719800375"/>
    <n v="1109.0731612601983"/>
    <n v="1453.5240777080999"/>
    <n v="530.2797926357249"/>
    <n v="909.74196849547491"/>
    <n v="225.42591343574992"/>
    <n v="9153.8357678627235"/>
    <n v="-3872.8274538624742"/>
    <n v="828.76428445627482"/>
    <n v="19595.034729452174"/>
    <n v="0"/>
    <n v="0"/>
    <n v="0"/>
    <n v="19595.034729452174"/>
  </r>
  <r>
    <s v="Kensok"/>
    <s v="Short-Lived Assets"/>
    <s v="Performance &amp; Capacity"/>
    <s v="ET Modernization &amp; Operational Efficiency - Technology"/>
    <s v="CD"/>
    <s v="AA"/>
    <x v="14"/>
    <s v="Software - 5 yr"/>
    <s v="2024"/>
    <n v="0.47784834680000005"/>
    <n v="0.15089759249999998"/>
    <n v="21413.739999999998"/>
    <n v="31056.989999999998"/>
    <n v="97547.43"/>
    <n v="1903.55"/>
    <n v="20283.809999999998"/>
    <n v="14819.17"/>
    <n v="1518.88"/>
    <n v="8125.5999999999767"/>
    <n v="12650.4"/>
    <n v="29603.140000000014"/>
    <n v="735387.09"/>
    <n v="210883.22999999998"/>
    <n v="1185193.0299999998"/>
    <n v="0"/>
    <n v="0"/>
    <n v="0"/>
    <n v="1185193.0299999998"/>
    <n v="10232.520257805032"/>
    <n v="14840.531328084133"/>
    <n v="46612.878160088723"/>
    <n v="909.60822055114011"/>
    <n v="9692.5850753053073"/>
    <n v="7081.3158854481571"/>
    <n v="725.79429698758418"/>
    <n v="3882.8045267580692"/>
    <n v="6044.9727263587201"/>
    <n v="14145.811509088961"/>
    <n v="351403.50521456281"/>
    <n v="100770.20282334417"/>
    <n v="566342.53002438287"/>
    <n v="0"/>
    <n v="0"/>
    <n v="0"/>
    <n v="566342.53002438287"/>
    <n v="3231.2818124209493"/>
    <n v="4686.4250212965744"/>
    <n v="14719.672341562273"/>
    <n v="287.24111220337494"/>
    <n v="3060.7780957274244"/>
    <n v="2236.1770758482248"/>
    <n v="229.1953352964"/>
    <n v="1226.1334776179963"/>
    <n v="1908.9149041619996"/>
    <n v="4467.0425564404513"/>
    <n v="110968.1414365808"/>
    <n v="31821.771705623767"/>
    <n v="178842.77487478024"/>
    <n v="0"/>
    <n v="0"/>
    <n v="0"/>
    <n v="178842.77487478024"/>
  </r>
  <r>
    <s v="Kensok"/>
    <s v="Short-Lived Assets"/>
    <s v="Performance &amp; Capacity"/>
    <s v="Financial &amp; Accounting Technology"/>
    <s v="CD"/>
    <s v="AA"/>
    <x v="14"/>
    <s v="Software - 3 yr"/>
    <s v="2024"/>
    <n v="0.47784834680000005"/>
    <n v="0.15089759249999998"/>
    <n v="65767.679999999993"/>
    <n v="1462.39"/>
    <m/>
    <m/>
    <n v="0"/>
    <m/>
    <n v="0"/>
    <m/>
    <m/>
    <m/>
    <m/>
    <m/>
    <n v="67230.069999999992"/>
    <n v="0"/>
    <n v="0"/>
    <n v="0"/>
    <n v="67230.069999999992"/>
    <n v="31426.977160871425"/>
    <n v="698.80064387685206"/>
    <n v="0"/>
    <n v="0"/>
    <n v="0"/>
    <n v="0"/>
    <n v="0"/>
    <n v="0"/>
    <n v="0"/>
    <n v="0"/>
    <n v="0"/>
    <n v="0"/>
    <n v="32125.777804748279"/>
    <n v="0"/>
    <n v="0"/>
    <n v="0"/>
    <n v="32125.777804748279"/>
    <n v="9924.1845763103975"/>
    <n v="220.67113029607498"/>
    <n v="0"/>
    <n v="0"/>
    <n v="0"/>
    <n v="0"/>
    <n v="0"/>
    <n v="0"/>
    <n v="0"/>
    <n v="0"/>
    <n v="0"/>
    <n v="0"/>
    <n v="10144.855706606473"/>
    <n v="0"/>
    <n v="0"/>
    <n v="0"/>
    <n v="10144.855706606473"/>
  </r>
  <r>
    <s v="Kensok"/>
    <s v="Short-Lived Assets"/>
    <s v="Performance &amp; Capacity"/>
    <s v="Financial &amp; Accounting Technology"/>
    <s v="CD"/>
    <s v="AA"/>
    <x v="14"/>
    <s v="Software - 5 yr"/>
    <s v="2024"/>
    <n v="0.47784834680000005"/>
    <n v="0.15089759249999998"/>
    <n v="10154.56"/>
    <n v="7357.56"/>
    <n v="190"/>
    <m/>
    <n v="0"/>
    <n v="707409.1"/>
    <n v="2845.3"/>
    <n v="30204.200000000012"/>
    <n v="6574.31"/>
    <n v="6558.15"/>
    <n v="468325.13999999996"/>
    <n v="124231.14"/>
    <n v="1363849.46"/>
    <n v="0"/>
    <n v="0"/>
    <n v="0"/>
    <n v="1363849.46"/>
    <n v="4852.3397084814078"/>
    <n v="3515.7978824818083"/>
    <n v="90.791185892000016"/>
    <n v="0"/>
    <n v="0"/>
    <n v="338034.26894627593"/>
    <n v="1359.6219011500402"/>
    <n v="14433.027036416566"/>
    <n v="3141.5231648507083"/>
    <n v="3133.8011355664203"/>
    <n v="223788.39391387856"/>
    <n v="59363.644870079355"/>
    <n v="651713.20974507288"/>
    <n v="0"/>
    <n v="0"/>
    <n v="0"/>
    <n v="651713.20974507288"/>
    <n v="1532.2986568967997"/>
    <n v="1110.2380906742999"/>
    <n v="28.670542574999995"/>
    <n v="0"/>
    <n v="0"/>
    <n v="106746.33010259173"/>
    <n v="429.34891994024997"/>
    <n v="4557.7410633885011"/>
    <n v="992.04755134867492"/>
    <n v="989.60904625387479"/>
    <n v="70669.136133225431"/>
    <n v="18746.179939530448"/>
    <n v="205801.60004642501"/>
    <n v="0"/>
    <n v="0"/>
    <n v="0"/>
    <n v="205801.60004642501"/>
  </r>
  <r>
    <s v="Kensok"/>
    <s v="Short-Lived Assets"/>
    <s v="Performance &amp; Capacity"/>
    <s v="Human Resources Technology"/>
    <s v="CD"/>
    <s v="AA"/>
    <x v="14"/>
    <s v="Software - 3 yr"/>
    <s v="2024"/>
    <n v="0.47784834680000005"/>
    <n v="0.15089759249999998"/>
    <n v="638.85"/>
    <n v="279.28999999999996"/>
    <n v="432.92"/>
    <m/>
    <n v="0"/>
    <m/>
    <m/>
    <m/>
    <m/>
    <n v="54436.380000000005"/>
    <n v="4373.38"/>
    <n v="2056.46"/>
    <n v="62217.279999999999"/>
    <n v="0"/>
    <n v="0"/>
    <n v="0"/>
    <n v="62217.279999999999"/>
    <n v="305.27341635318004"/>
    <n v="133.458264777772"/>
    <n v="206.87010629665602"/>
    <n v="0"/>
    <n v="0"/>
    <n v="0"/>
    <n v="0"/>
    <n v="0"/>
    <n v="0"/>
    <n v="26012.334188776589"/>
    <n v="2089.8124029281844"/>
    <n v="982.6760112603281"/>
    <n v="29730.424390392713"/>
    <n v="0"/>
    <n v="0"/>
    <n v="0"/>
    <n v="29730.424390392713"/>
    <n v="96.400926968624987"/>
    <n v="42.144188609324992"/>
    <n v="65.32658574509999"/>
    <n v="0"/>
    <n v="0"/>
    <n v="0"/>
    <n v="0"/>
    <n v="0"/>
    <n v="0"/>
    <n v="8214.3186864151503"/>
    <n v="659.93251308764991"/>
    <n v="310.31486307255"/>
    <n v="9388.4377638984006"/>
    <n v="0"/>
    <n v="0"/>
    <n v="0"/>
    <n v="9388.4377638984006"/>
  </r>
  <r>
    <s v="Kensok"/>
    <s v="Short-Lived Assets"/>
    <s v="Performance &amp; Capacity"/>
    <s v="Human Resources Technology"/>
    <s v="CD"/>
    <s v="AA"/>
    <x v="14"/>
    <s v="Software - 4 yr"/>
    <s v="2024"/>
    <n v="0.47784834680000005"/>
    <n v="0.15089759249999998"/>
    <m/>
    <m/>
    <m/>
    <m/>
    <m/>
    <m/>
    <m/>
    <m/>
    <m/>
    <m/>
    <n v="46924.95"/>
    <n v="1818.15"/>
    <n v="48743.1"/>
    <n v="0"/>
    <n v="0"/>
    <n v="0"/>
    <n v="48743.1"/>
    <n v="0"/>
    <n v="0"/>
    <n v="0"/>
    <n v="0"/>
    <n v="0"/>
    <n v="0"/>
    <n v="0"/>
    <n v="0"/>
    <n v="0"/>
    <n v="0"/>
    <n v="22423.009781172659"/>
    <n v="868.79997173442018"/>
    <n v="23291.80975290708"/>
    <n v="0"/>
    <n v="0"/>
    <n v="0"/>
    <n v="23291.80975290708"/>
    <n v="0"/>
    <n v="0"/>
    <n v="0"/>
    <n v="0"/>
    <n v="0"/>
    <n v="0"/>
    <n v="0"/>
    <n v="0"/>
    <n v="0"/>
    <n v="0"/>
    <n v="7080.8619831828737"/>
    <n v="274.35445780387499"/>
    <n v="7355.2164409867491"/>
    <n v="0"/>
    <n v="0"/>
    <n v="0"/>
    <n v="7355.2164409867491"/>
  </r>
  <r>
    <s v="Kensok"/>
    <s v="Short-Lived Assets"/>
    <s v="Performance &amp; Capacity"/>
    <s v="Human Resources Technology"/>
    <s v="CD"/>
    <s v="AA"/>
    <x v="14"/>
    <s v="Software - 5 yr"/>
    <s v="2024"/>
    <n v="0.47784834680000005"/>
    <n v="0.15089759249999998"/>
    <n v="-383.41000000000008"/>
    <n v="444.21"/>
    <m/>
    <m/>
    <m/>
    <m/>
    <m/>
    <n v="0"/>
    <m/>
    <m/>
    <n v="133886.39999999999"/>
    <n v="3319.59"/>
    <n v="137266.78999999998"/>
    <n v="0"/>
    <n v="0"/>
    <n v="0"/>
    <n v="137266.78999999998"/>
    <n v="-183.21183464658804"/>
    <n v="212.265014132028"/>
    <n v="0"/>
    <n v="0"/>
    <n v="0"/>
    <n v="0"/>
    <n v="0"/>
    <n v="0"/>
    <n v="0"/>
    <n v="0"/>
    <n v="63977.394899003521"/>
    <n v="1586.2605935538122"/>
    <n v="65592.708672042776"/>
    <n v="0"/>
    <n v="0"/>
    <n v="0"/>
    <n v="65592.708672042776"/>
    <n v="-57.855645940425006"/>
    <n v="67.030219564424996"/>
    <n v="0"/>
    <n v="0"/>
    <n v="0"/>
    <n v="0"/>
    <n v="0"/>
    <n v="0"/>
    <n v="0"/>
    <n v="0"/>
    <n v="20203.135428491998"/>
    <n v="500.91813908707496"/>
    <n v="20713.228141203075"/>
    <n v="0"/>
    <n v="0"/>
    <n v="0"/>
    <n v="20713.228141203075"/>
  </r>
  <r>
    <s v="Kensok"/>
    <s v="Short-Lived Assets"/>
    <s v="Performance &amp; Capacity"/>
    <s v="Legal &amp; Compliance Technology"/>
    <s v="CD"/>
    <s v="AA"/>
    <x v="14"/>
    <s v="Software - 3 yr"/>
    <s v="2024"/>
    <n v="0.47784834680000005"/>
    <n v="0.15089759249999998"/>
    <n v="439.79"/>
    <n v="234.39"/>
    <m/>
    <m/>
    <m/>
    <m/>
    <m/>
    <m/>
    <m/>
    <m/>
    <n v="415385.04000000004"/>
    <n v="44915.75"/>
    <n v="460974.97000000003"/>
    <n v="0"/>
    <n v="0"/>
    <n v="0"/>
    <n v="460974.97000000003"/>
    <n v="210.15292443917204"/>
    <n v="112.002874006452"/>
    <n v="0"/>
    <n v="0"/>
    <n v="0"/>
    <n v="0"/>
    <n v="0"/>
    <n v="0"/>
    <n v="0"/>
    <n v="0"/>
    <n v="198491.05464945192"/>
    <n v="21462.916882782101"/>
    <n v="220276.12733067965"/>
    <n v="0"/>
    <n v="0"/>
    <n v="0"/>
    <n v="220276.12733067965"/>
    <n v="66.363252205574994"/>
    <n v="35.368886706074996"/>
    <n v="0"/>
    <n v="0"/>
    <n v="0"/>
    <n v="0"/>
    <n v="0"/>
    <n v="0"/>
    <n v="0"/>
    <n v="0"/>
    <n v="62680.6024965162"/>
    <n v="6777.6785403318745"/>
    <n v="69560.013175759726"/>
    <n v="0"/>
    <n v="0"/>
    <n v="0"/>
    <n v="69560.013175759726"/>
  </r>
  <r>
    <s v="Kensok"/>
    <s v="Short-Lived Assets"/>
    <s v="Performance &amp; Capacity"/>
    <s v="Legal &amp; Compliance Technology"/>
    <s v="CD"/>
    <s v="AA"/>
    <x v="14"/>
    <s v="Software - 5 yr"/>
    <s v="2024"/>
    <n v="0.47784834680000005"/>
    <n v="0.15089759249999998"/>
    <n v="-567.14"/>
    <m/>
    <m/>
    <m/>
    <m/>
    <m/>
    <n v="0"/>
    <n v="0"/>
    <m/>
    <m/>
    <m/>
    <m/>
    <n v="-567.14"/>
    <n v="0"/>
    <n v="0"/>
    <n v="0"/>
    <n v="-567.14"/>
    <n v="-271.00691140415199"/>
    <n v="0"/>
    <n v="0"/>
    <n v="0"/>
    <n v="0"/>
    <n v="0"/>
    <n v="0"/>
    <n v="0"/>
    <n v="0"/>
    <n v="0"/>
    <n v="0"/>
    <n v="0"/>
    <n v="-271.00691140415199"/>
    <n v="0"/>
    <n v="0"/>
    <n v="0"/>
    <n v="-271.00691140415199"/>
    <n v="-85.580060610449991"/>
    <n v="0"/>
    <n v="0"/>
    <n v="0"/>
    <n v="0"/>
    <n v="0"/>
    <n v="0"/>
    <n v="0"/>
    <n v="0"/>
    <n v="0"/>
    <n v="0"/>
    <n v="0"/>
    <n v="-85.580060610449991"/>
    <n v="0"/>
    <n v="0"/>
    <n v="0"/>
    <n v="-85.580060610449991"/>
  </r>
  <r>
    <s v="Kensok"/>
    <s v="Short-Lived Assets"/>
    <s v="Performance &amp; Capacity"/>
    <s v="Network Backbone"/>
    <s v="CD"/>
    <s v="AA"/>
    <x v="7"/>
    <s v="General - Other"/>
    <s v="2024"/>
    <n v="0.47784834680000005"/>
    <n v="0.15089759249999998"/>
    <n v="87113.04"/>
    <n v="14785.11"/>
    <n v="195860.16999999998"/>
    <n v="859.5"/>
    <n v="2282.6999999999998"/>
    <n v="615382.77"/>
    <n v="11890.94"/>
    <n v="316206.99"/>
    <n v="240312.98"/>
    <n v="-46190.98"/>
    <n v="2770188.74"/>
    <n v="437856.14999999997"/>
    <n v="4646548.1100000003"/>
    <n v="0"/>
    <n v="0"/>
    <n v="0"/>
    <n v="4646548.1100000003"/>
    <n v="41626.822148722276"/>
    <n v="7065.0403707561491"/>
    <n v="93591.458438466958"/>
    <n v="410.71065407460003"/>
    <n v="1090.78442124036"/>
    <n v="294059.63929370465"/>
    <n v="5682.0660208979925"/>
    <n v="151098.98741810414"/>
    <n v="114833.16020758147"/>
    <n v="-22072.283430071868"/>
    <n v="1323730.1097329753"/>
    <n v="209228.83741371281"/>
    <n v="2220345.3326901649"/>
    <n v="0"/>
    <n v="0"/>
    <n v="0"/>
    <n v="2220345.3326901649"/>
    <n v="13145.148011356197"/>
    <n v="2231.037503847675"/>
    <n v="29554.828119640719"/>
    <n v="129.69648075375"/>
    <n v="344.45393439974993"/>
    <n v="92859.778458981222"/>
    <n v="1794.3142185619499"/>
    <n v="47714.873522671565"/>
    <n v="36262.650128500645"/>
    <n v="-6970.1076772156493"/>
    <n v="418014.81163660844"/>
    <n v="66071.438896318869"/>
    <n v="701152.92323442525"/>
    <n v="0"/>
    <n v="0"/>
    <n v="0"/>
    <n v="701152.92323442525"/>
  </r>
  <r>
    <s v="Kensok"/>
    <s v="Short-Lived Assets"/>
    <s v="Performance &amp; Capacity"/>
    <s v="Network Backbone"/>
    <s v="CD"/>
    <s v="AA"/>
    <x v="14"/>
    <s v="Software - 5 yr"/>
    <s v="2024"/>
    <n v="0.47784834680000005"/>
    <n v="0.15089759249999998"/>
    <n v="4128.07"/>
    <n v="57.29"/>
    <n v="30.89"/>
    <n v="1.54"/>
    <n v="15.46"/>
    <m/>
    <m/>
    <m/>
    <m/>
    <m/>
    <m/>
    <m/>
    <n v="4233.25"/>
    <n v="0"/>
    <n v="0"/>
    <n v="0"/>
    <n v="4233.25"/>
    <n v="1972.5914249746761"/>
    <n v="27.375931788172004"/>
    <n v="14.760735432652002"/>
    <n v="0.73588645407200004"/>
    <n v="7.3875354415280015"/>
    <n v="0"/>
    <n v="0"/>
    <n v="0"/>
    <n v="0"/>
    <n v="0"/>
    <n v="0"/>
    <n v="0"/>
    <n v="2022.8515140910999"/>
    <n v="0"/>
    <n v="0"/>
    <n v="0"/>
    <n v="2022.8515140910999"/>
    <n v="622.91582467147487"/>
    <n v="8.6449230743249981"/>
    <n v="4.6612266323249996"/>
    <n v="0.23238229244999997"/>
    <n v="2.3328767800499999"/>
    <n v="0"/>
    <n v="0"/>
    <n v="0"/>
    <n v="0"/>
    <n v="0"/>
    <n v="0"/>
    <n v="0"/>
    <n v="638.78723345062485"/>
    <n v="0"/>
    <n v="0"/>
    <n v="0"/>
    <n v="638.78723345062485"/>
  </r>
  <r>
    <s v="Kensok"/>
    <s v="Short-Lived Assets"/>
    <s v="Performance &amp; Capacity"/>
    <s v="Network Backbone"/>
    <s v="ED"/>
    <s v="AN"/>
    <x v="3"/>
    <s v="Transmission"/>
    <s v="2024"/>
    <n v="0.65539999999999998"/>
    <n v="0"/>
    <n v="1400.6"/>
    <n v="854.63"/>
    <n v="2363.83"/>
    <m/>
    <n v="131.36000000000001"/>
    <m/>
    <m/>
    <m/>
    <m/>
    <m/>
    <n v="293753.63"/>
    <n v="164133.13"/>
    <n v="462637.18"/>
    <n v="0"/>
    <n v="0"/>
    <n v="0"/>
    <n v="462637.18"/>
    <n v="917.95323999999994"/>
    <n v="560.12450200000001"/>
    <n v="1549.2541819999999"/>
    <n v="0"/>
    <n v="86.093344000000002"/>
    <n v="0"/>
    <n v="0"/>
    <n v="0"/>
    <n v="0"/>
    <n v="0"/>
    <n v="192526.12910200001"/>
    <n v="107572.85340199999"/>
    <n v="303212.40777200001"/>
    <n v="0"/>
    <n v="0"/>
    <n v="0"/>
    <n v="303212.40777200001"/>
    <n v="0"/>
    <n v="0"/>
    <n v="0"/>
    <n v="0"/>
    <n v="0"/>
    <n v="0"/>
    <n v="0"/>
    <n v="0"/>
    <n v="0"/>
    <n v="0"/>
    <n v="0"/>
    <n v="0"/>
    <n v="0"/>
    <n v="0"/>
    <n v="0"/>
    <n v="0"/>
    <n v="0"/>
  </r>
  <r>
    <s v="Kensok"/>
    <s v="Programs"/>
    <s v="Failed Plant &amp; Operations"/>
    <s v="Technology Failed Assets"/>
    <s v="CD"/>
    <s v="AA"/>
    <x v="7"/>
    <s v="General - Other"/>
    <s v="2024"/>
    <n v="0.47784834680000005"/>
    <n v="0.15089759249999998"/>
    <n v="52043.63"/>
    <n v="21042.01"/>
    <n v="41948"/>
    <n v="37977.090000000004"/>
    <n v="28559.26"/>
    <n v="68308.98000000001"/>
    <n v="39368.159999999996"/>
    <n v="38962.629999999997"/>
    <n v="19823.050000000003"/>
    <n v="50934.879999999997"/>
    <n v="23898.05"/>
    <n v="89477.7"/>
    <n v="512343.44"/>
    <n v="0"/>
    <n v="0"/>
    <n v="0"/>
    <n v="512343.44"/>
    <n v="24868.962556970884"/>
    <n v="10054.889691849068"/>
    <n v="20044.782451566403"/>
    <n v="18147.289672774816"/>
    <n v="13646.995176831368"/>
    <n v="32641.333164594271"/>
    <n v="18812.01017255789"/>
    <n v="18618.228332480085"/>
    <n v="9472.4116710337421"/>
    <n v="24339.148202456385"/>
    <n v="11419.643684243742"/>
    <n v="42756.77102046636"/>
    <n v="244822.46579782502"/>
    <n v="0"/>
    <n v="0"/>
    <n v="0"/>
    <n v="244822.46579782502"/>
    <n v="7853.2584719607739"/>
    <n v="3175.1886503609244"/>
    <n v="6329.8522101899989"/>
    <n v="5730.6514511558253"/>
    <n v="4309.523577581549"/>
    <n v="10307.66062813065"/>
    <n v="5940.5605651547985"/>
    <n v="5879.3670644682743"/>
    <n v="2991.2505210071249"/>
    <n v="7685.950766276399"/>
    <n v="3606.1582104446243"/>
    <n v="13501.969512437248"/>
    <n v="77311.391629168196"/>
    <n v="0"/>
    <n v="0"/>
    <n v="0"/>
    <n v="77311.391629168196"/>
  </r>
  <r>
    <s v="Kensok"/>
    <s v="Programs"/>
    <s v="Failed Plant &amp; Operations"/>
    <s v="Technology Failed Assets"/>
    <s v="CD"/>
    <s v="AA"/>
    <x v="7"/>
    <s v="General - Structures"/>
    <s v="2024"/>
    <n v="0.47784834680000005"/>
    <n v="0.15089759249999998"/>
    <n v="-2.64"/>
    <m/>
    <m/>
    <m/>
    <m/>
    <m/>
    <m/>
    <m/>
    <m/>
    <m/>
    <m/>
    <m/>
    <n v="-2.64"/>
    <n v="0"/>
    <n v="0"/>
    <n v="0"/>
    <n v="-2.64"/>
    <n v="-1.2615196355520002"/>
    <n v="0"/>
    <n v="0"/>
    <n v="0"/>
    <n v="0"/>
    <n v="0"/>
    <n v="0"/>
    <n v="0"/>
    <n v="0"/>
    <n v="0"/>
    <n v="0"/>
    <n v="0"/>
    <n v="-1.2615196355520002"/>
    <n v="0"/>
    <n v="0"/>
    <n v="0"/>
    <n v="-1.2615196355520002"/>
    <n v="-0.39836964419999998"/>
    <n v="0"/>
    <n v="0"/>
    <n v="0"/>
    <n v="0"/>
    <n v="0"/>
    <n v="0"/>
    <n v="0"/>
    <n v="0"/>
    <n v="0"/>
    <n v="0"/>
    <n v="0"/>
    <n v="-0.39836964419999998"/>
    <n v="0"/>
    <n v="0"/>
    <n v="0"/>
    <n v="-0.39836964419999998"/>
  </r>
  <r>
    <s v="Kensok"/>
    <s v="Programs"/>
    <s v="Failed Plant &amp; Operations"/>
    <s v="Technology Failed Assets"/>
    <s v="CD"/>
    <s v="AA"/>
    <x v="7"/>
    <s v="Hardware"/>
    <s v="2024"/>
    <n v="0.47784834680000005"/>
    <n v="0.15089759249999998"/>
    <n v="52765.96"/>
    <n v="29061.95"/>
    <n v="69750.03"/>
    <n v="63619.39"/>
    <n v="9844.02"/>
    <n v="60940.06"/>
    <n v="27355.899999999998"/>
    <n v="41501.530000000006"/>
    <n v="21701.68"/>
    <n v="48927.43"/>
    <n v="78435.340000000011"/>
    <n v="27364.97"/>
    <n v="531268.26000000013"/>
    <n v="0"/>
    <n v="0"/>
    <n v="0"/>
    <n v="531268.26000000013"/>
    <n v="25214.126753314929"/>
    <n v="13887.204762284262"/>
    <n v="33329.93652475041"/>
    <n v="30400.420335924453"/>
    <n v="4703.9486828661366"/>
    <n v="29120.106924892811"/>
    <n v="13071.97159022612"/>
    <n v="19831.43750017061"/>
    <n v="10370.111910782625"/>
    <n v="23379.891538672728"/>
    <n v="37480.19754969592"/>
    <n v="13076.305674731599"/>
    <n v="253865.65974831258"/>
    <n v="0"/>
    <n v="0"/>
    <n v="0"/>
    <n v="253865.65974831258"/>
    <n v="7962.2563299512985"/>
    <n v="4385.3782883553749"/>
    <n v="10525.111603802774"/>
    <n v="9600.0127873185738"/>
    <n v="1485.4389185218499"/>
    <n v="9195.7083408055478"/>
    <n v="4127.9394506707495"/>
    <n v="6262.4809620665255"/>
    <n v="3274.7312652053997"/>
    <n v="7383.0313942122739"/>
    <n v="11835.703972918951"/>
    <n v="4129.308091834725"/>
    <n v="80167.101405664042"/>
    <n v="0"/>
    <n v="0"/>
    <n v="0"/>
    <n v="80167.101405664042"/>
  </r>
  <r>
    <s v="Kensok"/>
    <s v="Programs"/>
    <s v="Performance &amp; Capacity"/>
    <s v="Environmental Control &amp; Monitoring Systems"/>
    <s v="CD"/>
    <s v="AA"/>
    <x v="7"/>
    <s v="General - Other"/>
    <s v="2024"/>
    <n v="0.47784834680000005"/>
    <n v="0.15089759249999998"/>
    <n v="133068.21000000002"/>
    <n v="9123.4299999999985"/>
    <n v="4800.5700000000006"/>
    <n v="-602.53"/>
    <n v="2652.9400000000387"/>
    <n v="5291.3099999999995"/>
    <n v="300982.61"/>
    <n v="17634.400000000031"/>
    <n v="182305.29"/>
    <n v="42365.29"/>
    <n v="116151.17000000001"/>
    <n v="77656.91"/>
    <n v="891429.60000000021"/>
    <n v="0"/>
    <n v="0"/>
    <n v="0"/>
    <n v="891429.60000000021"/>
    <n v="63586.424160135241"/>
    <n v="4359.6159426455233"/>
    <n v="2293.9444381976764"/>
    <n v="-287.91796439740403"/>
    <n v="1267.7029931596105"/>
    <n v="2528.4437359063081"/>
    <n v="143824.04260404914"/>
    <n v="8426.5688868099351"/>
    <n v="87114.281439394588"/>
    <n v="20244.183788202576"/>
    <n v="55502.644563385766"/>
    <n v="37108.226061096393"/>
    <n v="425968.16064858536"/>
    <n v="0"/>
    <n v="0"/>
    <n v="0"/>
    <n v="425968.16064858536"/>
    <n v="20079.672527284427"/>
    <n v="1376.7036223422747"/>
    <n v="724.39445562772505"/>
    <n v="-90.92032640902498"/>
    <n v="400.32225904695582"/>
    <n v="798.44594017117481"/>
    <n v="45417.551233366416"/>
    <n v="2660.9885051820042"/>
    <n v="27509.429361014321"/>
    <n v="6392.8202665643248"/>
    <n v="17526.931919058225"/>
    <n v="11718.240759989174"/>
    <n v="134514.58052323799"/>
    <n v="0"/>
    <n v="0"/>
    <n v="0"/>
    <n v="134514.58052323799"/>
  </r>
  <r>
    <s v="Kensok"/>
    <s v="Programs"/>
    <s v="Performance &amp; Capacity"/>
    <s v="Environmental Control &amp; Monitoring Systems"/>
    <s v="ED"/>
    <s v="AN"/>
    <x v="2"/>
    <s v="Production - Hydro"/>
    <s v="2024"/>
    <n v="0.65539999999999998"/>
    <n v="0"/>
    <n v="0.02"/>
    <m/>
    <m/>
    <m/>
    <m/>
    <m/>
    <m/>
    <m/>
    <m/>
    <m/>
    <m/>
    <m/>
    <n v="0.02"/>
    <n v="0"/>
    <n v="0"/>
    <n v="0"/>
    <n v="0.02"/>
    <n v="1.3108E-2"/>
    <n v="0"/>
    <n v="0"/>
    <n v="0"/>
    <n v="0"/>
    <n v="0"/>
    <n v="0"/>
    <n v="0"/>
    <n v="0"/>
    <n v="0"/>
    <n v="0"/>
    <n v="0"/>
    <n v="1.3108E-2"/>
    <n v="0"/>
    <n v="0"/>
    <n v="0"/>
    <n v="1.3108E-2"/>
    <n v="0"/>
    <n v="0"/>
    <n v="0"/>
    <n v="0"/>
    <n v="0"/>
    <n v="0"/>
    <n v="0"/>
    <n v="0"/>
    <n v="0"/>
    <n v="0"/>
    <n v="0"/>
    <n v="0"/>
    <n v="0"/>
    <n v="0"/>
    <n v="0"/>
    <n v="0"/>
    <n v="0"/>
  </r>
  <r>
    <s v="Kensok"/>
    <s v="Programs"/>
    <s v="Performance &amp; Capacity"/>
    <s v="Fiber Network Lease Service Replacement"/>
    <s v="CD"/>
    <s v="AA"/>
    <x v="7"/>
    <s v="General - Other"/>
    <s v="2024"/>
    <n v="0.47784834680000005"/>
    <n v="0.15089759249999998"/>
    <n v="12007.81"/>
    <n v="8729.32"/>
    <n v="10349.439999999999"/>
    <n v="1380.3600000000001"/>
    <n v="3259.5500000000184"/>
    <n v="5165.55"/>
    <n v="15177.75"/>
    <n v="15053.770000000019"/>
    <n v="10670.55"/>
    <n v="9496.0400000000009"/>
    <n v="15051.81"/>
    <n v="13569.38"/>
    <n v="119911.33000000005"/>
    <n v="0"/>
    <n v="0"/>
    <n v="0"/>
    <n v="119911.33000000005"/>
    <n v="5737.912157188508"/>
    <n v="4171.2911306881761"/>
    <n v="4945.4627943057922"/>
    <n v="659.60274398884815"/>
    <n v="1557.570578811949"/>
    <n v="2468.3495278127402"/>
    <n v="7252.6627456437009"/>
    <n v="7193.4191076074458"/>
    <n v="5098.9046769467404"/>
    <n v="4537.6670151466733"/>
    <n v="7192.4825248477082"/>
    <n v="6484.1058001009842"/>
    <n v="57299.430803089272"/>
    <n v="0"/>
    <n v="0"/>
    <n v="0"/>
    <n v="57299.430803089272"/>
    <n v="1811.9496201974248"/>
    <n v="1317.2333721620998"/>
    <n v="1561.7055797231997"/>
    <n v="208.29300078329999"/>
    <n v="491.85824763337774"/>
    <n v="779.46905893837493"/>
    <n v="2290.2859345668749"/>
    <n v="2271.5776510487276"/>
    <n v="1610.1603056508748"/>
    <n v="1432.9295742837"/>
    <n v="2271.2818917674244"/>
    <n v="2047.5867737176497"/>
    <n v="18094.33101047303"/>
    <n v="0"/>
    <n v="0"/>
    <n v="0"/>
    <n v="18094.33101047303"/>
  </r>
  <r>
    <s v="Kensok"/>
    <s v="Programs"/>
    <s v="Performance &amp; Capacity"/>
    <s v="Fiber Network Lease Service Replacement"/>
    <s v="ED"/>
    <s v="AN"/>
    <x v="3"/>
    <s v="Transmission"/>
    <s v="2024"/>
    <n v="0.65539999999999998"/>
    <n v="0"/>
    <n v="-24696.859999999997"/>
    <n v="1260.23"/>
    <n v="5699.62"/>
    <n v="-122.59"/>
    <m/>
    <m/>
    <n v="37166.04"/>
    <n v="1317.15"/>
    <n v="614.6"/>
    <m/>
    <m/>
    <n v="0"/>
    <n v="21238.190000000002"/>
    <n v="0"/>
    <n v="0"/>
    <n v="0"/>
    <n v="21238.190000000002"/>
    <n v="-16186.322043999997"/>
    <n v="825.95474200000001"/>
    <n v="3735.5309479999996"/>
    <n v="-80.345485999999994"/>
    <n v="0"/>
    <n v="0"/>
    <n v="24358.622616000001"/>
    <n v="863.26011000000005"/>
    <n v="402.80884000000003"/>
    <n v="0"/>
    <n v="0"/>
    <n v="0"/>
    <n v="13919.509726000002"/>
    <n v="0"/>
    <n v="0"/>
    <n v="0"/>
    <n v="13919.509726000002"/>
    <n v="0"/>
    <n v="0"/>
    <n v="0"/>
    <n v="0"/>
    <n v="0"/>
    <n v="0"/>
    <n v="0"/>
    <n v="0"/>
    <n v="0"/>
    <n v="0"/>
    <n v="0"/>
    <n v="0"/>
    <n v="0"/>
    <n v="0"/>
    <n v="0"/>
    <n v="0"/>
    <n v="0"/>
  </r>
  <r>
    <s v="Kensok"/>
    <s v="Programs"/>
    <s v="Performance &amp; Capacity"/>
    <s v="Misc. accrual reversals, corrections or additional TTP"/>
    <s v="CD"/>
    <s v="AA"/>
    <x v="7"/>
    <s v="General - Other"/>
    <s v="2024"/>
    <n v="0.47784834680000005"/>
    <n v="0.15089759249999998"/>
    <n v="-1026.8499999999999"/>
    <n v="481.53000000000003"/>
    <n v="6242.81"/>
    <n v="12148.119999999999"/>
    <n v="180.18"/>
    <m/>
    <n v="0"/>
    <n v="0"/>
    <m/>
    <m/>
    <m/>
    <m/>
    <n v="18025.79"/>
    <n v="0"/>
    <n v="0"/>
    <n v="0"/>
    <n v="18025.79"/>
    <n v="-490.67857491158003"/>
    <n v="230.09831443460405"/>
    <n v="2983.1164378865083"/>
    <n v="5804.9590587280163"/>
    <n v="86.098715126424011"/>
    <n v="0"/>
    <n v="0"/>
    <n v="0"/>
    <n v="0"/>
    <n v="0"/>
    <n v="0"/>
    <n v="0"/>
    <n v="8613.5939512639725"/>
    <n v="0"/>
    <n v="0"/>
    <n v="0"/>
    <n v="8613.5939512639725"/>
    <n v="-154.94919285862497"/>
    <n v="72.66171771652499"/>
    <n v="942.02499943492501"/>
    <n v="1833.1220614010997"/>
    <n v="27.188728216649999"/>
    <n v="0"/>
    <n v="0"/>
    <n v="0"/>
    <n v="0"/>
    <n v="0"/>
    <n v="0"/>
    <n v="0"/>
    <n v="2720.0483139105745"/>
    <n v="0"/>
    <n v="0"/>
    <n v="0"/>
    <n v="2720.0483139105745"/>
  </r>
  <r>
    <s v="Kensok"/>
    <s v="Programs"/>
    <s v="Performance &amp; Capacity"/>
    <s v="Misc. accrual reversals, corrections or additional TTP"/>
    <s v="CD"/>
    <s v="AA"/>
    <x v="7"/>
    <s v="Hardware"/>
    <s v="2024"/>
    <n v="0.47784834680000005"/>
    <n v="0.15089759249999998"/>
    <m/>
    <m/>
    <m/>
    <m/>
    <m/>
    <m/>
    <n v="1.0000000009313226E-2"/>
    <m/>
    <m/>
    <m/>
    <m/>
    <m/>
    <n v="1.0000000009313226E-2"/>
    <n v="0"/>
    <n v="0"/>
    <n v="0"/>
    <n v="1.0000000009313226E-2"/>
    <n v="0"/>
    <n v="0"/>
    <n v="0"/>
    <n v="0"/>
    <n v="0"/>
    <n v="0"/>
    <n v="4.7784834724503098E-3"/>
    <n v="0"/>
    <n v="0"/>
    <n v="0"/>
    <n v="0"/>
    <n v="0"/>
    <n v="4.7784834724503098E-3"/>
    <n v="0"/>
    <n v="0"/>
    <n v="0"/>
    <n v="4.7784834724503098E-3"/>
    <n v="0"/>
    <n v="0"/>
    <n v="0"/>
    <n v="0"/>
    <n v="0"/>
    <n v="0"/>
    <n v="1.5089759264053431E-3"/>
    <n v="0"/>
    <n v="0"/>
    <n v="0"/>
    <n v="0"/>
    <n v="0"/>
    <n v="1.5089759264053431E-3"/>
    <n v="0"/>
    <n v="0"/>
    <n v="0"/>
    <n v="1.5089759264053431E-3"/>
  </r>
  <r>
    <s v="Kensok"/>
    <s v="Programs"/>
    <s v="Performance &amp; Capacity"/>
    <s v="Misc. accrual reversals, corrections or additional TTP"/>
    <s v="CD"/>
    <s v="AA"/>
    <x v="14"/>
    <s v="Software - 5 yr"/>
    <s v="2024"/>
    <n v="0.47784834680000005"/>
    <n v="0.15089759249999998"/>
    <m/>
    <m/>
    <m/>
    <m/>
    <m/>
    <m/>
    <n v="-9.9999999802093953E-3"/>
    <m/>
    <m/>
    <m/>
    <m/>
    <m/>
    <n v="-9.9999999802093953E-3"/>
    <n v="0"/>
    <n v="0"/>
    <n v="0"/>
    <n v="-9.9999999802093953E-3"/>
    <n v="0"/>
    <n v="0"/>
    <n v="0"/>
    <n v="0"/>
    <n v="0"/>
    <n v="0"/>
    <n v="-4.7784834585430924E-3"/>
    <n v="0"/>
    <n v="0"/>
    <n v="0"/>
    <n v="0"/>
    <n v="0"/>
    <n v="-4.7784834585430924E-3"/>
    <n v="0"/>
    <n v="0"/>
    <n v="0"/>
    <n v="-4.7784834585430924E-3"/>
    <n v="0"/>
    <n v="0"/>
    <n v="0"/>
    <n v="0"/>
    <n v="0"/>
    <n v="0"/>
    <n v="-1.5089759220136452E-3"/>
    <n v="0"/>
    <n v="0"/>
    <n v="0"/>
    <n v="0"/>
    <n v="0"/>
    <n v="-1.5089759220136452E-3"/>
    <n v="0"/>
    <n v="0"/>
    <n v="0"/>
    <n v="-1.5089759220136452E-3"/>
  </r>
  <r>
    <s v="Kensok"/>
    <s v="Mandatory &amp; Compliance"/>
    <s v="Mandatory &amp; Compliance"/>
    <s v="High Voltage Protection (HVP) Refresh"/>
    <s v="CD"/>
    <s v="AA"/>
    <x v="7"/>
    <s v="General - Other"/>
    <s v="2024"/>
    <n v="0.47784834680000005"/>
    <n v="0.15089759249999998"/>
    <n v="15499.04"/>
    <n v="4237.07"/>
    <n v="773147.63"/>
    <n v="7911.52"/>
    <n v="1857.6400000000003"/>
    <n v="11916.75"/>
    <n v="654.00000000000466"/>
    <n v="231.15000000002328"/>
    <n v="1906.08"/>
    <m/>
    <m/>
    <m/>
    <n v="817360.88"/>
    <n v="0"/>
    <n v="0"/>
    <n v="0"/>
    <n v="817360.88"/>
    <n v="7406.1906409870735"/>
    <n v="2024.676894775876"/>
    <n v="369447.31682783813"/>
    <n v="3780.5067526751368"/>
    <n v="887.67020294955228"/>
    <n v="5694.3992867289007"/>
    <n v="312.51281880720228"/>
    <n v="110.45464536283113"/>
    <n v="910.81717686854404"/>
    <n v="0"/>
    <n v="0"/>
    <n v="0"/>
    <n v="390574.54524699325"/>
    <n v="0"/>
    <n v="0"/>
    <n v="0"/>
    <n v="390574.54524699325"/>
    <n v="2338.7678220611997"/>
    <n v="639.36366225397489"/>
    <n v="116666.11601408076"/>
    <n v="1193.8293210156"/>
    <n v="280.31340373170002"/>
    <n v="1798.2088854243748"/>
    <n v="98.687025495000697"/>
    <n v="34.879978506378507"/>
    <n v="287.62288311239996"/>
    <n v="0"/>
    <n v="0"/>
    <n v="0"/>
    <n v="123337.7889956814"/>
    <n v="0"/>
    <n v="0"/>
    <n v="0"/>
    <n v="123337.7889956814"/>
  </r>
  <r>
    <s v="Kensok"/>
    <s v="Mandatory &amp; Compliance"/>
    <s v="Mandatory &amp; Compliance"/>
    <s v="Identity and Access Governance"/>
    <s v="CD"/>
    <s v="AA"/>
    <x v="14"/>
    <s v="Software - 5 yr"/>
    <s v="2024"/>
    <n v="0.47784834680000005"/>
    <n v="0.15089759249999998"/>
    <m/>
    <m/>
    <m/>
    <m/>
    <m/>
    <m/>
    <m/>
    <m/>
    <m/>
    <m/>
    <m/>
    <n v="673979.85"/>
    <n v="673979.85"/>
    <n v="0"/>
    <n v="0"/>
    <n v="0"/>
    <n v="673979.85"/>
    <n v="0"/>
    <n v="0"/>
    <n v="0"/>
    <n v="0"/>
    <n v="0"/>
    <n v="0"/>
    <n v="0"/>
    <n v="0"/>
    <n v="0"/>
    <n v="0"/>
    <n v="0"/>
    <n v="322060.15709901199"/>
    <n v="322060.15709901199"/>
    <n v="0"/>
    <n v="0"/>
    <n v="0"/>
    <n v="322060.15709901199"/>
    <n v="0"/>
    <n v="0"/>
    <n v="0"/>
    <n v="0"/>
    <n v="0"/>
    <n v="0"/>
    <n v="0"/>
    <n v="0"/>
    <n v="0"/>
    <n v="0"/>
    <n v="0"/>
    <n v="101701.9367585111"/>
    <n v="101701.9367585111"/>
    <n v="0"/>
    <n v="0"/>
    <n v="0"/>
    <n v="101701.9367585111"/>
  </r>
  <r>
    <s v="Kensok"/>
    <s v="Mandatory &amp; Compliance"/>
    <s v="Mandatory &amp; Compliance"/>
    <s v="Misc. accrual reversals, corrections or additional TTP"/>
    <s v="CD"/>
    <s v="AA"/>
    <x v="14"/>
    <s v="Software - 2 yr"/>
    <s v="2024"/>
    <n v="0.47784834680000005"/>
    <n v="0.15089759249999998"/>
    <n v="1481.61"/>
    <n v="6495.69"/>
    <n v="5928.38"/>
    <n v="294.69"/>
    <n v="1961.59"/>
    <n v="2632.94"/>
    <n v="-0.01"/>
    <m/>
    <m/>
    <m/>
    <m/>
    <m/>
    <n v="18794.890000000003"/>
    <n v="0"/>
    <n v="0"/>
    <n v="0"/>
    <n v="18794.890000000003"/>
    <n v="707.98488910234801"/>
    <n v="3103.9547278252921"/>
    <n v="2832.8665822021844"/>
    <n v="140.81712931849202"/>
    <n v="937.34253859941202"/>
    <n v="1258.1460262235921"/>
    <n v="-4.7784834680000008E-3"/>
    <n v="0"/>
    <n v="0"/>
    <n v="0"/>
    <n v="0"/>
    <n v="0"/>
    <n v="8981.1071147878538"/>
    <n v="0"/>
    <n v="0"/>
    <n v="0"/>
    <n v="8981.1071147878538"/>
    <n v="223.57138202392497"/>
    <n v="980.18398262632479"/>
    <n v="894.57826942514987"/>
    <n v="44.468011533824992"/>
    <n v="295.99920847207494"/>
    <n v="397.30430719694994"/>
    <n v="-1.5089759249999998E-3"/>
    <n v="0"/>
    <n v="0"/>
    <n v="0"/>
    <n v="0"/>
    <n v="0"/>
    <n v="2836.1036523023245"/>
    <n v="0"/>
    <n v="0"/>
    <n v="0"/>
    <n v="2836.1036523023245"/>
  </r>
  <r>
    <s v="Kensok"/>
    <s v="Large Distinct Projects"/>
    <s v="Performance &amp; Capacity"/>
    <s v="Digital Grid Network"/>
    <s v="CD"/>
    <s v="AA"/>
    <x v="7"/>
    <s v="General - Other"/>
    <s v="2024"/>
    <n v="0.47784834680000005"/>
    <n v="0.15089759249999998"/>
    <n v="36081.009999999995"/>
    <n v="380252.02999999997"/>
    <n v="86780.72"/>
    <n v="-48179.47"/>
    <n v="141109.52999999997"/>
    <n v="59841.950000000004"/>
    <n v="178944.44"/>
    <n v="48650.85"/>
    <n v="40270.859999999993"/>
    <n v="4820.1099999999997"/>
    <n v="22231.03"/>
    <n v="-11131.350000000002"/>
    <n v="939671.71"/>
    <n v="0"/>
    <n v="0"/>
    <n v="0"/>
    <n v="939671.71"/>
    <n v="17241.250979374268"/>
    <n v="181702.803902844"/>
    <n v="41468.023586113697"/>
    <n v="-23022.480089200199"/>
    <n v="67428.955628224998"/>
    <n v="28595.376876788265"/>
    <n v="85508.304823051803"/>
    <n v="23247.728242914782"/>
    <n v="19243.363875214247"/>
    <n v="2303.2815948941479"/>
    <n v="10623.060933161205"/>
    <n v="-5319.0971951521815"/>
    <n v="449020.57315822894"/>
    <n v="0"/>
    <n v="0"/>
    <n v="0"/>
    <n v="449020.57315822894"/>
    <n v="5444.537543968424"/>
    <n v="57379.115870237765"/>
    <n v="13095.001723416599"/>
    <n v="-7270.1660309259742"/>
    <n v="21293.088355806518"/>
    <n v="9030.0061855053755"/>
    <n v="27002.285187260699"/>
    <n v="7341.2961380786237"/>
    <n v="6076.7758219045481"/>
    <n v="727.34299458517489"/>
    <n v="3354.6089057952745"/>
    <n v="-1679.6939162748752"/>
    <n v="141794.19877935812"/>
    <n v="0"/>
    <n v="0"/>
    <n v="0"/>
    <n v="141794.19877935812"/>
  </r>
  <r>
    <s v="Kensok"/>
    <s v="Large Distinct Projects"/>
    <s v="Performance &amp; Capacity"/>
    <s v="Digital Grid Network"/>
    <s v="CD"/>
    <s v="AA"/>
    <x v="14"/>
    <s v="Software - 5 yr"/>
    <s v="2024"/>
    <n v="0.47784834680000005"/>
    <n v="0.15089759249999998"/>
    <m/>
    <m/>
    <m/>
    <m/>
    <m/>
    <m/>
    <n v="-83123.990000000005"/>
    <m/>
    <m/>
    <m/>
    <m/>
    <m/>
    <n v="-83123.990000000005"/>
    <n v="0"/>
    <n v="0"/>
    <n v="0"/>
    <n v="-83123.990000000005"/>
    <n v="0"/>
    <n v="0"/>
    <n v="0"/>
    <n v="0"/>
    <n v="0"/>
    <n v="0"/>
    <n v="-39720.661200919742"/>
    <n v="0"/>
    <n v="0"/>
    <n v="0"/>
    <n v="0"/>
    <n v="0"/>
    <n v="-39720.661200919742"/>
    <n v="0"/>
    <n v="0"/>
    <n v="0"/>
    <n v="-39720.661200919742"/>
    <n v="0"/>
    <n v="0"/>
    <n v="0"/>
    <n v="0"/>
    <n v="0"/>
    <n v="0"/>
    <n v="-12543.209969994074"/>
    <n v="0"/>
    <n v="0"/>
    <n v="0"/>
    <n v="0"/>
    <n v="0"/>
    <n v="-12543.209969994074"/>
    <n v="0"/>
    <n v="0"/>
    <n v="0"/>
    <n v="-12543.209969994074"/>
  </r>
  <r>
    <s v="Kensok"/>
    <s v="Large Distinct Projects"/>
    <s v="Performance &amp; Capacity"/>
    <s v="Digital Grid Network"/>
    <s v="CD"/>
    <s v="AN"/>
    <x v="7"/>
    <s v="General - Other"/>
    <s v="2024"/>
    <n v="0.52713639880000007"/>
    <n v="0.16611495299999998"/>
    <n v="1855.21"/>
    <n v="6796.29"/>
    <n v="12212.04"/>
    <n v="728.09"/>
    <n v="1499.22"/>
    <n v="7028.35"/>
    <n v="513.57000000000005"/>
    <n v="3520.05"/>
    <n v="9554.89"/>
    <n v="2131.0700000000002"/>
    <n v="16195.52"/>
    <n v="11167.34"/>
    <n v="73201.64"/>
    <n v="0"/>
    <n v="0"/>
    <n v="0"/>
    <n v="73201.64"/>
    <n v="977.94871841774818"/>
    <n v="3582.5718358004524"/>
    <n v="6437.4107876015532"/>
    <n v="383.80274060229209"/>
    <n v="790.29343180893613"/>
    <n v="3704.8991085059806"/>
    <n v="270.72144033171605"/>
    <n v="1855.5464805959402"/>
    <n v="5036.7303055301327"/>
    <n v="1123.3645653907163"/>
    <n v="8537.2480894933778"/>
    <n v="5886.7113917751931"/>
    <n v="38587.248895854034"/>
    <n v="0"/>
    <n v="0"/>
    <n v="0"/>
    <n v="38587.248895854034"/>
    <n v="308.17812195513"/>
    <n v="1128.9653939243699"/>
    <n v="2028.60245063412"/>
    <n v="120.94663612977"/>
    <n v="249.04285983665997"/>
    <n v="1167.51402991755"/>
    <n v="85.311656412209999"/>
    <n v="584.73294030764998"/>
    <n v="1587.2101032701698"/>
    <n v="354.00259288971"/>
    <n v="2690.3180436105599"/>
    <n v="1855.0621592350199"/>
    <n v="12159.886988122918"/>
    <n v="0"/>
    <n v="0"/>
    <n v="0"/>
    <n v="12159.886988122918"/>
  </r>
  <r>
    <s v="Kensok"/>
    <s v="Large Distinct Projects"/>
    <s v="Performance &amp; Capacity"/>
    <s v="Digital Grid Network"/>
    <s v="CD"/>
    <s v="WA"/>
    <x v="7"/>
    <s v="General - Other"/>
    <s v="2024"/>
    <n v="0.77217999999999998"/>
    <n v="0.22781999999999999"/>
    <m/>
    <m/>
    <m/>
    <m/>
    <m/>
    <m/>
    <m/>
    <n v="445516.28999999992"/>
    <n v="22430.639999999999"/>
    <n v="13083.76"/>
    <n v="19589.95"/>
    <n v="92108.66"/>
    <n v="592729.29999999993"/>
    <n v="0"/>
    <n v="0"/>
    <n v="0"/>
    <n v="592729.29999999993"/>
    <n v="0"/>
    <n v="0"/>
    <n v="0"/>
    <n v="0"/>
    <n v="0"/>
    <n v="0"/>
    <n v="0"/>
    <n v="344018.76881219994"/>
    <n v="17320.491595199997"/>
    <n v="10103.017796800001"/>
    <n v="15126.967591000001"/>
    <n v="71124.4650788"/>
    <n v="457693.71087399992"/>
    <n v="0"/>
    <n v="0"/>
    <n v="0"/>
    <n v="457693.71087399992"/>
    <n v="0"/>
    <n v="0"/>
    <n v="0"/>
    <n v="0"/>
    <n v="0"/>
    <n v="0"/>
    <n v="0"/>
    <n v="101497.52118779998"/>
    <n v="5110.1484047999993"/>
    <n v="2980.7422031999999"/>
    <n v="4462.9824090000002"/>
    <n v="20984.1949212"/>
    <n v="135035.58912599998"/>
    <n v="0"/>
    <n v="0"/>
    <n v="0"/>
    <n v="135035.58912599998"/>
  </r>
  <r>
    <s v="Kensok"/>
    <s v="Large Distinct Projects"/>
    <s v="Performance &amp; Capacity"/>
    <s v="Digital Grid Network"/>
    <s v="CD"/>
    <s v="WA"/>
    <x v="7"/>
    <s v="Hardware"/>
    <s v="2024"/>
    <n v="0.77217999999999998"/>
    <n v="0.22781999999999999"/>
    <m/>
    <m/>
    <m/>
    <m/>
    <m/>
    <m/>
    <m/>
    <n v="1.0000000002037268E-2"/>
    <m/>
    <m/>
    <m/>
    <m/>
    <n v="1.0000000002037268E-2"/>
    <n v="0"/>
    <n v="0"/>
    <n v="0"/>
    <n v="1.0000000002037268E-2"/>
    <n v="0"/>
    <n v="0"/>
    <n v="0"/>
    <n v="0"/>
    <n v="0"/>
    <n v="0"/>
    <n v="0"/>
    <n v="7.7218000015731375E-3"/>
    <n v="0"/>
    <n v="0"/>
    <n v="0"/>
    <n v="0"/>
    <n v="7.7218000015731375E-3"/>
    <n v="0"/>
    <n v="0"/>
    <n v="0"/>
    <n v="7.7218000015731375E-3"/>
    <n v="0"/>
    <n v="0"/>
    <n v="0"/>
    <n v="0"/>
    <n v="0"/>
    <n v="0"/>
    <n v="0"/>
    <n v="2.2782000004641302E-3"/>
    <n v="0"/>
    <n v="0"/>
    <n v="0"/>
    <n v="0"/>
    <n v="2.2782000004641302E-3"/>
    <n v="0"/>
    <n v="0"/>
    <n v="0"/>
    <n v="2.2782000004641302E-3"/>
  </r>
  <r>
    <s v="Kensok"/>
    <s v="Large Distinct Projects"/>
    <s v="Performance &amp; Capacity"/>
    <s v="Digital Grid Network"/>
    <s v="GD"/>
    <s v="ID"/>
    <x v="11"/>
    <s v="G Distribution"/>
    <s v="2024"/>
    <n v="0"/>
    <n v="0"/>
    <m/>
    <m/>
    <m/>
    <m/>
    <m/>
    <m/>
    <n v="59547.16"/>
    <n v="2705.05"/>
    <n v="1036.7399999999998"/>
    <n v="6577.82"/>
    <n v="426.08000000000004"/>
    <n v="708.00999999999988"/>
    <n v="71000.86"/>
    <n v="0"/>
    <n v="0"/>
    <n v="0"/>
    <n v="71000.86"/>
    <n v="0"/>
    <n v="0"/>
    <n v="0"/>
    <n v="0"/>
    <n v="0"/>
    <n v="0"/>
    <n v="0"/>
    <n v="0"/>
    <n v="0"/>
    <n v="0"/>
    <n v="0"/>
    <n v="0"/>
    <n v="0"/>
    <n v="0"/>
    <n v="0"/>
    <n v="0"/>
    <n v="0"/>
    <n v="0"/>
    <n v="0"/>
    <n v="0"/>
    <n v="0"/>
    <n v="0"/>
    <n v="0"/>
    <n v="0"/>
    <n v="0"/>
    <n v="0"/>
    <n v="0"/>
    <n v="0"/>
    <n v="0"/>
    <n v="0"/>
    <n v="0"/>
    <n v="0"/>
    <n v="0"/>
    <n v="0"/>
  </r>
  <r>
    <s v="Kensok"/>
    <s v="Large Distinct Projects"/>
    <s v="Performance &amp; Capacity"/>
    <s v="Digital Grid Network"/>
    <s v="GD"/>
    <s v="OR"/>
    <x v="11"/>
    <s v="G Distribution"/>
    <s v="2024"/>
    <n v="0"/>
    <n v="0"/>
    <m/>
    <m/>
    <m/>
    <m/>
    <m/>
    <m/>
    <m/>
    <m/>
    <m/>
    <m/>
    <m/>
    <n v="149504.93999999997"/>
    <n v="149504.93999999997"/>
    <n v="0"/>
    <n v="0"/>
    <n v="0"/>
    <n v="149504.93999999997"/>
    <n v="0"/>
    <n v="0"/>
    <n v="0"/>
    <n v="0"/>
    <n v="0"/>
    <n v="0"/>
    <n v="0"/>
    <n v="0"/>
    <n v="0"/>
    <n v="0"/>
    <n v="0"/>
    <n v="0"/>
    <n v="0"/>
    <n v="0"/>
    <n v="0"/>
    <n v="0"/>
    <n v="0"/>
    <n v="0"/>
    <n v="0"/>
    <n v="0"/>
    <n v="0"/>
    <n v="0"/>
    <n v="0"/>
    <n v="0"/>
    <n v="0"/>
    <n v="0"/>
    <n v="0"/>
    <n v="0"/>
    <n v="0"/>
    <n v="0"/>
    <n v="0"/>
    <n v="0"/>
    <n v="0"/>
    <n v="0"/>
  </r>
  <r>
    <s v="Kensok"/>
    <s v="Large Distinct Projects"/>
    <s v="Performance &amp; Capacity"/>
    <s v="Digital Grid Network"/>
    <s v="GD"/>
    <s v="WA"/>
    <x v="11"/>
    <s v="G Distribution"/>
    <s v="2024"/>
    <n v="0"/>
    <n v="1"/>
    <m/>
    <m/>
    <m/>
    <m/>
    <m/>
    <m/>
    <m/>
    <m/>
    <m/>
    <m/>
    <m/>
    <n v="133053.29"/>
    <n v="133053.29"/>
    <n v="0"/>
    <n v="0"/>
    <n v="0"/>
    <n v="133053.29"/>
    <n v="0"/>
    <n v="0"/>
    <n v="0"/>
    <n v="0"/>
    <n v="0"/>
    <n v="0"/>
    <n v="0"/>
    <n v="0"/>
    <n v="0"/>
    <n v="0"/>
    <n v="0"/>
    <n v="0"/>
    <n v="0"/>
    <n v="0"/>
    <n v="0"/>
    <n v="0"/>
    <n v="0"/>
    <n v="0"/>
    <n v="0"/>
    <n v="0"/>
    <n v="0"/>
    <n v="0"/>
    <n v="0"/>
    <n v="0"/>
    <n v="0"/>
    <n v="0"/>
    <n v="0"/>
    <n v="0"/>
    <n v="133053.29"/>
    <n v="133053.29"/>
    <n v="0"/>
    <n v="0"/>
    <n v="0"/>
    <n v="133053.29"/>
  </r>
  <r>
    <s v="Kensok"/>
    <s v="Large Distinct Projects"/>
    <s v="Performance &amp; Capacity"/>
    <s v="Land Mobile Radio &amp; Real Time Communication Systems"/>
    <s v="CD"/>
    <s v="AA"/>
    <x v="7"/>
    <s v="General - Other"/>
    <s v="2024"/>
    <n v="0.47784834680000005"/>
    <n v="0.15089759249999998"/>
    <n v="11188.45"/>
    <n v="7055.7999999999993"/>
    <n v="468710.14"/>
    <n v="22884.18"/>
    <n v="582275.32999999996"/>
    <n v="295794.86"/>
    <n v="23227.76000000006"/>
    <n v="15220.41"/>
    <n v="66226.430000000008"/>
    <n v="40290.83"/>
    <n v="10540.23"/>
    <n v="1577049.06"/>
    <n v="3120463.4799999995"/>
    <n v="0"/>
    <n v="0"/>
    <n v="0"/>
    <n v="3120463.4799999995"/>
    <n v="5346.3823357544607"/>
    <n v="3371.6023653514399"/>
    <n v="223972.36552739659"/>
    <n v="10935.167580873625"/>
    <n v="278239.30382292444"/>
    <n v="141345.08484293745"/>
    <n v="11099.346715867197"/>
    <n v="7273.0477561181888"/>
    <n v="31646.19008996593"/>
    <n v="19252.906506699848"/>
    <n v="5036.6314803917639"/>
    <n v="753590.28614349407"/>
    <n v="1491108.3151677749"/>
    <n v="0"/>
    <n v="0"/>
    <n v="0"/>
    <n v="1491108.3151677749"/>
    <n v="1688.3101688066249"/>
    <n v="1064.7032331614998"/>
    <n v="70727.231706337945"/>
    <n v="3453.1676683366495"/>
    <n v="87863.945469143015"/>
    <n v="44634.732247874541"/>
    <n v="3505.0130631678085"/>
    <n v="2296.7232258629247"/>
    <n v="9993.4088468697755"/>
    <n v="6079.7892468267746"/>
    <n v="1590.4953313962747"/>
    <n v="237972.90640838802"/>
    <n v="470870.42661617184"/>
    <n v="0"/>
    <n v="0"/>
    <n v="0"/>
    <n v="470870.42661617184"/>
  </r>
  <r>
    <s v="Kensok"/>
    <s v="Large Distinct Projects"/>
    <s v="Performance &amp; Capacity"/>
    <s v="Land Mobile Radio &amp; Real Time Communication Systems"/>
    <s v="CD"/>
    <s v="AA"/>
    <x v="7"/>
    <s v="Hardware"/>
    <s v="2024"/>
    <n v="0.47784834680000005"/>
    <n v="0.15089759249999998"/>
    <n v="1724.09"/>
    <n v="1943.42"/>
    <n v="4955.55"/>
    <n v="2447.04"/>
    <n v="7112.35"/>
    <n v="4044.91"/>
    <n v="1744.72"/>
    <n v="-10874.26"/>
    <n v="1706.69"/>
    <n v="366.48"/>
    <n v="1935.49"/>
    <n v="1709217.68"/>
    <n v="1726324.16"/>
    <n v="0"/>
    <n v="0"/>
    <n v="0"/>
    <n v="1726324.16"/>
    <n v="823.85355623441205"/>
    <n v="928.66003413805618"/>
    <n v="2368.0013749847403"/>
    <n v="1169.3140185534721"/>
    <n v="3398.6246893629805"/>
    <n v="1932.8535564547881"/>
    <n v="833.71156762889609"/>
    <n v="-5196.247163673369"/>
    <n v="815.53899500009209"/>
    <n v="175.12186213526402"/>
    <n v="924.87069674793213"/>
    <n v="816746.84270933142"/>
    <n v="824921.1458968987"/>
    <n v="0"/>
    <n v="0"/>
    <n v="0"/>
    <n v="824921.1458968987"/>
    <n v="260.16103025332495"/>
    <n v="293.25739921635"/>
    <n v="747.780564513375"/>
    <n v="369.25244475119996"/>
    <n v="1073.236492017375"/>
    <n v="610.36718087917495"/>
    <n v="263.27404758659998"/>
    <n v="-1640.8996542190498"/>
    <n v="257.535412143825"/>
    <n v="55.300949699399993"/>
    <n v="292.06078130782498"/>
    <n v="257916.83297043535"/>
    <n v="260498.15961858476"/>
    <n v="0"/>
    <n v="0"/>
    <n v="0"/>
    <n v="260498.15961858476"/>
  </r>
  <r>
    <s v="Kensok"/>
    <s v="Large Distinct Projects"/>
    <s v="Performance &amp; Capacity"/>
    <s v="Land Mobile Radio &amp; Real Time Communication Systems"/>
    <s v="CD"/>
    <s v="AA"/>
    <x v="14"/>
    <s v="Software - 5 yr"/>
    <s v="2024"/>
    <n v="0.47784834680000005"/>
    <n v="0.15089759249999998"/>
    <n v="96.36"/>
    <n v="138.38000000000002"/>
    <n v="5.79"/>
    <n v="2.86"/>
    <n v="8.32"/>
    <n v="4.7300000000000004"/>
    <n v="2.0299999999999998"/>
    <n v="-12.71"/>
    <n v="2"/>
    <n v="-25653.49"/>
    <n v="2.2599999999999998"/>
    <n v="1.72"/>
    <n v="-25401.750000000004"/>
    <n v="0"/>
    <n v="0"/>
    <n v="0"/>
    <n v="-25401.750000000004"/>
    <n v="46.045466697648003"/>
    <n v="66.124654230184021"/>
    <n v="2.7667419279720002"/>
    <n v="1.3666462718480001"/>
    <n v="3.9756982453760004"/>
    <n v="2.2602226803640004"/>
    <n v="0.97003214400399995"/>
    <n v="-6.0734524878280007"/>
    <n v="0.95569669360000009"/>
    <n v="-12258.477786150333"/>
    <n v="1.079937263768"/>
    <n v="0.82189915649600009"/>
    <n v="-12138.184243326901"/>
    <n v="0"/>
    <n v="0"/>
    <n v="0"/>
    <n v="-12138.184243326901"/>
    <n v="14.540492013299998"/>
    <n v="20.881208850150003"/>
    <n v="0.87369706057499996"/>
    <n v="0.43156711454999991"/>
    <n v="1.2554679696"/>
    <n v="0.71374561252500002"/>
    <n v="0.30632211277499993"/>
    <n v="-1.917908400675"/>
    <n v="0.30179518499999997"/>
    <n v="-3871.0498802228249"/>
    <n v="0.3410285590499999"/>
    <n v="0.25954385909999994"/>
    <n v="-3833.0629202868749"/>
    <n v="0"/>
    <n v="0"/>
    <n v="0"/>
    <n v="-3833.0629202868749"/>
  </r>
  <r>
    <s v="Kensok"/>
    <s v="Other"/>
    <s v="Customer Service Quality &amp; Reliability"/>
    <s v="Telecommunication &amp; Network Distribution location Security"/>
    <s v="ED"/>
    <s v="AN"/>
    <x v="7"/>
    <s v="General - Other"/>
    <s v="2024"/>
    <n v="0.68266000000000004"/>
    <n v="0"/>
    <m/>
    <m/>
    <m/>
    <n v="158661.28"/>
    <n v="3518.54"/>
    <n v="152.97999999999999"/>
    <n v="129.27000000000001"/>
    <m/>
    <n v="222.55"/>
    <m/>
    <m/>
    <m/>
    <n v="162684.62"/>
    <n v="0"/>
    <n v="0"/>
    <n v="0"/>
    <n v="162684.62"/>
    <n v="0"/>
    <n v="0"/>
    <n v="0"/>
    <n v="108311.7094048"/>
    <n v="2401.9665164000003"/>
    <n v="104.4333268"/>
    <n v="88.247458200000011"/>
    <n v="0"/>
    <n v="151.92598300000003"/>
    <n v="0"/>
    <n v="0"/>
    <n v="0"/>
    <n v="111058.2826892"/>
    <n v="0"/>
    <n v="0"/>
    <n v="0"/>
    <n v="111058.2826892"/>
    <n v="0"/>
    <n v="0"/>
    <n v="0"/>
    <n v="0"/>
    <n v="0"/>
    <n v="0"/>
    <n v="0"/>
    <n v="0"/>
    <n v="0"/>
    <n v="0"/>
    <n v="0"/>
    <n v="0"/>
    <n v="0"/>
    <n v="0"/>
    <n v="0"/>
    <n v="0"/>
    <n v="0"/>
  </r>
  <r>
    <s v="Rosentrater"/>
    <s v="Programs"/>
    <s v="Asset Condition"/>
    <s v="Capital Equipment Program"/>
    <s v="CD"/>
    <s v="AA"/>
    <x v="7"/>
    <s v="General - Other"/>
    <s v="2024"/>
    <n v="0.47784834680000005"/>
    <n v="0.15089759249999998"/>
    <n v="5054.07"/>
    <n v="8574.57"/>
    <n v="19744.27"/>
    <n v="12271.13"/>
    <n v="27441.96"/>
    <n v="3287.43"/>
    <n v="75298.78"/>
    <n v="37488.49"/>
    <n v="-17238.66"/>
    <n v="19187.47"/>
    <n v="71600.240000000005"/>
    <m/>
    <n v="262709.75"/>
    <n v="0"/>
    <n v="0"/>
    <n v="0"/>
    <n v="262709.75"/>
    <n v="2415.0789941114763"/>
    <n v="4097.3440990208765"/>
    <n v="9434.7667782728367"/>
    <n v="5863.7391838678841"/>
    <n v="13113.095218951728"/>
    <n v="1570.8929907207241"/>
    <n v="35981.39753905691"/>
    <n v="17913.812970528332"/>
    <n v="-8237.4651820472882"/>
    <n v="9168.7008187745978"/>
    <n v="34214.056314483241"/>
    <n v="0"/>
    <n v="125535.41972574132"/>
    <n v="0"/>
    <n v="0"/>
    <n v="0"/>
    <n v="125535.41972574132"/>
    <n v="762.64699532647489"/>
    <n v="1293.8819697227248"/>
    <n v="2979.3628086699746"/>
    <n v="1851.6839742545246"/>
    <n v="4140.9256974812997"/>
    <n v="496.06527251227493"/>
    <n v="11362.404620187148"/>
    <n v="5656.9228874603241"/>
    <n v="-2601.2722919260495"/>
    <n v="2895.3430291659747"/>
    <n v="10804.3038384222"/>
    <n v="0"/>
    <n v="39642.26880127687"/>
    <n v="0"/>
    <n v="0"/>
    <n v="0"/>
    <n v="39642.26880127687"/>
  </r>
  <r>
    <s v="Rosentrater"/>
    <s v="Programs"/>
    <s v="Asset Condition"/>
    <s v="Capital Equipment Program"/>
    <s v="CD"/>
    <s v="AN"/>
    <x v="7"/>
    <s v="General - Other"/>
    <s v="2024"/>
    <n v="0.52713639880000007"/>
    <n v="0.16611495299999998"/>
    <m/>
    <n v="43284.21"/>
    <n v="1410.33"/>
    <n v="13761.59"/>
    <n v="59576.94"/>
    <m/>
    <n v="9398.9"/>
    <m/>
    <n v="43049.71"/>
    <n v="402.99"/>
    <m/>
    <m/>
    <n v="170884.66999999998"/>
    <n v="0"/>
    <n v="0"/>
    <n v="0"/>
    <n v="170884.66999999998"/>
    <n v="0"/>
    <n v="22816.682584302951"/>
    <n v="743.43627731960407"/>
    <n v="7254.2349943620929"/>
    <n v="31405.173603123676"/>
    <n v="0"/>
    <n v="4954.5022986813201"/>
    <n v="0"/>
    <n v="22693.069098784352"/>
    <n v="212.43069735241204"/>
    <n v="0"/>
    <n v="0"/>
    <n v="90079.529553926419"/>
    <n v="0"/>
    <n v="0"/>
    <n v="0"/>
    <n v="90079.529553926419"/>
    <n v="0"/>
    <n v="7190.1545097921289"/>
    <n v="234.27690166448997"/>
    <n v="2286.0058760552697"/>
    <n v="9896.6205879838199"/>
    <n v="0"/>
    <n v="1561.2978317516997"/>
    <n v="0"/>
    <n v="7151.2005533136289"/>
    <n v="66.942664909469997"/>
    <n v="0"/>
    <n v="0"/>
    <n v="28386.498925470511"/>
    <n v="0"/>
    <n v="0"/>
    <n v="0"/>
    <n v="28386.498925470511"/>
  </r>
  <r>
    <s v="Rosentrater"/>
    <s v="Programs"/>
    <s v="Asset Condition"/>
    <s v="Capital Equipment Program"/>
    <s v="CD"/>
    <s v="ID"/>
    <x v="7"/>
    <s v="General - Other"/>
    <s v="2024"/>
    <n v="0"/>
    <n v="0"/>
    <m/>
    <m/>
    <n v="3142.91"/>
    <m/>
    <n v="195.13"/>
    <m/>
    <m/>
    <n v="8215.2999999999993"/>
    <n v="1951.17"/>
    <m/>
    <n v="1002.4"/>
    <m/>
    <n v="14506.91"/>
    <n v="0"/>
    <n v="0"/>
    <n v="0"/>
    <n v="14506.91"/>
    <n v="0"/>
    <n v="0"/>
    <n v="0"/>
    <n v="0"/>
    <n v="0"/>
    <n v="0"/>
    <n v="0"/>
    <n v="0"/>
    <n v="0"/>
    <n v="0"/>
    <n v="0"/>
    <n v="0"/>
    <n v="0"/>
    <n v="0"/>
    <n v="0"/>
    <n v="0"/>
    <n v="0"/>
    <n v="0"/>
    <n v="0"/>
    <n v="0"/>
    <n v="0"/>
    <n v="0"/>
    <n v="0"/>
    <n v="0"/>
    <n v="0"/>
    <n v="0"/>
    <n v="0"/>
    <n v="0"/>
    <n v="0"/>
    <n v="0"/>
    <n v="0"/>
    <n v="0"/>
    <n v="0"/>
    <n v="0"/>
  </r>
  <r>
    <s v="Rosentrater"/>
    <s v="Programs"/>
    <s v="Asset Condition"/>
    <s v="Capital Equipment Program"/>
    <s v="CD"/>
    <s v="WA"/>
    <x v="7"/>
    <s v="General - Other"/>
    <s v="2024"/>
    <n v="0.77217999999999998"/>
    <n v="0.22781999999999999"/>
    <n v="15189.38"/>
    <n v="2935.58"/>
    <m/>
    <n v="4343.5600000000004"/>
    <n v="4192.87"/>
    <m/>
    <n v="8316.08"/>
    <m/>
    <m/>
    <m/>
    <m/>
    <m/>
    <n v="34977.47"/>
    <n v="0"/>
    <n v="0"/>
    <n v="0"/>
    <n v="34977.47"/>
    <n v="11728.9354484"/>
    <n v="2266.7961643999997"/>
    <n v="0"/>
    <n v="3354.0101608"/>
    <n v="3237.6503565999997"/>
    <n v="0"/>
    <n v="6421.5106544"/>
    <n v="0"/>
    <n v="0"/>
    <n v="0"/>
    <n v="0"/>
    <n v="0"/>
    <n v="27008.902784599999"/>
    <n v="0"/>
    <n v="0"/>
    <n v="0"/>
    <n v="27008.902784599999"/>
    <n v="3460.4445515999996"/>
    <n v="668.78383559999997"/>
    <n v="0"/>
    <n v="989.54983920000006"/>
    <n v="955.2196434"/>
    <n v="0"/>
    <n v="1894.5693455999999"/>
    <n v="0"/>
    <n v="0"/>
    <n v="0"/>
    <n v="0"/>
    <n v="0"/>
    <n v="7968.5672153999994"/>
    <n v="0"/>
    <n v="0"/>
    <n v="0"/>
    <n v="7968.5672153999994"/>
  </r>
  <r>
    <s v="Rosentrater"/>
    <s v="Programs"/>
    <s v="Asset Condition"/>
    <s v="Capital Equipment Program"/>
    <s v="ED"/>
    <s v="AN"/>
    <x v="7"/>
    <s v="General - Other"/>
    <s v="2024"/>
    <n v="0.68266000000000004"/>
    <n v="0"/>
    <m/>
    <n v="10090.439999999999"/>
    <m/>
    <m/>
    <n v="82996.929999999993"/>
    <n v="13037.25"/>
    <n v="9866.43"/>
    <n v="42225.89"/>
    <n v="100345.92000000001"/>
    <n v="46417.41"/>
    <n v="30398.6"/>
    <n v="-303.97000000000003"/>
    <n v="335074.90000000002"/>
    <n v="0"/>
    <n v="0"/>
    <n v="0"/>
    <n v="335074.90000000002"/>
    <n v="0"/>
    <n v="6888.3397703999999"/>
    <n v="0"/>
    <n v="0"/>
    <n v="56658.684233799999"/>
    <n v="8900.0090849999997"/>
    <n v="6735.4171038000004"/>
    <n v="28825.9260674"/>
    <n v="68502.145747200018"/>
    <n v="31687.309110600003"/>
    <n v="20751.908276000002"/>
    <n v="-207.50816020000002"/>
    <n v="228742.23123400004"/>
    <n v="0"/>
    <n v="0"/>
    <n v="0"/>
    <n v="228742.23123400004"/>
    <n v="0"/>
    <n v="0"/>
    <n v="0"/>
    <n v="0"/>
    <n v="0"/>
    <n v="0"/>
    <n v="0"/>
    <n v="0"/>
    <n v="0"/>
    <n v="0"/>
    <n v="0"/>
    <n v="0"/>
    <n v="0"/>
    <n v="0"/>
    <n v="0"/>
    <n v="0"/>
    <n v="0"/>
  </r>
  <r>
    <s v="Rosentrater"/>
    <s v="Programs"/>
    <s v="Asset Condition"/>
    <s v="Capital Equipment Program"/>
    <s v="ED"/>
    <s v="ID"/>
    <x v="7"/>
    <s v="General - Other"/>
    <s v="2024"/>
    <n v="0"/>
    <n v="0"/>
    <n v="36927.879999999997"/>
    <m/>
    <n v="2090.09"/>
    <n v="26752.400000000001"/>
    <n v="8240.81"/>
    <n v="15142.08"/>
    <n v="4224.8500000000004"/>
    <n v="23918.77"/>
    <n v="44645.91"/>
    <n v="16800.490000000002"/>
    <n v="15481.22"/>
    <n v="1935.37"/>
    <n v="196159.87"/>
    <n v="0"/>
    <n v="0"/>
    <n v="0"/>
    <n v="196159.87"/>
    <n v="0"/>
    <n v="0"/>
    <n v="0"/>
    <n v="0"/>
    <n v="0"/>
    <n v="0"/>
    <n v="0"/>
    <n v="0"/>
    <n v="0"/>
    <n v="0"/>
    <n v="0"/>
    <n v="0"/>
    <n v="0"/>
    <n v="0"/>
    <n v="0"/>
    <n v="0"/>
    <n v="0"/>
    <n v="0"/>
    <n v="0"/>
    <n v="0"/>
    <n v="0"/>
    <n v="0"/>
    <n v="0"/>
    <n v="0"/>
    <n v="0"/>
    <n v="0"/>
    <n v="0"/>
    <n v="0"/>
    <n v="0"/>
    <n v="0"/>
    <n v="0"/>
    <n v="0"/>
    <n v="0"/>
    <n v="0"/>
  </r>
  <r>
    <s v="Rosentrater"/>
    <s v="Programs"/>
    <s v="Asset Condition"/>
    <s v="Capital Equipment Program"/>
    <s v="ED"/>
    <s v="WA"/>
    <x v="7"/>
    <s v="General - Other"/>
    <s v="2024"/>
    <n v="1"/>
    <n v="0"/>
    <m/>
    <n v="50149.4"/>
    <m/>
    <m/>
    <n v="29431.279999999999"/>
    <n v="94632.45"/>
    <n v="28525.55"/>
    <n v="157770.01"/>
    <n v="147220.32999999999"/>
    <n v="28827.07"/>
    <n v="81314.929999999993"/>
    <n v="22989.11"/>
    <n v="640860.13"/>
    <n v="0"/>
    <n v="0"/>
    <n v="0"/>
    <n v="640860.13"/>
    <n v="0"/>
    <n v="50149.4"/>
    <n v="0"/>
    <n v="0"/>
    <n v="29431.279999999999"/>
    <n v="94632.45"/>
    <n v="28525.55"/>
    <n v="157770.01"/>
    <n v="147220.32999999999"/>
    <n v="28827.07"/>
    <n v="81314.929999999993"/>
    <n v="22989.11"/>
    <n v="640860.13"/>
    <n v="0"/>
    <n v="0"/>
    <n v="0"/>
    <n v="640860.13"/>
    <n v="0"/>
    <n v="0"/>
    <n v="0"/>
    <n v="0"/>
    <n v="0"/>
    <n v="0"/>
    <n v="0"/>
    <n v="0"/>
    <n v="0"/>
    <n v="0"/>
    <n v="0"/>
    <n v="0"/>
    <n v="0"/>
    <n v="0"/>
    <n v="0"/>
    <n v="0"/>
    <n v="0"/>
  </r>
  <r>
    <s v="Rosentrater"/>
    <s v="Programs"/>
    <s v="Asset Condition"/>
    <s v="Capital Equipment Program"/>
    <s v="GD"/>
    <s v="AA"/>
    <x v="7"/>
    <s v="General - Other"/>
    <s v="2024"/>
    <n v="0"/>
    <n v="0.50189581949999995"/>
    <m/>
    <m/>
    <m/>
    <n v="6085.41"/>
    <n v="28624.91"/>
    <n v="1607.6"/>
    <n v="10252.76"/>
    <n v="21.96"/>
    <n v="12898.36"/>
    <n v="102.78"/>
    <n v="30290.98"/>
    <m/>
    <n v="89884.76"/>
    <n v="0"/>
    <n v="0"/>
    <n v="0"/>
    <n v="89884.76"/>
    <n v="0"/>
    <n v="0"/>
    <n v="0"/>
    <n v="0"/>
    <n v="0"/>
    <n v="0"/>
    <n v="0"/>
    <n v="0"/>
    <n v="0"/>
    <n v="0"/>
    <n v="0"/>
    <n v="0"/>
    <n v="0"/>
    <n v="0"/>
    <n v="0"/>
    <n v="0"/>
    <n v="0"/>
    <n v="0"/>
    <n v="0"/>
    <n v="0"/>
    <n v="3054.2418389434947"/>
    <n v="14366.722662563743"/>
    <n v="806.84771942819987"/>
    <n v="5145.8173823368197"/>
    <n v="11.021632196219999"/>
    <n v="6473.6329624060199"/>
    <n v="51.584852328209998"/>
    <n v="15202.916230558109"/>
    <n v="0"/>
    <n v="45112.785280760814"/>
    <n v="0"/>
    <n v="0"/>
    <n v="0"/>
    <n v="45112.785280760814"/>
  </r>
  <r>
    <s v="Rosentrater"/>
    <s v="Programs"/>
    <s v="Asset Condition"/>
    <s v="Capital Equipment Program"/>
    <s v="GD"/>
    <s v="ID"/>
    <x v="7"/>
    <s v="General - Other"/>
    <s v="2024"/>
    <n v="0"/>
    <n v="0"/>
    <m/>
    <m/>
    <n v="5785.73"/>
    <m/>
    <m/>
    <n v="3483.94"/>
    <m/>
    <m/>
    <n v="28927.98"/>
    <n v="10667.16"/>
    <n v="9542.9699999999993"/>
    <m/>
    <n v="58407.78"/>
    <n v="0"/>
    <n v="0"/>
    <n v="0"/>
    <n v="58407.78"/>
    <n v="0"/>
    <n v="0"/>
    <n v="0"/>
    <n v="0"/>
    <n v="0"/>
    <n v="0"/>
    <n v="0"/>
    <n v="0"/>
    <n v="0"/>
    <n v="0"/>
    <n v="0"/>
    <n v="0"/>
    <n v="0"/>
    <n v="0"/>
    <n v="0"/>
    <n v="0"/>
    <n v="0"/>
    <n v="0"/>
    <n v="0"/>
    <n v="0"/>
    <n v="0"/>
    <n v="0"/>
    <n v="0"/>
    <n v="0"/>
    <n v="0"/>
    <n v="0"/>
    <n v="0"/>
    <n v="0"/>
    <n v="0"/>
    <n v="0"/>
    <n v="0"/>
    <n v="0"/>
    <n v="0"/>
    <n v="0"/>
  </r>
  <r>
    <s v="Rosentrater"/>
    <s v="Programs"/>
    <s v="Asset Condition"/>
    <s v="Capital Equipment Program"/>
    <s v="GD"/>
    <s v="OR"/>
    <x v="7"/>
    <s v="General - Other"/>
    <s v="2024"/>
    <n v="0"/>
    <n v="0"/>
    <m/>
    <m/>
    <n v="1712.64"/>
    <n v="153310.54999999999"/>
    <n v="89949.82"/>
    <n v="21134.66"/>
    <n v="4484.7700000000004"/>
    <n v="44964.69"/>
    <n v="13691.87"/>
    <n v="6227.43"/>
    <n v="1989.26"/>
    <m/>
    <n v="337465.69"/>
    <n v="0"/>
    <n v="0"/>
    <n v="0"/>
    <n v="337465.69"/>
    <n v="0"/>
    <n v="0"/>
    <n v="0"/>
    <n v="0"/>
    <n v="0"/>
    <n v="0"/>
    <n v="0"/>
    <n v="0"/>
    <n v="0"/>
    <n v="0"/>
    <n v="0"/>
    <n v="0"/>
    <n v="0"/>
    <n v="0"/>
    <n v="0"/>
    <n v="0"/>
    <n v="0"/>
    <n v="0"/>
    <n v="0"/>
    <n v="0"/>
    <n v="0"/>
    <n v="0"/>
    <n v="0"/>
    <n v="0"/>
    <n v="0"/>
    <n v="0"/>
    <n v="0"/>
    <n v="0"/>
    <n v="0"/>
    <n v="0"/>
    <n v="0"/>
    <n v="0"/>
    <n v="0"/>
    <n v="0"/>
  </r>
  <r>
    <s v="Rosentrater"/>
    <s v="Programs"/>
    <s v="Asset Condition"/>
    <s v="Capital Equipment Program"/>
    <s v="GD"/>
    <s v="WA"/>
    <x v="7"/>
    <s v="General - Other"/>
    <s v="2024"/>
    <n v="0"/>
    <n v="1"/>
    <n v="9080.07"/>
    <m/>
    <n v="1471.63"/>
    <n v="25574.41"/>
    <n v="147195.29999999999"/>
    <n v="25184.54"/>
    <n v="15192.31"/>
    <n v="6255.52"/>
    <n v="35278.97"/>
    <n v="22423.61"/>
    <n v="17013.93"/>
    <m/>
    <n v="304670.28999999998"/>
    <n v="0"/>
    <n v="0"/>
    <n v="0"/>
    <n v="304670.28999999998"/>
    <n v="0"/>
    <n v="0"/>
    <n v="0"/>
    <n v="0"/>
    <n v="0"/>
    <n v="0"/>
    <n v="0"/>
    <n v="0"/>
    <n v="0"/>
    <n v="0"/>
    <n v="0"/>
    <n v="0"/>
    <n v="0"/>
    <n v="0"/>
    <n v="0"/>
    <n v="0"/>
    <n v="0"/>
    <n v="9080.07"/>
    <n v="0"/>
    <n v="1471.63"/>
    <n v="25574.41"/>
    <n v="147195.29999999999"/>
    <n v="25184.54"/>
    <n v="15192.31"/>
    <n v="6255.52"/>
    <n v="35278.97"/>
    <n v="22423.61"/>
    <n v="17013.93"/>
    <n v="0"/>
    <n v="304670.28999999998"/>
    <n v="0"/>
    <n v="0"/>
    <n v="0"/>
    <n v="304670.28999999998"/>
  </r>
  <r>
    <s v="Rosentrater"/>
    <s v="Programs"/>
    <s v="Asset Condition"/>
    <s v="Distribution Grid Modernization"/>
    <s v="ED"/>
    <s v="ID"/>
    <x v="9"/>
    <s v="E Distribution"/>
    <s v="2024"/>
    <n v="0"/>
    <n v="0"/>
    <m/>
    <m/>
    <n v="0"/>
    <n v="1608.77"/>
    <n v="4376.2199999999993"/>
    <n v="105013.40000000001"/>
    <n v="53823.35"/>
    <n v="106121.11"/>
    <n v="4309.1899999999996"/>
    <n v="4214.4799999999996"/>
    <n v="7148.82"/>
    <n v="38137.67"/>
    <n v="324753.01"/>
    <n v="0"/>
    <n v="0"/>
    <n v="0"/>
    <n v="324753.01"/>
    <n v="0"/>
    <n v="0"/>
    <n v="0"/>
    <n v="0"/>
    <n v="0"/>
    <n v="0"/>
    <n v="0"/>
    <n v="0"/>
    <n v="0"/>
    <n v="0"/>
    <n v="0"/>
    <n v="0"/>
    <n v="0"/>
    <n v="0"/>
    <n v="0"/>
    <n v="0"/>
    <n v="0"/>
    <n v="0"/>
    <n v="0"/>
    <n v="0"/>
    <n v="0"/>
    <n v="0"/>
    <n v="0"/>
    <n v="0"/>
    <n v="0"/>
    <n v="0"/>
    <n v="0"/>
    <n v="0"/>
    <n v="0"/>
    <n v="0"/>
    <n v="0"/>
    <n v="0"/>
    <n v="0"/>
    <n v="0"/>
  </r>
  <r>
    <s v="Rosentrater"/>
    <s v="Programs"/>
    <s v="Asset Condition"/>
    <s v="Distribution Grid Modernization"/>
    <s v="ED"/>
    <s v="WA"/>
    <x v="9"/>
    <s v="E Distribution"/>
    <s v="2024"/>
    <n v="1"/>
    <n v="0"/>
    <n v="1045.6300000000001"/>
    <n v="9459.41"/>
    <n v="922.68000000000006"/>
    <m/>
    <m/>
    <m/>
    <m/>
    <m/>
    <m/>
    <m/>
    <m/>
    <n v="783253.86"/>
    <n v="794681.58"/>
    <n v="0"/>
    <n v="0"/>
    <n v="0"/>
    <n v="794681.58"/>
    <n v="1045.6300000000001"/>
    <n v="9459.41"/>
    <n v="922.68000000000006"/>
    <n v="0"/>
    <n v="0"/>
    <n v="0"/>
    <n v="0"/>
    <n v="0"/>
    <n v="0"/>
    <n v="0"/>
    <n v="0"/>
    <n v="783253.86"/>
    <n v="794681.58"/>
    <n v="0"/>
    <n v="0"/>
    <n v="0"/>
    <n v="794681.58"/>
    <n v="0"/>
    <n v="0"/>
    <n v="0"/>
    <n v="0"/>
    <n v="0"/>
    <n v="0"/>
    <n v="0"/>
    <n v="0"/>
    <n v="0"/>
    <n v="0"/>
    <n v="0"/>
    <n v="0"/>
    <n v="0"/>
    <n v="0"/>
    <n v="0"/>
    <n v="0"/>
    <n v="0"/>
  </r>
  <r>
    <s v="Rosentrater"/>
    <s v="Programs"/>
    <s v="Asset Condition"/>
    <s v="Distribution Minor Rebuild"/>
    <s v="ED"/>
    <s v="ID"/>
    <x v="9"/>
    <s v="E Distribution"/>
    <s v="2024"/>
    <n v="0"/>
    <n v="0"/>
    <n v="361475.97000000038"/>
    <n v="303573.52999999997"/>
    <n v="411335.27999999985"/>
    <n v="505573.91000000044"/>
    <n v="464690.69000000024"/>
    <n v="620896.54999999993"/>
    <n v="438008.9499999996"/>
    <n v="571678.08999999939"/>
    <n v="-34050.230000000069"/>
    <n v="350972.2900000001"/>
    <n v="433229.5900000002"/>
    <n v="224758.33999999997"/>
    <n v="4652142.96"/>
    <n v="0"/>
    <n v="0"/>
    <n v="0"/>
    <n v="4652142.96"/>
    <n v="0"/>
    <n v="0"/>
    <n v="0"/>
    <n v="0"/>
    <n v="0"/>
    <n v="0"/>
    <n v="0"/>
    <n v="0"/>
    <n v="0"/>
    <n v="0"/>
    <n v="0"/>
    <n v="0"/>
    <n v="0"/>
    <n v="0"/>
    <n v="0"/>
    <n v="0"/>
    <n v="0"/>
    <n v="0"/>
    <n v="0"/>
    <n v="0"/>
    <n v="0"/>
    <n v="0"/>
    <n v="0"/>
    <n v="0"/>
    <n v="0"/>
    <n v="0"/>
    <n v="0"/>
    <n v="0"/>
    <n v="0"/>
    <n v="0"/>
    <n v="0"/>
    <n v="0"/>
    <n v="0"/>
    <n v="0"/>
  </r>
  <r>
    <s v="Rosentrater"/>
    <s v="Programs"/>
    <s v="Asset Condition"/>
    <s v="Distribution Minor Rebuild"/>
    <s v="ED"/>
    <s v="WA"/>
    <x v="9"/>
    <s v="E Distribution"/>
    <s v="2024"/>
    <n v="1"/>
    <n v="0"/>
    <n v="400837.31"/>
    <n v="485306.45999999996"/>
    <n v="741071.93000000017"/>
    <n v="686753.7200000002"/>
    <n v="853838.98000000056"/>
    <n v="1082365.6599999995"/>
    <n v="782491.4800000001"/>
    <n v="790267.05999999959"/>
    <n v="507439.94000000012"/>
    <n v="491733.89000000019"/>
    <n v="415458.33000000037"/>
    <n v="565007.9299999997"/>
    <n v="7802572.6900000013"/>
    <n v="0"/>
    <n v="0"/>
    <n v="0"/>
    <n v="7802572.6900000013"/>
    <n v="400837.31"/>
    <n v="485306.45999999996"/>
    <n v="741071.93000000017"/>
    <n v="686753.7200000002"/>
    <n v="853838.98000000056"/>
    <n v="1082365.6599999995"/>
    <n v="782491.4800000001"/>
    <n v="790267.05999999959"/>
    <n v="507439.94000000012"/>
    <n v="491733.89000000019"/>
    <n v="415458.33000000037"/>
    <n v="565007.9299999997"/>
    <n v="7802572.6900000013"/>
    <n v="0"/>
    <n v="0"/>
    <n v="0"/>
    <n v="7802572.6900000013"/>
    <n v="0"/>
    <n v="0"/>
    <n v="0"/>
    <n v="0"/>
    <n v="0"/>
    <n v="0"/>
    <n v="0"/>
    <n v="0"/>
    <n v="0"/>
    <n v="0"/>
    <n v="0"/>
    <n v="0"/>
    <n v="0"/>
    <n v="0"/>
    <n v="0"/>
    <n v="0"/>
    <n v="0"/>
  </r>
  <r>
    <s v="Rosentrater"/>
    <s v="Programs"/>
    <s v="Asset Condition"/>
    <s v="Downtown Network - Asset Condition"/>
    <s v="ED"/>
    <s v="WA"/>
    <x v="9"/>
    <s v="E Distribution"/>
    <s v="2024"/>
    <n v="1"/>
    <n v="0"/>
    <n v="201196.94999999998"/>
    <n v="159902.84000000003"/>
    <n v="144685.07999999999"/>
    <n v="239689.06"/>
    <n v="160742.19"/>
    <n v="360781.69999999995"/>
    <n v="179070.66999999998"/>
    <n v="279223.71000000002"/>
    <n v="267621.93"/>
    <n v="142764.16999999998"/>
    <n v="77723.37"/>
    <n v="37276.769999999997"/>
    <n v="2250678.44"/>
    <n v="0"/>
    <n v="0"/>
    <n v="0"/>
    <n v="2250678.44"/>
    <n v="201196.94999999998"/>
    <n v="159902.84000000003"/>
    <n v="144685.07999999999"/>
    <n v="239689.06"/>
    <n v="160742.19"/>
    <n v="360781.69999999995"/>
    <n v="179070.66999999998"/>
    <n v="279223.71000000002"/>
    <n v="267621.93"/>
    <n v="142764.16999999998"/>
    <n v="77723.37"/>
    <n v="37276.769999999997"/>
    <n v="2250678.44"/>
    <n v="0"/>
    <n v="0"/>
    <n v="0"/>
    <n v="2250678.44"/>
    <n v="0"/>
    <n v="0"/>
    <n v="0"/>
    <n v="0"/>
    <n v="0"/>
    <n v="0"/>
    <n v="0"/>
    <n v="0"/>
    <n v="0"/>
    <n v="0"/>
    <n v="0"/>
    <n v="0"/>
    <n v="0"/>
    <n v="0"/>
    <n v="0"/>
    <n v="0"/>
    <n v="0"/>
  </r>
  <r>
    <s v="Rosentrater"/>
    <s v="Programs"/>
    <s v="Asset Condition"/>
    <s v="Fleet Services Capital Plan"/>
    <s v="CD"/>
    <s v="AN"/>
    <x v="8"/>
    <s v="Transportation"/>
    <s v="2024"/>
    <n v="0.52713639880000007"/>
    <n v="0.16611495299999998"/>
    <m/>
    <n v="0"/>
    <n v="0"/>
    <n v="85752.24"/>
    <n v="4672.68"/>
    <n v="4964.83"/>
    <m/>
    <m/>
    <n v="50117.3"/>
    <n v="103053.59"/>
    <m/>
    <m/>
    <n v="248560.64000000001"/>
    <n v="0"/>
    <n v="0"/>
    <n v="0"/>
    <n v="248560.64000000001"/>
    <n v="0"/>
    <n v="0"/>
    <n v="0"/>
    <n v="45203.126982633323"/>
    <n v="2463.1397079447843"/>
    <n v="2617.1426068542041"/>
    <n v="0"/>
    <n v="0"/>
    <n v="26418.653039579243"/>
    <n v="54323.2983160117"/>
    <n v="0"/>
    <n v="0"/>
    <n v="131025.36065302326"/>
    <n v="0"/>
    <n v="0"/>
    <n v="0"/>
    <n v="131025.36065302326"/>
    <n v="0"/>
    <n v="0"/>
    <n v="0"/>
    <n v="14244.729317244719"/>
    <n v="776.20201858403993"/>
    <n v="824.73250210298988"/>
    <n v="0"/>
    <n v="0"/>
    <n v="8325.2329339868993"/>
    <n v="17118.742259331266"/>
    <n v="0"/>
    <n v="0"/>
    <n v="41289.639031249913"/>
    <n v="0"/>
    <n v="0"/>
    <n v="0"/>
    <n v="41289.639031249913"/>
  </r>
  <r>
    <s v="Rosentrater"/>
    <s v="Programs"/>
    <s v="Asset Condition"/>
    <s v="Fleet Services Capital Plan"/>
    <s v="CD"/>
    <s v="WA"/>
    <x v="7"/>
    <s v="General - Other"/>
    <s v="2024"/>
    <n v="0.77217999999999998"/>
    <n v="0.22781999999999999"/>
    <m/>
    <n v="4950.41"/>
    <m/>
    <m/>
    <m/>
    <m/>
    <m/>
    <m/>
    <m/>
    <m/>
    <m/>
    <m/>
    <n v="4950.41"/>
    <n v="0"/>
    <n v="0"/>
    <n v="0"/>
    <n v="4950.41"/>
    <n v="0"/>
    <n v="3822.6075937999999"/>
    <n v="0"/>
    <n v="0"/>
    <n v="0"/>
    <n v="0"/>
    <n v="0"/>
    <n v="0"/>
    <n v="0"/>
    <n v="0"/>
    <n v="0"/>
    <n v="0"/>
    <n v="3822.6075937999999"/>
    <n v="0"/>
    <n v="0"/>
    <n v="0"/>
    <n v="3822.6075937999999"/>
    <n v="0"/>
    <n v="1127.8024062"/>
    <n v="0"/>
    <n v="0"/>
    <n v="0"/>
    <n v="0"/>
    <n v="0"/>
    <n v="0"/>
    <n v="0"/>
    <n v="0"/>
    <n v="0"/>
    <n v="0"/>
    <n v="1127.8024062"/>
    <n v="0"/>
    <n v="0"/>
    <n v="0"/>
    <n v="1127.8024062"/>
  </r>
  <r>
    <s v="Rosentrater"/>
    <s v="Programs"/>
    <s v="Asset Condition"/>
    <s v="Fleet Services Capital Plan"/>
    <s v="ED"/>
    <s v="AN"/>
    <x v="7"/>
    <s v="General - Other"/>
    <s v="2024"/>
    <n v="0.68266000000000004"/>
    <n v="0"/>
    <n v="0"/>
    <m/>
    <n v="169165"/>
    <m/>
    <m/>
    <m/>
    <n v="0"/>
    <m/>
    <m/>
    <m/>
    <m/>
    <m/>
    <n v="169165"/>
    <n v="0"/>
    <n v="0"/>
    <n v="0"/>
    <n v="169165"/>
    <n v="0"/>
    <n v="0"/>
    <n v="115482.17890000001"/>
    <n v="0"/>
    <n v="0"/>
    <n v="0"/>
    <n v="0"/>
    <n v="0"/>
    <n v="0"/>
    <n v="0"/>
    <n v="0"/>
    <n v="0"/>
    <n v="115482.17890000001"/>
    <n v="0"/>
    <n v="0"/>
    <n v="0"/>
    <n v="115482.17890000001"/>
    <n v="0"/>
    <n v="0"/>
    <n v="0"/>
    <n v="0"/>
    <n v="0"/>
    <n v="0"/>
    <n v="0"/>
    <n v="0"/>
    <n v="0"/>
    <n v="0"/>
    <n v="0"/>
    <n v="0"/>
    <n v="0"/>
    <n v="0"/>
    <n v="0"/>
    <n v="0"/>
    <n v="0"/>
  </r>
  <r>
    <s v="Rosentrater"/>
    <s v="Programs"/>
    <s v="Asset Condition"/>
    <s v="Fleet Services Capital Plan"/>
    <s v="ED"/>
    <s v="AN"/>
    <x v="8"/>
    <s v="Transportation"/>
    <s v="2024"/>
    <n v="0.68266000000000004"/>
    <n v="0"/>
    <n v="739.38000000000466"/>
    <n v="274076.90000000002"/>
    <n v="103908.65"/>
    <n v="567664.93999999994"/>
    <n v="35194.54"/>
    <m/>
    <n v="73778.41"/>
    <n v="341.97"/>
    <n v="20677.740000000002"/>
    <n v="266133.87"/>
    <n v="258663.45"/>
    <n v="236827.12"/>
    <n v="1838006.9699999997"/>
    <n v="0"/>
    <n v="0"/>
    <n v="0"/>
    <n v="1838006.9699999997"/>
    <n v="504.74515080000322"/>
    <n v="187101.33655400004"/>
    <n v="70934.279009000005"/>
    <n v="387522.1479404"/>
    <n v="24025.904676400001"/>
    <n v="0"/>
    <n v="50365.569370600009"/>
    <n v="233.44924020000002"/>
    <n v="14115.865988400003"/>
    <n v="181678.9476942"/>
    <n v="176579.19077700001"/>
    <n v="161672.4017392"/>
    <n v="1254733.8381401999"/>
    <n v="0"/>
    <n v="0"/>
    <n v="0"/>
    <n v="1254733.8381401999"/>
    <n v="0"/>
    <n v="0"/>
    <n v="0"/>
    <n v="0"/>
    <n v="0"/>
    <n v="0"/>
    <n v="0"/>
    <n v="0"/>
    <n v="0"/>
    <n v="0"/>
    <n v="0"/>
    <n v="0"/>
    <n v="0"/>
    <n v="0"/>
    <n v="0"/>
    <n v="0"/>
    <n v="0"/>
  </r>
  <r>
    <s v="Rosentrater"/>
    <s v="Programs"/>
    <s v="Asset Condition"/>
    <s v="Fleet Services Capital Plan"/>
    <s v="ED"/>
    <s v="ID"/>
    <x v="8"/>
    <s v="Transportation"/>
    <s v="2024"/>
    <n v="0"/>
    <n v="0"/>
    <m/>
    <n v="0"/>
    <m/>
    <n v="0"/>
    <n v="105902"/>
    <n v="529384.53999999992"/>
    <m/>
    <n v="6193.45"/>
    <m/>
    <n v="878155.82000000007"/>
    <n v="259130.61"/>
    <n v="-18684.71"/>
    <n v="1760081.71"/>
    <n v="0"/>
    <n v="0"/>
    <n v="0"/>
    <n v="1760081.71"/>
    <n v="0"/>
    <n v="0"/>
    <n v="0"/>
    <n v="0"/>
    <n v="0"/>
    <n v="0"/>
    <n v="0"/>
    <n v="0"/>
    <n v="0"/>
    <n v="0"/>
    <n v="0"/>
    <n v="0"/>
    <n v="0"/>
    <n v="0"/>
    <n v="0"/>
    <n v="0"/>
    <n v="0"/>
    <n v="0"/>
    <n v="0"/>
    <n v="0"/>
    <n v="0"/>
    <n v="0"/>
    <n v="0"/>
    <n v="0"/>
    <n v="0"/>
    <n v="0"/>
    <n v="0"/>
    <n v="0"/>
    <n v="0"/>
    <n v="0"/>
    <n v="0"/>
    <n v="0"/>
    <n v="0"/>
    <n v="0"/>
  </r>
  <r>
    <s v="Rosentrater"/>
    <s v="Programs"/>
    <s v="Asset Condition"/>
    <s v="Fleet Services Capital Plan"/>
    <s v="ED"/>
    <s v="WA"/>
    <x v="8"/>
    <s v="Transportation"/>
    <s v="2024"/>
    <n v="1"/>
    <n v="0"/>
    <m/>
    <n v="0"/>
    <n v="0"/>
    <n v="0"/>
    <n v="180417.29"/>
    <m/>
    <m/>
    <m/>
    <m/>
    <m/>
    <n v="50876.25"/>
    <n v="262550.57"/>
    <n v="493844.11"/>
    <n v="0"/>
    <n v="0"/>
    <n v="0"/>
    <n v="493844.11"/>
    <n v="0"/>
    <n v="0"/>
    <n v="0"/>
    <n v="0"/>
    <n v="180417.29"/>
    <n v="0"/>
    <n v="0"/>
    <n v="0"/>
    <n v="0"/>
    <n v="0"/>
    <n v="50876.25"/>
    <n v="262550.57"/>
    <n v="493844.11"/>
    <n v="0"/>
    <n v="0"/>
    <n v="0"/>
    <n v="493844.11"/>
    <n v="0"/>
    <n v="0"/>
    <n v="0"/>
    <n v="0"/>
    <n v="0"/>
    <n v="0"/>
    <n v="0"/>
    <n v="0"/>
    <n v="0"/>
    <n v="0"/>
    <n v="0"/>
    <n v="0"/>
    <n v="0"/>
    <n v="0"/>
    <n v="0"/>
    <n v="0"/>
    <n v="0"/>
  </r>
  <r>
    <s v="Rosentrater"/>
    <s v="Programs"/>
    <s v="Asset Condition"/>
    <s v="Fleet Services Capital Plan"/>
    <s v="GD"/>
    <s v="AN"/>
    <x v="8"/>
    <s v="Transportation"/>
    <s v="2024"/>
    <n v="0"/>
    <n v="0.72914999999999996"/>
    <n v="0"/>
    <m/>
    <n v="0"/>
    <m/>
    <m/>
    <m/>
    <m/>
    <m/>
    <n v="192443.59"/>
    <n v="1359.71"/>
    <m/>
    <m/>
    <n v="193803.3"/>
    <n v="0"/>
    <n v="0"/>
    <n v="0"/>
    <n v="193803.3"/>
    <n v="0"/>
    <n v="0"/>
    <n v="0"/>
    <n v="0"/>
    <n v="0"/>
    <n v="0"/>
    <n v="0"/>
    <n v="0"/>
    <n v="0"/>
    <n v="0"/>
    <n v="0"/>
    <n v="0"/>
    <n v="0"/>
    <n v="0"/>
    <n v="0"/>
    <n v="0"/>
    <n v="0"/>
    <n v="0"/>
    <n v="0"/>
    <n v="0"/>
    <n v="0"/>
    <n v="0"/>
    <n v="0"/>
    <n v="0"/>
    <n v="0"/>
    <n v="140320.24364849998"/>
    <n v="991.43254649999994"/>
    <n v="0"/>
    <n v="0"/>
    <n v="141311.67619499998"/>
    <n v="0"/>
    <n v="0"/>
    <n v="0"/>
    <n v="141311.67619499998"/>
  </r>
  <r>
    <s v="Rosentrater"/>
    <s v="Programs"/>
    <s v="Asset Condition"/>
    <s v="Fleet Services Capital Plan"/>
    <s v="GD"/>
    <s v="ID"/>
    <x v="8"/>
    <s v="Transportation"/>
    <s v="2024"/>
    <n v="0"/>
    <n v="0"/>
    <m/>
    <m/>
    <m/>
    <n v="142368.18"/>
    <m/>
    <m/>
    <m/>
    <m/>
    <m/>
    <m/>
    <m/>
    <n v="157097.69"/>
    <n v="299465.87"/>
    <n v="0"/>
    <n v="0"/>
    <n v="0"/>
    <n v="299465.87"/>
    <n v="0"/>
    <n v="0"/>
    <n v="0"/>
    <n v="0"/>
    <n v="0"/>
    <n v="0"/>
    <n v="0"/>
    <n v="0"/>
    <n v="0"/>
    <n v="0"/>
    <n v="0"/>
    <n v="0"/>
    <n v="0"/>
    <n v="0"/>
    <n v="0"/>
    <n v="0"/>
    <n v="0"/>
    <n v="0"/>
    <n v="0"/>
    <n v="0"/>
    <n v="0"/>
    <n v="0"/>
    <n v="0"/>
    <n v="0"/>
    <n v="0"/>
    <n v="0"/>
    <n v="0"/>
    <n v="0"/>
    <n v="0"/>
    <n v="0"/>
    <n v="0"/>
    <n v="0"/>
    <n v="0"/>
    <n v="0"/>
  </r>
  <r>
    <s v="Rosentrater"/>
    <s v="Programs"/>
    <s v="Asset Condition"/>
    <s v="Fleet Services Capital Plan"/>
    <s v="GD"/>
    <s v="OR"/>
    <x v="8"/>
    <s v="Transportation"/>
    <s v="2024"/>
    <n v="0"/>
    <n v="0"/>
    <n v="0"/>
    <m/>
    <m/>
    <m/>
    <m/>
    <m/>
    <m/>
    <m/>
    <m/>
    <n v="304675.40000000002"/>
    <n v="164459.76999999999"/>
    <n v="155763.57"/>
    <n v="624898.74"/>
    <n v="0"/>
    <n v="0"/>
    <n v="0"/>
    <n v="624898.74"/>
    <n v="0"/>
    <n v="0"/>
    <n v="0"/>
    <n v="0"/>
    <n v="0"/>
    <n v="0"/>
    <n v="0"/>
    <n v="0"/>
    <n v="0"/>
    <n v="0"/>
    <n v="0"/>
    <n v="0"/>
    <n v="0"/>
    <n v="0"/>
    <n v="0"/>
    <n v="0"/>
    <n v="0"/>
    <n v="0"/>
    <n v="0"/>
    <n v="0"/>
    <n v="0"/>
    <n v="0"/>
    <n v="0"/>
    <n v="0"/>
    <n v="0"/>
    <n v="0"/>
    <n v="0"/>
    <n v="0"/>
    <n v="0"/>
    <n v="0"/>
    <n v="0"/>
    <n v="0"/>
    <n v="0"/>
    <n v="0"/>
  </r>
  <r>
    <s v="Rosentrater"/>
    <s v="Programs"/>
    <s v="Asset Condition"/>
    <s v="Fleet Services Capital Plan"/>
    <s v="GD"/>
    <s v="WA"/>
    <x v="7"/>
    <s v="General - Other"/>
    <s v="2024"/>
    <n v="0"/>
    <n v="1"/>
    <m/>
    <m/>
    <n v="16124.86"/>
    <m/>
    <m/>
    <m/>
    <m/>
    <m/>
    <m/>
    <m/>
    <m/>
    <m/>
    <n v="16124.86"/>
    <n v="0"/>
    <n v="0"/>
    <n v="0"/>
    <n v="16124.86"/>
    <n v="0"/>
    <n v="0"/>
    <n v="0"/>
    <n v="0"/>
    <n v="0"/>
    <n v="0"/>
    <n v="0"/>
    <n v="0"/>
    <n v="0"/>
    <n v="0"/>
    <n v="0"/>
    <n v="0"/>
    <n v="0"/>
    <n v="0"/>
    <n v="0"/>
    <n v="0"/>
    <n v="0"/>
    <n v="0"/>
    <n v="0"/>
    <n v="16124.86"/>
    <n v="0"/>
    <n v="0"/>
    <n v="0"/>
    <n v="0"/>
    <n v="0"/>
    <n v="0"/>
    <n v="0"/>
    <n v="0"/>
    <n v="0"/>
    <n v="16124.86"/>
    <n v="0"/>
    <n v="0"/>
    <n v="0"/>
    <n v="16124.86"/>
  </r>
  <r>
    <s v="Rosentrater"/>
    <s v="Programs"/>
    <s v="Asset Condition"/>
    <s v="Fleet Services Capital Plan"/>
    <s v="GD"/>
    <s v="WA"/>
    <x v="8"/>
    <s v="Transportation"/>
    <s v="2024"/>
    <n v="0"/>
    <n v="1"/>
    <n v="24637.83"/>
    <n v="336939.17"/>
    <n v="178327.18"/>
    <n v="293147.52000000002"/>
    <n v="774851.91"/>
    <n v="109375.15000000001"/>
    <n v="299.25"/>
    <n v="161263.29999999999"/>
    <n v="377162.83999999997"/>
    <n v="186861.5"/>
    <n v="175049.87"/>
    <n v="334350.82999999996"/>
    <n v="2952266.35"/>
    <n v="0"/>
    <n v="0"/>
    <n v="0"/>
    <n v="2952266.35"/>
    <n v="0"/>
    <n v="0"/>
    <n v="0"/>
    <n v="0"/>
    <n v="0"/>
    <n v="0"/>
    <n v="0"/>
    <n v="0"/>
    <n v="0"/>
    <n v="0"/>
    <n v="0"/>
    <n v="0"/>
    <n v="0"/>
    <n v="0"/>
    <n v="0"/>
    <n v="0"/>
    <n v="0"/>
    <n v="24637.83"/>
    <n v="336939.17"/>
    <n v="178327.18"/>
    <n v="293147.52000000002"/>
    <n v="774851.91"/>
    <n v="109375.15000000001"/>
    <n v="299.25"/>
    <n v="161263.29999999999"/>
    <n v="377162.83999999997"/>
    <n v="186861.5"/>
    <n v="175049.87"/>
    <n v="334350.82999999996"/>
    <n v="2952266.35"/>
    <n v="0"/>
    <n v="0"/>
    <n v="0"/>
    <n v="2952266.35"/>
  </r>
  <r>
    <s v="Rosentrater"/>
    <s v="Programs"/>
    <s v="Asset Condition"/>
    <s v="Gas Regulator Station Replacement Program"/>
    <s v="GD"/>
    <s v="ID"/>
    <x v="11"/>
    <s v="G Distribution"/>
    <s v="2024"/>
    <n v="0"/>
    <n v="0"/>
    <n v="-19517.170000000002"/>
    <n v="18868.22"/>
    <m/>
    <m/>
    <n v="2787.53"/>
    <n v="532.07000000000005"/>
    <m/>
    <n v="5159.99"/>
    <m/>
    <n v="137726.19"/>
    <n v="108835.32"/>
    <n v="7778.63"/>
    <n v="262170.78000000003"/>
    <n v="0"/>
    <n v="0"/>
    <n v="0"/>
    <n v="262170.78000000003"/>
    <n v="0"/>
    <n v="0"/>
    <n v="0"/>
    <n v="0"/>
    <n v="0"/>
    <n v="0"/>
    <n v="0"/>
    <n v="0"/>
    <n v="0"/>
    <n v="0"/>
    <n v="0"/>
    <n v="0"/>
    <n v="0"/>
    <n v="0"/>
    <n v="0"/>
    <n v="0"/>
    <n v="0"/>
    <n v="0"/>
    <n v="0"/>
    <n v="0"/>
    <n v="0"/>
    <n v="0"/>
    <n v="0"/>
    <n v="0"/>
    <n v="0"/>
    <n v="0"/>
    <n v="0"/>
    <n v="0"/>
    <n v="0"/>
    <n v="0"/>
    <n v="0"/>
    <n v="0"/>
    <n v="0"/>
    <n v="0"/>
  </r>
  <r>
    <s v="Rosentrater"/>
    <s v="Programs"/>
    <s v="Asset Condition"/>
    <s v="Gas Regulator Station Replacement Program"/>
    <s v="GD"/>
    <s v="OR"/>
    <x v="11"/>
    <s v="G Distribution"/>
    <s v="2024"/>
    <n v="0"/>
    <n v="0"/>
    <n v="70206.66"/>
    <m/>
    <m/>
    <m/>
    <m/>
    <m/>
    <n v="-70206.66"/>
    <m/>
    <n v="3436.67"/>
    <m/>
    <n v="593.27"/>
    <n v="169.26"/>
    <n v="4199.2"/>
    <n v="0"/>
    <n v="0"/>
    <n v="0"/>
    <n v="4199.2"/>
    <n v="0"/>
    <n v="0"/>
    <n v="0"/>
    <n v="0"/>
    <n v="0"/>
    <n v="0"/>
    <n v="0"/>
    <n v="0"/>
    <n v="0"/>
    <n v="0"/>
    <n v="0"/>
    <n v="0"/>
    <n v="0"/>
    <n v="0"/>
    <n v="0"/>
    <n v="0"/>
    <n v="0"/>
    <n v="0"/>
    <n v="0"/>
    <n v="0"/>
    <n v="0"/>
    <n v="0"/>
    <n v="0"/>
    <n v="0"/>
    <n v="0"/>
    <n v="0"/>
    <n v="0"/>
    <n v="0"/>
    <n v="0"/>
    <n v="0"/>
    <n v="0"/>
    <n v="0"/>
    <n v="0"/>
    <n v="0"/>
  </r>
  <r>
    <s v="Rosentrater"/>
    <s v="Programs"/>
    <s v="Asset Condition"/>
    <s v="Gas Regulator Station Replacement Program"/>
    <s v="GD"/>
    <s v="WA"/>
    <x v="11"/>
    <s v="G Distribution"/>
    <s v="2024"/>
    <n v="0"/>
    <n v="1"/>
    <m/>
    <m/>
    <n v="57.699999999999996"/>
    <m/>
    <n v="167.08"/>
    <n v="828.96"/>
    <n v="162161.85999999999"/>
    <n v="171.12"/>
    <n v="1966.7999999999997"/>
    <n v="102538.90999999999"/>
    <n v="36265.74"/>
    <n v="1768.09"/>
    <n v="305926.25999999995"/>
    <n v="0"/>
    <n v="0"/>
    <n v="0"/>
    <n v="305926.25999999995"/>
    <n v="0"/>
    <n v="0"/>
    <n v="0"/>
    <n v="0"/>
    <n v="0"/>
    <n v="0"/>
    <n v="0"/>
    <n v="0"/>
    <n v="0"/>
    <n v="0"/>
    <n v="0"/>
    <n v="0"/>
    <n v="0"/>
    <n v="0"/>
    <n v="0"/>
    <n v="0"/>
    <n v="0"/>
    <n v="0"/>
    <n v="0"/>
    <n v="57.699999999999996"/>
    <n v="0"/>
    <n v="167.08"/>
    <n v="828.96"/>
    <n v="162161.85999999999"/>
    <n v="171.12"/>
    <n v="1966.7999999999997"/>
    <n v="102538.90999999999"/>
    <n v="36265.74"/>
    <n v="1768.09"/>
    <n v="305926.25999999995"/>
    <n v="0"/>
    <n v="0"/>
    <n v="0"/>
    <n v="305926.25999999995"/>
  </r>
  <r>
    <s v="Rosentrater"/>
    <s v="Programs"/>
    <s v="Asset Condition"/>
    <s v="LED Change-Out Program"/>
    <s v="ED"/>
    <s v="ID"/>
    <x v="9"/>
    <s v="E Distribution"/>
    <s v="2024"/>
    <n v="0"/>
    <n v="0"/>
    <n v="4831.43"/>
    <n v="8357.42"/>
    <n v="11096.039999999999"/>
    <n v="6581.37"/>
    <n v="1457.8799999999999"/>
    <n v="2887.3399999999997"/>
    <n v="1568.83"/>
    <n v="5123.92"/>
    <n v="7894.2499999999991"/>
    <n v="2897.4199999999996"/>
    <n v="10666.05"/>
    <n v="12536.400000000001"/>
    <n v="75898.350000000006"/>
    <n v="0"/>
    <n v="0"/>
    <n v="0"/>
    <n v="75898.350000000006"/>
    <n v="0"/>
    <n v="0"/>
    <n v="0"/>
    <n v="0"/>
    <n v="0"/>
    <n v="0"/>
    <n v="0"/>
    <n v="0"/>
    <n v="0"/>
    <n v="0"/>
    <n v="0"/>
    <n v="0"/>
    <n v="0"/>
    <n v="0"/>
    <n v="0"/>
    <n v="0"/>
    <n v="0"/>
    <n v="0"/>
    <n v="0"/>
    <n v="0"/>
    <n v="0"/>
    <n v="0"/>
    <n v="0"/>
    <n v="0"/>
    <n v="0"/>
    <n v="0"/>
    <n v="0"/>
    <n v="0"/>
    <n v="0"/>
    <n v="0"/>
    <n v="0"/>
    <n v="0"/>
    <n v="0"/>
    <n v="0"/>
  </r>
  <r>
    <s v="Rosentrater"/>
    <s v="Programs"/>
    <s v="Asset Condition"/>
    <s v="LED Change-Out Program"/>
    <s v="ED"/>
    <s v="WA"/>
    <x v="9"/>
    <s v="E Distribution"/>
    <s v="2024"/>
    <n v="1"/>
    <n v="0"/>
    <n v="11116.450000000003"/>
    <n v="9728.69"/>
    <n v="10028.65"/>
    <n v="6872.7499999999991"/>
    <n v="4725.0400000000009"/>
    <n v="6457.01"/>
    <n v="5642.0999999999995"/>
    <n v="5138.6900000000014"/>
    <n v="9644.5400000000009"/>
    <n v="5690.7999999999993"/>
    <n v="4465.38"/>
    <n v="8471.49"/>
    <n v="87981.590000000026"/>
    <n v="0"/>
    <n v="0"/>
    <n v="0"/>
    <n v="87981.590000000026"/>
    <n v="11116.450000000003"/>
    <n v="9728.69"/>
    <n v="10028.65"/>
    <n v="6872.7499999999991"/>
    <n v="4725.0400000000009"/>
    <n v="6457.01"/>
    <n v="5642.0999999999995"/>
    <n v="5138.6900000000014"/>
    <n v="9644.5400000000009"/>
    <n v="5690.7999999999993"/>
    <n v="4465.38"/>
    <n v="8471.49"/>
    <n v="87981.590000000026"/>
    <n v="0"/>
    <n v="0"/>
    <n v="0"/>
    <n v="87981.590000000026"/>
    <n v="0"/>
    <n v="0"/>
    <n v="0"/>
    <n v="0"/>
    <n v="0"/>
    <n v="0"/>
    <n v="0"/>
    <n v="0"/>
    <n v="0"/>
    <n v="0"/>
    <n v="0"/>
    <n v="0"/>
    <n v="0"/>
    <n v="0"/>
    <n v="0"/>
    <n v="0"/>
    <n v="0"/>
  </r>
  <r>
    <s v="Rosentrater"/>
    <s v="Programs"/>
    <s v="Asset Condition"/>
    <s v="SCADA - SOO and BuCC"/>
    <s v="CD"/>
    <s v="AA"/>
    <x v="7"/>
    <s v="General - Other"/>
    <s v="2024"/>
    <n v="0.47784834680000005"/>
    <n v="0.15089759249999998"/>
    <n v="528.76"/>
    <m/>
    <n v="103845.22"/>
    <m/>
    <n v="0"/>
    <m/>
    <n v="0"/>
    <n v="-28112.5"/>
    <m/>
    <n v="71685.05"/>
    <n v="1548.01"/>
    <n v="229.23"/>
    <n v="149723.77000000002"/>
    <n v="0"/>
    <n v="0"/>
    <n v="0"/>
    <n v="149723.77000000002"/>
    <n v="252.66709185396803"/>
    <n v="0"/>
    <n v="49622.266700082298"/>
    <n v="0"/>
    <n v="0"/>
    <n v="0"/>
    <n v="0"/>
    <n v="-13433.511649415001"/>
    <n v="0"/>
    <n v="34254.582632775346"/>
    <n v="739.71401932986805"/>
    <n v="109.53717653696401"/>
    <n v="71545.255971163439"/>
    <n v="0"/>
    <n v="0"/>
    <n v="0"/>
    <n v="71545.255971163439"/>
    <n v="79.788611010299988"/>
    <n v="0"/>
    <n v="15669.993690632848"/>
    <n v="0"/>
    <n v="0"/>
    <n v="0"/>
    <n v="0"/>
    <n v="-4242.1085691562494"/>
    <n v="0"/>
    <n v="10817.101463242125"/>
    <n v="233.59098216592497"/>
    <n v="34.590255128774992"/>
    <n v="22592.956433023726"/>
    <n v="0"/>
    <n v="0"/>
    <n v="0"/>
    <n v="22592.956433023726"/>
  </r>
  <r>
    <s v="Rosentrater"/>
    <s v="Programs"/>
    <s v="Asset Condition"/>
    <s v="SCADA - SOO and BuCC"/>
    <s v="CD"/>
    <s v="AA"/>
    <x v="7"/>
    <s v="Hardware"/>
    <s v="2024"/>
    <n v="0.47784834680000005"/>
    <n v="0.15089759249999998"/>
    <n v="56.14"/>
    <n v="2866.5299999999997"/>
    <n v="2345.3000000000002"/>
    <n v="3701.47"/>
    <m/>
    <n v="1043.6599999999999"/>
    <n v="215.81999999999243"/>
    <n v="109298.78000000006"/>
    <n v="19405.829999999998"/>
    <n v="5951.62"/>
    <n v="9391.82"/>
    <n v="74391.930000000008"/>
    <n v="228668.90000000002"/>
    <n v="0"/>
    <n v="0"/>
    <n v="0"/>
    <n v="228668.90000000002"/>
    <n v="26.826406189352003"/>
    <n v="1369.766621552604"/>
    <n v="1120.6977277500403"/>
    <n v="1768.741320229796"/>
    <n v="0"/>
    <n v="498.711205621288"/>
    <n v="103.1292302063724"/>
    <n v="52228.241330256933"/>
    <n v="9273.0437837818445"/>
    <n v="2843.9717777818164"/>
    <n v="4487.8656604431762"/>
    <n v="35548.060765761329"/>
    <n v="109269.05582957454"/>
    <n v="0"/>
    <n v="0"/>
    <n v="0"/>
    <n v="109269.05582957454"/>
    <n v="8.4713908429499991"/>
    <n v="432.5524758290249"/>
    <n v="353.90012369024998"/>
    <n v="558.54291171097486"/>
    <n v="0"/>
    <n v="157.48578138854995"/>
    <n v="32.566718413348852"/>
    <n v="16492.922765187155"/>
    <n v="2928.2930274642745"/>
    <n v="898.08512947484985"/>
    <n v="1417.2030271933497"/>
    <n v="11225.563138428524"/>
    <n v="34505.586489623252"/>
    <n v="0"/>
    <n v="0"/>
    <n v="0"/>
    <n v="34505.586489623252"/>
  </r>
  <r>
    <s v="Rosentrater"/>
    <s v="Programs"/>
    <s v="Asset Condition"/>
    <s v="SCADA - SOO and BuCC"/>
    <s v="CD"/>
    <s v="AA"/>
    <x v="14"/>
    <s v="Software - 2 yr"/>
    <s v="2024"/>
    <n v="0.47784834680000005"/>
    <n v="0.15089759249999998"/>
    <m/>
    <m/>
    <m/>
    <m/>
    <m/>
    <m/>
    <m/>
    <n v="-4044.3100000000122"/>
    <m/>
    <m/>
    <m/>
    <m/>
    <n v="-4044.3100000000122"/>
    <n v="0"/>
    <n v="0"/>
    <n v="0"/>
    <n v="-4044.3100000000122"/>
    <n v="0"/>
    <n v="0"/>
    <n v="0"/>
    <n v="0"/>
    <n v="0"/>
    <n v="0"/>
    <n v="0"/>
    <n v="-1932.5668474467141"/>
    <n v="0"/>
    <n v="0"/>
    <n v="0"/>
    <n v="0"/>
    <n v="-1932.5668474467141"/>
    <n v="0"/>
    <n v="0"/>
    <n v="0"/>
    <n v="-1932.5668474467141"/>
    <n v="0"/>
    <n v="0"/>
    <n v="0"/>
    <n v="0"/>
    <n v="0"/>
    <n v="0"/>
    <n v="0"/>
    <n v="-610.27664232367681"/>
    <n v="0"/>
    <n v="0"/>
    <n v="0"/>
    <n v="0"/>
    <n v="-610.27664232367681"/>
    <n v="0"/>
    <n v="0"/>
    <n v="0"/>
    <n v="-610.27664232367681"/>
  </r>
  <r>
    <s v="Rosentrater"/>
    <s v="Programs"/>
    <s v="Asset Condition"/>
    <s v="SCADA - SOO and BuCC"/>
    <s v="CD"/>
    <s v="AA"/>
    <x v="14"/>
    <s v="Software - 5 yr"/>
    <s v="2024"/>
    <n v="0.47784834680000005"/>
    <n v="0.15089759249999998"/>
    <n v="340.91999999999996"/>
    <n v="5717.4"/>
    <n v="9385.84"/>
    <m/>
    <m/>
    <n v="161.87"/>
    <n v="215.81000000005588"/>
    <n v="282.95999999999998"/>
    <n v="228.83"/>
    <n v="1447.87"/>
    <n v="4922.3500000000004"/>
    <n v="939.15"/>
    <n v="23643.000000000058"/>
    <n v="0"/>
    <n v="0"/>
    <n v="0"/>
    <n v="23643.000000000058"/>
    <n v="162.90805839105599"/>
    <n v="2732.0501379943203"/>
    <n v="4485.0081273293126"/>
    <n v="0"/>
    <n v="0"/>
    <n v="77.349311896516014"/>
    <n v="103.12445172293471"/>
    <n v="135.211968210528"/>
    <n v="109.34603719824402"/>
    <n v="691.86228588131598"/>
    <n v="2352.1368098709804"/>
    <n v="448.77127489722005"/>
    <n v="11297.768463392429"/>
    <n v="0"/>
    <n v="0"/>
    <n v="0"/>
    <n v="11297.768463392429"/>
    <n v="51.444007235099988"/>
    <n v="862.74189535949984"/>
    <n v="1416.3006595901998"/>
    <n v="0"/>
    <n v="0"/>
    <n v="24.425793297974998"/>
    <n v="32.565209437433431"/>
    <n v="42.697982773799993"/>
    <n v="34.529896091775001"/>
    <n v="218.48009725297496"/>
    <n v="742.77076444237503"/>
    <n v="141.71547399637498"/>
    <n v="3567.6717794775077"/>
    <n v="0"/>
    <n v="0"/>
    <n v="0"/>
    <n v="3567.6717794775077"/>
  </r>
  <r>
    <s v="Rosentrater"/>
    <s v="Programs"/>
    <s v="Asset Condition"/>
    <s v="SCADA - SOO and BuCC"/>
    <s v="ED"/>
    <s v="AN"/>
    <x v="7"/>
    <s v="Hardware"/>
    <s v="2024"/>
    <n v="0.68266000000000004"/>
    <n v="0"/>
    <m/>
    <m/>
    <m/>
    <m/>
    <m/>
    <m/>
    <n v="-2.9999999998835847E-2"/>
    <m/>
    <m/>
    <m/>
    <m/>
    <m/>
    <n v="-2.9999999998835847E-2"/>
    <n v="0"/>
    <n v="0"/>
    <n v="0"/>
    <n v="-2.9999999998835847E-2"/>
    <n v="0"/>
    <n v="0"/>
    <n v="0"/>
    <n v="0"/>
    <n v="0"/>
    <n v="0"/>
    <n v="-2.0479799999205281E-2"/>
    <n v="0"/>
    <n v="0"/>
    <n v="0"/>
    <n v="0"/>
    <n v="0"/>
    <n v="-2.0479799999205281E-2"/>
    <n v="0"/>
    <n v="0"/>
    <n v="0"/>
    <n v="-2.0479799999205281E-2"/>
    <n v="0"/>
    <n v="0"/>
    <n v="0"/>
    <n v="0"/>
    <n v="0"/>
    <n v="0"/>
    <n v="0"/>
    <n v="0"/>
    <n v="0"/>
    <n v="0"/>
    <n v="0"/>
    <n v="0"/>
    <n v="0"/>
    <n v="0"/>
    <n v="0"/>
    <n v="0"/>
    <n v="0"/>
  </r>
  <r>
    <s v="Rosentrater"/>
    <s v="Programs"/>
    <s v="Asset Condition"/>
    <s v="SCADA - SOO and BuCC"/>
    <s v="ED"/>
    <s v="AN"/>
    <x v="14"/>
    <s v="Software - 5 yr"/>
    <s v="2024"/>
    <n v="0.68266000000000004"/>
    <n v="0"/>
    <m/>
    <m/>
    <m/>
    <m/>
    <m/>
    <m/>
    <n v="2.9999999969732016E-2"/>
    <m/>
    <m/>
    <m/>
    <m/>
    <m/>
    <n v="2.9999999969732016E-2"/>
    <n v="0"/>
    <n v="0"/>
    <n v="0"/>
    <n v="2.9999999969732016E-2"/>
    <n v="0"/>
    <n v="0"/>
    <n v="0"/>
    <n v="0"/>
    <n v="0"/>
    <n v="0"/>
    <n v="2.0479799979337261E-2"/>
    <n v="0"/>
    <n v="0"/>
    <n v="0"/>
    <n v="0"/>
    <n v="0"/>
    <n v="2.0479799979337261E-2"/>
    <n v="0"/>
    <n v="0"/>
    <n v="0"/>
    <n v="2.0479799979337261E-2"/>
    <n v="0"/>
    <n v="0"/>
    <n v="0"/>
    <n v="0"/>
    <n v="0"/>
    <n v="0"/>
    <n v="0"/>
    <n v="0"/>
    <n v="0"/>
    <n v="0"/>
    <n v="0"/>
    <n v="0"/>
    <n v="0"/>
    <n v="0"/>
    <n v="0"/>
    <n v="0"/>
    <n v="0"/>
  </r>
  <r>
    <s v="Rosentrater"/>
    <s v="Programs"/>
    <s v="Asset Condition"/>
    <s v="Structures and Improvements/Furniture"/>
    <s v="CD"/>
    <s v="AA"/>
    <x v="7"/>
    <s v="General - Other"/>
    <s v="2024"/>
    <n v="0.47784834680000005"/>
    <n v="0.15089759249999998"/>
    <n v="35833.090000000004"/>
    <n v="35543.03"/>
    <n v="57244.99"/>
    <n v="89151.33"/>
    <n v="300187.65999999997"/>
    <n v="35176"/>
    <n v="10697.03"/>
    <n v="26369.9"/>
    <n v="42130.6"/>
    <n v="37949.350000000006"/>
    <n v="8246.11"/>
    <n v="763681.32"/>
    <n v="1442210.41"/>
    <n v="0"/>
    <n v="0"/>
    <n v="0"/>
    <n v="1442210.41"/>
    <n v="17122.782817235617"/>
    <n v="16984.178125762806"/>
    <n v="27354.423834082532"/>
    <n v="42600.815655521248"/>
    <n v="143444.1770607605"/>
    <n v="16808.793447036802"/>
    <n v="5111.5581011700051"/>
    <n v="12600.813120281322"/>
    <n v="20132.037559692082"/>
    <n v="18134.034159634586"/>
    <n v="3940.3900310309486"/>
    <n v="364923.85624404176"/>
    <n v="689157.86015625019"/>
    <n v="0"/>
    <n v="0"/>
    <n v="0"/>
    <n v="689157.86015625019"/>
    <n v="5407.1270128358246"/>
    <n v="5363.357657155274"/>
    <n v="8638.1311736865737"/>
    <n v="13452.721065173024"/>
    <n v="45297.595192208544"/>
    <n v="5307.9737137799993"/>
    <n v="1614.1560739002748"/>
    <n v="3979.1544244657498"/>
    <n v="6357.4061105804994"/>
    <n v="5726.4655519398748"/>
    <n v="1244.318146490175"/>
    <n v="115237.67262522208"/>
    <n v="217626.07874743792"/>
    <n v="0"/>
    <n v="0"/>
    <n v="0"/>
    <n v="217626.07874743792"/>
  </r>
  <r>
    <s v="Rosentrater"/>
    <s v="Programs"/>
    <s v="Asset Condition"/>
    <s v="Structures and Improvements/Furniture"/>
    <s v="CD"/>
    <s v="AA"/>
    <x v="7"/>
    <s v="General - Structures"/>
    <s v="2024"/>
    <n v="0.47784834680000005"/>
    <n v="0.15089759249999998"/>
    <n v="3982.7799999999997"/>
    <n v="658.11"/>
    <n v="60469.85"/>
    <n v="85.53"/>
    <n v="568.49"/>
    <n v="11968.86"/>
    <n v="1524970.1400000001"/>
    <n v="30098.350000000093"/>
    <n v="150262.51"/>
    <n v="39952.549999999996"/>
    <n v="2596.3000000000002"/>
    <n v="242910.04"/>
    <n v="2068523.5100000005"/>
    <n v="0"/>
    <n v="0"/>
    <n v="0"/>
    <n v="2068523.5100000005"/>
    <n v="1903.164838668104"/>
    <n v="314.47677551254804"/>
    <n v="28895.417853743984"/>
    <n v="40.870369101804002"/>
    <n v="271.65200667233205"/>
    <n v="5719.2999640806493"/>
    <n v="728704.46031836467"/>
    <n v="14382.446788907826"/>
    <n v="71802.691989518484"/>
    <n v="19091.259967944341"/>
    <n v="1240.6376627968402"/>
    <n v="116074.16103512188"/>
    <n v="988440.53957043355"/>
    <n v="0"/>
    <n v="0"/>
    <n v="0"/>
    <n v="988440.53957043355"/>
    <n v="600.99191345714985"/>
    <n v="99.307214600174987"/>
    <n v="9124.7547838361243"/>
    <n v="12.906271086524999"/>
    <n v="85.783772360324988"/>
    <n v="1806.0721589695499"/>
    <n v="230114.32276038793"/>
    <n v="4541.7685532223886"/>
    <n v="22674.251002007175"/>
    <n v="6028.7436092358739"/>
    <n v="391.77541940775001"/>
    <n v="36654.540230078695"/>
    <n v="312135.21768864966"/>
    <n v="0"/>
    <n v="0"/>
    <n v="0"/>
    <n v="312135.21768864966"/>
  </r>
  <r>
    <s v="Rosentrater"/>
    <s v="Programs"/>
    <s v="Asset Condition"/>
    <s v="Structures and Improvements/Furniture"/>
    <s v="CD"/>
    <s v="AA"/>
    <x v="7"/>
    <s v="Hardware"/>
    <s v="2024"/>
    <n v="0.47784834680000005"/>
    <n v="0.15089759249999998"/>
    <n v="-51.84"/>
    <m/>
    <m/>
    <n v="-97.98"/>
    <m/>
    <m/>
    <m/>
    <m/>
    <m/>
    <m/>
    <m/>
    <m/>
    <n v="-149.82"/>
    <n v="0"/>
    <n v="0"/>
    <n v="0"/>
    <n v="-149.82"/>
    <n v="-24.771658298112005"/>
    <n v="0"/>
    <n v="0"/>
    <n v="-46.819581019464003"/>
    <n v="0"/>
    <n v="0"/>
    <n v="0"/>
    <n v="0"/>
    <n v="0"/>
    <n v="0"/>
    <n v="0"/>
    <n v="0"/>
    <n v="-71.591239317576012"/>
    <n v="0"/>
    <n v="0"/>
    <n v="0"/>
    <n v="-71.591239317576012"/>
    <n v="-7.8225311951999998"/>
    <n v="0"/>
    <n v="0"/>
    <n v="-14.784946113149999"/>
    <n v="0"/>
    <n v="0"/>
    <n v="0"/>
    <n v="0"/>
    <n v="0"/>
    <n v="0"/>
    <n v="0"/>
    <n v="0"/>
    <n v="-22.607477308349999"/>
    <n v="0"/>
    <n v="0"/>
    <n v="0"/>
    <n v="-22.607477308349999"/>
  </r>
  <r>
    <s v="Rosentrater"/>
    <s v="Programs"/>
    <s v="Asset Condition"/>
    <s v="Structures and Improvements/Furniture"/>
    <s v="CD"/>
    <s v="AN"/>
    <x v="7"/>
    <s v="General - Structures"/>
    <s v="2024"/>
    <n v="0.52713639880000007"/>
    <n v="0.16611495299999998"/>
    <n v="6434.98"/>
    <n v="13866.81"/>
    <n v="10780.029999999999"/>
    <n v="5387.55"/>
    <n v="684.84"/>
    <n v="2932.5"/>
    <n v="1375.56"/>
    <n v="10374.67"/>
    <n v="52855.68"/>
    <m/>
    <n v="3125.11"/>
    <n v="0"/>
    <n v="107817.73"/>
    <n v="0"/>
    <n v="0"/>
    <n v="0"/>
    <n v="107817.73"/>
    <n v="3392.1121835500244"/>
    <n v="7309.7002862438285"/>
    <n v="5682.5461931559639"/>
    <n v="2839.9737053549406"/>
    <n v="361.00409135419204"/>
    <n v="1545.8274894810002"/>
    <n v="725.1077447333281"/>
    <n v="5468.866182538397"/>
    <n v="27862.152811325188"/>
    <n v="0"/>
    <n v="1647.3592312538683"/>
    <n v="0"/>
    <n v="56834.649918990726"/>
    <n v="0"/>
    <n v="0"/>
    <n v="0"/>
    <n v="56834.649918990726"/>
    <n v="1068.9464002559398"/>
    <n v="2303.4844914099299"/>
    <n v="1790.7241767885896"/>
    <n v="894.95261503514996"/>
    <n v="113.76216441251999"/>
    <n v="487.13209967249992"/>
    <n v="228.50108474867997"/>
    <n v="1723.3878194405099"/>
    <n v="8780.1187989830396"/>
    <n v="0"/>
    <n v="519.12750076982991"/>
    <n v="0"/>
    <n v="17910.13715151669"/>
    <n v="0"/>
    <n v="0"/>
    <n v="0"/>
    <n v="17910.13715151669"/>
  </r>
  <r>
    <s v="Rosentrater"/>
    <s v="Programs"/>
    <s v="Asset Condition"/>
    <s v="Structures and Improvements/Furniture"/>
    <s v="CD"/>
    <s v="ID"/>
    <x v="7"/>
    <s v="General - Other"/>
    <s v="2024"/>
    <n v="0"/>
    <n v="0"/>
    <m/>
    <m/>
    <m/>
    <m/>
    <m/>
    <n v="19390.23"/>
    <n v="170.77"/>
    <m/>
    <n v="8333.93"/>
    <m/>
    <m/>
    <n v="0"/>
    <n v="27894.93"/>
    <n v="0"/>
    <n v="0"/>
    <n v="0"/>
    <n v="27894.93"/>
    <n v="0"/>
    <n v="0"/>
    <n v="0"/>
    <n v="0"/>
    <n v="0"/>
    <n v="0"/>
    <n v="0"/>
    <n v="0"/>
    <n v="0"/>
    <n v="0"/>
    <n v="0"/>
    <n v="0"/>
    <n v="0"/>
    <n v="0"/>
    <n v="0"/>
    <n v="0"/>
    <n v="0"/>
    <n v="0"/>
    <n v="0"/>
    <n v="0"/>
    <n v="0"/>
    <n v="0"/>
    <n v="0"/>
    <n v="0"/>
    <n v="0"/>
    <n v="0"/>
    <n v="0"/>
    <n v="0"/>
    <n v="0"/>
    <n v="0"/>
    <n v="0"/>
    <n v="0"/>
    <n v="0"/>
    <n v="0"/>
  </r>
  <r>
    <s v="Rosentrater"/>
    <s v="Programs"/>
    <s v="Asset Condition"/>
    <s v="Structures and Improvements/Furniture"/>
    <s v="CD"/>
    <s v="ID"/>
    <x v="7"/>
    <s v="General - Structures"/>
    <s v="2024"/>
    <n v="0"/>
    <n v="0"/>
    <m/>
    <m/>
    <m/>
    <m/>
    <m/>
    <m/>
    <n v="2858.42"/>
    <n v="915.65999999999985"/>
    <n v="162793.94"/>
    <m/>
    <m/>
    <n v="0"/>
    <n v="166568.01999999999"/>
    <n v="0"/>
    <n v="0"/>
    <n v="0"/>
    <n v="166568.01999999999"/>
    <n v="0"/>
    <n v="0"/>
    <n v="0"/>
    <n v="0"/>
    <n v="0"/>
    <n v="0"/>
    <n v="0"/>
    <n v="0"/>
    <n v="0"/>
    <n v="0"/>
    <n v="0"/>
    <n v="0"/>
    <n v="0"/>
    <n v="0"/>
    <n v="0"/>
    <n v="0"/>
    <n v="0"/>
    <n v="0"/>
    <n v="0"/>
    <n v="0"/>
    <n v="0"/>
    <n v="0"/>
    <n v="0"/>
    <n v="0"/>
    <n v="0"/>
    <n v="0"/>
    <n v="0"/>
    <n v="0"/>
    <n v="0"/>
    <n v="0"/>
    <n v="0"/>
    <n v="0"/>
    <n v="0"/>
    <n v="0"/>
  </r>
  <r>
    <s v="Rosentrater"/>
    <s v="Programs"/>
    <s v="Asset Condition"/>
    <s v="Structures and Improvements/Furniture"/>
    <s v="CD"/>
    <s v="WA"/>
    <x v="7"/>
    <s v="General - Structures"/>
    <s v="2024"/>
    <n v="0.77217999999999998"/>
    <n v="0.22781999999999999"/>
    <n v="14328.41"/>
    <n v="1728.42"/>
    <n v="1139.28"/>
    <m/>
    <n v="241.39"/>
    <n v="280.16000000000003"/>
    <m/>
    <m/>
    <m/>
    <m/>
    <m/>
    <m/>
    <n v="17717.66"/>
    <n v="0"/>
    <n v="0"/>
    <n v="0"/>
    <n v="17717.66"/>
    <n v="11064.111633799999"/>
    <n v="1334.6513556"/>
    <n v="879.72923040000001"/>
    <n v="0"/>
    <n v="186.39653019999997"/>
    <n v="216.3339488"/>
    <n v="0"/>
    <n v="0"/>
    <n v="0"/>
    <n v="0"/>
    <n v="0"/>
    <n v="0"/>
    <n v="13681.222698799998"/>
    <n v="0"/>
    <n v="0"/>
    <n v="0"/>
    <n v="13681.222698799998"/>
    <n v="3264.2983661999997"/>
    <n v="393.76864440000003"/>
    <n v="259.55076959999997"/>
    <n v="0"/>
    <n v="54.993469799999993"/>
    <n v="63.826051200000002"/>
    <n v="0"/>
    <n v="0"/>
    <n v="0"/>
    <n v="0"/>
    <n v="0"/>
    <n v="0"/>
    <n v="4036.4373012000001"/>
    <n v="0"/>
    <n v="0"/>
    <n v="0"/>
    <n v="4036.4373012000001"/>
  </r>
  <r>
    <s v="Rosentrater"/>
    <s v="Programs"/>
    <s v="Asset Condition"/>
    <s v="Structures and Improvements/Furniture"/>
    <s v="ED"/>
    <s v="ID"/>
    <x v="7"/>
    <s v="General - Structures"/>
    <s v="2024"/>
    <n v="0"/>
    <n v="0"/>
    <n v="7841.86"/>
    <n v="457.96"/>
    <n v="3573.63"/>
    <m/>
    <m/>
    <m/>
    <m/>
    <m/>
    <m/>
    <n v="8043"/>
    <m/>
    <m/>
    <n v="19916.45"/>
    <n v="0"/>
    <n v="0"/>
    <n v="0"/>
    <n v="19916.45"/>
    <n v="0"/>
    <n v="0"/>
    <n v="0"/>
    <n v="0"/>
    <n v="0"/>
    <n v="0"/>
    <n v="0"/>
    <n v="0"/>
    <n v="0"/>
    <n v="0"/>
    <n v="0"/>
    <n v="0"/>
    <n v="0"/>
    <n v="0"/>
    <n v="0"/>
    <n v="0"/>
    <n v="0"/>
    <n v="0"/>
    <n v="0"/>
    <n v="0"/>
    <n v="0"/>
    <n v="0"/>
    <n v="0"/>
    <n v="0"/>
    <n v="0"/>
    <n v="0"/>
    <n v="0"/>
    <n v="0"/>
    <n v="0"/>
    <n v="0"/>
    <n v="0"/>
    <n v="0"/>
    <n v="0"/>
    <n v="0"/>
  </r>
  <r>
    <s v="Rosentrater"/>
    <s v="Programs"/>
    <s v="Asset Condition"/>
    <s v="Structures and Improvements/Furniture"/>
    <s v="ED"/>
    <s v="WA"/>
    <x v="7"/>
    <s v="General - Structures"/>
    <s v="2024"/>
    <n v="1"/>
    <n v="0"/>
    <m/>
    <m/>
    <m/>
    <m/>
    <m/>
    <m/>
    <m/>
    <n v="2746.08"/>
    <m/>
    <m/>
    <m/>
    <n v="0"/>
    <n v="2746.08"/>
    <n v="0"/>
    <n v="0"/>
    <n v="0"/>
    <n v="2746.08"/>
    <n v="0"/>
    <n v="0"/>
    <n v="0"/>
    <n v="0"/>
    <n v="0"/>
    <n v="0"/>
    <n v="0"/>
    <n v="2746.08"/>
    <n v="0"/>
    <n v="0"/>
    <n v="0"/>
    <n v="0"/>
    <n v="2746.08"/>
    <n v="0"/>
    <n v="0"/>
    <n v="0"/>
    <n v="2746.08"/>
    <n v="0"/>
    <n v="0"/>
    <n v="0"/>
    <n v="0"/>
    <n v="0"/>
    <n v="0"/>
    <n v="0"/>
    <n v="0"/>
    <n v="0"/>
    <n v="0"/>
    <n v="0"/>
    <n v="0"/>
    <n v="0"/>
    <n v="0"/>
    <n v="0"/>
    <n v="0"/>
    <n v="0"/>
  </r>
  <r>
    <s v="Rosentrater"/>
    <s v="Programs"/>
    <s v="Asset Condition"/>
    <s v="Structures and Improvements/Furniture"/>
    <s v="GD"/>
    <s v="OR"/>
    <x v="7"/>
    <s v="General - Structures"/>
    <s v="2024"/>
    <n v="0"/>
    <n v="0"/>
    <n v="123.26"/>
    <m/>
    <n v="3498.68"/>
    <m/>
    <m/>
    <m/>
    <n v="-1617.37"/>
    <n v="1651925.75"/>
    <n v="59835.09"/>
    <n v="8167.92"/>
    <n v="54615.8"/>
    <n v="43083.490000000005"/>
    <n v="1819632.62"/>
    <n v="0"/>
    <n v="0"/>
    <n v="0"/>
    <n v="1819632.62"/>
    <n v="0"/>
    <n v="0"/>
    <n v="0"/>
    <n v="0"/>
    <n v="0"/>
    <n v="0"/>
    <n v="0"/>
    <n v="0"/>
    <n v="0"/>
    <n v="0"/>
    <n v="0"/>
    <n v="0"/>
    <n v="0"/>
    <n v="0"/>
    <n v="0"/>
    <n v="0"/>
    <n v="0"/>
    <n v="0"/>
    <n v="0"/>
    <n v="0"/>
    <n v="0"/>
    <n v="0"/>
    <n v="0"/>
    <n v="0"/>
    <n v="0"/>
    <n v="0"/>
    <n v="0"/>
    <n v="0"/>
    <n v="0"/>
    <n v="0"/>
    <n v="0"/>
    <n v="0"/>
    <n v="0"/>
    <n v="0"/>
  </r>
  <r>
    <s v="Rosentrater"/>
    <s v="Programs"/>
    <s v="Asset Condition"/>
    <s v="Substation - Asset Condition"/>
    <s v="CD"/>
    <s v="AA"/>
    <x v="7"/>
    <s v="General - Other"/>
    <s v="2024"/>
    <n v="0.47784834680000005"/>
    <n v="0.15089759249999998"/>
    <n v="240525.47"/>
    <n v="34961.29"/>
    <n v="2778858.62"/>
    <n v="31212.879999999997"/>
    <n v="27668.690000000002"/>
    <n v="53472.93"/>
    <n v="-11279.56"/>
    <n v="205736.15"/>
    <n v="21462.239999999998"/>
    <n v="6831.31"/>
    <n v="4817.7400000000007"/>
    <n v="188.62"/>
    <n v="3394456.3800000004"/>
    <n v="0"/>
    <n v="0"/>
    <n v="0"/>
    <n v="3394456.3800000004"/>
    <n v="114934.69820279301"/>
    <n v="16706.194628495374"/>
    <n v="1327872.9975579295"/>
    <n v="14915.023106866784"/>
    <n v="13221.437774621694"/>
    <n v="25551.951199052128"/>
    <n v="-5389.9190986314079"/>
    <n v="98310.679154496829"/>
    <n v="10255.695902624831"/>
    <n v="3264.3301899783087"/>
    <n v="2302.1490943122326"/>
    <n v="90.131755173416011"/>
    <n v="1622035.3694677127"/>
    <n v="0"/>
    <n v="0"/>
    <n v="0"/>
    <n v="1622035.3694677127"/>
    <n v="36294.71435793097"/>
    <n v="5275.5744916943249"/>
    <n v="419323.07565587229"/>
    <n v="4709.9484469913987"/>
    <n v="4175.138708628825"/>
    <n v="8068.936400921024"/>
    <n v="-1702.0584484592998"/>
    <n v="31045.08972521887"/>
    <n v="3238.6003456571993"/>
    <n v="1030.8282326211749"/>
    <n v="726.98536729094997"/>
    <n v="28.462303897349997"/>
    <n v="512215.29558826511"/>
    <n v="0"/>
    <n v="0"/>
    <n v="0"/>
    <n v="512215.29558826511"/>
  </r>
  <r>
    <s v="Rosentrater"/>
    <s v="Programs"/>
    <s v="Asset Condition"/>
    <s v="Substation - Asset Condition"/>
    <s v="CD"/>
    <s v="AA"/>
    <x v="7"/>
    <s v="Hardware"/>
    <s v="2024"/>
    <n v="0.47784834680000005"/>
    <n v="0.15089759249999998"/>
    <n v="-310.20999999999998"/>
    <n v="1570.51"/>
    <n v="1754.05"/>
    <n v="-40.43"/>
    <n v="551.79999999999995"/>
    <n v="92.54"/>
    <m/>
    <m/>
    <n v="35.630000000000003"/>
    <m/>
    <m/>
    <m/>
    <n v="3653.8900000000003"/>
    <n v="0"/>
    <n v="0"/>
    <n v="0"/>
    <n v="3653.8900000000003"/>
    <n v="-148.233335660828"/>
    <n v="750.46560713286806"/>
    <n v="838.16989270454008"/>
    <n v="-19.319408661124001"/>
    <n v="263.67671776423998"/>
    <n v="44.220086012872009"/>
    <n v="0"/>
    <n v="0"/>
    <n v="17.025736596484002"/>
    <n v="0"/>
    <n v="0"/>
    <n v="0"/>
    <n v="1746.0052958890524"/>
    <n v="0"/>
    <n v="0"/>
    <n v="0"/>
    <n v="1746.0052958890524"/>
    <n v="-46.809942169424993"/>
    <n v="236.98617799717496"/>
    <n v="264.68192212462498"/>
    <n v="-6.1007896647749993"/>
    <n v="83.265291541499977"/>
    <n v="13.96406320995"/>
    <n v="0"/>
    <n v="0"/>
    <n v="5.3764812207750001"/>
    <n v="0"/>
    <n v="0"/>
    <n v="0"/>
    <n v="551.3632042598249"/>
    <n v="0"/>
    <n v="0"/>
    <n v="0"/>
    <n v="551.3632042598249"/>
  </r>
  <r>
    <s v="Rosentrater"/>
    <s v="Programs"/>
    <s v="Asset Condition"/>
    <s v="Substation - Asset Condition"/>
    <s v="ED"/>
    <s v="AN"/>
    <x v="3"/>
    <s v="Transmission"/>
    <s v="2024"/>
    <n v="0.65539999999999998"/>
    <n v="0"/>
    <n v="7438.18"/>
    <n v="109823.23999999999"/>
    <n v="8242559.2600000007"/>
    <n v="545696.41"/>
    <n v="2567391.41"/>
    <n v="3915243.2899999996"/>
    <n v="4169485.2800000003"/>
    <n v="1135152.5"/>
    <n v="310365.56"/>
    <n v="339897.29000000004"/>
    <n v="785938.26"/>
    <n v="314408.3"/>
    <n v="22443398.98"/>
    <n v="0"/>
    <n v="0"/>
    <n v="0"/>
    <n v="22443398.98"/>
    <n v="4874.9831720000002"/>
    <n v="71978.151495999991"/>
    <n v="5402173.3390040006"/>
    <n v="357649.42711400002"/>
    <n v="1682668.330114"/>
    <n v="2566050.4522659997"/>
    <n v="2732680.6525119999"/>
    <n v="743978.94849999994"/>
    <n v="203413.588024"/>
    <n v="222768.68386600001"/>
    <n v="515103.935604"/>
    <n v="206063.19981999998"/>
    <n v="14709403.691492001"/>
    <n v="0"/>
    <n v="0"/>
    <n v="0"/>
    <n v="14709403.691492001"/>
    <n v="0"/>
    <n v="0"/>
    <n v="0"/>
    <n v="0"/>
    <n v="0"/>
    <n v="0"/>
    <n v="0"/>
    <n v="0"/>
    <n v="0"/>
    <n v="0"/>
    <n v="0"/>
    <n v="0"/>
    <n v="0"/>
    <n v="0"/>
    <n v="0"/>
    <n v="0"/>
    <n v="0"/>
  </r>
  <r>
    <s v="Rosentrater"/>
    <s v="Programs"/>
    <s v="Asset Condition"/>
    <s v="Substation - Asset Condition"/>
    <s v="ED"/>
    <s v="ID"/>
    <x v="9"/>
    <s v="E Distribution"/>
    <s v="2024"/>
    <n v="0"/>
    <n v="0"/>
    <n v="614224.55999999994"/>
    <n v="2240332.9699999997"/>
    <n v="17398.77"/>
    <n v="12132.76"/>
    <n v="4765474.01"/>
    <n v="88415.180000000022"/>
    <n v="66144.86"/>
    <n v="1097016.78"/>
    <n v="36533.800000000003"/>
    <n v="64467.06"/>
    <n v="101437.07999999999"/>
    <n v="113848.07999999999"/>
    <n v="9217425.9100000001"/>
    <n v="0"/>
    <n v="0"/>
    <n v="0"/>
    <n v="9217425.9100000001"/>
    <n v="0"/>
    <n v="0"/>
    <n v="0"/>
    <n v="0"/>
    <n v="0"/>
    <n v="0"/>
    <n v="0"/>
    <n v="0"/>
    <n v="0"/>
    <n v="0"/>
    <n v="0"/>
    <n v="0"/>
    <n v="0"/>
    <n v="0"/>
    <n v="0"/>
    <n v="0"/>
    <n v="0"/>
    <n v="0"/>
    <n v="0"/>
    <n v="0"/>
    <n v="0"/>
    <n v="0"/>
    <n v="0"/>
    <n v="0"/>
    <n v="0"/>
    <n v="0"/>
    <n v="0"/>
    <n v="0"/>
    <n v="0"/>
    <n v="0"/>
    <n v="0"/>
    <n v="0"/>
    <n v="0"/>
    <n v="0"/>
  </r>
  <r>
    <s v="Rosentrater"/>
    <s v="Programs"/>
    <s v="Asset Condition"/>
    <s v="Substation - Asset Condition"/>
    <s v="ED"/>
    <s v="ID"/>
    <x v="7"/>
    <s v="General - Other"/>
    <s v="2024"/>
    <n v="0"/>
    <n v="0"/>
    <m/>
    <m/>
    <m/>
    <m/>
    <n v="170048.34"/>
    <n v="1334.71"/>
    <n v="447.39"/>
    <n v="350.88"/>
    <n v="-719.47"/>
    <n v="253.41"/>
    <n v="229.72"/>
    <n v="477.01"/>
    <n v="172421.99000000002"/>
    <n v="0"/>
    <n v="0"/>
    <n v="0"/>
    <n v="172421.99000000002"/>
    <n v="0"/>
    <n v="0"/>
    <n v="0"/>
    <n v="0"/>
    <n v="0"/>
    <n v="0"/>
    <n v="0"/>
    <n v="0"/>
    <n v="0"/>
    <n v="0"/>
    <n v="0"/>
    <n v="0"/>
    <n v="0"/>
    <n v="0"/>
    <n v="0"/>
    <n v="0"/>
    <n v="0"/>
    <n v="0"/>
    <n v="0"/>
    <n v="0"/>
    <n v="0"/>
    <n v="0"/>
    <n v="0"/>
    <n v="0"/>
    <n v="0"/>
    <n v="0"/>
    <n v="0"/>
    <n v="0"/>
    <n v="0"/>
    <n v="0"/>
    <n v="0"/>
    <n v="0"/>
    <n v="0"/>
    <n v="0"/>
  </r>
  <r>
    <s v="Rosentrater"/>
    <s v="Programs"/>
    <s v="Asset Condition"/>
    <s v="Substation - Asset Condition"/>
    <s v="ED"/>
    <s v="MT"/>
    <x v="9"/>
    <s v="E Distribution"/>
    <s v="2024"/>
    <n v="0"/>
    <n v="0"/>
    <m/>
    <m/>
    <m/>
    <m/>
    <m/>
    <m/>
    <m/>
    <n v="2312.8200000000002"/>
    <m/>
    <n v="492.43"/>
    <m/>
    <m/>
    <n v="2805.25"/>
    <n v="0"/>
    <n v="0"/>
    <n v="0"/>
    <n v="2805.25"/>
    <n v="0"/>
    <n v="0"/>
    <n v="0"/>
    <n v="0"/>
    <n v="0"/>
    <n v="0"/>
    <n v="0"/>
    <n v="0"/>
    <n v="0"/>
    <n v="0"/>
    <n v="0"/>
    <n v="0"/>
    <n v="0"/>
    <n v="0"/>
    <n v="0"/>
    <n v="0"/>
    <n v="0"/>
    <n v="0"/>
    <n v="0"/>
    <n v="0"/>
    <n v="0"/>
    <n v="0"/>
    <n v="0"/>
    <n v="0"/>
    <n v="0"/>
    <n v="0"/>
    <n v="0"/>
    <n v="0"/>
    <n v="0"/>
    <n v="0"/>
    <n v="0"/>
    <n v="0"/>
    <n v="0"/>
    <n v="0"/>
  </r>
  <r>
    <s v="Rosentrater"/>
    <s v="Programs"/>
    <s v="Asset Condition"/>
    <s v="Substation - Asset Condition"/>
    <s v="ED"/>
    <s v="WA"/>
    <x v="9"/>
    <s v="E Distribution"/>
    <s v="2024"/>
    <n v="1"/>
    <n v="0"/>
    <n v="106382.25"/>
    <n v="766326.58"/>
    <n v="4554.71"/>
    <n v="-47445.94"/>
    <n v="0"/>
    <n v="1572049.45"/>
    <n v="95986.02"/>
    <n v="3914488.8899999997"/>
    <n v="484678.81999999995"/>
    <n v="1316.4"/>
    <n v="1584.38"/>
    <n v="380691.62999999995"/>
    <n v="7280613.1899999995"/>
    <n v="0"/>
    <n v="0"/>
    <n v="0"/>
    <n v="7280613.1899999995"/>
    <n v="106382.25"/>
    <n v="766326.58"/>
    <n v="4554.71"/>
    <n v="-47445.94"/>
    <n v="0"/>
    <n v="1572049.45"/>
    <n v="95986.02"/>
    <n v="3914488.8899999997"/>
    <n v="484678.81999999995"/>
    <n v="1316.4"/>
    <n v="1584.38"/>
    <n v="380691.62999999995"/>
    <n v="7280613.1899999995"/>
    <n v="0"/>
    <n v="0"/>
    <n v="0"/>
    <n v="7280613.1899999995"/>
    <n v="0"/>
    <n v="0"/>
    <n v="0"/>
    <n v="0"/>
    <n v="0"/>
    <n v="0"/>
    <n v="0"/>
    <n v="0"/>
    <n v="0"/>
    <n v="0"/>
    <n v="0"/>
    <n v="0"/>
    <n v="0"/>
    <n v="0"/>
    <n v="0"/>
    <n v="0"/>
    <n v="0"/>
  </r>
  <r>
    <s v="Rosentrater"/>
    <s v="Programs"/>
    <s v="Asset Condition"/>
    <s v="Substation - Asset Condition"/>
    <s v="ED"/>
    <s v="WA"/>
    <x v="7"/>
    <s v="General - Other"/>
    <s v="2024"/>
    <n v="1"/>
    <n v="0"/>
    <n v="21.57"/>
    <n v="7.69"/>
    <n v="9.26"/>
    <n v="-110.41"/>
    <m/>
    <m/>
    <m/>
    <m/>
    <n v="259.25"/>
    <m/>
    <m/>
    <m/>
    <n v="187.36"/>
    <n v="0"/>
    <n v="0"/>
    <n v="0"/>
    <n v="187.36"/>
    <n v="21.57"/>
    <n v="7.69"/>
    <n v="9.26"/>
    <n v="-110.41"/>
    <n v="0"/>
    <n v="0"/>
    <n v="0"/>
    <n v="0"/>
    <n v="259.25"/>
    <n v="0"/>
    <n v="0"/>
    <n v="0"/>
    <n v="187.36"/>
    <n v="0"/>
    <n v="0"/>
    <n v="0"/>
    <n v="187.36"/>
    <n v="0"/>
    <n v="0"/>
    <n v="0"/>
    <n v="0"/>
    <n v="0"/>
    <n v="0"/>
    <n v="0"/>
    <n v="0"/>
    <n v="0"/>
    <n v="0"/>
    <n v="0"/>
    <n v="0"/>
    <n v="0"/>
    <n v="0"/>
    <n v="0"/>
    <n v="0"/>
    <n v="0"/>
  </r>
  <r>
    <s v="Rosentrater"/>
    <s v="Programs"/>
    <s v="Asset Condition"/>
    <s v="Transmission - Minor Rebuild"/>
    <s v="ED"/>
    <s v="AN"/>
    <x v="3"/>
    <s v="Transmission"/>
    <s v="2024"/>
    <n v="0.65539999999999998"/>
    <n v="0"/>
    <n v="39044.839999999997"/>
    <n v="103186.51000000001"/>
    <n v="108992.75"/>
    <n v="256283.68"/>
    <n v="202213.2"/>
    <n v="24737.439999999999"/>
    <n v="40667.089999999997"/>
    <n v="631325.73"/>
    <n v="691435.05"/>
    <n v="252039.13000000003"/>
    <n v="2168711.0700000003"/>
    <n v="124506.16"/>
    <n v="4643142.6500000004"/>
    <n v="0"/>
    <n v="0"/>
    <n v="0"/>
    <n v="4643142.6500000004"/>
    <n v="25589.988135999996"/>
    <n v="67628.438653999998"/>
    <n v="71433.84835"/>
    <n v="167968.32387199998"/>
    <n v="132530.53128"/>
    <n v="16212.918175999999"/>
    <n v="26653.210785999996"/>
    <n v="413770.88344199996"/>
    <n v="453166.53177"/>
    <n v="165186.44580200003"/>
    <n v="1421373.2352780001"/>
    <n v="81601.337264000002"/>
    <n v="3043115.6928100004"/>
    <n v="0"/>
    <n v="0"/>
    <n v="0"/>
    <n v="3043115.6928100004"/>
    <n v="0"/>
    <n v="0"/>
    <n v="0"/>
    <n v="0"/>
    <n v="0"/>
    <n v="0"/>
    <n v="0"/>
    <n v="0"/>
    <n v="0"/>
    <n v="0"/>
    <n v="0"/>
    <n v="0"/>
    <n v="0"/>
    <n v="0"/>
    <n v="0"/>
    <n v="0"/>
    <n v="0"/>
  </r>
  <r>
    <s v="Rosentrater"/>
    <s v="Programs"/>
    <s v="Asset Condition"/>
    <s v="Wood Pole Management"/>
    <s v="ED"/>
    <s v="ID"/>
    <x v="9"/>
    <s v="E Distribution"/>
    <s v="2024"/>
    <n v="0"/>
    <n v="0"/>
    <n v="410751.19000000006"/>
    <n v="269680.22000000003"/>
    <n v="252091.11000000002"/>
    <n v="173027.21"/>
    <n v="745601.33"/>
    <n v="1195082.5700000003"/>
    <n v="461581.41999999993"/>
    <n v="746250.25"/>
    <n v="194290.16000000003"/>
    <n v="47603.83"/>
    <n v="153870.67000000001"/>
    <n v="63059.410000000011"/>
    <n v="4712889.370000001"/>
    <n v="0"/>
    <n v="0"/>
    <n v="0"/>
    <n v="4712889.370000001"/>
    <n v="0"/>
    <n v="0"/>
    <n v="0"/>
    <n v="0"/>
    <n v="0"/>
    <n v="0"/>
    <n v="0"/>
    <n v="0"/>
    <n v="0"/>
    <n v="0"/>
    <n v="0"/>
    <n v="0"/>
    <n v="0"/>
    <n v="0"/>
    <n v="0"/>
    <n v="0"/>
    <n v="0"/>
    <n v="0"/>
    <n v="0"/>
    <n v="0"/>
    <n v="0"/>
    <n v="0"/>
    <n v="0"/>
    <n v="0"/>
    <n v="0"/>
    <n v="0"/>
    <n v="0"/>
    <n v="0"/>
    <n v="0"/>
    <n v="0"/>
    <n v="0"/>
    <n v="0"/>
    <n v="0"/>
    <n v="0"/>
  </r>
  <r>
    <s v="Rosentrater"/>
    <s v="Programs"/>
    <s v="Asset Condition"/>
    <s v="Wood Pole Management"/>
    <s v="ED"/>
    <s v="WA"/>
    <x v="9"/>
    <s v="E Distribution"/>
    <s v="2024"/>
    <n v="1"/>
    <n v="0"/>
    <n v="750088.48"/>
    <n v="769475.25999999989"/>
    <n v="1252071.05"/>
    <n v="708248.01"/>
    <n v="1330396.7599999998"/>
    <n v="507071.72000000015"/>
    <n v="-80278.080000000002"/>
    <n v="68474.850000000006"/>
    <n v="-5480.9499999999989"/>
    <n v="157488.21000000002"/>
    <n v="247526.37000000005"/>
    <n v="355018.0900000002"/>
    <n v="6060099.7699999986"/>
    <n v="0"/>
    <n v="0"/>
    <n v="0"/>
    <n v="6060099.7699999986"/>
    <n v="750088.48"/>
    <n v="769475.25999999989"/>
    <n v="1252071.05"/>
    <n v="708248.01"/>
    <n v="1330396.7599999998"/>
    <n v="507071.72000000015"/>
    <n v="-80278.080000000002"/>
    <n v="68474.850000000006"/>
    <n v="-5480.9499999999989"/>
    <n v="157488.21000000002"/>
    <n v="247526.37000000005"/>
    <n v="355018.0900000002"/>
    <n v="6060099.7699999986"/>
    <n v="0"/>
    <n v="0"/>
    <n v="0"/>
    <n v="6060099.7699999986"/>
    <n v="0"/>
    <n v="0"/>
    <n v="0"/>
    <n v="0"/>
    <n v="0"/>
    <n v="0"/>
    <n v="0"/>
    <n v="0"/>
    <n v="0"/>
    <n v="0"/>
    <n v="0"/>
    <n v="0"/>
    <n v="0"/>
    <n v="0"/>
    <n v="0"/>
    <n v="0"/>
    <n v="0"/>
  </r>
  <r>
    <s v="Rosentrater"/>
    <s v="Programs"/>
    <s v="Customer Requested"/>
    <s v="New Revenue - Growth"/>
    <s v="ED"/>
    <s v="AN"/>
    <x v="3"/>
    <s v="Transmission"/>
    <s v="2024"/>
    <n v="0.65539999999999998"/>
    <n v="0"/>
    <n v="71.52"/>
    <n v="-159.19"/>
    <n v="328.09"/>
    <n v="309.61"/>
    <n v="347.35"/>
    <n v="162.6"/>
    <n v="591.25"/>
    <n v="175.67"/>
    <n v="761.34"/>
    <n v="-89.49"/>
    <n v="171.97"/>
    <n v="-421.38"/>
    <n v="2249.34"/>
    <n v="0"/>
    <n v="0"/>
    <n v="0"/>
    <n v="2249.34"/>
    <n v="46.874207999999996"/>
    <n v="-104.33312599999999"/>
    <n v="215.03018599999999"/>
    <n v="202.91839400000001"/>
    <n v="227.65319"/>
    <n v="106.56804"/>
    <n v="387.50524999999999"/>
    <n v="115.13411799999999"/>
    <n v="498.982236"/>
    <n v="-58.651745999999996"/>
    <n v="112.709138"/>
    <n v="-276.17245199999996"/>
    <n v="1474.2174359999999"/>
    <n v="0"/>
    <n v="0"/>
    <n v="0"/>
    <n v="1474.2174359999999"/>
    <n v="0"/>
    <n v="0"/>
    <n v="0"/>
    <n v="0"/>
    <n v="0"/>
    <n v="0"/>
    <n v="0"/>
    <n v="0"/>
    <n v="0"/>
    <n v="0"/>
    <n v="0"/>
    <n v="0"/>
    <n v="0"/>
    <n v="0"/>
    <n v="0"/>
    <n v="0"/>
    <n v="0"/>
  </r>
  <r>
    <s v="Rosentrater"/>
    <s v="Programs"/>
    <s v="Customer Requested"/>
    <s v="New Revenue - Growth"/>
    <s v="ED"/>
    <s v="ID"/>
    <x v="9"/>
    <s v="E Distribution"/>
    <s v="2024"/>
    <n v="0"/>
    <n v="0"/>
    <n v="1393203.9400000004"/>
    <n v="1479357.3399999999"/>
    <n v="1603932.0000000016"/>
    <n v="870760.45000000007"/>
    <n v="1322955.8100000003"/>
    <n v="2063854.0900000003"/>
    <n v="1434725.67"/>
    <n v="1260013.8199999991"/>
    <n v="1484038.4400000004"/>
    <n v="1213870.1800000006"/>
    <n v="1978332.2299999981"/>
    <n v="2507812.6199999992"/>
    <n v="18612856.59"/>
    <n v="0"/>
    <n v="0"/>
    <n v="0"/>
    <n v="18612856.59"/>
    <n v="0"/>
    <n v="0"/>
    <n v="0"/>
    <n v="0"/>
    <n v="0"/>
    <n v="0"/>
    <n v="0"/>
    <n v="0"/>
    <n v="0"/>
    <n v="0"/>
    <n v="0"/>
    <n v="0"/>
    <n v="0"/>
    <n v="0"/>
    <n v="0"/>
    <n v="0"/>
    <n v="0"/>
    <n v="0"/>
    <n v="0"/>
    <n v="0"/>
    <n v="0"/>
    <n v="0"/>
    <n v="0"/>
    <n v="0"/>
    <n v="0"/>
    <n v="0"/>
    <n v="0"/>
    <n v="0"/>
    <n v="0"/>
    <n v="0"/>
    <n v="0"/>
    <n v="0"/>
    <n v="0"/>
    <n v="0"/>
  </r>
  <r>
    <s v="Rosentrater"/>
    <s v="Programs"/>
    <s v="Customer Requested"/>
    <s v="New Revenue - Growth"/>
    <s v="ED"/>
    <s v="WA"/>
    <x v="9"/>
    <s v="E Distribution"/>
    <s v="2024"/>
    <n v="1"/>
    <n v="0"/>
    <n v="3693061.2099999995"/>
    <n v="2423107.8400000022"/>
    <n v="3174504.8400000059"/>
    <n v="2620398.9099999992"/>
    <n v="2694415.5900000017"/>
    <n v="4660102.7699999968"/>
    <n v="4445591.5100000016"/>
    <n v="3966993.0300000012"/>
    <n v="3507949.0500000026"/>
    <n v="2871225.4400000023"/>
    <n v="3543455.0299999965"/>
    <n v="8040917.2099999962"/>
    <n v="45641722.430000007"/>
    <n v="0"/>
    <n v="0"/>
    <n v="0"/>
    <n v="45641722.430000007"/>
    <n v="3693061.2099999995"/>
    <n v="2423107.8400000022"/>
    <n v="3174504.8400000059"/>
    <n v="2620398.9099999992"/>
    <n v="2694415.5900000017"/>
    <n v="4660102.7699999968"/>
    <n v="4445591.5100000016"/>
    <n v="3966993.0300000012"/>
    <n v="3507949.0500000026"/>
    <n v="2871225.4400000023"/>
    <n v="3543455.0299999965"/>
    <n v="8040917.2099999962"/>
    <n v="45641722.430000007"/>
    <n v="0"/>
    <n v="0"/>
    <n v="0"/>
    <n v="45641722.430000007"/>
    <n v="0"/>
    <n v="0"/>
    <n v="0"/>
    <n v="0"/>
    <n v="0"/>
    <n v="0"/>
    <n v="0"/>
    <n v="0"/>
    <n v="0"/>
    <n v="0"/>
    <n v="0"/>
    <n v="0"/>
    <n v="0"/>
    <n v="0"/>
    <n v="0"/>
    <n v="0"/>
    <n v="0"/>
  </r>
  <r>
    <s v="Rosentrater"/>
    <s v="Programs"/>
    <s v="Customer Requested"/>
    <s v="New Revenue - Growth"/>
    <s v="GD"/>
    <s v="ID"/>
    <x v="11"/>
    <s v="G Distribution"/>
    <s v="2024"/>
    <n v="0"/>
    <n v="0"/>
    <n v="473790.16999999987"/>
    <n v="405642.7099999999"/>
    <n v="602810.2200000002"/>
    <n v="419446.64999999997"/>
    <n v="884778.26999999979"/>
    <n v="722078.2799999998"/>
    <n v="889794.51"/>
    <n v="932210.26"/>
    <n v="591077.22999999975"/>
    <n v="1003870.2799999999"/>
    <n v="728500.18000000017"/>
    <n v="706512.22000000009"/>
    <n v="8360510.9799999995"/>
    <n v="0"/>
    <n v="0"/>
    <n v="0"/>
    <n v="8360510.9799999995"/>
    <n v="0"/>
    <n v="0"/>
    <n v="0"/>
    <n v="0"/>
    <n v="0"/>
    <n v="0"/>
    <n v="0"/>
    <n v="0"/>
    <n v="0"/>
    <n v="0"/>
    <n v="0"/>
    <n v="0"/>
    <n v="0"/>
    <n v="0"/>
    <n v="0"/>
    <n v="0"/>
    <n v="0"/>
    <n v="0"/>
    <n v="0"/>
    <n v="0"/>
    <n v="0"/>
    <n v="0"/>
    <n v="0"/>
    <n v="0"/>
    <n v="0"/>
    <n v="0"/>
    <n v="0"/>
    <n v="0"/>
    <n v="0"/>
    <n v="0"/>
    <n v="0"/>
    <n v="0"/>
    <n v="0"/>
    <n v="0"/>
  </r>
  <r>
    <s v="Rosentrater"/>
    <s v="Programs"/>
    <s v="Customer Requested"/>
    <s v="New Revenue - Growth"/>
    <s v="GD"/>
    <s v="OR"/>
    <x v="11"/>
    <s v="G Distribution"/>
    <s v="2024"/>
    <n v="0"/>
    <n v="0"/>
    <n v="1316059.7799999998"/>
    <n v="593613.26000000013"/>
    <n v="913926.70000000019"/>
    <n v="913305.85"/>
    <n v="501680.44000000012"/>
    <n v="980451.37"/>
    <n v="680367.78999999992"/>
    <n v="618221.18999999983"/>
    <n v="768428.08"/>
    <n v="471709.71999999991"/>
    <n v="358439.13"/>
    <n v="1527611.0600000005"/>
    <n v="9643814.370000001"/>
    <n v="0"/>
    <n v="0"/>
    <n v="0"/>
    <n v="9643814.370000001"/>
    <n v="0"/>
    <n v="0"/>
    <n v="0"/>
    <n v="0"/>
    <n v="0"/>
    <n v="0"/>
    <n v="0"/>
    <n v="0"/>
    <n v="0"/>
    <n v="0"/>
    <n v="0"/>
    <n v="0"/>
    <n v="0"/>
    <n v="0"/>
    <n v="0"/>
    <n v="0"/>
    <n v="0"/>
    <n v="0"/>
    <n v="0"/>
    <n v="0"/>
    <n v="0"/>
    <n v="0"/>
    <n v="0"/>
    <n v="0"/>
    <n v="0"/>
    <n v="0"/>
    <n v="0"/>
    <n v="0"/>
    <n v="0"/>
    <n v="0"/>
    <n v="0"/>
    <n v="0"/>
    <n v="0"/>
    <n v="0"/>
  </r>
  <r>
    <s v="Rosentrater"/>
    <s v="Programs"/>
    <s v="Customer Requested"/>
    <s v="New Revenue - Growth"/>
    <s v="GD"/>
    <s v="WA"/>
    <x v="11"/>
    <s v="G Distribution"/>
    <s v="2024"/>
    <n v="0"/>
    <n v="1"/>
    <n v="1799535.55"/>
    <n v="944140.07000000007"/>
    <n v="1062899.6200000001"/>
    <n v="1490177.3400000003"/>
    <n v="1016456.7000000002"/>
    <n v="2207531.5499999989"/>
    <n v="1808772.6600000006"/>
    <n v="1772066.8499999999"/>
    <n v="1146820.3100000005"/>
    <n v="902115.31"/>
    <n v="589792.34000000032"/>
    <n v="902657.57999999984"/>
    <n v="15642965.879999999"/>
    <n v="0"/>
    <n v="0"/>
    <n v="0"/>
    <n v="15642965.879999999"/>
    <n v="0"/>
    <n v="0"/>
    <n v="0"/>
    <n v="0"/>
    <n v="0"/>
    <n v="0"/>
    <n v="0"/>
    <n v="0"/>
    <n v="0"/>
    <n v="0"/>
    <n v="0"/>
    <n v="0"/>
    <n v="0"/>
    <n v="0"/>
    <n v="0"/>
    <n v="0"/>
    <n v="0"/>
    <n v="1799535.55"/>
    <n v="944140.07000000007"/>
    <n v="1062899.6200000001"/>
    <n v="1490177.3400000003"/>
    <n v="1016456.7000000002"/>
    <n v="2207531.5499999989"/>
    <n v="1808772.6600000006"/>
    <n v="1772066.8499999999"/>
    <n v="1146820.3100000005"/>
    <n v="902115.31"/>
    <n v="589792.34000000032"/>
    <n v="902657.57999999984"/>
    <n v="15642965.879999999"/>
    <n v="0"/>
    <n v="0"/>
    <n v="0"/>
    <n v="15642965.879999999"/>
  </r>
  <r>
    <s v="Rosentrater"/>
    <s v="Programs"/>
    <s v="Failed Plant &amp; Operations"/>
    <s v="Electric Storm"/>
    <s v="ED"/>
    <s v="AN"/>
    <x v="3"/>
    <s v="Transmission"/>
    <s v="2024"/>
    <n v="0.65539999999999998"/>
    <n v="0"/>
    <n v="49700.509999999995"/>
    <n v="58498.03"/>
    <n v="90495.23"/>
    <n v="332306.06"/>
    <n v="56511.549999999996"/>
    <n v="328604.78000000003"/>
    <n v="286683.48"/>
    <n v="308283.86"/>
    <n v="496930.55000000005"/>
    <n v="50520.110000000008"/>
    <n v="377517.52"/>
    <n v="39886.05000000001"/>
    <n v="2475937.73"/>
    <n v="0"/>
    <n v="0"/>
    <n v="0"/>
    <n v="2475937.73"/>
    <n v="32573.714253999995"/>
    <n v="38339.608862000001"/>
    <n v="59310.573741999993"/>
    <n v="217793.39172399999"/>
    <n v="37037.669869999998"/>
    <n v="215367.572812"/>
    <n v="187892.35279199999"/>
    <n v="202049.24184399997"/>
    <n v="325688.28247000003"/>
    <n v="33110.880094000007"/>
    <n v="247424.98260799999"/>
    <n v="26141.317170000006"/>
    <n v="1622729.5882419997"/>
    <n v="0"/>
    <n v="0"/>
    <n v="0"/>
    <n v="1622729.5882419997"/>
    <n v="0"/>
    <n v="0"/>
    <n v="0"/>
    <n v="0"/>
    <n v="0"/>
    <n v="0"/>
    <n v="0"/>
    <n v="0"/>
    <n v="0"/>
    <n v="0"/>
    <n v="0"/>
    <n v="0"/>
    <n v="0"/>
    <n v="0"/>
    <n v="0"/>
    <n v="0"/>
    <n v="0"/>
  </r>
  <r>
    <s v="Rosentrater"/>
    <s v="Programs"/>
    <s v="Failed Plant &amp; Operations"/>
    <s v="Electric Storm"/>
    <s v="ED"/>
    <s v="ID"/>
    <x v="9"/>
    <s v="E Distribution"/>
    <s v="2024"/>
    <n v="0"/>
    <n v="0"/>
    <n v="76127.83"/>
    <n v="64616.049999999981"/>
    <n v="42030.27"/>
    <n v="28438.570000000003"/>
    <n v="35688.399999999994"/>
    <n v="31274.630000000005"/>
    <n v="30616.6"/>
    <n v="86981.580000000016"/>
    <n v="47423.140000000014"/>
    <n v="238661.43"/>
    <n v="91322.049999999974"/>
    <n v="50367.850000000006"/>
    <n v="823548.39999999991"/>
    <n v="0"/>
    <n v="0"/>
    <n v="0"/>
    <n v="823548.39999999991"/>
    <n v="0"/>
    <n v="0"/>
    <n v="0"/>
    <n v="0"/>
    <n v="0"/>
    <n v="0"/>
    <n v="0"/>
    <n v="0"/>
    <n v="0"/>
    <n v="0"/>
    <n v="0"/>
    <n v="0"/>
    <n v="0"/>
    <n v="0"/>
    <n v="0"/>
    <n v="0"/>
    <n v="0"/>
    <n v="0"/>
    <n v="0"/>
    <n v="0"/>
    <n v="0"/>
    <n v="0"/>
    <n v="0"/>
    <n v="0"/>
    <n v="0"/>
    <n v="0"/>
    <n v="0"/>
    <n v="0"/>
    <n v="0"/>
    <n v="0"/>
    <n v="0"/>
    <n v="0"/>
    <n v="0"/>
    <n v="0"/>
  </r>
  <r>
    <s v="Rosentrater"/>
    <s v="Programs"/>
    <s v="Failed Plant &amp; Operations"/>
    <s v="Electric Storm"/>
    <s v="ED"/>
    <s v="WA"/>
    <x v="9"/>
    <s v="E Distribution"/>
    <s v="2024"/>
    <n v="1"/>
    <n v="0"/>
    <n v="84859.77"/>
    <n v="44525.919999999998"/>
    <n v="67730.510000000009"/>
    <n v="15165.370000000003"/>
    <n v="35903.959999999992"/>
    <n v="61326.090000000011"/>
    <n v="18322.249999999996"/>
    <n v="135643.72999999998"/>
    <n v="102790.41999999997"/>
    <n v="237530.31999999992"/>
    <n v="8659.9600000000009"/>
    <n v="87119.510000000024"/>
    <n v="899577.80999999982"/>
    <n v="0"/>
    <n v="0"/>
    <n v="0"/>
    <n v="899577.80999999982"/>
    <n v="84859.77"/>
    <n v="44525.919999999998"/>
    <n v="67730.510000000009"/>
    <n v="15165.370000000003"/>
    <n v="35903.959999999992"/>
    <n v="61326.090000000011"/>
    <n v="18322.249999999996"/>
    <n v="135643.72999999998"/>
    <n v="102790.41999999997"/>
    <n v="237530.31999999992"/>
    <n v="8659.9600000000009"/>
    <n v="87119.510000000024"/>
    <n v="899577.80999999982"/>
    <n v="0"/>
    <n v="0"/>
    <n v="0"/>
    <n v="899577.80999999982"/>
    <n v="0"/>
    <n v="0"/>
    <n v="0"/>
    <n v="0"/>
    <n v="0"/>
    <n v="0"/>
    <n v="0"/>
    <n v="0"/>
    <n v="0"/>
    <n v="0"/>
    <n v="0"/>
    <n v="0"/>
    <n v="0"/>
    <n v="0"/>
    <n v="0"/>
    <n v="0"/>
    <n v="0"/>
  </r>
  <r>
    <s v="Rosentrater"/>
    <s v="Programs"/>
    <s v="Failed Plant &amp; Operations"/>
    <s v="Gas Non-Revenue Program"/>
    <s v="GD"/>
    <s v="ID"/>
    <x v="11"/>
    <s v="G Distribution"/>
    <s v="2024"/>
    <n v="0"/>
    <n v="0"/>
    <n v="51223.72"/>
    <n v="38968.450000000012"/>
    <n v="86647.88"/>
    <n v="62294.529999999992"/>
    <n v="73629.789999999994"/>
    <n v="165128.07"/>
    <n v="160123.26"/>
    <n v="161251.53999999998"/>
    <n v="93441.51"/>
    <n v="78677.090000000011"/>
    <n v="74726.559999999998"/>
    <n v="77328.270000000019"/>
    <n v="1123440.67"/>
    <n v="0"/>
    <n v="0"/>
    <n v="0"/>
    <n v="1123440.67"/>
    <n v="0"/>
    <n v="0"/>
    <n v="0"/>
    <n v="0"/>
    <n v="0"/>
    <n v="0"/>
    <n v="0"/>
    <n v="0"/>
    <n v="0"/>
    <n v="0"/>
    <n v="0"/>
    <n v="0"/>
    <n v="0"/>
    <n v="0"/>
    <n v="0"/>
    <n v="0"/>
    <n v="0"/>
    <n v="0"/>
    <n v="0"/>
    <n v="0"/>
    <n v="0"/>
    <n v="0"/>
    <n v="0"/>
    <n v="0"/>
    <n v="0"/>
    <n v="0"/>
    <n v="0"/>
    <n v="0"/>
    <n v="0"/>
    <n v="0"/>
    <n v="0"/>
    <n v="0"/>
    <n v="0"/>
    <n v="0"/>
  </r>
  <r>
    <s v="Rosentrater"/>
    <s v="Programs"/>
    <s v="Failed Plant &amp; Operations"/>
    <s v="Gas Non-Revenue Program"/>
    <s v="GD"/>
    <s v="OR"/>
    <x v="11"/>
    <s v="G Distribution"/>
    <s v="2024"/>
    <n v="0"/>
    <n v="0"/>
    <n v="343413.94"/>
    <n v="446813.23"/>
    <n v="382269.58000000007"/>
    <n v="530067.98"/>
    <n v="305586.61000000004"/>
    <n v="564975.92000000016"/>
    <n v="412099"/>
    <n v="510126.96000000008"/>
    <n v="446037.40000000008"/>
    <n v="409724.93"/>
    <n v="354365.86999999994"/>
    <n v="409325.27999999997"/>
    <n v="5114806.7"/>
    <n v="0"/>
    <n v="0"/>
    <n v="0"/>
    <n v="5114806.7"/>
    <n v="0"/>
    <n v="0"/>
    <n v="0"/>
    <n v="0"/>
    <n v="0"/>
    <n v="0"/>
    <n v="0"/>
    <n v="0"/>
    <n v="0"/>
    <n v="0"/>
    <n v="0"/>
    <n v="0"/>
    <n v="0"/>
    <n v="0"/>
    <n v="0"/>
    <n v="0"/>
    <n v="0"/>
    <n v="0"/>
    <n v="0"/>
    <n v="0"/>
    <n v="0"/>
    <n v="0"/>
    <n v="0"/>
    <n v="0"/>
    <n v="0"/>
    <n v="0"/>
    <n v="0"/>
    <n v="0"/>
    <n v="0"/>
    <n v="0"/>
    <n v="0"/>
    <n v="0"/>
    <n v="0"/>
    <n v="0"/>
  </r>
  <r>
    <s v="Rosentrater"/>
    <s v="Programs"/>
    <s v="Failed Plant &amp; Operations"/>
    <s v="Gas Non-Revenue Program"/>
    <s v="GD"/>
    <s v="WA"/>
    <x v="11"/>
    <s v="G Distribution"/>
    <s v="2024"/>
    <n v="0"/>
    <n v="1"/>
    <n v="154204.25"/>
    <n v="228620.56"/>
    <n v="233029.12"/>
    <n v="355742.15"/>
    <n v="323395.28000000009"/>
    <n v="605306.48"/>
    <n v="542941.93999999983"/>
    <n v="379705.92000000004"/>
    <n v="324019.31999999989"/>
    <n v="583966.04999999981"/>
    <n v="257678.13000000003"/>
    <n v="240476.84999999998"/>
    <n v="4229086.0499999989"/>
    <n v="0"/>
    <n v="0"/>
    <n v="0"/>
    <n v="4229086.0499999989"/>
    <n v="0"/>
    <n v="0"/>
    <n v="0"/>
    <n v="0"/>
    <n v="0"/>
    <n v="0"/>
    <n v="0"/>
    <n v="0"/>
    <n v="0"/>
    <n v="0"/>
    <n v="0"/>
    <n v="0"/>
    <n v="0"/>
    <n v="0"/>
    <n v="0"/>
    <n v="0"/>
    <n v="0"/>
    <n v="154204.25"/>
    <n v="228620.56"/>
    <n v="233029.12"/>
    <n v="355742.15"/>
    <n v="323395.28000000009"/>
    <n v="605306.48"/>
    <n v="542941.93999999983"/>
    <n v="379705.92000000004"/>
    <n v="324019.31999999989"/>
    <n v="583966.04999999981"/>
    <n v="257678.13000000003"/>
    <n v="240476.84999999998"/>
    <n v="4229086.0499999989"/>
    <n v="0"/>
    <n v="0"/>
    <n v="0"/>
    <n v="4229086.0499999989"/>
  </r>
  <r>
    <s v="Rosentrater"/>
    <s v="Programs"/>
    <s v="Failed Plant &amp; Operations"/>
    <s v="Meter Minor Blanket"/>
    <s v="ED"/>
    <s v="ID"/>
    <x v="9"/>
    <s v="E Distribution"/>
    <s v="2024"/>
    <n v="0"/>
    <n v="0"/>
    <n v="14464.240000000002"/>
    <n v="19037.989999999998"/>
    <n v="20315.550000000003"/>
    <n v="16494.620000000003"/>
    <n v="13800.140000000001"/>
    <n v="12636.86"/>
    <n v="14846.6"/>
    <n v="28681.05"/>
    <n v="13031.41"/>
    <n v="18616.47"/>
    <n v="18740.189999999999"/>
    <n v="14734.52"/>
    <n v="205399.63999999998"/>
    <n v="0"/>
    <n v="0"/>
    <n v="0"/>
    <n v="205399.63999999998"/>
    <n v="0"/>
    <n v="0"/>
    <n v="0"/>
    <n v="0"/>
    <n v="0"/>
    <n v="0"/>
    <n v="0"/>
    <n v="0"/>
    <n v="0"/>
    <n v="0"/>
    <n v="0"/>
    <n v="0"/>
    <n v="0"/>
    <n v="0"/>
    <n v="0"/>
    <n v="0"/>
    <n v="0"/>
    <n v="0"/>
    <n v="0"/>
    <n v="0"/>
    <n v="0"/>
    <n v="0"/>
    <n v="0"/>
    <n v="0"/>
    <n v="0"/>
    <n v="0"/>
    <n v="0"/>
    <n v="0"/>
    <n v="0"/>
    <n v="0"/>
    <n v="0"/>
    <n v="0"/>
    <n v="0"/>
    <n v="0"/>
  </r>
  <r>
    <s v="Rosentrater"/>
    <s v="Programs"/>
    <s v="Failed Plant &amp; Operations"/>
    <s v="Meter Minor Blanket"/>
    <s v="ED"/>
    <s v="WA"/>
    <x v="9"/>
    <s v="E Distribution"/>
    <s v="2024"/>
    <n v="1"/>
    <n v="0"/>
    <n v="6795.05"/>
    <n v="7119.78"/>
    <n v="11618.679999999998"/>
    <n v="13028.18"/>
    <n v="9053.3100000000013"/>
    <n v="11875.46"/>
    <n v="8236.82"/>
    <n v="14758.47"/>
    <n v="9371.5400000000009"/>
    <n v="12670.09"/>
    <n v="13504.31"/>
    <n v="13979.650000000001"/>
    <n v="132011.34"/>
    <n v="0"/>
    <n v="0"/>
    <n v="0"/>
    <n v="132011.34"/>
    <n v="6795.05"/>
    <n v="7119.78"/>
    <n v="11618.679999999998"/>
    <n v="13028.18"/>
    <n v="9053.3100000000013"/>
    <n v="11875.46"/>
    <n v="8236.82"/>
    <n v="14758.47"/>
    <n v="9371.5400000000009"/>
    <n v="12670.09"/>
    <n v="13504.31"/>
    <n v="13979.650000000001"/>
    <n v="132011.34"/>
    <n v="0"/>
    <n v="0"/>
    <n v="0"/>
    <n v="132011.34"/>
    <n v="0"/>
    <n v="0"/>
    <n v="0"/>
    <n v="0"/>
    <n v="0"/>
    <n v="0"/>
    <n v="0"/>
    <n v="0"/>
    <n v="0"/>
    <n v="0"/>
    <n v="0"/>
    <n v="0"/>
    <n v="0"/>
    <n v="0"/>
    <n v="0"/>
    <n v="0"/>
    <n v="0"/>
  </r>
  <r>
    <s v="Rosentrater"/>
    <s v="Programs"/>
    <s v="Performance &amp; Capacity"/>
    <s v="Distribution System Reinforcements"/>
    <s v="ED"/>
    <s v="ID"/>
    <x v="9"/>
    <s v="E Distribution"/>
    <s v="2024"/>
    <n v="0"/>
    <n v="0"/>
    <n v="52782.179999999993"/>
    <n v="1426.36"/>
    <n v="598519.28"/>
    <n v="200631.30000000002"/>
    <n v="863172.67000000016"/>
    <n v="619999.24"/>
    <n v="44336.19"/>
    <n v="202716.33"/>
    <n v="382879.48999999993"/>
    <n v="577202.80999999994"/>
    <n v="634291.69999999995"/>
    <n v="647030.24999999988"/>
    <n v="4824987.8"/>
    <n v="0"/>
    <n v="0"/>
    <n v="0"/>
    <n v="4824987.8"/>
    <n v="0"/>
    <n v="0"/>
    <n v="0"/>
    <n v="0"/>
    <n v="0"/>
    <n v="0"/>
    <n v="0"/>
    <n v="0"/>
    <n v="0"/>
    <n v="0"/>
    <n v="0"/>
    <n v="0"/>
    <n v="0"/>
    <n v="0"/>
    <n v="0"/>
    <n v="0"/>
    <n v="0"/>
    <n v="0"/>
    <n v="0"/>
    <n v="0"/>
    <n v="0"/>
    <n v="0"/>
    <n v="0"/>
    <n v="0"/>
    <n v="0"/>
    <n v="0"/>
    <n v="0"/>
    <n v="0"/>
    <n v="0"/>
    <n v="0"/>
    <n v="0"/>
    <n v="0"/>
    <n v="0"/>
    <n v="0"/>
  </r>
  <r>
    <s v="Rosentrater"/>
    <s v="Programs"/>
    <s v="Performance &amp; Capacity"/>
    <s v="Distribution System Reinforcements"/>
    <s v="ED"/>
    <s v="ID"/>
    <x v="7"/>
    <s v="General - Other"/>
    <s v="2024"/>
    <n v="0"/>
    <n v="0"/>
    <m/>
    <m/>
    <n v="8.92"/>
    <n v="5.55"/>
    <m/>
    <m/>
    <m/>
    <m/>
    <m/>
    <m/>
    <m/>
    <m/>
    <n v="14.469999999999999"/>
    <n v="0"/>
    <n v="0"/>
    <n v="0"/>
    <n v="14.469999999999999"/>
    <n v="0"/>
    <n v="0"/>
    <n v="0"/>
    <n v="0"/>
    <n v="0"/>
    <n v="0"/>
    <n v="0"/>
    <n v="0"/>
    <n v="0"/>
    <n v="0"/>
    <n v="0"/>
    <n v="0"/>
    <n v="0"/>
    <n v="0"/>
    <n v="0"/>
    <n v="0"/>
    <n v="0"/>
    <n v="0"/>
    <n v="0"/>
    <n v="0"/>
    <n v="0"/>
    <n v="0"/>
    <n v="0"/>
    <n v="0"/>
    <n v="0"/>
    <n v="0"/>
    <n v="0"/>
    <n v="0"/>
    <n v="0"/>
    <n v="0"/>
    <n v="0"/>
    <n v="0"/>
    <n v="0"/>
    <n v="0"/>
  </r>
  <r>
    <s v="Rosentrater"/>
    <s v="Programs"/>
    <s v="Performance &amp; Capacity"/>
    <s v="Distribution System Reinforcements"/>
    <s v="ED"/>
    <s v="WA"/>
    <x v="9"/>
    <s v="E Distribution"/>
    <s v="2024"/>
    <n v="1"/>
    <n v="0"/>
    <n v="1019978.6500000001"/>
    <n v="716658.52999999991"/>
    <n v="18268.949999999964"/>
    <n v="319739.64999999997"/>
    <n v="762234.21999999986"/>
    <n v="398569.93"/>
    <n v="2263.46"/>
    <n v="4817.67"/>
    <n v="6.4119376474991441E-11"/>
    <n v="987332.32"/>
    <n v="-11320.62"/>
    <n v="280188.60000000009"/>
    <n v="4498731.3599999994"/>
    <n v="0"/>
    <n v="0"/>
    <n v="0"/>
    <n v="4498731.3599999994"/>
    <n v="1019978.6500000001"/>
    <n v="716658.52999999991"/>
    <n v="18268.949999999964"/>
    <n v="319739.64999999997"/>
    <n v="762234.21999999986"/>
    <n v="398569.93"/>
    <n v="2263.46"/>
    <n v="4817.67"/>
    <n v="6.4119376474991441E-11"/>
    <n v="987332.32"/>
    <n v="-11320.62"/>
    <n v="280188.60000000009"/>
    <n v="4498731.3599999994"/>
    <n v="0"/>
    <n v="0"/>
    <n v="0"/>
    <n v="4498731.3599999994"/>
    <n v="0"/>
    <n v="0"/>
    <n v="0"/>
    <n v="0"/>
    <n v="0"/>
    <n v="0"/>
    <n v="0"/>
    <n v="0"/>
    <n v="0"/>
    <n v="0"/>
    <n v="0"/>
    <n v="0"/>
    <n v="0"/>
    <n v="0"/>
    <n v="0"/>
    <n v="0"/>
    <n v="0"/>
  </r>
  <r>
    <s v="Rosentrater"/>
    <s v="Programs"/>
    <s v="Performance &amp; Capacity"/>
    <s v="Downtown Network - Performance &amp; Capacity"/>
    <s v="ED"/>
    <s v="WA"/>
    <x v="9"/>
    <s v="E Distribution"/>
    <s v="2024"/>
    <n v="1"/>
    <n v="0"/>
    <n v="12239.07"/>
    <n v="7516.2800000000007"/>
    <n v="21349.38"/>
    <n v="4500.5199999999995"/>
    <n v="99615.85"/>
    <n v="7217.28"/>
    <n v="13385.4"/>
    <n v="71388.740000000005"/>
    <n v="34265.58"/>
    <n v="6081.17"/>
    <n v="5228.55"/>
    <n v="4184.97"/>
    <n v="286972.78999999998"/>
    <n v="0"/>
    <n v="0"/>
    <n v="0"/>
    <n v="286972.78999999998"/>
    <n v="12239.07"/>
    <n v="7516.2800000000007"/>
    <n v="21349.38"/>
    <n v="4500.5199999999995"/>
    <n v="99615.85"/>
    <n v="7217.28"/>
    <n v="13385.4"/>
    <n v="71388.740000000005"/>
    <n v="34265.58"/>
    <n v="6081.17"/>
    <n v="5228.55"/>
    <n v="4184.97"/>
    <n v="286972.78999999998"/>
    <n v="0"/>
    <n v="0"/>
    <n v="0"/>
    <n v="286972.78999999998"/>
    <n v="0"/>
    <n v="0"/>
    <n v="0"/>
    <n v="0"/>
    <n v="0"/>
    <n v="0"/>
    <n v="0"/>
    <n v="0"/>
    <n v="0"/>
    <n v="0"/>
    <n v="0"/>
    <n v="0"/>
    <n v="0"/>
    <n v="0"/>
    <n v="0"/>
    <n v="0"/>
    <n v="0"/>
  </r>
  <r>
    <s v="Rosentrater"/>
    <s v="Programs"/>
    <s v="Performance &amp; Capacity"/>
    <s v="Gas Reinforcement Program"/>
    <s v="GD"/>
    <s v="ID"/>
    <x v="11"/>
    <s v="G Distribution"/>
    <s v="2024"/>
    <n v="0"/>
    <n v="0"/>
    <n v="9878.02"/>
    <n v="4012.24"/>
    <n v="786.34"/>
    <n v="92.45"/>
    <n v="44841.69"/>
    <n v="21515.18"/>
    <n v="9772.18"/>
    <n v="8618.4599999999991"/>
    <n v="460.12"/>
    <n v="1011.73"/>
    <n v="460.12"/>
    <n v="460.12"/>
    <n v="101908.64999999998"/>
    <n v="0"/>
    <n v="0"/>
    <n v="0"/>
    <n v="101908.64999999998"/>
    <n v="0"/>
    <n v="0"/>
    <n v="0"/>
    <n v="0"/>
    <n v="0"/>
    <n v="0"/>
    <n v="0"/>
    <n v="0"/>
    <n v="0"/>
    <n v="0"/>
    <n v="0"/>
    <n v="0"/>
    <n v="0"/>
    <n v="0"/>
    <n v="0"/>
    <n v="0"/>
    <n v="0"/>
    <n v="0"/>
    <n v="0"/>
    <n v="0"/>
    <n v="0"/>
    <n v="0"/>
    <n v="0"/>
    <n v="0"/>
    <n v="0"/>
    <n v="0"/>
    <n v="0"/>
    <n v="0"/>
    <n v="0"/>
    <n v="0"/>
    <n v="0"/>
    <n v="0"/>
    <n v="0"/>
    <n v="0"/>
  </r>
  <r>
    <s v="Rosentrater"/>
    <s v="Programs"/>
    <s v="Performance &amp; Capacity"/>
    <s v="Gas Reinforcement Program"/>
    <s v="GD"/>
    <s v="OR"/>
    <x v="11"/>
    <s v="G Distribution"/>
    <s v="2024"/>
    <n v="0"/>
    <n v="0"/>
    <n v="796831.34"/>
    <n v="21685.279999999999"/>
    <n v="13996.029999999999"/>
    <n v="51490.82"/>
    <n v="521.92999999999995"/>
    <n v="611.04"/>
    <n v="1843.2"/>
    <n v="3389.97"/>
    <n v="5480.5"/>
    <n v="6261.29"/>
    <n v="9702.77"/>
    <n v="2083623.72"/>
    <n v="2995437.89"/>
    <n v="0"/>
    <n v="0"/>
    <n v="0"/>
    <n v="2995437.89"/>
    <n v="0"/>
    <n v="0"/>
    <n v="0"/>
    <n v="0"/>
    <n v="0"/>
    <n v="0"/>
    <n v="0"/>
    <n v="0"/>
    <n v="0"/>
    <n v="0"/>
    <n v="0"/>
    <n v="0"/>
    <n v="0"/>
    <n v="0"/>
    <n v="0"/>
    <n v="0"/>
    <n v="0"/>
    <n v="0"/>
    <n v="0"/>
    <n v="0"/>
    <n v="0"/>
    <n v="0"/>
    <n v="0"/>
    <n v="0"/>
    <n v="0"/>
    <n v="0"/>
    <n v="0"/>
    <n v="0"/>
    <n v="0"/>
    <n v="0"/>
    <n v="0"/>
    <n v="0"/>
    <n v="0"/>
    <n v="0"/>
  </r>
  <r>
    <s v="Rosentrater"/>
    <s v="Programs"/>
    <s v="Performance &amp; Capacity"/>
    <s v="Gas Reinforcement Program"/>
    <s v="GD"/>
    <s v="WA"/>
    <x v="11"/>
    <s v="G Distribution"/>
    <s v="2024"/>
    <n v="0"/>
    <n v="1"/>
    <n v="203.43"/>
    <n v="933.25"/>
    <n v="4392.9800000000005"/>
    <n v="14914.26"/>
    <n v="31912.32"/>
    <n v="13282.49"/>
    <n v="2390.4799999999996"/>
    <n v="15225.449999999999"/>
    <n v="23402.2"/>
    <n v="186212.80000000002"/>
    <n v="6673.76"/>
    <n v="8077.11"/>
    <n v="307620.53000000003"/>
    <n v="0"/>
    <n v="0"/>
    <n v="0"/>
    <n v="307620.53000000003"/>
    <n v="0"/>
    <n v="0"/>
    <n v="0"/>
    <n v="0"/>
    <n v="0"/>
    <n v="0"/>
    <n v="0"/>
    <n v="0"/>
    <n v="0"/>
    <n v="0"/>
    <n v="0"/>
    <n v="0"/>
    <n v="0"/>
    <n v="0"/>
    <n v="0"/>
    <n v="0"/>
    <n v="0"/>
    <n v="203.43"/>
    <n v="933.25"/>
    <n v="4392.9800000000005"/>
    <n v="14914.26"/>
    <n v="31912.32"/>
    <n v="13282.49"/>
    <n v="2390.4799999999996"/>
    <n v="15225.449999999999"/>
    <n v="23402.2"/>
    <n v="186212.80000000002"/>
    <n v="6673.76"/>
    <n v="8077.11"/>
    <n v="307620.53000000003"/>
    <n v="0"/>
    <n v="0"/>
    <n v="0"/>
    <n v="307620.53000000003"/>
  </r>
  <r>
    <s v="Rosentrater"/>
    <s v="Programs"/>
    <s v="Performance &amp; Capacity"/>
    <s v="Misc. accrual reversals, corrections or additional TTP"/>
    <s v="ED"/>
    <s v="WA"/>
    <x v="9"/>
    <s v="E Distribution"/>
    <s v="2024"/>
    <n v="1"/>
    <n v="0"/>
    <m/>
    <m/>
    <m/>
    <m/>
    <m/>
    <m/>
    <n v="292.10000000000002"/>
    <n v="635.16"/>
    <n v="1287.08"/>
    <n v="1740.1799999999998"/>
    <n v="3171.96"/>
    <n v="6308.5300000000007"/>
    <n v="13435.01"/>
    <n v="0"/>
    <n v="0"/>
    <n v="0"/>
    <n v="13435.01"/>
    <n v="0"/>
    <n v="0"/>
    <n v="0"/>
    <n v="0"/>
    <n v="0"/>
    <n v="0"/>
    <n v="292.10000000000002"/>
    <n v="635.16"/>
    <n v="1287.08"/>
    <n v="1740.1799999999998"/>
    <n v="3171.96"/>
    <n v="6308.5300000000007"/>
    <n v="13435.01"/>
    <n v="0"/>
    <n v="0"/>
    <n v="0"/>
    <n v="13435.01"/>
    <n v="0"/>
    <n v="0"/>
    <n v="0"/>
    <n v="0"/>
    <n v="0"/>
    <n v="0"/>
    <n v="0"/>
    <n v="0"/>
    <n v="0"/>
    <n v="0"/>
    <n v="0"/>
    <n v="0"/>
    <n v="0"/>
    <n v="0"/>
    <n v="0"/>
    <n v="0"/>
    <n v="0"/>
  </r>
  <r>
    <s v="Rosentrater"/>
    <s v="Programs"/>
    <s v="Performance &amp; Capacity"/>
    <s v="Misc. accrual reversals, corrections or additional TTP"/>
    <s v="GD"/>
    <s v="ID"/>
    <x v="11"/>
    <s v="G Distribution"/>
    <s v="2024"/>
    <n v="0"/>
    <n v="0"/>
    <n v="-31338.080000000002"/>
    <n v="5959.7699999999995"/>
    <m/>
    <m/>
    <m/>
    <n v="357.35999999999996"/>
    <m/>
    <m/>
    <m/>
    <m/>
    <m/>
    <m/>
    <n v="-25020.95"/>
    <n v="0"/>
    <n v="0"/>
    <n v="0"/>
    <n v="-25020.95"/>
    <n v="0"/>
    <n v="0"/>
    <n v="0"/>
    <n v="0"/>
    <n v="0"/>
    <n v="0"/>
    <n v="0"/>
    <n v="0"/>
    <n v="0"/>
    <n v="0"/>
    <n v="0"/>
    <n v="0"/>
    <n v="0"/>
    <n v="0"/>
    <n v="0"/>
    <n v="0"/>
    <n v="0"/>
    <n v="0"/>
    <n v="0"/>
    <n v="0"/>
    <n v="0"/>
    <n v="0"/>
    <n v="0"/>
    <n v="0"/>
    <n v="0"/>
    <n v="0"/>
    <n v="0"/>
    <n v="0"/>
    <n v="0"/>
    <n v="0"/>
    <n v="0"/>
    <n v="0"/>
    <n v="0"/>
    <n v="0"/>
  </r>
  <r>
    <s v="Rosentrater"/>
    <s v="Programs"/>
    <s v="Performance &amp; Capacity"/>
    <s v="Misc. accrual reversals, corrections or additional TTP"/>
    <s v="GD"/>
    <s v="OR"/>
    <x v="11"/>
    <s v="G Distribution"/>
    <s v="2024"/>
    <n v="0"/>
    <n v="0"/>
    <n v="-62131.869999999995"/>
    <n v="10742.83"/>
    <n v="60.65"/>
    <m/>
    <n v="22.11"/>
    <n v="0"/>
    <m/>
    <m/>
    <m/>
    <m/>
    <m/>
    <m/>
    <n v="-51306.279999999992"/>
    <n v="0"/>
    <n v="0"/>
    <n v="0"/>
    <n v="-51306.279999999992"/>
    <n v="0"/>
    <n v="0"/>
    <n v="0"/>
    <n v="0"/>
    <n v="0"/>
    <n v="0"/>
    <n v="0"/>
    <n v="0"/>
    <n v="0"/>
    <n v="0"/>
    <n v="0"/>
    <n v="0"/>
    <n v="0"/>
    <n v="0"/>
    <n v="0"/>
    <n v="0"/>
    <n v="0"/>
    <n v="0"/>
    <n v="0"/>
    <n v="0"/>
    <n v="0"/>
    <n v="0"/>
    <n v="0"/>
    <n v="0"/>
    <n v="0"/>
    <n v="0"/>
    <n v="0"/>
    <n v="0"/>
    <n v="0"/>
    <n v="0"/>
    <n v="0"/>
    <n v="0"/>
    <n v="0"/>
    <n v="0"/>
  </r>
  <r>
    <s v="Rosentrater"/>
    <s v="Programs"/>
    <s v="Performance &amp; Capacity"/>
    <s v="Misc. accrual reversals, corrections or additional TTP"/>
    <s v="GD"/>
    <s v="WA"/>
    <x v="11"/>
    <s v="G Distribution"/>
    <s v="2024"/>
    <n v="0"/>
    <n v="1"/>
    <n v="-67335.209999999992"/>
    <n v="164.18"/>
    <n v="111.42999999999999"/>
    <m/>
    <n v="-692.47"/>
    <m/>
    <m/>
    <m/>
    <m/>
    <m/>
    <m/>
    <m/>
    <n v="-67752.070000000007"/>
    <n v="0"/>
    <n v="0"/>
    <n v="0"/>
    <n v="-67752.070000000007"/>
    <n v="0"/>
    <n v="0"/>
    <n v="0"/>
    <n v="0"/>
    <n v="0"/>
    <n v="0"/>
    <n v="0"/>
    <n v="0"/>
    <n v="0"/>
    <n v="0"/>
    <n v="0"/>
    <n v="0"/>
    <n v="0"/>
    <n v="0"/>
    <n v="0"/>
    <n v="0"/>
    <n v="0"/>
    <n v="-67335.209999999992"/>
    <n v="164.18"/>
    <n v="111.42999999999999"/>
    <n v="0"/>
    <n v="-692.47"/>
    <n v="0"/>
    <n v="0"/>
    <n v="0"/>
    <n v="0"/>
    <n v="0"/>
    <n v="0"/>
    <n v="0"/>
    <n v="-67752.070000000007"/>
    <n v="0"/>
    <n v="0"/>
    <n v="0"/>
    <n v="-67752.070000000007"/>
  </r>
  <r>
    <s v="Rosentrater"/>
    <s v="Programs"/>
    <s v="Performance &amp; Capacity"/>
    <s v="Substation - Performance and Capacity"/>
    <s v="CD"/>
    <s v="AA"/>
    <x v="7"/>
    <s v="General - Other"/>
    <s v="2024"/>
    <n v="0.47784834680000005"/>
    <n v="0.15089759249999998"/>
    <n v="36.31"/>
    <n v="34.450000000000003"/>
    <n v="34.450000000000003"/>
    <n v="1087.02"/>
    <m/>
    <n v="1850.82"/>
    <n v="-100.36"/>
    <m/>
    <n v="88.41"/>
    <m/>
    <m/>
    <m/>
    <n v="3031.1"/>
    <n v="0"/>
    <n v="0"/>
    <n v="0"/>
    <n v="3031.1"/>
    <n v="17.350673472308003"/>
    <n v="16.461875547260004"/>
    <n v="16.461875547260004"/>
    <n v="519.4307099385361"/>
    <n v="0"/>
    <n v="884.41127722437602"/>
    <n v="-47.956860084848003"/>
    <n v="0"/>
    <n v="42.246572340588003"/>
    <n v="0"/>
    <n v="0"/>
    <n v="0"/>
    <n v="1448.4061239854802"/>
    <n v="0"/>
    <n v="0"/>
    <n v="0"/>
    <n v="1448.4061239854802"/>
    <n v="5.4790915836749994"/>
    <n v="5.1984220616250001"/>
    <n v="5.1984220616250001"/>
    <n v="164.02870099934998"/>
    <n v="0"/>
    <n v="279.28428215084995"/>
    <n v="-15.144082383299999"/>
    <n v="0"/>
    <n v="13.340856152924998"/>
    <n v="0"/>
    <n v="0"/>
    <n v="0"/>
    <n v="457.38569262674991"/>
    <n v="0"/>
    <n v="0"/>
    <n v="0"/>
    <n v="457.38569262674991"/>
  </r>
  <r>
    <s v="Rosentrater"/>
    <s v="Programs"/>
    <s v="Performance &amp; Capacity"/>
    <s v="Substation - Performance and Capacity"/>
    <s v="ED"/>
    <s v="AN"/>
    <x v="3"/>
    <s v="Transmission"/>
    <s v="2024"/>
    <n v="0.65539999999999998"/>
    <n v="0"/>
    <m/>
    <m/>
    <m/>
    <m/>
    <m/>
    <m/>
    <m/>
    <m/>
    <n v="495854.28"/>
    <n v="482.32"/>
    <n v="479160.65"/>
    <n v="1951.13"/>
    <n v="977448.38"/>
    <n v="0"/>
    <n v="0"/>
    <n v="0"/>
    <n v="977448.38"/>
    <n v="0"/>
    <n v="0"/>
    <n v="0"/>
    <n v="0"/>
    <n v="0"/>
    <n v="0"/>
    <n v="0"/>
    <n v="0"/>
    <n v="324982.895112"/>
    <n v="316.112528"/>
    <n v="314041.89001000003"/>
    <n v="1278.7706020000001"/>
    <n v="640619.668252"/>
    <n v="0"/>
    <n v="0"/>
    <n v="0"/>
    <n v="640619.668252"/>
    <n v="0"/>
    <n v="0"/>
    <n v="0"/>
    <n v="0"/>
    <n v="0"/>
    <n v="0"/>
    <n v="0"/>
    <n v="0"/>
    <n v="0"/>
    <n v="0"/>
    <n v="0"/>
    <n v="0"/>
    <n v="0"/>
    <n v="0"/>
    <n v="0"/>
    <n v="0"/>
    <n v="0"/>
  </r>
  <r>
    <s v="Rosentrater"/>
    <s v="Programs"/>
    <s v="Performance &amp; Capacity"/>
    <s v="Substation - Performance and Capacity"/>
    <s v="ED"/>
    <s v="WA"/>
    <x v="9"/>
    <s v="E Distribution"/>
    <s v="2024"/>
    <n v="1"/>
    <n v="0"/>
    <m/>
    <m/>
    <m/>
    <m/>
    <m/>
    <m/>
    <m/>
    <m/>
    <n v="2248078.5999999996"/>
    <n v="1700870.94"/>
    <n v="3009290.4"/>
    <n v="68905.539999999994"/>
    <n v="7027145.4799999995"/>
    <n v="0"/>
    <n v="0"/>
    <n v="0"/>
    <n v="7027145.4799999995"/>
    <n v="0"/>
    <n v="0"/>
    <n v="0"/>
    <n v="0"/>
    <n v="0"/>
    <n v="0"/>
    <n v="0"/>
    <n v="0"/>
    <n v="2248078.5999999996"/>
    <n v="1700870.94"/>
    <n v="3009290.4"/>
    <n v="68905.539999999994"/>
    <n v="7027145.4799999995"/>
    <n v="0"/>
    <n v="0"/>
    <n v="0"/>
    <n v="7027145.4799999995"/>
    <n v="0"/>
    <n v="0"/>
    <n v="0"/>
    <n v="0"/>
    <n v="0"/>
    <n v="0"/>
    <n v="0"/>
    <n v="0"/>
    <n v="0"/>
    <n v="0"/>
    <n v="0"/>
    <n v="0"/>
    <n v="0"/>
    <n v="0"/>
    <n v="0"/>
    <n v="0"/>
    <n v="0"/>
  </r>
  <r>
    <s v="Rosentrater"/>
    <s v="Programs"/>
    <s v="Performance &amp; Capacity"/>
    <s v="Substation - Performance and Capacity"/>
    <s v="ED"/>
    <s v="WA"/>
    <x v="7"/>
    <s v="General - Other"/>
    <s v="2024"/>
    <n v="1"/>
    <n v="0"/>
    <m/>
    <m/>
    <m/>
    <m/>
    <m/>
    <m/>
    <m/>
    <n v="0"/>
    <n v="20751.5"/>
    <n v="85.79"/>
    <n v="32.340000000000003"/>
    <n v="12.29"/>
    <n v="20881.920000000002"/>
    <n v="0"/>
    <n v="0"/>
    <n v="0"/>
    <n v="20881.920000000002"/>
    <n v="0"/>
    <n v="0"/>
    <n v="0"/>
    <n v="0"/>
    <n v="0"/>
    <n v="0"/>
    <n v="0"/>
    <n v="0"/>
    <n v="20751.5"/>
    <n v="85.79"/>
    <n v="32.340000000000003"/>
    <n v="12.29"/>
    <n v="20881.920000000002"/>
    <n v="0"/>
    <n v="0"/>
    <n v="0"/>
    <n v="20881.920000000002"/>
    <n v="0"/>
    <n v="0"/>
    <n v="0"/>
    <n v="0"/>
    <n v="0"/>
    <n v="0"/>
    <n v="0"/>
    <n v="0"/>
    <n v="0"/>
    <n v="0"/>
    <n v="0"/>
    <n v="0"/>
    <n v="0"/>
    <n v="0"/>
    <n v="0"/>
    <n v="0"/>
    <n v="0"/>
  </r>
  <r>
    <s v="Rosentrater"/>
    <s v="Programs"/>
    <s v="(blank)"/>
    <s v="Substation - Asset Condition"/>
    <s v="ED"/>
    <s v="AN"/>
    <x v="3"/>
    <s v="Transmission"/>
    <s v="2024"/>
    <n v="0.65539999999999998"/>
    <n v="0"/>
    <m/>
    <m/>
    <m/>
    <m/>
    <m/>
    <m/>
    <m/>
    <n v="10042.94"/>
    <m/>
    <m/>
    <m/>
    <m/>
    <n v="10042.94"/>
    <n v="0"/>
    <n v="0"/>
    <n v="0"/>
    <n v="10042.94"/>
    <n v="0"/>
    <n v="0"/>
    <n v="0"/>
    <n v="0"/>
    <n v="0"/>
    <n v="0"/>
    <n v="0"/>
    <n v="6582.1428759999999"/>
    <n v="0"/>
    <n v="0"/>
    <n v="0"/>
    <n v="0"/>
    <n v="6582.1428759999999"/>
    <n v="0"/>
    <n v="0"/>
    <n v="0"/>
    <n v="6582.1428759999999"/>
    <n v="0"/>
    <n v="0"/>
    <n v="0"/>
    <n v="0"/>
    <n v="0"/>
    <n v="0"/>
    <n v="0"/>
    <n v="0"/>
    <n v="0"/>
    <n v="0"/>
    <n v="0"/>
    <n v="0"/>
    <n v="0"/>
    <n v="0"/>
    <n v="0"/>
    <n v="0"/>
    <n v="0"/>
  </r>
  <r>
    <s v="Rosentrater"/>
    <s v="Mandatory &amp; Compliance"/>
    <s v="Mandatory &amp; Compliance"/>
    <s v="Apprentice/Craft Training"/>
    <s v="CD"/>
    <s v="AA"/>
    <x v="7"/>
    <s v="General - Other"/>
    <s v="2024"/>
    <n v="0.47784834680000005"/>
    <n v="0.15089759249999998"/>
    <m/>
    <m/>
    <n v="27827.3"/>
    <m/>
    <m/>
    <m/>
    <n v="0"/>
    <m/>
    <m/>
    <m/>
    <m/>
    <m/>
    <n v="27827.3"/>
    <n v="0"/>
    <n v="0"/>
    <n v="0"/>
    <n v="27827.3"/>
    <n v="0"/>
    <n v="0"/>
    <n v="13297.22930090764"/>
    <n v="0"/>
    <n v="0"/>
    <n v="0"/>
    <n v="0"/>
    <n v="0"/>
    <n v="0"/>
    <n v="0"/>
    <n v="0"/>
    <n v="0"/>
    <n v="13297.22930090764"/>
    <n v="0"/>
    <n v="0"/>
    <n v="0"/>
    <n v="13297.22930090764"/>
    <n v="0"/>
    <n v="0"/>
    <n v="4199.0725757752498"/>
    <n v="0"/>
    <n v="0"/>
    <n v="0"/>
    <n v="0"/>
    <n v="0"/>
    <n v="0"/>
    <n v="0"/>
    <n v="0"/>
    <n v="0"/>
    <n v="4199.0725757752498"/>
    <n v="0"/>
    <n v="0"/>
    <n v="0"/>
    <n v="4199.0725757752498"/>
  </r>
  <r>
    <s v="Rosentrater"/>
    <s v="Mandatory &amp; Compliance"/>
    <s v="Mandatory &amp; Compliance"/>
    <s v="Apprentice/Craft Training"/>
    <s v="CD"/>
    <s v="AA"/>
    <x v="7"/>
    <s v="General - Structures"/>
    <s v="2024"/>
    <n v="0.47784834680000005"/>
    <n v="0.15089759249999998"/>
    <m/>
    <m/>
    <n v="16825.810000000001"/>
    <m/>
    <m/>
    <m/>
    <n v="0"/>
    <m/>
    <m/>
    <m/>
    <m/>
    <m/>
    <n v="16825.810000000001"/>
    <n v="0"/>
    <n v="0"/>
    <n v="0"/>
    <n v="16825.810000000001"/>
    <n v="0"/>
    <n v="0"/>
    <n v="8040.1854920709093"/>
    <n v="0"/>
    <n v="0"/>
    <n v="0"/>
    <n v="0"/>
    <n v="0"/>
    <n v="0"/>
    <n v="0"/>
    <n v="0"/>
    <n v="0"/>
    <n v="8040.1854920709093"/>
    <n v="0"/>
    <n v="0"/>
    <n v="0"/>
    <n v="8040.1854920709093"/>
    <n v="0"/>
    <n v="0"/>
    <n v="2538.9742208624248"/>
    <n v="0"/>
    <n v="0"/>
    <n v="0"/>
    <n v="0"/>
    <n v="0"/>
    <n v="0"/>
    <n v="0"/>
    <n v="0"/>
    <n v="0"/>
    <n v="2538.9742208624248"/>
    <n v="0"/>
    <n v="0"/>
    <n v="0"/>
    <n v="2538.9742208624248"/>
  </r>
  <r>
    <s v="Rosentrater"/>
    <s v="Mandatory &amp; Compliance"/>
    <s v="Mandatory &amp; Compliance"/>
    <s v="Apprentice/Craft Training"/>
    <s v="CD"/>
    <s v="AA"/>
    <x v="8"/>
    <s v="Transportation"/>
    <s v="2024"/>
    <n v="0.47784834680000005"/>
    <n v="0.15089759249999998"/>
    <m/>
    <n v="34098.04"/>
    <m/>
    <m/>
    <m/>
    <m/>
    <m/>
    <m/>
    <m/>
    <m/>
    <m/>
    <m/>
    <n v="34098.04"/>
    <n v="0"/>
    <n v="0"/>
    <n v="0"/>
    <n v="34098.04"/>
    <n v="0"/>
    <n v="16293.692043120274"/>
    <n v="0"/>
    <n v="0"/>
    <n v="0"/>
    <n v="0"/>
    <n v="0"/>
    <n v="0"/>
    <n v="0"/>
    <n v="0"/>
    <n v="0"/>
    <n v="0"/>
    <n v="16293.692043120274"/>
    <n v="0"/>
    <n v="0"/>
    <n v="0"/>
    <n v="16293.692043120274"/>
    <n v="0"/>
    <n v="5145.3121449686996"/>
    <n v="0"/>
    <n v="0"/>
    <n v="0"/>
    <n v="0"/>
    <n v="0"/>
    <n v="0"/>
    <n v="0"/>
    <n v="0"/>
    <n v="0"/>
    <n v="0"/>
    <n v="5145.3121449686996"/>
    <n v="0"/>
    <n v="0"/>
    <n v="0"/>
    <n v="5145.3121449686996"/>
  </r>
  <r>
    <s v="Rosentrater"/>
    <s v="Mandatory &amp; Compliance"/>
    <s v="Mandatory &amp; Compliance"/>
    <s v="Colstrip Transmission"/>
    <s v="ED"/>
    <s v="AN"/>
    <x v="7"/>
    <s v="General - Other"/>
    <s v="2024"/>
    <n v="0.68266000000000004"/>
    <n v="0"/>
    <m/>
    <n v="8903.5300000000007"/>
    <n v="183.04000000000002"/>
    <n v="266.3"/>
    <n v="1542.31"/>
    <n v="687.55"/>
    <n v="2887.3"/>
    <n v="7675.36"/>
    <n v="531.70000000000005"/>
    <n v="1175.9100000000001"/>
    <n v="1168.26"/>
    <n v="2097.6499999999996"/>
    <n v="27118.909999999996"/>
    <n v="0"/>
    <n v="0"/>
    <n v="0"/>
    <n v="27118.909999999996"/>
    <n v="0"/>
    <n v="6078.0837898000009"/>
    <n v="124.95408640000002"/>
    <n v="181.79235800000001"/>
    <n v="1052.8733446000001"/>
    <n v="469.36288300000001"/>
    <n v="1971.0442180000002"/>
    <n v="5239.6612575999998"/>
    <n v="362.97032200000007"/>
    <n v="802.74672060000012"/>
    <n v="797.52437159999999"/>
    <n v="1431.9817489999998"/>
    <n v="18512.995100599997"/>
    <n v="0"/>
    <n v="0"/>
    <n v="0"/>
    <n v="18512.995100599997"/>
    <n v="0"/>
    <n v="0"/>
    <n v="0"/>
    <n v="0"/>
    <n v="0"/>
    <n v="0"/>
    <n v="0"/>
    <n v="0"/>
    <n v="0"/>
    <n v="0"/>
    <n v="0"/>
    <n v="0"/>
    <n v="0"/>
    <n v="0"/>
    <n v="0"/>
    <n v="0"/>
    <n v="0"/>
  </r>
  <r>
    <s v="Rosentrater"/>
    <s v="Mandatory &amp; Compliance"/>
    <s v="Mandatory &amp; Compliance"/>
    <s v="Colstrip Transmission"/>
    <s v="ED"/>
    <s v="AN"/>
    <x v="7"/>
    <s v="Hardware"/>
    <s v="2024"/>
    <n v="0.68266000000000004"/>
    <n v="0"/>
    <m/>
    <n v="4451.76"/>
    <n v="91.490000000000009"/>
    <n v="133.15"/>
    <n v="771.15"/>
    <n v="343.77"/>
    <n v="1443.65"/>
    <n v="3837.68"/>
    <n v="265.85000000000002"/>
    <n v="587.96"/>
    <n v="584.13"/>
    <n v="1048.83"/>
    <n v="13559.419999999998"/>
    <n v="0"/>
    <n v="0"/>
    <n v="0"/>
    <n v="13559.419999999998"/>
    <n v="0"/>
    <n v="3039.0384816000005"/>
    <n v="62.456563400000007"/>
    <n v="90.896179000000004"/>
    <n v="526.43325900000002"/>
    <n v="234.6780282"/>
    <n v="985.52210900000011"/>
    <n v="2619.8306287999999"/>
    <n v="181.48516100000003"/>
    <n v="401.37677360000004"/>
    <n v="398.7621858"/>
    <n v="715.99428780000005"/>
    <n v="9256.4736572000002"/>
    <n v="0"/>
    <n v="0"/>
    <n v="0"/>
    <n v="9256.4736572000002"/>
    <n v="0"/>
    <n v="0"/>
    <n v="0"/>
    <n v="0"/>
    <n v="0"/>
    <n v="0"/>
    <n v="0"/>
    <n v="0"/>
    <n v="0"/>
    <n v="0"/>
    <n v="0"/>
    <n v="0"/>
    <n v="0"/>
    <n v="0"/>
    <n v="0"/>
    <n v="0"/>
    <n v="0"/>
  </r>
  <r>
    <s v="Rosentrater"/>
    <s v="Mandatory &amp; Compliance"/>
    <s v="Mandatory &amp; Compliance"/>
    <s v="Colstrip Transmission"/>
    <s v="ED"/>
    <s v="ID"/>
    <x v="3"/>
    <s v="Transmission"/>
    <s v="2024"/>
    <n v="0"/>
    <n v="0"/>
    <n v="70.38"/>
    <n v="7599.88"/>
    <n v="932.83"/>
    <n v="1066.6600000000001"/>
    <n v="60128.36"/>
    <n v="541.78"/>
    <n v="320.16000000000003"/>
    <n v="29910.36"/>
    <n v="665.96"/>
    <n v="60251.490000000005"/>
    <n v="803.67"/>
    <n v="24506.059999999998"/>
    <n v="186797.59000000003"/>
    <n v="0"/>
    <n v="0"/>
    <n v="0"/>
    <n v="186797.59000000003"/>
    <n v="0"/>
    <n v="0"/>
    <n v="0"/>
    <n v="0"/>
    <n v="0"/>
    <n v="0"/>
    <n v="0"/>
    <n v="0"/>
    <n v="0"/>
    <n v="0"/>
    <n v="0"/>
    <n v="0"/>
    <n v="0"/>
    <n v="0"/>
    <n v="0"/>
    <n v="0"/>
    <n v="0"/>
    <n v="0"/>
    <n v="0"/>
    <n v="0"/>
    <n v="0"/>
    <n v="0"/>
    <n v="0"/>
    <n v="0"/>
    <n v="0"/>
    <n v="0"/>
    <n v="0"/>
    <n v="0"/>
    <n v="0"/>
    <n v="0"/>
    <n v="0"/>
    <n v="0"/>
    <n v="0"/>
    <n v="0"/>
  </r>
  <r>
    <s v="Rosentrater"/>
    <s v="Mandatory &amp; Compliance"/>
    <s v="Mandatory &amp; Compliance"/>
    <s v="Colstrip Transmission"/>
    <s v="ED"/>
    <s v="WA"/>
    <x v="3"/>
    <s v="Transmission"/>
    <s v="2024"/>
    <n v="1"/>
    <n v="0"/>
    <n v="132.86000000000001"/>
    <n v="13791.08"/>
    <n v="1693.37"/>
    <n v="1936.31"/>
    <n v="109151.92"/>
    <n v="983.51"/>
    <n v="581.19000000000005"/>
    <n v="54296.75"/>
    <n v="1208.95"/>
    <n v="109375.43"/>
    <n v="1458.93"/>
    <n v="44486.22"/>
    <n v="339096.52"/>
    <n v="0"/>
    <n v="0"/>
    <n v="0"/>
    <n v="339096.52"/>
    <n v="132.86000000000001"/>
    <n v="13791.08"/>
    <n v="1693.37"/>
    <n v="1936.31"/>
    <n v="109151.92"/>
    <n v="983.51"/>
    <n v="581.19000000000005"/>
    <n v="54296.75"/>
    <n v="1208.95"/>
    <n v="109375.43"/>
    <n v="1458.93"/>
    <n v="44486.22"/>
    <n v="339096.52"/>
    <n v="0"/>
    <n v="0"/>
    <n v="0"/>
    <n v="339096.52"/>
    <n v="0"/>
    <n v="0"/>
    <n v="0"/>
    <n v="0"/>
    <n v="0"/>
    <n v="0"/>
    <n v="0"/>
    <n v="0"/>
    <n v="0"/>
    <n v="0"/>
    <n v="0"/>
    <n v="0"/>
    <n v="0"/>
    <n v="0"/>
    <n v="0"/>
    <n v="0"/>
    <n v="0"/>
  </r>
  <r>
    <s v="Rosentrater"/>
    <s v="Mandatory &amp; Compliance"/>
    <s v="Mandatory &amp; Compliance"/>
    <s v="Elec Relocation and Replacement Program"/>
    <s v="ED"/>
    <s v="AN"/>
    <x v="3"/>
    <s v="Transmission"/>
    <s v="2024"/>
    <n v="0.65539999999999998"/>
    <n v="0"/>
    <m/>
    <m/>
    <m/>
    <n v="46966.33"/>
    <n v="8368"/>
    <m/>
    <m/>
    <m/>
    <m/>
    <m/>
    <m/>
    <n v="291739.11"/>
    <n v="347073.44"/>
    <n v="0"/>
    <n v="0"/>
    <n v="0"/>
    <n v="347073.44"/>
    <n v="0"/>
    <n v="0"/>
    <n v="0"/>
    <n v="30781.732682000002"/>
    <n v="5484.3872000000001"/>
    <n v="0"/>
    <n v="0"/>
    <n v="0"/>
    <n v="0"/>
    <n v="0"/>
    <n v="0"/>
    <n v="191205.81269399999"/>
    <n v="227471.93257599999"/>
    <n v="0"/>
    <n v="0"/>
    <n v="0"/>
    <n v="227471.93257599999"/>
    <n v="0"/>
    <n v="0"/>
    <n v="0"/>
    <n v="0"/>
    <n v="0"/>
    <n v="0"/>
    <n v="0"/>
    <n v="0"/>
    <n v="0"/>
    <n v="0"/>
    <n v="0"/>
    <n v="0"/>
    <n v="0"/>
    <n v="0"/>
    <n v="0"/>
    <n v="0"/>
    <n v="0"/>
  </r>
  <r>
    <s v="Rosentrater"/>
    <s v="Mandatory &amp; Compliance"/>
    <s v="Mandatory &amp; Compliance"/>
    <s v="Elec Relocation and Replacement Program"/>
    <s v="ED"/>
    <s v="ID"/>
    <x v="9"/>
    <s v="E Distribution"/>
    <s v="2024"/>
    <n v="0"/>
    <n v="0"/>
    <n v="32980.89"/>
    <n v="25658.229999999996"/>
    <n v="107473.26"/>
    <n v="46719.18"/>
    <n v="64032.15"/>
    <n v="100941.79000000002"/>
    <n v="86041.980000000025"/>
    <n v="222997.72999999995"/>
    <n v="72537.360000000015"/>
    <n v="63204.06"/>
    <n v="51034.429999999993"/>
    <n v="28465.97"/>
    <n v="902087.03"/>
    <n v="0"/>
    <n v="0"/>
    <n v="0"/>
    <n v="902087.03"/>
    <n v="0"/>
    <n v="0"/>
    <n v="0"/>
    <n v="0"/>
    <n v="0"/>
    <n v="0"/>
    <n v="0"/>
    <n v="0"/>
    <n v="0"/>
    <n v="0"/>
    <n v="0"/>
    <n v="0"/>
    <n v="0"/>
    <n v="0"/>
    <n v="0"/>
    <n v="0"/>
    <n v="0"/>
    <n v="0"/>
    <n v="0"/>
    <n v="0"/>
    <n v="0"/>
    <n v="0"/>
    <n v="0"/>
    <n v="0"/>
    <n v="0"/>
    <n v="0"/>
    <n v="0"/>
    <n v="0"/>
    <n v="0"/>
    <n v="0"/>
    <n v="0"/>
    <n v="0"/>
    <n v="0"/>
    <n v="0"/>
  </r>
  <r>
    <s v="Rosentrater"/>
    <s v="Mandatory &amp; Compliance"/>
    <s v="Mandatory &amp; Compliance"/>
    <s v="Elec Relocation and Replacement Program"/>
    <s v="ED"/>
    <s v="WA"/>
    <x v="9"/>
    <s v="E Distribution"/>
    <s v="2024"/>
    <n v="1"/>
    <n v="0"/>
    <n v="235507.00000000003"/>
    <n v="127699.02999999998"/>
    <n v="210115.99000000005"/>
    <n v="79239.26999999999"/>
    <n v="280898.66000000003"/>
    <n v="124762.89999999997"/>
    <n v="113902.43999999999"/>
    <n v="437595.62"/>
    <n v="188252.09999999998"/>
    <n v="893936.03"/>
    <n v="222356.65999999995"/>
    <n v="281003.74999999994"/>
    <n v="3195269.45"/>
    <n v="0"/>
    <n v="0"/>
    <n v="0"/>
    <n v="3195269.45"/>
    <n v="235507.00000000003"/>
    <n v="127699.02999999998"/>
    <n v="210115.99000000005"/>
    <n v="79239.26999999999"/>
    <n v="280898.66000000003"/>
    <n v="124762.89999999997"/>
    <n v="113902.43999999999"/>
    <n v="437595.62"/>
    <n v="188252.09999999998"/>
    <n v="893936.03"/>
    <n v="222356.65999999995"/>
    <n v="281003.74999999994"/>
    <n v="3195269.45"/>
    <n v="0"/>
    <n v="0"/>
    <n v="0"/>
    <n v="3195269.45"/>
    <n v="0"/>
    <n v="0"/>
    <n v="0"/>
    <n v="0"/>
    <n v="0"/>
    <n v="0"/>
    <n v="0"/>
    <n v="0"/>
    <n v="0"/>
    <n v="0"/>
    <n v="0"/>
    <n v="0"/>
    <n v="0"/>
    <n v="0"/>
    <n v="0"/>
    <n v="0"/>
    <n v="0"/>
  </r>
  <r>
    <s v="Rosentrater"/>
    <s v="Mandatory &amp; Compliance"/>
    <s v="Mandatory &amp; Compliance"/>
    <s v="Gas Cathodic Protection Program"/>
    <s v="ED"/>
    <s v="WA"/>
    <x v="9"/>
    <s v="E Distribution"/>
    <s v="2024"/>
    <n v="1"/>
    <n v="0"/>
    <m/>
    <m/>
    <m/>
    <m/>
    <n v="1798"/>
    <n v="4984.59"/>
    <m/>
    <n v="868.73"/>
    <n v="35943.229999999996"/>
    <n v="-27771.96"/>
    <n v="-194.35"/>
    <m/>
    <n v="15628.239999999996"/>
    <n v="0"/>
    <n v="0"/>
    <n v="0"/>
    <n v="15628.239999999996"/>
    <n v="0"/>
    <n v="0"/>
    <n v="0"/>
    <n v="0"/>
    <n v="1798"/>
    <n v="4984.59"/>
    <n v="0"/>
    <n v="868.73"/>
    <n v="35943.229999999996"/>
    <n v="-27771.96"/>
    <n v="-194.35"/>
    <n v="0"/>
    <n v="15628.239999999996"/>
    <n v="0"/>
    <n v="0"/>
    <n v="0"/>
    <n v="15628.239999999996"/>
    <n v="0"/>
    <n v="0"/>
    <n v="0"/>
    <n v="0"/>
    <n v="0"/>
    <n v="0"/>
    <n v="0"/>
    <n v="0"/>
    <n v="0"/>
    <n v="0"/>
    <n v="0"/>
    <n v="0"/>
    <n v="0"/>
    <n v="0"/>
    <n v="0"/>
    <n v="0"/>
    <n v="0"/>
  </r>
  <r>
    <s v="Rosentrater"/>
    <s v="Mandatory &amp; Compliance"/>
    <s v="Mandatory &amp; Compliance"/>
    <s v="Gas Cathodic Protection Program"/>
    <s v="GD"/>
    <s v="ID"/>
    <x v="11"/>
    <s v="G Distribution"/>
    <s v="2024"/>
    <n v="0"/>
    <n v="0"/>
    <n v="68.959999999999994"/>
    <n v="68.42"/>
    <n v="69.27"/>
    <n v="70.489999999999995"/>
    <n v="70.47"/>
    <n v="34.04"/>
    <n v="145.22"/>
    <n v="34.119999999999997"/>
    <n v="33.68"/>
    <n v="103.89"/>
    <n v="68.349999999999994"/>
    <n v="68.599999999999994"/>
    <n v="835.51"/>
    <n v="0"/>
    <n v="0"/>
    <n v="0"/>
    <n v="835.51"/>
    <n v="0"/>
    <n v="0"/>
    <n v="0"/>
    <n v="0"/>
    <n v="0"/>
    <n v="0"/>
    <n v="0"/>
    <n v="0"/>
    <n v="0"/>
    <n v="0"/>
    <n v="0"/>
    <n v="0"/>
    <n v="0"/>
    <n v="0"/>
    <n v="0"/>
    <n v="0"/>
    <n v="0"/>
    <n v="0"/>
    <n v="0"/>
    <n v="0"/>
    <n v="0"/>
    <n v="0"/>
    <n v="0"/>
    <n v="0"/>
    <n v="0"/>
    <n v="0"/>
    <n v="0"/>
    <n v="0"/>
    <n v="0"/>
    <n v="0"/>
    <n v="0"/>
    <n v="0"/>
    <n v="0"/>
    <n v="0"/>
  </r>
  <r>
    <s v="Rosentrater"/>
    <s v="Mandatory &amp; Compliance"/>
    <s v="Mandatory &amp; Compliance"/>
    <s v="Gas Cathodic Protection Program"/>
    <s v="GD"/>
    <s v="WA"/>
    <x v="11"/>
    <s v="G Distribution"/>
    <s v="2024"/>
    <n v="0"/>
    <n v="1"/>
    <n v="3023.35"/>
    <n v="1783.67"/>
    <n v="2034.42"/>
    <n v="155959.37000000002"/>
    <n v="3070.76"/>
    <n v="3462.93"/>
    <n v="1235.48"/>
    <n v="4574.2"/>
    <n v="677.85"/>
    <n v="477433.06999999995"/>
    <n v="9198.1299999999992"/>
    <n v="2875.59"/>
    <n v="665328.81999999995"/>
    <n v="0"/>
    <n v="0"/>
    <n v="0"/>
    <n v="665328.81999999995"/>
    <n v="0"/>
    <n v="0"/>
    <n v="0"/>
    <n v="0"/>
    <n v="0"/>
    <n v="0"/>
    <n v="0"/>
    <n v="0"/>
    <n v="0"/>
    <n v="0"/>
    <n v="0"/>
    <n v="0"/>
    <n v="0"/>
    <n v="0"/>
    <n v="0"/>
    <n v="0"/>
    <n v="0"/>
    <n v="3023.35"/>
    <n v="1783.67"/>
    <n v="2034.42"/>
    <n v="155959.37000000002"/>
    <n v="3070.76"/>
    <n v="3462.93"/>
    <n v="1235.48"/>
    <n v="4574.2"/>
    <n v="677.85"/>
    <n v="477433.06999999995"/>
    <n v="9198.1299999999992"/>
    <n v="2875.59"/>
    <n v="665328.81999999995"/>
    <n v="0"/>
    <n v="0"/>
    <n v="0"/>
    <n v="665328.81999999995"/>
  </r>
  <r>
    <s v="Rosentrater"/>
    <s v="Mandatory &amp; Compliance"/>
    <s v="Mandatory &amp; Compliance"/>
    <s v="Gas Facility Replacement Program (GFRP) Aldyl A Pipe Replacement"/>
    <s v="GD"/>
    <s v="ID"/>
    <x v="11"/>
    <s v="G Distribution"/>
    <s v="2024"/>
    <n v="0"/>
    <n v="0"/>
    <n v="3732.13"/>
    <n v="354730.42000000004"/>
    <n v="879616.47000000009"/>
    <n v="81485.64"/>
    <n v="43094.87"/>
    <n v="392448.23000000004"/>
    <n v="-172861.00999999998"/>
    <n v="14150.97"/>
    <n v="13797.56"/>
    <n v="9786.7099999999991"/>
    <n v="6520.92"/>
    <n v="2647.32"/>
    <n v="1629150.23"/>
    <n v="0"/>
    <n v="0"/>
    <n v="0"/>
    <n v="1629150.23"/>
    <n v="0"/>
    <n v="0"/>
    <n v="0"/>
    <n v="0"/>
    <n v="0"/>
    <n v="0"/>
    <n v="0"/>
    <n v="0"/>
    <n v="0"/>
    <n v="0"/>
    <n v="0"/>
    <n v="0"/>
    <n v="0"/>
    <n v="0"/>
    <n v="0"/>
    <n v="0"/>
    <n v="0"/>
    <n v="0"/>
    <n v="0"/>
    <n v="0"/>
    <n v="0"/>
    <n v="0"/>
    <n v="0"/>
    <n v="0"/>
    <n v="0"/>
    <n v="0"/>
    <n v="0"/>
    <n v="0"/>
    <n v="0"/>
    <n v="0"/>
    <n v="0"/>
    <n v="0"/>
    <n v="0"/>
    <n v="0"/>
  </r>
  <r>
    <s v="Rosentrater"/>
    <s v="Mandatory &amp; Compliance"/>
    <s v="Mandatory &amp; Compliance"/>
    <s v="Gas Facility Replacement Program (GFRP) Aldyl A Pipe Replacement"/>
    <s v="GD"/>
    <s v="OR"/>
    <x v="11"/>
    <s v="G Distribution"/>
    <s v="2024"/>
    <n v="0"/>
    <n v="0"/>
    <n v="411123.01000000007"/>
    <n v="583386.01"/>
    <n v="1265980.5900000001"/>
    <n v="311400.05000000005"/>
    <n v="921652.96"/>
    <n v="952587.1599999998"/>
    <n v="598090.10000000009"/>
    <n v="862382.36"/>
    <n v="406635.25999999995"/>
    <n v="147862.03999999998"/>
    <n v="82108.469999999987"/>
    <n v="43850.900000000009"/>
    <n v="6587058.9100000011"/>
    <n v="0"/>
    <n v="0"/>
    <n v="0"/>
    <n v="6587058.9100000011"/>
    <n v="0"/>
    <n v="0"/>
    <n v="0"/>
    <n v="0"/>
    <n v="0"/>
    <n v="0"/>
    <n v="0"/>
    <n v="0"/>
    <n v="0"/>
    <n v="0"/>
    <n v="0"/>
    <n v="0"/>
    <n v="0"/>
    <n v="0"/>
    <n v="0"/>
    <n v="0"/>
    <n v="0"/>
    <n v="0"/>
    <n v="0"/>
    <n v="0"/>
    <n v="0"/>
    <n v="0"/>
    <n v="0"/>
    <n v="0"/>
    <n v="0"/>
    <n v="0"/>
    <n v="0"/>
    <n v="0"/>
    <n v="0"/>
    <n v="0"/>
    <n v="0"/>
    <n v="0"/>
    <n v="0"/>
    <n v="0"/>
  </r>
  <r>
    <s v="Rosentrater"/>
    <s v="Mandatory &amp; Compliance"/>
    <s v="Mandatory &amp; Compliance"/>
    <s v="Gas Facility Replacement Program (GFRP) Aldyl A Pipe Replacement"/>
    <s v="GD"/>
    <s v="WA"/>
    <x v="11"/>
    <s v="G Distribution"/>
    <s v="2024"/>
    <n v="0"/>
    <n v="1"/>
    <n v="148229.75"/>
    <n v="176666.87000000005"/>
    <n v="458455.96"/>
    <n v="1392565.7300000002"/>
    <n v="2968036.4399999995"/>
    <n v="3287627.87"/>
    <n v="1606227.3"/>
    <n v="2560180.1799999997"/>
    <n v="2034598.31"/>
    <n v="1091483.22"/>
    <n v="532576.34999999986"/>
    <n v="115828.06999999999"/>
    <n v="16372476.050000003"/>
    <n v="0"/>
    <n v="0"/>
    <n v="0"/>
    <n v="16372476.050000003"/>
    <n v="0"/>
    <n v="0"/>
    <n v="0"/>
    <n v="0"/>
    <n v="0"/>
    <n v="0"/>
    <n v="0"/>
    <n v="0"/>
    <n v="0"/>
    <n v="0"/>
    <n v="0"/>
    <n v="0"/>
    <n v="0"/>
    <n v="0"/>
    <n v="0"/>
    <n v="0"/>
    <n v="0"/>
    <n v="148229.75"/>
    <n v="176666.87000000005"/>
    <n v="458455.96"/>
    <n v="1392565.7300000002"/>
    <n v="2968036.4399999995"/>
    <n v="3287627.87"/>
    <n v="1606227.3"/>
    <n v="2560180.1799999997"/>
    <n v="2034598.31"/>
    <n v="1091483.22"/>
    <n v="532576.34999999986"/>
    <n v="115828.06999999999"/>
    <n v="16372476.050000003"/>
    <n v="0"/>
    <n v="0"/>
    <n v="0"/>
    <n v="16372476.050000003"/>
  </r>
  <r>
    <s v="Rosentrater"/>
    <s v="Mandatory &amp; Compliance"/>
    <s v="Mandatory &amp; Compliance"/>
    <s v="Gas Isolated Steel Replacement Program"/>
    <s v="GD"/>
    <s v="ID"/>
    <x v="11"/>
    <s v="G Distribution"/>
    <s v="2024"/>
    <n v="0"/>
    <n v="0"/>
    <m/>
    <m/>
    <m/>
    <n v="55.49"/>
    <n v="23482.6"/>
    <n v="3971.6000000000004"/>
    <m/>
    <n v="1724.44"/>
    <m/>
    <m/>
    <m/>
    <m/>
    <n v="29234.13"/>
    <n v="0"/>
    <n v="0"/>
    <n v="0"/>
    <n v="29234.13"/>
    <n v="0"/>
    <n v="0"/>
    <n v="0"/>
    <n v="0"/>
    <n v="0"/>
    <n v="0"/>
    <n v="0"/>
    <n v="0"/>
    <n v="0"/>
    <n v="0"/>
    <n v="0"/>
    <n v="0"/>
    <n v="0"/>
    <n v="0"/>
    <n v="0"/>
    <n v="0"/>
    <n v="0"/>
    <n v="0"/>
    <n v="0"/>
    <n v="0"/>
    <n v="0"/>
    <n v="0"/>
    <n v="0"/>
    <n v="0"/>
    <n v="0"/>
    <n v="0"/>
    <n v="0"/>
    <n v="0"/>
    <n v="0"/>
    <n v="0"/>
    <n v="0"/>
    <n v="0"/>
    <n v="0"/>
    <n v="0"/>
  </r>
  <r>
    <s v="Rosentrater"/>
    <s v="Mandatory &amp; Compliance"/>
    <s v="Mandatory &amp; Compliance"/>
    <s v="Gas Isolated Steel Replacement Program"/>
    <s v="GD"/>
    <s v="OR"/>
    <x v="11"/>
    <s v="G Distribution"/>
    <s v="2024"/>
    <n v="0"/>
    <n v="0"/>
    <n v="96147.35"/>
    <n v="73855.77"/>
    <n v="240769.26"/>
    <n v="294907.77"/>
    <n v="202369.28"/>
    <n v="336081.09"/>
    <n v="189630.21000000002"/>
    <n v="267878.77"/>
    <n v="95810.93"/>
    <n v="97165.64"/>
    <n v="30507.940000000002"/>
    <n v="64279.259999999995"/>
    <n v="1989403.2699999998"/>
    <n v="0"/>
    <n v="0"/>
    <n v="0"/>
    <n v="1989403.2699999998"/>
    <n v="0"/>
    <n v="0"/>
    <n v="0"/>
    <n v="0"/>
    <n v="0"/>
    <n v="0"/>
    <n v="0"/>
    <n v="0"/>
    <n v="0"/>
    <n v="0"/>
    <n v="0"/>
    <n v="0"/>
    <n v="0"/>
    <n v="0"/>
    <n v="0"/>
    <n v="0"/>
    <n v="0"/>
    <n v="0"/>
    <n v="0"/>
    <n v="0"/>
    <n v="0"/>
    <n v="0"/>
    <n v="0"/>
    <n v="0"/>
    <n v="0"/>
    <n v="0"/>
    <n v="0"/>
    <n v="0"/>
    <n v="0"/>
    <n v="0"/>
    <n v="0"/>
    <n v="0"/>
    <n v="0"/>
    <n v="0"/>
  </r>
  <r>
    <s v="Rosentrater"/>
    <s v="Mandatory &amp; Compliance"/>
    <s v="Mandatory &amp; Compliance"/>
    <s v="Gas Isolated Steel Replacement Program"/>
    <s v="GD"/>
    <s v="WA"/>
    <x v="11"/>
    <s v="G Distribution"/>
    <s v="2024"/>
    <n v="0"/>
    <n v="1"/>
    <m/>
    <m/>
    <n v="118"/>
    <n v="1780.77"/>
    <n v="622.89"/>
    <n v="785"/>
    <n v="1850.8200000000002"/>
    <m/>
    <n v="397.27"/>
    <n v="1839.85"/>
    <n v="1804.9099999999999"/>
    <n v="10102.66"/>
    <n v="19302.169999999998"/>
    <n v="0"/>
    <n v="0"/>
    <n v="0"/>
    <n v="19302.169999999998"/>
    <n v="0"/>
    <n v="0"/>
    <n v="0"/>
    <n v="0"/>
    <n v="0"/>
    <n v="0"/>
    <n v="0"/>
    <n v="0"/>
    <n v="0"/>
    <n v="0"/>
    <n v="0"/>
    <n v="0"/>
    <n v="0"/>
    <n v="0"/>
    <n v="0"/>
    <n v="0"/>
    <n v="0"/>
    <n v="0"/>
    <n v="0"/>
    <n v="118"/>
    <n v="1780.77"/>
    <n v="622.89"/>
    <n v="785"/>
    <n v="1850.8200000000002"/>
    <n v="0"/>
    <n v="397.27"/>
    <n v="1839.85"/>
    <n v="1804.9099999999999"/>
    <n v="10102.66"/>
    <n v="19302.169999999998"/>
    <n v="0"/>
    <n v="0"/>
    <n v="0"/>
    <n v="19302.169999999998"/>
  </r>
  <r>
    <s v="Rosentrater"/>
    <s v="Mandatory &amp; Compliance"/>
    <s v="Mandatory &amp; Compliance"/>
    <s v="Gas PMC Program"/>
    <s v="GD"/>
    <s v="ID"/>
    <x v="11"/>
    <s v="G Distribution"/>
    <s v="2024"/>
    <n v="0"/>
    <n v="0"/>
    <n v="13828.740000000002"/>
    <n v="64286.450000000004"/>
    <n v="41046.57"/>
    <n v="-1419.1099999999969"/>
    <n v="53406.95"/>
    <n v="33940.35"/>
    <n v="32197.22"/>
    <n v="30248.48"/>
    <n v="17954.3"/>
    <n v="7450.35"/>
    <n v="8936.57"/>
    <n v="10599.4"/>
    <n v="312476.27"/>
    <n v="0"/>
    <n v="0"/>
    <n v="0"/>
    <n v="312476.27"/>
    <n v="0"/>
    <n v="0"/>
    <n v="0"/>
    <n v="0"/>
    <n v="0"/>
    <n v="0"/>
    <n v="0"/>
    <n v="0"/>
    <n v="0"/>
    <n v="0"/>
    <n v="0"/>
    <n v="0"/>
    <n v="0"/>
    <n v="0"/>
    <n v="0"/>
    <n v="0"/>
    <n v="0"/>
    <n v="0"/>
    <n v="0"/>
    <n v="0"/>
    <n v="0"/>
    <n v="0"/>
    <n v="0"/>
    <n v="0"/>
    <n v="0"/>
    <n v="0"/>
    <n v="0"/>
    <n v="0"/>
    <n v="0"/>
    <n v="0"/>
    <n v="0"/>
    <n v="0"/>
    <n v="0"/>
    <n v="0"/>
  </r>
  <r>
    <s v="Rosentrater"/>
    <s v="Mandatory &amp; Compliance"/>
    <s v="Mandatory &amp; Compliance"/>
    <s v="Gas PMC Program"/>
    <s v="GD"/>
    <s v="OR"/>
    <x v="11"/>
    <s v="G Distribution"/>
    <s v="2024"/>
    <n v="0"/>
    <n v="0"/>
    <n v="48434.28"/>
    <n v="31085.049999999996"/>
    <n v="159274.96999999997"/>
    <n v="158056.15"/>
    <n v="149684.85999999999"/>
    <n v="138372.49"/>
    <n v="90601.64"/>
    <n v="124744"/>
    <n v="101539.75"/>
    <n v="100388.91"/>
    <n v="68022.61"/>
    <n v="87055.109999999986"/>
    <n v="1257259.8199999998"/>
    <n v="0"/>
    <n v="0"/>
    <n v="0"/>
    <n v="1257259.8199999998"/>
    <n v="0"/>
    <n v="0"/>
    <n v="0"/>
    <n v="0"/>
    <n v="0"/>
    <n v="0"/>
    <n v="0"/>
    <n v="0"/>
    <n v="0"/>
    <n v="0"/>
    <n v="0"/>
    <n v="0"/>
    <n v="0"/>
    <n v="0"/>
    <n v="0"/>
    <n v="0"/>
    <n v="0"/>
    <n v="0"/>
    <n v="0"/>
    <n v="0"/>
    <n v="0"/>
    <n v="0"/>
    <n v="0"/>
    <n v="0"/>
    <n v="0"/>
    <n v="0"/>
    <n v="0"/>
    <n v="0"/>
    <n v="0"/>
    <n v="0"/>
    <n v="0"/>
    <n v="0"/>
    <n v="0"/>
    <n v="0"/>
  </r>
  <r>
    <s v="Rosentrater"/>
    <s v="Mandatory &amp; Compliance"/>
    <s v="Mandatory &amp; Compliance"/>
    <s v="Gas PMC Program"/>
    <s v="GD"/>
    <s v="WA"/>
    <x v="11"/>
    <s v="G Distribution"/>
    <s v="2024"/>
    <n v="0"/>
    <n v="1"/>
    <n v="72827.250000000015"/>
    <n v="15303.349999999999"/>
    <n v="187261.4"/>
    <n v="302506.53999999998"/>
    <n v="339571.58999999997"/>
    <n v="170953.70999999996"/>
    <n v="176667.56"/>
    <n v="255981.31"/>
    <n v="192932.37"/>
    <n v="44614.840000000004"/>
    <n v="29584.54"/>
    <n v="38988.509999999995"/>
    <n v="1827192.9700000002"/>
    <n v="0"/>
    <n v="0"/>
    <n v="0"/>
    <n v="1827192.9700000002"/>
    <n v="0"/>
    <n v="0"/>
    <n v="0"/>
    <n v="0"/>
    <n v="0"/>
    <n v="0"/>
    <n v="0"/>
    <n v="0"/>
    <n v="0"/>
    <n v="0"/>
    <n v="0"/>
    <n v="0"/>
    <n v="0"/>
    <n v="0"/>
    <n v="0"/>
    <n v="0"/>
    <n v="0"/>
    <n v="72827.250000000015"/>
    <n v="15303.349999999999"/>
    <n v="187261.4"/>
    <n v="302506.53999999998"/>
    <n v="339571.58999999997"/>
    <n v="170953.70999999996"/>
    <n v="176667.56"/>
    <n v="255981.31"/>
    <n v="192932.37"/>
    <n v="44614.840000000004"/>
    <n v="29584.54"/>
    <n v="38988.509999999995"/>
    <n v="1827192.9700000002"/>
    <n v="0"/>
    <n v="0"/>
    <n v="0"/>
    <n v="1827192.9700000002"/>
  </r>
  <r>
    <s v="Rosentrater"/>
    <s v="Mandatory &amp; Compliance"/>
    <s v="Mandatory &amp; Compliance"/>
    <s v="Gas Replacement Street and Highway Program"/>
    <s v="GD"/>
    <s v="ID"/>
    <x v="11"/>
    <s v="G Distribution"/>
    <s v="2024"/>
    <n v="0"/>
    <n v="0"/>
    <n v="91794.38"/>
    <n v="76976.239999999991"/>
    <n v="32567.15"/>
    <n v="26215.309999999998"/>
    <n v="106218.14"/>
    <n v="255335.55"/>
    <n v="108603.34999999999"/>
    <n v="189910.41"/>
    <n v="68532.67"/>
    <n v="339327.34"/>
    <n v="96369.99"/>
    <n v="57415.85"/>
    <n v="1449266.3800000001"/>
    <n v="0"/>
    <n v="0"/>
    <n v="0"/>
    <n v="1449266.3800000001"/>
    <n v="0"/>
    <n v="0"/>
    <n v="0"/>
    <n v="0"/>
    <n v="0"/>
    <n v="0"/>
    <n v="0"/>
    <n v="0"/>
    <n v="0"/>
    <n v="0"/>
    <n v="0"/>
    <n v="0"/>
    <n v="0"/>
    <n v="0"/>
    <n v="0"/>
    <n v="0"/>
    <n v="0"/>
    <n v="0"/>
    <n v="0"/>
    <n v="0"/>
    <n v="0"/>
    <n v="0"/>
    <n v="0"/>
    <n v="0"/>
    <n v="0"/>
    <n v="0"/>
    <n v="0"/>
    <n v="0"/>
    <n v="0"/>
    <n v="0"/>
    <n v="0"/>
    <n v="0"/>
    <n v="0"/>
    <n v="0"/>
  </r>
  <r>
    <s v="Rosentrater"/>
    <s v="Mandatory &amp; Compliance"/>
    <s v="Mandatory &amp; Compliance"/>
    <s v="Gas Replacement Street and Highway Program"/>
    <s v="GD"/>
    <s v="OR"/>
    <x v="11"/>
    <s v="G Distribution"/>
    <s v="2024"/>
    <n v="0"/>
    <n v="0"/>
    <n v="3119106.07"/>
    <n v="74383.290000000008"/>
    <n v="49103.56"/>
    <n v="152626.41"/>
    <n v="89513.11"/>
    <n v="81671.5"/>
    <n v="109444.04000000001"/>
    <n v="91262.98000000001"/>
    <n v="119749.39000000001"/>
    <n v="368944.22000000003"/>
    <n v="371473.72000000003"/>
    <n v="588698.34"/>
    <n v="5215976.63"/>
    <n v="0"/>
    <n v="0"/>
    <n v="0"/>
    <n v="5215976.63"/>
    <n v="0"/>
    <n v="0"/>
    <n v="0"/>
    <n v="0"/>
    <n v="0"/>
    <n v="0"/>
    <n v="0"/>
    <n v="0"/>
    <n v="0"/>
    <n v="0"/>
    <n v="0"/>
    <n v="0"/>
    <n v="0"/>
    <n v="0"/>
    <n v="0"/>
    <n v="0"/>
    <n v="0"/>
    <n v="0"/>
    <n v="0"/>
    <n v="0"/>
    <n v="0"/>
    <n v="0"/>
    <n v="0"/>
    <n v="0"/>
    <n v="0"/>
    <n v="0"/>
    <n v="0"/>
    <n v="0"/>
    <n v="0"/>
    <n v="0"/>
    <n v="0"/>
    <n v="0"/>
    <n v="0"/>
    <n v="0"/>
  </r>
  <r>
    <s v="Rosentrater"/>
    <s v="Mandatory &amp; Compliance"/>
    <s v="Mandatory &amp; Compliance"/>
    <s v="Gas Replacement Street and Highway Program"/>
    <s v="GD"/>
    <s v="WA"/>
    <x v="11"/>
    <s v="G Distribution"/>
    <s v="2024"/>
    <n v="0"/>
    <n v="1"/>
    <n v="14470.31"/>
    <n v="18912.29"/>
    <n v="70256.570000000007"/>
    <n v="182805.82"/>
    <n v="157223.21000000002"/>
    <n v="314100.09999999998"/>
    <n v="94496.34"/>
    <n v="105183.87999999999"/>
    <n v="37354.050000000003"/>
    <n v="28066.29"/>
    <n v="18992.66"/>
    <n v="21207.4"/>
    <n v="1063068.9200000002"/>
    <n v="0"/>
    <n v="0"/>
    <n v="0"/>
    <n v="1063068.9200000002"/>
    <n v="0"/>
    <n v="0"/>
    <n v="0"/>
    <n v="0"/>
    <n v="0"/>
    <n v="0"/>
    <n v="0"/>
    <n v="0"/>
    <n v="0"/>
    <n v="0"/>
    <n v="0"/>
    <n v="0"/>
    <n v="0"/>
    <n v="0"/>
    <n v="0"/>
    <n v="0"/>
    <n v="0"/>
    <n v="14470.31"/>
    <n v="18912.29"/>
    <n v="70256.570000000007"/>
    <n v="182805.82"/>
    <n v="157223.21000000002"/>
    <n v="314100.09999999998"/>
    <n v="94496.34"/>
    <n v="105183.87999999999"/>
    <n v="37354.050000000003"/>
    <n v="28066.29"/>
    <n v="18992.66"/>
    <n v="21207.4"/>
    <n v="1063068.9200000002"/>
    <n v="0"/>
    <n v="0"/>
    <n v="0"/>
    <n v="1063068.9200000002"/>
  </r>
  <r>
    <s v="Rosentrater"/>
    <s v="Mandatory &amp; Compliance"/>
    <s v="Mandatory &amp; Compliance"/>
    <s v="Joint Use"/>
    <s v="ED"/>
    <s v="ID"/>
    <x v="9"/>
    <s v="E Distribution"/>
    <s v="2024"/>
    <n v="0"/>
    <n v="0"/>
    <n v="94420.830000000031"/>
    <n v="55384.770000000011"/>
    <n v="156741.79000000007"/>
    <n v="-21290.25"/>
    <n v="17984.8"/>
    <n v="29040.509999999995"/>
    <n v="44052.950000000004"/>
    <n v="49450.79"/>
    <n v="-98133.83"/>
    <n v="62755.639999999992"/>
    <n v="23065.329999999998"/>
    <n v="-44935.69999999999"/>
    <n v="368537.63000000012"/>
    <n v="0"/>
    <n v="0"/>
    <n v="0"/>
    <n v="368537.63000000012"/>
    <n v="0"/>
    <n v="0"/>
    <n v="0"/>
    <n v="0"/>
    <n v="0"/>
    <n v="0"/>
    <n v="0"/>
    <n v="0"/>
    <n v="0"/>
    <n v="0"/>
    <n v="0"/>
    <n v="0"/>
    <n v="0"/>
    <n v="0"/>
    <n v="0"/>
    <n v="0"/>
    <n v="0"/>
    <n v="0"/>
    <n v="0"/>
    <n v="0"/>
    <n v="0"/>
    <n v="0"/>
    <n v="0"/>
    <n v="0"/>
    <n v="0"/>
    <n v="0"/>
    <n v="0"/>
    <n v="0"/>
    <n v="0"/>
    <n v="0"/>
    <n v="0"/>
    <n v="0"/>
    <n v="0"/>
    <n v="0"/>
  </r>
  <r>
    <s v="Rosentrater"/>
    <s v="Mandatory &amp; Compliance"/>
    <s v="Mandatory &amp; Compliance"/>
    <s v="Joint Use"/>
    <s v="ED"/>
    <s v="WA"/>
    <x v="9"/>
    <s v="E Distribution"/>
    <s v="2024"/>
    <n v="1"/>
    <n v="0"/>
    <n v="522537.81999999989"/>
    <n v="156478.61999999997"/>
    <n v="381571.92999999993"/>
    <n v="364258.02000000014"/>
    <n v="221321.90999999997"/>
    <n v="413079.44999999995"/>
    <n v="105352.53"/>
    <n v="512123.58999999997"/>
    <n v="171469.01999999987"/>
    <n v="533887.57000000007"/>
    <n v="-554910.52000000014"/>
    <n v="722463.72000000009"/>
    <n v="3549633.6599999992"/>
    <n v="0"/>
    <n v="0"/>
    <n v="0"/>
    <n v="3549633.6599999992"/>
    <n v="522537.81999999989"/>
    <n v="156478.61999999997"/>
    <n v="381571.92999999993"/>
    <n v="364258.02000000014"/>
    <n v="221321.90999999997"/>
    <n v="413079.44999999995"/>
    <n v="105352.53"/>
    <n v="512123.58999999997"/>
    <n v="171469.01999999987"/>
    <n v="533887.57000000007"/>
    <n v="-554910.52000000014"/>
    <n v="722463.72000000009"/>
    <n v="3549633.6599999992"/>
    <n v="0"/>
    <n v="0"/>
    <n v="0"/>
    <n v="3549633.6599999992"/>
    <n v="0"/>
    <n v="0"/>
    <n v="0"/>
    <n v="0"/>
    <n v="0"/>
    <n v="0"/>
    <n v="0"/>
    <n v="0"/>
    <n v="0"/>
    <n v="0"/>
    <n v="0"/>
    <n v="0"/>
    <n v="0"/>
    <n v="0"/>
    <n v="0"/>
    <n v="0"/>
    <n v="0"/>
  </r>
  <r>
    <s v="Rosentrater"/>
    <s v="Mandatory &amp; Compliance"/>
    <s v="Mandatory &amp; Compliance"/>
    <s v="Misc. accrual reversals, corrections or additional TTP"/>
    <s v="ED"/>
    <s v="AN"/>
    <x v="3"/>
    <s v="Transmission"/>
    <s v="2024"/>
    <n v="0.65539999999999998"/>
    <n v="0"/>
    <m/>
    <m/>
    <m/>
    <m/>
    <m/>
    <n v="474.79"/>
    <m/>
    <m/>
    <m/>
    <m/>
    <m/>
    <m/>
    <n v="474.79"/>
    <n v="0"/>
    <n v="0"/>
    <n v="0"/>
    <n v="474.79"/>
    <n v="0"/>
    <n v="0"/>
    <n v="0"/>
    <n v="0"/>
    <n v="0"/>
    <n v="311.17736600000001"/>
    <n v="0"/>
    <n v="0"/>
    <n v="0"/>
    <n v="0"/>
    <n v="0"/>
    <n v="0"/>
    <n v="311.17736600000001"/>
    <n v="0"/>
    <n v="0"/>
    <n v="0"/>
    <n v="311.17736600000001"/>
    <n v="0"/>
    <n v="0"/>
    <n v="0"/>
    <n v="0"/>
    <n v="0"/>
    <n v="0"/>
    <n v="0"/>
    <n v="0"/>
    <n v="0"/>
    <n v="0"/>
    <n v="0"/>
    <n v="0"/>
    <n v="0"/>
    <n v="0"/>
    <n v="0"/>
    <n v="0"/>
    <n v="0"/>
  </r>
  <r>
    <s v="Rosentrater"/>
    <s v="Mandatory &amp; Compliance"/>
    <s v="Mandatory &amp; Compliance"/>
    <s v="Misc. accrual reversals, corrections or additional TTP"/>
    <s v="GD"/>
    <s v="ID"/>
    <x v="11"/>
    <s v="G Distribution"/>
    <s v="2024"/>
    <n v="0"/>
    <n v="0"/>
    <m/>
    <m/>
    <m/>
    <m/>
    <m/>
    <m/>
    <m/>
    <m/>
    <m/>
    <n v="2343.59"/>
    <m/>
    <n v="73.73"/>
    <n v="2417.3200000000002"/>
    <n v="0"/>
    <n v="0"/>
    <n v="0"/>
    <n v="2417.3200000000002"/>
    <n v="0"/>
    <n v="0"/>
    <n v="0"/>
    <n v="0"/>
    <n v="0"/>
    <n v="0"/>
    <n v="0"/>
    <n v="0"/>
    <n v="0"/>
    <n v="0"/>
    <n v="0"/>
    <n v="0"/>
    <n v="0"/>
    <n v="0"/>
    <n v="0"/>
    <n v="0"/>
    <n v="0"/>
    <n v="0"/>
    <n v="0"/>
    <n v="0"/>
    <n v="0"/>
    <n v="0"/>
    <n v="0"/>
    <n v="0"/>
    <n v="0"/>
    <n v="0"/>
    <n v="0"/>
    <n v="0"/>
    <n v="0"/>
    <n v="0"/>
    <n v="0"/>
    <n v="0"/>
    <n v="0"/>
    <n v="0"/>
  </r>
  <r>
    <s v="Rosentrater"/>
    <s v="Mandatory &amp; Compliance"/>
    <s v="Mandatory &amp; Compliance"/>
    <s v="Misc. accrual reversals, corrections or additional TTP"/>
    <s v="GD"/>
    <s v="WA"/>
    <x v="11"/>
    <s v="G Distribution"/>
    <s v="2024"/>
    <n v="0"/>
    <n v="1"/>
    <m/>
    <m/>
    <m/>
    <m/>
    <m/>
    <m/>
    <m/>
    <m/>
    <m/>
    <m/>
    <m/>
    <n v="3946.78"/>
    <n v="3946.78"/>
    <n v="0"/>
    <n v="0"/>
    <n v="0"/>
    <n v="3946.78"/>
    <n v="0"/>
    <n v="0"/>
    <n v="0"/>
    <n v="0"/>
    <n v="0"/>
    <n v="0"/>
    <n v="0"/>
    <n v="0"/>
    <n v="0"/>
    <n v="0"/>
    <n v="0"/>
    <n v="0"/>
    <n v="0"/>
    <n v="0"/>
    <n v="0"/>
    <n v="0"/>
    <n v="0"/>
    <n v="0"/>
    <n v="0"/>
    <n v="0"/>
    <n v="0"/>
    <n v="0"/>
    <n v="0"/>
    <n v="0"/>
    <n v="0"/>
    <n v="0"/>
    <n v="0"/>
    <n v="0"/>
    <n v="3946.78"/>
    <n v="3946.78"/>
    <n v="0"/>
    <n v="0"/>
    <n v="0"/>
    <n v="3946.78"/>
  </r>
  <r>
    <s v="Rosentrater"/>
    <s v="Mandatory &amp; Compliance"/>
    <s v="Mandatory &amp; Compliance"/>
    <s v="Saddle Mountain 230/115kV Station (New) Integration Project Phase 2"/>
    <s v="CD"/>
    <s v="AA"/>
    <x v="7"/>
    <s v="General - Other"/>
    <s v="2024"/>
    <n v="0.47784834680000005"/>
    <n v="0.15089759249999998"/>
    <n v="2122.77"/>
    <n v="822.36"/>
    <n v="1984.19"/>
    <n v="52.84"/>
    <m/>
    <m/>
    <m/>
    <m/>
    <m/>
    <m/>
    <m/>
    <m/>
    <n v="4982.16"/>
    <n v="0"/>
    <n v="0"/>
    <n v="0"/>
    <n v="4982.16"/>
    <n v="1014.3621351366361"/>
    <n v="392.96336647444804"/>
    <n v="948.14191123709213"/>
    <n v="25.249506644912003"/>
    <n v="0"/>
    <n v="0"/>
    <n v="0"/>
    <n v="0"/>
    <n v="0"/>
    <n v="0"/>
    <n v="0"/>
    <n v="0"/>
    <n v="2380.716919493088"/>
    <n v="0"/>
    <n v="0"/>
    <n v="0"/>
    <n v="2380.716919493088"/>
    <n v="320.32088243122496"/>
    <n v="124.09214416829998"/>
    <n v="299.40949406257499"/>
    <n v="7.9734287876999996"/>
    <n v="0"/>
    <n v="0"/>
    <n v="0"/>
    <n v="0"/>
    <n v="0"/>
    <n v="0"/>
    <n v="0"/>
    <n v="0"/>
    <n v="751.79594944979988"/>
    <n v="0"/>
    <n v="0"/>
    <n v="0"/>
    <n v="751.79594944979988"/>
  </r>
  <r>
    <s v="Rosentrater"/>
    <s v="Mandatory &amp; Compliance"/>
    <s v="Mandatory &amp; Compliance"/>
    <s v="Saddle Mountain 230/115kV Station (New) Integration Project Phase 2"/>
    <s v="ED"/>
    <s v="AN"/>
    <x v="3"/>
    <s v="Transmission"/>
    <s v="2024"/>
    <n v="0.65539999999999998"/>
    <n v="0"/>
    <m/>
    <n v="7215.42"/>
    <n v="941357.15999999992"/>
    <n v="-111741.73"/>
    <n v="28598"/>
    <n v="2806.48"/>
    <n v="205.02"/>
    <n v="-2463.86"/>
    <n v="134.96"/>
    <n v="1711.4"/>
    <n v="855.93"/>
    <n v="541.69000000000005"/>
    <n v="869220.47"/>
    <n v="0"/>
    <n v="0"/>
    <n v="0"/>
    <n v="869220.47"/>
    <n v="0"/>
    <n v="4728.9862679999997"/>
    <n v="616965.48266399989"/>
    <n v="-73235.529841999989"/>
    <n v="18743.129199999999"/>
    <n v="1839.366992"/>
    <n v="134.37010800000002"/>
    <n v="-1614.813844"/>
    <n v="88.452784000000008"/>
    <n v="1121.65156"/>
    <n v="560.97652199999993"/>
    <n v="355.02362600000004"/>
    <n v="569687.09603799996"/>
    <n v="0"/>
    <n v="0"/>
    <n v="0"/>
    <n v="569687.09603799996"/>
    <n v="0"/>
    <n v="0"/>
    <n v="0"/>
    <n v="0"/>
    <n v="0"/>
    <n v="0"/>
    <n v="0"/>
    <n v="0"/>
    <n v="0"/>
    <n v="0"/>
    <n v="0"/>
    <n v="0"/>
    <n v="0"/>
    <n v="0"/>
    <n v="0"/>
    <n v="0"/>
    <n v="0"/>
  </r>
  <r>
    <s v="Rosentrater"/>
    <s v="Mandatory &amp; Compliance"/>
    <s v="Mandatory &amp; Compliance"/>
    <s v="Transmission Construction - Compliance"/>
    <s v="ED"/>
    <s v="AN"/>
    <x v="3"/>
    <s v="Transmission"/>
    <s v="2024"/>
    <n v="0.65539999999999998"/>
    <n v="0"/>
    <n v="48725.810000000005"/>
    <n v="105285.98000000001"/>
    <n v="26392.17"/>
    <n v="204515.91999999998"/>
    <n v="155249.78"/>
    <n v="665947.04"/>
    <n v="28826.48"/>
    <n v="936.24"/>
    <m/>
    <m/>
    <n v="568812.78"/>
    <n v="-14552.4"/>
    <n v="1790139.8000000003"/>
    <n v="0"/>
    <n v="0"/>
    <n v="0"/>
    <n v="1790139.8000000003"/>
    <n v="31934.895874000002"/>
    <n v="69004.431292000008"/>
    <n v="17297.428217999997"/>
    <n v="134039.73396799999"/>
    <n v="101750.705812"/>
    <n v="436461.69001600001"/>
    <n v="18892.874992000001"/>
    <n v="613.61169599999994"/>
    <n v="0"/>
    <n v="0"/>
    <n v="372799.89601199998"/>
    <n v="-9537.6429599999992"/>
    <n v="1173257.6249199999"/>
    <n v="0"/>
    <n v="0"/>
    <n v="0"/>
    <n v="1173257.6249199999"/>
    <n v="0"/>
    <n v="0"/>
    <n v="0"/>
    <n v="0"/>
    <n v="0"/>
    <n v="0"/>
    <n v="0"/>
    <n v="0"/>
    <n v="0"/>
    <n v="0"/>
    <n v="0"/>
    <n v="0"/>
    <n v="0"/>
    <n v="0"/>
    <n v="0"/>
    <n v="0"/>
    <n v="0"/>
  </r>
  <r>
    <s v="Rosentrater"/>
    <s v="Mandatory &amp; Compliance"/>
    <s v="Mandatory &amp; Compliance"/>
    <s v="Transmission Construction - Compliance"/>
    <s v="ED"/>
    <s v="ID"/>
    <x v="9"/>
    <s v="E Distribution"/>
    <s v="2024"/>
    <n v="0"/>
    <n v="0"/>
    <m/>
    <m/>
    <m/>
    <m/>
    <n v="79033.560000000012"/>
    <n v="145.37"/>
    <m/>
    <m/>
    <m/>
    <m/>
    <m/>
    <m/>
    <n v="79178.930000000008"/>
    <n v="0"/>
    <n v="0"/>
    <n v="0"/>
    <n v="79178.930000000008"/>
    <n v="0"/>
    <n v="0"/>
    <n v="0"/>
    <n v="0"/>
    <n v="0"/>
    <n v="0"/>
    <n v="0"/>
    <n v="0"/>
    <n v="0"/>
    <n v="0"/>
    <n v="0"/>
    <n v="0"/>
    <n v="0"/>
    <n v="0"/>
    <n v="0"/>
    <n v="0"/>
    <n v="0"/>
    <n v="0"/>
    <n v="0"/>
    <n v="0"/>
    <n v="0"/>
    <n v="0"/>
    <n v="0"/>
    <n v="0"/>
    <n v="0"/>
    <n v="0"/>
    <n v="0"/>
    <n v="0"/>
    <n v="0"/>
    <n v="0"/>
    <n v="0"/>
    <n v="0"/>
    <n v="0"/>
    <n v="0"/>
  </r>
  <r>
    <s v="Rosentrater"/>
    <s v="Mandatory &amp; Compliance"/>
    <s v="Mandatory &amp; Compliance"/>
    <s v="Transmission Construction - Compliance"/>
    <s v="ED"/>
    <s v="WA"/>
    <x v="9"/>
    <s v="E Distribution"/>
    <s v="2024"/>
    <n v="1"/>
    <n v="0"/>
    <m/>
    <m/>
    <m/>
    <n v="213756.47999999998"/>
    <m/>
    <n v="71347.97"/>
    <m/>
    <m/>
    <m/>
    <m/>
    <m/>
    <n v="60420.67"/>
    <n v="345525.11999999994"/>
    <n v="0"/>
    <n v="0"/>
    <n v="0"/>
    <n v="345525.11999999994"/>
    <n v="0"/>
    <n v="0"/>
    <n v="0"/>
    <n v="213756.47999999998"/>
    <n v="0"/>
    <n v="71347.97"/>
    <n v="0"/>
    <n v="0"/>
    <n v="0"/>
    <n v="0"/>
    <n v="0"/>
    <n v="60420.67"/>
    <n v="345525.11999999994"/>
    <n v="0"/>
    <n v="0"/>
    <n v="0"/>
    <n v="345525.11999999994"/>
    <n v="0"/>
    <n v="0"/>
    <n v="0"/>
    <n v="0"/>
    <n v="0"/>
    <n v="0"/>
    <n v="0"/>
    <n v="0"/>
    <n v="0"/>
    <n v="0"/>
    <n v="0"/>
    <n v="0"/>
    <n v="0"/>
    <n v="0"/>
    <n v="0"/>
    <n v="0"/>
    <n v="0"/>
  </r>
  <r>
    <s v="Rosentrater"/>
    <s v="Mandatory &amp; Compliance"/>
    <s v="Mandatory &amp; Compliance"/>
    <s v="Transmission NERC Low-Risk Priority Lines Mitigation"/>
    <s v="ED"/>
    <s v="AN"/>
    <x v="3"/>
    <s v="Transmission"/>
    <s v="2024"/>
    <n v="0.65539999999999998"/>
    <n v="0"/>
    <n v="5728.2200000000012"/>
    <n v="740.56000000000006"/>
    <n v="87.69"/>
    <m/>
    <n v="8332.7199999999993"/>
    <n v="205477.66"/>
    <n v="28.25"/>
    <n v="165.21"/>
    <m/>
    <m/>
    <m/>
    <m/>
    <n v="220560.31"/>
    <n v="0"/>
    <n v="0"/>
    <n v="0"/>
    <n v="220560.31"/>
    <n v="3754.2753880000005"/>
    <n v="485.36302400000005"/>
    <n v="57.472026"/>
    <n v="0"/>
    <n v="5461.2646879999993"/>
    <n v="134670.058364"/>
    <n v="18.515049999999999"/>
    <n v="108.278634"/>
    <n v="0"/>
    <n v="0"/>
    <n v="0"/>
    <n v="0"/>
    <n v="144555.22717399997"/>
    <n v="0"/>
    <n v="0"/>
    <n v="0"/>
    <n v="144555.22717399997"/>
    <n v="0"/>
    <n v="0"/>
    <n v="0"/>
    <n v="0"/>
    <n v="0"/>
    <n v="0"/>
    <n v="0"/>
    <n v="0"/>
    <n v="0"/>
    <n v="0"/>
    <n v="0"/>
    <n v="0"/>
    <n v="0"/>
    <n v="0"/>
    <n v="0"/>
    <n v="0"/>
    <n v="0"/>
  </r>
  <r>
    <s v="Rosentrater"/>
    <s v="Mandatory &amp; Compliance"/>
    <s v="Mandatory &amp; Compliance"/>
    <s v="Westside 230/115kV Station Brownfield Rebuild Project"/>
    <s v="ED"/>
    <s v="AN"/>
    <x v="3"/>
    <s v="Transmission"/>
    <s v="2024"/>
    <n v="0.65539999999999998"/>
    <n v="0"/>
    <m/>
    <m/>
    <m/>
    <m/>
    <m/>
    <m/>
    <m/>
    <m/>
    <n v="2965460.02"/>
    <n v="3733.76"/>
    <n v="4931.25"/>
    <n v="6098.41"/>
    <n v="2980223.44"/>
    <n v="0"/>
    <n v="0"/>
    <n v="0"/>
    <n v="2980223.44"/>
    <n v="0"/>
    <n v="0"/>
    <n v="0"/>
    <n v="0"/>
    <n v="0"/>
    <n v="0"/>
    <n v="0"/>
    <n v="0"/>
    <n v="1943562.4971079999"/>
    <n v="2447.1063039999999"/>
    <n v="3231.9412499999999"/>
    <n v="3996.8979139999997"/>
    <n v="1953238.4425759998"/>
    <n v="0"/>
    <n v="0"/>
    <n v="0"/>
    <n v="1953238.4425759998"/>
    <n v="0"/>
    <n v="0"/>
    <n v="0"/>
    <n v="0"/>
    <n v="0"/>
    <n v="0"/>
    <n v="0"/>
    <n v="0"/>
    <n v="0"/>
    <n v="0"/>
    <n v="0"/>
    <n v="0"/>
    <n v="0"/>
    <n v="0"/>
    <n v="0"/>
    <n v="0"/>
    <n v="0"/>
  </r>
  <r>
    <s v="Rosentrater"/>
    <s v="Mandatory &amp; Compliance"/>
    <s v="Mandatory &amp; Compliance"/>
    <s v="WSDOT Control Zone Mitigation"/>
    <s v="ED"/>
    <s v="WA"/>
    <x v="9"/>
    <s v="E Distribution"/>
    <s v="2024"/>
    <n v="1"/>
    <n v="0"/>
    <n v="13842.29"/>
    <n v="9575.8599999999988"/>
    <n v="122905.55999999997"/>
    <n v="24951.469999999998"/>
    <n v="57609.189999999988"/>
    <n v="89207.909999999989"/>
    <n v="88965.639999999985"/>
    <n v="16590.300000000003"/>
    <n v="31682.97"/>
    <n v="91030.099999999991"/>
    <n v="168698.99999999997"/>
    <n v="66442.400000000009"/>
    <n v="781502.69"/>
    <n v="0"/>
    <n v="0"/>
    <n v="0"/>
    <n v="781502.69"/>
    <n v="13842.29"/>
    <n v="9575.8599999999988"/>
    <n v="122905.55999999997"/>
    <n v="24951.469999999998"/>
    <n v="57609.189999999988"/>
    <n v="89207.909999999989"/>
    <n v="88965.639999999985"/>
    <n v="16590.300000000003"/>
    <n v="31682.97"/>
    <n v="91030.099999999991"/>
    <n v="168698.99999999997"/>
    <n v="66442.400000000009"/>
    <n v="781502.69"/>
    <n v="0"/>
    <n v="0"/>
    <n v="0"/>
    <n v="781502.69"/>
    <n v="0"/>
    <n v="0"/>
    <n v="0"/>
    <n v="0"/>
    <n v="0"/>
    <n v="0"/>
    <n v="0"/>
    <n v="0"/>
    <n v="0"/>
    <n v="0"/>
    <n v="0"/>
    <n v="0"/>
    <n v="0"/>
    <n v="0"/>
    <n v="0"/>
    <n v="0"/>
    <n v="0"/>
  </r>
  <r>
    <s v="Rosentrater"/>
    <s v="Large Distinct Projects"/>
    <s v="Asset Condition"/>
    <s v="Misc. accrual reversals, corrections or additional TTP"/>
    <s v="ED"/>
    <s v="ID"/>
    <x v="9"/>
    <s v="E Distribution"/>
    <s v="2024"/>
    <n v="0"/>
    <n v="0"/>
    <n v="53.68"/>
    <m/>
    <n v="2395.8800000000006"/>
    <m/>
    <m/>
    <n v="1945.5300000000002"/>
    <m/>
    <n v="1305.8599999999999"/>
    <n v="2158.1"/>
    <n v="5165.6399999999994"/>
    <n v="683.76"/>
    <m/>
    <n v="13708.449999999999"/>
    <n v="0"/>
    <n v="0"/>
    <n v="0"/>
    <n v="13708.449999999999"/>
    <n v="0"/>
    <n v="0"/>
    <n v="0"/>
    <n v="0"/>
    <n v="0"/>
    <n v="0"/>
    <n v="0"/>
    <n v="0"/>
    <n v="0"/>
    <n v="0"/>
    <n v="0"/>
    <n v="0"/>
    <n v="0"/>
    <n v="0"/>
    <n v="0"/>
    <n v="0"/>
    <n v="0"/>
    <n v="0"/>
    <n v="0"/>
    <n v="0"/>
    <n v="0"/>
    <n v="0"/>
    <n v="0"/>
    <n v="0"/>
    <n v="0"/>
    <n v="0"/>
    <n v="0"/>
    <n v="0"/>
    <n v="0"/>
    <n v="0"/>
    <n v="0"/>
    <n v="0"/>
    <n v="0"/>
    <n v="0"/>
  </r>
  <r>
    <s v="Rosentrater"/>
    <s v="Large Distinct Projects"/>
    <s v="Asset Condition"/>
    <s v="Misc. accrual reversals, corrections or additional TTP"/>
    <s v="ED"/>
    <s v="WA"/>
    <x v="9"/>
    <s v="E Distribution"/>
    <s v="2024"/>
    <n v="1"/>
    <n v="0"/>
    <n v="441.69000000000005"/>
    <n v="539.08000000000004"/>
    <n v="1112.3499999999999"/>
    <n v="2896.0299999999997"/>
    <n v="6888.98"/>
    <n v="6286.66"/>
    <n v="1101.1000000000001"/>
    <n v="11010.470000000001"/>
    <n v="3689.8899999999994"/>
    <n v="8817.3500000000022"/>
    <n v="1034.46"/>
    <n v="415.40000000000003"/>
    <n v="44233.460000000006"/>
    <n v="0"/>
    <n v="0"/>
    <n v="0"/>
    <n v="44233.460000000006"/>
    <n v="441.69000000000005"/>
    <n v="539.08000000000004"/>
    <n v="1112.3499999999999"/>
    <n v="2896.0299999999997"/>
    <n v="6888.98"/>
    <n v="6286.66"/>
    <n v="1101.1000000000001"/>
    <n v="11010.470000000001"/>
    <n v="3689.8899999999994"/>
    <n v="8817.3500000000022"/>
    <n v="1034.46"/>
    <n v="415.40000000000003"/>
    <n v="44233.460000000006"/>
    <n v="0"/>
    <n v="0"/>
    <n v="0"/>
    <n v="44233.460000000006"/>
    <n v="0"/>
    <n v="0"/>
    <n v="0"/>
    <n v="0"/>
    <n v="0"/>
    <n v="0"/>
    <n v="0"/>
    <n v="0"/>
    <n v="0"/>
    <n v="0"/>
    <n v="0"/>
    <n v="0"/>
    <n v="0"/>
    <n v="0"/>
    <n v="0"/>
    <n v="0"/>
    <n v="0"/>
  </r>
  <r>
    <s v="Rosentrater"/>
    <s v="Large Distinct Projects"/>
    <s v="Asset Condition"/>
    <s v="Oil Storage Improvements"/>
    <s v="CD"/>
    <s v="AA"/>
    <x v="7"/>
    <s v="General - Structures"/>
    <s v="2024"/>
    <n v="0.47784834680000005"/>
    <n v="0.15089759249999998"/>
    <n v="-106964.98999999999"/>
    <n v="1143.6400000000001"/>
    <m/>
    <m/>
    <n v="27428.42"/>
    <n v="985"/>
    <m/>
    <n v="2112.06"/>
    <n v="107148.34"/>
    <n v="171.74000000000007"/>
    <m/>
    <m/>
    <n v="32024.210000000003"/>
    <n v="0"/>
    <n v="0"/>
    <n v="0"/>
    <n v="32024.210000000003"/>
    <n v="-51113.043636978531"/>
    <n v="546.4864833343521"/>
    <n v="0"/>
    <n v="0"/>
    <n v="13106.625152336057"/>
    <n v="470.68062159800007"/>
    <n v="0"/>
    <n v="1009.244379342408"/>
    <n v="51200.657131364314"/>
    <n v="82.06567507943204"/>
    <n v="0"/>
    <n v="0"/>
    <n v="15302.715806076036"/>
    <n v="0"/>
    <n v="0"/>
    <n v="0"/>
    <n v="15302.715806076036"/>
    <n v="-16140.759472786573"/>
    <n v="172.57252268669998"/>
    <n v="0"/>
    <n v="0"/>
    <n v="4138.8825440788496"/>
    <n v="148.63412861249998"/>
    <n v="0"/>
    <n v="318.70476921554996"/>
    <n v="16168.426546371447"/>
    <n v="25.915152535950007"/>
    <n v="0"/>
    <n v="0"/>
    <n v="4832.3761907144253"/>
    <n v="0"/>
    <n v="0"/>
    <n v="0"/>
    <n v="4832.3761907144253"/>
  </r>
  <r>
    <s v="Rosentrater"/>
    <s v="Large Distinct Projects"/>
    <s v="Asset Condition"/>
    <s v="Oil Storage Improvements"/>
    <s v="ED"/>
    <s v="AN"/>
    <x v="7"/>
    <s v="General - Other"/>
    <s v="2024"/>
    <n v="0.68266000000000004"/>
    <n v="0"/>
    <n v="514405.05"/>
    <n v="13336.1"/>
    <n v="2153.71"/>
    <n v="1819.42"/>
    <n v="6887.79"/>
    <m/>
    <m/>
    <m/>
    <n v="34461.760000000002"/>
    <n v="-344.61"/>
    <m/>
    <m/>
    <n v="572719.22000000009"/>
    <n v="0"/>
    <n v="0"/>
    <n v="0"/>
    <n v="572719.22000000009"/>
    <n v="351163.75143300003"/>
    <n v="9104.0220260000006"/>
    <n v="1470.2516686000001"/>
    <n v="1242.0452572000002"/>
    <n v="4702.0187214000007"/>
    <n v="0"/>
    <n v="0"/>
    <n v="0"/>
    <n v="23525.665081600004"/>
    <n v="-235.25146260000002"/>
    <n v="0"/>
    <n v="0"/>
    <n v="390972.50272520009"/>
    <n v="0"/>
    <n v="0"/>
    <n v="0"/>
    <n v="390972.50272520009"/>
    <n v="0"/>
    <n v="0"/>
    <n v="0"/>
    <n v="0"/>
    <n v="0"/>
    <n v="0"/>
    <n v="0"/>
    <n v="0"/>
    <n v="0"/>
    <n v="0"/>
    <n v="0"/>
    <n v="0"/>
    <n v="0"/>
    <n v="0"/>
    <n v="0"/>
    <n v="0"/>
    <n v="0"/>
  </r>
  <r>
    <s v="Rosentrater"/>
    <s v="Large Distinct Projects"/>
    <s v="Asset Condition"/>
    <s v="Telematics 2025"/>
    <s v="CD"/>
    <s v="AA"/>
    <x v="14"/>
    <s v="Software - 5 yr"/>
    <s v="2024"/>
    <n v="0.47784834680000005"/>
    <n v="0.15089759249999998"/>
    <m/>
    <m/>
    <m/>
    <m/>
    <m/>
    <m/>
    <m/>
    <n v="608936"/>
    <n v="16898.7"/>
    <n v="6642.32"/>
    <n v="1785.32"/>
    <n v="2580.48"/>
    <n v="636842.81999999983"/>
    <n v="0"/>
    <n v="0"/>
    <n v="0"/>
    <n v="636842.81999999983"/>
    <n v="0"/>
    <n v="0"/>
    <n v="0"/>
    <n v="0"/>
    <n v="0"/>
    <n v="0"/>
    <n v="0"/>
    <n v="290979.06090700481"/>
    <n v="8075.0158580691614"/>
    <n v="3174.0216309165762"/>
    <n v="853.11221050897609"/>
    <n v="1233.0781019504641"/>
    <n v="304314.28870844998"/>
    <n v="0"/>
    <n v="0"/>
    <n v="0"/>
    <n v="304314.28870844998"/>
    <n v="0"/>
    <n v="0"/>
    <n v="0"/>
    <n v="0"/>
    <n v="0"/>
    <n v="0"/>
    <n v="0"/>
    <n v="91886.976386579991"/>
    <n v="2549.9731463797498"/>
    <n v="1002.3100966145998"/>
    <n v="269.40048984209994"/>
    <n v="389.38821949439995"/>
    <n v="96098.048338910841"/>
    <n v="0"/>
    <n v="0"/>
    <n v="0"/>
    <n v="96098.048338910841"/>
  </r>
  <r>
    <s v="Rosentrater"/>
    <s v="Large Distinct Projects"/>
    <s v="Asset Condition"/>
    <s v="Transmission Major Rebuild - Asset Condition"/>
    <s v="ED"/>
    <s v="AN"/>
    <x v="3"/>
    <s v="Transmission"/>
    <s v="2024"/>
    <n v="0.65539999999999998"/>
    <n v="0"/>
    <n v="10059.540000000001"/>
    <n v="19656.41"/>
    <n v="157126.43000000002"/>
    <n v="9143.15"/>
    <n v="65492.26"/>
    <n v="27807.83"/>
    <n v="1419713.1700000002"/>
    <n v="1106922.55"/>
    <n v="1262706.06"/>
    <n v="841390.19"/>
    <n v="-4552536.93"/>
    <n v="6213851.9699999997"/>
    <n v="6581332.6299999999"/>
    <n v="0"/>
    <n v="0"/>
    <n v="0"/>
    <n v="6581332.6299999999"/>
    <n v="6593.022516"/>
    <n v="12882.811114"/>
    <n v="102980.66222200001"/>
    <n v="5992.4205099999999"/>
    <n v="42923.627203999997"/>
    <n v="18225.251781999999"/>
    <n v="930480.01161800011"/>
    <n v="725477.03927000007"/>
    <n v="827577.55172400002"/>
    <n v="551447.13052599994"/>
    <n v="-2983732.7039219998"/>
    <n v="4072558.5811379999"/>
    <n v="4313405.4057020005"/>
    <n v="0"/>
    <n v="0"/>
    <n v="0"/>
    <n v="4313405.4057020005"/>
    <n v="0"/>
    <n v="0"/>
    <n v="0"/>
    <n v="0"/>
    <n v="0"/>
    <n v="0"/>
    <n v="0"/>
    <n v="0"/>
    <n v="0"/>
    <n v="0"/>
    <n v="0"/>
    <n v="0"/>
    <n v="0"/>
    <n v="0"/>
    <n v="0"/>
    <n v="0"/>
    <n v="0"/>
  </r>
  <r>
    <s v="Rosentrater"/>
    <s v="Large Distinct Projects"/>
    <s v="Customer Service Quality &amp; Reliability"/>
    <s v="Misc. accrual reversals, corrections or additional TTP"/>
    <s v="CD"/>
    <s v="AA"/>
    <x v="7"/>
    <s v="Hardware"/>
    <s v="2024"/>
    <n v="0.47784834680000005"/>
    <n v="0.15089759249999998"/>
    <m/>
    <m/>
    <m/>
    <m/>
    <n v="5.9999999997671694E-2"/>
    <m/>
    <m/>
    <m/>
    <m/>
    <m/>
    <m/>
    <m/>
    <n v="5.9999999997671694E-2"/>
    <n v="0"/>
    <n v="0"/>
    <n v="0"/>
    <n v="5.9999999997671694E-2"/>
    <n v="0"/>
    <n v="0"/>
    <n v="0"/>
    <n v="0"/>
    <n v="2.8670900806887424E-2"/>
    <n v="0"/>
    <n v="0"/>
    <n v="0"/>
    <n v="0"/>
    <n v="0"/>
    <n v="0"/>
    <n v="0"/>
    <n v="2.8670900806887424E-2"/>
    <n v="0"/>
    <n v="0"/>
    <n v="0"/>
    <n v="2.8670900806887424E-2"/>
    <n v="0"/>
    <n v="0"/>
    <n v="0"/>
    <n v="0"/>
    <n v="9.0538555496486629E-3"/>
    <n v="0"/>
    <n v="0"/>
    <n v="0"/>
    <n v="0"/>
    <n v="0"/>
    <n v="0"/>
    <n v="0"/>
    <n v="9.0538555496486629E-3"/>
    <n v="0"/>
    <n v="0"/>
    <n v="0"/>
    <n v="9.0538555496486629E-3"/>
  </r>
  <r>
    <s v="Rosentrater"/>
    <s v="Large Distinct Projects"/>
    <s v="Customer Service Quality &amp; Reliability"/>
    <s v="Misc. accrual reversals, corrections or additional TTP"/>
    <s v="CD"/>
    <s v="AA"/>
    <x v="14"/>
    <s v="Software - 5 yr"/>
    <s v="2024"/>
    <n v="0.47784834680000005"/>
    <n v="0.15089759249999998"/>
    <m/>
    <m/>
    <m/>
    <m/>
    <n v="-5.9999999997671694E-2"/>
    <m/>
    <m/>
    <m/>
    <m/>
    <m/>
    <m/>
    <m/>
    <n v="-5.9999999997671694E-2"/>
    <n v="0"/>
    <n v="0"/>
    <n v="0"/>
    <n v="-5.9999999997671694E-2"/>
    <n v="0"/>
    <n v="0"/>
    <n v="0"/>
    <n v="0"/>
    <n v="-2.8670900806887424E-2"/>
    <n v="0"/>
    <n v="0"/>
    <n v="0"/>
    <n v="0"/>
    <n v="0"/>
    <n v="0"/>
    <n v="0"/>
    <n v="-2.8670900806887424E-2"/>
    <n v="0"/>
    <n v="0"/>
    <n v="0"/>
    <n v="-2.8670900806887424E-2"/>
    <n v="0"/>
    <n v="0"/>
    <n v="0"/>
    <n v="0"/>
    <n v="-9.0538555496486629E-3"/>
    <n v="0"/>
    <n v="0"/>
    <n v="0"/>
    <n v="0"/>
    <n v="0"/>
    <n v="0"/>
    <n v="0"/>
    <n v="-9.0538555496486629E-3"/>
    <n v="0"/>
    <n v="0"/>
    <n v="0"/>
    <n v="-9.0538555496486629E-3"/>
  </r>
  <r>
    <s v="Rosentrater"/>
    <s v="Large Distinct Projects"/>
    <s v="Customer Service Quality &amp; Reliability"/>
    <s v="Misc. accrual reversals, corrections or additional TTP"/>
    <s v="ED"/>
    <s v="WA"/>
    <x v="7"/>
    <s v="Hardware"/>
    <s v="2024"/>
    <n v="1"/>
    <n v="0"/>
    <m/>
    <m/>
    <m/>
    <m/>
    <n v="9302.18"/>
    <m/>
    <m/>
    <m/>
    <m/>
    <m/>
    <m/>
    <m/>
    <n v="9302.18"/>
    <n v="0"/>
    <n v="0"/>
    <n v="0"/>
    <n v="9302.18"/>
    <n v="0"/>
    <n v="0"/>
    <n v="0"/>
    <n v="0"/>
    <n v="9302.18"/>
    <n v="0"/>
    <n v="0"/>
    <n v="0"/>
    <n v="0"/>
    <n v="0"/>
    <n v="0"/>
    <n v="0"/>
    <n v="9302.18"/>
    <n v="0"/>
    <n v="0"/>
    <n v="0"/>
    <n v="9302.18"/>
    <n v="0"/>
    <n v="0"/>
    <n v="0"/>
    <n v="0"/>
    <n v="0"/>
    <n v="0"/>
    <n v="0"/>
    <n v="0"/>
    <n v="0"/>
    <n v="0"/>
    <n v="0"/>
    <n v="0"/>
    <n v="0"/>
    <n v="0"/>
    <n v="0"/>
    <n v="0"/>
    <n v="0"/>
  </r>
  <r>
    <s v="Rosentrater"/>
    <s v="Large Distinct Projects"/>
    <s v="Customer Service Quality &amp; Reliability"/>
    <s v="Misc. accrual reversals, corrections or additional TTP"/>
    <s v="ED"/>
    <s v="WA"/>
    <x v="14"/>
    <s v="Software - 5 yr"/>
    <s v="2024"/>
    <n v="1"/>
    <n v="0"/>
    <m/>
    <m/>
    <m/>
    <m/>
    <n v="-9302.179999999993"/>
    <m/>
    <m/>
    <m/>
    <m/>
    <m/>
    <m/>
    <m/>
    <n v="-9302.179999999993"/>
    <n v="0"/>
    <n v="0"/>
    <n v="0"/>
    <n v="-9302.179999999993"/>
    <n v="0"/>
    <n v="0"/>
    <n v="0"/>
    <n v="0"/>
    <n v="-9302.179999999993"/>
    <n v="0"/>
    <n v="0"/>
    <n v="0"/>
    <n v="0"/>
    <n v="0"/>
    <n v="0"/>
    <n v="0"/>
    <n v="-9302.179999999993"/>
    <n v="0"/>
    <n v="0"/>
    <n v="0"/>
    <n v="-9302.179999999993"/>
    <n v="0"/>
    <n v="0"/>
    <n v="0"/>
    <n v="0"/>
    <n v="0"/>
    <n v="0"/>
    <n v="0"/>
    <n v="0"/>
    <n v="0"/>
    <n v="0"/>
    <n v="0"/>
    <n v="0"/>
    <n v="0"/>
    <n v="0"/>
    <n v="0"/>
    <n v="0"/>
    <n v="0"/>
  </r>
  <r>
    <s v="Rosentrater"/>
    <s v="Large Distinct Projects"/>
    <s v="No Driver"/>
    <s v="Misc. accrual reversals, corrections or additional TTP"/>
    <s v="CD"/>
    <s v="AA"/>
    <x v="7"/>
    <s v="Hardware"/>
    <s v="2024"/>
    <n v="0.47784834680000005"/>
    <n v="0.15089759249999998"/>
    <m/>
    <m/>
    <m/>
    <m/>
    <m/>
    <m/>
    <n v="4.9999999995634425E-2"/>
    <m/>
    <m/>
    <m/>
    <m/>
    <m/>
    <n v="4.9999999995634425E-2"/>
    <n v="0"/>
    <n v="0"/>
    <n v="0"/>
    <n v="4.9999999995634425E-2"/>
    <n v="0"/>
    <n v="0"/>
    <n v="0"/>
    <n v="0"/>
    <n v="0"/>
    <n v="0"/>
    <n v="2.3892417337913918E-2"/>
    <n v="0"/>
    <n v="0"/>
    <n v="0"/>
    <n v="0"/>
    <n v="0"/>
    <n v="2.3892417337913918E-2"/>
    <n v="0"/>
    <n v="0"/>
    <n v="0"/>
    <n v="2.3892417337913918E-2"/>
    <n v="0"/>
    <n v="0"/>
    <n v="0"/>
    <n v="0"/>
    <n v="0"/>
    <n v="0"/>
    <n v="7.5448796243412445E-3"/>
    <n v="0"/>
    <n v="0"/>
    <n v="0"/>
    <n v="0"/>
    <n v="0"/>
    <n v="7.5448796243412445E-3"/>
    <n v="0"/>
    <n v="0"/>
    <n v="0"/>
    <n v="7.5448796243412445E-3"/>
  </r>
  <r>
    <s v="Rosentrater"/>
    <s v="Large Distinct Projects"/>
    <s v="No Driver"/>
    <s v="Misc. accrual reversals, corrections or additional TTP"/>
    <s v="CD"/>
    <s v="AA"/>
    <x v="14"/>
    <s v="Software - 5 yr"/>
    <s v="2024"/>
    <n v="0.47784834680000005"/>
    <n v="0.15089759249999998"/>
    <m/>
    <m/>
    <m/>
    <m/>
    <m/>
    <m/>
    <n v="-4.9999999995634425E-2"/>
    <m/>
    <m/>
    <n v="0"/>
    <m/>
    <m/>
    <n v="-4.9999999995634425E-2"/>
    <n v="0"/>
    <n v="0"/>
    <n v="0"/>
    <n v="-4.9999999995634425E-2"/>
    <n v="0"/>
    <n v="0"/>
    <n v="0"/>
    <n v="0"/>
    <n v="0"/>
    <n v="0"/>
    <n v="-2.3892417337913918E-2"/>
    <n v="0"/>
    <n v="0"/>
    <n v="0"/>
    <n v="0"/>
    <n v="0"/>
    <n v="-2.3892417337913918E-2"/>
    <n v="0"/>
    <n v="0"/>
    <n v="0"/>
    <n v="-2.3892417337913918E-2"/>
    <n v="0"/>
    <n v="0"/>
    <n v="0"/>
    <n v="0"/>
    <n v="0"/>
    <n v="0"/>
    <n v="-7.5448796243412445E-3"/>
    <n v="0"/>
    <n v="0"/>
    <n v="0"/>
    <n v="0"/>
    <n v="0"/>
    <n v="-7.5448796243412445E-3"/>
    <n v="0"/>
    <n v="0"/>
    <n v="0"/>
    <n v="-7.5448796243412445E-3"/>
  </r>
  <r>
    <s v="Rosentrater"/>
    <s v="Large Distinct Projects"/>
    <s v="No Driver"/>
    <s v="Misc. accrual reversals, corrections or additional TTP"/>
    <s v="ED"/>
    <s v="WA"/>
    <x v="9"/>
    <s v="E Distribution"/>
    <s v="2024"/>
    <n v="1"/>
    <n v="0"/>
    <n v="11950.17"/>
    <n v="12858.81"/>
    <n v="19528.18"/>
    <n v="11834.76"/>
    <n v="10790.28"/>
    <n v="-433950.74"/>
    <n v="13570.07"/>
    <n v="114227.05"/>
    <n v="7826"/>
    <n v="5547.25"/>
    <n v="658.1"/>
    <n v="493.57"/>
    <n v="-224666.49999999997"/>
    <n v="0"/>
    <n v="0"/>
    <n v="0"/>
    <n v="-224666.49999999997"/>
    <n v="11950.17"/>
    <n v="12858.81"/>
    <n v="19528.18"/>
    <n v="11834.76"/>
    <n v="10790.28"/>
    <n v="-433950.74"/>
    <n v="13570.07"/>
    <n v="114227.05"/>
    <n v="7826"/>
    <n v="5547.25"/>
    <n v="658.1"/>
    <n v="493.57"/>
    <n v="-224666.49999999997"/>
    <n v="0"/>
    <n v="0"/>
    <n v="0"/>
    <n v="-224666.49999999997"/>
    <n v="0"/>
    <n v="0"/>
    <n v="0"/>
    <n v="0"/>
    <n v="0"/>
    <n v="0"/>
    <n v="0"/>
    <n v="0"/>
    <n v="0"/>
    <n v="0"/>
    <n v="0"/>
    <n v="0"/>
    <n v="0"/>
    <n v="0"/>
    <n v="0"/>
    <n v="0"/>
    <n v="0"/>
  </r>
  <r>
    <s v="Rosentrater"/>
    <s v="Large Distinct Projects"/>
    <s v="Performance &amp; Capacity"/>
    <s v="Jackson Prairie Natural Gas Storage Facility"/>
    <s v="GD"/>
    <s v="AA"/>
    <x v="12"/>
    <s v="Underground Storage"/>
    <s v="2024"/>
    <n v="0"/>
    <n v="0.65878702499999997"/>
    <m/>
    <m/>
    <n v="240466.72"/>
    <m/>
    <m/>
    <m/>
    <m/>
    <m/>
    <m/>
    <m/>
    <m/>
    <m/>
    <n v="240466.72"/>
    <n v="0"/>
    <n v="0"/>
    <n v="0"/>
    <n v="240466.72"/>
    <n v="0"/>
    <n v="0"/>
    <n v="0"/>
    <n v="0"/>
    <n v="0"/>
    <n v="0"/>
    <n v="0"/>
    <n v="0"/>
    <n v="0"/>
    <n v="0"/>
    <n v="0"/>
    <n v="0"/>
    <n v="0"/>
    <n v="0"/>
    <n v="0"/>
    <n v="0"/>
    <n v="0"/>
    <n v="0"/>
    <n v="0"/>
    <n v="158416.35508030799"/>
    <n v="0"/>
    <n v="0"/>
    <n v="0"/>
    <n v="0"/>
    <n v="0"/>
    <n v="0"/>
    <n v="0"/>
    <n v="0"/>
    <n v="0"/>
    <n v="158416.35508030799"/>
    <n v="0"/>
    <n v="0"/>
    <n v="0"/>
    <n v="158416.35508030799"/>
  </r>
  <r>
    <s v="Rosentrater"/>
    <s v="Large Distinct Projects"/>
    <s v="Performance &amp; Capacity"/>
    <s v="Jackson Prairie Natural Gas Storage Facility"/>
    <s v="GD"/>
    <s v="AN"/>
    <x v="12"/>
    <s v="Underground Storage"/>
    <s v="2024"/>
    <n v="0"/>
    <n v="0.68810000000000004"/>
    <n v="-10357.76"/>
    <n v="54489.59"/>
    <n v="204040.33"/>
    <n v="217631.52999999997"/>
    <n v="471492.10999999993"/>
    <n v="642527.72"/>
    <n v="168256.78"/>
    <n v="135881.91"/>
    <n v="25979.629999999997"/>
    <n v="87473.200000000012"/>
    <n v="89654.65"/>
    <n v="98214.760000000009"/>
    <n v="2185284.4499999993"/>
    <n v="0"/>
    <n v="0"/>
    <n v="0"/>
    <n v="2185284.4499999993"/>
    <n v="0"/>
    <n v="0"/>
    <n v="0"/>
    <n v="0"/>
    <n v="0"/>
    <n v="0"/>
    <n v="0"/>
    <n v="0"/>
    <n v="0"/>
    <n v="0"/>
    <n v="0"/>
    <n v="0"/>
    <n v="0"/>
    <n v="0"/>
    <n v="0"/>
    <n v="0"/>
    <n v="0"/>
    <n v="-7127.1746560000011"/>
    <n v="37494.286878999999"/>
    <n v="140400.15107299999"/>
    <n v="149752.25579299999"/>
    <n v="324433.72089099995"/>
    <n v="442123.32413200004"/>
    <n v="115777.49031800001"/>
    <n v="93500.342271000001"/>
    <n v="17876.583403000001"/>
    <n v="60190.30892000001"/>
    <n v="61691.364665000001"/>
    <n v="67581.576356000005"/>
    <n v="1503694.2300449999"/>
    <n v="0"/>
    <n v="0"/>
    <n v="0"/>
    <n v="1503694.2300449999"/>
  </r>
  <r>
    <s v="Rosentrater"/>
    <s v="Large Distinct Projects"/>
    <s v="Performance &amp; Capacity"/>
    <s v="Jackson Prairie Natural Gas Storage Facility"/>
    <s v="GD"/>
    <s v="OR"/>
    <x v="12"/>
    <s v="Underground Storage"/>
    <s v="2024"/>
    <n v="0"/>
    <n v="0"/>
    <n v="-1106.28"/>
    <n v="5819.8600000000006"/>
    <n v="21792.910000000003"/>
    <n v="23244.54"/>
    <n v="50358.590000000004"/>
    <n v="68626.37"/>
    <n v="17970.98"/>
    <n v="14513.12"/>
    <n v="2774.8"/>
    <n v="9342.7400000000016"/>
    <n v="9575.73"/>
    <n v="10490.000000000002"/>
    <n v="233403.36"/>
    <n v="0"/>
    <n v="0"/>
    <n v="0"/>
    <n v="233403.36"/>
    <n v="0"/>
    <n v="0"/>
    <n v="0"/>
    <n v="0"/>
    <n v="0"/>
    <n v="0"/>
    <n v="0"/>
    <n v="0"/>
    <n v="0"/>
    <n v="0"/>
    <n v="0"/>
    <n v="0"/>
    <n v="0"/>
    <n v="0"/>
    <n v="0"/>
    <n v="0"/>
    <n v="0"/>
    <n v="0"/>
    <n v="0"/>
    <n v="0"/>
    <n v="0"/>
    <n v="0"/>
    <n v="0"/>
    <n v="0"/>
    <n v="0"/>
    <n v="0"/>
    <n v="0"/>
    <n v="0"/>
    <n v="0"/>
    <n v="0"/>
    <n v="0"/>
    <n v="0"/>
    <n v="0"/>
    <n v="0"/>
  </r>
  <r>
    <s v="Rosentrater"/>
    <s v="Large Distinct Projects"/>
    <s v="(blank)"/>
    <s v="Misc. accrual reversals, corrections or additional TTP"/>
    <s v="ED"/>
    <s v="WA"/>
    <x v="9"/>
    <s v="E Distribution"/>
    <s v="2024"/>
    <n v="1"/>
    <n v="0"/>
    <m/>
    <m/>
    <n v="1854.7299999999998"/>
    <m/>
    <m/>
    <m/>
    <m/>
    <m/>
    <m/>
    <m/>
    <m/>
    <m/>
    <n v="1854.7299999999998"/>
    <n v="0"/>
    <n v="0"/>
    <n v="0"/>
    <n v="1854.7299999999998"/>
    <n v="0"/>
    <n v="0"/>
    <n v="1854.7299999999998"/>
    <n v="0"/>
    <n v="0"/>
    <n v="0"/>
    <n v="0"/>
    <n v="0"/>
    <n v="0"/>
    <n v="0"/>
    <n v="0"/>
    <n v="0"/>
    <n v="1854.7299999999998"/>
    <n v="0"/>
    <n v="0"/>
    <n v="0"/>
    <n v="1854.7299999999998"/>
    <n v="0"/>
    <n v="0"/>
    <n v="0"/>
    <n v="0"/>
    <n v="0"/>
    <n v="0"/>
    <n v="0"/>
    <n v="0"/>
    <n v="0"/>
    <n v="0"/>
    <n v="0"/>
    <n v="0"/>
    <n v="0"/>
    <n v="0"/>
    <n v="0"/>
    <n v="0"/>
    <n v="0"/>
  </r>
  <r>
    <s v="Thackston"/>
    <s v="Short-Lived Assets"/>
    <s v="Asset Condition"/>
    <s v="HMI Control Software"/>
    <s v="CD"/>
    <s v="AA"/>
    <x v="7"/>
    <s v="General - Other"/>
    <s v="2024"/>
    <n v="0.47784834680000005"/>
    <n v="0.15089759249999998"/>
    <n v="3848.9799999999996"/>
    <n v="430109.72000000009"/>
    <n v="42984.4"/>
    <n v="21097.19"/>
    <n v="19416.43"/>
    <n v="12197.42"/>
    <n v="12022.880000000001"/>
    <n v="30002.079999999998"/>
    <n v="27276.97"/>
    <n v="14193.01"/>
    <n v="12401.83"/>
    <n v="16892.800000000003"/>
    <n v="642443.71000000008"/>
    <n v="0"/>
    <n v="0"/>
    <n v="0"/>
    <n v="642443.71000000008"/>
    <n v="1839.2287298662641"/>
    <n v="205527.21864461096"/>
    <n v="20540.024478189924"/>
    <n v="10081.257363625493"/>
    <n v="9278.108976257925"/>
    <n v="5828.5169822252565"/>
    <n v="5745.1133317747854"/>
    <n v="14336.444328561345"/>
    <n v="13034.255020213197"/>
    <n v="6782.1063646158691"/>
    <n v="5926.1939627946449"/>
    <n v="8072.1965528230421"/>
    <n v="306990.66473555873"/>
    <n v="0"/>
    <n v="0"/>
    <n v="0"/>
    <n v="306990.66473555873"/>
    <n v="580.80181558064987"/>
    <n v="64902.521258849105"/>
    <n v="6486.2424750569999"/>
    <n v="3183.5151795150746"/>
    <n v="2929.8925419447746"/>
    <n v="1840.5613127113497"/>
    <n v="1814.2236469164"/>
    <n v="4527.2416419923993"/>
    <n v="4116.0291036947247"/>
    <n v="2141.6910393284247"/>
    <n v="1871.4062895942748"/>
    <n v="2549.082850584"/>
    <n v="96943.209155768185"/>
    <n v="0"/>
    <n v="0"/>
    <n v="0"/>
    <n v="96943.209155768185"/>
  </r>
  <r>
    <s v="Thackston"/>
    <s v="Short-Lived Assets"/>
    <s v="Asset Condition"/>
    <s v="HMI Control Software"/>
    <s v="CD"/>
    <s v="AA"/>
    <x v="7"/>
    <s v="Hardware"/>
    <s v="2024"/>
    <n v="0.47784834680000005"/>
    <n v="0.15089759249999998"/>
    <n v="2256.96"/>
    <n v="105240.11"/>
    <n v="21841.499999999996"/>
    <n v="5910.45"/>
    <n v="7647.7699999999995"/>
    <n v="4003.66"/>
    <n v="8462.5300000000007"/>
    <n v="27396.209999999995"/>
    <n v="23220.73"/>
    <n v="6552.4800000000005"/>
    <n v="7237.4700000000012"/>
    <n v="8261.59"/>
    <n v="228031.46000000002"/>
    <n v="0"/>
    <n v="0"/>
    <n v="0"/>
    <n v="228031.46000000002"/>
    <n v="1078.4846047937281"/>
    <n v="50288.812580550155"/>
    <n v="10436.9246666322"/>
    <n v="2824.29876134406"/>
    <n v="3654.4742512066359"/>
    <n v="1913.142312149288"/>
    <n v="4043.8059702454048"/>
    <n v="13091.233657085628"/>
    <n v="11095.987441989166"/>
    <n v="3131.0917354400644"/>
    <n v="3458.4130745145967"/>
    <n v="3947.7871234394124"/>
    <n v="108964.45617939033"/>
    <n v="0"/>
    <n v="0"/>
    <n v="0"/>
    <n v="108964.45617939033"/>
    <n v="340.56983036879996"/>
    <n v="15880.479233435173"/>
    <n v="3295.829766588749"/>
    <n v="891.8726755916249"/>
    <n v="1154.0300809937248"/>
    <n v="604.14265518854995"/>
    <n v="1276.9754034590248"/>
    <n v="4134.0221326244236"/>
    <n v="3503.9522530925246"/>
    <n v="988.75345690439997"/>
    <n v="1092.1167987909751"/>
    <n v="1246.654041222075"/>
    <n v="34409.398328260046"/>
    <n v="0"/>
    <n v="0"/>
    <n v="0"/>
    <n v="34409.398328260046"/>
  </r>
  <r>
    <s v="Thackston"/>
    <s v="Short-Lived Assets"/>
    <s v="Asset Condition"/>
    <s v="HMI Control Software"/>
    <s v="CD"/>
    <s v="AA"/>
    <x v="14"/>
    <s v="Software - 5 yr"/>
    <s v="2024"/>
    <n v="0.47784834680000005"/>
    <n v="0.15089759249999998"/>
    <n v="563.27"/>
    <n v="500.69"/>
    <n v="1519.56"/>
    <n v="599.75"/>
    <n v="2961.78"/>
    <n v="1117.1099999999999"/>
    <n v="6747.51"/>
    <n v="25994.239999999998"/>
    <n v="20466.560000000001"/>
    <n v="2919.74"/>
    <n v="2256.81"/>
    <n v="2030.27"/>
    <n v="67677.290000000008"/>
    <n v="0"/>
    <n v="0"/>
    <n v="0"/>
    <n v="67677.290000000008"/>
    <n v="269.15763830203599"/>
    <n v="239.25388875929201"/>
    <n v="726.119233863408"/>
    <n v="286.58954599330002"/>
    <n v="1415.2816765853042"/>
    <n v="533.80916669374801"/>
    <n v="3224.2864985164683"/>
    <n v="12421.304610322431"/>
    <n v="9779.9118606830089"/>
    <n v="1395.1929320858321"/>
    <n v="1078.4129275417081"/>
    <n v="970.16116305763603"/>
    <n v="32339.481142404176"/>
    <n v="0"/>
    <n v="0"/>
    <n v="0"/>
    <n v="32339.481142404176"/>
    <n v="84.996086927474991"/>
    <n v="75.552915588824987"/>
    <n v="229.29794565929996"/>
    <n v="90.500831101874994"/>
    <n v="446.92547151464998"/>
    <n v="168.56920955767495"/>
    <n v="1018.1830143696749"/>
    <n v="3922.468234867199"/>
    <n v="3088.3546307567999"/>
    <n v="440.5817367259499"/>
    <n v="340.54719572992497"/>
    <n v="306.36285512497494"/>
    <n v="10212.340127924323"/>
    <n v="0"/>
    <n v="0"/>
    <n v="0"/>
    <n v="10212.340127924323"/>
  </r>
  <r>
    <s v="Thackston"/>
    <s v="Short-Lived Assets"/>
    <s v="Asset Condition"/>
    <s v="HMI Control Software"/>
    <s v="ED"/>
    <s v="AN"/>
    <x v="2"/>
    <s v="Production - Hydro"/>
    <s v="2024"/>
    <n v="0.65539999999999998"/>
    <n v="0"/>
    <m/>
    <m/>
    <m/>
    <m/>
    <n v="492001.89"/>
    <n v="408195.86"/>
    <n v="22849.279999999999"/>
    <n v="14414.140000000001"/>
    <n v="4397.7700000000004"/>
    <n v="2480.8000000000002"/>
    <m/>
    <m/>
    <n v="944339.74000000011"/>
    <n v="0"/>
    <n v="0"/>
    <n v="0"/>
    <n v="944339.74000000011"/>
    <n v="0"/>
    <n v="0"/>
    <n v="0"/>
    <n v="0"/>
    <n v="322458.03870600002"/>
    <n v="267531.56664400001"/>
    <n v="14975.418111999999"/>
    <n v="9447.0273560000005"/>
    <n v="2882.2984580000002"/>
    <n v="1625.91632"/>
    <n v="0"/>
    <n v="0"/>
    <n v="618920.26559600001"/>
    <n v="0"/>
    <n v="0"/>
    <n v="0"/>
    <n v="618920.26559600001"/>
    <n v="0"/>
    <n v="0"/>
    <n v="0"/>
    <n v="0"/>
    <n v="0"/>
    <n v="0"/>
    <n v="0"/>
    <n v="0"/>
    <n v="0"/>
    <n v="0"/>
    <n v="0"/>
    <n v="0"/>
    <n v="0"/>
    <n v="0"/>
    <n v="0"/>
    <n v="0"/>
    <n v="0"/>
  </r>
  <r>
    <s v="Thackston"/>
    <s v="Programs"/>
    <s v="Asset Condition"/>
    <s v="Base Load Hydro"/>
    <s v="CD"/>
    <s v="AA"/>
    <x v="7"/>
    <s v="General - Other"/>
    <s v="2024"/>
    <n v="0.47784834680000005"/>
    <n v="0.15089759249999998"/>
    <n v="-292.24"/>
    <n v="6822.63"/>
    <n v="11823.27"/>
    <n v="694.38"/>
    <n v="4536.55"/>
    <n v="1731.26"/>
    <m/>
    <n v="0"/>
    <m/>
    <m/>
    <m/>
    <m/>
    <n v="25315.85"/>
    <n v="0"/>
    <n v="0"/>
    <n v="0"/>
    <n v="25315.85"/>
    <n v="-139.64640086883202"/>
    <n v="3260.1824663280845"/>
    <n v="5649.7300232700363"/>
    <n v="331.80833505098406"/>
    <n v="2167.7829176755404"/>
    <n v="827.27972888096804"/>
    <n v="0"/>
    <n v="0"/>
    <n v="0"/>
    <n v="0"/>
    <n v="0"/>
    <n v="0"/>
    <n v="12097.137070336781"/>
    <n v="0"/>
    <n v="0"/>
    <n v="0"/>
    <n v="12097.137070336781"/>
    <n v="-44.098312432199997"/>
    <n v="1029.5184415182748"/>
    <n v="1784.1029784774748"/>
    <n v="104.78027028014999"/>
    <n v="684.554473255875"/>
    <n v="261.24296599154997"/>
    <n v="0"/>
    <n v="0"/>
    <n v="0"/>
    <n v="0"/>
    <n v="0"/>
    <n v="0"/>
    <n v="3820.100817091125"/>
    <n v="0"/>
    <n v="0"/>
    <n v="0"/>
    <n v="3820.100817091125"/>
  </r>
  <r>
    <s v="Thackston"/>
    <s v="Programs"/>
    <s v="Asset Condition"/>
    <s v="Base Load Hydro"/>
    <s v="ED"/>
    <s v="AN"/>
    <x v="7"/>
    <s v="General - Other"/>
    <s v="2024"/>
    <n v="0.68266000000000004"/>
    <n v="0"/>
    <m/>
    <m/>
    <m/>
    <m/>
    <m/>
    <n v="8825.73"/>
    <m/>
    <m/>
    <m/>
    <m/>
    <m/>
    <m/>
    <n v="8825.73"/>
    <n v="0"/>
    <n v="0"/>
    <n v="0"/>
    <n v="8825.73"/>
    <n v="0"/>
    <n v="0"/>
    <n v="0"/>
    <n v="0"/>
    <n v="0"/>
    <n v="6024.9728418000004"/>
    <n v="0"/>
    <n v="0"/>
    <n v="0"/>
    <n v="0"/>
    <n v="0"/>
    <n v="0"/>
    <n v="6024.9728418000004"/>
    <n v="0"/>
    <n v="0"/>
    <n v="0"/>
    <n v="6024.9728418000004"/>
    <n v="0"/>
    <n v="0"/>
    <n v="0"/>
    <n v="0"/>
    <n v="0"/>
    <n v="0"/>
    <n v="0"/>
    <n v="0"/>
    <n v="0"/>
    <n v="0"/>
    <n v="0"/>
    <n v="0"/>
    <n v="0"/>
    <n v="0"/>
    <n v="0"/>
    <n v="0"/>
    <n v="0"/>
  </r>
  <r>
    <s v="Thackston"/>
    <s v="Programs"/>
    <s v="Asset Condition"/>
    <s v="Base Load Hydro"/>
    <s v="ED"/>
    <s v="AN"/>
    <x v="2"/>
    <s v="Production - Hydro"/>
    <s v="2024"/>
    <n v="0.65539999999999998"/>
    <n v="0"/>
    <n v="806639.99"/>
    <n v="41785.879999999997"/>
    <n v="50518.97"/>
    <n v="11102.31"/>
    <n v="1083.3"/>
    <n v="-6185.5999999999995"/>
    <n v="7565.6"/>
    <n v="683.31999999999971"/>
    <m/>
    <m/>
    <m/>
    <m/>
    <n v="913193.77"/>
    <n v="0"/>
    <n v="0"/>
    <n v="0"/>
    <n v="913193.77"/>
    <n v="528671.84944599995"/>
    <n v="27386.465751999996"/>
    <n v="33110.132938000002"/>
    <n v="7276.4539739999991"/>
    <n v="709.99482"/>
    <n v="-4054.0422399999993"/>
    <n v="4958.49424"/>
    <n v="447.8479279999998"/>
    <n v="0"/>
    <n v="0"/>
    <n v="0"/>
    <n v="0"/>
    <n v="598507.19685800001"/>
    <n v="0"/>
    <n v="0"/>
    <n v="0"/>
    <n v="598507.19685800001"/>
    <n v="0"/>
    <n v="0"/>
    <n v="0"/>
    <n v="0"/>
    <n v="0"/>
    <n v="0"/>
    <n v="0"/>
    <n v="0"/>
    <n v="0"/>
    <n v="0"/>
    <n v="0"/>
    <n v="0"/>
    <n v="0"/>
    <n v="0"/>
    <n v="0"/>
    <n v="0"/>
    <n v="0"/>
  </r>
  <r>
    <s v="Thackston"/>
    <s v="Programs"/>
    <s v="Asset Condition"/>
    <s v="Regulating Hydro"/>
    <s v="CD"/>
    <s v="AA"/>
    <x v="7"/>
    <s v="General - Other"/>
    <s v="2024"/>
    <n v="0.47784834680000005"/>
    <n v="0.15089759249999998"/>
    <n v="1088.4100000000001"/>
    <n v="1445.43"/>
    <n v="6866.91"/>
    <n v="3580.13"/>
    <n v="478.91"/>
    <m/>
    <m/>
    <n v="0"/>
    <m/>
    <m/>
    <m/>
    <m/>
    <n v="13459.79"/>
    <n v="0"/>
    <n v="0"/>
    <n v="0"/>
    <n v="13459.79"/>
    <n v="520.0949191405881"/>
    <n v="690.69633591512411"/>
    <n v="3281.3415911243883"/>
    <n v="1710.7592018290843"/>
    <n v="228.84635176598803"/>
    <n v="0"/>
    <n v="0"/>
    <n v="0"/>
    <n v="0"/>
    <n v="0"/>
    <n v="0"/>
    <n v="0"/>
    <n v="6431.7383997751731"/>
    <n v="0"/>
    <n v="0"/>
    <n v="0"/>
    <n v="6431.7383997751731"/>
    <n v="164.238448652925"/>
    <n v="218.11190712727497"/>
    <n v="1036.2001869141748"/>
    <n v="540.23299783702498"/>
    <n v="72.266366024174999"/>
    <n v="0"/>
    <n v="0"/>
    <n v="0"/>
    <n v="0"/>
    <n v="0"/>
    <n v="0"/>
    <n v="0"/>
    <n v="2031.0499065555746"/>
    <n v="0"/>
    <n v="0"/>
    <n v="0"/>
    <n v="2031.0499065555746"/>
  </r>
  <r>
    <s v="Thackston"/>
    <s v="Programs"/>
    <s v="Asset Condition"/>
    <s v="Regulating Hydro"/>
    <s v="ED"/>
    <s v="AN"/>
    <x v="7"/>
    <s v="General - Other"/>
    <s v="2024"/>
    <n v="0.68266000000000004"/>
    <n v="0"/>
    <m/>
    <m/>
    <m/>
    <m/>
    <m/>
    <n v="3683.33"/>
    <n v="0"/>
    <m/>
    <m/>
    <m/>
    <m/>
    <m/>
    <n v="3683.33"/>
    <n v="0"/>
    <n v="0"/>
    <n v="0"/>
    <n v="3683.33"/>
    <n v="0"/>
    <n v="0"/>
    <n v="0"/>
    <n v="0"/>
    <n v="0"/>
    <n v="2514.4620577999999"/>
    <n v="0"/>
    <n v="0"/>
    <n v="0"/>
    <n v="0"/>
    <n v="0"/>
    <n v="0"/>
    <n v="2514.4620577999999"/>
    <n v="0"/>
    <n v="0"/>
    <n v="0"/>
    <n v="2514.4620577999999"/>
    <n v="0"/>
    <n v="0"/>
    <n v="0"/>
    <n v="0"/>
    <n v="0"/>
    <n v="0"/>
    <n v="0"/>
    <n v="0"/>
    <n v="0"/>
    <n v="0"/>
    <n v="0"/>
    <n v="0"/>
    <n v="0"/>
    <n v="0"/>
    <n v="0"/>
    <n v="0"/>
    <n v="0"/>
  </r>
  <r>
    <s v="Thackston"/>
    <s v="Programs"/>
    <s v="Asset Condition"/>
    <s v="Regulating Hydro"/>
    <s v="ED"/>
    <s v="AN"/>
    <x v="2"/>
    <s v="Production - Hydro"/>
    <s v="2024"/>
    <n v="0.65539999999999998"/>
    <n v="0"/>
    <n v="1669.9499999999998"/>
    <n v="-31241.919999999995"/>
    <n v="360234.27999999997"/>
    <n v="351310.36"/>
    <n v="274084.62"/>
    <n v="10321.97999999997"/>
    <n v="31306.54"/>
    <n v="75521.290000000008"/>
    <n v="3347.95"/>
    <n v="128278.62"/>
    <n v="11809.75"/>
    <n v="684612.18"/>
    <n v="1901255.6"/>
    <n v="0"/>
    <n v="0"/>
    <n v="0"/>
    <n v="1901255.6"/>
    <n v="1094.4852299999998"/>
    <n v="-20475.954367999995"/>
    <n v="236097.54711199997"/>
    <n v="230248.80994399998"/>
    <n v="179635.05994799998"/>
    <n v="6765.0256919999802"/>
    <n v="20518.306315999998"/>
    <n v="49496.653466000003"/>
    <n v="2194.2464299999997"/>
    <n v="84073.807547999997"/>
    <n v="7740.1101499999995"/>
    <n v="448694.82277200004"/>
    <n v="1246082.9202399999"/>
    <n v="0"/>
    <n v="0"/>
    <n v="0"/>
    <n v="1246082.9202399999"/>
    <n v="0"/>
    <n v="0"/>
    <n v="0"/>
    <n v="0"/>
    <n v="0"/>
    <n v="0"/>
    <n v="0"/>
    <n v="0"/>
    <n v="0"/>
    <n v="0"/>
    <n v="0"/>
    <n v="0"/>
    <n v="0"/>
    <n v="0"/>
    <n v="0"/>
    <n v="0"/>
    <n v="0"/>
  </r>
  <r>
    <s v="Thackston"/>
    <s v="Programs"/>
    <s v="Customer Service Quality &amp; Reliability"/>
    <s v="Automation Replacement"/>
    <s v="ED"/>
    <s v="AN"/>
    <x v="4"/>
    <s v="Production - Other"/>
    <s v="2024"/>
    <n v="0.65539999999999998"/>
    <n v="0"/>
    <m/>
    <m/>
    <m/>
    <m/>
    <n v="459812.68"/>
    <m/>
    <n v="60.02"/>
    <m/>
    <m/>
    <m/>
    <m/>
    <m/>
    <n v="459872.7"/>
    <n v="0"/>
    <n v="0"/>
    <n v="0"/>
    <n v="459872.7"/>
    <n v="0"/>
    <n v="0"/>
    <n v="0"/>
    <n v="0"/>
    <n v="301361.23047199997"/>
    <n v="0"/>
    <n v="39.337108000000001"/>
    <n v="0"/>
    <n v="0"/>
    <n v="0"/>
    <n v="0"/>
    <n v="0"/>
    <n v="301400.56757999997"/>
    <n v="0"/>
    <n v="0"/>
    <n v="0"/>
    <n v="301400.56757999997"/>
    <n v="0"/>
    <n v="0"/>
    <n v="0"/>
    <n v="0"/>
    <n v="0"/>
    <n v="0"/>
    <n v="0"/>
    <n v="0"/>
    <n v="0"/>
    <n v="0"/>
    <n v="0"/>
    <n v="0"/>
    <n v="0"/>
    <n v="0"/>
    <n v="0"/>
    <n v="0"/>
    <n v="0"/>
  </r>
  <r>
    <s v="Thackston"/>
    <s v="Programs"/>
    <s v="Failed Plant &amp; Operations"/>
    <s v="Base Load Thermal Program"/>
    <s v="ED"/>
    <s v="AN"/>
    <x v="7"/>
    <s v="General - Other"/>
    <s v="2024"/>
    <n v="0.68266000000000004"/>
    <n v="0"/>
    <m/>
    <m/>
    <m/>
    <n v="1046.9000000000001"/>
    <n v="78837.78"/>
    <n v="1660.53"/>
    <m/>
    <n v="0"/>
    <m/>
    <m/>
    <m/>
    <m/>
    <n v="81545.209999999992"/>
    <n v="0"/>
    <n v="0"/>
    <n v="0"/>
    <n v="81545.209999999992"/>
    <n v="0"/>
    <n v="0"/>
    <n v="0"/>
    <n v="714.67675400000007"/>
    <n v="53819.398894800004"/>
    <n v="1133.5774098000002"/>
    <n v="0"/>
    <n v="0"/>
    <n v="0"/>
    <n v="0"/>
    <n v="0"/>
    <n v="0"/>
    <n v="55667.653058600001"/>
    <n v="0"/>
    <n v="0"/>
    <n v="0"/>
    <n v="55667.653058600001"/>
    <n v="0"/>
    <n v="0"/>
    <n v="0"/>
    <n v="0"/>
    <n v="0"/>
    <n v="0"/>
    <n v="0"/>
    <n v="0"/>
    <n v="0"/>
    <n v="0"/>
    <n v="0"/>
    <n v="0"/>
    <n v="0"/>
    <n v="0"/>
    <n v="0"/>
    <n v="0"/>
    <n v="0"/>
  </r>
  <r>
    <s v="Thackston"/>
    <s v="Programs"/>
    <s v="Failed Plant &amp; Operations"/>
    <s v="Base Load Thermal Program"/>
    <s v="ED"/>
    <s v="AN"/>
    <x v="4"/>
    <s v="Production - Other"/>
    <s v="2024"/>
    <n v="0.65539999999999998"/>
    <n v="0"/>
    <n v="49650.649999999987"/>
    <n v="3508.8199999999997"/>
    <n v="4208.32"/>
    <n v="1220.25"/>
    <n v="16336.019999999999"/>
    <n v="3425.73"/>
    <n v="5055.1400000000003"/>
    <n v="14533.54"/>
    <n v="16985.660000000003"/>
    <n v="23570.959999999999"/>
    <n v="30632.29"/>
    <n v="9195.14"/>
    <n v="178322.51999999996"/>
    <n v="0"/>
    <n v="0"/>
    <n v="0"/>
    <n v="178322.51999999996"/>
    <n v="32541.036009999989"/>
    <n v="2299.6806279999996"/>
    <n v="2758.1329279999995"/>
    <n v="799.75184999999999"/>
    <n v="10706.627508"/>
    <n v="2245.223442"/>
    <n v="3313.1387560000003"/>
    <n v="9525.2821160000003"/>
    <n v="11132.401564000002"/>
    <n v="15448.407184"/>
    <n v="20076.402866"/>
    <n v="6026.4947559999991"/>
    <n v="116872.579608"/>
    <n v="0"/>
    <n v="0"/>
    <n v="0"/>
    <n v="116872.579608"/>
    <n v="0"/>
    <n v="0"/>
    <n v="0"/>
    <n v="0"/>
    <n v="0"/>
    <n v="0"/>
    <n v="0"/>
    <n v="0"/>
    <n v="0"/>
    <n v="0"/>
    <n v="0"/>
    <n v="0"/>
    <n v="0"/>
    <n v="0"/>
    <n v="0"/>
    <n v="0"/>
    <n v="0"/>
  </r>
  <r>
    <s v="Thackston"/>
    <s v="Programs"/>
    <s v="Failed Plant &amp; Operations"/>
    <s v="Base Load Thermal Program"/>
    <s v="ED"/>
    <s v="AN"/>
    <x v="5"/>
    <s v="Production - Thermal"/>
    <s v="2024"/>
    <n v="0.65539999999999998"/>
    <n v="0"/>
    <n v="3695.9100000000003"/>
    <n v="-492.29"/>
    <n v="734590.30999999994"/>
    <n v="214.08"/>
    <n v="4622.5100000000093"/>
    <n v="-1618.8700000000008"/>
    <n v="148.36000000000058"/>
    <n v="688.13999999999942"/>
    <m/>
    <m/>
    <m/>
    <m/>
    <n v="741848.14999999991"/>
    <n v="0"/>
    <n v="0"/>
    <n v="0"/>
    <n v="741848.14999999991"/>
    <n v="2422.2994140000001"/>
    <n v="-322.64686599999999"/>
    <n v="481450.48917399993"/>
    <n v="140.308032"/>
    <n v="3029.5930540000058"/>
    <n v="-1061.0073980000004"/>
    <n v="97.235144000000375"/>
    <n v="451.0069559999996"/>
    <n v="0"/>
    <n v="0"/>
    <n v="0"/>
    <n v="0"/>
    <n v="486207.27750999987"/>
    <n v="0"/>
    <n v="0"/>
    <n v="0"/>
    <n v="486207.27750999987"/>
    <n v="0"/>
    <n v="0"/>
    <n v="0"/>
    <n v="0"/>
    <n v="0"/>
    <n v="0"/>
    <n v="0"/>
    <n v="0"/>
    <n v="0"/>
    <n v="0"/>
    <n v="0"/>
    <n v="0"/>
    <n v="0"/>
    <n v="0"/>
    <n v="0"/>
    <n v="0"/>
    <n v="0"/>
  </r>
  <r>
    <s v="Thackston"/>
    <s v="Mandatory &amp; Compliance"/>
    <s v="Mandatory &amp; Compliance"/>
    <s v="Cabinet Gorge Dam Fishway"/>
    <s v="ED"/>
    <s v="AN"/>
    <x v="2"/>
    <s v="Production - Hydro"/>
    <s v="2024"/>
    <n v="0.65539999999999998"/>
    <n v="0"/>
    <n v="3444.06"/>
    <n v="4542.3"/>
    <n v="12629.21"/>
    <n v="6245.66"/>
    <n v="27394.16"/>
    <n v="12870.95"/>
    <n v="9036.6299999999992"/>
    <n v="1970.5100000000002"/>
    <n v="38846.53"/>
    <n v="63914.85"/>
    <n v="17324.169999999998"/>
    <n v="13953.28"/>
    <n v="212172.30999999997"/>
    <n v="0"/>
    <n v="0"/>
    <n v="0"/>
    <n v="212172.30999999997"/>
    <n v="2257.2369239999998"/>
    <n v="2977.02342"/>
    <n v="8277.1842339999985"/>
    <n v="4093.4055639999997"/>
    <n v="17954.132463999998"/>
    <n v="8435.6206299999994"/>
    <n v="5922.6073019999994"/>
    <n v="1291.472254"/>
    <n v="25460.015761999999"/>
    <n v="41889.792689999995"/>
    <n v="11354.261017999999"/>
    <n v="9144.9797120000003"/>
    <n v="139057.73197399999"/>
    <n v="0"/>
    <n v="0"/>
    <n v="0"/>
    <n v="139057.73197399999"/>
    <n v="0"/>
    <n v="0"/>
    <n v="0"/>
    <n v="0"/>
    <n v="0"/>
    <n v="0"/>
    <n v="0"/>
    <n v="0"/>
    <n v="0"/>
    <n v="0"/>
    <n v="0"/>
    <n v="0"/>
    <n v="0"/>
    <n v="0"/>
    <n v="0"/>
    <n v="0"/>
    <n v="0"/>
  </r>
  <r>
    <s v="Thackston"/>
    <s v="Mandatory &amp; Compliance"/>
    <s v="Mandatory &amp; Compliance"/>
    <s v="Clark Fork Settlement Agreement"/>
    <s v="ED"/>
    <s v="AN"/>
    <x v="2"/>
    <s v="Production - Hydro"/>
    <s v="2024"/>
    <n v="0.65539999999999998"/>
    <n v="0"/>
    <n v="1688.45"/>
    <n v="4615.17"/>
    <n v="317.83"/>
    <n v="1743.68"/>
    <n v="0"/>
    <n v="81248.45"/>
    <m/>
    <n v="36092.539999999994"/>
    <n v="7333.48"/>
    <n v="30705.429999999997"/>
    <n v="37135.159999999996"/>
    <n v="159690.15"/>
    <n v="360570.33999999997"/>
    <n v="0"/>
    <n v="0"/>
    <n v="0"/>
    <n v="360570.33999999997"/>
    <n v="1106.61013"/>
    <n v="3024.7824179999998"/>
    <n v="208.30578199999999"/>
    <n v="1142.8078720000001"/>
    <n v="0"/>
    <n v="53250.234129999997"/>
    <n v="0"/>
    <n v="23655.050715999994"/>
    <n v="4806.3627919999999"/>
    <n v="20124.338821999998"/>
    <n v="24338.383863999996"/>
    <n v="104660.92430999999"/>
    <n v="236317.80083600001"/>
    <n v="0"/>
    <n v="0"/>
    <n v="0"/>
    <n v="236317.80083600001"/>
    <n v="0"/>
    <n v="0"/>
    <n v="0"/>
    <n v="0"/>
    <n v="0"/>
    <n v="0"/>
    <n v="0"/>
    <n v="0"/>
    <n v="0"/>
    <n v="0"/>
    <n v="0"/>
    <n v="0"/>
    <n v="0"/>
    <n v="0"/>
    <n v="0"/>
    <n v="0"/>
    <n v="0"/>
  </r>
  <r>
    <s v="Thackston"/>
    <s v="Mandatory &amp; Compliance"/>
    <s v="Mandatory &amp; Compliance"/>
    <s v="Right-of-Way Use Permits"/>
    <s v="ED"/>
    <s v="AN"/>
    <x v="3"/>
    <s v="Transmission"/>
    <s v="2024"/>
    <n v="0.65539999999999998"/>
    <n v="0"/>
    <n v="13799.13"/>
    <n v="-21866.13"/>
    <n v="19354.240000000002"/>
    <n v="1021.4"/>
    <m/>
    <m/>
    <n v="4250"/>
    <n v="1935.42"/>
    <m/>
    <n v="1279.1199999999999"/>
    <n v="17967.150000000001"/>
    <n v="2655.61"/>
    <n v="40395.94"/>
    <n v="0"/>
    <n v="0"/>
    <n v="0"/>
    <n v="40395.94"/>
    <n v="9043.9498019999992"/>
    <n v="-14331.061602"/>
    <n v="12684.768896000001"/>
    <n v="669.42556000000002"/>
    <n v="0"/>
    <n v="0"/>
    <n v="2785.45"/>
    <n v="1268.4742679999999"/>
    <n v="0"/>
    <n v="838.33524799999986"/>
    <n v="11775.670110000001"/>
    <n v="1740.4867940000001"/>
    <n v="26475.499076"/>
    <n v="0"/>
    <n v="0"/>
    <n v="0"/>
    <n v="26475.499076"/>
    <n v="0"/>
    <n v="0"/>
    <n v="0"/>
    <n v="0"/>
    <n v="0"/>
    <n v="0"/>
    <n v="0"/>
    <n v="0"/>
    <n v="0"/>
    <n v="0"/>
    <n v="0"/>
    <n v="0"/>
    <n v="0"/>
    <n v="0"/>
    <n v="0"/>
    <n v="0"/>
    <n v="0"/>
  </r>
  <r>
    <s v="Thackston"/>
    <s v="Mandatory &amp; Compliance"/>
    <s v="Mandatory &amp; Compliance"/>
    <s v="Right-of-Way Use Permits"/>
    <s v="ED"/>
    <s v="ID"/>
    <x v="9"/>
    <s v="E Distribution"/>
    <s v="2024"/>
    <n v="0"/>
    <n v="0"/>
    <n v="6246.49"/>
    <n v="-21449.45"/>
    <n v="5122.66"/>
    <m/>
    <n v="668.12"/>
    <n v="16451.89"/>
    <n v="6549.22"/>
    <n v="512.26"/>
    <n v="8805.25"/>
    <n v="25077.56"/>
    <n v="13948.53"/>
    <n v="8317.24"/>
    <n v="70249.77"/>
    <n v="0"/>
    <n v="0"/>
    <n v="0"/>
    <n v="70249.77"/>
    <n v="0"/>
    <n v="0"/>
    <n v="0"/>
    <n v="0"/>
    <n v="0"/>
    <n v="0"/>
    <n v="0"/>
    <n v="0"/>
    <n v="0"/>
    <n v="0"/>
    <n v="0"/>
    <n v="0"/>
    <n v="0"/>
    <n v="0"/>
    <n v="0"/>
    <n v="0"/>
    <n v="0"/>
    <n v="0"/>
    <n v="0"/>
    <n v="0"/>
    <n v="0"/>
    <n v="0"/>
    <n v="0"/>
    <n v="0"/>
    <n v="0"/>
    <n v="0"/>
    <n v="0"/>
    <n v="0"/>
    <n v="0"/>
    <n v="0"/>
    <n v="0"/>
    <n v="0"/>
    <n v="0"/>
    <n v="0"/>
  </r>
  <r>
    <s v="Thackston"/>
    <s v="Mandatory &amp; Compliance"/>
    <s v="Mandatory &amp; Compliance"/>
    <s v="Right-of-Way Use Permits"/>
    <s v="ED"/>
    <s v="WA"/>
    <x v="9"/>
    <s v="E Distribution"/>
    <s v="2024"/>
    <n v="1"/>
    <n v="0"/>
    <n v="5273.16"/>
    <n v="5822.36"/>
    <n v="5240.67"/>
    <n v="3597.73"/>
    <n v="3096.09"/>
    <n v="3198.18"/>
    <n v="2837.9"/>
    <n v="7941.38"/>
    <n v="1321.44"/>
    <n v="7166.07"/>
    <n v="7835.16"/>
    <n v="21148.79"/>
    <n v="74478.929999999993"/>
    <n v="0"/>
    <n v="0"/>
    <n v="0"/>
    <n v="74478.929999999993"/>
    <n v="5273.16"/>
    <n v="5822.36"/>
    <n v="5240.67"/>
    <n v="3597.73"/>
    <n v="3096.09"/>
    <n v="3198.18"/>
    <n v="2837.9"/>
    <n v="7941.38"/>
    <n v="1321.44"/>
    <n v="7166.07"/>
    <n v="7835.16"/>
    <n v="21148.79"/>
    <n v="74478.929999999993"/>
    <n v="0"/>
    <n v="0"/>
    <n v="0"/>
    <n v="74478.929999999993"/>
    <n v="0"/>
    <n v="0"/>
    <n v="0"/>
    <n v="0"/>
    <n v="0"/>
    <n v="0"/>
    <n v="0"/>
    <n v="0"/>
    <n v="0"/>
    <n v="0"/>
    <n v="0"/>
    <n v="0"/>
    <n v="0"/>
    <n v="0"/>
    <n v="0"/>
    <n v="0"/>
    <n v="0"/>
  </r>
  <r>
    <s v="Thackston"/>
    <s v="Mandatory &amp; Compliance"/>
    <s v="Mandatory &amp; Compliance"/>
    <s v="Right-of-Way Use Permits"/>
    <s v="GD"/>
    <s v="ID"/>
    <x v="11"/>
    <s v="G Distribution"/>
    <s v="2024"/>
    <n v="0"/>
    <n v="0"/>
    <m/>
    <n v="10.39"/>
    <n v="1020.8"/>
    <m/>
    <m/>
    <n v="1435.91"/>
    <m/>
    <n v="1118.8399999999999"/>
    <m/>
    <n v="379.73"/>
    <n v="1026.17"/>
    <n v="306.75"/>
    <n v="5298.59"/>
    <n v="0"/>
    <n v="0"/>
    <n v="0"/>
    <n v="5298.59"/>
    <n v="0"/>
    <n v="0"/>
    <n v="0"/>
    <n v="0"/>
    <n v="0"/>
    <n v="0"/>
    <n v="0"/>
    <n v="0"/>
    <n v="0"/>
    <n v="0"/>
    <n v="0"/>
    <n v="0"/>
    <n v="0"/>
    <n v="0"/>
    <n v="0"/>
    <n v="0"/>
    <n v="0"/>
    <n v="0"/>
    <n v="0"/>
    <n v="0"/>
    <n v="0"/>
    <n v="0"/>
    <n v="0"/>
    <n v="0"/>
    <n v="0"/>
    <n v="0"/>
    <n v="0"/>
    <n v="0"/>
    <n v="0"/>
    <n v="0"/>
    <n v="0"/>
    <n v="0"/>
    <n v="0"/>
    <n v="0"/>
  </r>
  <r>
    <s v="Thackston"/>
    <s v="Mandatory &amp; Compliance"/>
    <s v="Mandatory &amp; Compliance"/>
    <s v="Right-of-Way Use Permits"/>
    <s v="GD"/>
    <s v="OR"/>
    <x v="11"/>
    <s v="G Distribution"/>
    <s v="2024"/>
    <n v="0"/>
    <n v="0"/>
    <n v="2862.12"/>
    <n v="2842.94"/>
    <n v="1752.09"/>
    <n v="4982.88"/>
    <n v="4589.09"/>
    <n v="614.62"/>
    <n v="975.18"/>
    <n v="1221.1600000000001"/>
    <n v="3319.61"/>
    <m/>
    <n v="1228.55"/>
    <n v="2976.42"/>
    <n v="27364.659999999996"/>
    <n v="0"/>
    <n v="0"/>
    <n v="0"/>
    <n v="27364.659999999996"/>
    <n v="0"/>
    <n v="0"/>
    <n v="0"/>
    <n v="0"/>
    <n v="0"/>
    <n v="0"/>
    <n v="0"/>
    <n v="0"/>
    <n v="0"/>
    <n v="0"/>
    <n v="0"/>
    <n v="0"/>
    <n v="0"/>
    <n v="0"/>
    <n v="0"/>
    <n v="0"/>
    <n v="0"/>
    <n v="0"/>
    <n v="0"/>
    <n v="0"/>
    <n v="0"/>
    <n v="0"/>
    <n v="0"/>
    <n v="0"/>
    <n v="0"/>
    <n v="0"/>
    <n v="0"/>
    <n v="0"/>
    <n v="0"/>
    <n v="0"/>
    <n v="0"/>
    <n v="0"/>
    <n v="0"/>
    <n v="0"/>
  </r>
  <r>
    <s v="Thackston"/>
    <s v="Mandatory &amp; Compliance"/>
    <s v="Mandatory &amp; Compliance"/>
    <s v="Right-of-Way Use Permits"/>
    <s v="GD"/>
    <s v="WA"/>
    <x v="11"/>
    <s v="G Distribution"/>
    <s v="2024"/>
    <n v="0"/>
    <n v="1"/>
    <m/>
    <m/>
    <n v="958.71"/>
    <n v="3498.77"/>
    <n v="1972.96"/>
    <n v="3032.86"/>
    <n v="2607.31"/>
    <n v="2284.29"/>
    <n v="3483.72"/>
    <n v="3311.14"/>
    <n v="4685.0200000000004"/>
    <n v="7782.85"/>
    <n v="33617.629999999997"/>
    <n v="0"/>
    <n v="0"/>
    <n v="0"/>
    <n v="33617.629999999997"/>
    <n v="0"/>
    <n v="0"/>
    <n v="0"/>
    <n v="0"/>
    <n v="0"/>
    <n v="0"/>
    <n v="0"/>
    <n v="0"/>
    <n v="0"/>
    <n v="0"/>
    <n v="0"/>
    <n v="0"/>
    <n v="0"/>
    <n v="0"/>
    <n v="0"/>
    <n v="0"/>
    <n v="0"/>
    <n v="0"/>
    <n v="0"/>
    <n v="958.71"/>
    <n v="3498.77"/>
    <n v="1972.96"/>
    <n v="3032.86"/>
    <n v="2607.31"/>
    <n v="2284.29"/>
    <n v="3483.72"/>
    <n v="3311.14"/>
    <n v="4685.0200000000004"/>
    <n v="7782.85"/>
    <n v="33617.629999999997"/>
    <n v="0"/>
    <n v="0"/>
    <n v="0"/>
    <n v="33617.629999999997"/>
  </r>
  <r>
    <s v="Thackston"/>
    <s v="Mandatory &amp; Compliance"/>
    <s v="Mandatory &amp; Compliance"/>
    <s v="Spokane River License Implementation"/>
    <s v="ED"/>
    <s v="AN"/>
    <x v="2"/>
    <s v="Production - Hydro"/>
    <s v="2024"/>
    <n v="0.65539999999999998"/>
    <n v="0"/>
    <m/>
    <n v="266591.42"/>
    <m/>
    <n v="0"/>
    <n v="0"/>
    <n v="378002.83"/>
    <m/>
    <m/>
    <n v="12719.05"/>
    <m/>
    <m/>
    <n v="15314.14"/>
    <n v="672627.44000000006"/>
    <n v="0"/>
    <n v="0"/>
    <n v="0"/>
    <n v="672627.44000000006"/>
    <n v="0"/>
    <n v="174724.016668"/>
    <n v="0"/>
    <n v="0"/>
    <n v="0"/>
    <n v="247743.05478199999"/>
    <n v="0"/>
    <n v="0"/>
    <n v="8336.0653699999984"/>
    <n v="0"/>
    <n v="0"/>
    <n v="10036.887355999999"/>
    <n v="440840.02417600004"/>
    <n v="0"/>
    <n v="0"/>
    <n v="0"/>
    <n v="440840.02417600004"/>
    <n v="0"/>
    <n v="0"/>
    <n v="0"/>
    <n v="0"/>
    <n v="0"/>
    <n v="0"/>
    <n v="0"/>
    <n v="0"/>
    <n v="0"/>
    <n v="0"/>
    <n v="0"/>
    <n v="0"/>
    <n v="0"/>
    <n v="0"/>
    <n v="0"/>
    <n v="0"/>
    <n v="0"/>
  </r>
  <r>
    <s v="Thackston"/>
    <s v="Mandatory &amp; Compliance"/>
    <s v="Mandatory &amp; Compliance"/>
    <s v="WSDOT Franchises"/>
    <s v="ED"/>
    <s v="WA"/>
    <x v="14"/>
    <s v="Intangibles"/>
    <s v="2024"/>
    <n v="1"/>
    <n v="0"/>
    <n v="76329.069999999992"/>
    <m/>
    <m/>
    <n v="4577.2299999999996"/>
    <n v="91739.959999999992"/>
    <n v="11261.35"/>
    <n v="303.54999999999853"/>
    <n v="4731.05"/>
    <m/>
    <n v="433.75"/>
    <m/>
    <m/>
    <n v="189375.95999999996"/>
    <n v="0"/>
    <n v="0"/>
    <n v="0"/>
    <n v="189375.95999999996"/>
    <n v="76329.069999999992"/>
    <n v="0"/>
    <n v="0"/>
    <n v="4577.2299999999996"/>
    <n v="91739.959999999992"/>
    <n v="11261.35"/>
    <n v="303.54999999999853"/>
    <n v="4731.05"/>
    <n v="0"/>
    <n v="433.75"/>
    <n v="0"/>
    <n v="0"/>
    <n v="189375.95999999996"/>
    <n v="0"/>
    <n v="0"/>
    <n v="0"/>
    <n v="189375.95999999996"/>
    <n v="0"/>
    <n v="0"/>
    <n v="0"/>
    <n v="0"/>
    <n v="0"/>
    <n v="0"/>
    <n v="0"/>
    <n v="0"/>
    <n v="0"/>
    <n v="0"/>
    <n v="0"/>
    <n v="0"/>
    <n v="0"/>
    <n v="0"/>
    <n v="0"/>
    <n v="0"/>
    <n v="0"/>
  </r>
  <r>
    <s v="Thackston"/>
    <s v="Large Distinct Projects"/>
    <s v="Asset Condition"/>
    <s v="Cabinet Gorge Station Service"/>
    <s v="ED"/>
    <s v="AN"/>
    <x v="7"/>
    <s v="General - Other"/>
    <s v="2024"/>
    <n v="0.68266000000000004"/>
    <n v="0"/>
    <m/>
    <m/>
    <m/>
    <m/>
    <m/>
    <m/>
    <m/>
    <n v="753746"/>
    <n v="21105.119999999999"/>
    <n v="-7056.45"/>
    <n v="415.93"/>
    <n v="521.16"/>
    <n v="768731.76000000013"/>
    <n v="0"/>
    <n v="0"/>
    <n v="0"/>
    <n v="768731.76000000013"/>
    <n v="0"/>
    <n v="0"/>
    <n v="0"/>
    <n v="0"/>
    <n v="0"/>
    <n v="0"/>
    <n v="0"/>
    <n v="514552.24436000001"/>
    <n v="14407.6212192"/>
    <n v="-4817.1561570000003"/>
    <n v="283.93877380000004"/>
    <n v="355.77508560000001"/>
    <n v="524782.4232816"/>
    <n v="0"/>
    <n v="0"/>
    <n v="0"/>
    <n v="524782.4232816"/>
    <n v="0"/>
    <n v="0"/>
    <n v="0"/>
    <n v="0"/>
    <n v="0"/>
    <n v="0"/>
    <n v="0"/>
    <n v="0"/>
    <n v="0"/>
    <n v="0"/>
    <n v="0"/>
    <n v="0"/>
    <n v="0"/>
    <n v="0"/>
    <n v="0"/>
    <n v="0"/>
    <n v="0"/>
  </r>
  <r>
    <s v="Thackston"/>
    <s v="Large Distinct Projects"/>
    <s v="Asset Condition"/>
    <s v="Cabinet Gorge Station Service"/>
    <s v="ED"/>
    <s v="AN"/>
    <x v="2"/>
    <s v="Production - Hydro"/>
    <s v="2024"/>
    <n v="0.65539999999999998"/>
    <n v="0"/>
    <m/>
    <m/>
    <m/>
    <m/>
    <m/>
    <m/>
    <n v="2362281.12"/>
    <n v="294.74"/>
    <m/>
    <n v="6494775.8300000001"/>
    <n v="-9522.5"/>
    <m/>
    <n v="8847829.1900000013"/>
    <n v="0"/>
    <n v="0"/>
    <n v="0"/>
    <n v="8847829.1900000013"/>
    <n v="0"/>
    <n v="0"/>
    <n v="0"/>
    <n v="0"/>
    <n v="0"/>
    <n v="0"/>
    <n v="1548239.046048"/>
    <n v="193.172596"/>
    <n v="0"/>
    <n v="4256676.0789820002"/>
    <n v="-6241.0464999999995"/>
    <n v="0"/>
    <n v="5798867.2511259997"/>
    <n v="0"/>
    <n v="0"/>
    <n v="0"/>
    <n v="5798867.2511259997"/>
    <n v="0"/>
    <n v="0"/>
    <n v="0"/>
    <n v="0"/>
    <n v="0"/>
    <n v="0"/>
    <n v="0"/>
    <n v="0"/>
    <n v="0"/>
    <n v="0"/>
    <n v="0"/>
    <n v="0"/>
    <n v="0"/>
    <n v="0"/>
    <n v="0"/>
    <n v="0"/>
    <n v="0"/>
  </r>
  <r>
    <s v="Thackston"/>
    <s v="Large Distinct Projects"/>
    <s v="Asset Condition"/>
    <s v="Cabinet Gorge Stop Log Replacement"/>
    <s v="ED"/>
    <s v="AN"/>
    <x v="2"/>
    <s v="Production - Hydro"/>
    <s v="2024"/>
    <n v="0.65539999999999998"/>
    <n v="0"/>
    <m/>
    <m/>
    <m/>
    <m/>
    <m/>
    <m/>
    <n v="1458216.81"/>
    <n v="605594.73"/>
    <n v="6834.89"/>
    <n v="18268.580000000002"/>
    <n v="2310.23"/>
    <n v="671.22"/>
    <n v="2091896.46"/>
    <n v="0"/>
    <n v="0"/>
    <n v="0"/>
    <n v="2091896.46"/>
    <n v="0"/>
    <n v="0"/>
    <n v="0"/>
    <n v="0"/>
    <n v="0"/>
    <n v="0"/>
    <n v="955715.29727400001"/>
    <n v="396906.78604199999"/>
    <n v="4479.5869060000005"/>
    <n v="11973.227332"/>
    <n v="1514.124742"/>
    <n v="439.91758800000002"/>
    <n v="1371028.9398839998"/>
    <n v="0"/>
    <n v="0"/>
    <n v="0"/>
    <n v="1371028.9398839998"/>
    <n v="0"/>
    <n v="0"/>
    <n v="0"/>
    <n v="0"/>
    <n v="0"/>
    <n v="0"/>
    <n v="0"/>
    <n v="0"/>
    <n v="0"/>
    <n v="0"/>
    <n v="0"/>
    <n v="0"/>
    <n v="0"/>
    <n v="0"/>
    <n v="0"/>
    <n v="0"/>
    <n v="0"/>
  </r>
  <r>
    <s v="Thackston"/>
    <s v="Large Distinct Projects"/>
    <s v="Asset Condition"/>
    <s v="Generation DC Supplied System Update"/>
    <s v="ED"/>
    <s v="AN"/>
    <x v="4"/>
    <s v="Production - Other"/>
    <s v="2024"/>
    <n v="0.65539999999999998"/>
    <n v="0"/>
    <m/>
    <m/>
    <m/>
    <n v="77609.95"/>
    <n v="5919.91"/>
    <n v="536.02"/>
    <m/>
    <m/>
    <m/>
    <m/>
    <m/>
    <m/>
    <n v="84065.88"/>
    <n v="0"/>
    <n v="0"/>
    <n v="0"/>
    <n v="84065.88"/>
    <n v="0"/>
    <n v="0"/>
    <n v="0"/>
    <n v="50865.561229999999"/>
    <n v="3879.9090139999998"/>
    <n v="351.30750799999998"/>
    <n v="0"/>
    <n v="0"/>
    <n v="0"/>
    <n v="0"/>
    <n v="0"/>
    <n v="0"/>
    <n v="55096.777751999995"/>
    <n v="0"/>
    <n v="0"/>
    <n v="0"/>
    <n v="55096.777751999995"/>
    <n v="0"/>
    <n v="0"/>
    <n v="0"/>
    <n v="0"/>
    <n v="0"/>
    <n v="0"/>
    <n v="0"/>
    <n v="0"/>
    <n v="0"/>
    <n v="0"/>
    <n v="0"/>
    <n v="0"/>
    <n v="0"/>
    <n v="0"/>
    <n v="0"/>
    <n v="0"/>
    <n v="0"/>
  </r>
  <r>
    <s v="Thackston"/>
    <s v="Large Distinct Projects"/>
    <s v="Asset Condition"/>
    <s v="Long Lake Plant Upgrade"/>
    <s v="CD"/>
    <s v="AA"/>
    <x v="7"/>
    <s v="Hardware"/>
    <s v="2024"/>
    <n v="0.47784834680000005"/>
    <n v="0.15089759249999998"/>
    <m/>
    <m/>
    <m/>
    <m/>
    <m/>
    <m/>
    <n v="8109.79"/>
    <n v="467.13"/>
    <m/>
    <m/>
    <m/>
    <n v="0"/>
    <n v="8576.92"/>
    <n v="0"/>
    <n v="0"/>
    <n v="0"/>
    <n v="8576.92"/>
    <n v="0"/>
    <n v="0"/>
    <n v="0"/>
    <n v="0"/>
    <n v="0"/>
    <n v="0"/>
    <n v="3875.2497443951725"/>
    <n v="223.21729824068402"/>
    <n v="0"/>
    <n v="0"/>
    <n v="0"/>
    <n v="0"/>
    <n v="4098.4670426358562"/>
    <n v="0"/>
    <n v="0"/>
    <n v="0"/>
    <n v="4098.4670426358562"/>
    <n v="0"/>
    <n v="0"/>
    <n v="0"/>
    <n v="0"/>
    <n v="0"/>
    <n v="0"/>
    <n v="1223.7477866805748"/>
    <n v="70.488792384524984"/>
    <n v="0"/>
    <n v="0"/>
    <n v="0"/>
    <n v="0"/>
    <n v="1294.2365790650997"/>
    <n v="0"/>
    <n v="0"/>
    <n v="0"/>
    <n v="1294.2365790650997"/>
  </r>
  <r>
    <s v="Thackston"/>
    <s v="Large Distinct Projects"/>
    <s v="Asset Condition"/>
    <s v="Long Lake Plant Upgrade"/>
    <s v="ED"/>
    <s v="AN"/>
    <x v="2"/>
    <s v="Production - Hydro"/>
    <s v="2024"/>
    <n v="0.65539999999999998"/>
    <n v="0"/>
    <m/>
    <n v="51393.47"/>
    <m/>
    <m/>
    <m/>
    <m/>
    <m/>
    <m/>
    <m/>
    <m/>
    <m/>
    <m/>
    <n v="51393.47"/>
    <n v="0"/>
    <n v="0"/>
    <n v="0"/>
    <n v="51393.47"/>
    <n v="0"/>
    <n v="33683.280237999999"/>
    <n v="0"/>
    <n v="0"/>
    <n v="0"/>
    <n v="0"/>
    <n v="0"/>
    <n v="0"/>
    <n v="0"/>
    <n v="0"/>
    <n v="0"/>
    <n v="0"/>
    <n v="33683.280237999999"/>
    <n v="0"/>
    <n v="0"/>
    <n v="0"/>
    <n v="33683.280237999999"/>
    <n v="0"/>
    <n v="0"/>
    <n v="0"/>
    <n v="0"/>
    <n v="0"/>
    <n v="0"/>
    <n v="0"/>
    <n v="0"/>
    <n v="0"/>
    <n v="0"/>
    <n v="0"/>
    <n v="0"/>
    <n v="0"/>
    <n v="0"/>
    <n v="0"/>
    <n v="0"/>
    <n v="0"/>
  </r>
  <r>
    <s v="Thackston"/>
    <s v="Large Distinct Projects"/>
    <s v="Asset Condition"/>
    <s v="Misc. accrual reversals, corrections or additional TTP"/>
    <s v="ED"/>
    <s v="AN"/>
    <x v="7"/>
    <s v="General - Other"/>
    <s v="2024"/>
    <n v="0.68266000000000004"/>
    <n v="0"/>
    <n v="51.16"/>
    <m/>
    <m/>
    <m/>
    <m/>
    <m/>
    <m/>
    <m/>
    <m/>
    <m/>
    <m/>
    <m/>
    <n v="51.16"/>
    <n v="0"/>
    <n v="0"/>
    <n v="0"/>
    <n v="51.16"/>
    <n v="34.924885600000003"/>
    <n v="0"/>
    <n v="0"/>
    <n v="0"/>
    <n v="0"/>
    <n v="0"/>
    <n v="0"/>
    <n v="0"/>
    <n v="0"/>
    <n v="0"/>
    <n v="0"/>
    <n v="0"/>
    <n v="34.924885600000003"/>
    <n v="0"/>
    <n v="0"/>
    <n v="0"/>
    <n v="34.924885600000003"/>
    <n v="0"/>
    <n v="0"/>
    <n v="0"/>
    <n v="0"/>
    <n v="0"/>
    <n v="0"/>
    <n v="0"/>
    <n v="0"/>
    <n v="0"/>
    <n v="0"/>
    <n v="0"/>
    <n v="0"/>
    <n v="0"/>
    <n v="0"/>
    <n v="0"/>
    <n v="0"/>
    <n v="0"/>
  </r>
  <r>
    <s v="Thackston"/>
    <s v="Large Distinct Projects"/>
    <s v="Asset Condition"/>
    <s v="Misc. accrual reversals, corrections or additional TTP"/>
    <s v="ED"/>
    <s v="AN"/>
    <x v="2"/>
    <s v="Production - Hydro"/>
    <s v="2024"/>
    <n v="0.65539999999999998"/>
    <n v="0"/>
    <n v="20069.459999999995"/>
    <n v="5531.68"/>
    <n v="563.22"/>
    <m/>
    <m/>
    <m/>
    <m/>
    <m/>
    <m/>
    <m/>
    <m/>
    <m/>
    <n v="26164.359999999997"/>
    <n v="0"/>
    <n v="0"/>
    <n v="0"/>
    <n v="26164.359999999997"/>
    <n v="13153.524083999997"/>
    <n v="3625.463072"/>
    <n v="369.134388"/>
    <n v="0"/>
    <n v="0"/>
    <n v="0"/>
    <n v="0"/>
    <n v="0"/>
    <n v="0"/>
    <n v="0"/>
    <n v="0"/>
    <n v="0"/>
    <n v="17148.121543999994"/>
    <n v="0"/>
    <n v="0"/>
    <n v="0"/>
    <n v="17148.121543999994"/>
    <n v="0"/>
    <n v="0"/>
    <n v="0"/>
    <n v="0"/>
    <n v="0"/>
    <n v="0"/>
    <n v="0"/>
    <n v="0"/>
    <n v="0"/>
    <n v="0"/>
    <n v="0"/>
    <n v="0"/>
    <n v="0"/>
    <n v="0"/>
    <n v="0"/>
    <n v="0"/>
    <n v="0"/>
  </r>
  <r>
    <s v="Thackston"/>
    <s v="Large Distinct Projects"/>
    <s v="Asset Condition"/>
    <s v="Misc. accrual reversals, corrections or additional TTP"/>
    <s v="ED"/>
    <s v="AN"/>
    <x v="5"/>
    <s v="Production - Thermal"/>
    <s v="2024"/>
    <n v="0.65539999999999998"/>
    <n v="0"/>
    <n v="286.06"/>
    <n v="11.24"/>
    <m/>
    <m/>
    <m/>
    <m/>
    <m/>
    <m/>
    <m/>
    <m/>
    <m/>
    <m/>
    <n v="297.3"/>
    <n v="0"/>
    <n v="0"/>
    <n v="0"/>
    <n v="297.3"/>
    <n v="187.483724"/>
    <n v="7.3666960000000001"/>
    <n v="0"/>
    <n v="0"/>
    <n v="0"/>
    <n v="0"/>
    <n v="0"/>
    <n v="0"/>
    <n v="0"/>
    <n v="0"/>
    <n v="0"/>
    <n v="0"/>
    <n v="194.85041999999999"/>
    <n v="0"/>
    <n v="0"/>
    <n v="0"/>
    <n v="194.85041999999999"/>
    <n v="0"/>
    <n v="0"/>
    <n v="0"/>
    <n v="0"/>
    <n v="0"/>
    <n v="0"/>
    <n v="0"/>
    <n v="0"/>
    <n v="0"/>
    <n v="0"/>
    <n v="0"/>
    <n v="0"/>
    <n v="0"/>
    <n v="0"/>
    <n v="0"/>
    <n v="0"/>
    <n v="0"/>
  </r>
  <r>
    <s v="Thackston"/>
    <s v="Large Distinct Projects"/>
    <s v="Asset Condition"/>
    <s v="Post Falls North Channel Spillway Rehabilitation"/>
    <s v="CD"/>
    <s v="AA"/>
    <x v="7"/>
    <s v="General - Other"/>
    <s v="2024"/>
    <n v="0.47784834680000005"/>
    <n v="0.15089759249999998"/>
    <m/>
    <m/>
    <m/>
    <m/>
    <m/>
    <m/>
    <n v="5577.14"/>
    <n v="321.37"/>
    <n v="17.600000000000001"/>
    <n v="8950.8799999999992"/>
    <n v="54.24"/>
    <n v="115.01"/>
    <n v="15036.24"/>
    <n v="0"/>
    <n v="0"/>
    <n v="0"/>
    <n v="15036.24"/>
    <n v="0"/>
    <n v="0"/>
    <n v="0"/>
    <n v="0"/>
    <n v="0"/>
    <n v="0"/>
    <n v="2665.0271288721524"/>
    <n v="153.56612321111601"/>
    <n v="8.4101309036800007"/>
    <n v="4277.1632104051841"/>
    <n v="25.918494330432004"/>
    <n v="54.957338365468004"/>
    <n v="7185.0424260880318"/>
    <n v="0"/>
    <n v="0"/>
    <n v="0"/>
    <n v="7185.0424260880318"/>
    <n v="0"/>
    <n v="0"/>
    <n v="0"/>
    <n v="0"/>
    <n v="0"/>
    <n v="0"/>
    <n v="841.57699903544994"/>
    <n v="48.493959301724992"/>
    <n v="2.6557976279999997"/>
    <n v="1350.6662427563997"/>
    <n v="8.184685417199999"/>
    <n v="17.354732113424998"/>
    <n v="2268.9324162521998"/>
    <n v="0"/>
    <n v="0"/>
    <n v="0"/>
    <n v="2268.9324162521998"/>
  </r>
  <r>
    <s v="Thackston"/>
    <s v="Large Distinct Projects"/>
    <s v="Asset Condition"/>
    <s v="Post Falls North Channel Spillway Rehabilitation"/>
    <s v="ED"/>
    <s v="ID"/>
    <x v="9"/>
    <s v="E Distribution"/>
    <s v="2024"/>
    <n v="0"/>
    <n v="0"/>
    <m/>
    <m/>
    <m/>
    <m/>
    <m/>
    <m/>
    <n v="79912.72"/>
    <m/>
    <m/>
    <m/>
    <m/>
    <m/>
    <n v="79912.72"/>
    <n v="0"/>
    <n v="0"/>
    <n v="0"/>
    <n v="79912.72"/>
    <n v="0"/>
    <n v="0"/>
    <n v="0"/>
    <n v="0"/>
    <n v="0"/>
    <n v="0"/>
    <n v="0"/>
    <n v="0"/>
    <n v="0"/>
    <n v="0"/>
    <n v="0"/>
    <n v="0"/>
    <n v="0"/>
    <n v="0"/>
    <n v="0"/>
    <n v="0"/>
    <n v="0"/>
    <n v="0"/>
    <n v="0"/>
    <n v="0"/>
    <n v="0"/>
    <n v="0"/>
    <n v="0"/>
    <n v="0"/>
    <n v="0"/>
    <n v="0"/>
    <n v="0"/>
    <n v="0"/>
    <n v="0"/>
    <n v="0"/>
    <n v="0"/>
    <n v="0"/>
    <n v="0"/>
    <n v="0"/>
  </r>
  <r>
    <s v="Thackston"/>
    <s v="Large Distinct Projects"/>
    <s v="Asset Condition"/>
    <s v="Upper Falls Trash Rake Replacement"/>
    <s v="ED"/>
    <s v="AN"/>
    <x v="2"/>
    <s v="Production - Hydro"/>
    <s v="2024"/>
    <n v="0.65539999999999998"/>
    <n v="0"/>
    <n v="-13852.99"/>
    <n v="15787.85"/>
    <n v="-653.72"/>
    <n v="26.06"/>
    <n v="1593.52"/>
    <n v="4325.83"/>
    <n v="1525.31"/>
    <n v="15837.48"/>
    <n v="8251.73"/>
    <n v="2324.6800000000003"/>
    <n v="103.50999999999999"/>
    <m/>
    <n v="35269.26"/>
    <n v="0"/>
    <n v="0"/>
    <n v="0"/>
    <n v="35269.26"/>
    <n v="-9079.2496460000002"/>
    <n v="10347.356889999999"/>
    <n v="-428.44808799999998"/>
    <n v="17.079723999999999"/>
    <n v="1044.393008"/>
    <n v="2835.1489819999997"/>
    <n v="999.68817399999989"/>
    <n v="10379.884392"/>
    <n v="5408.1838419999995"/>
    <n v="1523.5952720000003"/>
    <n v="67.840453999999994"/>
    <n v="0"/>
    <n v="23115.473003999996"/>
    <n v="0"/>
    <n v="0"/>
    <n v="0"/>
    <n v="23115.473003999996"/>
    <n v="0"/>
    <n v="0"/>
    <n v="0"/>
    <n v="0"/>
    <n v="0"/>
    <n v="0"/>
    <n v="0"/>
    <n v="0"/>
    <n v="0"/>
    <n v="0"/>
    <n v="0"/>
    <n v="0"/>
    <n v="0"/>
    <n v="0"/>
    <n v="0"/>
    <n v="0"/>
    <n v="0"/>
  </r>
  <r>
    <s v="Thackston"/>
    <s v="Large Distinct Projects"/>
    <s v="Failed Plant &amp; Operations"/>
    <s v="Peaking Generation Business Case"/>
    <s v="ED"/>
    <s v="AN"/>
    <x v="4"/>
    <s v="Production - Other"/>
    <s v="2024"/>
    <n v="0.65539999999999998"/>
    <n v="0"/>
    <n v="44798.36"/>
    <m/>
    <n v="82683.42"/>
    <m/>
    <n v="1560.48"/>
    <m/>
    <n v="368246.26"/>
    <n v="0"/>
    <m/>
    <m/>
    <m/>
    <m/>
    <n v="497288.52"/>
    <n v="0"/>
    <n v="0"/>
    <n v="0"/>
    <n v="497288.52"/>
    <n v="29360.845143999999"/>
    <n v="0"/>
    <n v="54190.713467999994"/>
    <n v="0"/>
    <n v="1022.738592"/>
    <n v="0"/>
    <n v="241348.59880400001"/>
    <n v="0"/>
    <n v="0"/>
    <n v="0"/>
    <n v="0"/>
    <n v="0"/>
    <n v="325922.89600800001"/>
    <n v="0"/>
    <n v="0"/>
    <n v="0"/>
    <n v="325922.89600800001"/>
    <n v="0"/>
    <n v="0"/>
    <n v="0"/>
    <n v="0"/>
    <n v="0"/>
    <n v="0"/>
    <n v="0"/>
    <n v="0"/>
    <n v="0"/>
    <n v="0"/>
    <n v="0"/>
    <n v="0"/>
    <n v="0"/>
    <n v="0"/>
    <n v="0"/>
    <n v="0"/>
    <n v="0"/>
  </r>
  <r>
    <s v="Thackston"/>
    <s v="Large Distinct Projects"/>
    <s v="(blank)"/>
    <s v="Generation DC Supplied System Update"/>
    <s v="ED"/>
    <s v="AN"/>
    <x v="2"/>
    <s v="Production - Hydro"/>
    <s v="2024"/>
    <n v="0.65539999999999998"/>
    <n v="0"/>
    <n v="3983.14"/>
    <n v="4766.5599999999995"/>
    <n v="4231.66"/>
    <n v="709.66"/>
    <n v="-709.66"/>
    <m/>
    <m/>
    <m/>
    <m/>
    <m/>
    <m/>
    <m/>
    <n v="12981.359999999999"/>
    <n v="0"/>
    <n v="0"/>
    <n v="0"/>
    <n v="12981.359999999999"/>
    <n v="2610.5499559999998"/>
    <n v="3124.0034239999995"/>
    <n v="2773.4299639999999"/>
    <n v="465.11116399999997"/>
    <n v="-465.11116399999997"/>
    <n v="0"/>
    <n v="0"/>
    <n v="0"/>
    <n v="0"/>
    <n v="0"/>
    <n v="0"/>
    <n v="0"/>
    <n v="8507.9833440000002"/>
    <n v="0"/>
    <n v="0"/>
    <n v="0"/>
    <n v="8507.9833440000002"/>
    <n v="0"/>
    <n v="0"/>
    <n v="0"/>
    <n v="0"/>
    <n v="0"/>
    <n v="0"/>
    <n v="0"/>
    <n v="0"/>
    <n v="0"/>
    <n v="0"/>
    <n v="0"/>
    <n v="0"/>
    <n v="0"/>
    <n v="0"/>
    <n v="0"/>
    <n v="0"/>
    <n v="0"/>
  </r>
  <r>
    <s v="Howell"/>
    <s v="Wildfire"/>
    <s v="Customer Service Quality &amp; Reliability"/>
    <s v="Wildfire Resiliency Plan"/>
    <s v="CD"/>
    <s v="AA"/>
    <x v="7"/>
    <s v="General - Other"/>
    <s v="2024"/>
    <n v="0.47784834680000005"/>
    <n v="0.15089759249999998"/>
    <n v="-9189.01"/>
    <n v="4361.1499999999996"/>
    <n v="4989.03"/>
    <m/>
    <n v="211542.94"/>
    <n v="5459.8"/>
    <n v="1219.8499999999999"/>
    <n v="1754.6900000000023"/>
    <m/>
    <m/>
    <n v="2226927.85"/>
    <n v="4536.1400000000003"/>
    <n v="2451602.4400000004"/>
    <n v="0"/>
    <n v="0"/>
    <n v="0"/>
    <n v="2451602.4400000004"/>
    <n v="-4390.9532372286685"/>
    <n v="2083.9683176468202"/>
    <n v="2383.9997376356041"/>
    <n v="0"/>
    <n v="101085.4441562116"/>
    <n v="2608.9564038586404"/>
    <n v="582.90330584397998"/>
    <n v="838.4757156464932"/>
    <n v="0"/>
    <n v="0"/>
    <n v="1064133.7915653784"/>
    <n v="2167.5869998533522"/>
    <n v="1171494.1729648462"/>
    <n v="0"/>
    <n v="0"/>
    <n v="0"/>
    <n v="1171494.1729648462"/>
    <n v="-1386.599486458425"/>
    <n v="658.08703553137491"/>
    <n v="752.83261591027485"/>
    <n v="0"/>
    <n v="31921.320356371947"/>
    <n v="823.87067553149996"/>
    <n v="184.07242821112496"/>
    <n v="264.7784965838253"/>
    <n v="0"/>
    <n v="0"/>
    <n v="336038.05123620108"/>
    <n v="684.49260524294994"/>
    <n v="369940.90596312564"/>
    <n v="0"/>
    <n v="0"/>
    <n v="0"/>
    <n v="369940.90596312564"/>
  </r>
  <r>
    <s v="Howell"/>
    <s v="Wildfire"/>
    <s v="Customer Service Quality &amp; Reliability"/>
    <s v="Wildfire Resiliency Plan"/>
    <s v="ED"/>
    <s v="AN"/>
    <x v="14"/>
    <s v="Software - 2 yr"/>
    <s v="2024"/>
    <n v="0.68266000000000004"/>
    <n v="0"/>
    <m/>
    <m/>
    <m/>
    <m/>
    <m/>
    <n v="333173.06"/>
    <n v="20178.75"/>
    <n v="1151.9099999999744"/>
    <m/>
    <m/>
    <m/>
    <m/>
    <n v="354503.72"/>
    <n v="0"/>
    <n v="0"/>
    <n v="0"/>
    <n v="354503.72"/>
    <n v="0"/>
    <n v="0"/>
    <n v="0"/>
    <n v="0"/>
    <n v="0"/>
    <n v="227443.92113960002"/>
    <n v="13775.225475000001"/>
    <n v="786.36288059998253"/>
    <n v="0"/>
    <n v="0"/>
    <n v="0"/>
    <n v="0"/>
    <n v="242005.50949520001"/>
    <n v="0"/>
    <n v="0"/>
    <n v="0"/>
    <n v="242005.50949520001"/>
    <n v="0"/>
    <n v="0"/>
    <n v="0"/>
    <n v="0"/>
    <n v="0"/>
    <n v="0"/>
    <n v="0"/>
    <n v="0"/>
    <n v="0"/>
    <n v="0"/>
    <n v="0"/>
    <n v="0"/>
    <n v="0"/>
    <n v="0"/>
    <n v="0"/>
    <n v="0"/>
    <n v="0"/>
  </r>
  <r>
    <s v="Howell"/>
    <s v="Wildfire"/>
    <s v="Customer Service Quality &amp; Reliability"/>
    <s v="Wildfire Resiliency Plan"/>
    <s v="ED"/>
    <s v="AN"/>
    <x v="14"/>
    <s v="Software - 3 yr"/>
    <s v="2024"/>
    <n v="0.68266000000000004"/>
    <n v="0"/>
    <n v="-4.87"/>
    <m/>
    <m/>
    <n v="1402268.88"/>
    <n v="0"/>
    <m/>
    <m/>
    <m/>
    <m/>
    <n v="0"/>
    <n v="175565.49"/>
    <n v="47064.18"/>
    <n v="1624893.6799999997"/>
    <n v="0"/>
    <n v="0"/>
    <n v="0"/>
    <n v="1624893.6799999997"/>
    <n v="-3.3245542000000001"/>
    <n v="0"/>
    <n v="0"/>
    <n v="957272.87362079998"/>
    <n v="0"/>
    <n v="0"/>
    <n v="0"/>
    <n v="0"/>
    <n v="0"/>
    <n v="0"/>
    <n v="119851.5374034"/>
    <n v="32128.833118800001"/>
    <n v="1109249.9195888001"/>
    <n v="0"/>
    <n v="0"/>
    <n v="0"/>
    <n v="1109249.9195888001"/>
    <n v="0"/>
    <n v="0"/>
    <n v="0"/>
    <n v="0"/>
    <n v="0"/>
    <n v="0"/>
    <n v="0"/>
    <n v="0"/>
    <n v="0"/>
    <n v="0"/>
    <n v="0"/>
    <n v="0"/>
    <n v="0"/>
    <n v="0"/>
    <n v="0"/>
    <n v="0"/>
    <n v="0"/>
  </r>
  <r>
    <s v="Howell"/>
    <s v="Wildfire"/>
    <s v="Customer Service Quality &amp; Reliability"/>
    <s v="Wildfire Resiliency Plan"/>
    <s v="ED"/>
    <s v="AN"/>
    <x v="3"/>
    <s v="Transmission"/>
    <s v="2024"/>
    <n v="0.65539999999999998"/>
    <n v="0"/>
    <n v="1208342.23"/>
    <n v="2607.66"/>
    <n v="3597.61"/>
    <n v="5264.35"/>
    <n v="3140.74"/>
    <n v="13801.74"/>
    <n v="88623.71"/>
    <n v="440472.57999999996"/>
    <n v="1456972.3199999998"/>
    <n v="409034.33999999997"/>
    <n v="939572.8600000001"/>
    <n v="119598.69"/>
    <n v="4691028.83"/>
    <n v="0"/>
    <n v="0"/>
    <n v="0"/>
    <n v="4691028.83"/>
    <n v="791947.49754199991"/>
    <n v="1709.0603639999999"/>
    <n v="2357.8735940000001"/>
    <n v="3450.2549900000004"/>
    <n v="2058.4409959999998"/>
    <n v="9045.6603959999993"/>
    <n v="58083.979534000006"/>
    <n v="288685.72893199994"/>
    <n v="954899.65852799988"/>
    <n v="268081.10643599997"/>
    <n v="615796.05244400003"/>
    <n v="78384.981425999998"/>
    <n v="3074500.2951819994"/>
    <n v="0"/>
    <n v="0"/>
    <n v="0"/>
    <n v="3074500.2951819994"/>
    <n v="0"/>
    <n v="0"/>
    <n v="0"/>
    <n v="0"/>
    <n v="0"/>
    <n v="0"/>
    <n v="0"/>
    <n v="0"/>
    <n v="0"/>
    <n v="0"/>
    <n v="0"/>
    <n v="0"/>
    <n v="0"/>
    <n v="0"/>
    <n v="0"/>
    <n v="0"/>
    <n v="0"/>
  </r>
  <r>
    <s v="Howell"/>
    <s v="Wildfire"/>
    <s v="Customer Service Quality &amp; Reliability"/>
    <s v="Wildfire Resiliency Plan"/>
    <s v="ED"/>
    <s v="ID"/>
    <x v="9"/>
    <s v="E Distribution"/>
    <s v="2024"/>
    <n v="0"/>
    <n v="0"/>
    <n v="680014.17"/>
    <n v="71069.83"/>
    <n v="1043672.91"/>
    <n v="439700.1"/>
    <n v="1848461.6"/>
    <n v="2093787.9300000002"/>
    <n v="1253172.77"/>
    <n v="1119450.74"/>
    <n v="544003.28"/>
    <n v="57884.909999999996"/>
    <n v="83066.89999999998"/>
    <n v="114664.15999999999"/>
    <n v="9348949.3000000007"/>
    <n v="0"/>
    <n v="0"/>
    <n v="0"/>
    <n v="9348949.3000000007"/>
    <n v="0"/>
    <n v="0"/>
    <n v="0"/>
    <n v="0"/>
    <n v="0"/>
    <n v="0"/>
    <n v="0"/>
    <n v="0"/>
    <n v="0"/>
    <n v="0"/>
    <n v="0"/>
    <n v="0"/>
    <n v="0"/>
    <n v="0"/>
    <n v="0"/>
    <n v="0"/>
    <n v="0"/>
    <n v="0"/>
    <n v="0"/>
    <n v="0"/>
    <n v="0"/>
    <n v="0"/>
    <n v="0"/>
    <n v="0"/>
    <n v="0"/>
    <n v="0"/>
    <n v="0"/>
    <n v="0"/>
    <n v="0"/>
    <n v="0"/>
    <n v="0"/>
    <n v="0"/>
    <n v="0"/>
    <n v="0"/>
  </r>
  <r>
    <s v="Howell"/>
    <s v="Wildfire"/>
    <s v="Customer Service Quality &amp; Reliability"/>
    <s v="Wildfire Resiliency Plan"/>
    <s v="ED"/>
    <s v="ID"/>
    <x v="7"/>
    <s v="General - Other"/>
    <s v="2024"/>
    <n v="0"/>
    <n v="0"/>
    <n v="5521.15"/>
    <n v="454.66"/>
    <n v="811.25"/>
    <n v="482.91"/>
    <n v="421.16"/>
    <n v="291.89"/>
    <n v="237.84"/>
    <n v="283.39"/>
    <n v="49526.080000000002"/>
    <n v="690.62"/>
    <n v="639.54"/>
    <n v="578.82999999999993"/>
    <n v="59939.320000000007"/>
    <n v="0"/>
    <n v="0"/>
    <n v="0"/>
    <n v="59939.320000000007"/>
    <n v="0"/>
    <n v="0"/>
    <n v="0"/>
    <n v="0"/>
    <n v="0"/>
    <n v="0"/>
    <n v="0"/>
    <n v="0"/>
    <n v="0"/>
    <n v="0"/>
    <n v="0"/>
    <n v="0"/>
    <n v="0"/>
    <n v="0"/>
    <n v="0"/>
    <n v="0"/>
    <n v="0"/>
    <n v="0"/>
    <n v="0"/>
    <n v="0"/>
    <n v="0"/>
    <n v="0"/>
    <n v="0"/>
    <n v="0"/>
    <n v="0"/>
    <n v="0"/>
    <n v="0"/>
    <n v="0"/>
    <n v="0"/>
    <n v="0"/>
    <n v="0"/>
    <n v="0"/>
    <n v="0"/>
    <n v="0"/>
  </r>
  <r>
    <s v="Howell"/>
    <s v="Wildfire"/>
    <s v="Customer Service Quality &amp; Reliability"/>
    <s v="Wildfire Resiliency Plan"/>
    <s v="ED"/>
    <s v="WA"/>
    <x v="9"/>
    <s v="E Distribution"/>
    <s v="2024"/>
    <n v="1"/>
    <n v="0"/>
    <n v="533485.67000000004"/>
    <n v="763537.47999999986"/>
    <n v="996773.19"/>
    <n v="663652.44000000018"/>
    <n v="1615115.5"/>
    <n v="2515043.48"/>
    <n v="1639808.97"/>
    <n v="1383441.2500000002"/>
    <n v="2041465.3800000001"/>
    <n v="1641377.4199999997"/>
    <n v="1364396.39"/>
    <n v="777711.95999999985"/>
    <n v="15935809.130000001"/>
    <n v="0"/>
    <n v="0"/>
    <n v="0"/>
    <n v="15935809.130000001"/>
    <n v="533485.67000000004"/>
    <n v="763537.47999999986"/>
    <n v="996773.19"/>
    <n v="663652.44000000018"/>
    <n v="1615115.5"/>
    <n v="2515043.48"/>
    <n v="1639808.97"/>
    <n v="1383441.2500000002"/>
    <n v="2041465.3800000001"/>
    <n v="1641377.4199999997"/>
    <n v="1364396.39"/>
    <n v="777711.95999999985"/>
    <n v="15935809.130000001"/>
    <n v="0"/>
    <n v="0"/>
    <n v="0"/>
    <n v="15935809.130000001"/>
    <n v="0"/>
    <n v="0"/>
    <n v="0"/>
    <n v="0"/>
    <n v="0"/>
    <n v="0"/>
    <n v="0"/>
    <n v="0"/>
    <n v="0"/>
    <n v="0"/>
    <n v="0"/>
    <n v="0"/>
    <n v="0"/>
    <n v="0"/>
    <n v="0"/>
    <n v="0"/>
    <n v="0"/>
  </r>
  <r>
    <s v="Howell"/>
    <s v="Wildfire"/>
    <s v="Customer Service Quality &amp; Reliability"/>
    <s v="Wildfire Resiliency Plan"/>
    <s v="ED"/>
    <s v="WA"/>
    <x v="7"/>
    <s v="General - Other"/>
    <s v="2024"/>
    <n v="1"/>
    <n v="0"/>
    <n v="723.82999999999993"/>
    <n v="1064.03"/>
    <n v="2240.4299999999998"/>
    <n v="5185.24"/>
    <n v="2140.33"/>
    <n v="19312.080000000002"/>
    <n v="5290.49"/>
    <n v="5449.53"/>
    <n v="1479.33"/>
    <n v="17650.53"/>
    <n v="478.17"/>
    <n v="372.18"/>
    <n v="61386.17"/>
    <n v="0"/>
    <n v="0"/>
    <n v="0"/>
    <n v="61386.17"/>
    <n v="723.82999999999993"/>
    <n v="1064.03"/>
    <n v="2240.4299999999998"/>
    <n v="5185.24"/>
    <n v="2140.33"/>
    <n v="19312.080000000002"/>
    <n v="5290.49"/>
    <n v="5449.53"/>
    <n v="1479.33"/>
    <n v="17650.53"/>
    <n v="478.17"/>
    <n v="372.18"/>
    <n v="61386.17"/>
    <n v="0"/>
    <n v="0"/>
    <n v="0"/>
    <n v="61386.17"/>
    <n v="0"/>
    <n v="0"/>
    <n v="0"/>
    <n v="0"/>
    <n v="0"/>
    <n v="0"/>
    <n v="0"/>
    <n v="0"/>
    <n v="0"/>
    <n v="0"/>
    <n v="0"/>
    <n v="0"/>
    <n v="0"/>
    <n v="0"/>
    <n v="0"/>
    <n v="0"/>
    <n v="0"/>
  </r>
  <r>
    <s v="Magalsky"/>
    <s v="Short-Lived Assets"/>
    <s v="Customer Service Quality &amp; Reliability"/>
    <s v="Customer Experience Platform Program"/>
    <s v="CD"/>
    <s v="AA"/>
    <x v="7"/>
    <s v="Hardware"/>
    <s v="2024"/>
    <n v="0.47784834680000005"/>
    <n v="0.15089759249999998"/>
    <m/>
    <m/>
    <m/>
    <m/>
    <m/>
    <n v="980.85"/>
    <n v="87.24"/>
    <n v="35.04"/>
    <n v="30.41"/>
    <n v="-11.95"/>
    <n v="0.24"/>
    <n v="-0.14000000000000001"/>
    <n v="1121.6899999999998"/>
    <n v="0"/>
    <n v="0"/>
    <n v="0"/>
    <n v="1121.6899999999998"/>
    <n v="0"/>
    <n v="0"/>
    <n v="0"/>
    <n v="0"/>
    <n v="0"/>
    <n v="468.69755095878003"/>
    <n v="41.687489774832002"/>
    <n v="16.743806071872001"/>
    <n v="14.531368226188002"/>
    <n v="-5.7102877442600004"/>
    <n v="0.11468360323200001"/>
    <n v="-6.6898768552000012E-2"/>
    <n v="535.99771212209203"/>
    <n v="0"/>
    <n v="0"/>
    <n v="0"/>
    <n v="535.99771212209203"/>
    <n v="0"/>
    <n v="0"/>
    <n v="0"/>
    <n v="0"/>
    <n v="0"/>
    <n v="148.00790360362498"/>
    <n v="13.164305969699997"/>
    <n v="5.2874516411999997"/>
    <n v="4.5887957879249992"/>
    <n v="-1.8032262303749997"/>
    <n v="3.6215422199999993E-2"/>
    <n v="-2.1125662949999999E-2"/>
    <n v="169.26032053132496"/>
    <n v="0"/>
    <n v="0"/>
    <n v="0"/>
    <n v="169.26032053132496"/>
  </r>
  <r>
    <s v="Magalsky"/>
    <s v="Short-Lived Assets"/>
    <s v="Customer Service Quality &amp; Reliability"/>
    <s v="Customer Experience Platform Program"/>
    <s v="CD"/>
    <s v="AA"/>
    <x v="14"/>
    <s v="Software - 3 yr"/>
    <s v="2024"/>
    <n v="0.47784834680000005"/>
    <n v="0.15089759249999998"/>
    <m/>
    <m/>
    <m/>
    <m/>
    <m/>
    <n v="7310422.5599999996"/>
    <n v="598559.07999999996"/>
    <n v="242049"/>
    <n v="753227.24"/>
    <n v="28227.120000000003"/>
    <n v="510205.23"/>
    <n v="409846.01"/>
    <n v="9852536.2399999984"/>
    <n v="0"/>
    <n v="0"/>
    <n v="0"/>
    <n v="9852536.2399999984"/>
    <n v="0"/>
    <n v="0"/>
    <n v="0"/>
    <n v="0"/>
    <n v="0"/>
    <n v="3493273.334705424"/>
    <n v="286020.46684012894"/>
    <n v="115662.71449459321"/>
    <n v="359928.39139872685"/>
    <n v="13488.282626925218"/>
    <n v="243800.72568421377"/>
    <n v="195844.23832107629"/>
    <n v="4708018.1540710879"/>
    <n v="0"/>
    <n v="0"/>
    <n v="0"/>
    <n v="4708018.1540710879"/>
    <n v="0"/>
    <n v="0"/>
    <n v="0"/>
    <n v="0"/>
    <n v="0"/>
    <n v="1103125.1644616865"/>
    <n v="90321.12414101488"/>
    <n v="36524.611367032499"/>
    <n v="113660.17712141969"/>
    <n v="4259.4044512086002"/>
    <n v="76988.74088790876"/>
    <n v="61844.776204730922"/>
    <n v="1486723.9986350017"/>
    <n v="0"/>
    <n v="0"/>
    <n v="0"/>
    <n v="1486723.9986350017"/>
  </r>
  <r>
    <s v="Magalsky"/>
    <s v="Short-Lived Assets"/>
    <s v="Customer Service Quality &amp; Reliability"/>
    <s v="Customer Experience Platform Program"/>
    <s v="CD"/>
    <s v="AA"/>
    <x v="14"/>
    <s v="Software - 5 yr"/>
    <s v="2024"/>
    <n v="0.47784834680000005"/>
    <n v="0.15089759249999998"/>
    <n v="71354.66"/>
    <n v="15746.86"/>
    <n v="14859.14"/>
    <n v="-61862.239999999998"/>
    <n v="-66798.679999999993"/>
    <n v="584145.1"/>
    <n v="1697.8"/>
    <n v="0"/>
    <m/>
    <m/>
    <m/>
    <n v="0"/>
    <n v="559142.64"/>
    <n v="0"/>
    <n v="0"/>
    <n v="0"/>
    <n v="559142.64"/>
    <n v="34096.706317476091"/>
    <n v="7524.6110182910488"/>
    <n v="7100.4154838697523"/>
    <n v="-29560.769113344835"/>
    <n v="-31919.638806422223"/>
    <n v="279132.77032632072"/>
    <n v="811.29092319704"/>
    <n v="0"/>
    <n v="0"/>
    <n v="0"/>
    <n v="0"/>
    <n v="0"/>
    <n v="267185.38614938763"/>
    <n v="0"/>
    <n v="0"/>
    <n v="0"/>
    <n v="267185.38614938763"/>
    <n v="10767.24640765605"/>
    <n v="2376.1632634345497"/>
    <n v="2242.2084526204499"/>
    <n v="-9334.8630826571989"/>
    <n v="-10079.759994177897"/>
    <n v="88146.089260671739"/>
    <n v="256.19393254649998"/>
    <n v="0"/>
    <n v="0"/>
    <n v="0"/>
    <n v="0"/>
    <n v="0"/>
    <n v="84373.278240094194"/>
    <n v="0"/>
    <n v="0"/>
    <n v="0"/>
    <n v="84373.278240094194"/>
  </r>
  <r>
    <s v="Magalsky"/>
    <s v="Short-Lived Assets"/>
    <s v="Customer Service Quality &amp; Reliability"/>
    <s v="Customer Experience Platform Program"/>
    <s v="ED"/>
    <s v="WA"/>
    <x v="14"/>
    <s v="Software - 5 yr"/>
    <s v="2024"/>
    <n v="1"/>
    <n v="0"/>
    <n v="513.86"/>
    <n v="255.96"/>
    <m/>
    <m/>
    <m/>
    <m/>
    <m/>
    <n v="0"/>
    <m/>
    <m/>
    <m/>
    <m/>
    <n v="769.82"/>
    <n v="0"/>
    <n v="0"/>
    <n v="0"/>
    <n v="769.82"/>
    <n v="513.86"/>
    <n v="255.96"/>
    <n v="0"/>
    <n v="0"/>
    <n v="0"/>
    <n v="0"/>
    <n v="0"/>
    <n v="0"/>
    <n v="0"/>
    <n v="0"/>
    <n v="0"/>
    <n v="0"/>
    <n v="769.82"/>
    <n v="0"/>
    <n v="0"/>
    <n v="0"/>
    <n v="769.82"/>
    <n v="0"/>
    <n v="0"/>
    <n v="0"/>
    <n v="0"/>
    <n v="0"/>
    <n v="0"/>
    <n v="0"/>
    <n v="0"/>
    <n v="0"/>
    <n v="0"/>
    <n v="0"/>
    <n v="0"/>
    <n v="0"/>
    <n v="0"/>
    <n v="0"/>
    <n v="0"/>
    <n v="0"/>
  </r>
  <r>
    <s v="Magalsky"/>
    <s v="Short-Lived Assets"/>
    <s v="Customer Service Quality &amp; Reliability"/>
    <s v="Customer Facing Technology Program"/>
    <s v="CD"/>
    <s v="AA"/>
    <x v="7"/>
    <s v="General - Other"/>
    <s v="2024"/>
    <n v="0.47784834680000005"/>
    <n v="0.15089759249999998"/>
    <m/>
    <m/>
    <m/>
    <m/>
    <m/>
    <m/>
    <m/>
    <m/>
    <n v="3450.6"/>
    <n v="231.96"/>
    <n v="70.790000000000006"/>
    <n v="131.83000000000001"/>
    <n v="3885.18"/>
    <n v="0"/>
    <n v="0"/>
    <n v="0"/>
    <n v="3885.18"/>
    <n v="0"/>
    <n v="0"/>
    <n v="0"/>
    <n v="0"/>
    <n v="0"/>
    <n v="0"/>
    <n v="0"/>
    <n v="0"/>
    <n v="1648.8635054680801"/>
    <n v="110.84170252372802"/>
    <n v="33.826884469972008"/>
    <n v="62.994747558644015"/>
    <n v="1856.5268400204241"/>
    <n v="0"/>
    <n v="0"/>
    <n v="0"/>
    <n v="1856.5268400204241"/>
    <n v="0"/>
    <n v="0"/>
    <n v="0"/>
    <n v="0"/>
    <n v="0"/>
    <n v="0"/>
    <n v="0"/>
    <n v="0"/>
    <n v="520.68723268049996"/>
    <n v="35.002205556299998"/>
    <n v="10.682040573075"/>
    <n v="19.892829619274998"/>
    <n v="586.26430842914999"/>
    <n v="0"/>
    <n v="0"/>
    <n v="0"/>
    <n v="586.26430842914999"/>
  </r>
  <r>
    <s v="Magalsky"/>
    <s v="Short-Lived Assets"/>
    <s v="Customer Service Quality &amp; Reliability"/>
    <s v="Customer Facing Technology Program"/>
    <s v="CD"/>
    <s v="AA"/>
    <x v="7"/>
    <s v="Hardware"/>
    <s v="2024"/>
    <n v="0.47784834680000005"/>
    <n v="0.15089759249999998"/>
    <n v="38.65"/>
    <n v="14.86"/>
    <n v="5.0199999999999996"/>
    <n v="0.31"/>
    <n v="-77.040000000000006"/>
    <m/>
    <m/>
    <n v="-9.9999999997635314E-3"/>
    <n v="74918.75"/>
    <n v="5036.2299999999996"/>
    <n v="1536.9"/>
    <n v="2862.1"/>
    <n v="84335.76999999999"/>
    <n v="0"/>
    <n v="0"/>
    <n v="0"/>
    <n v="84335.76999999999"/>
    <n v="18.46883860382"/>
    <n v="7.1008264334480007"/>
    <n v="2.3987987009360001"/>
    <n v="0.14813298750800002"/>
    <n v="-36.813436637472009"/>
    <n v="0"/>
    <n v="0"/>
    <n v="-4.7784834678870044E-3"/>
    <n v="35799.800831822504"/>
    <n v="2406.5541796045641"/>
    <n v="734.40512419692016"/>
    <n v="1367.6497533762802"/>
    <n v="40299.708270605042"/>
    <n v="0"/>
    <n v="0"/>
    <n v="0"/>
    <n v="40299.708270605042"/>
    <n v="5.832191950124999"/>
    <n v="2.2423382245499996"/>
    <n v="0.75750591434999981"/>
    <n v="4.6778253674999992E-2"/>
    <n v="-11.625150526199999"/>
    <n v="0"/>
    <n v="0"/>
    <n v="-1.5089759249643172E-3"/>
    <n v="11305.059008109374"/>
    <n v="759.9549822762749"/>
    <n v="231.91450991324999"/>
    <n v="431.88399949424996"/>
    <n v="12726.064654633723"/>
    <n v="0"/>
    <n v="0"/>
    <n v="0"/>
    <n v="12726.064654633723"/>
  </r>
  <r>
    <s v="Magalsky"/>
    <s v="Short-Lived Assets"/>
    <s v="Customer Service Quality &amp; Reliability"/>
    <s v="Customer Facing Technology Program"/>
    <s v="CD"/>
    <s v="AA"/>
    <x v="14"/>
    <s v="Software - 3 yr"/>
    <s v="2024"/>
    <n v="0.47784834680000005"/>
    <n v="0.15089759249999998"/>
    <m/>
    <m/>
    <m/>
    <n v="16774.310000000001"/>
    <n v="7404.52"/>
    <n v="2050420.23"/>
    <n v="73463.540000000008"/>
    <n v="42456.89"/>
    <n v="12403.1"/>
    <n v="809.87"/>
    <n v="336.07"/>
    <m/>
    <n v="2204068.5300000003"/>
    <n v="0"/>
    <n v="0"/>
    <n v="0"/>
    <n v="2204068.5300000003"/>
    <n v="0"/>
    <n v="0"/>
    <n v="0"/>
    <n v="8015.5763022107094"/>
    <n v="3538.2376408475366"/>
    <n v="979789.9171507759"/>
    <n v="35104.431139075677"/>
    <n v="20287.954696769455"/>
    <n v="5926.8008301950804"/>
    <n v="386.99504062291606"/>
    <n v="160.590493909076"/>
    <n v="0"/>
    <n v="1053210.5032944065"/>
    <n v="0"/>
    <n v="0"/>
    <n v="0"/>
    <n v="1053210.5032944065"/>
    <n v="0"/>
    <n v="0"/>
    <n v="0"/>
    <n v="2531.2029948486747"/>
    <n v="1117.3242416180999"/>
    <n v="309403.47632029623"/>
    <n v="11085.47132252745"/>
    <n v="6406.6424860373245"/>
    <n v="1871.5979295367499"/>
    <n v="122.20743323797498"/>
    <n v="50.712153911474992"/>
    <n v="0"/>
    <n v="332588.63488201401"/>
    <n v="0"/>
    <n v="0"/>
    <n v="0"/>
    <n v="332588.63488201401"/>
  </r>
  <r>
    <s v="Magalsky"/>
    <s v="Short-Lived Assets"/>
    <s v="Customer Service Quality &amp; Reliability"/>
    <s v="Customer Facing Technology Program"/>
    <s v="CD"/>
    <s v="AA"/>
    <x v="14"/>
    <s v="Software - 5 yr"/>
    <s v="2024"/>
    <n v="0.47784834680000005"/>
    <n v="0.15089759249999998"/>
    <n v="22581.45"/>
    <n v="8688.27"/>
    <n v="2932.08"/>
    <n v="178.52"/>
    <n v="-45018.09"/>
    <m/>
    <m/>
    <n v="1.0000000009313226E-2"/>
    <n v="484139.09"/>
    <n v="161820.79"/>
    <n v="203759.68"/>
    <n v="277567.11"/>
    <n v="1116648.9100000001"/>
    <n v="0"/>
    <n v="0"/>
    <n v="0"/>
    <n v="1116648.9100000001"/>
    <n v="10790.508550846862"/>
    <n v="4151.6754560520367"/>
    <n v="1401.0895806853441"/>
    <n v="85.305486870736019"/>
    <n v="-21511.819882593612"/>
    <n v="0"/>
    <n v="0"/>
    <n v="4.7784834724503098E-3"/>
    <n v="231345.06377775644"/>
    <n v="77325.796979369989"/>
    <n v="97366.226232497036"/>
    <n v="132634.98463955376"/>
    <n v="533588.83559952211"/>
    <n v="0"/>
    <n v="0"/>
    <n v="0"/>
    <n v="533588.83559952211"/>
    <n v="3407.4864401591249"/>
    <n v="1311.039025989975"/>
    <n v="442.44381301739992"/>
    <n v="26.9382382131"/>
    <n v="-6793.1213999483234"/>
    <n v="0"/>
    <n v="0"/>
    <n v="1.5089759264053431E-3"/>
    <n v="73055.423116140824"/>
    <n v="24418.367627448075"/>
    <n v="30746.845160570396"/>
    <n v="41884.208656182665"/>
    <n v="168499.63218674916"/>
    <n v="0"/>
    <n v="0"/>
    <n v="0"/>
    <n v="168499.63218674916"/>
  </r>
  <r>
    <s v="Magalsky"/>
    <s v="Short-Lived Assets"/>
    <s v="Customer Service Quality &amp; Reliability"/>
    <s v="Customer Transactional Systems"/>
    <s v="CD"/>
    <s v="AA"/>
    <x v="7"/>
    <s v="Hardware"/>
    <s v="2024"/>
    <n v="0.47784834680000005"/>
    <n v="0.15089759249999998"/>
    <n v="1950.81"/>
    <n v="13.57"/>
    <n v="10.75"/>
    <n v="2.99"/>
    <n v="-50.16"/>
    <n v="107920.46"/>
    <n v="3605.92"/>
    <n v="760.6700000000003"/>
    <n v="3398"/>
    <n v="453.14000000000033"/>
    <n v="1069.17"/>
    <n v="1632.1699999999908"/>
    <n v="120767.48999999999"/>
    <n v="0"/>
    <n v="0"/>
    <n v="0"/>
    <n v="120767.48999999999"/>
    <n v="932.19133342090811"/>
    <n v="6.4844020660760009"/>
    <n v="5.1368697281000006"/>
    <n v="1.4287665569320003"/>
    <n v="-23.968873075488002"/>
    <n v="51569.613396895533"/>
    <n v="1723.0829106930562"/>
    <n v="363.48490196035618"/>
    <n v="1623.7286824264002"/>
    <n v="216.53219986895218"/>
    <n v="510.90111694815607"/>
    <n v="779.92973619655163"/>
    <n v="57708.545443685529"/>
    <n v="0"/>
    <n v="0"/>
    <n v="0"/>
    <n v="57708.545443685529"/>
    <n v="294.37253242492494"/>
    <n v="2.047680330225"/>
    <n v="1.6221491193749997"/>
    <n v="0.45118380157499999"/>
    <n v="-7.569023239799999"/>
    <n v="16284.937595492549"/>
    <n v="544.12464674759997"/>
    <n v="114.78327168697503"/>
    <n v="512.75001931499992"/>
    <n v="68.37773506545004"/>
    <n v="161.335178973225"/>
    <n v="246.29052355072358"/>
    <n v="18223.523493267825"/>
    <n v="0"/>
    <n v="0"/>
    <n v="0"/>
    <n v="18223.523493267825"/>
  </r>
  <r>
    <s v="Magalsky"/>
    <s v="Short-Lived Assets"/>
    <s v="Customer Service Quality &amp; Reliability"/>
    <s v="Customer Transactional Systems"/>
    <s v="CD"/>
    <s v="AA"/>
    <x v="14"/>
    <s v="Software - 3 yr"/>
    <s v="2024"/>
    <n v="0.47784834680000005"/>
    <n v="0.15089759249999998"/>
    <m/>
    <m/>
    <m/>
    <m/>
    <m/>
    <m/>
    <m/>
    <n v="0"/>
    <n v="699315.75"/>
    <n v="92096.89"/>
    <n v="220403.76"/>
    <n v="336463.28"/>
    <n v="1348279.6800000002"/>
    <n v="0"/>
    <n v="0"/>
    <n v="0"/>
    <n v="1348279.6800000002"/>
    <n v="0"/>
    <n v="0"/>
    <n v="0"/>
    <n v="0"/>
    <n v="0"/>
    <n v="0"/>
    <n v="0"/>
    <n v="0"/>
    <n v="334166.87502870214"/>
    <n v="44008.346631921457"/>
    <n v="105319.57234450398"/>
    <n v="160778.42210690552"/>
    <n v="644273.21611203311"/>
    <n v="0"/>
    <n v="0"/>
    <n v="0"/>
    <n v="644273.21611203311"/>
    <n v="0"/>
    <n v="0"/>
    <n v="0"/>
    <n v="0"/>
    <n v="0"/>
    <n v="0"/>
    <n v="0"/>
    <n v="0"/>
    <n v="105525.06307233186"/>
    <n v="13897.198977737324"/>
    <n v="33258.396761947799"/>
    <n v="50771.4989166534"/>
    <n v="203452.15772867037"/>
    <n v="0"/>
    <n v="0"/>
    <n v="0"/>
    <n v="203452.15772867037"/>
  </r>
  <r>
    <s v="Magalsky"/>
    <s v="Short-Lived Assets"/>
    <s v="Customer Service Quality &amp; Reliability"/>
    <s v="Customer Transactional Systems"/>
    <s v="CD"/>
    <s v="AA"/>
    <x v="14"/>
    <s v="Software - 5 yr"/>
    <s v="2024"/>
    <n v="0.47784834680000005"/>
    <n v="0.15089759249999998"/>
    <n v="1266080.3799999999"/>
    <n v="8811.7000000000007"/>
    <n v="6976.01"/>
    <n v="1939.76"/>
    <n v="-32556.179999999935"/>
    <n v="1238123.1599999999"/>
    <n v="41369.160000000003"/>
    <n v="8726.9399999999441"/>
    <n v="64.27"/>
    <n v="73.18999999999069"/>
    <m/>
    <n v="1.0000000009313226E-2"/>
    <n v="2539608.4000000004"/>
    <n v="0"/>
    <n v="0"/>
    <n v="0"/>
    <n v="2539608.4000000004"/>
    <n v="604994.41649891576"/>
    <n v="4210.6562774975609"/>
    <n v="3333.4748457602686"/>
    <n v="926.91110918876814"/>
    <n v="-15556.916791123194"/>
    <n v="591635.10514079186"/>
    <n v="19768.184714504692"/>
    <n v="4170.1538516227656"/>
    <n v="30.711313248835999"/>
    <n v="34.973720502287556"/>
    <n v="0"/>
    <n v="4.7784834724503098E-3"/>
    <n v="1213547.6754593931"/>
    <n v="0"/>
    <n v="0"/>
    <n v="0"/>
    <n v="1213547.6754593931"/>
    <n v="191048.48125348511"/>
    <n v="1329.6643158322499"/>
    <n v="1052.6631142559249"/>
    <n v="292.70511402779999"/>
    <n v="-4912.6491829966399"/>
    <n v="186829.80406249227"/>
    <n v="6242.5066477473001"/>
    <n v="1316.8742358919415"/>
    <n v="9.6981882699749988"/>
    <n v="11.044194795073594"/>
    <n v="0"/>
    <n v="1.5089759264053431E-3"/>
    <n v="383220.79345277697"/>
    <n v="0"/>
    <n v="0"/>
    <n v="0"/>
    <n v="383220.79345277697"/>
  </r>
  <r>
    <s v="Magalsky"/>
    <s v="Short-Lived Assets"/>
    <s v="Customer Service Quality &amp; Reliability"/>
    <s v="Customer Transactional Systems"/>
    <s v="ED"/>
    <s v="WA"/>
    <x v="14"/>
    <s v="Software - 2 yr"/>
    <s v="2024"/>
    <n v="1"/>
    <n v="0"/>
    <m/>
    <m/>
    <m/>
    <m/>
    <m/>
    <m/>
    <m/>
    <m/>
    <m/>
    <n v="123328.06"/>
    <m/>
    <m/>
    <n v="123328.06"/>
    <n v="0"/>
    <n v="0"/>
    <n v="0"/>
    <n v="123328.06"/>
    <n v="0"/>
    <n v="0"/>
    <n v="0"/>
    <n v="0"/>
    <n v="0"/>
    <n v="0"/>
    <n v="0"/>
    <n v="0"/>
    <n v="0"/>
    <n v="123328.06"/>
    <n v="0"/>
    <n v="0"/>
    <n v="123328.06"/>
    <n v="0"/>
    <n v="0"/>
    <n v="0"/>
    <n v="123328.06"/>
    <n v="0"/>
    <n v="0"/>
    <n v="0"/>
    <n v="0"/>
    <n v="0"/>
    <n v="0"/>
    <n v="0"/>
    <n v="0"/>
    <n v="0"/>
    <n v="0"/>
    <n v="0"/>
    <n v="0"/>
    <n v="0"/>
    <n v="0"/>
    <n v="0"/>
    <n v="0"/>
    <n v="0"/>
  </r>
  <r>
    <s v="Magalsky"/>
    <s v="Short-Lived Assets"/>
    <s v="Customer Service Quality &amp; Reliability"/>
    <s v="Customer Transactional Systems"/>
    <s v="ED"/>
    <s v="WA"/>
    <x v="14"/>
    <s v="Software - 5 yr"/>
    <s v="2024"/>
    <n v="1"/>
    <n v="0"/>
    <m/>
    <m/>
    <m/>
    <m/>
    <m/>
    <n v="969518.72"/>
    <n v="25462.43"/>
    <n v="28522.89"/>
    <n v="47184.61"/>
    <n v="288.90999999999997"/>
    <n v="176.12"/>
    <n v="0"/>
    <n v="1071153.6800000002"/>
    <n v="0"/>
    <n v="0"/>
    <n v="0"/>
    <n v="1071153.6800000002"/>
    <n v="0"/>
    <n v="0"/>
    <n v="0"/>
    <n v="0"/>
    <n v="0"/>
    <n v="969518.72"/>
    <n v="25462.43"/>
    <n v="28522.89"/>
    <n v="47184.61"/>
    <n v="288.90999999999997"/>
    <n v="176.12"/>
    <n v="0"/>
    <n v="1071153.6800000002"/>
    <n v="0"/>
    <n v="0"/>
    <n v="0"/>
    <n v="1071153.6800000002"/>
    <n v="0"/>
    <n v="0"/>
    <n v="0"/>
    <n v="0"/>
    <n v="0"/>
    <n v="0"/>
    <n v="0"/>
    <n v="0"/>
    <n v="0"/>
    <n v="0"/>
    <n v="0"/>
    <n v="0"/>
    <n v="0"/>
    <n v="0"/>
    <n v="0"/>
    <n v="0"/>
    <n v="0"/>
  </r>
  <r>
    <s v="Magalsky"/>
    <s v="Programs"/>
    <s v="Performance &amp; Capacity"/>
    <s v="Transportation Electrification"/>
    <s v="ED"/>
    <s v="WA"/>
    <x v="9"/>
    <s v="E Distribution"/>
    <s v="2024"/>
    <n v="1"/>
    <n v="0"/>
    <n v="183258.07"/>
    <n v="1452334.0699999998"/>
    <n v="51155.479999999996"/>
    <n v="30314.05"/>
    <n v="312547.83"/>
    <n v="88327.420000000013"/>
    <n v="54336.66"/>
    <n v="144513.91999999998"/>
    <n v="345634.2"/>
    <n v="107119.11"/>
    <n v="322209.34999999998"/>
    <n v="51664.86"/>
    <n v="3143415.02"/>
    <n v="0"/>
    <n v="0"/>
    <n v="0"/>
    <n v="3143415.02"/>
    <n v="183258.07"/>
    <n v="1452334.0699999998"/>
    <n v="51155.479999999996"/>
    <n v="30314.05"/>
    <n v="312547.83"/>
    <n v="88327.420000000013"/>
    <n v="54336.66"/>
    <n v="144513.91999999998"/>
    <n v="345634.2"/>
    <n v="107119.11"/>
    <n v="322209.34999999998"/>
    <n v="51664.86"/>
    <n v="3143415.02"/>
    <n v="0"/>
    <n v="0"/>
    <n v="0"/>
    <n v="3143415.02"/>
    <n v="0"/>
    <n v="0"/>
    <n v="0"/>
    <n v="0"/>
    <n v="0"/>
    <n v="0"/>
    <n v="0"/>
    <n v="0"/>
    <n v="0"/>
    <n v="0"/>
    <n v="0"/>
    <n v="0"/>
    <n v="0"/>
    <n v="0"/>
    <n v="0"/>
    <n v="0"/>
    <n v="0"/>
  </r>
  <r>
    <s v="New (Actual)"/>
    <s v="Programs"/>
    <s v="Asset Condition"/>
    <s v="Asset Lifecycle Management"/>
    <s v="ED"/>
    <s v="AN"/>
    <x v="2"/>
    <s v="Production - Hydro"/>
    <s v="2024"/>
    <n v="0.65539999999999998"/>
    <n v="0"/>
    <m/>
    <m/>
    <m/>
    <m/>
    <m/>
    <m/>
    <m/>
    <m/>
    <m/>
    <m/>
    <n v="799865"/>
    <n v="71360.63"/>
    <n v="871225.63"/>
    <n v="0"/>
    <n v="0"/>
    <n v="0"/>
    <n v="871225.63"/>
    <n v="0"/>
    <n v="0"/>
    <n v="0"/>
    <n v="0"/>
    <n v="0"/>
    <n v="0"/>
    <n v="0"/>
    <n v="0"/>
    <n v="0"/>
    <n v="0"/>
    <n v="524231.52100000001"/>
    <n v="46769.756902000001"/>
    <n v="571001.277902"/>
    <n v="0"/>
    <n v="0"/>
    <n v="0"/>
    <n v="571001.277902"/>
    <n v="0"/>
    <n v="0"/>
    <n v="0"/>
    <n v="0"/>
    <n v="0"/>
    <n v="0"/>
    <n v="0"/>
    <n v="0"/>
    <n v="0"/>
    <n v="0"/>
    <n v="0"/>
    <n v="0"/>
    <n v="0"/>
    <n v="0"/>
    <n v="0"/>
    <n v="0"/>
    <n v="0"/>
  </r>
  <r>
    <s v="New (Actual)"/>
    <s v="Programs"/>
    <s v="Asset Condition"/>
    <s v="Asset Lifecycle Management"/>
    <s v="ED"/>
    <s v="AN"/>
    <x v="4"/>
    <s v="Production - Other"/>
    <s v="2024"/>
    <n v="0.65539999999999998"/>
    <n v="0"/>
    <m/>
    <m/>
    <m/>
    <m/>
    <m/>
    <n v="87610.02"/>
    <m/>
    <m/>
    <m/>
    <m/>
    <m/>
    <m/>
    <n v="87610.02"/>
    <n v="0"/>
    <n v="0"/>
    <n v="0"/>
    <n v="87610.02"/>
    <n v="0"/>
    <n v="0"/>
    <n v="0"/>
    <n v="0"/>
    <n v="0"/>
    <n v="57419.607108000004"/>
    <n v="0"/>
    <n v="0"/>
    <n v="0"/>
    <n v="0"/>
    <n v="0"/>
    <n v="0"/>
    <n v="57419.607108000004"/>
    <n v="0"/>
    <n v="0"/>
    <n v="0"/>
    <n v="57419.607108000004"/>
    <n v="0"/>
    <n v="0"/>
    <n v="0"/>
    <n v="0"/>
    <n v="0"/>
    <n v="0"/>
    <n v="0"/>
    <n v="0"/>
    <n v="0"/>
    <n v="0"/>
    <n v="0"/>
    <n v="0"/>
    <n v="0"/>
    <n v="0"/>
    <n v="0"/>
    <n v="0"/>
    <n v="0"/>
  </r>
  <r>
    <s v="New (Actual)"/>
    <s v="Programs"/>
    <s v="Asset Condition"/>
    <s v="Misc. accrual reversals, corrections or additional TTP"/>
    <s v="ED"/>
    <s v="AN"/>
    <x v="2"/>
    <s v="Production - Hydro"/>
    <s v="2024"/>
    <n v="0.65539999999999998"/>
    <n v="0"/>
    <n v="4885.78"/>
    <n v="1625.56"/>
    <n v="522.77"/>
    <n v="536.79999999999995"/>
    <n v="133.22"/>
    <m/>
    <m/>
    <m/>
    <m/>
    <m/>
    <m/>
    <m/>
    <n v="7704.130000000001"/>
    <n v="0"/>
    <n v="0"/>
    <n v="0"/>
    <n v="7704.130000000001"/>
    <n v="3202.1402119999998"/>
    <n v="1065.392024"/>
    <n v="342.62345799999997"/>
    <n v="351.81871999999998"/>
    <n v="87.312387999999999"/>
    <n v="0"/>
    <n v="0"/>
    <n v="0"/>
    <n v="0"/>
    <n v="0"/>
    <n v="0"/>
    <n v="0"/>
    <n v="5049.2868020000005"/>
    <n v="0"/>
    <n v="0"/>
    <n v="0"/>
    <n v="5049.2868020000005"/>
    <n v="0"/>
    <n v="0"/>
    <n v="0"/>
    <n v="0"/>
    <n v="0"/>
    <n v="0"/>
    <n v="0"/>
    <n v="0"/>
    <n v="0"/>
    <n v="0"/>
    <n v="0"/>
    <n v="0"/>
    <n v="0"/>
    <n v="0"/>
    <n v="0"/>
    <n v="0"/>
    <n v="0"/>
  </r>
  <r>
    <s v="New (Actual)"/>
    <s v="Programs"/>
    <s v="Customer Service Quality &amp; Reliability"/>
    <s v="Disaster Resiliency"/>
    <s v="CD"/>
    <s v="AA"/>
    <x v="7"/>
    <s v="Hardware"/>
    <s v="2024"/>
    <n v="0.47784834680000005"/>
    <n v="0.15089759249999998"/>
    <m/>
    <m/>
    <m/>
    <m/>
    <m/>
    <m/>
    <n v="279.27999999999884"/>
    <m/>
    <n v="1.0000000009313226E-2"/>
    <m/>
    <m/>
    <m/>
    <n v="279.29000000000815"/>
    <n v="0"/>
    <n v="0"/>
    <n v="0"/>
    <n v="279.29000000000815"/>
    <n v="0"/>
    <n v="0"/>
    <n v="0"/>
    <n v="0"/>
    <n v="0"/>
    <n v="0"/>
    <n v="133.45348629430345"/>
    <n v="0"/>
    <n v="4.7784834724503098E-3"/>
    <n v="0"/>
    <n v="0"/>
    <n v="0"/>
    <n v="133.4582647777759"/>
    <n v="0"/>
    <n v="0"/>
    <n v="0"/>
    <n v="133.4582647777759"/>
    <n v="0"/>
    <n v="0"/>
    <n v="0"/>
    <n v="0"/>
    <n v="0"/>
    <n v="0"/>
    <n v="42.142679633399823"/>
    <n v="0"/>
    <n v="1.5089759264053431E-3"/>
    <n v="0"/>
    <n v="0"/>
    <n v="0"/>
    <n v="42.144188609326228"/>
    <n v="0"/>
    <n v="0"/>
    <n v="0"/>
    <n v="42.144188609326228"/>
  </r>
  <r>
    <s v="New (Actual)"/>
    <s v="Programs"/>
    <s v="Customer Service Quality &amp; Reliability"/>
    <s v="Disaster Resiliency"/>
    <s v="CD"/>
    <s v="AA"/>
    <x v="14"/>
    <s v="Software - 3 yr"/>
    <s v="2024"/>
    <n v="0.47784834680000005"/>
    <n v="0.15089759249999998"/>
    <m/>
    <m/>
    <m/>
    <m/>
    <m/>
    <m/>
    <n v="13.83"/>
    <m/>
    <n v="64089.549999999996"/>
    <n v="735.51"/>
    <m/>
    <n v="0"/>
    <n v="64838.89"/>
    <n v="0"/>
    <n v="0"/>
    <n v="0"/>
    <n v="64838.89"/>
    <n v="0"/>
    <n v="0"/>
    <n v="0"/>
    <n v="0"/>
    <n v="0"/>
    <n v="0"/>
    <n v="6.6086426362440003"/>
    <n v="0"/>
    <n v="30625.085514655941"/>
    <n v="351.46223755486801"/>
    <n v="0"/>
    <n v="0"/>
    <n v="30983.156394847054"/>
    <n v="0"/>
    <n v="0"/>
    <n v="0"/>
    <n v="30983.156394847054"/>
    <n v="0"/>
    <n v="0"/>
    <n v="0"/>
    <n v="0"/>
    <n v="0"/>
    <n v="0"/>
    <n v="2.0869137042749997"/>
    <n v="0"/>
    <n v="9670.958799408374"/>
    <n v="110.98668825967499"/>
    <n v="0"/>
    <n v="0"/>
    <n v="9784.0324013723239"/>
    <n v="0"/>
    <n v="0"/>
    <n v="0"/>
    <n v="9784.0324013723239"/>
  </r>
  <r>
    <s v="New (Actual)"/>
    <s v="Programs"/>
    <s v="Mandatory &amp; Compliance"/>
    <s v="Operational Safety and Compliance"/>
    <s v="ED"/>
    <s v="AN"/>
    <x v="7"/>
    <s v="General - Structures"/>
    <s v="2024"/>
    <n v="0.68266000000000004"/>
    <n v="0"/>
    <m/>
    <m/>
    <m/>
    <m/>
    <m/>
    <m/>
    <n v="18451.68"/>
    <m/>
    <m/>
    <m/>
    <m/>
    <n v="0"/>
    <n v="18451.68"/>
    <n v="0"/>
    <n v="0"/>
    <n v="0"/>
    <n v="18451.68"/>
    <n v="0"/>
    <n v="0"/>
    <n v="0"/>
    <n v="0"/>
    <n v="0"/>
    <n v="0"/>
    <n v="12596.223868800002"/>
    <n v="0"/>
    <n v="0"/>
    <n v="0"/>
    <n v="0"/>
    <n v="0"/>
    <n v="12596.223868800002"/>
    <n v="0"/>
    <n v="0"/>
    <n v="0"/>
    <n v="12596.223868800002"/>
    <n v="0"/>
    <n v="0"/>
    <n v="0"/>
    <n v="0"/>
    <n v="0"/>
    <n v="0"/>
    <n v="0"/>
    <n v="0"/>
    <n v="0"/>
    <n v="0"/>
    <n v="0"/>
    <n v="0"/>
    <n v="0"/>
    <n v="0"/>
    <n v="0"/>
    <n v="0"/>
    <n v="0"/>
  </r>
  <r>
    <s v="New (Actual)"/>
    <s v="Programs"/>
    <s v="Mandatory &amp; Compliance"/>
    <s v="Operational Safety and Compliance"/>
    <s v="ED"/>
    <s v="AN"/>
    <x v="2"/>
    <s v="Production - Hydro"/>
    <s v="2024"/>
    <n v="0.65539999999999998"/>
    <n v="0"/>
    <m/>
    <m/>
    <m/>
    <m/>
    <m/>
    <n v="999.34"/>
    <n v="7455.9400000000005"/>
    <n v="19573.079999999998"/>
    <n v="16951.169999999998"/>
    <n v="8838.8700000000008"/>
    <n v="47750.42"/>
    <n v="-6826.42"/>
    <n v="94742.400000000009"/>
    <n v="0"/>
    <n v="0"/>
    <n v="0"/>
    <n v="94742.400000000009"/>
    <n v="0"/>
    <n v="0"/>
    <n v="0"/>
    <n v="0"/>
    <n v="0"/>
    <n v="654.96743600000002"/>
    <n v="4886.6230759999999"/>
    <n v="12828.196631999999"/>
    <n v="11109.796817999999"/>
    <n v="5792.995398"/>
    <n v="31295.625268"/>
    <n v="-4474.0356679999995"/>
    <n v="62094.168959999995"/>
    <n v="0"/>
    <n v="0"/>
    <n v="0"/>
    <n v="62094.168959999995"/>
    <n v="0"/>
    <n v="0"/>
    <n v="0"/>
    <n v="0"/>
    <n v="0"/>
    <n v="0"/>
    <n v="0"/>
    <n v="0"/>
    <n v="0"/>
    <n v="0"/>
    <n v="0"/>
    <n v="0"/>
    <n v="0"/>
    <n v="0"/>
    <n v="0"/>
    <n v="0"/>
    <n v="0"/>
  </r>
  <r>
    <s v="New (Actual)"/>
    <s v="Programs"/>
    <s v="Mandatory &amp; Compliance"/>
    <s v="Operational Safety and Compliance"/>
    <s v="ED"/>
    <s v="AN"/>
    <x v="4"/>
    <s v="Production - Other"/>
    <s v="2024"/>
    <n v="0.65539999999999998"/>
    <n v="0"/>
    <m/>
    <m/>
    <m/>
    <m/>
    <m/>
    <m/>
    <n v="3771.06"/>
    <n v="0"/>
    <m/>
    <m/>
    <n v="3833.42"/>
    <m/>
    <n v="7604.48"/>
    <n v="0"/>
    <n v="0"/>
    <n v="0"/>
    <n v="7604.48"/>
    <n v="0"/>
    <n v="0"/>
    <n v="0"/>
    <n v="0"/>
    <n v="0"/>
    <n v="0"/>
    <n v="2471.5527240000001"/>
    <n v="0"/>
    <n v="0"/>
    <n v="0"/>
    <n v="2512.423468"/>
    <n v="0"/>
    <n v="4983.9761920000001"/>
    <n v="0"/>
    <n v="0"/>
    <n v="0"/>
    <n v="4983.9761920000001"/>
    <n v="0"/>
    <n v="0"/>
    <n v="0"/>
    <n v="0"/>
    <n v="0"/>
    <n v="0"/>
    <n v="0"/>
    <n v="0"/>
    <n v="0"/>
    <n v="0"/>
    <n v="0"/>
    <n v="0"/>
    <n v="0"/>
    <n v="0"/>
    <n v="0"/>
    <n v="0"/>
    <n v="0"/>
  </r>
  <r>
    <s v="New (Actual)"/>
    <s v="Programs"/>
    <s v="Mandatory &amp; Compliance"/>
    <s v="Operational Safety and Compliance"/>
    <s v="ED"/>
    <s v="AN"/>
    <x v="5"/>
    <s v="Production - Thermal"/>
    <s v="2024"/>
    <n v="0.65539999999999998"/>
    <n v="0"/>
    <m/>
    <m/>
    <m/>
    <m/>
    <m/>
    <n v="2015.95"/>
    <n v="0"/>
    <n v="50277.88"/>
    <m/>
    <m/>
    <n v="33717.89"/>
    <n v="0"/>
    <n v="86011.72"/>
    <n v="0"/>
    <n v="0"/>
    <n v="0"/>
    <n v="86011.72"/>
    <n v="0"/>
    <n v="0"/>
    <n v="0"/>
    <n v="0"/>
    <n v="0"/>
    <n v="1321.2536299999999"/>
    <n v="0"/>
    <n v="32952.122552000001"/>
    <n v="0"/>
    <n v="0"/>
    <n v="22098.705105999998"/>
    <n v="0"/>
    <n v="56372.081288000001"/>
    <n v="0"/>
    <n v="0"/>
    <n v="0"/>
    <n v="56372.081288000001"/>
    <n v="0"/>
    <n v="0"/>
    <n v="0"/>
    <n v="0"/>
    <n v="0"/>
    <n v="0"/>
    <n v="0"/>
    <n v="0"/>
    <n v="0"/>
    <n v="0"/>
    <n v="0"/>
    <n v="0"/>
    <n v="0"/>
    <n v="0"/>
    <n v="0"/>
    <n v="0"/>
    <n v="0"/>
  </r>
  <r>
    <s v="New (Actual)"/>
    <s v="Programs"/>
    <s v="Performance &amp; Capacity"/>
    <s v="Dynamic Infrastructure Platform Enhancements"/>
    <s v="CD"/>
    <s v="AA"/>
    <x v="14"/>
    <s v="Software - 1 yr"/>
    <s v="2024"/>
    <n v="0.47784834680000005"/>
    <n v="0.15089759249999998"/>
    <m/>
    <m/>
    <m/>
    <m/>
    <m/>
    <m/>
    <m/>
    <m/>
    <n v="263671.18"/>
    <n v="0"/>
    <m/>
    <m/>
    <n v="263671.18"/>
    <n v="0"/>
    <n v="0"/>
    <n v="0"/>
    <n v="263671.18"/>
    <n v="0"/>
    <n v="0"/>
    <n v="0"/>
    <n v="0"/>
    <n v="0"/>
    <n v="0"/>
    <n v="0"/>
    <n v="0"/>
    <n v="125994.83746180523"/>
    <n v="0"/>
    <n v="0"/>
    <n v="0"/>
    <n v="125994.83746180523"/>
    <n v="0"/>
    <n v="0"/>
    <n v="0"/>
    <n v="125994.83746180523"/>
    <n v="0"/>
    <n v="0"/>
    <n v="0"/>
    <n v="0"/>
    <n v="0"/>
    <n v="0"/>
    <n v="0"/>
    <n v="0"/>
    <n v="39787.346273634146"/>
    <n v="0"/>
    <n v="0"/>
    <n v="0"/>
    <n v="39787.346273634146"/>
    <n v="0"/>
    <n v="0"/>
    <n v="0"/>
    <n v="39787.346273634146"/>
  </r>
  <r>
    <s v="New (Actual)"/>
    <s v="Programs"/>
    <s v="Performance &amp; Capacity"/>
    <s v="Dynamic Infrastructure Platform Enhancements"/>
    <s v="CD"/>
    <s v="AA"/>
    <x v="14"/>
    <s v="Software - 5 yr"/>
    <s v="2024"/>
    <n v="0.47784834680000005"/>
    <n v="0.15089759249999998"/>
    <m/>
    <m/>
    <m/>
    <m/>
    <m/>
    <m/>
    <m/>
    <m/>
    <m/>
    <n v="68313.8"/>
    <n v="-21446.73"/>
    <n v="-3506.21"/>
    <n v="43360.860000000008"/>
    <n v="0"/>
    <n v="0"/>
    <n v="0"/>
    <n v="43360.860000000008"/>
    <n v="0"/>
    <n v="0"/>
    <n v="0"/>
    <n v="0"/>
    <n v="0"/>
    <n v="0"/>
    <n v="0"/>
    <n v="0"/>
    <n v="0"/>
    <n v="32643.636393625846"/>
    <n v="-10248.284474765966"/>
    <n v="-1675.4366520336282"/>
    <n v="20719.91526682625"/>
    <n v="0"/>
    <n v="0"/>
    <n v="0"/>
    <n v="20719.91526682625"/>
    <n v="0"/>
    <n v="0"/>
    <n v="0"/>
    <n v="0"/>
    <n v="0"/>
    <n v="0"/>
    <n v="0"/>
    <n v="0"/>
    <n v="0"/>
    <n v="10308.387954526499"/>
    <n v="-3236.2599239975248"/>
    <n v="-529.07864779942497"/>
    <n v="6543.0493827295495"/>
    <n v="0"/>
    <n v="0"/>
    <n v="0"/>
    <n v="6543.0493827295495"/>
  </r>
  <r>
    <s v="New (Actual)"/>
    <s v="Programs"/>
    <s v="Performance &amp; Capacity"/>
    <s v="NexGen Control System Networks"/>
    <s v="CD"/>
    <s v="AA"/>
    <x v="7"/>
    <s v="General - Other"/>
    <s v="2024"/>
    <n v="0.47784834680000005"/>
    <n v="0.15089759249999998"/>
    <n v="45755.02"/>
    <n v="65712.06"/>
    <n v="35223.21"/>
    <n v="-45892.81"/>
    <n v="-20134.8"/>
    <n v="-57831.72"/>
    <n v="2480.42"/>
    <n v="5369.44"/>
    <m/>
    <m/>
    <n v="242591.35"/>
    <n v="3317719.82"/>
    <n v="3590991.9899999998"/>
    <n v="0"/>
    <n v="0"/>
    <n v="0"/>
    <n v="3590991.9899999998"/>
    <n v="21863.960664800936"/>
    <n v="31400.39923582241"/>
    <n v="16831.352667489231"/>
    <n v="-21929.803388506509"/>
    <n v="-9621.3808931486401"/>
    <n v="-27634.7917946005"/>
    <n v="1185.2645963696561"/>
    <n v="2565.7780272417922"/>
    <n v="0"/>
    <n v="0"/>
    <n v="115921.87554548019"/>
    <n v="1585366.9311325937"/>
    <n v="1715949.5857935422"/>
    <n v="0"/>
    <n v="0"/>
    <n v="0"/>
    <n v="1715949.5857935422"/>
    <n v="6904.3223627893485"/>
    <n v="9915.7916522155483"/>
    <n v="5315.0975891219241"/>
    <n v="-6925.1145420599241"/>
    <n v="-3038.2928454689995"/>
    <n v="-8726.6673181340993"/>
    <n v="374.28940638884995"/>
    <n v="810.23556907319983"/>
    <n v="0"/>
    <n v="0"/>
    <n v="36606.450676324872"/>
    <n v="500635.93342753325"/>
    <n v="541872.04597778397"/>
    <n v="0"/>
    <n v="0"/>
    <n v="0"/>
    <n v="541872.04597778397"/>
  </r>
  <r>
    <s v="New (Actual)"/>
    <s v="Programs"/>
    <s v="Performance &amp; Capacity"/>
    <s v="Operational Sustainment"/>
    <s v="CD"/>
    <s v="AA"/>
    <x v="7"/>
    <s v="General - Other"/>
    <s v="2024"/>
    <n v="0.47784834680000005"/>
    <n v="0.15089759249999998"/>
    <m/>
    <m/>
    <m/>
    <m/>
    <m/>
    <m/>
    <n v="5470.47"/>
    <m/>
    <m/>
    <m/>
    <m/>
    <n v="3938.91"/>
    <n v="9409.380000000001"/>
    <n v="0"/>
    <n v="0"/>
    <n v="0"/>
    <n v="9409.380000000001"/>
    <n v="0"/>
    <n v="0"/>
    <n v="0"/>
    <n v="0"/>
    <n v="0"/>
    <n v="0"/>
    <n v="2614.0550457189966"/>
    <n v="0"/>
    <n v="0"/>
    <n v="0"/>
    <n v="0"/>
    <n v="1882.201631693988"/>
    <n v="4496.2566774129846"/>
    <n v="0"/>
    <n v="0"/>
    <n v="0"/>
    <n v="4496.2566774129846"/>
    <n v="0"/>
    <n v="0"/>
    <n v="0"/>
    <n v="0"/>
    <n v="0"/>
    <n v="0"/>
    <n v="825.48075284347499"/>
    <n v="0"/>
    <n v="0"/>
    <n v="0"/>
    <n v="0"/>
    <n v="594.37203607417496"/>
    <n v="1419.8527889176498"/>
    <n v="0"/>
    <n v="0"/>
    <n v="0"/>
    <n v="1419.8527889176498"/>
  </r>
  <r>
    <s v="New (Actual)"/>
    <s v="Programs"/>
    <s v="Performance &amp; Capacity"/>
    <s v="Operational Sustainment"/>
    <s v="ED"/>
    <s v="AN"/>
    <x v="7"/>
    <s v="General - Other"/>
    <s v="2024"/>
    <n v="0.68266000000000004"/>
    <n v="0"/>
    <m/>
    <m/>
    <m/>
    <m/>
    <n v="2746.0099999999998"/>
    <n v="1473.96"/>
    <n v="10621.43"/>
    <n v="157.79"/>
    <n v="119.43"/>
    <m/>
    <n v="12152.11"/>
    <n v="0"/>
    <n v="27270.730000000003"/>
    <n v="0"/>
    <n v="0"/>
    <n v="0"/>
    <n v="27270.730000000003"/>
    <n v="0"/>
    <n v="0"/>
    <n v="0"/>
    <n v="0"/>
    <n v="1874.5911865999999"/>
    <n v="1006.2135336000001"/>
    <n v="7250.8254038000005"/>
    <n v="107.7169214"/>
    <n v="81.530083800000014"/>
    <n v="0"/>
    <n v="8295.7594126000004"/>
    <n v="0"/>
    <n v="18616.636541799999"/>
    <n v="0"/>
    <n v="0"/>
    <n v="0"/>
    <n v="18616.636541799999"/>
    <n v="0"/>
    <n v="0"/>
    <n v="0"/>
    <n v="0"/>
    <n v="0"/>
    <n v="0"/>
    <n v="0"/>
    <n v="0"/>
    <n v="0"/>
    <n v="0"/>
    <n v="0"/>
    <n v="0"/>
    <n v="0"/>
    <n v="0"/>
    <n v="0"/>
    <n v="0"/>
    <n v="0"/>
  </r>
  <r>
    <s v="New (Actual)"/>
    <s v="Programs"/>
    <s v="Performance &amp; Capacity"/>
    <s v="Operational Sustainment"/>
    <s v="ED"/>
    <s v="AN"/>
    <x v="7"/>
    <s v="General - Structures"/>
    <s v="2024"/>
    <n v="0.68266000000000004"/>
    <n v="0"/>
    <m/>
    <m/>
    <m/>
    <m/>
    <m/>
    <m/>
    <m/>
    <n v="26498.87"/>
    <m/>
    <m/>
    <m/>
    <n v="0"/>
    <n v="26498.87"/>
    <n v="0"/>
    <n v="0"/>
    <n v="0"/>
    <n v="26498.87"/>
    <n v="0"/>
    <n v="0"/>
    <n v="0"/>
    <n v="0"/>
    <n v="0"/>
    <n v="0"/>
    <n v="0"/>
    <n v="18089.7185942"/>
    <n v="0"/>
    <n v="0"/>
    <n v="0"/>
    <n v="0"/>
    <n v="18089.7185942"/>
    <n v="0"/>
    <n v="0"/>
    <n v="0"/>
    <n v="18089.7185942"/>
    <n v="0"/>
    <n v="0"/>
    <n v="0"/>
    <n v="0"/>
    <n v="0"/>
    <n v="0"/>
    <n v="0"/>
    <n v="0"/>
    <n v="0"/>
    <n v="0"/>
    <n v="0"/>
    <n v="0"/>
    <n v="0"/>
    <n v="0"/>
    <n v="0"/>
    <n v="0"/>
    <n v="0"/>
  </r>
  <r>
    <s v="New (Actual)"/>
    <s v="Programs"/>
    <s v="Performance &amp; Capacity"/>
    <s v="Operational Sustainment"/>
    <s v="ED"/>
    <s v="AN"/>
    <x v="2"/>
    <s v="Production - Hydro"/>
    <s v="2024"/>
    <n v="0.65539999999999998"/>
    <n v="0"/>
    <m/>
    <m/>
    <m/>
    <m/>
    <n v="197166.68000000002"/>
    <n v="79068.22"/>
    <n v="4367.6099999999997"/>
    <n v="11361.45"/>
    <n v="248819.27000000002"/>
    <n v="275138.32"/>
    <n v="997131.67999999993"/>
    <n v="341962.05"/>
    <n v="2155015.2799999998"/>
    <n v="0"/>
    <n v="0"/>
    <n v="0"/>
    <n v="2155015.2799999998"/>
    <n v="0"/>
    <n v="0"/>
    <n v="0"/>
    <n v="0"/>
    <n v="129223.04207200001"/>
    <n v="51821.311388000002"/>
    <n v="2862.5315939999996"/>
    <n v="7446.2943300000006"/>
    <n v="163076.149558"/>
    <n v="180325.654928"/>
    <n v="653520.10307199997"/>
    <n v="224121.92757"/>
    <n v="1412397.0145120001"/>
    <n v="0"/>
    <n v="0"/>
    <n v="0"/>
    <n v="1412397.0145120001"/>
    <n v="0"/>
    <n v="0"/>
    <n v="0"/>
    <n v="0"/>
    <n v="0"/>
    <n v="0"/>
    <n v="0"/>
    <n v="0"/>
    <n v="0"/>
    <n v="0"/>
    <n v="0"/>
    <n v="0"/>
    <n v="0"/>
    <n v="0"/>
    <n v="0"/>
    <n v="0"/>
    <n v="0"/>
  </r>
  <r>
    <s v="New (Actual)"/>
    <s v="Programs"/>
    <s v="Performance &amp; Capacity"/>
    <s v="Operational Sustainment"/>
    <s v="ED"/>
    <s v="AN"/>
    <x v="4"/>
    <s v="Production - Other"/>
    <s v="2024"/>
    <n v="0.65539999999999998"/>
    <n v="0"/>
    <m/>
    <m/>
    <n v="25003.58"/>
    <n v="27632.82"/>
    <n v="43726.59"/>
    <n v="738392.09"/>
    <n v="526736.12"/>
    <n v="50585.57"/>
    <n v="34712.92"/>
    <n v="122520.57"/>
    <n v="86697.01999999999"/>
    <n v="165664.72"/>
    <n v="1821672"/>
    <n v="0"/>
    <n v="0"/>
    <n v="0"/>
    <n v="1821672"/>
    <n v="0"/>
    <n v="0"/>
    <n v="16387.346332000001"/>
    <n v="18110.550228"/>
    <n v="28658.407085999996"/>
    <n v="483942.17578599998"/>
    <n v="345222.85304799996"/>
    <n v="33153.782577999998"/>
    <n v="22750.847768"/>
    <n v="80299.981578000006"/>
    <n v="56821.22690799999"/>
    <n v="108576.657488"/>
    <n v="1193923.8287999998"/>
    <n v="0"/>
    <n v="0"/>
    <n v="0"/>
    <n v="1193923.8287999998"/>
    <n v="0"/>
    <n v="0"/>
    <n v="0"/>
    <n v="0"/>
    <n v="0"/>
    <n v="0"/>
    <n v="0"/>
    <n v="0"/>
    <n v="0"/>
    <n v="0"/>
    <n v="0"/>
    <n v="0"/>
    <n v="0"/>
    <n v="0"/>
    <n v="0"/>
    <n v="0"/>
    <n v="0"/>
  </r>
  <r>
    <s v="New (Actual)"/>
    <s v="Programs"/>
    <s v="Performance &amp; Capacity"/>
    <s v="Operational Sustainment"/>
    <s v="ED"/>
    <s v="AN"/>
    <x v="5"/>
    <s v="Production - Thermal"/>
    <s v="2024"/>
    <n v="0.65539999999999998"/>
    <n v="0"/>
    <m/>
    <n v="27037.13"/>
    <n v="12938.72"/>
    <n v="51822.42"/>
    <n v="348237.39"/>
    <n v="202150.33"/>
    <n v="14585.200000000012"/>
    <n v="16728.2"/>
    <n v="1212.19"/>
    <n v="35403.200000000004"/>
    <n v="1212.19"/>
    <n v="191353.52"/>
    <n v="902680.48999999976"/>
    <n v="0"/>
    <n v="0"/>
    <n v="0"/>
    <n v="902680.48999999976"/>
    <n v="0"/>
    <n v="17720.135001999999"/>
    <n v="8480.0370879999991"/>
    <n v="33964.414067999998"/>
    <n v="228234.78540600001"/>
    <n v="132489.32628199999"/>
    <n v="9559.1400800000065"/>
    <n v="10963.66228"/>
    <n v="794.46932600000002"/>
    <n v="23203.257280000002"/>
    <n v="794.46932600000002"/>
    <n v="125413.097008"/>
    <n v="591616.79314600001"/>
    <n v="0"/>
    <n v="0"/>
    <n v="0"/>
    <n v="591616.79314600001"/>
    <n v="0"/>
    <n v="0"/>
    <n v="0"/>
    <n v="0"/>
    <n v="0"/>
    <n v="0"/>
    <n v="0"/>
    <n v="0"/>
    <n v="0"/>
    <n v="0"/>
    <n v="0"/>
    <n v="0"/>
    <n v="0"/>
    <n v="0"/>
    <n v="0"/>
    <n v="0"/>
    <n v="0"/>
  </r>
  <r>
    <s v="New (Actual)"/>
    <s v="Large Distinct Projects"/>
    <s v="Asset Condition"/>
    <s v="KF_ID Fan &amp; Motor Replacement"/>
    <s v="ED"/>
    <s v="AN"/>
    <x v="5"/>
    <s v="Production - Thermal"/>
    <s v="2024"/>
    <n v="0.65539999999999998"/>
    <n v="0"/>
    <m/>
    <m/>
    <m/>
    <m/>
    <m/>
    <m/>
    <n v="3004134.9"/>
    <n v="539781.56999999995"/>
    <n v="45019.88"/>
    <n v="5774.7"/>
    <n v="5905.99"/>
    <n v="2090.33"/>
    <n v="3602707.37"/>
    <n v="0"/>
    <n v="0"/>
    <n v="0"/>
    <n v="3602707.37"/>
    <n v="0"/>
    <n v="0"/>
    <n v="0"/>
    <n v="0"/>
    <n v="0"/>
    <n v="0"/>
    <n v="1968910.0134599998"/>
    <n v="353772.84097799996"/>
    <n v="29506.029351999998"/>
    <n v="3784.7383799999998"/>
    <n v="3870.7858459999998"/>
    <n v="1370.0022819999999"/>
    <n v="2361214.4102980001"/>
    <n v="0"/>
    <n v="0"/>
    <n v="0"/>
    <n v="2361214.4102980001"/>
    <n v="0"/>
    <n v="0"/>
    <n v="0"/>
    <n v="0"/>
    <n v="0"/>
    <n v="0"/>
    <n v="0"/>
    <n v="0"/>
    <n v="0"/>
    <n v="0"/>
    <n v="0"/>
    <n v="0"/>
    <n v="0"/>
    <n v="0"/>
    <n v="0"/>
    <n v="0"/>
    <n v="0"/>
  </r>
  <r>
    <s v="New (Actual)"/>
    <s v="Large Distinct Projects"/>
    <s v="Asset Condition"/>
    <s v="Metro 115kV Substation"/>
    <s v="ED"/>
    <s v="AN"/>
    <x v="3"/>
    <s v="Transmission"/>
    <s v="2024"/>
    <n v="0.65539999999999998"/>
    <n v="0"/>
    <n v="-8490.91"/>
    <m/>
    <m/>
    <m/>
    <m/>
    <m/>
    <m/>
    <m/>
    <m/>
    <m/>
    <m/>
    <m/>
    <n v="-8490.91"/>
    <n v="0"/>
    <n v="0"/>
    <n v="0"/>
    <n v="-8490.91"/>
    <n v="-5564.9424140000001"/>
    <n v="0"/>
    <n v="0"/>
    <n v="0"/>
    <n v="0"/>
    <n v="0"/>
    <n v="0"/>
    <n v="0"/>
    <n v="0"/>
    <n v="0"/>
    <n v="0"/>
    <n v="0"/>
    <n v="-5564.9424140000001"/>
    <n v="0"/>
    <n v="0"/>
    <n v="0"/>
    <n v="-5564.9424140000001"/>
    <n v="0"/>
    <n v="0"/>
    <n v="0"/>
    <n v="0"/>
    <n v="0"/>
    <n v="0"/>
    <n v="0"/>
    <n v="0"/>
    <n v="0"/>
    <n v="0"/>
    <n v="0"/>
    <n v="0"/>
    <n v="0"/>
    <n v="0"/>
    <n v="0"/>
    <n v="0"/>
    <n v="0"/>
  </r>
  <r>
    <s v="New (Actual)"/>
    <s v="Large Distinct Projects"/>
    <s v="Asset Condition"/>
    <s v="Metro 115kV Substation"/>
    <s v="ED"/>
    <s v="WA"/>
    <x v="9"/>
    <s v="E Distribution"/>
    <s v="2024"/>
    <n v="1"/>
    <n v="0"/>
    <m/>
    <m/>
    <m/>
    <m/>
    <m/>
    <m/>
    <m/>
    <n v="9538737"/>
    <n v="505816.1"/>
    <n v="867300.1"/>
    <n v="173509.46"/>
    <n v="12312.99"/>
    <n v="11097675.65"/>
    <n v="0"/>
    <n v="0"/>
    <n v="0"/>
    <n v="11097675.65"/>
    <n v="0"/>
    <n v="0"/>
    <n v="0"/>
    <n v="0"/>
    <n v="0"/>
    <n v="0"/>
    <n v="0"/>
    <n v="9538737"/>
    <n v="505816.1"/>
    <n v="867300.1"/>
    <n v="173509.46"/>
    <n v="12312.99"/>
    <n v="11097675.65"/>
    <n v="0"/>
    <n v="0"/>
    <n v="0"/>
    <n v="11097675.65"/>
    <n v="0"/>
    <n v="0"/>
    <n v="0"/>
    <n v="0"/>
    <n v="0"/>
    <n v="0"/>
    <n v="0"/>
    <n v="0"/>
    <n v="0"/>
    <n v="0"/>
    <n v="0"/>
    <n v="0"/>
    <n v="0"/>
    <n v="0"/>
    <n v="0"/>
    <n v="0"/>
    <n v="0"/>
  </r>
  <r>
    <s v="New (Actual)"/>
    <s v="Large Distinct Projects"/>
    <s v="Asset Condition"/>
    <s v="Palouse Service Center"/>
    <s v="CD"/>
    <s v="AN"/>
    <x v="7"/>
    <s v="General - Other"/>
    <s v="2024"/>
    <n v="0.52713639880000007"/>
    <n v="0.16611495299999998"/>
    <m/>
    <m/>
    <m/>
    <m/>
    <m/>
    <m/>
    <m/>
    <m/>
    <m/>
    <m/>
    <m/>
    <n v="42565.17"/>
    <n v="42565.17"/>
    <n v="0"/>
    <n v="0"/>
    <n v="0"/>
    <n v="42565.17"/>
    <n v="0"/>
    <n v="0"/>
    <n v="0"/>
    <n v="0"/>
    <n v="0"/>
    <n v="0"/>
    <n v="0"/>
    <n v="0"/>
    <n v="0"/>
    <n v="0"/>
    <n v="0"/>
    <n v="22437.650428109799"/>
    <n v="22437.650428109799"/>
    <n v="0"/>
    <n v="0"/>
    <n v="0"/>
    <n v="22437.650428109799"/>
    <n v="0"/>
    <n v="0"/>
    <n v="0"/>
    <n v="0"/>
    <n v="0"/>
    <n v="0"/>
    <n v="0"/>
    <n v="0"/>
    <n v="0"/>
    <n v="0"/>
    <n v="0"/>
    <n v="7070.7112139870087"/>
    <n v="7070.7112139870087"/>
    <n v="0"/>
    <n v="0"/>
    <n v="0"/>
    <n v="7070.7112139870087"/>
  </r>
  <r>
    <s v="New (Actual)"/>
    <s v="Large Distinct Projects"/>
    <s v="Asset Condition"/>
    <s v="Palouse Service Center"/>
    <s v="CD"/>
    <s v="AN"/>
    <x v="7"/>
    <s v="General - Structures"/>
    <s v="2024"/>
    <n v="0.52713639880000007"/>
    <n v="0.16611495299999998"/>
    <m/>
    <m/>
    <m/>
    <m/>
    <m/>
    <m/>
    <m/>
    <m/>
    <m/>
    <n v="9716.43"/>
    <m/>
    <n v="358986.55"/>
    <n v="368702.98"/>
    <n v="0"/>
    <n v="0"/>
    <n v="0"/>
    <n v="368702.98"/>
    <n v="0"/>
    <n v="0"/>
    <n v="0"/>
    <n v="0"/>
    <n v="0"/>
    <n v="0"/>
    <n v="0"/>
    <n v="0"/>
    <n v="0"/>
    <n v="5121.883919392285"/>
    <n v="0"/>
    <n v="189234.87718463616"/>
    <n v="194356.76110402844"/>
    <n v="0"/>
    <n v="0"/>
    <n v="0"/>
    <n v="194356.76110402844"/>
    <n v="0"/>
    <n v="0"/>
    <n v="0"/>
    <n v="0"/>
    <n v="0"/>
    <n v="0"/>
    <n v="0"/>
    <n v="0"/>
    <n v="0"/>
    <n v="1614.0443127777899"/>
    <n v="0"/>
    <n v="59633.03388088214"/>
    <n v="61247.078193659931"/>
    <n v="0"/>
    <n v="0"/>
    <n v="0"/>
    <n v="61247.078193659931"/>
  </r>
  <r>
    <s v="New (Actual)"/>
    <s v="Large Distinct Projects"/>
    <s v="Asset Condition"/>
    <s v="Post Falls HED Redevelopment Program"/>
    <s v="CD"/>
    <s v="AA"/>
    <x v="7"/>
    <s v="General - Other"/>
    <s v="2024"/>
    <n v="0.47784834680000005"/>
    <n v="0.15089759249999998"/>
    <m/>
    <m/>
    <m/>
    <m/>
    <m/>
    <m/>
    <m/>
    <m/>
    <m/>
    <m/>
    <m/>
    <n v="206364.26"/>
    <n v="206364.26"/>
    <n v="0"/>
    <n v="0"/>
    <n v="0"/>
    <n v="206364.26"/>
    <n v="0"/>
    <n v="0"/>
    <n v="0"/>
    <n v="0"/>
    <n v="0"/>
    <n v="0"/>
    <n v="0"/>
    <n v="0"/>
    <n v="0"/>
    <n v="0"/>
    <n v="0"/>
    <n v="98610.820479605376"/>
    <n v="98610.820479605376"/>
    <n v="0"/>
    <n v="0"/>
    <n v="0"/>
    <n v="98610.820479605376"/>
    <n v="0"/>
    <n v="0"/>
    <n v="0"/>
    <n v="0"/>
    <n v="0"/>
    <n v="0"/>
    <n v="0"/>
    <n v="0"/>
    <n v="0"/>
    <n v="0"/>
    <n v="0"/>
    <n v="31139.870012044048"/>
    <n v="31139.870012044048"/>
    <n v="0"/>
    <n v="0"/>
    <n v="0"/>
    <n v="31139.870012044048"/>
  </r>
  <r>
    <s v="New (Actual)"/>
    <s v="Large Distinct Projects"/>
    <s v="Asset Condition"/>
    <s v="Transmission Critical Crossing Reinforcement"/>
    <s v="ED"/>
    <s v="AN"/>
    <x v="3"/>
    <s v="Transmission"/>
    <s v="2024"/>
    <n v="0.65539999999999998"/>
    <n v="0"/>
    <m/>
    <m/>
    <m/>
    <m/>
    <m/>
    <m/>
    <m/>
    <m/>
    <m/>
    <m/>
    <n v="886478.58000000007"/>
    <n v="8471.5299999999988"/>
    <n v="894950.1100000001"/>
    <n v="0"/>
    <n v="0"/>
    <n v="0"/>
    <n v="894950.1100000001"/>
    <n v="0"/>
    <n v="0"/>
    <n v="0"/>
    <n v="0"/>
    <n v="0"/>
    <n v="0"/>
    <n v="0"/>
    <n v="0"/>
    <n v="0"/>
    <n v="0"/>
    <n v="580998.06133200007"/>
    <n v="5552.2407619999994"/>
    <n v="586550.30209400004"/>
    <n v="0"/>
    <n v="0"/>
    <n v="0"/>
    <n v="586550.30209400004"/>
    <n v="0"/>
    <n v="0"/>
    <n v="0"/>
    <n v="0"/>
    <n v="0"/>
    <n v="0"/>
    <n v="0"/>
    <n v="0"/>
    <n v="0"/>
    <n v="0"/>
    <n v="0"/>
    <n v="0"/>
    <n v="0"/>
    <n v="0"/>
    <n v="0"/>
    <n v="0"/>
    <n v="0"/>
  </r>
  <r>
    <s v="New (Actual)"/>
    <s v="Large Distinct Projects"/>
    <s v="Mandatory &amp; Compliance"/>
    <s v="Substation - West Plains System Reinforcement Project"/>
    <s v="ED"/>
    <s v="AN"/>
    <x v="3"/>
    <s v="Transmission"/>
    <s v="2024"/>
    <n v="0.65539999999999998"/>
    <n v="0"/>
    <m/>
    <m/>
    <m/>
    <m/>
    <m/>
    <m/>
    <m/>
    <m/>
    <m/>
    <m/>
    <n v="168568.76"/>
    <n v="223631.79"/>
    <n v="392200.55000000005"/>
    <n v="0"/>
    <n v="0"/>
    <n v="0"/>
    <n v="392200.55000000005"/>
    <n v="0"/>
    <n v="0"/>
    <n v="0"/>
    <n v="0"/>
    <n v="0"/>
    <n v="0"/>
    <n v="0"/>
    <n v="0"/>
    <n v="0"/>
    <n v="0"/>
    <n v="110479.965304"/>
    <n v="146568.27516600001"/>
    <n v="257048.24047000002"/>
    <n v="0"/>
    <n v="0"/>
    <n v="0"/>
    <n v="257048.24047000002"/>
    <n v="0"/>
    <n v="0"/>
    <n v="0"/>
    <n v="0"/>
    <n v="0"/>
    <n v="0"/>
    <n v="0"/>
    <n v="0"/>
    <n v="0"/>
    <n v="0"/>
    <n v="0"/>
    <n v="0"/>
    <n v="0"/>
    <n v="0"/>
    <n v="0"/>
    <n v="0"/>
    <n v="0"/>
  </r>
  <r>
    <s v="Kinney"/>
    <s v="EIM"/>
    <s v="Performance &amp; Capacity"/>
    <s v="Energy Market Modernization &amp; Operational Efficiency"/>
    <s v="ED"/>
    <s v="AN"/>
    <x v="14"/>
    <s v="Software - 5 yr"/>
    <s v="2024"/>
    <n v="0.68266000000000004"/>
    <n v="0"/>
    <n v="11970.75"/>
    <n v="1686.52"/>
    <n v="-800.6"/>
    <n v="800.02"/>
    <n v="0"/>
    <n v="205819.08"/>
    <n v="13853.98"/>
    <n v="5260.3300000000163"/>
    <n v="3263.61"/>
    <n v="949.59"/>
    <n v="134478.31"/>
    <n v="30405.829999999987"/>
    <n v="407687.41999999993"/>
    <n v="0"/>
    <n v="0"/>
    <n v="0"/>
    <n v="407687.41999999993"/>
    <n v="8171.9521950000008"/>
    <n v="1151.3197432000002"/>
    <n v="-546.53759600000001"/>
    <n v="546.14165320000006"/>
    <n v="0"/>
    <n v="140504.45315280001"/>
    <n v="9457.5579868000004"/>
    <n v="3591.0168778000116"/>
    <n v="2227.9360026000004"/>
    <n v="648.24710940000011"/>
    <n v="91802.963104599999"/>
    <n v="20756.843907799994"/>
    <n v="278311.89413720003"/>
    <n v="0"/>
    <n v="0"/>
    <n v="0"/>
    <n v="278311.89413720003"/>
    <n v="0"/>
    <n v="0"/>
    <n v="0"/>
    <n v="0"/>
    <n v="0"/>
    <n v="0"/>
    <n v="0"/>
    <n v="0"/>
    <n v="0"/>
    <n v="0"/>
    <n v="0"/>
    <n v="0"/>
    <n v="0"/>
    <n v="0"/>
    <n v="0"/>
    <n v="0"/>
    <n v="0"/>
  </r>
  <r>
    <s v="Kinney"/>
    <s v="EIM"/>
    <s v="Performance &amp; Capacity"/>
    <s v="Misc. accrual reversals, corrections or additional TTP"/>
    <s v="ED"/>
    <s v="AN"/>
    <x v="7"/>
    <s v="Hardware"/>
    <s v="2024"/>
    <n v="0.68266000000000004"/>
    <n v="0"/>
    <m/>
    <m/>
    <m/>
    <m/>
    <m/>
    <m/>
    <n v="587450.76999999979"/>
    <m/>
    <m/>
    <m/>
    <m/>
    <m/>
    <n v="587450.76999999979"/>
    <n v="0"/>
    <n v="0"/>
    <n v="0"/>
    <n v="587450.76999999979"/>
    <n v="0"/>
    <n v="0"/>
    <n v="0"/>
    <n v="0"/>
    <n v="0"/>
    <n v="0"/>
    <n v="401029.14264819986"/>
    <n v="0"/>
    <n v="0"/>
    <n v="0"/>
    <n v="0"/>
    <n v="0"/>
    <n v="401029.14264819986"/>
    <n v="0"/>
    <n v="0"/>
    <n v="0"/>
    <n v="401029.14264819986"/>
    <n v="0"/>
    <n v="0"/>
    <n v="0"/>
    <n v="0"/>
    <n v="0"/>
    <n v="0"/>
    <n v="0"/>
    <n v="0"/>
    <n v="0"/>
    <n v="0"/>
    <n v="0"/>
    <n v="0"/>
    <n v="0"/>
    <n v="0"/>
    <n v="0"/>
    <n v="0"/>
    <n v="0"/>
  </r>
  <r>
    <s v="Kinney"/>
    <s v="EIM"/>
    <s v="Performance &amp; Capacity"/>
    <s v="Misc. accrual reversals, corrections or additional TTP"/>
    <s v="ED"/>
    <s v="AN"/>
    <x v="14"/>
    <s v="Software - 5 yr"/>
    <s v="2024"/>
    <n v="0.68266000000000004"/>
    <n v="0"/>
    <m/>
    <m/>
    <m/>
    <m/>
    <m/>
    <m/>
    <n v="-587450.77000000095"/>
    <m/>
    <m/>
    <m/>
    <m/>
    <m/>
    <n v="-587450.77000000095"/>
    <n v="0"/>
    <n v="0"/>
    <n v="0"/>
    <n v="-587450.77000000095"/>
    <n v="0"/>
    <n v="0"/>
    <n v="0"/>
    <n v="0"/>
    <n v="0"/>
    <n v="0"/>
    <n v="-401029.14264820068"/>
    <n v="0"/>
    <n v="0"/>
    <n v="0"/>
    <n v="0"/>
    <n v="0"/>
    <n v="-401029.14264820068"/>
    <n v="0"/>
    <n v="0"/>
    <n v="0"/>
    <n v="-401029.14264820068"/>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1E5744-5844-4E61-98FA-B7CDC2F9052D}"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N22" firstHeaderRow="0" firstDataRow="1" firstDataCol="1"/>
  <pivotFields count="62">
    <pivotField showAll="0"/>
    <pivotField showAll="0"/>
    <pivotField showAll="0"/>
    <pivotField showAll="0"/>
    <pivotField showAll="0"/>
    <pivotField showAll="0"/>
    <pivotField axis="axisRow" showAll="0">
      <items count="19">
        <item x="9"/>
        <item x="11"/>
        <item x="7"/>
        <item x="15"/>
        <item x="16"/>
        <item x="0"/>
        <item x="14"/>
        <item x="2"/>
        <item x="4"/>
        <item x="5"/>
        <item x="13"/>
        <item x="10"/>
        <item x="1"/>
        <item x="17"/>
        <item x="6"/>
        <item x="3"/>
        <item x="8"/>
        <item x="12"/>
        <item t="default"/>
      </items>
    </pivotField>
    <pivotField showAll="0"/>
    <pivotField showAll="0"/>
    <pivotField numFmtId="10"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dataField="1" numFmtId="165" showAll="0"/>
    <pivotField dataField="1" numFmtId="165" showAll="0"/>
    <pivotField dataField="1" numFmtId="165" showAll="0"/>
    <pivotField dataField="1"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 dataField="1" numFmtId="165" showAll="0"/>
    <pivotField dataField="1" numFmtId="165" showAll="0"/>
    <pivotField dataField="1"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 dataField="1" numFmtId="165" showAll="0"/>
    <pivotField dataField="1" numFmtId="165" showAll="0"/>
    <pivotField dataField="1" numFmtId="165" showAll="0"/>
  </pivotFields>
  <rowFields count="1">
    <field x="6"/>
  </rowFields>
  <rowItems count="19">
    <i>
      <x/>
    </i>
    <i>
      <x v="1"/>
    </i>
    <i>
      <x v="2"/>
    </i>
    <i>
      <x v="3"/>
    </i>
    <i>
      <x v="4"/>
    </i>
    <i>
      <x v="5"/>
    </i>
    <i>
      <x v="6"/>
    </i>
    <i>
      <x v="7"/>
    </i>
    <i>
      <x v="8"/>
    </i>
    <i>
      <x v="9"/>
    </i>
    <i>
      <x v="10"/>
    </i>
    <i>
      <x v="11"/>
    </i>
    <i>
      <x v="12"/>
    </i>
    <i>
      <x v="13"/>
    </i>
    <i>
      <x v="14"/>
    </i>
    <i>
      <x v="15"/>
    </i>
    <i>
      <x v="16"/>
    </i>
    <i>
      <x v="17"/>
    </i>
    <i t="grand">
      <x/>
    </i>
  </rowItems>
  <colFields count="1">
    <field x="-2"/>
  </colFields>
  <colItems count="12">
    <i>
      <x/>
    </i>
    <i i="1">
      <x v="1"/>
    </i>
    <i i="2">
      <x v="2"/>
    </i>
    <i i="3">
      <x v="3"/>
    </i>
    <i i="4">
      <x v="4"/>
    </i>
    <i i="5">
      <x v="5"/>
    </i>
    <i i="6">
      <x v="6"/>
    </i>
    <i i="7">
      <x v="7"/>
    </i>
    <i i="8">
      <x v="8"/>
    </i>
    <i i="9">
      <x v="9"/>
    </i>
    <i i="10">
      <x v="10"/>
    </i>
    <i i="11">
      <x v="11"/>
    </i>
  </colItems>
  <dataFields count="12">
    <dataField name="Sum of System Total Q4 2021" fld="24" baseField="0" baseItem="0"/>
    <dataField name="Sum of System Total 2022" fld="25" baseField="0" baseItem="0"/>
    <dataField name="Sum of System Total 2023" fld="26" baseField="0" baseItem="0"/>
    <dataField name="Sum of System Total 2024" fld="27" baseField="0" baseItem="0"/>
    <dataField name="Sum of WA-E Total Q4 2021" fld="41" baseField="0" baseItem="0"/>
    <dataField name="Sum of WA-E Total 2022" fld="42" baseField="0" baseItem="0"/>
    <dataField name="Sum of WA-E Total 2023" fld="43" baseField="0" baseItem="0"/>
    <dataField name="Sum of WA-E Total 2024" fld="44" baseField="0" baseItem="0"/>
    <dataField name="Sum of WA-G Total Q4 2021" fld="58" baseField="0" baseItem="0"/>
    <dataField name="Sum of WA-G Total 2022" fld="59" baseField="0" baseItem="0"/>
    <dataField name="Sum of WA-G Total 2023" fld="60" baseField="0" baseItem="0"/>
    <dataField name="Sum of WA-G Total 2024" fld="61"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29AF9-2D52-4A81-A9BE-769D4A773921}">
  <dimension ref="B1:Q144"/>
  <sheetViews>
    <sheetView showGridLines="0" tabSelected="1" zoomScaleNormal="100" zoomScaleSheetLayoutView="100" workbookViewId="0">
      <pane ySplit="13" topLeftCell="A14" activePane="bottomLeft" state="frozen"/>
      <selection pane="bottomLeft" activeCell="B5" sqref="B5:K10"/>
    </sheetView>
  </sheetViews>
  <sheetFormatPr defaultRowHeight="12.75"/>
  <cols>
    <col min="1" max="1" width="3.28515625" customWidth="1"/>
    <col min="2" max="2" width="11.7109375" customWidth="1"/>
    <col min="3" max="3" width="57" customWidth="1"/>
    <col min="4" max="4" width="16" customWidth="1"/>
    <col min="5" max="5" width="14.7109375" customWidth="1"/>
    <col min="6" max="6" width="16" customWidth="1"/>
    <col min="7" max="7" width="13.5703125" customWidth="1"/>
    <col min="8" max="8" width="12" style="38" customWidth="1"/>
    <col min="9" max="9" width="15.28515625" style="38" customWidth="1"/>
    <col min="10" max="10" width="15" style="38" customWidth="1"/>
    <col min="11" max="11" width="15.140625" style="38" customWidth="1"/>
    <col min="12" max="12" width="14.85546875" customWidth="1"/>
    <col min="13" max="13" width="72" customWidth="1"/>
    <col min="14" max="14" width="11.42578125" customWidth="1"/>
    <col min="15" max="15" width="16.85546875" bestFit="1" customWidth="1"/>
    <col min="16" max="16" width="19.7109375" bestFit="1" customWidth="1"/>
  </cols>
  <sheetData>
    <row r="1" spans="2:17">
      <c r="B1" s="405" t="s">
        <v>288</v>
      </c>
      <c r="C1" s="405"/>
      <c r="D1" s="405"/>
      <c r="E1" s="405"/>
      <c r="F1" s="405"/>
      <c r="G1" s="405"/>
      <c r="H1" s="405"/>
      <c r="I1" s="405"/>
      <c r="J1" s="405"/>
      <c r="K1" s="405"/>
    </row>
    <row r="2" spans="2:17">
      <c r="B2" s="405" t="s">
        <v>224</v>
      </c>
      <c r="C2" s="405"/>
      <c r="D2" s="405"/>
      <c r="E2" s="405"/>
      <c r="F2" s="405"/>
      <c r="G2" s="405"/>
      <c r="H2" s="405"/>
      <c r="I2" s="405"/>
      <c r="J2" s="405"/>
      <c r="K2" s="405"/>
    </row>
    <row r="3" spans="2:17">
      <c r="B3" s="405" t="s">
        <v>821</v>
      </c>
      <c r="C3" s="405"/>
      <c r="D3" s="405"/>
      <c r="E3" s="405"/>
      <c r="F3" s="405"/>
      <c r="G3" s="405"/>
      <c r="H3" s="405"/>
      <c r="I3" s="405"/>
      <c r="J3" s="405"/>
      <c r="K3" s="405"/>
    </row>
    <row r="4" spans="2:17" ht="3" customHeight="1">
      <c r="B4" s="39"/>
      <c r="C4" s="39"/>
      <c r="D4" s="39"/>
      <c r="E4" s="39"/>
      <c r="F4" s="39"/>
      <c r="G4" s="39"/>
      <c r="H4" s="39"/>
      <c r="I4" s="39"/>
      <c r="J4" s="39"/>
      <c r="K4" s="39"/>
    </row>
    <row r="5" spans="2:17" ht="12.75" customHeight="1">
      <c r="B5" s="406" t="s">
        <v>839</v>
      </c>
      <c r="C5" s="406"/>
      <c r="D5" s="406"/>
      <c r="E5" s="406"/>
      <c r="F5" s="406"/>
      <c r="G5" s="406"/>
      <c r="H5" s="406"/>
      <c r="I5" s="406"/>
      <c r="J5" s="406"/>
      <c r="K5" s="406"/>
      <c r="M5" s="16"/>
      <c r="N5" s="16"/>
      <c r="O5" s="16"/>
      <c r="P5" s="16"/>
      <c r="Q5" s="16"/>
    </row>
    <row r="6" spans="2:17">
      <c r="B6" s="406"/>
      <c r="C6" s="406"/>
      <c r="D6" s="406"/>
      <c r="E6" s="406"/>
      <c r="F6" s="406"/>
      <c r="G6" s="406"/>
      <c r="H6" s="406"/>
      <c r="I6" s="406"/>
      <c r="J6" s="406"/>
      <c r="K6" s="406"/>
      <c r="M6" s="16"/>
      <c r="N6" s="16"/>
      <c r="O6" s="16"/>
      <c r="P6" s="16"/>
      <c r="Q6" s="16"/>
    </row>
    <row r="7" spans="2:17">
      <c r="B7" s="406"/>
      <c r="C7" s="406"/>
      <c r="D7" s="406"/>
      <c r="E7" s="406"/>
      <c r="F7" s="406"/>
      <c r="G7" s="406"/>
      <c r="H7" s="406"/>
      <c r="I7" s="406"/>
      <c r="J7" s="406"/>
      <c r="K7" s="406"/>
      <c r="M7" s="16"/>
      <c r="N7" s="16"/>
      <c r="P7" s="16"/>
    </row>
    <row r="8" spans="2:17">
      <c r="B8" s="406"/>
      <c r="C8" s="406"/>
      <c r="D8" s="406"/>
      <c r="E8" s="406"/>
      <c r="F8" s="406"/>
      <c r="G8" s="406"/>
      <c r="H8" s="406"/>
      <c r="I8" s="406"/>
      <c r="J8" s="406"/>
      <c r="K8" s="406"/>
      <c r="O8" s="16"/>
    </row>
    <row r="9" spans="2:17">
      <c r="B9" s="406"/>
      <c r="C9" s="406"/>
      <c r="D9" s="406"/>
      <c r="E9" s="406"/>
      <c r="F9" s="406"/>
      <c r="G9" s="406"/>
      <c r="H9" s="406"/>
      <c r="I9" s="406"/>
      <c r="J9" s="406"/>
      <c r="K9" s="406"/>
    </row>
    <row r="10" spans="2:17" ht="44.25" customHeight="1">
      <c r="B10" s="406"/>
      <c r="C10" s="406"/>
      <c r="D10" s="406"/>
      <c r="E10" s="406"/>
      <c r="F10" s="406"/>
      <c r="G10" s="406"/>
      <c r="H10" s="406"/>
      <c r="I10" s="406"/>
      <c r="J10" s="406"/>
      <c r="K10" s="406"/>
    </row>
    <row r="11" spans="2:17" s="45" customFormat="1" ht="11.25">
      <c r="B11" s="93"/>
      <c r="C11" s="93"/>
      <c r="D11" s="94" t="s">
        <v>236</v>
      </c>
      <c r="E11" s="94" t="s">
        <v>237</v>
      </c>
      <c r="F11" s="94" t="s">
        <v>238</v>
      </c>
      <c r="G11" s="94" t="s">
        <v>239</v>
      </c>
      <c r="H11" s="94" t="s">
        <v>240</v>
      </c>
      <c r="I11" s="94" t="s">
        <v>241</v>
      </c>
      <c r="J11" s="94" t="s">
        <v>242</v>
      </c>
      <c r="K11" s="94" t="s">
        <v>820</v>
      </c>
      <c r="L11" s="94" t="s">
        <v>869</v>
      </c>
    </row>
    <row r="12" spans="2:17" ht="39.75" customHeight="1">
      <c r="C12" s="23"/>
      <c r="D12" s="40" t="s">
        <v>621</v>
      </c>
      <c r="E12" s="40" t="s">
        <v>622</v>
      </c>
      <c r="F12" s="40" t="s">
        <v>225</v>
      </c>
      <c r="G12" s="40" t="s">
        <v>226</v>
      </c>
      <c r="H12" s="119" t="s">
        <v>281</v>
      </c>
      <c r="I12" s="40" t="s">
        <v>384</v>
      </c>
      <c r="J12" s="40" t="s">
        <v>630</v>
      </c>
      <c r="K12" s="40" t="s">
        <v>631</v>
      </c>
      <c r="L12" s="40" t="s">
        <v>871</v>
      </c>
    </row>
    <row r="13" spans="2:17" ht="18" customHeight="1" thickBot="1">
      <c r="B13" s="87" t="s">
        <v>72</v>
      </c>
      <c r="C13" s="87" t="s">
        <v>227</v>
      </c>
      <c r="D13" s="111" t="s">
        <v>228</v>
      </c>
      <c r="E13" s="111" t="s">
        <v>228</v>
      </c>
      <c r="F13" s="111" t="s">
        <v>228</v>
      </c>
      <c r="G13" s="111"/>
      <c r="H13" s="120"/>
      <c r="I13" s="111" t="s">
        <v>634</v>
      </c>
      <c r="J13" s="111" t="s">
        <v>633</v>
      </c>
      <c r="K13" s="111" t="s">
        <v>633</v>
      </c>
      <c r="L13" s="111" t="s">
        <v>632</v>
      </c>
      <c r="M13" s="40" t="s">
        <v>830</v>
      </c>
    </row>
    <row r="14" spans="2:17" s="16" customFormat="1">
      <c r="B14" s="16" t="str">
        <f>_xlfn.XLOOKUP(C14,'TTP Detail - Attachment B'!D:D,'TTP Detail - Attachment B'!A:A)</f>
        <v>New (Actual)</v>
      </c>
      <c r="C14" s="16" t="s">
        <v>596</v>
      </c>
      <c r="D14" s="49">
        <v>0</v>
      </c>
      <c r="E14" s="49">
        <f>SUMIFS('TTP Detail - Attachment B'!AB:AB,'TTP Detail - Attachment B'!I:I,"2024",'TTP Detail - Attachment B'!D:D,'Variance Summary - Attachment A'!C14)</f>
        <v>958835.65</v>
      </c>
      <c r="F14" s="50">
        <f t="shared" ref="F14:F45" si="0">+E14-D14</f>
        <v>958835.65</v>
      </c>
      <c r="G14" s="51" t="str">
        <f t="shared" ref="G14:G45" si="1">+IFERROR(F14/D14,"100%")</f>
        <v>100%</v>
      </c>
      <c r="H14" s="21" t="str">
        <f t="shared" ref="H14:H45" si="2">IFERROR(IF(AND(ABS(F14)&gt;=500000,ABS(G14)&gt;=10%),"yes",""),"")</f>
        <v>yes</v>
      </c>
      <c r="I14" s="92" t="s">
        <v>569</v>
      </c>
      <c r="J14" s="21"/>
      <c r="K14" s="21"/>
      <c r="L14" s="21" t="s">
        <v>786</v>
      </c>
      <c r="M14" s="16" t="s">
        <v>840</v>
      </c>
    </row>
    <row r="15" spans="2:17" s="16" customFormat="1">
      <c r="B15" s="16" t="str">
        <f>_xlfn.XLOOKUP(C15,'TTP Detail - Attachment B'!D:D,'TTP Detail - Attachment B'!A:A)</f>
        <v>Kensok</v>
      </c>
      <c r="C15" s="16" t="s">
        <v>103</v>
      </c>
      <c r="D15" s="49">
        <v>2119113</v>
      </c>
      <c r="E15" s="49">
        <f>SUMIFS('TTP Detail - Attachment B'!AB:AB,'TTP Detail - Attachment B'!I:I,"2024",'TTP Detail - Attachment B'!D:D,'Variance Summary - Attachment A'!C15)</f>
        <v>107001.59</v>
      </c>
      <c r="F15" s="50">
        <f t="shared" si="0"/>
        <v>-2012111.41</v>
      </c>
      <c r="G15" s="51">
        <f t="shared" si="1"/>
        <v>-0.9495064255657909</v>
      </c>
      <c r="H15" s="21" t="str">
        <f t="shared" si="2"/>
        <v>yes</v>
      </c>
      <c r="I15" s="92" t="s">
        <v>680</v>
      </c>
      <c r="J15" s="21"/>
      <c r="K15" s="21" t="s">
        <v>786</v>
      </c>
      <c r="L15" s="21" t="s">
        <v>883</v>
      </c>
    </row>
    <row r="16" spans="2:17" s="16" customFormat="1">
      <c r="B16" s="16" t="str">
        <f>_xlfn.XLOOKUP(C16,'TTP Detail - Attachment B'!D:D,'TTP Detail - Attachment B'!A:A)</f>
        <v>Thackston</v>
      </c>
      <c r="C16" s="16" t="s">
        <v>207</v>
      </c>
      <c r="D16" s="49">
        <v>2623988</v>
      </c>
      <c r="E16" s="49">
        <f>SUMIFS('TTP Detail - Attachment B'!AB:AB,'TTP Detail - Attachment B'!I:I,"2024",'TTP Detail - Attachment B'!D:D,'Variance Summary - Attachment A'!C16)</f>
        <v>1001715.8799999999</v>
      </c>
      <c r="F16" s="50">
        <f t="shared" si="0"/>
        <v>-1622272.12</v>
      </c>
      <c r="G16" s="51">
        <f t="shared" si="1"/>
        <v>-0.61824677551879048</v>
      </c>
      <c r="H16" s="21" t="str">
        <f t="shared" si="2"/>
        <v>yes</v>
      </c>
      <c r="I16" s="92" t="s">
        <v>677</v>
      </c>
      <c r="J16" s="21"/>
      <c r="K16" s="21"/>
      <c r="L16" s="21" t="s">
        <v>884</v>
      </c>
    </row>
    <row r="17" spans="2:13" s="16" customFormat="1">
      <c r="B17" s="16" t="str">
        <f>_xlfn.XLOOKUP(C17,'TTP Detail - Attachment B'!D:D,'TTP Detail - Attachment B'!A:A)</f>
        <v>Kensok</v>
      </c>
      <c r="C17" s="16" t="s">
        <v>108</v>
      </c>
      <c r="D17" s="50">
        <v>800003</v>
      </c>
      <c r="E17" s="49">
        <f>SUMIFS('TTP Detail - Attachment B'!AB:AB,'TTP Detail - Attachment B'!I:I,"2024",'TTP Detail - Attachment B'!D:D,'Variance Summary - Attachment A'!C17)</f>
        <v>1553950.9800000004</v>
      </c>
      <c r="F17" s="50">
        <f t="shared" si="0"/>
        <v>753947.98000000045</v>
      </c>
      <c r="G17" s="51">
        <f t="shared" si="1"/>
        <v>0.94243144088209729</v>
      </c>
      <c r="H17" s="21" t="str">
        <f t="shared" si="2"/>
        <v>yes</v>
      </c>
      <c r="I17" s="92" t="s">
        <v>659</v>
      </c>
      <c r="J17" s="21" t="s">
        <v>767</v>
      </c>
      <c r="K17" s="21" t="s">
        <v>768</v>
      </c>
      <c r="L17" s="21" t="s">
        <v>885</v>
      </c>
    </row>
    <row r="18" spans="2:13" s="16" customFormat="1">
      <c r="B18" s="16" t="s">
        <v>186</v>
      </c>
      <c r="C18" s="16" t="s">
        <v>624</v>
      </c>
      <c r="D18" s="49">
        <v>999998</v>
      </c>
      <c r="E18" s="49">
        <f>SUMIFS('TTP Detail - Attachment B'!AB:AB,'TTP Detail - Attachment B'!I:I,"2024",'TTP Detail - Attachment B'!D:D,'Variance Summary - Attachment A'!C18)</f>
        <v>0</v>
      </c>
      <c r="F18" s="50">
        <f t="shared" si="0"/>
        <v>-999998</v>
      </c>
      <c r="G18" s="51">
        <f t="shared" si="1"/>
        <v>-1</v>
      </c>
      <c r="H18" s="21" t="str">
        <f t="shared" si="2"/>
        <v>yes</v>
      </c>
      <c r="I18" s="92" t="s">
        <v>672</v>
      </c>
      <c r="J18" s="21"/>
      <c r="K18" s="21"/>
      <c r="L18" s="21" t="s">
        <v>886</v>
      </c>
    </row>
    <row r="19" spans="2:13" s="16" customFormat="1">
      <c r="B19" s="16" t="str">
        <f>_xlfn.XLOOKUP(C19,'TTP Detail - Attachment B'!D:D,'TTP Detail - Attachment B'!A:A)</f>
        <v>Thackston</v>
      </c>
      <c r="C19" s="16" t="s">
        <v>229</v>
      </c>
      <c r="D19" s="49">
        <v>0</v>
      </c>
      <c r="E19" s="49">
        <f>SUMIFS('TTP Detail - Attachment B'!AB:AB,'TTP Detail - Attachment B'!I:I,"2024",'TTP Detail - Attachment B'!D:D,'Variance Summary - Attachment A'!C19)</f>
        <v>9616560.9500000011</v>
      </c>
      <c r="F19" s="50">
        <f t="shared" si="0"/>
        <v>9616560.9500000011</v>
      </c>
      <c r="G19" s="51" t="str">
        <f t="shared" si="1"/>
        <v>100%</v>
      </c>
      <c r="H19" s="21" t="str">
        <f t="shared" si="2"/>
        <v>yes</v>
      </c>
      <c r="I19" s="92" t="s">
        <v>693</v>
      </c>
      <c r="J19" s="21" t="s">
        <v>796</v>
      </c>
      <c r="K19" s="21" t="s">
        <v>797</v>
      </c>
      <c r="L19" s="21" t="s">
        <v>811</v>
      </c>
    </row>
    <row r="20" spans="2:13" s="16" customFormat="1">
      <c r="B20" s="16" t="str">
        <f>_xlfn.XLOOKUP(C20,'TTP Detail - Attachment B'!D:D,'TTP Detail - Attachment B'!A:A)</f>
        <v>Thackston</v>
      </c>
      <c r="C20" s="16" t="s">
        <v>347</v>
      </c>
      <c r="D20" s="49">
        <v>0</v>
      </c>
      <c r="E20" s="49">
        <f>SUMIFS('TTP Detail - Attachment B'!AB:AB,'TTP Detail - Attachment B'!I:I,"2024",'TTP Detail - Attachment B'!D:D,'Variance Summary - Attachment A'!C20)</f>
        <v>2091896.46</v>
      </c>
      <c r="F20" s="50">
        <f t="shared" si="0"/>
        <v>2091896.46</v>
      </c>
      <c r="G20" s="51" t="str">
        <f t="shared" si="1"/>
        <v>100%</v>
      </c>
      <c r="H20" s="21" t="str">
        <f t="shared" si="2"/>
        <v>yes</v>
      </c>
      <c r="I20" s="92" t="s">
        <v>695</v>
      </c>
      <c r="J20" s="21"/>
      <c r="K20" s="21" t="s">
        <v>801</v>
      </c>
      <c r="L20" s="21" t="s">
        <v>887</v>
      </c>
    </row>
    <row r="21" spans="2:13" s="16" customFormat="1">
      <c r="B21" s="16" t="s">
        <v>135</v>
      </c>
      <c r="C21" s="16" t="s">
        <v>627</v>
      </c>
      <c r="D21" s="49">
        <v>4598545</v>
      </c>
      <c r="E21" s="49">
        <f>SUMIFS('TTP Detail - Attachment B'!AB:AB,'TTP Detail - Attachment B'!I:I,"2024",'TTP Detail - Attachment B'!D:D,'Variance Summary - Attachment A'!C21)</f>
        <v>0</v>
      </c>
      <c r="F21" s="50">
        <f t="shared" si="0"/>
        <v>-4598545</v>
      </c>
      <c r="G21" s="51">
        <f t="shared" si="1"/>
        <v>-1</v>
      </c>
      <c r="H21" s="21" t="str">
        <f t="shared" si="2"/>
        <v>yes</v>
      </c>
      <c r="I21" s="92" t="s">
        <v>686</v>
      </c>
      <c r="J21" s="21"/>
      <c r="K21" s="21"/>
      <c r="L21" s="21" t="s">
        <v>777</v>
      </c>
      <c r="M21" s="16" t="s">
        <v>840</v>
      </c>
    </row>
    <row r="22" spans="2:13" s="16" customFormat="1">
      <c r="B22" s="16" t="str">
        <f>_xlfn.XLOOKUP(C22,'TTP Detail - Attachment B'!D:D,'TTP Detail - Attachment B'!A:A)</f>
        <v>Thackston</v>
      </c>
      <c r="C22" s="16" t="s">
        <v>200</v>
      </c>
      <c r="D22" s="49">
        <v>3877380</v>
      </c>
      <c r="E22" s="49">
        <f>SUMIFS('TTP Detail - Attachment B'!AB:AB,'TTP Detail - Attachment B'!I:I,"2024",'TTP Detail - Attachment B'!D:D,'Variance Summary - Attachment A'!C22)</f>
        <v>360570.33999999997</v>
      </c>
      <c r="F22" s="50">
        <f t="shared" si="0"/>
        <v>-3516809.66</v>
      </c>
      <c r="G22" s="51">
        <f t="shared" si="1"/>
        <v>-0.90700670555890839</v>
      </c>
      <c r="H22" s="21" t="str">
        <f t="shared" si="2"/>
        <v>yes</v>
      </c>
      <c r="I22" s="92" t="s">
        <v>684</v>
      </c>
      <c r="J22" s="21" t="s">
        <v>789</v>
      </c>
      <c r="K22" s="21" t="s">
        <v>790</v>
      </c>
      <c r="L22" s="21" t="s">
        <v>888</v>
      </c>
    </row>
    <row r="23" spans="2:13" s="16" customFormat="1">
      <c r="B23" s="16" t="str">
        <f>_xlfn.XLOOKUP(C23,'TTP Detail - Attachment B'!D:D,'TTP Detail - Attachment B'!A:A)</f>
        <v>Kensok</v>
      </c>
      <c r="C23" s="16" t="s">
        <v>109</v>
      </c>
      <c r="D23" s="49">
        <v>1485787</v>
      </c>
      <c r="E23" s="49">
        <f>SUMIFS('TTP Detail - Attachment B'!AB:AB,'TTP Detail - Attachment B'!I:I,"2024",'TTP Detail - Attachment B'!D:D,'Variance Summary - Attachment A'!C23)</f>
        <v>747449.84</v>
      </c>
      <c r="F23" s="50">
        <f t="shared" si="0"/>
        <v>-738337.16</v>
      </c>
      <c r="G23" s="54">
        <f t="shared" si="1"/>
        <v>-0.49693338277963128</v>
      </c>
      <c r="H23" s="21" t="str">
        <f t="shared" si="2"/>
        <v>yes</v>
      </c>
      <c r="I23" s="92" t="s">
        <v>667</v>
      </c>
      <c r="J23" s="21"/>
      <c r="K23" s="21" t="s">
        <v>774</v>
      </c>
      <c r="L23" s="21" t="s">
        <v>889</v>
      </c>
    </row>
    <row r="24" spans="2:13" s="16" customFormat="1">
      <c r="B24" s="16" t="str">
        <f>_xlfn.XLOOKUP(C24,'TTP Detail - Attachment B'!D:D,'TTP Detail - Attachment B'!A:A)</f>
        <v>Magalsky</v>
      </c>
      <c r="C24" s="16" t="s">
        <v>124</v>
      </c>
      <c r="D24" s="49">
        <v>6300000</v>
      </c>
      <c r="E24" s="49">
        <f>SUMIFS('TTP Detail - Attachment B'!AB:AB,'TTP Detail - Attachment B'!I:I,"2024",'TTP Detail - Attachment B'!D:D,'Variance Summary - Attachment A'!C24)</f>
        <v>10413570.389999999</v>
      </c>
      <c r="F24" s="50">
        <f t="shared" si="0"/>
        <v>4113570.3899999987</v>
      </c>
      <c r="G24" s="51">
        <f t="shared" si="1"/>
        <v>0.65294768095238076</v>
      </c>
      <c r="H24" s="21" t="str">
        <f t="shared" si="2"/>
        <v>yes</v>
      </c>
      <c r="I24" s="92" t="s">
        <v>638</v>
      </c>
      <c r="J24" s="21" t="s">
        <v>738</v>
      </c>
      <c r="K24" s="21" t="s">
        <v>739</v>
      </c>
      <c r="L24" s="21" t="s">
        <v>890</v>
      </c>
    </row>
    <row r="25" spans="2:13" s="16" customFormat="1">
      <c r="B25" s="16" t="str">
        <f>_xlfn.XLOOKUP(C25,'TTP Detail - Attachment B'!D:D,'TTP Detail - Attachment B'!A:A)</f>
        <v>Magalsky</v>
      </c>
      <c r="C25" s="16" t="s">
        <v>125</v>
      </c>
      <c r="D25" s="49">
        <v>4700000</v>
      </c>
      <c r="E25" s="49">
        <f>SUMIFS('TTP Detail - Attachment B'!AB:AB,'TTP Detail - Attachment B'!I:I,"2024",'TTP Detail - Attachment B'!D:D,'Variance Summary - Attachment A'!C25)</f>
        <v>3408938.3900000006</v>
      </c>
      <c r="F25" s="50">
        <f t="shared" si="0"/>
        <v>-1291061.6099999994</v>
      </c>
      <c r="G25" s="51">
        <f t="shared" si="1"/>
        <v>-0.27469395957446796</v>
      </c>
      <c r="H25" s="21" t="str">
        <f t="shared" si="2"/>
        <v>yes</v>
      </c>
      <c r="I25" s="92" t="s">
        <v>676</v>
      </c>
      <c r="J25" s="21"/>
      <c r="K25" s="21" t="s">
        <v>784</v>
      </c>
      <c r="L25" s="21" t="s">
        <v>891</v>
      </c>
    </row>
    <row r="26" spans="2:13" s="16" customFormat="1">
      <c r="B26" s="16" t="str">
        <f>_xlfn.XLOOKUP(C26,'TTP Detail - Attachment B'!D:D,'TTP Detail - Attachment B'!A:A)</f>
        <v>Magalsky</v>
      </c>
      <c r="C26" s="16" t="s">
        <v>126</v>
      </c>
      <c r="D26" s="49">
        <v>3749987</v>
      </c>
      <c r="E26" s="49">
        <f>SUMIFS('TTP Detail - Attachment B'!AB:AB,'TTP Detail - Attachment B'!I:I,"2024",'TTP Detail - Attachment B'!D:D,'Variance Summary - Attachment A'!C26)</f>
        <v>5203137.3100000005</v>
      </c>
      <c r="F26" s="50">
        <f t="shared" si="0"/>
        <v>1453150.3100000005</v>
      </c>
      <c r="G26" s="51">
        <f t="shared" si="1"/>
        <v>0.38750809269472147</v>
      </c>
      <c r="H26" s="21" t="str">
        <f t="shared" si="2"/>
        <v>yes</v>
      </c>
      <c r="I26" s="92" t="s">
        <v>651</v>
      </c>
      <c r="J26" s="21" t="s">
        <v>757</v>
      </c>
      <c r="K26" s="21" t="s">
        <v>758</v>
      </c>
      <c r="L26" s="21" t="s">
        <v>784</v>
      </c>
    </row>
    <row r="27" spans="2:13" s="16" customFormat="1">
      <c r="B27" s="16" t="str">
        <f>_xlfn.XLOOKUP(C27,'TTP Detail - Attachment B'!D:D,'TTP Detail - Attachment B'!A:A)</f>
        <v>Kensok</v>
      </c>
      <c r="C27" s="16" t="s">
        <v>110</v>
      </c>
      <c r="D27" s="49">
        <v>1972626</v>
      </c>
      <c r="E27" s="49">
        <f>SUMIFS('TTP Detail - Attachment B'!AB:AB,'TTP Detail - Attachment B'!I:I,"2024",'TTP Detail - Attachment B'!D:D,'Variance Summary - Attachment A'!C27)</f>
        <v>3209454.95</v>
      </c>
      <c r="F27" s="50">
        <f t="shared" si="0"/>
        <v>1236828.9500000002</v>
      </c>
      <c r="G27" s="51">
        <f t="shared" si="1"/>
        <v>0.62699617160069887</v>
      </c>
      <c r="H27" s="21" t="str">
        <f t="shared" si="2"/>
        <v>yes</v>
      </c>
      <c r="I27" s="92" t="s">
        <v>655</v>
      </c>
      <c r="J27" s="21"/>
      <c r="K27" s="21" t="s">
        <v>763</v>
      </c>
      <c r="L27" s="21" t="s">
        <v>758</v>
      </c>
    </row>
    <row r="28" spans="2:13" s="16" customFormat="1">
      <c r="B28" s="16" t="str">
        <f>_xlfn.XLOOKUP(C28,'TTP Detail - Attachment B'!D:D,'TTP Detail - Attachment B'!A:A)</f>
        <v>Kensok</v>
      </c>
      <c r="C28" s="16" t="s">
        <v>88</v>
      </c>
      <c r="D28" s="49">
        <v>2461518</v>
      </c>
      <c r="E28" s="49">
        <f>SUMIFS('TTP Detail - Attachment B'!AB:AB,'TTP Detail - Attachment B'!I:I,"2024",'TTP Detail - Attachment B'!D:D,'Variance Summary - Attachment A'!C28)</f>
        <v>1876037.76</v>
      </c>
      <c r="F28" s="50">
        <f t="shared" si="0"/>
        <v>-585480.24</v>
      </c>
      <c r="G28" s="51">
        <f t="shared" si="1"/>
        <v>-0.2378533246557612</v>
      </c>
      <c r="H28" s="21" t="str">
        <f t="shared" si="2"/>
        <v>yes</v>
      </c>
      <c r="I28" s="92" t="s">
        <v>662</v>
      </c>
      <c r="J28" s="21"/>
      <c r="K28" s="21" t="s">
        <v>770</v>
      </c>
      <c r="L28" s="21" t="s">
        <v>770</v>
      </c>
    </row>
    <row r="29" spans="2:13" s="16" customFormat="1">
      <c r="B29" s="16" t="str">
        <f>_xlfn.XLOOKUP(C29,'TTP Detail - Attachment B'!D:D,'TTP Detail - Attachment B'!A:A)</f>
        <v>Rosentrater</v>
      </c>
      <c r="C29" s="16" t="s">
        <v>167</v>
      </c>
      <c r="D29" s="49">
        <v>10999980</v>
      </c>
      <c r="E29" s="49">
        <f>SUMIFS('TTP Detail - Attachment B'!AB:AB,'TTP Detail - Attachment B'!I:I,"2024",'TTP Detail - Attachment B'!D:D,'Variance Summary - Attachment A'!C29)</f>
        <v>12454715.650000002</v>
      </c>
      <c r="F29" s="50">
        <f t="shared" si="0"/>
        <v>1454735.6500000022</v>
      </c>
      <c r="G29" s="51">
        <f t="shared" si="1"/>
        <v>0.13224893590715639</v>
      </c>
      <c r="H29" s="21" t="str">
        <f t="shared" si="2"/>
        <v>yes</v>
      </c>
      <c r="I29" s="92" t="s">
        <v>650</v>
      </c>
      <c r="J29" s="21" t="s">
        <v>756</v>
      </c>
      <c r="K29" s="21"/>
      <c r="L29" s="21" t="s">
        <v>892</v>
      </c>
    </row>
    <row r="30" spans="2:13" s="16" customFormat="1">
      <c r="B30" s="16" t="str">
        <f>_xlfn.XLOOKUP(C30,'TTP Detail - Attachment B'!D:D,'TTP Detail - Attachment B'!A:A)</f>
        <v>Rosentrater</v>
      </c>
      <c r="C30" s="16" t="s">
        <v>611</v>
      </c>
      <c r="D30" s="49">
        <v>7000013</v>
      </c>
      <c r="E30" s="49">
        <f>SUMIFS('TTP Detail - Attachment B'!AB:AB,'TTP Detail - Attachment B'!I:I,"2024",'TTP Detail - Attachment B'!D:D,'Variance Summary - Attachment A'!C30)</f>
        <v>9323733.629999999</v>
      </c>
      <c r="F30" s="50">
        <f t="shared" si="0"/>
        <v>2323720.629999999</v>
      </c>
      <c r="G30" s="51">
        <f t="shared" si="1"/>
        <v>0.33195947350383476</v>
      </c>
      <c r="H30" s="21" t="str">
        <f t="shared" si="2"/>
        <v>yes</v>
      </c>
      <c r="I30" s="92" t="s">
        <v>644</v>
      </c>
      <c r="J30" s="21"/>
      <c r="K30" s="21" t="s">
        <v>747</v>
      </c>
      <c r="L30" s="21" t="s">
        <v>893</v>
      </c>
      <c r="M30" t="s">
        <v>822</v>
      </c>
    </row>
    <row r="31" spans="2:13" s="16" customFormat="1">
      <c r="B31" s="16" t="str">
        <f>_xlfn.XLOOKUP(C31,'TTP Detail - Attachment B'!D:D,'TTP Detail - Attachment B'!A:A)</f>
        <v>Rosentrater</v>
      </c>
      <c r="C31" s="16" t="s">
        <v>182</v>
      </c>
      <c r="D31" s="49">
        <v>1200000</v>
      </c>
      <c r="E31" s="49">
        <f>SUMIFS('TTP Detail - Attachment B'!AB:AB,'TTP Detail - Attachment B'!I:I,"2024",'TTP Detail - Attachment B'!D:D,'Variance Summary - Attachment A'!C31)</f>
        <v>286972.78999999998</v>
      </c>
      <c r="F31" s="50">
        <f t="shared" si="0"/>
        <v>-913027.21</v>
      </c>
      <c r="G31" s="51">
        <f t="shared" si="1"/>
        <v>-0.76085600833333333</v>
      </c>
      <c r="H31" s="21" t="str">
        <f t="shared" si="2"/>
        <v>yes</v>
      </c>
      <c r="I31" s="92" t="s">
        <v>669</v>
      </c>
      <c r="J31" s="21" t="s">
        <v>777</v>
      </c>
      <c r="K31" s="21" t="s">
        <v>778</v>
      </c>
      <c r="L31" s="21" t="s">
        <v>894</v>
      </c>
    </row>
    <row r="32" spans="2:13" s="16" customFormat="1">
      <c r="B32" s="16" t="str">
        <f>_xlfn.XLOOKUP(C32,'TTP Detail - Attachment B'!D:D,'TTP Detail - Attachment B'!A:A)</f>
        <v>Rosentrater</v>
      </c>
      <c r="C32" s="16" t="s">
        <v>147</v>
      </c>
      <c r="D32" s="49">
        <v>5399987</v>
      </c>
      <c r="E32" s="49">
        <f>SUMIFS('TTP Detail - Attachment B'!AB:AB,'TTP Detail - Attachment B'!I:I,"2024",'TTP Detail - Attachment B'!D:D,'Variance Summary - Attachment A'!C32)</f>
        <v>4444429.92</v>
      </c>
      <c r="F32" s="50">
        <f t="shared" si="0"/>
        <v>-955557.08000000007</v>
      </c>
      <c r="G32" s="51">
        <f t="shared" si="1"/>
        <v>-0.17695544081865383</v>
      </c>
      <c r="H32" s="21" t="str">
        <f t="shared" si="2"/>
        <v>yes</v>
      </c>
      <c r="I32" s="92" t="s">
        <v>671</v>
      </c>
      <c r="J32" s="21" t="s">
        <v>780</v>
      </c>
      <c r="K32" s="21" t="s">
        <v>764</v>
      </c>
      <c r="L32" s="21" t="s">
        <v>895</v>
      </c>
    </row>
    <row r="33" spans="2:13" s="16" customFormat="1">
      <c r="B33" s="16" t="str">
        <f>_xlfn.XLOOKUP(C33,'TTP Detail - Attachment B'!D:D,'TTP Detail - Attachment B'!A:A)</f>
        <v>Rosentrater</v>
      </c>
      <c r="C33" s="16" t="s">
        <v>179</v>
      </c>
      <c r="D33" s="49">
        <v>6000012</v>
      </c>
      <c r="E33" s="49">
        <f>SUMIFS('TTP Detail - Attachment B'!AB:AB,'TTP Detail - Attachment B'!I:I,"2024",'TTP Detail - Attachment B'!D:D,'Variance Summary - Attachment A'!C33)</f>
        <v>4199063.9399999995</v>
      </c>
      <c r="F33" s="50">
        <f t="shared" si="0"/>
        <v>-1800948.0600000005</v>
      </c>
      <c r="G33" s="54">
        <f t="shared" si="1"/>
        <v>-0.30015740968518073</v>
      </c>
      <c r="H33" s="21" t="str">
        <f t="shared" si="2"/>
        <v>yes</v>
      </c>
      <c r="I33" s="92" t="s">
        <v>678</v>
      </c>
      <c r="J33" s="21"/>
      <c r="K33" s="21" t="s">
        <v>752</v>
      </c>
      <c r="L33" s="21" t="s">
        <v>896</v>
      </c>
    </row>
    <row r="34" spans="2:13" s="16" customFormat="1">
      <c r="B34" s="16" t="str">
        <f>_xlfn.XLOOKUP(C34,'TTP Detail - Attachment B'!D:D,'TTP Detail - Attachment B'!A:A)</f>
        <v>Kensok</v>
      </c>
      <c r="C34" s="16" t="s">
        <v>111</v>
      </c>
      <c r="D34" s="49">
        <v>5681768</v>
      </c>
      <c r="E34" s="49">
        <f>SUMIFS('TTP Detail - Attachment B'!AB:AB,'TTP Detail - Attachment B'!I:I,"2024",'TTP Detail - Attachment B'!D:D,'Variance Summary - Attachment A'!C34)</f>
        <v>3499211.25</v>
      </c>
      <c r="F34" s="50">
        <f t="shared" si="0"/>
        <v>-2182556.75</v>
      </c>
      <c r="G34" s="51">
        <f t="shared" si="1"/>
        <v>-0.38413338066601804</v>
      </c>
      <c r="H34" s="21" t="str">
        <f t="shared" si="2"/>
        <v>yes</v>
      </c>
      <c r="I34" s="92" t="s">
        <v>681</v>
      </c>
      <c r="J34" s="21" t="s">
        <v>787</v>
      </c>
      <c r="K34" s="21" t="s">
        <v>788</v>
      </c>
      <c r="L34" s="21" t="s">
        <v>897</v>
      </c>
    </row>
    <row r="35" spans="2:13" s="16" customFormat="1">
      <c r="B35" s="16" t="str">
        <f>_xlfn.XLOOKUP(C35,'TTP Detail - Attachment B'!D:D,'TTP Detail - Attachment B'!A:A)</f>
        <v>Kensok</v>
      </c>
      <c r="C35" s="16" t="s">
        <v>112</v>
      </c>
      <c r="D35" s="49">
        <v>5789674</v>
      </c>
      <c r="E35" s="49">
        <f>SUMIFS('TTP Detail - Attachment B'!AB:AB,'TTP Detail - Attachment B'!I:I,"2024",'TTP Detail - Attachment B'!D:D,'Variance Summary - Attachment A'!C35)</f>
        <v>5039103.91</v>
      </c>
      <c r="F35" s="50">
        <f t="shared" si="0"/>
        <v>-750570.08999999985</v>
      </c>
      <c r="G35" s="51">
        <f t="shared" si="1"/>
        <v>-0.12963943911177034</v>
      </c>
      <c r="H35" s="21" t="str">
        <f t="shared" si="2"/>
        <v>yes</v>
      </c>
      <c r="I35" s="92" t="s">
        <v>668</v>
      </c>
      <c r="J35" s="21" t="s">
        <v>775</v>
      </c>
      <c r="K35" s="21" t="s">
        <v>776</v>
      </c>
      <c r="L35" s="21" t="s">
        <v>898</v>
      </c>
      <c r="M35" s="92"/>
    </row>
    <row r="36" spans="2:13" s="16" customFormat="1">
      <c r="B36" s="16" t="str">
        <f>_xlfn.XLOOKUP(C36,'TTP Detail - Attachment B'!D:D,'TTP Detail - Attachment B'!A:A)</f>
        <v>Kensok</v>
      </c>
      <c r="C36" s="16" t="s">
        <v>113</v>
      </c>
      <c r="D36" s="49">
        <v>2695981</v>
      </c>
      <c r="E36" s="49">
        <f>SUMIFS('TTP Detail - Attachment B'!AB:AB,'TTP Detail - Attachment B'!I:I,"2024",'TTP Detail - Attachment B'!D:D,'Variance Summary - Attachment A'!C36)</f>
        <v>4047100.02</v>
      </c>
      <c r="F36" s="50">
        <f t="shared" si="0"/>
        <v>1351119.02</v>
      </c>
      <c r="G36" s="54">
        <f t="shared" si="1"/>
        <v>0.5011604384452264</v>
      </c>
      <c r="H36" s="21" t="str">
        <f t="shared" si="2"/>
        <v>yes</v>
      </c>
      <c r="I36" s="92" t="s">
        <v>653</v>
      </c>
      <c r="J36" s="21" t="s">
        <v>760</v>
      </c>
      <c r="K36" s="21" t="s">
        <v>761</v>
      </c>
      <c r="L36" s="21" t="s">
        <v>899</v>
      </c>
    </row>
    <row r="37" spans="2:13" s="16" customFormat="1">
      <c r="B37" s="16" t="str">
        <f>_xlfn.XLOOKUP(C37,'TTP Detail - Attachment B'!D:D,'TTP Detail - Attachment B'!A:A)</f>
        <v>Kensok</v>
      </c>
      <c r="C37" s="16" t="s">
        <v>114</v>
      </c>
      <c r="D37" s="49">
        <v>2115997</v>
      </c>
      <c r="E37" s="49">
        <f>SUMIFS('TTP Detail - Attachment B'!AB:AB,'TTP Detail - Attachment B'!I:I,"2024",'TTP Detail - Attachment B'!D:D,'Variance Summary - Attachment A'!C37)</f>
        <v>1606638.5599999998</v>
      </c>
      <c r="F37" s="50">
        <f t="shared" si="0"/>
        <v>-509358.44000000018</v>
      </c>
      <c r="G37" s="51">
        <f t="shared" si="1"/>
        <v>-0.24071794052638079</v>
      </c>
      <c r="H37" s="21" t="str">
        <f t="shared" si="2"/>
        <v>yes</v>
      </c>
      <c r="I37" s="92" t="s">
        <v>661</v>
      </c>
      <c r="J37" s="21" t="s">
        <v>769</v>
      </c>
      <c r="K37" s="21"/>
      <c r="L37" s="21" t="s">
        <v>736</v>
      </c>
    </row>
    <row r="38" spans="2:13" s="16" customFormat="1">
      <c r="B38" s="16" t="str">
        <f>_xlfn.XLOOKUP(C38,'TTP Detail - Attachment B'!D:D,'TTP Detail - Attachment B'!A:A)</f>
        <v>Kensok</v>
      </c>
      <c r="C38" s="16" t="s">
        <v>115</v>
      </c>
      <c r="D38" s="49">
        <v>1544361</v>
      </c>
      <c r="E38" s="49">
        <f>SUMIFS('TTP Detail - Attachment B'!AB:AB,'TTP Detail - Attachment B'!I:I,"2024",'TTP Detail - Attachment B'!D:D,'Variance Summary - Attachment A'!C38)</f>
        <v>4121218.1100000003</v>
      </c>
      <c r="F38" s="50">
        <f t="shared" si="0"/>
        <v>2576857.1100000003</v>
      </c>
      <c r="G38" s="51">
        <f t="shared" si="1"/>
        <v>1.6685587825644395</v>
      </c>
      <c r="H38" s="21" t="str">
        <f t="shared" si="2"/>
        <v>yes</v>
      </c>
      <c r="I38" s="92" t="s">
        <v>642</v>
      </c>
      <c r="J38" s="21" t="s">
        <v>744</v>
      </c>
      <c r="K38" s="21"/>
      <c r="L38" s="21" t="s">
        <v>761</v>
      </c>
    </row>
    <row r="39" spans="2:13" s="16" customFormat="1">
      <c r="B39" s="16" t="str">
        <f>_xlfn.XLOOKUP(C39,'TTP Detail - Attachment B'!D:D,'TTP Detail - Attachment B'!A:A)</f>
        <v>Kensok</v>
      </c>
      <c r="C39" s="16" t="s">
        <v>105</v>
      </c>
      <c r="D39" s="49">
        <v>1400499</v>
      </c>
      <c r="E39" s="49">
        <f>SUMIFS('TTP Detail - Attachment B'!AB:AB,'TTP Detail - Attachment B'!I:I,"2024",'TTP Detail - Attachment B'!D:D,'Variance Summary - Attachment A'!C39)</f>
        <v>3972447.88</v>
      </c>
      <c r="F39" s="50">
        <f t="shared" si="0"/>
        <v>2571948.88</v>
      </c>
      <c r="G39" s="51">
        <f t="shared" si="1"/>
        <v>1.8364517789730659</v>
      </c>
      <c r="H39" s="21" t="str">
        <f t="shared" si="2"/>
        <v>yes</v>
      </c>
      <c r="I39" s="92" t="s">
        <v>643</v>
      </c>
      <c r="J39" s="21" t="s">
        <v>745</v>
      </c>
      <c r="K39" s="21" t="s">
        <v>746</v>
      </c>
      <c r="L39" s="21" t="s">
        <v>813</v>
      </c>
    </row>
    <row r="40" spans="2:13" s="16" customFormat="1">
      <c r="B40" s="16" t="str">
        <f>_xlfn.XLOOKUP(C40,'TTP Detail - Attachment B'!D:D,'TTP Detail - Attachment B'!A:A)</f>
        <v>Kensok</v>
      </c>
      <c r="C40" s="16" t="s">
        <v>116</v>
      </c>
      <c r="D40" s="49">
        <v>2053458</v>
      </c>
      <c r="E40" s="49">
        <f>SUMIFS('TTP Detail - Attachment B'!AB:AB,'TTP Detail - Attachment B'!I:I,"2024",'TTP Detail - Attachment B'!D:D,'Variance Summary - Attachment A'!C40)</f>
        <v>5097432.67</v>
      </c>
      <c r="F40" s="50">
        <f t="shared" si="0"/>
        <v>3043974.67</v>
      </c>
      <c r="G40" s="51">
        <f t="shared" si="1"/>
        <v>1.4823651956845476</v>
      </c>
      <c r="H40" s="21" t="str">
        <f t="shared" si="2"/>
        <v>yes</v>
      </c>
      <c r="I40" s="92" t="s">
        <v>640</v>
      </c>
      <c r="J40" s="21"/>
      <c r="K40" s="21" t="s">
        <v>742</v>
      </c>
      <c r="L40" s="21" t="s">
        <v>766</v>
      </c>
    </row>
    <row r="41" spans="2:13" s="16" customFormat="1">
      <c r="B41" s="16" t="str">
        <f>_xlfn.XLOOKUP(C41,'TTP Detail - Attachment B'!D:D,'TTP Detail - Attachment B'!A:A)</f>
        <v>Kensok</v>
      </c>
      <c r="C41" s="16" t="s">
        <v>106</v>
      </c>
      <c r="D41" s="49">
        <v>345587</v>
      </c>
      <c r="E41" s="49">
        <f>SUMIFS('TTP Detail - Attachment B'!AB:AB,'TTP Detail - Attachment B'!I:I,"2024",'TTP Detail - Attachment B'!D:D,'Variance Summary - Attachment A'!C41)</f>
        <v>1317254.6800000002</v>
      </c>
      <c r="F41" s="50">
        <f t="shared" si="0"/>
        <v>971667.68000000017</v>
      </c>
      <c r="G41" s="51">
        <f t="shared" si="1"/>
        <v>2.8116441880047578</v>
      </c>
      <c r="H41" s="21" t="str">
        <f t="shared" si="2"/>
        <v>yes</v>
      </c>
      <c r="I41" s="92" t="s">
        <v>657</v>
      </c>
      <c r="J41" s="21"/>
      <c r="K41" s="21"/>
      <c r="L41" s="21" t="s">
        <v>900</v>
      </c>
    </row>
    <row r="42" spans="2:13" s="16" customFormat="1">
      <c r="B42" s="16" t="str">
        <f>_xlfn.XLOOKUP(C42,'TTP Detail - Attachment B'!D:D,'TTP Detail - Attachment B'!A:A)</f>
        <v>Kensok</v>
      </c>
      <c r="C42" s="16" t="s">
        <v>100</v>
      </c>
      <c r="D42" s="49">
        <v>1392938</v>
      </c>
      <c r="E42" s="49">
        <f>SUMIFS('TTP Detail - Attachment B'!AB:AB,'TTP Detail - Attachment B'!I:I,"2024",'TTP Detail - Attachment B'!D:D,'Variance Summary - Attachment A'!C42)</f>
        <v>141149.52000000005</v>
      </c>
      <c r="F42" s="50">
        <f t="shared" si="0"/>
        <v>-1251788.48</v>
      </c>
      <c r="G42" s="54">
        <f t="shared" si="1"/>
        <v>-0.89866776554304639</v>
      </c>
      <c r="H42" s="21" t="str">
        <f t="shared" si="2"/>
        <v>yes</v>
      </c>
      <c r="I42" s="92" t="s">
        <v>675</v>
      </c>
      <c r="J42" s="21" t="s">
        <v>782</v>
      </c>
      <c r="K42" s="21" t="s">
        <v>783</v>
      </c>
      <c r="L42" s="21" t="s">
        <v>901</v>
      </c>
    </row>
    <row r="43" spans="2:13" s="16" customFormat="1">
      <c r="B43" s="16" t="str">
        <f>_xlfn.XLOOKUP(C43,'TTP Detail - Attachment B'!D:D,'TTP Detail - Attachment B'!A:A)</f>
        <v>Kensok</v>
      </c>
      <c r="C43" s="16" t="s">
        <v>117</v>
      </c>
      <c r="D43" s="49">
        <v>2150001</v>
      </c>
      <c r="E43" s="49">
        <f>SUMIFS('TTP Detail - Attachment B'!AB:AB,'TTP Detail - Attachment B'!I:I,"2024",'TTP Detail - Attachment B'!D:D,'Variance Summary - Attachment A'!C43)</f>
        <v>1431079.53</v>
      </c>
      <c r="F43" s="50">
        <f t="shared" si="0"/>
        <v>-718921.47</v>
      </c>
      <c r="G43" s="51">
        <f t="shared" si="1"/>
        <v>-0.33438192354329138</v>
      </c>
      <c r="H43" s="21" t="str">
        <f t="shared" si="2"/>
        <v>yes</v>
      </c>
      <c r="I43" s="92" t="s">
        <v>666</v>
      </c>
      <c r="J43" s="21"/>
      <c r="K43" s="21" t="s">
        <v>773</v>
      </c>
      <c r="L43" s="21" t="s">
        <v>754</v>
      </c>
    </row>
    <row r="44" spans="2:13" s="16" customFormat="1">
      <c r="B44" s="16" t="str">
        <f>_xlfn.XLOOKUP(C44,'TTP Detail - Attachment B'!D:D,'TTP Detail - Attachment B'!A:A)</f>
        <v>Rosentrater</v>
      </c>
      <c r="C44" s="16" t="s">
        <v>169</v>
      </c>
      <c r="D44" s="52">
        <v>5423704</v>
      </c>
      <c r="E44" s="49">
        <f>SUMIFS('TTP Detail - Attachment B'!AB:AB,'TTP Detail - Attachment B'!I:I,"2024",'TTP Detail - Attachment B'!D:D,'Variance Summary - Attachment A'!C44)</f>
        <v>8601167.9600000009</v>
      </c>
      <c r="F44" s="50">
        <f t="shared" si="0"/>
        <v>3177463.9600000009</v>
      </c>
      <c r="G44" s="51">
        <f t="shared" si="1"/>
        <v>0.58584759787776042</v>
      </c>
      <c r="H44" s="21" t="str">
        <f t="shared" si="2"/>
        <v>yes</v>
      </c>
      <c r="I44" s="92" t="s">
        <v>639</v>
      </c>
      <c r="J44" s="21" t="s">
        <v>740</v>
      </c>
      <c r="K44" s="21" t="s">
        <v>741</v>
      </c>
      <c r="L44" s="21" t="s">
        <v>902</v>
      </c>
    </row>
    <row r="45" spans="2:13" s="16" customFormat="1">
      <c r="B45" s="16" t="str">
        <f>_xlfn.XLOOKUP(C45,'TTP Detail - Attachment B'!D:D,'TTP Detail - Attachment B'!A:A)</f>
        <v>Rosentrater</v>
      </c>
      <c r="C45" s="16" t="s">
        <v>230</v>
      </c>
      <c r="D45" s="49">
        <v>709000</v>
      </c>
      <c r="E45" s="49">
        <f>SUMIFS('TTP Detail - Attachment B'!AB:AB,'TTP Detail - Attachment B'!I:I,"2024",'TTP Detail - Attachment B'!D:D,'Variance Summary - Attachment A'!C45)</f>
        <v>0</v>
      </c>
      <c r="F45" s="50">
        <f t="shared" si="0"/>
        <v>-709000</v>
      </c>
      <c r="G45" s="51">
        <f t="shared" si="1"/>
        <v>-1</v>
      </c>
      <c r="H45" s="21" t="str">
        <f t="shared" si="2"/>
        <v>yes</v>
      </c>
      <c r="I45" s="92" t="s">
        <v>665</v>
      </c>
      <c r="J45" s="21" t="s">
        <v>771</v>
      </c>
      <c r="K45" s="21" t="s">
        <v>772</v>
      </c>
      <c r="L45" s="21" t="s">
        <v>903</v>
      </c>
    </row>
    <row r="46" spans="2:13" s="16" customFormat="1">
      <c r="B46" s="16" t="str">
        <f>_xlfn.XLOOKUP(C46,'TTP Detail - Attachment B'!D:D,'TTP Detail - Attachment B'!A:A)</f>
        <v>Rosentrater</v>
      </c>
      <c r="C46" s="16" t="s">
        <v>151</v>
      </c>
      <c r="D46" s="49">
        <v>850008</v>
      </c>
      <c r="E46" s="49">
        <f>SUMIFS('TTP Detail - Attachment B'!AB:AB,'TTP Detail - Attachment B'!I:I,"2024",'TTP Detail - Attachment B'!D:D,'Variance Summary - Attachment A'!C46)</f>
        <v>2037939.5699999996</v>
      </c>
      <c r="F46" s="50">
        <f t="shared" ref="F46:F77" si="3">+E46-D46</f>
        <v>1187931.5699999996</v>
      </c>
      <c r="G46" s="51">
        <f t="shared" ref="G46:G77" si="4">+IFERROR(F46/D46,"100%")</f>
        <v>1.3975533994974161</v>
      </c>
      <c r="H46" s="21" t="str">
        <f t="shared" ref="H46:H77" si="5">IFERROR(IF(AND(ABS(F46)&gt;=500000,ABS(G46)&gt;=10%),"yes",""),"")</f>
        <v>yes</v>
      </c>
      <c r="I46" s="92" t="s">
        <v>656</v>
      </c>
      <c r="J46" s="21" t="s">
        <v>764</v>
      </c>
      <c r="K46" s="21" t="s">
        <v>765</v>
      </c>
      <c r="L46" s="21" t="s">
        <v>904</v>
      </c>
    </row>
    <row r="47" spans="2:13" s="16" customFormat="1">
      <c r="B47" s="16" t="str">
        <f>_xlfn.XLOOKUP(C47,'TTP Detail - Attachment B'!D:D,'TTP Detail - Attachment B'!A:A)</f>
        <v>Rosentrater</v>
      </c>
      <c r="C47" s="16" t="s">
        <v>180</v>
      </c>
      <c r="D47" s="49">
        <v>8500010</v>
      </c>
      <c r="E47" s="49">
        <f>SUMIFS('TTP Detail - Attachment B'!AB:AB,'TTP Detail - Attachment B'!I:I,"2024",'TTP Detail - Attachment B'!D:D,'Variance Summary - Attachment A'!C47)</f>
        <v>10467333.419999998</v>
      </c>
      <c r="F47" s="50">
        <f t="shared" si="3"/>
        <v>1967323.4199999981</v>
      </c>
      <c r="G47" s="51">
        <f t="shared" si="4"/>
        <v>0.23144954182406821</v>
      </c>
      <c r="H47" s="21" t="str">
        <f t="shared" si="5"/>
        <v>yes</v>
      </c>
      <c r="I47" s="92" t="s">
        <v>647</v>
      </c>
      <c r="J47" s="21" t="s">
        <v>750</v>
      </c>
      <c r="K47" s="21" t="s">
        <v>751</v>
      </c>
      <c r="L47" s="21" t="s">
        <v>905</v>
      </c>
    </row>
    <row r="48" spans="2:13" s="16" customFormat="1">
      <c r="B48" s="16" t="str">
        <f>_xlfn.XLOOKUP(C48,'TTP Detail - Attachment B'!D:D,'TTP Detail - Attachment B'!A:A)</f>
        <v>Rosentrater</v>
      </c>
      <c r="C48" s="16" t="s">
        <v>153</v>
      </c>
      <c r="D48" s="49">
        <v>1500000</v>
      </c>
      <c r="E48" s="49">
        <f>SUMIFS('TTP Detail - Attachment B'!AB:AB,'TTP Detail - Attachment B'!I:I,"2024",'TTP Detail - Attachment B'!D:D,'Variance Summary - Attachment A'!C48)</f>
        <v>3396929.06</v>
      </c>
      <c r="F48" s="50">
        <f t="shared" si="3"/>
        <v>1896929.06</v>
      </c>
      <c r="G48" s="54">
        <f t="shared" si="4"/>
        <v>1.2646193733333333</v>
      </c>
      <c r="H48" s="21" t="str">
        <f t="shared" si="5"/>
        <v>yes</v>
      </c>
      <c r="I48" s="92" t="s">
        <v>648</v>
      </c>
      <c r="J48" s="21" t="s">
        <v>752</v>
      </c>
      <c r="K48" s="21" t="s">
        <v>753</v>
      </c>
      <c r="L48" s="21" t="s">
        <v>906</v>
      </c>
    </row>
    <row r="49" spans="2:13" s="16" customFormat="1">
      <c r="B49" s="16" t="s">
        <v>135</v>
      </c>
      <c r="C49" s="16" t="s">
        <v>626</v>
      </c>
      <c r="D49" s="49">
        <v>2400004</v>
      </c>
      <c r="E49" s="49">
        <f>SUMIFS('TTP Detail - Attachment B'!AB:AB,'TTP Detail - Attachment B'!I:I,"2024",'TTP Detail - Attachment B'!D:D,'Variance Summary - Attachment A'!C49)</f>
        <v>0</v>
      </c>
      <c r="F49" s="50">
        <f t="shared" si="3"/>
        <v>-2400004</v>
      </c>
      <c r="G49" s="54">
        <f t="shared" si="4"/>
        <v>-1</v>
      </c>
      <c r="H49" s="21" t="str">
        <f t="shared" si="5"/>
        <v>yes</v>
      </c>
      <c r="I49" s="92" t="s">
        <v>683</v>
      </c>
      <c r="J49" s="21"/>
      <c r="K49" s="21"/>
      <c r="L49" s="21" t="s">
        <v>907</v>
      </c>
    </row>
    <row r="50" spans="2:13" s="16" customFormat="1">
      <c r="B50" s="16" t="str">
        <f>_xlfn.XLOOKUP(C50,'TTP Detail - Attachment B'!D:D,'TTP Detail - Attachment B'!A:A)</f>
        <v>Rosentrater</v>
      </c>
      <c r="C50" s="16" t="s">
        <v>184</v>
      </c>
      <c r="D50" s="49">
        <v>1300002</v>
      </c>
      <c r="E50" s="49">
        <f>SUMIFS('TTP Detail - Attachment B'!AB:AB,'TTP Detail - Attachment B'!I:I,"2024",'TTP Detail - Attachment B'!D:D,'Variance Summary - Attachment A'!C50)</f>
        <v>3404967.0700000003</v>
      </c>
      <c r="F50" s="50">
        <f t="shared" si="3"/>
        <v>2104965.0700000003</v>
      </c>
      <c r="G50" s="51">
        <f t="shared" si="4"/>
        <v>1.6192014089209097</v>
      </c>
      <c r="H50" s="21" t="str">
        <f t="shared" si="5"/>
        <v>yes</v>
      </c>
      <c r="I50" s="92" t="s">
        <v>646</v>
      </c>
      <c r="J50" s="21" t="s">
        <v>749</v>
      </c>
      <c r="K50" s="21"/>
      <c r="L50" s="21" t="s">
        <v>908</v>
      </c>
    </row>
    <row r="51" spans="2:13" s="16" customFormat="1">
      <c r="B51" s="16" t="str">
        <f>_xlfn.XLOOKUP(C51,'TTP Detail - Attachment B'!D:D,'TTP Detail - Attachment B'!A:A)</f>
        <v>Rosentrater</v>
      </c>
      <c r="C51" s="16" t="s">
        <v>154</v>
      </c>
      <c r="D51" s="50">
        <v>3500000</v>
      </c>
      <c r="E51" s="49">
        <f>SUMIFS('TTP Detail - Attachment B'!AB:AB,'TTP Detail - Attachment B'!I:I,"2024",'TTP Detail - Attachment B'!D:D,'Variance Summary - Attachment A'!C51)</f>
        <v>7728311.9299999997</v>
      </c>
      <c r="F51" s="50">
        <f t="shared" si="3"/>
        <v>4228311.93</v>
      </c>
      <c r="G51" s="51">
        <f t="shared" si="4"/>
        <v>1.2080891228571429</v>
      </c>
      <c r="H51" s="21" t="str">
        <f t="shared" si="5"/>
        <v>yes</v>
      </c>
      <c r="I51" s="92" t="s">
        <v>637</v>
      </c>
      <c r="J51" s="21" t="s">
        <v>736</v>
      </c>
      <c r="K51" s="21" t="s">
        <v>737</v>
      </c>
      <c r="L51" s="21" t="s">
        <v>909</v>
      </c>
    </row>
    <row r="52" spans="2:13" s="16" customFormat="1">
      <c r="B52" s="16" t="s">
        <v>186</v>
      </c>
      <c r="C52" s="16" t="s">
        <v>623</v>
      </c>
      <c r="D52" s="49">
        <v>587500</v>
      </c>
      <c r="E52" s="49">
        <f>SUMIFS('TTP Detail - Attachment B'!AB:AB,'TTP Detail - Attachment B'!I:I,"2024",'TTP Detail - Attachment B'!D:D,'Variance Summary - Attachment A'!C52)</f>
        <v>0</v>
      </c>
      <c r="F52" s="50">
        <f t="shared" si="3"/>
        <v>-587500</v>
      </c>
      <c r="G52" s="51">
        <f t="shared" si="4"/>
        <v>-1</v>
      </c>
      <c r="H52" s="21" t="str">
        <f t="shared" si="5"/>
        <v>yes</v>
      </c>
      <c r="I52" s="92" t="s">
        <v>663</v>
      </c>
      <c r="J52" s="21"/>
      <c r="K52" s="21"/>
      <c r="L52" s="21" t="s">
        <v>910</v>
      </c>
    </row>
    <row r="53" spans="2:13" s="16" customFormat="1">
      <c r="B53" s="16" t="str">
        <f>_xlfn.XLOOKUP(C53,'TTP Detail - Attachment B'!D:D,'TTP Detail - Attachment B'!A:A)</f>
        <v>Kensok</v>
      </c>
      <c r="C53" s="16" t="s">
        <v>107</v>
      </c>
      <c r="D53" s="49">
        <v>545002</v>
      </c>
      <c r="E53" s="49">
        <f>SUMIFS('TTP Detail - Attachment B'!AB:AB,'TTP Detail - Attachment B'!I:I,"2024",'TTP Detail - Attachment B'!D:D,'Variance Summary - Attachment A'!C53)</f>
        <v>3382294.22</v>
      </c>
      <c r="F53" s="50">
        <f t="shared" si="3"/>
        <v>2837292.22</v>
      </c>
      <c r="G53" s="51">
        <f t="shared" si="4"/>
        <v>5.2060216659755385</v>
      </c>
      <c r="H53" s="21" t="str">
        <f t="shared" si="5"/>
        <v>yes</v>
      </c>
      <c r="I53" s="92" t="s">
        <v>641</v>
      </c>
      <c r="J53" s="21"/>
      <c r="K53" s="21" t="s">
        <v>743</v>
      </c>
      <c r="L53" s="21" t="s">
        <v>911</v>
      </c>
    </row>
    <row r="54" spans="2:13" s="16" customFormat="1">
      <c r="B54" s="16" t="str">
        <f>_xlfn.XLOOKUP(C54,'TTP Detail - Attachment B'!D:D,'TTP Detail - Attachment B'!A:A)</f>
        <v>Kensok</v>
      </c>
      <c r="C54" s="16" t="s">
        <v>92</v>
      </c>
      <c r="D54" s="49">
        <v>190320</v>
      </c>
      <c r="E54" s="49">
        <f>SUMIFS('TTP Detail - Attachment B'!AB:AB,'TTP Detail - Attachment B'!I:I,"2024",'TTP Detail - Attachment B'!D:D,'Variance Summary - Attachment A'!C54)</f>
        <v>817360.88</v>
      </c>
      <c r="F54" s="50">
        <f t="shared" si="3"/>
        <v>627040.88</v>
      </c>
      <c r="G54" s="54">
        <f t="shared" si="4"/>
        <v>3.294666246321984</v>
      </c>
      <c r="H54" s="21" t="str">
        <f t="shared" si="5"/>
        <v>yes</v>
      </c>
      <c r="I54" s="92" t="s">
        <v>660</v>
      </c>
      <c r="J54" s="21"/>
      <c r="K54" s="21"/>
      <c r="L54" s="21" t="s">
        <v>912</v>
      </c>
    </row>
    <row r="55" spans="2:13" s="16" customFormat="1">
      <c r="B55" s="16" t="str">
        <f>_xlfn.XLOOKUP(C55,'TTP Detail - Attachment B'!D:D,'TTP Detail - Attachment B'!A:A)</f>
        <v>Kensok</v>
      </c>
      <c r="C55" s="16" t="s">
        <v>302</v>
      </c>
      <c r="D55" s="49">
        <v>0</v>
      </c>
      <c r="E55" s="49">
        <f>SUMIFS('TTP Detail - Attachment B'!AB:AB,'TTP Detail - Attachment B'!I:I,"2024",'TTP Detail - Attachment B'!D:D,'Variance Summary - Attachment A'!C55)</f>
        <v>673979.85</v>
      </c>
      <c r="F55" s="50">
        <f t="shared" si="3"/>
        <v>673979.85</v>
      </c>
      <c r="G55" s="51" t="str">
        <f t="shared" si="4"/>
        <v>100%</v>
      </c>
      <c r="H55" s="21" t="str">
        <f t="shared" si="5"/>
        <v>yes</v>
      </c>
      <c r="I55" s="92" t="s">
        <v>697</v>
      </c>
      <c r="J55" s="21"/>
      <c r="K55" s="21" t="s">
        <v>804</v>
      </c>
      <c r="L55" s="21" t="s">
        <v>913</v>
      </c>
    </row>
    <row r="56" spans="2:13" s="16" customFormat="1">
      <c r="B56" s="16" t="str">
        <f>_xlfn.XLOOKUP(C56,'TTP Detail - Attachment B'!D:D,'TTP Detail - Attachment B'!A:A)</f>
        <v>Rosentrater</v>
      </c>
      <c r="C56" s="16" t="s">
        <v>156</v>
      </c>
      <c r="D56" s="49">
        <v>2950008</v>
      </c>
      <c r="E56" s="49">
        <f>SUMIFS('TTP Detail - Attachment B'!AB:AB,'TTP Detail - Attachment B'!I:I,"2024",'TTP Detail - Attachment B'!D:D,'Variance Summary - Attachment A'!C56)</f>
        <v>3918171.2899999991</v>
      </c>
      <c r="F56" s="50">
        <f t="shared" si="3"/>
        <v>968163.28999999911</v>
      </c>
      <c r="G56" s="51">
        <f t="shared" si="4"/>
        <v>0.3281900557557807</v>
      </c>
      <c r="H56" s="21" t="str">
        <f t="shared" si="5"/>
        <v>yes</v>
      </c>
      <c r="I56" s="92" t="s">
        <v>658</v>
      </c>
      <c r="J56" s="21" t="s">
        <v>766</v>
      </c>
      <c r="K56" s="21"/>
      <c r="L56" s="21" t="s">
        <v>793</v>
      </c>
    </row>
    <row r="57" spans="2:13" s="16" customFormat="1">
      <c r="B57" s="16" t="str">
        <f>_xlfn.XLOOKUP(C57,'TTP Detail - Attachment B'!D:D,'TTP Detail - Attachment B'!A:A)</f>
        <v>New (Actual)</v>
      </c>
      <c r="C57" s="16" t="s">
        <v>600</v>
      </c>
      <c r="D57" s="49">
        <v>0</v>
      </c>
      <c r="E57" s="49">
        <f>SUMIFS('TTP Detail - Attachment B'!AB:AB,'TTP Detail - Attachment B'!I:I,"2024",'TTP Detail - Attachment B'!D:D,'Variance Summary - Attachment A'!C57)</f>
        <v>3602707.37</v>
      </c>
      <c r="F57" s="50">
        <f t="shared" si="3"/>
        <v>3602707.37</v>
      </c>
      <c r="G57" s="51" t="str">
        <f t="shared" si="4"/>
        <v>100%</v>
      </c>
      <c r="H57" s="21" t="str">
        <f t="shared" si="5"/>
        <v>yes</v>
      </c>
      <c r="I57" s="92" t="s">
        <v>569</v>
      </c>
      <c r="J57" s="21"/>
      <c r="K57" s="21"/>
      <c r="L57" s="21" t="s">
        <v>879</v>
      </c>
      <c r="M57" s="16" t="s">
        <v>840</v>
      </c>
    </row>
    <row r="58" spans="2:13" s="16" customFormat="1">
      <c r="B58" s="16" t="str">
        <f>_xlfn.XLOOKUP(C58,'TTP Detail - Attachment B'!D:D,'TTP Detail - Attachment B'!A:A)</f>
        <v>Kensok</v>
      </c>
      <c r="C58" s="16" t="s">
        <v>89</v>
      </c>
      <c r="D58" s="49">
        <v>3028940</v>
      </c>
      <c r="E58" s="49">
        <f>SUMIFS('TTP Detail - Attachment B'!AB:AB,'TTP Detail - Attachment B'!I:I,"2024",'TTP Detail - Attachment B'!D:D,'Variance Summary - Attachment A'!C58)</f>
        <v>4821385.8899999997</v>
      </c>
      <c r="F58" s="50">
        <f t="shared" si="3"/>
        <v>1792445.8899999997</v>
      </c>
      <c r="G58" s="51">
        <f t="shared" si="4"/>
        <v>0.59177332334083865</v>
      </c>
      <c r="H58" s="21" t="str">
        <f t="shared" si="5"/>
        <v>yes</v>
      </c>
      <c r="I58" s="92" t="s">
        <v>649</v>
      </c>
      <c r="J58" s="21" t="s">
        <v>754</v>
      </c>
      <c r="K58" s="21" t="s">
        <v>755</v>
      </c>
      <c r="L58" s="21" t="s">
        <v>914</v>
      </c>
    </row>
    <row r="59" spans="2:13" s="16" customFormat="1">
      <c r="B59" s="16" t="str">
        <f>_xlfn.XLOOKUP(C59,'TTP Detail - Attachment B'!D:D,'TTP Detail - Attachment B'!A:A)</f>
        <v>Thackston</v>
      </c>
      <c r="C59" s="16" t="s">
        <v>194</v>
      </c>
      <c r="D59" s="49">
        <v>19541000</v>
      </c>
      <c r="E59" s="49">
        <f>SUMIFS('TTP Detail - Attachment B'!AB:AB,'TTP Detail - Attachment B'!I:I,"2024",'TTP Detail - Attachment B'!D:D,'Variance Summary - Attachment A'!C59)</f>
        <v>59970.39</v>
      </c>
      <c r="F59" s="50">
        <f t="shared" si="3"/>
        <v>-19481029.609999999</v>
      </c>
      <c r="G59" s="51">
        <f t="shared" si="4"/>
        <v>-0.99693104805281196</v>
      </c>
      <c r="H59" s="21" t="str">
        <f t="shared" si="5"/>
        <v>yes</v>
      </c>
      <c r="I59" s="92" t="s">
        <v>692</v>
      </c>
      <c r="J59" s="21"/>
      <c r="K59" s="21"/>
      <c r="L59" s="21" t="s">
        <v>915</v>
      </c>
    </row>
    <row r="60" spans="2:13" s="16" customFormat="1">
      <c r="B60" s="16" t="str">
        <f>_xlfn.XLOOKUP(C60,'TTP Detail - Attachment B'!D:D,'TTP Detail - Attachment B'!A:A)</f>
        <v>New (Actual)</v>
      </c>
      <c r="C60" s="16" t="s">
        <v>317</v>
      </c>
      <c r="D60" s="49">
        <v>0</v>
      </c>
      <c r="E60" s="49">
        <f>SUMIFS('TTP Detail - Attachment B'!AB:AB,'TTP Detail - Attachment B'!I:I,"2024",'TTP Detail - Attachment B'!D:D,'Variance Summary - Attachment A'!C60)</f>
        <v>11089184.74</v>
      </c>
      <c r="F60" s="50">
        <f t="shared" si="3"/>
        <v>11089184.74</v>
      </c>
      <c r="G60" s="51" t="str">
        <f t="shared" si="4"/>
        <v>100%</v>
      </c>
      <c r="H60" s="21" t="str">
        <f t="shared" si="5"/>
        <v>yes</v>
      </c>
      <c r="I60" s="92" t="s">
        <v>569</v>
      </c>
      <c r="J60" s="21"/>
      <c r="K60" s="21" t="s">
        <v>795</v>
      </c>
      <c r="L60" s="21" t="s">
        <v>880</v>
      </c>
      <c r="M60" s="16" t="s">
        <v>840</v>
      </c>
    </row>
    <row r="61" spans="2:13" s="16" customFormat="1">
      <c r="B61" s="16" t="str">
        <f>_xlfn.XLOOKUP(C61,'TTP Detail - Attachment B'!D:D,'TTP Detail - Attachment B'!A:A)</f>
        <v>Kensok</v>
      </c>
      <c r="C61" s="16" t="s">
        <v>234</v>
      </c>
      <c r="D61" s="49">
        <v>3686842</v>
      </c>
      <c r="E61" s="49">
        <f>SUMIFS('TTP Detail - Attachment B'!AB:AB,'TTP Detail - Attachment B'!I:I,"2024",'TTP Detail - Attachment B'!D:D,'Variance Summary - Attachment A'!C61)</f>
        <v>5113418.54</v>
      </c>
      <c r="F61" s="50">
        <f t="shared" si="3"/>
        <v>1426576.54</v>
      </c>
      <c r="G61" s="51">
        <f t="shared" si="4"/>
        <v>0.38693725958421871</v>
      </c>
      <c r="H61" s="21" t="str">
        <f t="shared" si="5"/>
        <v>yes</v>
      </c>
      <c r="I61" s="92" t="s">
        <v>652</v>
      </c>
      <c r="J61" s="21"/>
      <c r="K61" s="21" t="s">
        <v>759</v>
      </c>
      <c r="L61" s="21" t="s">
        <v>916</v>
      </c>
    </row>
    <row r="62" spans="2:13" s="16" customFormat="1">
      <c r="B62" s="16" t="str">
        <f>_xlfn.XLOOKUP(C62,'TTP Detail - Attachment B'!D:D,'TTP Detail - Attachment B'!A:A)</f>
        <v>Rosentrater</v>
      </c>
      <c r="C62" s="16" t="s">
        <v>178</v>
      </c>
      <c r="D62" s="49">
        <v>67371967</v>
      </c>
      <c r="E62" s="49">
        <f>SUMIFS('TTP Detail - Attachment B'!AB:AB,'TTP Detail - Attachment B'!I:I,"2024",'TTP Detail - Attachment B'!D:D,'Variance Summary - Attachment A'!C62)</f>
        <v>97904119.590000004</v>
      </c>
      <c r="F62" s="50">
        <f t="shared" si="3"/>
        <v>30532152.590000004</v>
      </c>
      <c r="G62" s="51">
        <f t="shared" si="4"/>
        <v>0.45318778639786489</v>
      </c>
      <c r="H62" s="21" t="str">
        <f t="shared" si="5"/>
        <v>yes</v>
      </c>
      <c r="I62" s="92" t="s">
        <v>635</v>
      </c>
      <c r="J62" s="21" t="s">
        <v>733</v>
      </c>
      <c r="K62" s="21" t="s">
        <v>734</v>
      </c>
      <c r="L62" s="21" t="s">
        <v>917</v>
      </c>
    </row>
    <row r="63" spans="2:13" s="16" customFormat="1">
      <c r="B63" s="16" t="str">
        <f>_xlfn.XLOOKUP(C63,'TTP Detail - Attachment B'!D:D,'TTP Detail - Attachment B'!A:A)</f>
        <v>New (Actual)</v>
      </c>
      <c r="C63" s="16" t="s">
        <v>320</v>
      </c>
      <c r="D63" s="49">
        <v>0</v>
      </c>
      <c r="E63" s="49">
        <f>SUMIFS('TTP Detail - Attachment B'!AB:AB,'TTP Detail - Attachment B'!I:I,"2024",'TTP Detail - Attachment B'!D:D,'Variance Summary - Attachment A'!C63)</f>
        <v>3590991.9899999998</v>
      </c>
      <c r="F63" s="50">
        <f t="shared" si="3"/>
        <v>3590991.9899999998</v>
      </c>
      <c r="G63" s="51" t="str">
        <f t="shared" si="4"/>
        <v>100%</v>
      </c>
      <c r="H63" s="21" t="str">
        <f t="shared" si="5"/>
        <v>yes</v>
      </c>
      <c r="I63" s="92" t="s">
        <v>569</v>
      </c>
      <c r="J63" s="21"/>
      <c r="K63" s="21" t="s">
        <v>798</v>
      </c>
      <c r="L63" s="21" t="s">
        <v>881</v>
      </c>
      <c r="M63" s="16" t="s">
        <v>840</v>
      </c>
    </row>
    <row r="64" spans="2:13" s="16" customFormat="1">
      <c r="B64" s="16" t="s">
        <v>186</v>
      </c>
      <c r="C64" s="16" t="s">
        <v>346</v>
      </c>
      <c r="D64" s="49">
        <v>1999999</v>
      </c>
      <c r="E64" s="49">
        <f>SUMIFS('TTP Detail - Attachment B'!AB:AB,'TTP Detail - Attachment B'!I:I,"2024",'TTP Detail - Attachment B'!D:D,'Variance Summary - Attachment A'!C64)</f>
        <v>0</v>
      </c>
      <c r="F64" s="50">
        <f t="shared" si="3"/>
        <v>-1999999</v>
      </c>
      <c r="G64" s="54">
        <f t="shared" si="4"/>
        <v>-1</v>
      </c>
      <c r="H64" s="21" t="str">
        <f t="shared" si="5"/>
        <v>yes</v>
      </c>
      <c r="I64" s="92" t="s">
        <v>679</v>
      </c>
      <c r="J64" s="21"/>
      <c r="K64" s="21" t="s">
        <v>785</v>
      </c>
      <c r="L64" s="21" t="s">
        <v>918</v>
      </c>
    </row>
    <row r="65" spans="2:13" s="16" customFormat="1">
      <c r="B65" s="16" t="s">
        <v>186</v>
      </c>
      <c r="C65" s="16" t="s">
        <v>625</v>
      </c>
      <c r="D65" s="49">
        <v>1250002</v>
      </c>
      <c r="E65" s="49">
        <f>SUMIFS('TTP Detail - Attachment B'!AB:AB,'TTP Detail - Attachment B'!I:I,"2024",'TTP Detail - Attachment B'!D:D,'Variance Summary - Attachment A'!C65)</f>
        <v>0</v>
      </c>
      <c r="F65" s="50">
        <f t="shared" si="3"/>
        <v>-1250002</v>
      </c>
      <c r="G65" s="51">
        <f t="shared" si="4"/>
        <v>-1</v>
      </c>
      <c r="H65" s="21" t="str">
        <f t="shared" si="5"/>
        <v>yes</v>
      </c>
      <c r="I65" s="92" t="s">
        <v>674</v>
      </c>
      <c r="J65" s="21"/>
      <c r="K65" s="21"/>
      <c r="L65" s="21" t="s">
        <v>919</v>
      </c>
    </row>
    <row r="66" spans="2:13" s="16" customFormat="1">
      <c r="B66" s="16" t="str">
        <f>_xlfn.XLOOKUP(C66,'TTP Detail - Attachment B'!D:D,'TTP Detail - Attachment B'!A:A)</f>
        <v>Rosentrater</v>
      </c>
      <c r="C66" s="16" t="s">
        <v>308</v>
      </c>
      <c r="D66" s="49">
        <v>0</v>
      </c>
      <c r="E66" s="49">
        <f>SUMIFS('TTP Detail - Attachment B'!AB:AB,'TTP Detail - Attachment B'!I:I,"2024",'TTP Detail - Attachment B'!D:D,'Variance Summary - Attachment A'!C66)</f>
        <v>604743.43000000005</v>
      </c>
      <c r="F66" s="50">
        <f t="shared" si="3"/>
        <v>604743.43000000005</v>
      </c>
      <c r="G66" s="51" t="str">
        <f t="shared" si="4"/>
        <v>100%</v>
      </c>
      <c r="H66" s="21" t="str">
        <f t="shared" si="5"/>
        <v>yes</v>
      </c>
      <c r="I66" s="92" t="s">
        <v>699</v>
      </c>
      <c r="J66" s="21"/>
      <c r="K66" s="21"/>
      <c r="L66" s="21" t="s">
        <v>753</v>
      </c>
    </row>
    <row r="67" spans="2:13" s="16" customFormat="1">
      <c r="B67" s="16" t="str">
        <f>_xlfn.XLOOKUP(C67,'TTP Detail - Attachment B'!D:D,'TTP Detail - Attachment B'!A:A)</f>
        <v>New (Actual)</v>
      </c>
      <c r="C67" s="16" t="s">
        <v>613</v>
      </c>
      <c r="D67" s="49">
        <v>0</v>
      </c>
      <c r="E67" s="49">
        <f>SUMIFS('TTP Detail - Attachment B'!AB:AB,'TTP Detail - Attachment B'!I:I,"2024",'TTP Detail - Attachment B'!D:D,'Variance Summary - Attachment A'!C67)</f>
        <v>4942546.75</v>
      </c>
      <c r="F67" s="50">
        <f t="shared" si="3"/>
        <v>4942546.75</v>
      </c>
      <c r="G67" s="54" t="str">
        <f t="shared" si="4"/>
        <v>100%</v>
      </c>
      <c r="H67" s="21" t="str">
        <f t="shared" si="5"/>
        <v>yes</v>
      </c>
      <c r="I67" s="92" t="s">
        <v>569</v>
      </c>
      <c r="J67" s="21"/>
      <c r="K67" s="21"/>
      <c r="L67" s="21" t="s">
        <v>882</v>
      </c>
      <c r="M67" s="16" t="s">
        <v>840</v>
      </c>
    </row>
    <row r="68" spans="2:13" s="16" customFormat="1">
      <c r="B68" s="16" t="str">
        <f>_xlfn.XLOOKUP(C68,'TTP Detail - Attachment B'!D:D,'TTP Detail - Attachment B'!A:A)</f>
        <v>Kensok</v>
      </c>
      <c r="C68" s="16" t="s">
        <v>305</v>
      </c>
      <c r="D68" s="49">
        <v>15000000</v>
      </c>
      <c r="E68" s="49">
        <f>SUMIFS('TTP Detail - Attachment B'!AB:AB,'TTP Detail - Attachment B'!I:I,"2024",'TTP Detail - Attachment B'!D:D,'Variance Summary - Attachment A'!C68)</f>
        <v>1814970.62</v>
      </c>
      <c r="F68" s="50">
        <f t="shared" si="3"/>
        <v>-13185029.379999999</v>
      </c>
      <c r="G68" s="51">
        <f t="shared" si="4"/>
        <v>-0.87900195866666664</v>
      </c>
      <c r="H68" s="21" t="str">
        <f t="shared" si="5"/>
        <v>yes</v>
      </c>
      <c r="I68" s="92" t="s">
        <v>690</v>
      </c>
      <c r="J68" s="21"/>
      <c r="K68" s="21" t="s">
        <v>794</v>
      </c>
      <c r="L68" s="21" t="s">
        <v>920</v>
      </c>
    </row>
    <row r="69" spans="2:13" s="16" customFormat="1">
      <c r="B69" s="16" t="str">
        <f>_xlfn.XLOOKUP(C69,'TTP Detail - Attachment B'!D:D,'TTP Detail - Attachment B'!A:A)</f>
        <v>Thackston</v>
      </c>
      <c r="C69" s="16" t="s">
        <v>604</v>
      </c>
      <c r="D69" s="49">
        <v>18499999</v>
      </c>
      <c r="E69" s="49">
        <f>SUMIFS('TTP Detail - Attachment B'!AB:AB,'TTP Detail - Attachment B'!I:I,"2024",'TTP Detail - Attachment B'!D:D,'Variance Summary - Attachment A'!C69)</f>
        <v>94948.96</v>
      </c>
      <c r="F69" s="50">
        <f t="shared" si="3"/>
        <v>-18405050.039999999</v>
      </c>
      <c r="G69" s="51">
        <f t="shared" si="4"/>
        <v>-0.99486762350635793</v>
      </c>
      <c r="H69" s="21" t="str">
        <f t="shared" si="5"/>
        <v>yes</v>
      </c>
      <c r="I69" s="92" t="s">
        <v>691</v>
      </c>
      <c r="J69" s="21"/>
      <c r="K69" s="21"/>
      <c r="L69" s="21" t="s">
        <v>921</v>
      </c>
    </row>
    <row r="70" spans="2:13" s="16" customFormat="1">
      <c r="B70" s="16" t="str">
        <f>_xlfn.XLOOKUP(C70,'TTP Detail - Attachment B'!D:D,'TTP Detail - Attachment B'!A:A)</f>
        <v>Thackston</v>
      </c>
      <c r="C70" s="16" t="s">
        <v>205</v>
      </c>
      <c r="D70" s="49">
        <v>2961000</v>
      </c>
      <c r="E70" s="49">
        <f>SUMIFS('TTP Detail - Attachment B'!AB:AB,'TTP Detail - Attachment B'!I:I,"2024",'TTP Detail - Attachment B'!D:D,'Variance Summary - Attachment A'!C70)</f>
        <v>1918398.7200000002</v>
      </c>
      <c r="F70" s="50">
        <f t="shared" si="3"/>
        <v>-1042601.2799999998</v>
      </c>
      <c r="G70" s="51">
        <f t="shared" si="4"/>
        <v>-0.35211120567375881</v>
      </c>
      <c r="H70" s="21" t="str">
        <f t="shared" si="5"/>
        <v>yes</v>
      </c>
      <c r="I70" s="92" t="s">
        <v>673</v>
      </c>
      <c r="J70" s="21"/>
      <c r="K70" s="21" t="s">
        <v>781</v>
      </c>
      <c r="L70" s="21" t="s">
        <v>922</v>
      </c>
    </row>
    <row r="71" spans="2:13" s="16" customFormat="1">
      <c r="B71" s="16" t="str">
        <f>_xlfn.XLOOKUP(C71,'TTP Detail - Attachment B'!D:D,'TTP Detail - Attachment B'!A:A)</f>
        <v>Rosentrater</v>
      </c>
      <c r="C71" s="16" t="s">
        <v>159</v>
      </c>
      <c r="D71" s="53">
        <v>0</v>
      </c>
      <c r="E71" s="49">
        <f>SUMIFS('TTP Detail - Attachment B'!AB:AB,'TTP Detail - Attachment B'!I:I,"2024",'TTP Detail - Attachment B'!D:D,'Variance Summary - Attachment A'!C71)</f>
        <v>874202.63</v>
      </c>
      <c r="F71" s="50">
        <f t="shared" si="3"/>
        <v>874202.63</v>
      </c>
      <c r="G71" s="54" t="str">
        <f t="shared" si="4"/>
        <v>100%</v>
      </c>
      <c r="H71" s="21" t="str">
        <f t="shared" si="5"/>
        <v>yes</v>
      </c>
      <c r="I71" s="92" t="s">
        <v>696</v>
      </c>
      <c r="J71" s="21" t="s">
        <v>802</v>
      </c>
      <c r="K71" s="21" t="s">
        <v>803</v>
      </c>
      <c r="L71" s="21" t="s">
        <v>923</v>
      </c>
    </row>
    <row r="72" spans="2:13" s="16" customFormat="1">
      <c r="B72" s="16" t="str">
        <f>_xlfn.XLOOKUP(C72,'TTP Detail - Attachment B'!D:D,'TTP Detail - Attachment B'!A:A)</f>
        <v>Rosentrater</v>
      </c>
      <c r="C72" s="16" t="s">
        <v>173</v>
      </c>
      <c r="D72" s="49">
        <v>3349609</v>
      </c>
      <c r="E72" s="49">
        <f>SUMIFS('TTP Detail - Attachment B'!AB:AB,'TTP Detail - Attachment B'!I:I,"2024",'TTP Detail - Attachment B'!D:D,'Variance Summary - Attachment A'!C72)</f>
        <v>5672877.5900000017</v>
      </c>
      <c r="F72" s="50">
        <f t="shared" si="3"/>
        <v>2323268.5900000017</v>
      </c>
      <c r="G72" s="51">
        <f t="shared" si="4"/>
        <v>0.69359396574346488</v>
      </c>
      <c r="H72" s="21" t="str">
        <f t="shared" si="5"/>
        <v>yes</v>
      </c>
      <c r="I72" s="92" t="s">
        <v>645</v>
      </c>
      <c r="J72" s="21" t="s">
        <v>748</v>
      </c>
      <c r="K72" s="21"/>
      <c r="L72" s="21" t="s">
        <v>924</v>
      </c>
    </row>
    <row r="73" spans="2:13" s="16" customFormat="1">
      <c r="B73" s="16" t="str">
        <f>_xlfn.XLOOKUP(C73,'TTP Detail - Attachment B'!D:D,'TTP Detail - Attachment B'!A:A)</f>
        <v>Rosentrater</v>
      </c>
      <c r="C73" s="16" t="s">
        <v>311</v>
      </c>
      <c r="D73" s="49">
        <v>12701549</v>
      </c>
      <c r="E73" s="49">
        <f>SUMIFS('TTP Detail - Attachment B'!AB:AB,'TTP Detail - Attachment B'!I:I,"2024",'TTP Detail - Attachment B'!D:D,'Variance Summary - Attachment A'!C73)</f>
        <v>8028506.879999999</v>
      </c>
      <c r="F73" s="50">
        <f t="shared" si="3"/>
        <v>-4673042.120000001</v>
      </c>
      <c r="G73" s="54">
        <f t="shared" si="4"/>
        <v>-0.36791119886243806</v>
      </c>
      <c r="H73" s="21" t="str">
        <f t="shared" si="5"/>
        <v>yes</v>
      </c>
      <c r="I73" s="92" t="s">
        <v>687</v>
      </c>
      <c r="J73" s="21"/>
      <c r="K73" s="21"/>
      <c r="L73" s="21" t="s">
        <v>925</v>
      </c>
      <c r="M73" t="s">
        <v>828</v>
      </c>
    </row>
    <row r="74" spans="2:13" s="16" customFormat="1">
      <c r="B74" s="16" t="str">
        <f>_xlfn.XLOOKUP(C74,'TTP Detail - Attachment B'!D:D,'TTP Detail - Attachment B'!A:A)</f>
        <v>Rosentrater</v>
      </c>
      <c r="C74" s="16" t="s">
        <v>138</v>
      </c>
      <c r="D74" s="49">
        <v>0</v>
      </c>
      <c r="E74" s="49">
        <f>SUMIFS('TTP Detail - Attachment B'!AB:AB,'TTP Detail - Attachment B'!I:I,"2024",'TTP Detail - Attachment B'!D:D,'Variance Summary - Attachment A'!C74)</f>
        <v>636842.81999999983</v>
      </c>
      <c r="F74" s="50">
        <f t="shared" si="3"/>
        <v>636842.81999999983</v>
      </c>
      <c r="G74" s="51" t="str">
        <f t="shared" si="4"/>
        <v>100%</v>
      </c>
      <c r="H74" s="21" t="str">
        <f t="shared" si="5"/>
        <v>yes</v>
      </c>
      <c r="I74" s="92" t="s">
        <v>698</v>
      </c>
      <c r="J74" s="21"/>
      <c r="K74" s="21" t="s">
        <v>805</v>
      </c>
      <c r="L74" s="21" t="s">
        <v>926</v>
      </c>
    </row>
    <row r="75" spans="2:13" s="16" customFormat="1">
      <c r="B75" s="16" t="str">
        <f>_xlfn.XLOOKUP(C75,'TTP Detail - Attachment B'!D:D,'TTP Detail - Attachment B'!A:A)</f>
        <v>Rosentrater</v>
      </c>
      <c r="C75" s="16" t="s">
        <v>176</v>
      </c>
      <c r="D75" s="49">
        <v>3343419</v>
      </c>
      <c r="E75" s="49">
        <f>SUMIFS('TTP Detail - Attachment B'!AB:AB,'TTP Detail - Attachment B'!I:I,"2024",'TTP Detail - Attachment B'!D:D,'Variance Summary - Attachment A'!C75)</f>
        <v>4643142.6500000004</v>
      </c>
      <c r="F75" s="50">
        <f t="shared" si="3"/>
        <v>1299723.6500000004</v>
      </c>
      <c r="G75" s="51">
        <f t="shared" si="4"/>
        <v>0.38874088171419746</v>
      </c>
      <c r="H75" s="21" t="str">
        <f t="shared" si="5"/>
        <v>yes</v>
      </c>
      <c r="I75" s="92" t="s">
        <v>654</v>
      </c>
      <c r="J75" s="21"/>
      <c r="K75" s="21" t="s">
        <v>762</v>
      </c>
      <c r="L75" s="21" t="s">
        <v>927</v>
      </c>
    </row>
    <row r="76" spans="2:13" s="16" customFormat="1">
      <c r="B76" s="16" t="s">
        <v>135</v>
      </c>
      <c r="C76" s="16" t="s">
        <v>628</v>
      </c>
      <c r="D76" s="50">
        <v>8500000</v>
      </c>
      <c r="E76" s="49">
        <f>SUMIFS('TTP Detail - Attachment B'!AB:AB,'TTP Detail - Attachment B'!I:I,"2024",'TTP Detail - Attachment B'!D:D,'Variance Summary - Attachment A'!C76)</f>
        <v>0</v>
      </c>
      <c r="F76" s="50">
        <f t="shared" si="3"/>
        <v>-8500000</v>
      </c>
      <c r="G76" s="54">
        <f t="shared" si="4"/>
        <v>-1</v>
      </c>
      <c r="H76" s="21" t="str">
        <f t="shared" si="5"/>
        <v>yes</v>
      </c>
      <c r="I76" s="92" t="s">
        <v>689</v>
      </c>
      <c r="J76" s="21"/>
      <c r="K76" s="21"/>
      <c r="L76" s="21" t="s">
        <v>928</v>
      </c>
    </row>
    <row r="77" spans="2:13" s="16" customFormat="1">
      <c r="B77" s="16" t="str">
        <f>_xlfn.XLOOKUP(C77,'TTP Detail - Attachment B'!D:D,'TTP Detail - Attachment B'!A:A)</f>
        <v>Rosentrater</v>
      </c>
      <c r="C77" s="16" t="s">
        <v>161</v>
      </c>
      <c r="D77" s="49">
        <v>0</v>
      </c>
      <c r="E77" s="49">
        <f>SUMIFS('TTP Detail - Attachment B'!AB:AB,'TTP Detail - Attachment B'!I:I,"2024",'TTP Detail - Attachment B'!D:D,'Variance Summary - Attachment A'!C77)</f>
        <v>2214843.85</v>
      </c>
      <c r="F77" s="50">
        <f t="shared" si="3"/>
        <v>2214843.85</v>
      </c>
      <c r="G77" s="51" t="str">
        <f t="shared" si="4"/>
        <v>100%</v>
      </c>
      <c r="H77" s="21" t="str">
        <f t="shared" si="5"/>
        <v>yes</v>
      </c>
      <c r="I77" s="92" t="s">
        <v>694</v>
      </c>
      <c r="J77" s="21" t="s">
        <v>799</v>
      </c>
      <c r="K77" s="21" t="s">
        <v>800</v>
      </c>
      <c r="L77" s="21" t="s">
        <v>929</v>
      </c>
    </row>
    <row r="78" spans="2:13" s="16" customFormat="1">
      <c r="B78" s="16" t="str">
        <f>_xlfn.XLOOKUP(C78,'TTP Detail - Attachment B'!D:D,'TTP Detail - Attachment B'!A:A)</f>
        <v>New (Actual)</v>
      </c>
      <c r="C78" s="16" t="s">
        <v>606</v>
      </c>
      <c r="D78" s="49">
        <v>0</v>
      </c>
      <c r="E78" s="49">
        <f>SUMIFS('TTP Detail - Attachment B'!AB:AB,'TTP Detail - Attachment B'!I:I,"2024",'TTP Detail - Attachment B'!D:D,'Variance Summary - Attachment A'!C78)</f>
        <v>894950.1100000001</v>
      </c>
      <c r="F78" s="50">
        <f t="shared" ref="F78:F109" si="6">+E78-D78</f>
        <v>894950.1100000001</v>
      </c>
      <c r="G78" s="51" t="str">
        <f t="shared" ref="G78:G109" si="7">+IFERROR(F78/D78,"100%")</f>
        <v>100%</v>
      </c>
      <c r="H78" s="21" t="str">
        <f t="shared" ref="H78:H109" si="8">IFERROR(IF(AND(ABS(F78)&gt;=500000,ABS(G78)&gt;=10%),"yes",""),"")</f>
        <v>yes</v>
      </c>
      <c r="I78" s="92" t="s">
        <v>569</v>
      </c>
      <c r="J78" s="21"/>
      <c r="K78" s="21"/>
      <c r="L78" s="21" t="s">
        <v>878</v>
      </c>
      <c r="M78" s="16" t="s">
        <v>840</v>
      </c>
    </row>
    <row r="79" spans="2:13" s="16" customFormat="1">
      <c r="B79" s="16" t="str">
        <f>_xlfn.XLOOKUP(C79,'TTP Detail - Attachment B'!D:D,'TTP Detail - Attachment B'!A:A)</f>
        <v>Rosentrater</v>
      </c>
      <c r="C79" s="16" t="s">
        <v>139</v>
      </c>
      <c r="D79" s="49">
        <v>11000000</v>
      </c>
      <c r="E79" s="49">
        <f>SUMIFS('TTP Detail - Attachment B'!AB:AB,'TTP Detail - Attachment B'!I:I,"2024",'TTP Detail - Attachment B'!D:D,'Variance Summary - Attachment A'!C79)</f>
        <v>6581332.6299999999</v>
      </c>
      <c r="F79" s="50">
        <f t="shared" si="6"/>
        <v>-4418667.37</v>
      </c>
      <c r="G79" s="51">
        <f t="shared" si="7"/>
        <v>-0.40169703363636367</v>
      </c>
      <c r="H79" s="21" t="str">
        <f t="shared" si="8"/>
        <v>yes</v>
      </c>
      <c r="I79" s="92" t="s">
        <v>685</v>
      </c>
      <c r="J79" s="21" t="s">
        <v>791</v>
      </c>
      <c r="K79" s="21" t="s">
        <v>792</v>
      </c>
      <c r="L79" s="21" t="s">
        <v>930</v>
      </c>
    </row>
    <row r="80" spans="2:13" s="16" customFormat="1">
      <c r="B80" s="16" t="str">
        <f>_xlfn.XLOOKUP(C80,'TTP Detail - Attachment B'!D:D,'TTP Detail - Attachment B'!A:A)</f>
        <v>Magalsky</v>
      </c>
      <c r="C80" s="16" t="s">
        <v>295</v>
      </c>
      <c r="D80" s="49">
        <v>4060000</v>
      </c>
      <c r="E80" s="49">
        <f>SUMIFS('TTP Detail - Attachment B'!AB:AB,'TTP Detail - Attachment B'!I:I,"2024",'TTP Detail - Attachment B'!D:D,'Variance Summary - Attachment A'!C80)</f>
        <v>3143415.02</v>
      </c>
      <c r="F80" s="50">
        <f t="shared" si="6"/>
        <v>-916584.98</v>
      </c>
      <c r="G80" s="51">
        <f t="shared" si="7"/>
        <v>-0.22575984729064039</v>
      </c>
      <c r="H80" s="21" t="str">
        <f t="shared" si="8"/>
        <v>yes</v>
      </c>
      <c r="I80" s="92" t="s">
        <v>670</v>
      </c>
      <c r="J80" s="21"/>
      <c r="K80" s="21" t="s">
        <v>779</v>
      </c>
      <c r="L80" s="21" t="s">
        <v>931</v>
      </c>
      <c r="M80" t="s">
        <v>829</v>
      </c>
    </row>
    <row r="81" spans="2:13" s="16" customFormat="1">
      <c r="B81" s="16" t="str">
        <f>_xlfn.XLOOKUP(C81,'TTP Detail - Attachment B'!D:D,'TTP Detail - Attachment B'!A:A)</f>
        <v>Rosentrater</v>
      </c>
      <c r="C81" s="16" t="s">
        <v>164</v>
      </c>
      <c r="D81" s="50">
        <v>8924475</v>
      </c>
      <c r="E81" s="49">
        <f>SUMIFS('TTP Detail - Attachment B'!AB:AB,'TTP Detail - Attachment B'!I:I,"2024",'TTP Detail - Attachment B'!D:D,'Variance Summary - Attachment A'!C81)</f>
        <v>2980223.44</v>
      </c>
      <c r="F81" s="50">
        <f t="shared" si="6"/>
        <v>-5944251.5600000005</v>
      </c>
      <c r="G81" s="51">
        <f t="shared" si="7"/>
        <v>-0.66606176385725779</v>
      </c>
      <c r="H81" s="21" t="str">
        <f t="shared" si="8"/>
        <v>yes</v>
      </c>
      <c r="I81" s="92" t="s">
        <v>688</v>
      </c>
      <c r="J81" s="21" t="s">
        <v>793</v>
      </c>
      <c r="K81" s="21" t="s">
        <v>568</v>
      </c>
      <c r="L81" s="21" t="s">
        <v>932</v>
      </c>
    </row>
    <row r="82" spans="2:13" s="16" customFormat="1">
      <c r="B82" s="16" t="str">
        <f>_xlfn.XLOOKUP(C82,'TTP Detail - Attachment B'!D:D,'TTP Detail - Attachment B'!A:A)</f>
        <v>Howell</v>
      </c>
      <c r="C82" s="16" t="s">
        <v>83</v>
      </c>
      <c r="D82" s="49">
        <v>29000001</v>
      </c>
      <c r="E82" s="49">
        <f>SUMIFS('TTP Detail - Attachment B'!AB:AB,'TTP Detail - Attachment B'!I:I,"2024",'TTP Detail - Attachment B'!D:D,'Variance Summary - Attachment A'!C82)</f>
        <v>34528112.590000004</v>
      </c>
      <c r="F82" s="50">
        <f t="shared" si="6"/>
        <v>5528111.5900000036</v>
      </c>
      <c r="G82" s="51">
        <f t="shared" si="7"/>
        <v>0.19062453101294732</v>
      </c>
      <c r="H82" s="21" t="str">
        <f t="shared" si="8"/>
        <v>yes</v>
      </c>
      <c r="I82" s="92" t="s">
        <v>570</v>
      </c>
      <c r="J82" s="21"/>
      <c r="K82" s="21"/>
      <c r="L82" s="21" t="s">
        <v>933</v>
      </c>
    </row>
    <row r="83" spans="2:13" s="16" customFormat="1" ht="12.75" customHeight="1">
      <c r="B83" s="16" t="str">
        <f>_xlfn.XLOOKUP(C83,'TTP Detail - Attachment B'!D:D,'TTP Detail - Attachment B'!A:A)</f>
        <v>Rosentrater</v>
      </c>
      <c r="C83" s="16" t="s">
        <v>177</v>
      </c>
      <c r="D83" s="49">
        <v>12999996</v>
      </c>
      <c r="E83" s="49">
        <f>SUMIFS('TTP Detail - Attachment B'!AB:AB,'TTP Detail - Attachment B'!I:I,"2024",'TTP Detail - Attachment B'!D:D,'Variance Summary - Attachment A'!C83)</f>
        <v>10772989.140000001</v>
      </c>
      <c r="F83" s="50">
        <f t="shared" si="6"/>
        <v>-2227006.8599999994</v>
      </c>
      <c r="G83" s="51">
        <f t="shared" si="7"/>
        <v>-0.17130827271023771</v>
      </c>
      <c r="H83" s="21" t="str">
        <f t="shared" si="8"/>
        <v>yes</v>
      </c>
      <c r="I83" s="92" t="s">
        <v>682</v>
      </c>
      <c r="J83" s="21"/>
      <c r="K83" s="21"/>
      <c r="L83" s="21" t="s">
        <v>934</v>
      </c>
    </row>
    <row r="84" spans="2:13" s="16" customFormat="1">
      <c r="B84" s="16" t="str">
        <f>_xlfn.XLOOKUP(C84,'TTP Detail - Attachment B'!D:D,'TTP Detail - Attachment B'!A:A)</f>
        <v>Rosentrater</v>
      </c>
      <c r="C84" s="16" t="s">
        <v>165</v>
      </c>
      <c r="D84" s="49">
        <v>1399999</v>
      </c>
      <c r="E84" s="49">
        <f>SUMIFS('TTP Detail - Attachment B'!AB:AB,'TTP Detail - Attachment B'!I:I,"2024",'TTP Detail - Attachment B'!D:D,'Variance Summary - Attachment A'!C84)</f>
        <v>781502.69</v>
      </c>
      <c r="F84" s="50">
        <f t="shared" si="6"/>
        <v>-618496.31000000006</v>
      </c>
      <c r="G84" s="51">
        <f t="shared" si="7"/>
        <v>-0.44178339413099582</v>
      </c>
      <c r="H84" s="21" t="str">
        <f t="shared" si="8"/>
        <v>yes</v>
      </c>
      <c r="I84" s="92" t="s">
        <v>664</v>
      </c>
      <c r="J84" s="21"/>
      <c r="K84" s="21"/>
      <c r="L84" s="21" t="s">
        <v>935</v>
      </c>
    </row>
    <row r="85" spans="2:13" s="16" customFormat="1">
      <c r="B85" s="16" t="str">
        <f>_xlfn.XLOOKUP(C85,'TTP Detail - Attachment B'!D:D,'TTP Detail - Attachment B'!A:A)</f>
        <v>Rosentrater</v>
      </c>
      <c r="C85" s="16" t="s">
        <v>144</v>
      </c>
      <c r="D85" s="49">
        <v>0</v>
      </c>
      <c r="E85" s="49">
        <f>SUMIFS('TTP Detail - Attachment B'!AB:AB,'TTP Detail - Attachment B'!I:I,"2024",'TTP Detail - Attachment B'!D:D,'Variance Summary - Attachment A'!C85)</f>
        <v>78751.149999999994</v>
      </c>
      <c r="F85" s="50">
        <f t="shared" si="6"/>
        <v>78751.149999999994</v>
      </c>
      <c r="G85" s="51" t="str">
        <f t="shared" si="7"/>
        <v>100%</v>
      </c>
      <c r="H85" s="21" t="str">
        <f t="shared" si="8"/>
        <v/>
      </c>
      <c r="I85" s="92" t="s">
        <v>712</v>
      </c>
      <c r="J85" s="21"/>
      <c r="K85" s="21" t="s">
        <v>568</v>
      </c>
    </row>
    <row r="86" spans="2:13" s="16" customFormat="1">
      <c r="B86" s="16" t="str">
        <f>_xlfn.XLOOKUP(C86,'TTP Detail - Attachment B'!D:D,'TTP Detail - Attachment B'!A:A)</f>
        <v>Thackston</v>
      </c>
      <c r="C86" s="16" t="s">
        <v>206</v>
      </c>
      <c r="D86" s="49">
        <v>600000</v>
      </c>
      <c r="E86" s="49">
        <f>SUMIFS('TTP Detail - Attachment B'!AB:AB,'TTP Detail - Attachment B'!I:I,"2024",'TTP Detail - Attachment B'!D:D,'Variance Summary - Attachment A'!C86)</f>
        <v>459872.7</v>
      </c>
      <c r="F86" s="50">
        <f t="shared" si="6"/>
        <v>-140127.29999999999</v>
      </c>
      <c r="G86" s="51">
        <f t="shared" si="7"/>
        <v>-0.23354549999999999</v>
      </c>
      <c r="H86" s="21" t="str">
        <f t="shared" si="8"/>
        <v/>
      </c>
      <c r="I86" s="92" t="s">
        <v>721</v>
      </c>
      <c r="J86" s="21"/>
      <c r="K86" s="21"/>
    </row>
    <row r="87" spans="2:13" s="16" customFormat="1">
      <c r="B87" s="16" t="str">
        <f>_xlfn.XLOOKUP(C87,'TTP Detail - Attachment B'!D:D,'TTP Detail - Attachment B'!A:A)</f>
        <v>Thackston</v>
      </c>
      <c r="C87" s="16" t="s">
        <v>204</v>
      </c>
      <c r="D87" s="49">
        <v>963504</v>
      </c>
      <c r="E87" s="49">
        <f>SUMIFS('TTP Detail - Attachment B'!AB:AB,'TTP Detail - Attachment B'!I:I,"2024",'TTP Detail - Attachment B'!D:D,'Variance Summary - Attachment A'!C87)</f>
        <v>947335.35</v>
      </c>
      <c r="F87" s="50">
        <f t="shared" si="6"/>
        <v>-16168.650000000023</v>
      </c>
      <c r="G87" s="51">
        <f t="shared" si="7"/>
        <v>-1.6781092761420837E-2</v>
      </c>
      <c r="H87" s="21" t="str">
        <f t="shared" si="8"/>
        <v/>
      </c>
      <c r="I87" s="92" t="s">
        <v>716</v>
      </c>
      <c r="J87" s="21"/>
      <c r="K87" s="21"/>
    </row>
    <row r="88" spans="2:13" s="16" customFormat="1">
      <c r="B88" s="16" t="str">
        <f>_xlfn.XLOOKUP(C88,'TTP Detail - Attachment B'!D:D,'TTP Detail - Attachment B'!A:A)</f>
        <v>Thackston</v>
      </c>
      <c r="C88" s="16" t="s">
        <v>199</v>
      </c>
      <c r="D88" s="49">
        <v>0</v>
      </c>
      <c r="E88" s="49">
        <f>SUMIFS('TTP Detail - Attachment B'!AB:AB,'TTP Detail - Attachment B'!I:I,"2024",'TTP Detail - Attachment B'!D:D,'Variance Summary - Attachment A'!C88)</f>
        <v>212172.30999999997</v>
      </c>
      <c r="F88" s="50">
        <f t="shared" si="6"/>
        <v>212172.30999999997</v>
      </c>
      <c r="G88" s="51" t="str">
        <f t="shared" si="7"/>
        <v>100%</v>
      </c>
      <c r="H88" s="21" t="str">
        <f t="shared" si="8"/>
        <v/>
      </c>
      <c r="I88" s="92" t="s">
        <v>706</v>
      </c>
      <c r="J88" s="21"/>
      <c r="K88" s="21" t="s">
        <v>811</v>
      </c>
    </row>
    <row r="89" spans="2:13" s="16" customFormat="1">
      <c r="B89" s="16" t="str">
        <f>_xlfn.XLOOKUP(C89,'TTP Detail - Attachment B'!D:D,'TTP Detail - Attachment B'!A:A)</f>
        <v>Rosentrater</v>
      </c>
      <c r="C89" s="16" t="s">
        <v>291</v>
      </c>
      <c r="D89" s="49">
        <v>2500008</v>
      </c>
      <c r="E89" s="49">
        <f>SUMIFS('TTP Detail - Attachment B'!AB:AB,'TTP Detail - Attachment B'!I:I,"2024",'TTP Detail - Attachment B'!D:D,'Variance Summary - Attachment A'!C89)</f>
        <v>2445602.2200000002</v>
      </c>
      <c r="F89" s="50">
        <f t="shared" si="6"/>
        <v>-54405.779999999795</v>
      </c>
      <c r="G89" s="51">
        <f t="shared" si="7"/>
        <v>-2.1762242360824365E-2</v>
      </c>
      <c r="H89" s="21" t="str">
        <f t="shared" si="8"/>
        <v/>
      </c>
      <c r="I89" s="92" t="s">
        <v>718</v>
      </c>
      <c r="J89" s="21"/>
      <c r="K89" s="21"/>
      <c r="M89" t="s">
        <v>823</v>
      </c>
    </row>
    <row r="90" spans="2:13" s="16" customFormat="1">
      <c r="B90" s="16" t="str">
        <f>_xlfn.XLOOKUP(C90,'TTP Detail - Attachment B'!D:D,'TTP Detail - Attachment B'!A:A)</f>
        <v>Rosentrater</v>
      </c>
      <c r="C90" s="16" t="s">
        <v>146</v>
      </c>
      <c r="D90" s="49">
        <v>639999</v>
      </c>
      <c r="E90" s="49">
        <f>SUMIFS('TTP Detail - Attachment B'!AB:AB,'TTP Detail - Attachment B'!I:I,"2024",'TTP Detail - Attachment B'!D:D,'Variance Summary - Attachment A'!C90)</f>
        <v>566572.44000000006</v>
      </c>
      <c r="F90" s="50">
        <f t="shared" si="6"/>
        <v>-73426.559999999939</v>
      </c>
      <c r="G90" s="51">
        <f t="shared" si="7"/>
        <v>-0.11472917926434251</v>
      </c>
      <c r="H90" s="21" t="str">
        <f t="shared" si="8"/>
        <v/>
      </c>
      <c r="I90" s="92" t="s">
        <v>719</v>
      </c>
      <c r="J90" s="21"/>
      <c r="K90" s="21"/>
    </row>
    <row r="91" spans="2:13" s="16" customFormat="1">
      <c r="B91" s="16" t="s">
        <v>85</v>
      </c>
      <c r="C91" s="16" t="s">
        <v>607</v>
      </c>
      <c r="D91" s="49">
        <v>100000</v>
      </c>
      <c r="E91" s="49">
        <f>SUMIFS('TTP Detail - Attachment B'!AB:AB,'TTP Detail - Attachment B'!I:I,"2024",'TTP Detail - Attachment B'!D:D,'Variance Summary - Attachment A'!C91)</f>
        <v>65118.180000000008</v>
      </c>
      <c r="F91" s="50">
        <f t="shared" si="6"/>
        <v>-34881.819999999992</v>
      </c>
      <c r="G91" s="51">
        <f t="shared" si="7"/>
        <v>-0.34881819999999991</v>
      </c>
      <c r="H91" s="21" t="str">
        <f t="shared" si="8"/>
        <v/>
      </c>
      <c r="I91" s="92" t="s">
        <v>713</v>
      </c>
      <c r="K91" s="21"/>
      <c r="L91" s="21" t="s">
        <v>870</v>
      </c>
      <c r="M91" s="16" t="s">
        <v>841</v>
      </c>
    </row>
    <row r="92" spans="2:13" s="16" customFormat="1">
      <c r="B92" s="16" t="str">
        <f>_xlfn.XLOOKUP(C92,'TTP Detail - Attachment B'!D:D,'TTP Detail - Attachment B'!A:A)</f>
        <v>Rosentrater</v>
      </c>
      <c r="C92" s="16" t="s">
        <v>166</v>
      </c>
      <c r="D92" s="49">
        <v>794988</v>
      </c>
      <c r="E92" s="49">
        <f>SUMIFS('TTP Detail - Attachment B'!AB:AB,'TTP Detail - Attachment B'!I:I,"2024",'TTP Detail - Attachment B'!D:D,'Variance Summary - Attachment A'!C92)</f>
        <v>1119434.5899999999</v>
      </c>
      <c r="F92" s="50">
        <f t="shared" si="6"/>
        <v>324446.58999999985</v>
      </c>
      <c r="G92" s="51">
        <f t="shared" si="7"/>
        <v>0.40811507846659301</v>
      </c>
      <c r="H92" s="21" t="str">
        <f t="shared" si="8"/>
        <v/>
      </c>
      <c r="I92" s="92" t="s">
        <v>703</v>
      </c>
      <c r="J92" s="21" t="s">
        <v>808</v>
      </c>
      <c r="K92" s="21"/>
      <c r="L92" s="21"/>
    </row>
    <row r="93" spans="2:13" s="16" customFormat="1">
      <c r="B93" s="16" t="str">
        <f>_xlfn.XLOOKUP(C93,'TTP Detail - Attachment B'!D:D,'TTP Detail - Attachment B'!A:A)</f>
        <v>Rosentrater</v>
      </c>
      <c r="C93" s="16" t="s">
        <v>168</v>
      </c>
      <c r="D93" s="49">
        <v>2400000</v>
      </c>
      <c r="E93" s="49">
        <f>SUMIFS('TTP Detail - Attachment B'!AB:AB,'TTP Detail - Attachment B'!I:I,"2024",'TTP Detail - Attachment B'!D:D,'Variance Summary - Attachment A'!C93)</f>
        <v>2250678.44</v>
      </c>
      <c r="F93" s="50">
        <f t="shared" si="6"/>
        <v>-149321.56000000006</v>
      </c>
      <c r="G93" s="51">
        <f t="shared" si="7"/>
        <v>-6.2217316666666689E-2</v>
      </c>
      <c r="H93" s="21" t="str">
        <f t="shared" si="8"/>
        <v/>
      </c>
      <c r="I93" s="92" t="s">
        <v>722</v>
      </c>
      <c r="J93" s="21"/>
      <c r="K93" s="21"/>
      <c r="L93" s="21"/>
    </row>
    <row r="94" spans="2:13" s="16" customFormat="1">
      <c r="B94" s="16" t="str">
        <f>_xlfn.XLOOKUP(C94,'TTP Detail - Attachment B'!D:D,'TTP Detail - Attachment B'!A:A)</f>
        <v>New (Actual)</v>
      </c>
      <c r="C94" s="16" t="s">
        <v>612</v>
      </c>
      <c r="D94" s="49">
        <v>0</v>
      </c>
      <c r="E94" s="49">
        <f>SUMIFS('TTP Detail - Attachment B'!AB:AB,'TTP Detail - Attachment B'!I:I,"2024",'TTP Detail - Attachment B'!D:D,'Variance Summary - Attachment A'!C94)</f>
        <v>307032.03999999998</v>
      </c>
      <c r="F94" s="50">
        <f t="shared" si="6"/>
        <v>307032.03999999998</v>
      </c>
      <c r="G94" s="51" t="str">
        <f t="shared" si="7"/>
        <v>100%</v>
      </c>
      <c r="H94" s="21" t="str">
        <f t="shared" si="8"/>
        <v/>
      </c>
      <c r="I94" s="92" t="s">
        <v>569</v>
      </c>
      <c r="J94" s="21"/>
      <c r="K94" s="21"/>
      <c r="L94" s="21" t="s">
        <v>872</v>
      </c>
      <c r="M94" s="16" t="s">
        <v>840</v>
      </c>
    </row>
    <row r="95" spans="2:13" s="16" customFormat="1">
      <c r="B95" s="16" t="str">
        <f>_xlfn.XLOOKUP(C95,'TTP Detail - Attachment B'!D:D,'TTP Detail - Attachment B'!A:A)</f>
        <v>Kinney</v>
      </c>
      <c r="C95" s="16" t="s">
        <v>293</v>
      </c>
      <c r="D95" s="49">
        <v>585791</v>
      </c>
      <c r="E95" s="49">
        <f>SUMIFS('TTP Detail - Attachment B'!AB:AB,'TTP Detail - Attachment B'!I:I,"2024",'TTP Detail - Attachment B'!D:D,'Variance Summary - Attachment A'!C95)</f>
        <v>407687.41999999993</v>
      </c>
      <c r="F95" s="50">
        <f t="shared" si="6"/>
        <v>-178103.58000000007</v>
      </c>
      <c r="G95" s="51">
        <f t="shared" si="7"/>
        <v>-0.30403946117301234</v>
      </c>
      <c r="H95" s="21" t="str">
        <f t="shared" si="8"/>
        <v/>
      </c>
      <c r="I95" s="92" t="s">
        <v>723</v>
      </c>
      <c r="J95" s="21"/>
      <c r="K95" s="21"/>
      <c r="L95" s="21"/>
      <c r="M95" t="s">
        <v>824</v>
      </c>
    </row>
    <row r="96" spans="2:13" s="16" customFormat="1">
      <c r="B96" s="16" t="str">
        <f>_xlfn.XLOOKUP(C96,'TTP Detail - Attachment B'!D:D,'TTP Detail - Attachment B'!A:A)</f>
        <v>Kensok</v>
      </c>
      <c r="C96" s="16" t="s">
        <v>232</v>
      </c>
      <c r="D96" s="49">
        <v>0</v>
      </c>
      <c r="E96" s="49">
        <f>SUMIFS('TTP Detail - Attachment B'!AB:AB,'TTP Detail - Attachment B'!I:I,"2024",'TTP Detail - Attachment B'!D:D,'Variance Summary - Attachment A'!C96)</f>
        <v>236461.11000000002</v>
      </c>
      <c r="F96" s="50">
        <f t="shared" si="6"/>
        <v>236461.11000000002</v>
      </c>
      <c r="G96" s="51" t="str">
        <f t="shared" si="7"/>
        <v>100%</v>
      </c>
      <c r="H96" s="21" t="str">
        <f t="shared" si="8"/>
        <v/>
      </c>
      <c r="I96" s="92" t="s">
        <v>713</v>
      </c>
      <c r="J96" s="21"/>
      <c r="K96" s="21"/>
      <c r="L96" s="21"/>
      <c r="M96" s="16" t="s">
        <v>832</v>
      </c>
    </row>
    <row r="97" spans="2:13" s="16" customFormat="1">
      <c r="B97" s="16" t="str">
        <f>_xlfn.XLOOKUP(C97,'TTP Detail - Attachment B'!D:D,'TTP Detail - Attachment B'!A:A)</f>
        <v>Kensok</v>
      </c>
      <c r="C97" s="16" t="s">
        <v>99</v>
      </c>
      <c r="D97" s="49">
        <v>887389</v>
      </c>
      <c r="E97" s="49">
        <f>SUMIFS('TTP Detail - Attachment B'!AB:AB,'TTP Detail - Attachment B'!I:I,"2024",'TTP Detail - Attachment B'!D:D,'Variance Summary - Attachment A'!C97)</f>
        <v>891429.62000000023</v>
      </c>
      <c r="F97" s="50">
        <f t="shared" si="6"/>
        <v>4040.6200000002282</v>
      </c>
      <c r="G97" s="51">
        <f t="shared" si="7"/>
        <v>4.5533807608616151E-3</v>
      </c>
      <c r="H97" s="21" t="str">
        <f t="shared" si="8"/>
        <v/>
      </c>
      <c r="I97" s="92" t="s">
        <v>715</v>
      </c>
      <c r="J97" s="21"/>
      <c r="K97" s="21"/>
      <c r="L97" s="21"/>
    </row>
    <row r="98" spans="2:13" s="16" customFormat="1">
      <c r="B98" s="16" t="str">
        <f>_xlfn.XLOOKUP(C98,'TTP Detail - Attachment B'!D:D,'TTP Detail - Attachment B'!A:A)</f>
        <v>Rosentrater</v>
      </c>
      <c r="C98" s="16" t="s">
        <v>148</v>
      </c>
      <c r="D98" s="49">
        <v>715000</v>
      </c>
      <c r="E98" s="49">
        <f>SUMIFS('TTP Detail - Attachment B'!AB:AB,'TTP Detail - Attachment B'!I:I,"2024",'TTP Detail - Attachment B'!D:D,'Variance Summary - Attachment A'!C98)</f>
        <v>681792.57</v>
      </c>
      <c r="F98" s="50">
        <f t="shared" si="6"/>
        <v>-33207.430000000051</v>
      </c>
      <c r="G98" s="51">
        <f t="shared" si="7"/>
        <v>-4.6443958041958111E-2</v>
      </c>
      <c r="H98" s="21" t="str">
        <f t="shared" si="8"/>
        <v/>
      </c>
      <c r="I98" s="92" t="s">
        <v>717</v>
      </c>
      <c r="J98" s="21"/>
      <c r="K98" s="21"/>
      <c r="L98" s="21"/>
    </row>
    <row r="99" spans="2:13" s="16" customFormat="1">
      <c r="B99" s="16" t="str">
        <f>_xlfn.XLOOKUP(C99,'TTP Detail - Attachment B'!D:D,'TTP Detail - Attachment B'!A:A)</f>
        <v>Rosentrater</v>
      </c>
      <c r="C99" s="16" t="s">
        <v>149</v>
      </c>
      <c r="D99" s="49">
        <v>24444163</v>
      </c>
      <c r="E99" s="49">
        <f>SUMIFS('TTP Detail - Attachment B'!AB:AB,'TTP Detail - Attachment B'!I:I,"2024",'TTP Detail - Attachment B'!D:D,'Variance Summary - Attachment A'!C99)</f>
        <v>24588685.190000005</v>
      </c>
      <c r="F99" s="50">
        <f t="shared" si="6"/>
        <v>144522.19000000507</v>
      </c>
      <c r="G99" s="51">
        <f t="shared" si="7"/>
        <v>5.912339481617966E-3</v>
      </c>
      <c r="H99" s="21" t="str">
        <f t="shared" si="8"/>
        <v/>
      </c>
      <c r="I99" s="92" t="s">
        <v>708</v>
      </c>
      <c r="J99" s="21"/>
      <c r="K99" s="21"/>
      <c r="L99" s="21"/>
    </row>
    <row r="100" spans="2:13" s="16" customFormat="1">
      <c r="B100" s="16" t="str">
        <f>_xlfn.XLOOKUP(C100,'TTP Detail - Attachment B'!D:D,'TTP Detail - Attachment B'!A:A)</f>
        <v>Rosentrater</v>
      </c>
      <c r="C100" s="16" t="s">
        <v>170</v>
      </c>
      <c r="D100" s="49">
        <v>799999</v>
      </c>
      <c r="E100" s="49">
        <f>SUMIFS('TTP Detail - Attachment B'!AB:AB,'TTP Detail - Attachment B'!I:I,"2024",'TTP Detail - Attachment B'!D:D,'Variance Summary - Attachment A'!C100)</f>
        <v>572296.24</v>
      </c>
      <c r="F100" s="50">
        <f t="shared" si="6"/>
        <v>-227702.76</v>
      </c>
      <c r="G100" s="51">
        <f t="shared" si="7"/>
        <v>-0.28462880578600724</v>
      </c>
      <c r="H100" s="21" t="str">
        <f t="shared" si="8"/>
        <v/>
      </c>
      <c r="I100" s="92" t="s">
        <v>725</v>
      </c>
      <c r="J100" s="21"/>
      <c r="K100" s="21" t="s">
        <v>815</v>
      </c>
      <c r="L100" s="21"/>
    </row>
    <row r="101" spans="2:13" s="16" customFormat="1">
      <c r="B101" s="16" t="str">
        <f>_xlfn.XLOOKUP(C101,'TTP Detail - Attachment B'!D:D,'TTP Detail - Attachment B'!A:A)</f>
        <v>Rosentrater</v>
      </c>
      <c r="C101" s="16" t="s">
        <v>185</v>
      </c>
      <c r="D101" s="49">
        <v>210004</v>
      </c>
      <c r="E101" s="49">
        <f>SUMIFS('TTP Detail - Attachment B'!AB:AB,'TTP Detail - Attachment B'!I:I,"2024",'TTP Detail - Attachment B'!D:D,'Variance Summary - Attachment A'!C101)</f>
        <v>0</v>
      </c>
      <c r="F101" s="50">
        <f t="shared" si="6"/>
        <v>-210004</v>
      </c>
      <c r="G101" s="51">
        <f t="shared" si="7"/>
        <v>-1</v>
      </c>
      <c r="H101" s="21" t="str">
        <f t="shared" si="8"/>
        <v/>
      </c>
      <c r="I101" s="92" t="s">
        <v>731</v>
      </c>
      <c r="J101" s="21"/>
      <c r="K101" s="21"/>
      <c r="L101" s="21"/>
    </row>
    <row r="102" spans="2:13" s="16" customFormat="1">
      <c r="B102" s="16" t="str">
        <f>_xlfn.XLOOKUP(C102,'TTP Detail - Attachment B'!D:D,'TTP Detail - Attachment B'!A:A)</f>
        <v>Rosentrater</v>
      </c>
      <c r="C102" s="16" t="s">
        <v>155</v>
      </c>
      <c r="D102" s="49">
        <v>250000</v>
      </c>
      <c r="E102" s="49">
        <f>SUMIFS('TTP Detail - Attachment B'!AB:AB,'TTP Detail - Attachment B'!I:I,"2024",'TTP Detail - Attachment B'!D:D,'Variance Summary - Attachment A'!C102)</f>
        <v>0</v>
      </c>
      <c r="F102" s="50">
        <f t="shared" si="6"/>
        <v>-250000</v>
      </c>
      <c r="G102" s="51">
        <f t="shared" si="7"/>
        <v>-1</v>
      </c>
      <c r="H102" s="21" t="str">
        <f t="shared" si="8"/>
        <v/>
      </c>
      <c r="I102" s="92" t="s">
        <v>726</v>
      </c>
      <c r="J102" s="21" t="s">
        <v>816</v>
      </c>
      <c r="K102" s="21" t="s">
        <v>817</v>
      </c>
      <c r="L102" s="21"/>
    </row>
    <row r="103" spans="2:13" s="16" customFormat="1">
      <c r="B103" s="16" t="str">
        <f>_xlfn.XLOOKUP(C103,'TTP Detail - Attachment B'!D:D,'TTP Detail - Attachment B'!A:A)</f>
        <v>Thackston</v>
      </c>
      <c r="C103" s="16" t="s">
        <v>191</v>
      </c>
      <c r="D103" s="50">
        <v>400000</v>
      </c>
      <c r="E103" s="49">
        <f>SUMIFS('TTP Detail - Attachment B'!AB:AB,'TTP Detail - Attachment B'!I:I,"2024",'TTP Detail - Attachment B'!D:D,'Variance Summary - Attachment A'!C103)</f>
        <v>97047.24</v>
      </c>
      <c r="F103" s="50">
        <f t="shared" si="6"/>
        <v>-302952.76</v>
      </c>
      <c r="G103" s="54">
        <f t="shared" si="7"/>
        <v>-0.75738190000000005</v>
      </c>
      <c r="H103" s="21" t="str">
        <f t="shared" si="8"/>
        <v/>
      </c>
      <c r="I103" s="92" t="s">
        <v>730</v>
      </c>
      <c r="J103" s="21" t="s">
        <v>819</v>
      </c>
      <c r="K103" s="21"/>
      <c r="L103" s="21"/>
    </row>
    <row r="104" spans="2:13" s="16" customFormat="1">
      <c r="B104" s="16" t="s">
        <v>186</v>
      </c>
      <c r="C104" s="16" t="s">
        <v>233</v>
      </c>
      <c r="D104" s="49">
        <v>493990</v>
      </c>
      <c r="E104" s="49">
        <f>SUMIFS('TTP Detail - Attachment B'!AB:AB,'TTP Detail - Attachment B'!I:I,"2024",'TTP Detail - Attachment B'!D:D,'Variance Summary - Attachment A'!C104)</f>
        <v>0</v>
      </c>
      <c r="F104" s="50">
        <f t="shared" si="6"/>
        <v>-493990</v>
      </c>
      <c r="G104" s="51">
        <f t="shared" si="7"/>
        <v>-1</v>
      </c>
      <c r="H104" s="21" t="str">
        <f t="shared" si="8"/>
        <v/>
      </c>
      <c r="I104" s="92" t="s">
        <v>732</v>
      </c>
      <c r="J104" s="21"/>
      <c r="K104" s="21"/>
      <c r="L104" s="21"/>
    </row>
    <row r="105" spans="2:13" s="16" customFormat="1">
      <c r="B105" s="16" t="str">
        <f>_xlfn.XLOOKUP(C105,'TTP Detail - Attachment B'!D:D,'TTP Detail - Attachment B'!A:A)</f>
        <v>Thackston</v>
      </c>
      <c r="C105" s="16" t="s">
        <v>208</v>
      </c>
      <c r="D105" s="49">
        <v>1550000</v>
      </c>
      <c r="E105" s="49">
        <f>SUMIFS('TTP Detail - Attachment B'!AB:AB,'TTP Detail - Attachment B'!I:I,"2024",'TTP Detail - Attachment B'!D:D,'Variance Summary - Attachment A'!C105)</f>
        <v>1882492.2000000002</v>
      </c>
      <c r="F105" s="50">
        <f t="shared" si="6"/>
        <v>332492.20000000019</v>
      </c>
      <c r="G105" s="51">
        <f t="shared" si="7"/>
        <v>0.21451109677419367</v>
      </c>
      <c r="H105" s="21" t="str">
        <f t="shared" si="8"/>
        <v/>
      </c>
      <c r="I105" s="92" t="s">
        <v>702</v>
      </c>
      <c r="J105" s="21"/>
      <c r="K105" s="21" t="s">
        <v>807</v>
      </c>
      <c r="L105" s="21"/>
    </row>
    <row r="106" spans="2:13" s="16" customFormat="1">
      <c r="B106" s="16" t="str">
        <f>_xlfn.XLOOKUP(C106,'TTP Detail - Attachment B'!D:D,'TTP Detail - Attachment B'!A:A)</f>
        <v>Kensok</v>
      </c>
      <c r="C106" s="16" t="s">
        <v>118</v>
      </c>
      <c r="D106" s="49">
        <v>500000</v>
      </c>
      <c r="E106" s="49">
        <f>SUMIFS('TTP Detail - Attachment B'!AB:AB,'TTP Detail - Attachment B'!I:I,"2024",'TTP Detail - Attachment B'!D:D,'Variance Summary - Attachment A'!C106)</f>
        <v>248227.16999999998</v>
      </c>
      <c r="F106" s="50">
        <f t="shared" si="6"/>
        <v>-251772.83000000002</v>
      </c>
      <c r="G106" s="51">
        <f t="shared" si="7"/>
        <v>-0.50354566000000001</v>
      </c>
      <c r="H106" s="21" t="str">
        <f t="shared" si="8"/>
        <v/>
      </c>
      <c r="I106" s="92" t="s">
        <v>728</v>
      </c>
      <c r="J106" s="21"/>
      <c r="K106" s="21"/>
      <c r="L106" s="21"/>
    </row>
    <row r="107" spans="2:13" s="16" customFormat="1">
      <c r="B107" s="16" t="s">
        <v>85</v>
      </c>
      <c r="C107" s="16" t="s">
        <v>629</v>
      </c>
      <c r="D107" s="49">
        <v>191368</v>
      </c>
      <c r="E107" s="49">
        <f>SUMIFS('TTP Detail - Attachment B'!AB:AB,'TTP Detail - Attachment B'!I:I,"2024",'TTP Detail - Attachment B'!D:D,'Variance Summary - Attachment A'!C107)</f>
        <v>0</v>
      </c>
      <c r="F107" s="50">
        <f t="shared" si="6"/>
        <v>-191368</v>
      </c>
      <c r="G107" s="51">
        <f t="shared" si="7"/>
        <v>-1</v>
      </c>
      <c r="H107" s="21" t="str">
        <f t="shared" si="8"/>
        <v/>
      </c>
      <c r="I107" s="92" t="s">
        <v>697</v>
      </c>
      <c r="J107" s="21" t="s">
        <v>813</v>
      </c>
      <c r="K107" s="21" t="s">
        <v>814</v>
      </c>
      <c r="L107" s="21"/>
    </row>
    <row r="108" spans="2:13" s="16" customFormat="1">
      <c r="B108" s="16" t="str">
        <f>_xlfn.XLOOKUP(C108,'TTP Detail - Attachment B'!D:D,'TTP Detail - Attachment B'!A:A)</f>
        <v>Rosentrater</v>
      </c>
      <c r="C108" s="16" t="s">
        <v>294</v>
      </c>
      <c r="D108" s="49">
        <v>2420989</v>
      </c>
      <c r="E108" s="49">
        <f>SUMIFS('TTP Detail - Attachment B'!AB:AB,'TTP Detail - Attachment B'!I:I,"2024",'TTP Detail - Attachment B'!D:D,'Variance Summary - Attachment A'!C108)</f>
        <v>2659154.5299999993</v>
      </c>
      <c r="F108" s="50">
        <f t="shared" si="6"/>
        <v>238165.52999999933</v>
      </c>
      <c r="G108" s="51">
        <f t="shared" si="7"/>
        <v>9.8375304472675978E-2</v>
      </c>
      <c r="H108" s="21" t="str">
        <f t="shared" si="8"/>
        <v/>
      </c>
      <c r="I108" s="92" t="s">
        <v>704</v>
      </c>
      <c r="J108" s="21"/>
      <c r="K108" s="21"/>
      <c r="L108" s="21"/>
      <c r="M108" t="s">
        <v>825</v>
      </c>
    </row>
    <row r="109" spans="2:13" s="16" customFormat="1">
      <c r="B109" s="16" t="str">
        <f>_xlfn.XLOOKUP(C109,'TTP Detail - Attachment B'!D:D,'TTP Detail - Attachment B'!A:A)</f>
        <v>Rosentrater</v>
      </c>
      <c r="C109" s="16" t="s">
        <v>171</v>
      </c>
      <c r="D109" s="49">
        <v>299964</v>
      </c>
      <c r="E109" s="49">
        <f>SUMIFS('TTP Detail - Attachment B'!AB:AB,'TTP Detail - Attachment B'!I:I,"2024",'TTP Detail - Attachment B'!D:D,'Variance Summary - Attachment A'!C109)</f>
        <v>163879.94000000003</v>
      </c>
      <c r="F109" s="50">
        <f t="shared" si="6"/>
        <v>-136084.05999999997</v>
      </c>
      <c r="G109" s="51">
        <f t="shared" si="7"/>
        <v>-0.45366797349015203</v>
      </c>
      <c r="H109" s="21" t="str">
        <f t="shared" si="8"/>
        <v/>
      </c>
      <c r="I109" s="92" t="s">
        <v>720</v>
      </c>
      <c r="J109" s="21"/>
      <c r="K109" s="21"/>
      <c r="L109" s="21"/>
    </row>
    <row r="110" spans="2:13" s="16" customFormat="1">
      <c r="B110" s="16" t="str">
        <f>_xlfn.XLOOKUP(C110,'TTP Detail - Attachment B'!D:D,'TTP Detail - Attachment B'!A:A)</f>
        <v>Kensok</v>
      </c>
      <c r="C110" s="16" t="s">
        <v>119</v>
      </c>
      <c r="D110" s="49">
        <v>339598</v>
      </c>
      <c r="E110" s="49">
        <f>SUMIFS('TTP Detail - Attachment B'!AB:AB,'TTP Detail - Attachment B'!I:I,"2024",'TTP Detail - Attachment B'!D:D,'Variance Summary - Attachment A'!C110)</f>
        <v>460407.83</v>
      </c>
      <c r="F110" s="50">
        <f t="shared" ref="F110:F128" si="9">+E110-D110</f>
        <v>120809.83000000002</v>
      </c>
      <c r="G110" s="51">
        <f t="shared" ref="G110:G128" si="10">+IFERROR(F110/D110,"100%")</f>
        <v>0.3557436439555004</v>
      </c>
      <c r="H110" s="21" t="str">
        <f t="shared" ref="H110:H128" si="11">IFERROR(IF(AND(ABS(F110)&gt;=500000,ABS(G110)&gt;=10%),"yes",""),"")</f>
        <v/>
      </c>
      <c r="I110" s="92" t="s">
        <v>709</v>
      </c>
      <c r="J110" s="21"/>
      <c r="K110" s="21"/>
      <c r="L110" s="21"/>
    </row>
    <row r="111" spans="2:13" s="16" customFormat="1">
      <c r="B111" s="16" t="str">
        <f>_xlfn.XLOOKUP(C111,'TTP Detail - Attachment B'!D:D,'TTP Detail - Attachment B'!A:A)</f>
        <v>Rosentrater</v>
      </c>
      <c r="C111" s="16" t="s">
        <v>181</v>
      </c>
      <c r="D111" s="49">
        <v>0</v>
      </c>
      <c r="E111" s="49">
        <f>SUMIFS('TTP Detail - Attachment B'!AB:AB,'TTP Detail - Attachment B'!I:I,"2024",'TTP Detail - Attachment B'!D:D,'Variance Summary - Attachment A'!C111)</f>
        <v>337410.98</v>
      </c>
      <c r="F111" s="50">
        <f t="shared" si="9"/>
        <v>337410.98</v>
      </c>
      <c r="G111" s="51" t="str">
        <f t="shared" si="10"/>
        <v>100%</v>
      </c>
      <c r="H111" s="21" t="str">
        <f t="shared" si="11"/>
        <v/>
      </c>
      <c r="I111" s="92" t="s">
        <v>701</v>
      </c>
      <c r="J111" s="21"/>
      <c r="K111" s="21"/>
      <c r="L111" s="21"/>
    </row>
    <row r="112" spans="2:13" s="16" customFormat="1">
      <c r="B112" s="16" t="str">
        <f>_xlfn.XLOOKUP(C112,'TTP Detail - Attachment B'!D:D,'TTP Detail - Attachment B'!A:A)</f>
        <v>New (Actual)</v>
      </c>
      <c r="C112" s="16" t="s">
        <v>609</v>
      </c>
      <c r="D112" s="49">
        <v>0</v>
      </c>
      <c r="E112" s="49">
        <f>SUMIFS('TTP Detail - Attachment B'!AB:AB,'TTP Detail - Attachment B'!I:I,"2024",'TTP Detail - Attachment B'!D:D,'Variance Summary - Attachment A'!C112)</f>
        <v>206810.28000000003</v>
      </c>
      <c r="F112" s="50">
        <f t="shared" si="9"/>
        <v>206810.28000000003</v>
      </c>
      <c r="G112" s="51" t="str">
        <f t="shared" si="10"/>
        <v>100%</v>
      </c>
      <c r="H112" s="21" t="str">
        <f t="shared" si="11"/>
        <v/>
      </c>
      <c r="I112" s="92" t="s">
        <v>569</v>
      </c>
      <c r="J112" s="21"/>
      <c r="K112" s="21"/>
      <c r="L112" s="21" t="s">
        <v>873</v>
      </c>
      <c r="M112" s="16" t="s">
        <v>840</v>
      </c>
    </row>
    <row r="113" spans="2:13" s="16" customFormat="1">
      <c r="B113" s="16" t="str">
        <f>_xlfn.XLOOKUP(C113,'TTP Detail - Attachment B'!D:D,'TTP Detail - Attachment B'!A:A)</f>
        <v>New (Actual)</v>
      </c>
      <c r="C113" s="16" t="s">
        <v>602</v>
      </c>
      <c r="D113" s="49">
        <v>0</v>
      </c>
      <c r="E113" s="49">
        <f>SUMIFS('TTP Detail - Attachment B'!AB:AB,'TTP Detail - Attachment B'!I:I,"2024",'TTP Detail - Attachment B'!D:D,'Variance Summary - Attachment A'!C113)</f>
        <v>411268.14999999997</v>
      </c>
      <c r="F113" s="50">
        <f t="shared" si="9"/>
        <v>411268.14999999997</v>
      </c>
      <c r="G113" s="51" t="str">
        <f t="shared" si="10"/>
        <v>100%</v>
      </c>
      <c r="H113" s="21" t="str">
        <f t="shared" si="11"/>
        <v/>
      </c>
      <c r="I113" s="92" t="s">
        <v>569</v>
      </c>
      <c r="J113" s="21"/>
      <c r="K113" s="21"/>
      <c r="L113" s="21" t="s">
        <v>874</v>
      </c>
      <c r="M113" s="16" t="s">
        <v>840</v>
      </c>
    </row>
    <row r="114" spans="2:13" s="16" customFormat="1">
      <c r="B114" s="16" t="str">
        <f>_xlfn.XLOOKUP(C114,'TTP Detail - Attachment B'!D:D,'TTP Detail - Attachment B'!A:A)</f>
        <v>Thackston</v>
      </c>
      <c r="C114" s="16" t="s">
        <v>198</v>
      </c>
      <c r="D114" s="49">
        <v>450000</v>
      </c>
      <c r="E114" s="49">
        <f>SUMIFS('TTP Detail - Attachment B'!AB:AB,'TTP Detail - Attachment B'!I:I,"2024",'TTP Detail - Attachment B'!D:D,'Variance Summary - Attachment A'!C114)</f>
        <v>497288.52</v>
      </c>
      <c r="F114" s="50">
        <f t="shared" si="9"/>
        <v>47288.520000000019</v>
      </c>
      <c r="G114" s="51">
        <f t="shared" si="10"/>
        <v>0.10508560000000004</v>
      </c>
      <c r="H114" s="21" t="str">
        <f t="shared" si="11"/>
        <v/>
      </c>
      <c r="I114" s="92" t="s">
        <v>714</v>
      </c>
      <c r="J114" s="21"/>
      <c r="K114" s="21"/>
      <c r="L114" s="21"/>
    </row>
    <row r="115" spans="2:13" s="16" customFormat="1">
      <c r="B115" s="16" t="str">
        <f>_xlfn.XLOOKUP(C115,'TTP Detail - Attachment B'!D:D,'TTP Detail - Attachment B'!A:A)</f>
        <v>New (Actual)</v>
      </c>
      <c r="C115" s="16" t="s">
        <v>603</v>
      </c>
      <c r="D115" s="49">
        <v>0</v>
      </c>
      <c r="E115" s="49">
        <f>SUMIFS('TTP Detail - Attachment B'!AB:AB,'TTP Detail - Attachment B'!I:I,"2024",'TTP Detail - Attachment B'!D:D,'Variance Summary - Attachment A'!C115)</f>
        <v>206364.26</v>
      </c>
      <c r="F115" s="50">
        <f t="shared" si="9"/>
        <v>206364.26</v>
      </c>
      <c r="G115" s="51" t="str">
        <f t="shared" si="10"/>
        <v>100%</v>
      </c>
      <c r="H115" s="21" t="str">
        <f t="shared" si="11"/>
        <v/>
      </c>
      <c r="I115" s="92" t="s">
        <v>569</v>
      </c>
      <c r="J115" s="21"/>
      <c r="K115" s="21"/>
      <c r="L115" s="21" t="s">
        <v>875</v>
      </c>
      <c r="M115" s="16" t="s">
        <v>840</v>
      </c>
    </row>
    <row r="116" spans="2:13" s="16" customFormat="1">
      <c r="B116" s="16" t="str">
        <f>_xlfn.XLOOKUP(C116,'TTP Detail - Attachment B'!D:D,'TTP Detail - Attachment B'!A:A)</f>
        <v>Thackston</v>
      </c>
      <c r="C116" s="16" t="s">
        <v>292</v>
      </c>
      <c r="D116" s="49">
        <v>150012</v>
      </c>
      <c r="E116" s="49">
        <f>SUMIFS('TTP Detail - Attachment B'!AB:AB,'TTP Detail - Attachment B'!I:I,"2024",'TTP Detail - Attachment B'!D:D,'Variance Summary - Attachment A'!C116)</f>
        <v>251405.52000000002</v>
      </c>
      <c r="F116" s="50">
        <f t="shared" si="9"/>
        <v>101393.52000000002</v>
      </c>
      <c r="G116" s="51">
        <f t="shared" si="10"/>
        <v>0.67590272778177762</v>
      </c>
      <c r="H116" s="21" t="str">
        <f t="shared" si="11"/>
        <v/>
      </c>
      <c r="I116" s="92" t="s">
        <v>710</v>
      </c>
      <c r="J116" s="21"/>
      <c r="K116" s="21"/>
      <c r="L116" s="21"/>
      <c r="M116" s="16" t="s">
        <v>826</v>
      </c>
    </row>
    <row r="117" spans="2:13" s="16" customFormat="1">
      <c r="B117" s="16" t="str">
        <f>_xlfn.XLOOKUP(C117,'TTP Detail - Attachment B'!D:D,'TTP Detail - Attachment B'!A:A)</f>
        <v>Rosentrater</v>
      </c>
      <c r="C117" s="16" t="s">
        <v>172</v>
      </c>
      <c r="D117" s="50">
        <v>699972</v>
      </c>
      <c r="E117" s="49">
        <f>SUMIFS('TTP Detail - Attachment B'!AB:AB,'TTP Detail - Attachment B'!I:I,"2024",'TTP Detail - Attachment B'!D:D,'Variance Summary - Attachment A'!C117)</f>
        <v>397991.36000000004</v>
      </c>
      <c r="F117" s="50">
        <f t="shared" si="9"/>
        <v>-301980.63999999996</v>
      </c>
      <c r="G117" s="54">
        <f t="shared" si="10"/>
        <v>-0.43141817101255475</v>
      </c>
      <c r="H117" s="21" t="str">
        <f t="shared" si="11"/>
        <v/>
      </c>
      <c r="I117" s="92" t="s">
        <v>729</v>
      </c>
      <c r="J117" s="21"/>
      <c r="K117" s="21" t="s">
        <v>818</v>
      </c>
      <c r="L117" s="21"/>
    </row>
    <row r="118" spans="2:13" s="16" customFormat="1">
      <c r="B118" s="16" t="str">
        <f>_xlfn.XLOOKUP(C118,'TTP Detail - Attachment B'!D:D,'TTP Detail - Attachment B'!A:A)</f>
        <v>Kensok</v>
      </c>
      <c r="C118" s="16" t="s">
        <v>94</v>
      </c>
      <c r="D118" s="49">
        <v>244774</v>
      </c>
      <c r="E118" s="49">
        <f>SUMIFS('TTP Detail - Attachment B'!AB:AB,'TTP Detail - Attachment B'!I:I,"2024",'TTP Detail - Attachment B'!D:D,'Variance Summary - Attachment A'!C118)</f>
        <v>0</v>
      </c>
      <c r="F118" s="50">
        <f t="shared" si="9"/>
        <v>-244774</v>
      </c>
      <c r="G118" s="51">
        <f t="shared" si="10"/>
        <v>-1</v>
      </c>
      <c r="H118" s="21" t="str">
        <f t="shared" si="11"/>
        <v/>
      </c>
      <c r="I118" s="92" t="s">
        <v>724</v>
      </c>
      <c r="J118" s="21"/>
      <c r="K118" s="21"/>
      <c r="L118" s="21"/>
    </row>
    <row r="119" spans="2:13" s="16" customFormat="1">
      <c r="B119" s="16" t="str">
        <f>_xlfn.XLOOKUP(C119,'TTP Detail - Attachment B'!D:D,'TTP Detail - Attachment B'!A:A)</f>
        <v>Thackston</v>
      </c>
      <c r="C119" s="16" t="s">
        <v>202</v>
      </c>
      <c r="D119" s="49">
        <v>492301</v>
      </c>
      <c r="E119" s="49">
        <f>SUMIFS('TTP Detail - Attachment B'!AB:AB,'TTP Detail - Attachment B'!I:I,"2024",'TTP Detail - Attachment B'!D:D,'Variance Summary - Attachment A'!C119)</f>
        <v>672627.44000000006</v>
      </c>
      <c r="F119" s="50">
        <f t="shared" si="9"/>
        <v>180326.44000000006</v>
      </c>
      <c r="G119" s="51">
        <f t="shared" si="10"/>
        <v>0.3662930605462919</v>
      </c>
      <c r="H119" s="21" t="str">
        <f t="shared" si="11"/>
        <v/>
      </c>
      <c r="I119" s="92" t="s">
        <v>707</v>
      </c>
      <c r="J119" s="21" t="s">
        <v>812</v>
      </c>
      <c r="K119" s="21"/>
      <c r="L119" s="21"/>
    </row>
    <row r="120" spans="2:13" s="16" customFormat="1">
      <c r="B120" s="16" t="str">
        <f>_xlfn.XLOOKUP(C120,'TTP Detail - Attachment B'!D:D,'TTP Detail - Attachment B'!A:A)</f>
        <v>Rosentrater</v>
      </c>
      <c r="C120" s="16" t="s">
        <v>310</v>
      </c>
      <c r="D120" s="50">
        <v>41493604</v>
      </c>
      <c r="E120" s="49">
        <f>SUMIFS('TTP Detail - Attachment B'!AB:AB,'TTP Detail - Attachment B'!I:I,"2024",'TTP Detail - Attachment B'!D:D,'Variance Summary - Attachment A'!C120)</f>
        <v>42525005.889999993</v>
      </c>
      <c r="F120" s="50">
        <f t="shared" si="9"/>
        <v>1031401.8899999931</v>
      </c>
      <c r="G120" s="51">
        <f t="shared" si="10"/>
        <v>2.4856888546003215E-2</v>
      </c>
      <c r="H120" s="21" t="str">
        <f t="shared" si="11"/>
        <v/>
      </c>
      <c r="I120" s="92" t="s">
        <v>636</v>
      </c>
      <c r="J120" s="21"/>
      <c r="K120" s="21" t="s">
        <v>735</v>
      </c>
      <c r="L120" s="21"/>
      <c r="M120" t="s">
        <v>827</v>
      </c>
    </row>
    <row r="121" spans="2:13" s="16" customFormat="1">
      <c r="B121" s="16" t="str">
        <f>_xlfn.XLOOKUP(C121,'TTP Detail - Attachment B'!D:D,'TTP Detail - Attachment B'!A:A)</f>
        <v>New (Actual)</v>
      </c>
      <c r="C121" s="16" t="s">
        <v>610</v>
      </c>
      <c r="D121" s="50">
        <v>0</v>
      </c>
      <c r="E121" s="49">
        <f>SUMIFS('TTP Detail - Attachment B'!AB:AB,'TTP Detail - Attachment B'!I:I,"2024",'TTP Detail - Attachment B'!D:D,'Variance Summary - Attachment A'!C121)</f>
        <v>392200.55000000005</v>
      </c>
      <c r="F121" s="50">
        <f t="shared" si="9"/>
        <v>392200.55000000005</v>
      </c>
      <c r="G121" s="51" t="str">
        <f t="shared" si="10"/>
        <v>100%</v>
      </c>
      <c r="H121" s="21" t="str">
        <f t="shared" si="11"/>
        <v/>
      </c>
      <c r="I121" s="92" t="s">
        <v>569</v>
      </c>
      <c r="J121" s="21"/>
      <c r="K121" s="21"/>
      <c r="L121" s="21" t="s">
        <v>876</v>
      </c>
      <c r="M121" s="16" t="s">
        <v>840</v>
      </c>
    </row>
    <row r="122" spans="2:13" s="16" customFormat="1">
      <c r="B122" s="16" t="str">
        <f>_xlfn.XLOOKUP(C122,'TTP Detail - Attachment B'!D:D,'TTP Detail - Attachment B'!A:A)</f>
        <v>Kensok</v>
      </c>
      <c r="C122" s="16" t="s">
        <v>97</v>
      </c>
      <c r="D122" s="49">
        <v>556198</v>
      </c>
      <c r="E122" s="49">
        <f>SUMIFS('TTP Detail - Attachment B'!AB:AB,'TTP Detail - Attachment B'!I:I,"2024",'TTP Detail - Attachment B'!D:D,'Variance Summary - Attachment A'!C122)</f>
        <v>1043609.06</v>
      </c>
      <c r="F122" s="50">
        <f t="shared" si="9"/>
        <v>487411.06000000006</v>
      </c>
      <c r="G122" s="51">
        <f t="shared" si="10"/>
        <v>0.87632652400763766</v>
      </c>
      <c r="H122" s="21" t="str">
        <f t="shared" si="11"/>
        <v/>
      </c>
      <c r="I122" s="92" t="s">
        <v>700</v>
      </c>
      <c r="J122" s="21"/>
      <c r="K122" s="21" t="s">
        <v>806</v>
      </c>
      <c r="L122" s="21"/>
    </row>
    <row r="123" spans="2:13" s="16" customFormat="1">
      <c r="B123" s="16" t="s">
        <v>315</v>
      </c>
      <c r="C123" s="16" t="s">
        <v>132</v>
      </c>
      <c r="D123" s="49">
        <v>0</v>
      </c>
      <c r="E123" s="49">
        <f>SUMIFS('TTP Detail - Attachment B'!AB:AB,'TTP Detail - Attachment B'!I:I,"2024",'TTP Detail - Attachment B'!D:D,'Variance Summary - Attachment A'!C123)</f>
        <v>162684.62</v>
      </c>
      <c r="F123" s="50">
        <f t="shared" si="9"/>
        <v>162684.62</v>
      </c>
      <c r="G123" s="51" t="str">
        <f t="shared" si="10"/>
        <v>100%</v>
      </c>
      <c r="H123" s="21" t="str">
        <f t="shared" si="11"/>
        <v/>
      </c>
      <c r="I123" s="92" t="s">
        <v>569</v>
      </c>
      <c r="J123" s="21" t="s">
        <v>568</v>
      </c>
      <c r="K123" s="21"/>
      <c r="L123" s="21" t="s">
        <v>877</v>
      </c>
      <c r="M123" s="16" t="s">
        <v>840</v>
      </c>
    </row>
    <row r="124" spans="2:13" s="16" customFormat="1">
      <c r="B124" s="16" t="str">
        <f>_xlfn.XLOOKUP(C124,'TTP Detail - Attachment B'!D:D,'TTP Detail - Attachment B'!A:A)</f>
        <v>Rosentrater</v>
      </c>
      <c r="C124" s="16" t="s">
        <v>162</v>
      </c>
      <c r="D124" s="49">
        <v>0</v>
      </c>
      <c r="E124" s="49">
        <f>SUMIFS('TTP Detail - Attachment B'!AB:AB,'TTP Detail - Attachment B'!I:I,"2024",'TTP Detail - Attachment B'!D:D,'Variance Summary - Attachment A'!C124)</f>
        <v>220560.31</v>
      </c>
      <c r="F124" s="50">
        <f t="shared" si="9"/>
        <v>220560.31</v>
      </c>
      <c r="G124" s="51" t="str">
        <f t="shared" si="10"/>
        <v>100%</v>
      </c>
      <c r="H124" s="21" t="str">
        <f t="shared" si="11"/>
        <v/>
      </c>
      <c r="I124" s="92" t="s">
        <v>705</v>
      </c>
      <c r="J124" s="21" t="s">
        <v>809</v>
      </c>
      <c r="K124" s="21" t="s">
        <v>810</v>
      </c>
    </row>
    <row r="125" spans="2:13" s="16" customFormat="1">
      <c r="B125" s="16" t="str">
        <f>_xlfn.XLOOKUP(C125,'TTP Detail - Attachment B'!D:D,'TTP Detail - Attachment B'!A:A)</f>
        <v>Rosentrater</v>
      </c>
      <c r="C125" s="16" t="s">
        <v>163</v>
      </c>
      <c r="D125" s="49">
        <v>249996</v>
      </c>
      <c r="E125" s="49">
        <f>SUMIFS('TTP Detail - Attachment B'!AB:AB,'TTP Detail - Attachment B'!I:I,"2024",'TTP Detail - Attachment B'!D:D,'Variance Summary - Attachment A'!C125)</f>
        <v>0</v>
      </c>
      <c r="F125" s="50">
        <f t="shared" si="9"/>
        <v>-249996</v>
      </c>
      <c r="G125" s="51">
        <f t="shared" si="10"/>
        <v>-1</v>
      </c>
      <c r="H125" s="21" t="str">
        <f t="shared" si="11"/>
        <v/>
      </c>
      <c r="I125" s="92" t="s">
        <v>727</v>
      </c>
      <c r="J125" s="21"/>
      <c r="K125" s="21"/>
    </row>
    <row r="126" spans="2:13" s="16" customFormat="1">
      <c r="B126" s="16" t="str">
        <f>_xlfn.XLOOKUP(C126,'TTP Detail - Attachment B'!D:D,'TTP Detail - Attachment B'!A:A)</f>
        <v>Thackston</v>
      </c>
      <c r="C126" s="16" t="s">
        <v>314</v>
      </c>
      <c r="D126" s="49">
        <v>0</v>
      </c>
      <c r="E126" s="49">
        <f>SUMIFS('TTP Detail - Attachment B'!AB:AB,'TTP Detail - Attachment B'!I:I,"2024",'TTP Detail - Attachment B'!D:D,'Variance Summary - Attachment A'!C126)</f>
        <v>35269.26</v>
      </c>
      <c r="F126" s="50">
        <f t="shared" si="9"/>
        <v>35269.26</v>
      </c>
      <c r="G126" s="51" t="str">
        <f t="shared" si="10"/>
        <v>100%</v>
      </c>
      <c r="H126" s="21" t="str">
        <f t="shared" si="11"/>
        <v/>
      </c>
      <c r="I126" s="16" t="s">
        <v>833</v>
      </c>
      <c r="J126"/>
      <c r="K126" s="21" t="s">
        <v>834</v>
      </c>
    </row>
    <row r="127" spans="2:13" s="16" customFormat="1">
      <c r="B127" s="16" t="str">
        <f>_xlfn.XLOOKUP(C127,'TTP Detail - Attachment B'!D:D,'TTP Detail - Attachment B'!A:A)</f>
        <v>Thackston</v>
      </c>
      <c r="C127" s="16" t="s">
        <v>203</v>
      </c>
      <c r="D127" s="50">
        <v>99996</v>
      </c>
      <c r="E127" s="49">
        <f>SUMIFS('TTP Detail - Attachment B'!AB:AB,'TTP Detail - Attachment B'!I:I,"2024",'TTP Detail - Attachment B'!D:D,'Variance Summary - Attachment A'!C127)</f>
        <v>189375.95999999996</v>
      </c>
      <c r="F127" s="50">
        <f t="shared" si="9"/>
        <v>89379.959999999963</v>
      </c>
      <c r="G127" s="51">
        <f t="shared" si="10"/>
        <v>0.89383535341413622</v>
      </c>
      <c r="H127" s="21" t="str">
        <f t="shared" si="11"/>
        <v/>
      </c>
      <c r="I127" s="92" t="s">
        <v>711</v>
      </c>
      <c r="J127" s="21"/>
      <c r="K127" s="21"/>
    </row>
    <row r="128" spans="2:13" s="16" customFormat="1">
      <c r="C128" s="16" t="s">
        <v>564</v>
      </c>
      <c r="D128" s="49">
        <v>0</v>
      </c>
      <c r="E128" s="49">
        <f>SUMIFS('TTP Detail - Attachment B'!AB:AB,'TTP Detail - Attachment B'!I:I,"2024",'TTP Detail - Attachment B'!D:D,'Variance Summary - Attachment A'!C128)</f>
        <v>-217637.63000000105</v>
      </c>
      <c r="F128" s="50">
        <f t="shared" si="9"/>
        <v>-217637.63000000105</v>
      </c>
      <c r="G128" s="51" t="str">
        <f t="shared" si="10"/>
        <v>100%</v>
      </c>
      <c r="H128" s="21" t="str">
        <f t="shared" si="11"/>
        <v/>
      </c>
      <c r="I128" s="92"/>
      <c r="J128" s="21"/>
      <c r="K128" s="21"/>
    </row>
    <row r="129" spans="2:13">
      <c r="C129" s="42" t="s">
        <v>243</v>
      </c>
      <c r="D129" s="43">
        <f>SUM(D14:D128)</f>
        <v>435057163</v>
      </c>
      <c r="E129" s="43">
        <f>SUM(E14:E128)</f>
        <v>451943821.83999979</v>
      </c>
      <c r="F129" s="43">
        <f>SUM(F14:F128)</f>
        <v>16886658.840000007</v>
      </c>
      <c r="G129" s="44"/>
      <c r="H129" s="38" t="str">
        <f t="shared" ref="H129:H130" si="12">IFERROR(IF(AND(ABS(F129)&gt;=500000,ABS(G129)&gt;=10%),"yes",""),"")</f>
        <v/>
      </c>
      <c r="L129" s="16"/>
      <c r="M129" s="16"/>
    </row>
    <row r="130" spans="2:13">
      <c r="E130" s="430" t="s">
        <v>936</v>
      </c>
      <c r="F130" s="431">
        <f>F129/D129</f>
        <v>3.8814804757047544E-2</v>
      </c>
      <c r="H130" s="38" t="str">
        <f t="shared" si="12"/>
        <v/>
      </c>
      <c r="L130" s="16"/>
      <c r="M130" s="16"/>
    </row>
    <row r="131" spans="2:13" ht="21" customHeight="1">
      <c r="B131" s="45"/>
      <c r="C131" s="46" t="s">
        <v>235</v>
      </c>
      <c r="D131" s="47"/>
      <c r="E131" s="55">
        <f>'TTP Pivot'!F22-'Variance Summary - Attachment A'!E129</f>
        <v>0</v>
      </c>
      <c r="F131" s="88">
        <f>SUMIF($H$14:$H$128,"yes",$F$14:$F$128)</f>
        <v>14735900.830000015</v>
      </c>
      <c r="G131" s="91">
        <f>+F131/F129</f>
        <v>0.87263566876205145</v>
      </c>
      <c r="H131" s="89" t="s">
        <v>385</v>
      </c>
      <c r="I131" s="90"/>
      <c r="L131" s="16"/>
      <c r="M131" s="16"/>
    </row>
    <row r="132" spans="2:13" ht="12.75" customHeight="1">
      <c r="C132" s="228"/>
      <c r="F132" s="121">
        <f>+F129-F131</f>
        <v>2150758.0099999923</v>
      </c>
      <c r="G132" s="238">
        <f>+F132/(F129)</f>
        <v>0.12736433123794852</v>
      </c>
      <c r="H132" s="90" t="str">
        <f>IFERROR(IF(AND(ABS(#REF!)&gt;=500000,ABS(#REF!)&gt;=10%),"yes",""),"")</f>
        <v/>
      </c>
      <c r="I132" s="90"/>
      <c r="L132" s="16"/>
      <c r="M132" s="16"/>
    </row>
    <row r="133" spans="2:13">
      <c r="B133" s="229" t="s">
        <v>831</v>
      </c>
      <c r="C133" s="230"/>
      <c r="D133" s="230"/>
      <c r="E133" s="230"/>
      <c r="F133" s="230"/>
      <c r="G133" s="230"/>
      <c r="H133" s="230"/>
      <c r="I133" s="230"/>
      <c r="J133" s="230"/>
      <c r="K133" s="230"/>
      <c r="L133" s="16"/>
      <c r="M133" s="16"/>
    </row>
    <row r="134" spans="2:13">
      <c r="B134" s="230" t="s">
        <v>282</v>
      </c>
      <c r="C134" s="228"/>
      <c r="D134" s="228"/>
      <c r="E134" s="228"/>
      <c r="F134" s="228"/>
      <c r="G134" s="228"/>
      <c r="H134" s="228"/>
      <c r="I134" s="228"/>
      <c r="J134" s="228"/>
      <c r="K134" s="228"/>
      <c r="L134" s="16"/>
      <c r="M134" s="16"/>
    </row>
    <row r="135" spans="2:13">
      <c r="B135" s="229"/>
      <c r="D135" s="41"/>
      <c r="E135" s="41"/>
      <c r="H135" s="38" t="str">
        <f>IFERROR(IF(AND(ABS(F131)&gt;=500000,ABS(#REF!)&gt;=10%),"yes",""),"")</f>
        <v/>
      </c>
      <c r="L135" s="16"/>
      <c r="M135" s="16"/>
    </row>
    <row r="136" spans="2:13" s="45" customFormat="1">
      <c r="B136"/>
      <c r="C136"/>
      <c r="D136" s="41"/>
      <c r="E136" s="41"/>
      <c r="H136" s="38"/>
      <c r="I136" s="38"/>
      <c r="J136" s="38"/>
      <c r="K136" s="38"/>
    </row>
    <row r="138" spans="2:13">
      <c r="E138" s="19"/>
    </row>
    <row r="143" spans="2:13">
      <c r="E143" s="48"/>
    </row>
    <row r="144" spans="2:13">
      <c r="E144" s="48"/>
    </row>
  </sheetData>
  <sortState xmlns:xlrd2="http://schemas.microsoft.com/office/spreadsheetml/2017/richdata2" ref="B14:M127">
    <sortCondition descending="1" ref="H14:H127"/>
  </sortState>
  <mergeCells count="4">
    <mergeCell ref="B1:K1"/>
    <mergeCell ref="B2:K2"/>
    <mergeCell ref="B3:K3"/>
    <mergeCell ref="B5:K10"/>
  </mergeCells>
  <phoneticPr fontId="23" type="noConversion"/>
  <conditionalFormatting sqref="F14:F128 F130">
    <cfRule type="cellIs" dxfId="1" priority="1" operator="lessThanOrEqual">
      <formula>-500000</formula>
    </cfRule>
    <cfRule type="cellIs" dxfId="0" priority="2" operator="greaterThanOrEqual">
      <formula>500000</formula>
    </cfRule>
  </conditionalFormatting>
  <conditionalFormatting sqref="G14:G128">
    <cfRule type="cellIs" dxfId="3" priority="3" operator="lessThanOrEqual">
      <formula>-10%</formula>
    </cfRule>
    <cfRule type="cellIs" dxfId="2" priority="4" operator="greaterThanOrEqual">
      <formula>0.1</formula>
    </cfRule>
  </conditionalFormatting>
  <pageMargins left="0.7" right="0.7" top="0.75" bottom="0.75" header="0.3" footer="0.3"/>
  <pageSetup scale="61" fitToWidth="3" fitToHeight="4" orientation="landscape" r:id="rId1"/>
  <headerFooter>
    <oddFooter>&amp;L&amp;F
&amp;A&amp;RPage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5247C-37AC-4EAC-A5BD-518F96CA039B}">
  <dimension ref="B4:G34"/>
  <sheetViews>
    <sheetView showGridLines="0" zoomScaleNormal="100" workbookViewId="0">
      <selection activeCell="B3" sqref="B3"/>
    </sheetView>
  </sheetViews>
  <sheetFormatPr defaultColWidth="9.140625" defaultRowHeight="15.75"/>
  <cols>
    <col min="1" max="1" width="12.7109375" style="56" customWidth="1"/>
    <col min="2" max="2" width="36.85546875" style="56" customWidth="1"/>
    <col min="3" max="5" width="20.85546875" style="56" customWidth="1"/>
    <col min="6" max="6" width="20.42578125" style="56" customWidth="1"/>
    <col min="7" max="7" width="20.85546875" style="56" customWidth="1"/>
    <col min="8" max="16384" width="9.140625" style="56"/>
  </cols>
  <sheetData>
    <row r="4" spans="2:7" ht="16.5" thickBot="1">
      <c r="B4" s="56" t="s">
        <v>571</v>
      </c>
    </row>
    <row r="5" spans="2:7" ht="15.75" customHeight="1">
      <c r="B5" s="424" t="s">
        <v>588</v>
      </c>
      <c r="C5" s="425"/>
      <c r="D5" s="425"/>
      <c r="E5" s="425"/>
      <c r="F5" s="425"/>
      <c r="G5" s="426"/>
    </row>
    <row r="6" spans="2:7" ht="16.5" thickBot="1">
      <c r="B6" s="427"/>
      <c r="C6" s="428"/>
      <c r="D6" s="428"/>
      <c r="E6" s="428"/>
      <c r="F6" s="428"/>
      <c r="G6" s="429"/>
    </row>
    <row r="7" spans="2:7">
      <c r="B7" s="284" t="s">
        <v>284</v>
      </c>
      <c r="C7" s="285" t="s">
        <v>248</v>
      </c>
      <c r="D7" s="298" t="s">
        <v>249</v>
      </c>
      <c r="E7" s="285" t="s">
        <v>250</v>
      </c>
      <c r="F7" s="293" t="s">
        <v>561</v>
      </c>
      <c r="G7" s="294" t="s">
        <v>591</v>
      </c>
    </row>
    <row r="8" spans="2:7">
      <c r="B8" s="239" t="s">
        <v>263</v>
      </c>
      <c r="C8" s="286">
        <v>2022</v>
      </c>
      <c r="D8" s="299">
        <v>2023</v>
      </c>
      <c r="E8" s="286">
        <v>2024</v>
      </c>
      <c r="F8" s="288" t="s">
        <v>594</v>
      </c>
      <c r="G8" s="287">
        <v>2024</v>
      </c>
    </row>
    <row r="9" spans="2:7">
      <c r="B9" s="84" t="s">
        <v>275</v>
      </c>
      <c r="C9" s="272">
        <v>214330</v>
      </c>
      <c r="D9" s="300">
        <f>+'Summary Actual vs Auth'!F31</f>
        <v>36718.886225924623</v>
      </c>
      <c r="E9" s="272">
        <f>+'Summary Actual vs Auth'!G31</f>
        <v>181731.30400000015</v>
      </c>
      <c r="F9" s="289">
        <f>SUM(C9:D9)</f>
        <v>251048.88622592462</v>
      </c>
      <c r="G9" s="278">
        <f>E9</f>
        <v>181731.30400000015</v>
      </c>
    </row>
    <row r="10" spans="2:7" ht="16.5" thickBot="1">
      <c r="B10" s="84" t="s">
        <v>276</v>
      </c>
      <c r="C10" s="80">
        <v>167665</v>
      </c>
      <c r="D10" s="301">
        <f>+'Summary Actual vs Auth'!F30</f>
        <v>64127</v>
      </c>
      <c r="E10" s="270">
        <f>+'Summary Actual vs Auth'!G30</f>
        <v>160746</v>
      </c>
      <c r="F10" s="289">
        <f>SUM(C10:D10)</f>
        <v>231792</v>
      </c>
      <c r="G10" s="278">
        <f>E10</f>
        <v>160746</v>
      </c>
    </row>
    <row r="11" spans="2:7" ht="16.5" thickBot="1">
      <c r="B11" s="241" t="s">
        <v>277</v>
      </c>
      <c r="C11" s="303">
        <f>C9-C10</f>
        <v>46665</v>
      </c>
      <c r="D11" s="302">
        <f>D9-D10</f>
        <v>-27408.113774075377</v>
      </c>
      <c r="E11" s="297">
        <f>E9-E10</f>
        <v>20985.304000000149</v>
      </c>
      <c r="F11" s="305">
        <f>F9-F10</f>
        <v>19256.886225924623</v>
      </c>
      <c r="G11" s="292">
        <f>G9-G10</f>
        <v>20985.304000000149</v>
      </c>
    </row>
    <row r="12" spans="2:7" ht="8.25" customHeight="1" thickTop="1">
      <c r="B12" s="84"/>
      <c r="C12" s="271"/>
      <c r="D12" s="272"/>
      <c r="E12" s="272"/>
      <c r="F12" s="289"/>
      <c r="G12" s="278"/>
    </row>
    <row r="13" spans="2:7" ht="4.5" customHeight="1">
      <c r="B13" s="306"/>
      <c r="C13" s="282"/>
      <c r="D13" s="283"/>
      <c r="E13" s="283"/>
      <c r="F13" s="290"/>
      <c r="G13" s="291"/>
    </row>
    <row r="14" spans="2:7" ht="31.5">
      <c r="B14" s="242" t="s">
        <v>12</v>
      </c>
      <c r="C14" s="113" t="s">
        <v>248</v>
      </c>
      <c r="D14" s="113" t="s">
        <v>249</v>
      </c>
      <c r="E14" s="113" t="s">
        <v>250</v>
      </c>
      <c r="F14" s="295" t="s">
        <v>595</v>
      </c>
      <c r="G14" s="296" t="s">
        <v>593</v>
      </c>
    </row>
    <row r="15" spans="2:7">
      <c r="B15" s="84" t="s">
        <v>278</v>
      </c>
      <c r="C15" s="272">
        <v>2001820</v>
      </c>
      <c r="D15" s="304">
        <f>+'Summary Actual vs Auth'!F39</f>
        <v>2004497.0209999995</v>
      </c>
      <c r="E15" s="272">
        <f>+'Summary Actual vs Auth'!G39</f>
        <v>2108260.8179999995</v>
      </c>
      <c r="F15" s="289">
        <f>D15</f>
        <v>2004497.0209999995</v>
      </c>
      <c r="G15" s="278">
        <f>E15</f>
        <v>2108260.8179999995</v>
      </c>
    </row>
    <row r="16" spans="2:7" ht="16.5" thickBot="1">
      <c r="B16" s="84" t="s">
        <v>279</v>
      </c>
      <c r="C16" s="80">
        <v>1968698</v>
      </c>
      <c r="D16" s="301">
        <f>+'Summary Actual vs Auth'!F22</f>
        <v>1984055.6773308404</v>
      </c>
      <c r="E16" s="270">
        <f>+'Summary Actual vs Auth'!G22</f>
        <v>2065561.9957257686</v>
      </c>
      <c r="F16" s="289">
        <f>D16</f>
        <v>1984055.6773308404</v>
      </c>
      <c r="G16" s="278">
        <f>E16</f>
        <v>2065561.9957257686</v>
      </c>
    </row>
    <row r="17" spans="2:7" ht="16.5" thickBot="1">
      <c r="B17" s="241" t="s">
        <v>277</v>
      </c>
      <c r="C17" s="276">
        <f>C15-C16</f>
        <v>33122</v>
      </c>
      <c r="D17" s="302">
        <f>D15-D16</f>
        <v>20441.343669159105</v>
      </c>
      <c r="E17" s="297">
        <f>E15-E16</f>
        <v>42698.822274230886</v>
      </c>
      <c r="F17" s="305">
        <f>F15-F16</f>
        <v>20441.343669159105</v>
      </c>
      <c r="G17" s="292">
        <f>G15-G16</f>
        <v>42698.822274230886</v>
      </c>
    </row>
    <row r="18" spans="2:7" ht="8.25" customHeight="1" thickTop="1" thickBot="1">
      <c r="B18" s="279"/>
      <c r="C18" s="280"/>
      <c r="D18" s="280"/>
      <c r="E18" s="280"/>
      <c r="F18" s="279"/>
      <c r="G18" s="281"/>
    </row>
    <row r="20" spans="2:7" ht="16.5" thickBot="1">
      <c r="B20" s="56" t="s">
        <v>572</v>
      </c>
    </row>
    <row r="21" spans="2:7" ht="15.75" customHeight="1">
      <c r="B21" s="424" t="s">
        <v>589</v>
      </c>
      <c r="C21" s="425"/>
      <c r="D21" s="425"/>
      <c r="E21" s="425"/>
      <c r="F21" s="425"/>
      <c r="G21" s="426"/>
    </row>
    <row r="22" spans="2:7" ht="16.5" thickBot="1">
      <c r="B22" s="427"/>
      <c r="C22" s="428"/>
      <c r="D22" s="428"/>
      <c r="E22" s="428"/>
      <c r="F22" s="428"/>
      <c r="G22" s="429"/>
    </row>
    <row r="23" spans="2:7">
      <c r="B23" s="284" t="s">
        <v>284</v>
      </c>
      <c r="C23" s="285" t="s">
        <v>248</v>
      </c>
      <c r="D23" s="298" t="s">
        <v>249</v>
      </c>
      <c r="E23" s="285" t="s">
        <v>250</v>
      </c>
      <c r="F23" s="293" t="s">
        <v>561</v>
      </c>
      <c r="G23" s="294" t="s">
        <v>591</v>
      </c>
    </row>
    <row r="24" spans="2:7">
      <c r="B24" s="239" t="s">
        <v>263</v>
      </c>
      <c r="C24" s="286">
        <v>2022</v>
      </c>
      <c r="D24" s="299">
        <v>2023</v>
      </c>
      <c r="E24" s="286">
        <v>2024</v>
      </c>
      <c r="F24" s="288" t="s">
        <v>594</v>
      </c>
      <c r="G24" s="287" t="s">
        <v>590</v>
      </c>
    </row>
    <row r="25" spans="2:7">
      <c r="B25" s="84" t="s">
        <v>275</v>
      </c>
      <c r="C25" s="272">
        <v>54698</v>
      </c>
      <c r="D25" s="300">
        <f>+'Summary Actual vs Auth'!S31</f>
        <v>15271.942986660411</v>
      </c>
      <c r="E25" s="277">
        <f>+'Summary Actual vs Auth'!T31</f>
        <v>39460.170000000049</v>
      </c>
      <c r="F25" s="289">
        <f>SUM(C25:D25)</f>
        <v>69969.942986660404</v>
      </c>
      <c r="G25" s="278">
        <f>E25</f>
        <v>39460.170000000049</v>
      </c>
    </row>
    <row r="26" spans="2:7" ht="16.5" thickBot="1">
      <c r="B26" s="84" t="s">
        <v>276</v>
      </c>
      <c r="C26" s="80">
        <v>46387</v>
      </c>
      <c r="D26" s="301">
        <f>+'Summary Actual vs Auth'!S30</f>
        <v>15948</v>
      </c>
      <c r="E26" s="270">
        <f>+'Summary Actual vs Auth'!T30</f>
        <v>35550</v>
      </c>
      <c r="F26" s="289">
        <f>SUM(C26:D26)</f>
        <v>62335</v>
      </c>
      <c r="G26" s="278">
        <f>E26</f>
        <v>35550</v>
      </c>
    </row>
    <row r="27" spans="2:7" ht="16.5" thickBot="1">
      <c r="B27" s="241" t="s">
        <v>277</v>
      </c>
      <c r="C27" s="303">
        <f>C25-C26</f>
        <v>8311</v>
      </c>
      <c r="D27" s="302">
        <f>D25-D26</f>
        <v>-676.05701333958859</v>
      </c>
      <c r="E27" s="297">
        <f>E25-E26</f>
        <v>3910.1700000000492</v>
      </c>
      <c r="F27" s="305">
        <f>F25-F26</f>
        <v>7634.9429866604041</v>
      </c>
      <c r="G27" s="292">
        <f>G25-G26</f>
        <v>3910.1700000000492</v>
      </c>
    </row>
    <row r="28" spans="2:7" ht="8.25" customHeight="1" thickTop="1">
      <c r="B28" s="84"/>
      <c r="C28" s="271"/>
      <c r="D28" s="272"/>
      <c r="E28" s="272"/>
      <c r="F28" s="289"/>
      <c r="G28" s="278"/>
    </row>
    <row r="29" spans="2:7" ht="4.5" customHeight="1">
      <c r="B29" s="306"/>
      <c r="C29" s="282"/>
      <c r="D29" s="283"/>
      <c r="E29" s="283"/>
      <c r="F29" s="290"/>
      <c r="G29" s="291"/>
    </row>
    <row r="30" spans="2:7" ht="31.5">
      <c r="B30" s="242" t="s">
        <v>12</v>
      </c>
      <c r="C30" s="113" t="s">
        <v>248</v>
      </c>
      <c r="D30" s="113" t="s">
        <v>249</v>
      </c>
      <c r="E30" s="113" t="s">
        <v>250</v>
      </c>
      <c r="F30" s="295" t="s">
        <v>595</v>
      </c>
      <c r="G30" s="296" t="s">
        <v>592</v>
      </c>
    </row>
    <row r="31" spans="2:7">
      <c r="B31" s="84" t="s">
        <v>278</v>
      </c>
      <c r="C31" s="272">
        <v>504232</v>
      </c>
      <c r="D31" s="304">
        <f>+'Summary Actual vs Auth'!S39</f>
        <v>511781.87699999998</v>
      </c>
      <c r="E31" s="277">
        <f>+'Summary Actual vs Auth'!T39</f>
        <v>540376.35499999998</v>
      </c>
      <c r="F31" s="289">
        <f>D31</f>
        <v>511781.87699999998</v>
      </c>
      <c r="G31" s="278">
        <f>E31</f>
        <v>540376.35499999998</v>
      </c>
    </row>
    <row r="32" spans="2:7" ht="16.5" thickBot="1">
      <c r="B32" s="84" t="s">
        <v>279</v>
      </c>
      <c r="C32" s="80">
        <v>503561</v>
      </c>
      <c r="D32" s="301">
        <f>+'Summary Actual vs Auth'!S22</f>
        <v>510148</v>
      </c>
      <c r="E32" s="270">
        <f>+'Summary Actual vs Auth'!T22</f>
        <v>532346</v>
      </c>
      <c r="F32" s="289">
        <f>D32</f>
        <v>510148</v>
      </c>
      <c r="G32" s="278">
        <f>E32</f>
        <v>532346</v>
      </c>
    </row>
    <row r="33" spans="2:7" ht="16.5" thickBot="1">
      <c r="B33" s="241" t="s">
        <v>277</v>
      </c>
      <c r="C33" s="276">
        <f>C31-C32</f>
        <v>671</v>
      </c>
      <c r="D33" s="302">
        <f>D31-D32</f>
        <v>1633.8769999999786</v>
      </c>
      <c r="E33" s="297">
        <f>E31-E32</f>
        <v>8030.3549999999814</v>
      </c>
      <c r="F33" s="305">
        <f>F31-F32</f>
        <v>1633.8769999999786</v>
      </c>
      <c r="G33" s="292">
        <f>G31-G32</f>
        <v>8030.3549999999814</v>
      </c>
    </row>
    <row r="34" spans="2:7" ht="8.25" customHeight="1" thickTop="1" thickBot="1">
      <c r="B34" s="279"/>
      <c r="C34" s="280"/>
      <c r="D34" s="280"/>
      <c r="E34" s="280"/>
      <c r="F34" s="279"/>
      <c r="G34" s="281"/>
    </row>
  </sheetData>
  <mergeCells count="2">
    <mergeCell ref="B5:G6"/>
    <mergeCell ref="B21:G2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8927E-E749-40E4-9CAC-516671B1285F}">
  <sheetPr>
    <pageSetUpPr fitToPage="1"/>
  </sheetPr>
  <dimension ref="B1:X42"/>
  <sheetViews>
    <sheetView topLeftCell="D15" zoomScaleNormal="100" workbookViewId="0">
      <selection activeCell="J41" sqref="J41"/>
    </sheetView>
  </sheetViews>
  <sheetFormatPr defaultColWidth="9.140625" defaultRowHeight="15.75"/>
  <cols>
    <col min="1" max="1" width="9.140625" style="56"/>
    <col min="2" max="2" width="2.7109375" style="56" customWidth="1"/>
    <col min="3" max="3" width="1.85546875" style="56" customWidth="1"/>
    <col min="4" max="4" width="34.140625" style="56" customWidth="1"/>
    <col min="5" max="5" width="15.42578125" style="61" customWidth="1"/>
    <col min="6" max="6" width="14.5703125" style="61" bestFit="1" customWidth="1"/>
    <col min="7" max="9" width="13.85546875" style="61" customWidth="1"/>
    <col min="10" max="10" width="13" style="114" customWidth="1"/>
    <col min="11" max="11" width="11.42578125" style="114" customWidth="1"/>
    <col min="12" max="12" width="5" style="114" customWidth="1"/>
    <col min="13" max="13" width="4.85546875" style="56" customWidth="1"/>
    <col min="14" max="14" width="2.28515625" style="56" customWidth="1"/>
    <col min="15" max="15" width="1.28515625" style="56" customWidth="1"/>
    <col min="16" max="16" width="2.140625" style="56" customWidth="1"/>
    <col min="17" max="17" width="34.140625" style="56" customWidth="1"/>
    <col min="18" max="18" width="14.28515625" style="56" customWidth="1"/>
    <col min="19" max="19" width="14.7109375" style="56" customWidth="1"/>
    <col min="20" max="22" width="13.85546875" style="56" customWidth="1"/>
    <col min="23" max="23" width="13.140625" style="56" bestFit="1" customWidth="1"/>
    <col min="24" max="16384" width="9.140625" style="56"/>
  </cols>
  <sheetData>
    <row r="1" spans="2:24">
      <c r="B1" s="407" t="s">
        <v>244</v>
      </c>
      <c r="C1" s="407"/>
      <c r="D1" s="407"/>
      <c r="E1" s="407"/>
      <c r="F1" s="407"/>
      <c r="G1" s="407"/>
      <c r="H1" s="407"/>
      <c r="I1" s="407"/>
      <c r="J1" s="407"/>
      <c r="K1" s="407"/>
      <c r="L1" s="407"/>
      <c r="M1" s="407"/>
      <c r="N1" s="407"/>
      <c r="O1" s="407"/>
      <c r="P1" s="407"/>
      <c r="Q1" s="407"/>
      <c r="R1" s="407"/>
      <c r="S1" s="407"/>
      <c r="T1" s="407"/>
      <c r="U1" s="77"/>
      <c r="V1" s="77"/>
    </row>
    <row r="2" spans="2:24" ht="24.75" customHeight="1">
      <c r="E2" s="408" t="s">
        <v>245</v>
      </c>
      <c r="F2" s="408"/>
      <c r="G2" s="408"/>
      <c r="H2" s="273"/>
      <c r="I2" s="273"/>
      <c r="J2" s="219"/>
      <c r="K2" s="219"/>
      <c r="L2" s="219"/>
      <c r="R2" s="408" t="s">
        <v>246</v>
      </c>
      <c r="S2" s="408"/>
      <c r="T2" s="408"/>
      <c r="U2" s="273"/>
      <c r="V2" s="273"/>
    </row>
    <row r="3" spans="2:24">
      <c r="D3" s="57" t="s">
        <v>247</v>
      </c>
      <c r="E3" s="58" t="s">
        <v>248</v>
      </c>
      <c r="F3" s="113" t="s">
        <v>249</v>
      </c>
      <c r="G3" s="113" t="s">
        <v>250</v>
      </c>
      <c r="H3" s="219"/>
      <c r="I3" s="219"/>
      <c r="J3" s="220"/>
      <c r="K3" s="220"/>
      <c r="L3" s="220"/>
      <c r="R3" s="58" t="s">
        <v>248</v>
      </c>
      <c r="S3" s="113" t="s">
        <v>249</v>
      </c>
      <c r="T3" s="113" t="s">
        <v>250</v>
      </c>
      <c r="U3" s="219"/>
      <c r="V3" s="219"/>
    </row>
    <row r="4" spans="2:24">
      <c r="B4" s="59" t="s">
        <v>251</v>
      </c>
      <c r="C4" s="60"/>
      <c r="D4" s="60"/>
      <c r="F4" s="114"/>
      <c r="G4" s="114"/>
      <c r="H4" s="114"/>
      <c r="I4" s="114"/>
      <c r="N4" s="59" t="s">
        <v>251</v>
      </c>
      <c r="O4" s="59"/>
      <c r="P4" s="59"/>
      <c r="Q4" s="59"/>
      <c r="R4" s="62"/>
      <c r="S4" s="62"/>
      <c r="T4" s="62"/>
      <c r="U4" s="62"/>
      <c r="V4" s="62"/>
    </row>
    <row r="5" spans="2:24">
      <c r="B5" s="60"/>
      <c r="C5" s="60"/>
      <c r="D5" s="60"/>
      <c r="F5" s="114"/>
      <c r="G5" s="114"/>
      <c r="H5" s="114"/>
      <c r="I5" s="114"/>
      <c r="N5" s="59"/>
      <c r="O5" s="59"/>
      <c r="P5" s="59"/>
      <c r="Q5" s="59"/>
    </row>
    <row r="6" spans="2:24">
      <c r="B6" s="63"/>
      <c r="C6" s="63" t="s">
        <v>211</v>
      </c>
      <c r="D6" s="63"/>
      <c r="E6" s="61">
        <v>245398</v>
      </c>
      <c r="F6" s="114">
        <v>242477</v>
      </c>
      <c r="G6" s="114">
        <v>242331</v>
      </c>
      <c r="H6" s="114"/>
      <c r="I6" s="114"/>
      <c r="N6" s="64"/>
      <c r="O6" s="64" t="s">
        <v>58</v>
      </c>
      <c r="P6" s="64"/>
      <c r="Q6" s="64"/>
      <c r="R6" s="61">
        <v>34690</v>
      </c>
      <c r="S6" s="114">
        <v>35395</v>
      </c>
      <c r="T6" s="114">
        <v>36814</v>
      </c>
      <c r="U6" s="114"/>
      <c r="V6" s="114"/>
      <c r="X6" s="65"/>
    </row>
    <row r="7" spans="2:24">
      <c r="B7" s="66"/>
      <c r="C7" s="66" t="s">
        <v>252</v>
      </c>
      <c r="D7" s="66"/>
      <c r="E7" s="61">
        <v>1018802</v>
      </c>
      <c r="F7" s="114">
        <v>1035013</v>
      </c>
      <c r="G7" s="114">
        <v>1057251</v>
      </c>
      <c r="H7" s="114"/>
      <c r="I7" s="114"/>
      <c r="N7" s="64"/>
      <c r="O7" s="64" t="s">
        <v>65</v>
      </c>
      <c r="P7" s="64"/>
      <c r="Q7" s="64"/>
      <c r="R7" s="61">
        <v>646599</v>
      </c>
      <c r="S7" s="114">
        <v>662437</v>
      </c>
      <c r="T7" s="114">
        <v>698288</v>
      </c>
      <c r="U7" s="114"/>
      <c r="V7" s="114"/>
      <c r="X7" s="65"/>
    </row>
    <row r="8" spans="2:24">
      <c r="B8" s="66"/>
      <c r="C8" s="66" t="s">
        <v>55</v>
      </c>
      <c r="D8" s="66"/>
      <c r="E8" s="61">
        <v>647493</v>
      </c>
      <c r="F8" s="114">
        <v>659623</v>
      </c>
      <c r="G8" s="114">
        <v>689767</v>
      </c>
      <c r="H8" s="114"/>
      <c r="I8" s="114"/>
      <c r="N8" s="64"/>
      <c r="O8" s="64" t="s">
        <v>66</v>
      </c>
      <c r="P8" s="64"/>
      <c r="Q8" s="64"/>
      <c r="R8" s="61">
        <v>164330</v>
      </c>
      <c r="S8" s="114">
        <v>163735</v>
      </c>
      <c r="T8" s="114">
        <v>162015</v>
      </c>
      <c r="U8" s="114"/>
      <c r="V8" s="114"/>
      <c r="X8" s="65"/>
    </row>
    <row r="9" spans="2:24">
      <c r="B9" s="66"/>
      <c r="C9" s="66" t="s">
        <v>253</v>
      </c>
      <c r="D9" s="66"/>
      <c r="E9" s="61">
        <v>1459437</v>
      </c>
      <c r="F9" s="114">
        <v>1495321</v>
      </c>
      <c r="G9" s="114">
        <v>1601342</v>
      </c>
      <c r="H9" s="114"/>
      <c r="I9" s="114"/>
      <c r="N9" s="64"/>
      <c r="O9" s="64"/>
      <c r="P9" s="64"/>
      <c r="Q9" s="64"/>
      <c r="R9" s="61"/>
      <c r="S9" s="114"/>
      <c r="T9" s="114"/>
      <c r="U9" s="114"/>
      <c r="V9" s="114"/>
      <c r="X9" s="65"/>
    </row>
    <row r="10" spans="2:24">
      <c r="B10" s="66"/>
      <c r="C10" s="66" t="s">
        <v>54</v>
      </c>
      <c r="D10" s="66"/>
      <c r="E10" s="61">
        <v>325249</v>
      </c>
      <c r="F10" s="114">
        <v>328072</v>
      </c>
      <c r="G10" s="114">
        <v>330561</v>
      </c>
      <c r="H10" s="114"/>
      <c r="I10" s="114"/>
      <c r="N10" s="64"/>
      <c r="O10" s="64"/>
      <c r="P10" s="64"/>
      <c r="Q10" s="64"/>
      <c r="R10" s="61"/>
      <c r="S10" s="114"/>
      <c r="T10" s="114"/>
      <c r="U10" s="114"/>
      <c r="V10" s="114"/>
      <c r="X10" s="65"/>
    </row>
    <row r="11" spans="2:24">
      <c r="B11" s="66"/>
      <c r="C11" s="66"/>
      <c r="D11" s="66" t="s">
        <v>254</v>
      </c>
      <c r="E11" s="67">
        <f>SUM(E6:E10)</f>
        <v>3696379</v>
      </c>
      <c r="F11" s="115">
        <f>SUM(F6:F10)</f>
        <v>3760506</v>
      </c>
      <c r="G11" s="115">
        <f>SUM(G6:G10)</f>
        <v>3921252</v>
      </c>
      <c r="H11" s="221"/>
      <c r="I11" s="221"/>
      <c r="J11" s="221"/>
      <c r="K11" s="221"/>
      <c r="L11" s="221"/>
      <c r="N11" s="64"/>
      <c r="O11" s="64"/>
      <c r="P11" s="64"/>
      <c r="Q11" s="64" t="s">
        <v>254</v>
      </c>
      <c r="R11" s="67">
        <f>SUM(R6:R8)</f>
        <v>845619</v>
      </c>
      <c r="S11" s="115">
        <f>SUM(S6:S8)</f>
        <v>861567</v>
      </c>
      <c r="T11" s="115">
        <f>SUM(T6:T8)</f>
        <v>897117</v>
      </c>
      <c r="U11" s="221"/>
      <c r="V11" s="221"/>
      <c r="X11" s="65"/>
    </row>
    <row r="12" spans="2:24">
      <c r="B12" s="66" t="s">
        <v>255</v>
      </c>
      <c r="C12" s="66"/>
      <c r="D12" s="66"/>
      <c r="F12" s="114"/>
      <c r="G12" s="114"/>
      <c r="H12" s="114"/>
      <c r="I12" s="114"/>
      <c r="N12" s="64" t="s">
        <v>256</v>
      </c>
      <c r="O12" s="64"/>
      <c r="P12" s="64"/>
      <c r="Q12" s="64"/>
      <c r="R12" s="61"/>
      <c r="S12" s="114"/>
      <c r="T12" s="114"/>
      <c r="U12" s="114"/>
      <c r="V12" s="114"/>
      <c r="X12" s="65"/>
    </row>
    <row r="13" spans="2:24">
      <c r="B13" s="66"/>
      <c r="C13" s="63" t="s">
        <v>2</v>
      </c>
      <c r="D13" s="66"/>
      <c r="E13" s="61">
        <v>-124723</v>
      </c>
      <c r="F13" s="114">
        <v>-130903.52452415468</v>
      </c>
      <c r="G13" s="114">
        <v>-137436.2075402578</v>
      </c>
      <c r="H13" s="114"/>
      <c r="I13" s="114"/>
      <c r="N13" s="64"/>
      <c r="O13" s="64" t="s">
        <v>58</v>
      </c>
      <c r="P13" s="64"/>
      <c r="Q13" s="64"/>
      <c r="R13" s="61">
        <v>-13209</v>
      </c>
      <c r="S13" s="114">
        <v>-13464</v>
      </c>
      <c r="T13" s="114">
        <v>-13987</v>
      </c>
      <c r="U13" s="114"/>
      <c r="V13" s="114"/>
      <c r="X13" s="65"/>
    </row>
    <row r="14" spans="2:24">
      <c r="B14" s="66"/>
      <c r="C14" s="66" t="s">
        <v>3</v>
      </c>
      <c r="D14" s="66"/>
      <c r="E14" s="61">
        <v>-469836</v>
      </c>
      <c r="F14" s="114">
        <v>-482873.55850259442</v>
      </c>
      <c r="G14" s="114">
        <v>-510770.93083765736</v>
      </c>
      <c r="H14" s="114"/>
      <c r="I14" s="114"/>
      <c r="N14" s="64"/>
      <c r="O14" s="64" t="s">
        <v>65</v>
      </c>
      <c r="P14" s="64"/>
      <c r="Q14" s="64"/>
      <c r="R14" s="61">
        <v>-181521</v>
      </c>
      <c r="S14" s="114">
        <v>-188443</v>
      </c>
      <c r="T14" s="114">
        <v>-202537</v>
      </c>
      <c r="U14" s="114"/>
      <c r="V14" s="114"/>
      <c r="X14" s="65"/>
    </row>
    <row r="15" spans="2:24">
      <c r="B15" s="66"/>
      <c r="C15" s="66" t="s">
        <v>4</v>
      </c>
      <c r="D15" s="66"/>
      <c r="E15" s="61">
        <v>-172273</v>
      </c>
      <c r="F15" s="114">
        <v>-177972.31010866776</v>
      </c>
      <c r="G15" s="114">
        <v>-189334.9833400787</v>
      </c>
      <c r="H15" s="114"/>
      <c r="I15" s="114"/>
      <c r="N15" s="64"/>
      <c r="O15" s="64" t="s">
        <v>66</v>
      </c>
      <c r="P15" s="64"/>
      <c r="Q15" s="64"/>
      <c r="R15" s="61">
        <v>-64965</v>
      </c>
      <c r="S15" s="114">
        <v>-67861</v>
      </c>
      <c r="T15" s="114">
        <v>-68055</v>
      </c>
      <c r="U15" s="114"/>
      <c r="V15" s="114"/>
      <c r="X15" s="65"/>
    </row>
    <row r="16" spans="2:24">
      <c r="B16" s="66"/>
      <c r="C16" s="66" t="s">
        <v>5</v>
      </c>
      <c r="D16" s="66"/>
      <c r="E16" s="61">
        <v>-436100</v>
      </c>
      <c r="F16" s="114">
        <v>-452567.55828282621</v>
      </c>
      <c r="G16" s="114">
        <v>-483917.93047137704</v>
      </c>
      <c r="H16" s="114"/>
      <c r="I16" s="114"/>
      <c r="N16" s="64"/>
      <c r="O16" s="64"/>
      <c r="P16" s="64"/>
      <c r="Q16" s="64"/>
      <c r="R16" s="61"/>
      <c r="S16" s="114"/>
      <c r="T16" s="114"/>
      <c r="U16" s="114"/>
      <c r="V16" s="114"/>
      <c r="X16" s="65"/>
    </row>
    <row r="17" spans="2:24">
      <c r="B17" s="66"/>
      <c r="C17" s="66" t="s">
        <v>6</v>
      </c>
      <c r="D17" s="66"/>
      <c r="E17" s="61">
        <v>-111780</v>
      </c>
      <c r="F17" s="114">
        <v>-117806.37125091649</v>
      </c>
      <c r="G17" s="114">
        <v>-117248.95208486082</v>
      </c>
      <c r="H17" s="114"/>
      <c r="I17" s="114"/>
      <c r="N17" s="64"/>
      <c r="O17" s="64"/>
      <c r="P17" s="64"/>
      <c r="Q17" s="64"/>
      <c r="R17" s="61"/>
      <c r="S17" s="114"/>
      <c r="T17" s="114"/>
      <c r="U17" s="114"/>
      <c r="V17" s="114"/>
      <c r="X17" s="65"/>
    </row>
    <row r="18" spans="2:24">
      <c r="B18" s="66" t="s">
        <v>9</v>
      </c>
      <c r="C18" s="66"/>
      <c r="D18" s="66"/>
      <c r="E18" s="67">
        <f>SUM(E13:E17)</f>
        <v>-1314712</v>
      </c>
      <c r="F18" s="115">
        <f>SUM(F13:F17)</f>
        <v>-1362123.3226691594</v>
      </c>
      <c r="G18" s="115">
        <f>SUM(G13:G17)</f>
        <v>-1438709.0042742316</v>
      </c>
      <c r="H18" s="221"/>
      <c r="I18" s="221"/>
      <c r="J18" s="221"/>
      <c r="K18" s="221"/>
      <c r="L18" s="221"/>
      <c r="N18" s="64" t="s">
        <v>257</v>
      </c>
      <c r="O18" s="64"/>
      <c r="P18" s="64"/>
      <c r="Q18" s="68"/>
      <c r="R18" s="67">
        <f>SUM(R13:R15)</f>
        <v>-259695</v>
      </c>
      <c r="S18" s="115">
        <f>SUM(S13:S15)</f>
        <v>-269768</v>
      </c>
      <c r="T18" s="115">
        <f>SUM(T13:T15)</f>
        <v>-284579</v>
      </c>
      <c r="U18" s="221"/>
      <c r="V18" s="221"/>
      <c r="X18" s="65"/>
    </row>
    <row r="19" spans="2:24">
      <c r="B19" s="69" t="s">
        <v>258</v>
      </c>
      <c r="C19" s="66"/>
      <c r="D19" s="63"/>
      <c r="E19" s="61">
        <f>E11+E18</f>
        <v>2381667</v>
      </c>
      <c r="F19" s="114">
        <f>F11+F18</f>
        <v>2398382.6773308404</v>
      </c>
      <c r="G19" s="114">
        <f>G11+G18</f>
        <v>2482542.9957257686</v>
      </c>
      <c r="H19" s="114"/>
      <c r="I19" s="114"/>
      <c r="N19" s="69" t="s">
        <v>258</v>
      </c>
      <c r="O19" s="64"/>
      <c r="P19" s="64"/>
      <c r="Q19" s="64"/>
      <c r="R19" s="61">
        <f>R11+R18</f>
        <v>585924</v>
      </c>
      <c r="S19" s="114">
        <f>S11+S18</f>
        <v>591799</v>
      </c>
      <c r="T19" s="114">
        <f>T11+T18</f>
        <v>612538</v>
      </c>
      <c r="U19" s="114"/>
      <c r="V19" s="114"/>
      <c r="X19" s="65"/>
    </row>
    <row r="20" spans="2:24">
      <c r="B20" s="66"/>
      <c r="C20" s="66"/>
      <c r="D20" s="60"/>
      <c r="F20" s="114"/>
      <c r="G20" s="114"/>
      <c r="H20" s="114"/>
      <c r="I20" s="114"/>
      <c r="N20" s="69"/>
      <c r="O20" s="64"/>
      <c r="P20" s="64"/>
      <c r="Q20" s="64"/>
      <c r="R20" s="61"/>
      <c r="S20" s="114"/>
      <c r="T20" s="114"/>
      <c r="U20" s="114"/>
      <c r="V20" s="114"/>
      <c r="X20" s="65"/>
    </row>
    <row r="21" spans="2:24">
      <c r="B21" s="66" t="s">
        <v>259</v>
      </c>
      <c r="C21" s="66"/>
      <c r="D21" s="66"/>
      <c r="E21" s="70">
        <v>-412969</v>
      </c>
      <c r="F21" s="116">
        <v>-414327</v>
      </c>
      <c r="G21" s="267">
        <v>-416981</v>
      </c>
      <c r="H21" s="274"/>
      <c r="I21" s="274"/>
      <c r="J21" s="221"/>
      <c r="K21" s="221"/>
      <c r="L21" s="221"/>
      <c r="N21" s="64" t="s">
        <v>260</v>
      </c>
      <c r="O21" s="64"/>
      <c r="P21" s="64"/>
      <c r="Q21" s="64"/>
      <c r="R21" s="70">
        <v>-82363</v>
      </c>
      <c r="S21" s="116">
        <v>-81651</v>
      </c>
      <c r="T21" s="116">
        <v>-80192</v>
      </c>
      <c r="U21" s="221"/>
      <c r="V21" s="221"/>
      <c r="X21" s="65"/>
    </row>
    <row r="22" spans="2:24" ht="16.5" thickBot="1">
      <c r="B22" s="66"/>
      <c r="C22" s="71" t="s">
        <v>261</v>
      </c>
      <c r="D22" s="71"/>
      <c r="E22" s="72">
        <f>E19+E21</f>
        <v>1968698</v>
      </c>
      <c r="F22" s="117">
        <f>F19+F21</f>
        <v>1984055.6773308404</v>
      </c>
      <c r="G22" s="117">
        <f>G19+G21</f>
        <v>2065561.9957257686</v>
      </c>
      <c r="H22" s="221"/>
      <c r="I22" s="221"/>
      <c r="J22" s="222"/>
      <c r="K22" s="222"/>
      <c r="L22" s="222"/>
      <c r="N22" s="64"/>
      <c r="O22" s="71" t="s">
        <v>261</v>
      </c>
      <c r="P22" s="73"/>
      <c r="Q22" s="73"/>
      <c r="R22" s="74">
        <f>R19+R21</f>
        <v>503561</v>
      </c>
      <c r="S22" s="118">
        <f>S19+S21</f>
        <v>510148</v>
      </c>
      <c r="T22" s="118">
        <f>T19+T21</f>
        <v>532346</v>
      </c>
      <c r="U22" s="221"/>
      <c r="V22" s="221"/>
    </row>
    <row r="23" spans="2:24" ht="16.5" thickTop="1">
      <c r="F23" s="232" t="s">
        <v>262</v>
      </c>
      <c r="G23" s="232" t="s">
        <v>262</v>
      </c>
      <c r="H23" s="232"/>
      <c r="I23" s="232"/>
      <c r="S23" s="232" t="s">
        <v>262</v>
      </c>
      <c r="T23" s="232" t="s">
        <v>262</v>
      </c>
      <c r="U23" s="232"/>
      <c r="V23" s="232"/>
    </row>
    <row r="24" spans="2:24" ht="15" customHeight="1" thickBot="1">
      <c r="M24" s="75"/>
    </row>
    <row r="25" spans="2:24" ht="48" customHeight="1" thickBot="1">
      <c r="B25" s="409" t="s">
        <v>283</v>
      </c>
      <c r="C25" s="410"/>
      <c r="D25" s="410"/>
      <c r="E25" s="410"/>
      <c r="F25" s="410"/>
      <c r="G25" s="410"/>
      <c r="H25" s="410"/>
      <c r="I25" s="410"/>
      <c r="J25" s="410"/>
      <c r="K25" s="410"/>
      <c r="L25" s="410"/>
      <c r="M25" s="410"/>
      <c r="N25" s="410"/>
      <c r="O25" s="410"/>
      <c r="P25" s="410"/>
      <c r="Q25" s="410"/>
      <c r="R25" s="410"/>
      <c r="S25" s="410"/>
      <c r="T25" s="410"/>
      <c r="U25" s="410"/>
      <c r="V25" s="410"/>
      <c r="W25" s="411"/>
    </row>
    <row r="26" spans="2:24">
      <c r="B26" s="76"/>
      <c r="C26" s="76"/>
      <c r="D26" s="76"/>
      <c r="E26" s="76"/>
      <c r="F26" s="76"/>
      <c r="G26" s="76"/>
      <c r="H26" s="76"/>
      <c r="I26" s="76"/>
      <c r="J26" s="76"/>
      <c r="K26" s="76"/>
      <c r="L26" s="76"/>
      <c r="M26" s="76"/>
      <c r="N26" s="76"/>
      <c r="O26" s="76"/>
      <c r="P26" s="76"/>
      <c r="Q26" s="76"/>
      <c r="R26" s="76"/>
      <c r="S26" s="76"/>
      <c r="T26" s="76"/>
      <c r="U26" s="76"/>
      <c r="V26" s="76"/>
    </row>
    <row r="27" spans="2:24">
      <c r="D27" s="224" t="s">
        <v>268</v>
      </c>
      <c r="E27" s="408" t="s">
        <v>269</v>
      </c>
      <c r="F27" s="408"/>
      <c r="G27" s="408"/>
      <c r="H27" s="408"/>
      <c r="I27" s="408"/>
      <c r="K27" s="219"/>
      <c r="L27" s="219"/>
      <c r="Q27" s="82"/>
      <c r="R27" s="408" t="s">
        <v>270</v>
      </c>
      <c r="S27" s="408"/>
      <c r="T27" s="408"/>
      <c r="U27" s="408"/>
      <c r="V27" s="408"/>
    </row>
    <row r="28" spans="2:24" ht="31.5">
      <c r="D28" s="95" t="s">
        <v>284</v>
      </c>
      <c r="E28" s="275" t="s">
        <v>248</v>
      </c>
      <c r="F28" s="113" t="s">
        <v>249</v>
      </c>
      <c r="G28" s="113" t="s">
        <v>250</v>
      </c>
      <c r="H28" s="233" t="s">
        <v>561</v>
      </c>
      <c r="I28" s="307" t="s">
        <v>591</v>
      </c>
      <c r="L28" s="220"/>
      <c r="Q28" s="95" t="s">
        <v>284</v>
      </c>
      <c r="R28" s="308" t="s">
        <v>248</v>
      </c>
      <c r="S28" s="113" t="s">
        <v>249</v>
      </c>
      <c r="T28" s="113" t="s">
        <v>250</v>
      </c>
      <c r="U28" s="233" t="s">
        <v>561</v>
      </c>
      <c r="V28" s="307" t="s">
        <v>591</v>
      </c>
    </row>
    <row r="29" spans="2:24">
      <c r="B29" s="77"/>
      <c r="C29" s="77"/>
      <c r="D29" s="56" t="s">
        <v>263</v>
      </c>
      <c r="E29" s="240">
        <v>2022</v>
      </c>
      <c r="F29" s="78">
        <v>2023</v>
      </c>
      <c r="G29" s="78">
        <v>2024</v>
      </c>
      <c r="H29" s="309" t="s">
        <v>594</v>
      </c>
      <c r="I29" s="78">
        <v>2024</v>
      </c>
      <c r="K29" s="77"/>
      <c r="L29" s="77"/>
      <c r="M29" s="77"/>
      <c r="N29" s="77"/>
      <c r="O29" s="77"/>
      <c r="P29" s="77"/>
      <c r="Q29" s="56" t="s">
        <v>263</v>
      </c>
      <c r="R29" s="78">
        <v>2022</v>
      </c>
      <c r="S29" s="78">
        <v>2023</v>
      </c>
      <c r="T29" s="78">
        <v>2024</v>
      </c>
      <c r="U29" s="309" t="s">
        <v>594</v>
      </c>
      <c r="V29" s="78">
        <v>2024</v>
      </c>
    </row>
    <row r="30" spans="2:24">
      <c r="B30" s="77"/>
      <c r="C30" s="77"/>
      <c r="D30" s="79" t="s">
        <v>264</v>
      </c>
      <c r="E30" s="270">
        <v>167665</v>
      </c>
      <c r="F30" s="80">
        <v>64127</v>
      </c>
      <c r="G30" s="80">
        <v>160746</v>
      </c>
      <c r="H30" s="234">
        <f>+E30+F30</f>
        <v>231792</v>
      </c>
      <c r="I30" s="310">
        <f>G30</f>
        <v>160746</v>
      </c>
      <c r="K30" s="311"/>
      <c r="L30" s="311"/>
      <c r="M30" s="311"/>
      <c r="N30" s="311"/>
      <c r="O30" s="311"/>
      <c r="P30" s="311"/>
      <c r="Q30" s="79" t="s">
        <v>265</v>
      </c>
      <c r="R30" s="80">
        <v>46387</v>
      </c>
      <c r="S30" s="80">
        <v>15948</v>
      </c>
      <c r="T30" s="80">
        <v>35550</v>
      </c>
      <c r="U30" s="234">
        <f>+R30+S30</f>
        <v>62335</v>
      </c>
      <c r="V30" s="80">
        <f>T30</f>
        <v>35550</v>
      </c>
    </row>
    <row r="31" spans="2:24">
      <c r="B31" s="77"/>
      <c r="C31" s="77"/>
      <c r="D31" s="79" t="s">
        <v>266</v>
      </c>
      <c r="E31" s="270">
        <v>214330</v>
      </c>
      <c r="F31" s="80">
        <f>+'Electric Summary'!AG13</f>
        <v>36718.886225924623</v>
      </c>
      <c r="G31" s="323">
        <f>'Electric Summary'!AI13</f>
        <v>181731.30400000015</v>
      </c>
      <c r="H31" s="234">
        <f>+E31+F31</f>
        <v>251048.88622592462</v>
      </c>
      <c r="I31" s="319">
        <f>G31</f>
        <v>181731.30400000015</v>
      </c>
      <c r="K31" s="311"/>
      <c r="L31" s="311"/>
      <c r="M31" s="311"/>
      <c r="N31" s="311"/>
      <c r="O31" s="311"/>
      <c r="P31" s="311"/>
      <c r="Q31" s="79" t="s">
        <v>266</v>
      </c>
      <c r="R31" s="80">
        <v>54698</v>
      </c>
      <c r="S31" s="80">
        <f>+'Natural Gas Summary'!V11</f>
        <v>15271.942986660411</v>
      </c>
      <c r="T31" s="321">
        <f>'Natural Gas Summary'!X11</f>
        <v>39460.170000000049</v>
      </c>
      <c r="U31" s="322">
        <f>+R31+S31</f>
        <v>69969.942986660404</v>
      </c>
      <c r="V31" s="321">
        <f>T31</f>
        <v>39460.170000000049</v>
      </c>
    </row>
    <row r="32" spans="2:24" ht="16.5" thickBot="1">
      <c r="B32" s="77"/>
      <c r="C32" s="77"/>
      <c r="D32" s="79" t="s">
        <v>267</v>
      </c>
      <c r="E32" s="276">
        <f>E31-E30</f>
        <v>46665</v>
      </c>
      <c r="F32" s="81">
        <f>F31-F30</f>
        <v>-27408.113774075377</v>
      </c>
      <c r="G32" s="312">
        <f>G31-G30</f>
        <v>20985.304000000149</v>
      </c>
      <c r="H32" s="235">
        <f>+E32+F32</f>
        <v>19256.886225924623</v>
      </c>
      <c r="I32" s="312">
        <f>G32</f>
        <v>20985.304000000149</v>
      </c>
      <c r="J32" s="432"/>
      <c r="K32" s="311"/>
      <c r="L32" s="311"/>
      <c r="M32" s="311"/>
      <c r="N32" s="311"/>
      <c r="O32" s="311"/>
      <c r="P32" s="311"/>
      <c r="Q32" s="79" t="s">
        <v>267</v>
      </c>
      <c r="R32" s="81">
        <f>R31-R30</f>
        <v>8311</v>
      </c>
      <c r="S32" s="81">
        <f>S31-S30</f>
        <v>-676.05701333958859</v>
      </c>
      <c r="T32" s="312">
        <f>T31-T30</f>
        <v>3910.1700000000492</v>
      </c>
      <c r="U32" s="320">
        <f>U31-U30</f>
        <v>7634.9429866604041</v>
      </c>
      <c r="V32" s="312">
        <f>T32</f>
        <v>3910.1700000000492</v>
      </c>
    </row>
    <row r="33" spans="2:23" ht="16.5" thickTop="1">
      <c r="G33" s="114"/>
      <c r="H33" s="114"/>
      <c r="I33" s="114"/>
    </row>
    <row r="34" spans="2:23">
      <c r="D34" s="82"/>
      <c r="G34" s="114"/>
      <c r="H34" s="114"/>
      <c r="I34" s="114"/>
      <c r="Q34" s="82"/>
    </row>
    <row r="35" spans="2:23">
      <c r="D35" s="57" t="s">
        <v>285</v>
      </c>
      <c r="F35" s="114"/>
      <c r="G35" s="114"/>
      <c r="H35" s="114"/>
      <c r="I35" s="114"/>
      <c r="Q35" s="57" t="s">
        <v>285</v>
      </c>
    </row>
    <row r="36" spans="2:23">
      <c r="D36" s="56" t="s">
        <v>271</v>
      </c>
      <c r="E36" s="96">
        <v>3737562</v>
      </c>
      <c r="F36" s="96">
        <f>+'Electric Summary'!AH13</f>
        <v>3774281.0439999998</v>
      </c>
      <c r="G36" s="114">
        <f>+'Electric Summary'!AJ13</f>
        <v>3956012.3479999998</v>
      </c>
      <c r="H36" s="236">
        <f>+'Electric Summary'!AH13</f>
        <v>3774281.0439999998</v>
      </c>
      <c r="I36" s="310">
        <f>G36</f>
        <v>3956012.3479999998</v>
      </c>
      <c r="Q36" s="56" t="s">
        <v>271</v>
      </c>
      <c r="R36" s="310">
        <v>853585</v>
      </c>
      <c r="S36" s="310">
        <f>+'Natural Gas Summary'!W11</f>
        <v>868857.36499999999</v>
      </c>
      <c r="T36" s="315">
        <f>'Natural Gas Summary'!Y11</f>
        <v>908317.53500000003</v>
      </c>
      <c r="U36" s="236">
        <f>+'Natural Gas Summary'!W11</f>
        <v>868857.36499999999</v>
      </c>
      <c r="V36" s="221">
        <f>T36</f>
        <v>908317.53500000003</v>
      </c>
    </row>
    <row r="37" spans="2:23">
      <c r="D37" s="56" t="s">
        <v>272</v>
      </c>
      <c r="E37" s="96">
        <v>-1329930</v>
      </c>
      <c r="F37" s="96">
        <f>+'Electric Summary'!AH20</f>
        <v>-1370498.2690000001</v>
      </c>
      <c r="G37" s="114">
        <f>'Electric Summary'!AJ20</f>
        <v>-1452972.8960000002</v>
      </c>
      <c r="H37" s="236">
        <f>+'Electric Summary'!AH20</f>
        <v>-1370498.2690000001</v>
      </c>
      <c r="I37" s="310">
        <f>G37</f>
        <v>-1452972.8960000002</v>
      </c>
      <c r="Q37" s="56" t="s">
        <v>272</v>
      </c>
      <c r="R37" s="310">
        <v>-265490</v>
      </c>
      <c r="S37" s="310">
        <f>+'Natural Gas Summary'!W16</f>
        <v>-273480.723</v>
      </c>
      <c r="T37" s="315">
        <f>'Natural Gas Summary'!Y16</f>
        <v>-287124.505</v>
      </c>
      <c r="U37" s="236">
        <f>+'Natural Gas Summary'!W16</f>
        <v>-273480.723</v>
      </c>
      <c r="V37" s="221">
        <f>T37</f>
        <v>-287124.505</v>
      </c>
    </row>
    <row r="38" spans="2:23">
      <c r="D38" s="56" t="s">
        <v>273</v>
      </c>
      <c r="E38" s="96">
        <v>-405812</v>
      </c>
      <c r="F38" s="96">
        <f>+'Electric Summary'!AH23</f>
        <v>-399285.75400000002</v>
      </c>
      <c r="G38" s="114">
        <f>'Electric Summary'!AJ23</f>
        <v>-394778.63400000002</v>
      </c>
      <c r="H38" s="236">
        <f>+'Electric Summary'!AH23</f>
        <v>-399285.75400000002</v>
      </c>
      <c r="I38" s="310">
        <f>G38</f>
        <v>-394778.63400000002</v>
      </c>
      <c r="Q38" s="56" t="s">
        <v>273</v>
      </c>
      <c r="R38" s="310">
        <v>-83863</v>
      </c>
      <c r="S38" s="310">
        <f>+'Natural Gas Summary'!W19</f>
        <v>-83594.764999999999</v>
      </c>
      <c r="T38" s="316">
        <f>'Natural Gas Summary'!Y19</f>
        <v>-80816.675000000003</v>
      </c>
      <c r="U38" s="236">
        <f>+'Natural Gas Summary'!W19</f>
        <v>-83594.764999999999</v>
      </c>
      <c r="V38" s="221">
        <f>T38</f>
        <v>-80816.675000000003</v>
      </c>
    </row>
    <row r="39" spans="2:23" ht="16.5" thickBot="1">
      <c r="D39" s="56" t="s">
        <v>274</v>
      </c>
      <c r="E39" s="97">
        <f>SUM(E36:E38)</f>
        <v>2001820</v>
      </c>
      <c r="F39" s="97">
        <f>SUM(F36:F38)</f>
        <v>2004497.0209999995</v>
      </c>
      <c r="G39" s="268">
        <f>SUM(G36:G38)</f>
        <v>2108260.8179999995</v>
      </c>
      <c r="H39" s="237">
        <f>SUM(H36:H38)</f>
        <v>2004497.0209999995</v>
      </c>
      <c r="I39" s="317">
        <f>SUM(I36:I38)</f>
        <v>2108260.8179999995</v>
      </c>
      <c r="Q39" s="56" t="s">
        <v>274</v>
      </c>
      <c r="R39" s="318">
        <f>SUM(R36:R38)</f>
        <v>504232</v>
      </c>
      <c r="S39" s="318">
        <f>SUM(S36:S38)</f>
        <v>511781.87699999998</v>
      </c>
      <c r="T39" s="269">
        <f>SUM(T36:T38)</f>
        <v>540376.35499999998</v>
      </c>
      <c r="U39" s="237">
        <f>SUM(U36:U38)</f>
        <v>511781.87699999998</v>
      </c>
      <c r="V39" s="317">
        <f>SUM(V36:V38)</f>
        <v>540376.35499999998</v>
      </c>
    </row>
    <row r="40" spans="2:23" ht="17.25" thickTop="1" thickBot="1">
      <c r="D40" s="83" t="s">
        <v>267</v>
      </c>
      <c r="E40" s="98">
        <f>E39-E22</f>
        <v>33122</v>
      </c>
      <c r="F40" s="98">
        <f>F39-F22</f>
        <v>20441.343669159105</v>
      </c>
      <c r="G40" s="98">
        <f>G39-G22</f>
        <v>42698.822274230886</v>
      </c>
      <c r="H40" s="314">
        <f>H39-F22</f>
        <v>20441.343669159105</v>
      </c>
      <c r="I40" s="312">
        <f>I39-G22</f>
        <v>42698.822274230886</v>
      </c>
      <c r="J40" s="434">
        <f>I40/G22</f>
        <v>2.0671769892449034E-2</v>
      </c>
      <c r="Q40" s="83" t="s">
        <v>267</v>
      </c>
      <c r="R40" s="313">
        <f>R39-R22</f>
        <v>671</v>
      </c>
      <c r="S40" s="313">
        <f>S39-S22</f>
        <v>1633.8769999999786</v>
      </c>
      <c r="T40" s="313">
        <f>T39-T22</f>
        <v>8030.3549999999814</v>
      </c>
      <c r="U40" s="314">
        <f>U39-S22</f>
        <v>1633.8769999999786</v>
      </c>
      <c r="V40" s="312">
        <f>V39-T22</f>
        <v>8030.3549999999814</v>
      </c>
      <c r="W40" s="433">
        <f>V40/T22</f>
        <v>1.5084841437711528E-2</v>
      </c>
    </row>
    <row r="41" spans="2:23" ht="17.25" thickTop="1" thickBot="1">
      <c r="J41" s="435" t="s">
        <v>937</v>
      </c>
      <c r="W41" s="435" t="s">
        <v>937</v>
      </c>
    </row>
    <row r="42" spans="2:23" ht="16.5" customHeight="1" thickBot="1">
      <c r="B42" s="217" t="s">
        <v>620</v>
      </c>
      <c r="C42" s="218"/>
      <c r="D42" s="218"/>
      <c r="E42" s="218"/>
      <c r="F42" s="218"/>
      <c r="G42" s="218"/>
      <c r="H42" s="218"/>
      <c r="I42" s="218"/>
      <c r="J42" s="218"/>
      <c r="K42" s="218"/>
      <c r="L42" s="218"/>
      <c r="M42" s="218"/>
      <c r="N42" s="218"/>
      <c r="O42" s="218"/>
      <c r="P42" s="218"/>
      <c r="Q42" s="218"/>
      <c r="R42" s="218"/>
      <c r="S42" s="218"/>
      <c r="T42" s="218"/>
      <c r="U42" s="218"/>
      <c r="V42" s="218"/>
      <c r="W42" s="223"/>
    </row>
  </sheetData>
  <mergeCells count="6">
    <mergeCell ref="B1:T1"/>
    <mergeCell ref="E2:G2"/>
    <mergeCell ref="R2:T2"/>
    <mergeCell ref="B25:W25"/>
    <mergeCell ref="E27:I27"/>
    <mergeCell ref="R27:V27"/>
  </mergeCells>
  <pageMargins left="0.7" right="0.7" top="0.75" bottom="0.75" header="0.3" footer="0.3"/>
  <pageSetup scale="62" orientation="landscape" r:id="rId1"/>
  <headerFooter>
    <oddFooter>&amp;L&amp;F
&amp;A&amp;RPage &amp;P of &amp;N</oddFooter>
  </headerFooter>
  <ignoredErrors>
    <ignoredError sqref="G36:G3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F8FD0-5E7B-46C0-A912-2D9127CB7BED}">
  <sheetPr>
    <pageSetUpPr fitToPage="1"/>
  </sheetPr>
  <dimension ref="A1:AJ31"/>
  <sheetViews>
    <sheetView zoomScale="110" zoomScaleNormal="110" zoomScaleSheetLayoutView="85" workbookViewId="0">
      <pane xSplit="3" ySplit="5" topLeftCell="U6" activePane="bottomRight" state="frozen"/>
      <selection activeCell="L12" sqref="L12"/>
      <selection pane="topRight" activeCell="L12" sqref="L12"/>
      <selection pane="bottomLeft" activeCell="L12" sqref="L12"/>
      <selection pane="bottomRight" activeCell="AL15" sqref="AL15"/>
    </sheetView>
  </sheetViews>
  <sheetFormatPr defaultRowHeight="12.75"/>
  <cols>
    <col min="1" max="1" width="3.42578125" customWidth="1"/>
    <col min="2" max="2" width="3.140625" customWidth="1"/>
    <col min="3" max="3" width="32.140625" customWidth="1"/>
    <col min="4" max="5" width="9.5703125" customWidth="1"/>
    <col min="6" max="6" width="11.140625" customWidth="1"/>
    <col min="7" max="7" width="12.140625" customWidth="1"/>
    <col min="8" max="8" width="11.140625" customWidth="1"/>
    <col min="9" max="10" width="13.28515625" customWidth="1"/>
    <col min="11" max="11" width="12.28515625" customWidth="1"/>
    <col min="12" max="12" width="13.28515625" customWidth="1"/>
    <col min="13" max="13" width="15" customWidth="1"/>
    <col min="14" max="21" width="15.7109375" customWidth="1"/>
    <col min="22" max="27" width="11.42578125" customWidth="1"/>
    <col min="28" max="32" width="11" customWidth="1"/>
    <col min="33" max="36" width="10" customWidth="1"/>
  </cols>
  <sheetData>
    <row r="1" spans="1:36">
      <c r="A1" s="15" t="s">
        <v>36</v>
      </c>
      <c r="L1" s="23"/>
      <c r="Q1" s="16"/>
      <c r="R1" s="16"/>
      <c r="S1" s="16"/>
    </row>
    <row r="2" spans="1:36">
      <c r="A2" s="15" t="s">
        <v>217</v>
      </c>
      <c r="Q2" s="16"/>
      <c r="R2" s="16"/>
      <c r="S2" s="16"/>
    </row>
    <row r="3" spans="1:36" ht="38.25" customHeight="1">
      <c r="AE3" s="412" t="s">
        <v>298</v>
      </c>
      <c r="AF3" s="413"/>
      <c r="AG3" s="414" t="s">
        <v>297</v>
      </c>
      <c r="AH3" s="415"/>
      <c r="AI3" s="414" t="s">
        <v>574</v>
      </c>
      <c r="AJ3" s="415"/>
    </row>
    <row r="4" spans="1:36">
      <c r="D4" s="416" t="s">
        <v>14</v>
      </c>
      <c r="E4" s="417"/>
      <c r="F4" s="417"/>
      <c r="G4" s="417"/>
      <c r="H4" s="417"/>
      <c r="I4" s="417"/>
      <c r="J4" s="417"/>
      <c r="K4" s="417"/>
      <c r="L4" s="417"/>
      <c r="M4" s="417"/>
      <c r="N4" s="417"/>
      <c r="O4" s="417"/>
      <c r="P4" s="417"/>
      <c r="Q4" s="417"/>
      <c r="R4" s="417"/>
      <c r="S4" s="417"/>
      <c r="T4" s="417"/>
      <c r="U4" s="417"/>
      <c r="V4" s="417"/>
      <c r="W4" s="417"/>
      <c r="X4" s="417"/>
      <c r="Y4" s="417"/>
      <c r="Z4" s="418"/>
      <c r="AB4" s="416" t="s">
        <v>40</v>
      </c>
      <c r="AC4" s="417"/>
      <c r="AD4" s="417"/>
      <c r="AE4" s="417"/>
      <c r="AF4" s="417"/>
      <c r="AG4" s="417"/>
      <c r="AH4" s="417"/>
      <c r="AI4" s="417"/>
      <c r="AJ4" s="418"/>
    </row>
    <row r="5" spans="1:36" ht="72">
      <c r="D5" s="1" t="s">
        <v>37</v>
      </c>
      <c r="E5" s="1" t="s">
        <v>26</v>
      </c>
      <c r="F5" s="1" t="s">
        <v>13</v>
      </c>
      <c r="G5" s="8" t="s">
        <v>38</v>
      </c>
      <c r="H5" s="1" t="s">
        <v>219</v>
      </c>
      <c r="I5" s="1" t="s">
        <v>16</v>
      </c>
      <c r="J5" s="1" t="s">
        <v>18</v>
      </c>
      <c r="K5" s="1" t="s">
        <v>20</v>
      </c>
      <c r="L5" s="1" t="s">
        <v>32</v>
      </c>
      <c r="M5" s="1" t="s">
        <v>22</v>
      </c>
      <c r="N5" s="1" t="s">
        <v>24</v>
      </c>
      <c r="O5" s="1" t="s">
        <v>33</v>
      </c>
      <c r="P5" s="8" t="s">
        <v>35</v>
      </c>
      <c r="Q5" s="1" t="s">
        <v>377</v>
      </c>
      <c r="R5" s="1" t="s">
        <v>378</v>
      </c>
      <c r="S5" s="1" t="s">
        <v>382</v>
      </c>
      <c r="T5" s="1" t="s">
        <v>379</v>
      </c>
      <c r="U5" s="8" t="s">
        <v>299</v>
      </c>
      <c r="V5" s="1" t="s">
        <v>576</v>
      </c>
      <c r="W5" s="1" t="s">
        <v>577</v>
      </c>
      <c r="X5" s="1" t="s">
        <v>578</v>
      </c>
      <c r="Y5" s="1" t="s">
        <v>579</v>
      </c>
      <c r="Z5" s="8" t="s">
        <v>580</v>
      </c>
      <c r="AB5" s="225" t="s">
        <v>38</v>
      </c>
      <c r="AC5" s="226" t="s">
        <v>41</v>
      </c>
      <c r="AD5" s="225" t="s">
        <v>39</v>
      </c>
      <c r="AE5" s="226" t="s">
        <v>220</v>
      </c>
      <c r="AF5" s="225" t="s">
        <v>35</v>
      </c>
      <c r="AG5" s="226" t="s">
        <v>838</v>
      </c>
      <c r="AH5" s="225" t="s">
        <v>582</v>
      </c>
      <c r="AI5" s="226" t="s">
        <v>837</v>
      </c>
      <c r="AJ5" s="225" t="s">
        <v>580</v>
      </c>
    </row>
    <row r="6" spans="1:36">
      <c r="B6" s="2" t="s">
        <v>0</v>
      </c>
      <c r="C6" s="2"/>
      <c r="D6" s="2"/>
      <c r="E6" s="7" t="s">
        <v>27</v>
      </c>
      <c r="F6" s="7" t="s">
        <v>15</v>
      </c>
      <c r="G6" s="9"/>
      <c r="H6" s="7" t="s">
        <v>29</v>
      </c>
      <c r="I6" s="7" t="s">
        <v>17</v>
      </c>
      <c r="J6" s="7" t="s">
        <v>31</v>
      </c>
      <c r="K6" s="7" t="s">
        <v>19</v>
      </c>
      <c r="L6" s="7" t="s">
        <v>21</v>
      </c>
      <c r="M6" s="7" t="s">
        <v>23</v>
      </c>
      <c r="N6" s="7" t="s">
        <v>25</v>
      </c>
      <c r="O6" s="7" t="s">
        <v>34</v>
      </c>
      <c r="P6" s="9"/>
      <c r="Q6" s="7" t="s">
        <v>381</v>
      </c>
      <c r="R6" s="7" t="s">
        <v>380</v>
      </c>
      <c r="S6" s="7" t="s">
        <v>376</v>
      </c>
      <c r="T6" s="7" t="s">
        <v>375</v>
      </c>
      <c r="U6" s="9"/>
      <c r="V6" s="7" t="s">
        <v>583</v>
      </c>
      <c r="W6" s="7" t="s">
        <v>584</v>
      </c>
      <c r="X6" s="7" t="s">
        <v>585</v>
      </c>
      <c r="Y6" s="7" t="s">
        <v>586</v>
      </c>
      <c r="Z6" s="9"/>
      <c r="AB6" s="9"/>
      <c r="AC6" s="7" t="s">
        <v>40</v>
      </c>
      <c r="AD6" s="9"/>
      <c r="AE6" s="7" t="s">
        <v>40</v>
      </c>
      <c r="AF6" s="9"/>
      <c r="AG6" s="7" t="s">
        <v>40</v>
      </c>
      <c r="AH6" s="9"/>
      <c r="AI6" s="7" t="s">
        <v>40</v>
      </c>
      <c r="AJ6" s="9"/>
    </row>
    <row r="7" spans="1:36">
      <c r="B7" s="2" t="s">
        <v>1</v>
      </c>
      <c r="C7" s="2"/>
      <c r="D7" s="2"/>
      <c r="E7" s="2"/>
      <c r="F7" s="2"/>
      <c r="G7" s="10"/>
      <c r="H7" s="2"/>
      <c r="I7" s="2"/>
      <c r="J7" s="2"/>
      <c r="K7" s="2"/>
      <c r="L7" s="2"/>
      <c r="M7" s="2"/>
      <c r="N7" s="2"/>
      <c r="O7" s="2"/>
      <c r="P7" s="10"/>
      <c r="T7" s="2"/>
      <c r="U7" s="10"/>
      <c r="Y7" s="2"/>
      <c r="Z7" s="10"/>
      <c r="AB7" s="10"/>
      <c r="AC7" s="2"/>
      <c r="AD7" s="10"/>
      <c r="AE7" s="2"/>
      <c r="AF7" s="10"/>
      <c r="AH7" s="10"/>
      <c r="AJ7" s="10"/>
    </row>
    <row r="8" spans="1:36">
      <c r="B8" s="3"/>
      <c r="C8" s="3" t="s">
        <v>2</v>
      </c>
      <c r="D8" s="3">
        <v>230718</v>
      </c>
      <c r="E8" s="3">
        <v>0</v>
      </c>
      <c r="F8" s="3">
        <v>7692</v>
      </c>
      <c r="G8" s="11">
        <f>SUM(D8:F8)</f>
        <v>238410</v>
      </c>
      <c r="H8" s="3">
        <v>0</v>
      </c>
      <c r="I8" s="3">
        <v>4504</v>
      </c>
      <c r="J8" s="3">
        <v>7172</v>
      </c>
      <c r="K8" s="3">
        <v>99</v>
      </c>
      <c r="L8" s="3">
        <v>0</v>
      </c>
      <c r="M8" s="3">
        <v>-4853</v>
      </c>
      <c r="N8" s="3">
        <v>66</v>
      </c>
      <c r="O8" s="3">
        <v>0</v>
      </c>
      <c r="P8" s="11">
        <f>SUM(G8:O8)</f>
        <v>245398</v>
      </c>
      <c r="Q8" s="3">
        <v>-3046</v>
      </c>
      <c r="R8" s="3">
        <v>0</v>
      </c>
      <c r="S8" s="3">
        <v>0</v>
      </c>
      <c r="T8" s="3">
        <v>125</v>
      </c>
      <c r="U8" s="11">
        <f>SUM(P8:T8)</f>
        <v>242477</v>
      </c>
      <c r="V8" s="3">
        <v>-385</v>
      </c>
      <c r="W8" s="3">
        <v>-4</v>
      </c>
      <c r="X8" s="3">
        <v>0</v>
      </c>
      <c r="Y8" s="3">
        <v>243</v>
      </c>
      <c r="Z8" s="11">
        <f>SUM(U8:Y8)</f>
        <v>242331</v>
      </c>
      <c r="AB8" s="11">
        <v>238410</v>
      </c>
      <c r="AC8" s="3">
        <v>5407.161157040995</v>
      </c>
      <c r="AD8" s="11">
        <v>243817.161157041</v>
      </c>
      <c r="AE8" s="3">
        <v>6157.7336408297942</v>
      </c>
      <c r="AF8" s="11">
        <v>249974.8947978708</v>
      </c>
      <c r="AG8" s="3">
        <f>+AH8-AF8</f>
        <v>-22919.671797870804</v>
      </c>
      <c r="AH8" s="11">
        <v>227055.223</v>
      </c>
      <c r="AI8" s="3">
        <f>+AJ8-AH8</f>
        <v>-182.67699999999604</v>
      </c>
      <c r="AJ8" s="11">
        <f>SUM('E-PLT 2024'!N13:N21)/1000</f>
        <v>226872.546</v>
      </c>
    </row>
    <row r="9" spans="1:36">
      <c r="B9" s="4"/>
      <c r="C9" s="4" t="s">
        <v>3</v>
      </c>
      <c r="D9" s="4">
        <v>948067</v>
      </c>
      <c r="E9" s="4">
        <v>0</v>
      </c>
      <c r="F9" s="4">
        <v>14773</v>
      </c>
      <c r="G9" s="12">
        <f t="shared" ref="G9:G12" si="0">SUM(D9:F9)</f>
        <v>962840</v>
      </c>
      <c r="H9" s="4">
        <v>0</v>
      </c>
      <c r="I9" s="4">
        <v>7849</v>
      </c>
      <c r="J9" s="4">
        <v>78</v>
      </c>
      <c r="K9" s="4">
        <v>0</v>
      </c>
      <c r="L9" s="4">
        <v>-2001</v>
      </c>
      <c r="M9" s="4">
        <v>50036</v>
      </c>
      <c r="N9" s="4">
        <v>0</v>
      </c>
      <c r="O9" s="4">
        <v>0</v>
      </c>
      <c r="P9" s="12">
        <f>SUM(G9:O9)</f>
        <v>1018802</v>
      </c>
      <c r="Q9" s="3">
        <v>16211</v>
      </c>
      <c r="R9" s="3">
        <v>0</v>
      </c>
      <c r="S9" s="3">
        <v>0</v>
      </c>
      <c r="T9" s="4">
        <v>0</v>
      </c>
      <c r="U9" s="11">
        <f>SUM(P9:T9)</f>
        <v>1035013</v>
      </c>
      <c r="V9" s="3">
        <v>22238</v>
      </c>
      <c r="W9" s="3">
        <v>0</v>
      </c>
      <c r="X9" s="3">
        <v>0</v>
      </c>
      <c r="Y9" s="4">
        <v>0</v>
      </c>
      <c r="Z9" s="11">
        <f>SUM(U9:Y9)</f>
        <v>1057251</v>
      </c>
      <c r="AB9" s="12">
        <v>962840</v>
      </c>
      <c r="AC9" s="4">
        <v>4066.5577911699993</v>
      </c>
      <c r="AD9" s="12">
        <v>966906.55779116997</v>
      </c>
      <c r="AE9" s="4">
        <v>68389.444940467976</v>
      </c>
      <c r="AF9" s="12">
        <v>1035296.0027316379</v>
      </c>
      <c r="AG9" s="3">
        <f>+AH9-AF9</f>
        <v>-14632.482731637894</v>
      </c>
      <c r="AH9" s="12">
        <v>1020663.52</v>
      </c>
      <c r="AI9" s="3">
        <f>+AJ9-AH9</f>
        <v>21920.843999999925</v>
      </c>
      <c r="AJ9" s="12">
        <f>(+'E-PLT 2024'!N32+'E-PLT 2024'!N42+'E-PLT 2024'!N54-('Colstrip 2022-2024 Additions'!AP47*1000))/1000</f>
        <v>1042584.3639999999</v>
      </c>
    </row>
    <row r="10" spans="1:36">
      <c r="B10" s="4"/>
      <c r="C10" s="4" t="s">
        <v>4</v>
      </c>
      <c r="D10" s="4">
        <v>575635</v>
      </c>
      <c r="E10" s="4">
        <v>0</v>
      </c>
      <c r="F10" s="4">
        <v>32625</v>
      </c>
      <c r="G10" s="12">
        <f t="shared" si="0"/>
        <v>608260</v>
      </c>
      <c r="H10" s="4">
        <v>0</v>
      </c>
      <c r="I10" s="4">
        <v>14068</v>
      </c>
      <c r="J10" s="4">
        <v>33</v>
      </c>
      <c r="K10" s="4">
        <v>726</v>
      </c>
      <c r="L10" s="4">
        <v>0</v>
      </c>
      <c r="M10" s="4">
        <v>21649</v>
      </c>
      <c r="N10" s="4">
        <v>2757</v>
      </c>
      <c r="O10" s="4">
        <v>0</v>
      </c>
      <c r="P10" s="12">
        <f>SUM(G10:O10)</f>
        <v>647493</v>
      </c>
      <c r="Q10" s="3">
        <v>11028</v>
      </c>
      <c r="R10" s="3">
        <v>1102</v>
      </c>
      <c r="S10" s="3">
        <v>0</v>
      </c>
      <c r="T10" s="4">
        <v>0</v>
      </c>
      <c r="U10" s="11">
        <f>SUM(P10:T10)</f>
        <v>659623</v>
      </c>
      <c r="V10" s="3">
        <v>27387</v>
      </c>
      <c r="W10" s="3">
        <v>2757</v>
      </c>
      <c r="X10" s="3">
        <v>0</v>
      </c>
      <c r="Y10" s="4">
        <v>0</v>
      </c>
      <c r="Z10" s="11">
        <f>SUM(U10:Y10)</f>
        <v>689767</v>
      </c>
      <c r="AB10" s="12">
        <v>608260</v>
      </c>
      <c r="AC10" s="4">
        <v>10463.508236081998</v>
      </c>
      <c r="AD10" s="12">
        <v>618723.50823608204</v>
      </c>
      <c r="AE10" s="4">
        <v>32633.902144526</v>
      </c>
      <c r="AF10" s="12">
        <v>651357.41038060805</v>
      </c>
      <c r="AG10" s="3">
        <f t="shared" ref="AG10:AI12" si="1">+AH10-AF10</f>
        <v>10273.63561939192</v>
      </c>
      <c r="AH10" s="12">
        <v>661631.04599999997</v>
      </c>
      <c r="AI10" s="3">
        <f t="shared" ref="AI10" si="2">+AJ10-AH10</f>
        <v>39334.849000000046</v>
      </c>
      <c r="AJ10" s="12">
        <f>+'E-PLT 2024'!N68/1000</f>
        <v>700965.89500000002</v>
      </c>
    </row>
    <row r="11" spans="1:36">
      <c r="B11" s="4"/>
      <c r="C11" s="4" t="s">
        <v>5</v>
      </c>
      <c r="D11" s="4">
        <v>1327782</v>
      </c>
      <c r="E11" s="4">
        <v>0</v>
      </c>
      <c r="F11" s="4">
        <v>29355</v>
      </c>
      <c r="G11" s="12">
        <f t="shared" si="0"/>
        <v>1357137</v>
      </c>
      <c r="H11" s="4">
        <v>0</v>
      </c>
      <c r="I11" s="4">
        <v>19613</v>
      </c>
      <c r="J11" s="4">
        <v>44</v>
      </c>
      <c r="K11" s="4">
        <v>1677</v>
      </c>
      <c r="L11" s="4">
        <v>0</v>
      </c>
      <c r="M11" s="4">
        <v>69477</v>
      </c>
      <c r="N11" s="4">
        <v>11489</v>
      </c>
      <c r="O11" s="4">
        <v>0</v>
      </c>
      <c r="P11" s="12">
        <f>SUM(G11:O11)</f>
        <v>1459437</v>
      </c>
      <c r="Q11" s="3">
        <v>29256</v>
      </c>
      <c r="R11" s="3">
        <v>6628</v>
      </c>
      <c r="S11" s="3">
        <v>0</v>
      </c>
      <c r="T11" s="4">
        <v>0</v>
      </c>
      <c r="U11" s="11">
        <f>SUM(P11:T11)</f>
        <v>1495321</v>
      </c>
      <c r="V11" s="3">
        <v>91557</v>
      </c>
      <c r="W11" s="3">
        <v>14464</v>
      </c>
      <c r="X11" s="3">
        <v>0</v>
      </c>
      <c r="Y11" s="4">
        <v>0</v>
      </c>
      <c r="Z11" s="11">
        <f>SUM(U11:Y11)</f>
        <v>1601342</v>
      </c>
      <c r="AB11" s="12">
        <v>1357137</v>
      </c>
      <c r="AC11" s="4">
        <v>25516.641165537985</v>
      </c>
      <c r="AD11" s="12">
        <v>1382653.641165538</v>
      </c>
      <c r="AE11" s="4">
        <v>102344.07519482788</v>
      </c>
      <c r="AF11" s="12">
        <v>1484997.716360366</v>
      </c>
      <c r="AG11" s="3">
        <f t="shared" si="1"/>
        <v>59370.504639633931</v>
      </c>
      <c r="AH11" s="12">
        <v>1544368.2209999999</v>
      </c>
      <c r="AI11" s="3">
        <f t="shared" si="1"/>
        <v>113630.48400000017</v>
      </c>
      <c r="AJ11" s="12">
        <f>+'E-PLT 2024'!N86/1000</f>
        <v>1657998.7050000001</v>
      </c>
    </row>
    <row r="12" spans="1:36">
      <c r="B12" s="4"/>
      <c r="C12" s="4" t="s">
        <v>6</v>
      </c>
      <c r="D12" s="5">
        <v>294532</v>
      </c>
      <c r="E12" s="5">
        <v>0</v>
      </c>
      <c r="F12" s="5">
        <v>10592</v>
      </c>
      <c r="G12" s="13">
        <f t="shared" si="0"/>
        <v>305124</v>
      </c>
      <c r="H12" s="5">
        <v>0</v>
      </c>
      <c r="I12" s="5">
        <v>10374</v>
      </c>
      <c r="J12" s="5">
        <v>484</v>
      </c>
      <c r="K12" s="5">
        <v>2</v>
      </c>
      <c r="L12" s="5">
        <v>0</v>
      </c>
      <c r="M12" s="5">
        <v>8788</v>
      </c>
      <c r="N12" s="5">
        <v>477</v>
      </c>
      <c r="O12" s="5">
        <v>0</v>
      </c>
      <c r="P12" s="13">
        <f>SUM(G12:O12)</f>
        <v>325249</v>
      </c>
      <c r="Q12" s="107">
        <v>2615</v>
      </c>
      <c r="R12" s="107">
        <v>208</v>
      </c>
      <c r="S12" s="107">
        <v>0</v>
      </c>
      <c r="T12" s="5">
        <v>0</v>
      </c>
      <c r="U12" s="109">
        <f>SUM(P12:T12)</f>
        <v>328072</v>
      </c>
      <c r="V12" s="107">
        <v>2012</v>
      </c>
      <c r="W12" s="107">
        <v>477</v>
      </c>
      <c r="X12" s="107">
        <v>0</v>
      </c>
      <c r="Y12" s="5">
        <v>0</v>
      </c>
      <c r="Z12" s="11">
        <f>SUM(U12:Y12)</f>
        <v>330561</v>
      </c>
      <c r="AB12" s="13">
        <v>305124</v>
      </c>
      <c r="AC12" s="5">
        <v>6007.2762265375204</v>
      </c>
      <c r="AD12" s="13">
        <v>311131.27622653753</v>
      </c>
      <c r="AE12" s="5">
        <v>4804.8572770550081</v>
      </c>
      <c r="AF12" s="13">
        <v>315936.13350359251</v>
      </c>
      <c r="AG12" s="107">
        <f t="shared" si="1"/>
        <v>4626.9004964074702</v>
      </c>
      <c r="AH12" s="13">
        <v>320563.03399999999</v>
      </c>
      <c r="AI12" s="107">
        <f t="shared" si="1"/>
        <v>7027.8040000000037</v>
      </c>
      <c r="AJ12" s="13">
        <f>+'E-PLT 2024'!N100/1000</f>
        <v>327590.83799999999</v>
      </c>
    </row>
    <row r="13" spans="1:36">
      <c r="B13" s="4" t="s">
        <v>7</v>
      </c>
      <c r="C13" s="4"/>
      <c r="D13" s="4">
        <f>SUM(D8:D12)</f>
        <v>3376734</v>
      </c>
      <c r="E13" s="4">
        <f t="shared" ref="E13:I13" si="3">SUM(E8:E12)</f>
        <v>0</v>
      </c>
      <c r="F13" s="4">
        <f t="shared" si="3"/>
        <v>95037</v>
      </c>
      <c r="G13" s="12">
        <f t="shared" si="3"/>
        <v>3471771</v>
      </c>
      <c r="H13" s="4">
        <f t="shared" si="3"/>
        <v>0</v>
      </c>
      <c r="I13" s="4">
        <f t="shared" si="3"/>
        <v>56408</v>
      </c>
      <c r="J13" s="4">
        <f t="shared" ref="J13" si="4">SUM(J8:J12)</f>
        <v>7811</v>
      </c>
      <c r="K13" s="4">
        <f t="shared" ref="K13" si="5">SUM(K8:K12)</f>
        <v>2504</v>
      </c>
      <c r="L13" s="4">
        <f t="shared" ref="L13" si="6">SUM(L8:L12)</f>
        <v>-2001</v>
      </c>
      <c r="M13" s="4">
        <f t="shared" ref="M13" si="7">SUM(M8:M12)</f>
        <v>145097</v>
      </c>
      <c r="N13" s="4">
        <f t="shared" ref="N13" si="8">SUM(N8:N12)</f>
        <v>14789</v>
      </c>
      <c r="O13" s="4">
        <f t="shared" ref="O13" si="9">SUM(O8:O12)</f>
        <v>0</v>
      </c>
      <c r="P13" s="12">
        <f>SUM(P8:P12)</f>
        <v>3696379</v>
      </c>
      <c r="Q13" s="4">
        <f t="shared" ref="Q13:S13" si="10">SUM(Q8:Q12)</f>
        <v>56064</v>
      </c>
      <c r="R13" s="4">
        <f t="shared" si="10"/>
        <v>7938</v>
      </c>
      <c r="S13" s="4">
        <f t="shared" si="10"/>
        <v>0</v>
      </c>
      <c r="T13" s="4">
        <f>SUM(T8:T12)</f>
        <v>125</v>
      </c>
      <c r="U13" s="12">
        <f>SUM(U8:U12)</f>
        <v>3760506</v>
      </c>
      <c r="V13" s="4">
        <f>SUM(V8:V12)</f>
        <v>142809</v>
      </c>
      <c r="W13" s="4">
        <f t="shared" ref="W13:Y13" si="11">SUM(W8:W12)</f>
        <v>17694</v>
      </c>
      <c r="X13" s="4">
        <f t="shared" si="11"/>
        <v>0</v>
      </c>
      <c r="Y13" s="4">
        <f t="shared" si="11"/>
        <v>243</v>
      </c>
      <c r="Z13" s="12">
        <f>SUM(Z8:Z12)</f>
        <v>3921252</v>
      </c>
      <c r="AB13" s="12">
        <f>SUM(AB8:AB12)</f>
        <v>3471771</v>
      </c>
      <c r="AC13" s="4">
        <f>SUM(AC8:AC12)</f>
        <v>51461.144576368497</v>
      </c>
      <c r="AD13" s="12">
        <f t="shared" ref="AD13:AF13" si="12">SUM(AD8:AD12)</f>
        <v>3523232.1445763689</v>
      </c>
      <c r="AE13" s="4">
        <f>SUM(AE8:AE12)</f>
        <v>214330.01319770666</v>
      </c>
      <c r="AF13" s="12">
        <f t="shared" si="12"/>
        <v>3737562.1577740754</v>
      </c>
      <c r="AG13" s="4">
        <f>SUM(AG8:AG12)</f>
        <v>36718.886225924623</v>
      </c>
      <c r="AH13" s="12">
        <f t="shared" ref="AH13:AJ13" si="13">SUM(AH8:AH12)</f>
        <v>3774281.0439999998</v>
      </c>
      <c r="AI13" s="4">
        <f>SUM(AI8:AI12)</f>
        <v>181731.30400000015</v>
      </c>
      <c r="AJ13" s="12">
        <f t="shared" si="13"/>
        <v>3956012.3479999998</v>
      </c>
    </row>
    <row r="14" spans="1:36">
      <c r="B14" s="4" t="s">
        <v>8</v>
      </c>
      <c r="C14" s="4"/>
      <c r="D14" s="4"/>
      <c r="E14" s="4"/>
      <c r="F14" s="4"/>
      <c r="G14" s="12"/>
      <c r="H14" s="4"/>
      <c r="I14" s="4"/>
      <c r="J14" s="4"/>
      <c r="K14" s="4"/>
      <c r="L14" s="4"/>
      <c r="M14" s="4"/>
      <c r="N14" s="4"/>
      <c r="O14" s="4"/>
      <c r="P14" s="12"/>
      <c r="T14" s="4"/>
      <c r="U14" s="12"/>
      <c r="Y14" s="4"/>
      <c r="Z14" s="12"/>
      <c r="AB14" s="12"/>
      <c r="AC14" s="4"/>
      <c r="AD14" s="12"/>
      <c r="AE14" s="4"/>
      <c r="AF14" s="12"/>
      <c r="AH14" s="12"/>
      <c r="AJ14" s="12"/>
    </row>
    <row r="15" spans="1:36">
      <c r="B15" s="4"/>
      <c r="C15" s="3" t="s">
        <v>2</v>
      </c>
      <c r="D15" s="3">
        <v>-84845</v>
      </c>
      <c r="E15" s="3">
        <v>0</v>
      </c>
      <c r="F15" s="3">
        <v>-7817</v>
      </c>
      <c r="G15" s="11">
        <f>SUM(D15:F15)</f>
        <v>-92662</v>
      </c>
      <c r="H15" s="3">
        <v>0</v>
      </c>
      <c r="I15" s="3">
        <v>-2856</v>
      </c>
      <c r="J15" s="3">
        <v>-1227</v>
      </c>
      <c r="K15" s="3">
        <v>-2</v>
      </c>
      <c r="L15" s="3">
        <v>0</v>
      </c>
      <c r="M15" s="3">
        <v>-6977.6830161031212</v>
      </c>
      <c r="N15" s="3">
        <v>-31</v>
      </c>
      <c r="O15" s="3">
        <v>0</v>
      </c>
      <c r="P15" s="11">
        <f>SUM(G15:O15)</f>
        <v>-103755.68301610312</v>
      </c>
      <c r="Q15" s="3">
        <v>-5331</v>
      </c>
      <c r="R15" s="3">
        <v>-18</v>
      </c>
      <c r="S15" s="3">
        <v>0</v>
      </c>
      <c r="T15" s="3">
        <v>-831</v>
      </c>
      <c r="U15" s="11">
        <f>SUM(P15:T15)</f>
        <v>-109935.68301610312</v>
      </c>
      <c r="V15" s="3">
        <v>-4894.6830161031212</v>
      </c>
      <c r="W15" s="3">
        <v>-34</v>
      </c>
      <c r="X15" s="3">
        <v>0</v>
      </c>
      <c r="Y15" s="3">
        <v>-1604</v>
      </c>
      <c r="Z15" s="11">
        <f>SUM(U15:Y15)</f>
        <v>-116468.36603220625</v>
      </c>
      <c r="AB15" s="11">
        <v>-92662</v>
      </c>
      <c r="AC15" s="3">
        <v>-5705</v>
      </c>
      <c r="AD15" s="11">
        <v>-98367</v>
      </c>
      <c r="AE15" s="3">
        <v>-8716</v>
      </c>
      <c r="AF15" s="11">
        <v>-107083</v>
      </c>
      <c r="AG15" s="3">
        <f>+AH15-AF15</f>
        <v>-5146.6720000000059</v>
      </c>
      <c r="AH15" s="11">
        <v>-112229.67200000001</v>
      </c>
      <c r="AI15" s="3">
        <f>+AJ15-AH15</f>
        <v>-6887.7849999999889</v>
      </c>
      <c r="AJ15" s="11">
        <f>+('E-PLT 2024'!N115+'E-PLT 2024'!N116+'E-PLT 2024'!N118)/1000</f>
        <v>-119117.45699999999</v>
      </c>
    </row>
    <row r="16" spans="1:36">
      <c r="B16" s="4"/>
      <c r="C16" s="4" t="s">
        <v>3</v>
      </c>
      <c r="D16" s="4">
        <v>-423739</v>
      </c>
      <c r="E16" s="4">
        <v>0</v>
      </c>
      <c r="F16" s="4">
        <v>-14429</v>
      </c>
      <c r="G16" s="12">
        <f t="shared" ref="G16:G19" si="14">SUM(D16:F16)</f>
        <v>-438168</v>
      </c>
      <c r="H16" s="4">
        <v>0</v>
      </c>
      <c r="I16" s="4">
        <v>-3724</v>
      </c>
      <c r="J16" s="4">
        <v>-3</v>
      </c>
      <c r="K16" s="4">
        <v>0</v>
      </c>
      <c r="L16" s="4">
        <v>-2998</v>
      </c>
      <c r="M16" s="4">
        <v>-12973.372335062933</v>
      </c>
      <c r="N16" s="4">
        <v>0</v>
      </c>
      <c r="O16" s="4">
        <v>-11969</v>
      </c>
      <c r="P16" s="12">
        <f>SUM(G16:O16)</f>
        <v>-469835.37233506294</v>
      </c>
      <c r="Q16" s="3">
        <v>-7053</v>
      </c>
      <c r="R16" s="3">
        <v>0</v>
      </c>
      <c r="S16" s="3">
        <v>-5984</v>
      </c>
      <c r="T16" s="4">
        <v>-2</v>
      </c>
      <c r="U16" s="11">
        <f>SUM(P16:T16)</f>
        <v>-482874.37233506294</v>
      </c>
      <c r="V16" s="3">
        <v>-15926.372335062933</v>
      </c>
      <c r="W16" s="3">
        <v>0</v>
      </c>
      <c r="X16" s="3">
        <v>-11969</v>
      </c>
      <c r="Y16" s="4">
        <v>-2</v>
      </c>
      <c r="Z16" s="11">
        <f>SUM(U16:Y16)</f>
        <v>-510771.74467012589</v>
      </c>
      <c r="AB16" s="12">
        <v>-438168</v>
      </c>
      <c r="AC16" s="4">
        <v>-7443</v>
      </c>
      <c r="AD16" s="12">
        <v>-445611</v>
      </c>
      <c r="AE16" s="4">
        <v>-26743</v>
      </c>
      <c r="AF16" s="12">
        <v>-472354</v>
      </c>
      <c r="AG16" s="3">
        <f t="shared" ref="AG16:AI19" si="15">+AH16-AF16</f>
        <v>-10419.196999999986</v>
      </c>
      <c r="AH16" s="11">
        <v>-482773.19699999999</v>
      </c>
      <c r="AI16" s="3">
        <f t="shared" si="15"/>
        <v>-30400.411000000022</v>
      </c>
      <c r="AJ16" s="11">
        <f>+('E-PLT 2024'!N106+'E-PLT 2024'!N107+'E-PLT 2024'!N108-('Colstrip 2022-2024 Additions'!AP89*1000))/1000</f>
        <v>-513173.60800000001</v>
      </c>
    </row>
    <row r="17" spans="2:36">
      <c r="B17" s="4"/>
      <c r="C17" s="4" t="s">
        <v>4</v>
      </c>
      <c r="D17" s="4">
        <v>-158761</v>
      </c>
      <c r="E17" s="4">
        <v>0</v>
      </c>
      <c r="F17" s="4">
        <v>-751</v>
      </c>
      <c r="G17" s="12">
        <f t="shared" si="14"/>
        <v>-159512</v>
      </c>
      <c r="H17" s="4">
        <v>0</v>
      </c>
      <c r="I17" s="4">
        <v>-1777.3002615513778</v>
      </c>
      <c r="J17" s="4">
        <v>-1</v>
      </c>
      <c r="K17" s="4">
        <v>-2</v>
      </c>
      <c r="L17" s="4">
        <v>0</v>
      </c>
      <c r="M17" s="4">
        <v>-10941.67323141093</v>
      </c>
      <c r="N17" s="4">
        <v>-39</v>
      </c>
      <c r="O17" s="4">
        <v>0</v>
      </c>
      <c r="P17" s="12">
        <f>SUM(G17:O17)</f>
        <v>-172272.97349296231</v>
      </c>
      <c r="Q17" s="3">
        <v>-5655</v>
      </c>
      <c r="R17" s="3">
        <v>-44</v>
      </c>
      <c r="S17" s="3">
        <v>0</v>
      </c>
      <c r="T17" s="4">
        <v>0</v>
      </c>
      <c r="U17" s="11">
        <f>SUM(P17:T17)</f>
        <v>-177971.97349296231</v>
      </c>
      <c r="V17" s="3">
        <v>-11234.67323141093</v>
      </c>
      <c r="W17" s="3">
        <v>-127</v>
      </c>
      <c r="X17" s="3">
        <v>0</v>
      </c>
      <c r="Y17" s="4">
        <v>-1</v>
      </c>
      <c r="Z17" s="11">
        <f>SUM(U17:Y17)</f>
        <v>-189334.64672437325</v>
      </c>
      <c r="AB17" s="12">
        <v>-159512</v>
      </c>
      <c r="AC17" s="4">
        <v>-3281</v>
      </c>
      <c r="AD17" s="12">
        <v>-162793</v>
      </c>
      <c r="AE17" s="4">
        <v>-12083</v>
      </c>
      <c r="AF17" s="12">
        <v>-174876</v>
      </c>
      <c r="AG17" s="3">
        <f t="shared" si="15"/>
        <v>-3695.4860000000044</v>
      </c>
      <c r="AH17" s="11">
        <v>-178571.486</v>
      </c>
      <c r="AI17" s="3">
        <f t="shared" si="15"/>
        <v>-12320.002999999997</v>
      </c>
      <c r="AJ17" s="11">
        <f>+'E-PLT 2024'!N109/1000</f>
        <v>-190891.489</v>
      </c>
    </row>
    <row r="18" spans="2:36">
      <c r="B18" s="4"/>
      <c r="C18" s="4" t="s">
        <v>5</v>
      </c>
      <c r="D18" s="4">
        <v>-384189</v>
      </c>
      <c r="E18" s="4">
        <v>0</v>
      </c>
      <c r="F18" s="4">
        <v>-15212</v>
      </c>
      <c r="G18" s="12">
        <f t="shared" si="14"/>
        <v>-399401</v>
      </c>
      <c r="H18" s="3">
        <v>-20967</v>
      </c>
      <c r="I18" s="4">
        <v>-6858</v>
      </c>
      <c r="J18" s="4">
        <v>-1</v>
      </c>
      <c r="K18" s="4">
        <v>-3</v>
      </c>
      <c r="L18" s="4">
        <v>0</v>
      </c>
      <c r="M18" s="4">
        <v>-29646.372188550813</v>
      </c>
      <c r="N18" s="4">
        <v>-190</v>
      </c>
      <c r="O18" s="4">
        <v>0</v>
      </c>
      <c r="P18" s="12">
        <f>SUM(G18:O18)</f>
        <v>-457066.37218855083</v>
      </c>
      <c r="Q18" s="3">
        <v>-16237</v>
      </c>
      <c r="R18" s="3">
        <v>-230</v>
      </c>
      <c r="S18" s="3">
        <v>0</v>
      </c>
      <c r="T18" s="4">
        <v>-1</v>
      </c>
      <c r="U18" s="11">
        <f>SUM(P18:T18)</f>
        <v>-473534.37218855083</v>
      </c>
      <c r="V18" s="3">
        <v>-30633.372188550813</v>
      </c>
      <c r="W18" s="3">
        <v>-716</v>
      </c>
      <c r="X18" s="3">
        <v>0</v>
      </c>
      <c r="Y18" s="4">
        <v>-1</v>
      </c>
      <c r="Z18" s="11">
        <f>SUM(U18:Y18)</f>
        <v>-504884.74437710166</v>
      </c>
      <c r="AB18" s="12">
        <v>-399401</v>
      </c>
      <c r="AC18" s="4">
        <v>-7745</v>
      </c>
      <c r="AD18" s="12">
        <v>-407146</v>
      </c>
      <c r="AE18" s="4">
        <v>-53934</v>
      </c>
      <c r="AF18" s="12">
        <v>-461080</v>
      </c>
      <c r="AG18" s="3">
        <f t="shared" si="15"/>
        <v>-14538.431999999972</v>
      </c>
      <c r="AH18" s="11">
        <v>-475618.43199999997</v>
      </c>
      <c r="AI18" s="3">
        <f t="shared" si="15"/>
        <v>-33803.989000000001</v>
      </c>
      <c r="AJ18" s="11">
        <f>+'E-PLT 2024'!N110/1000</f>
        <v>-509422.42099999997</v>
      </c>
    </row>
    <row r="19" spans="2:36">
      <c r="B19" s="4"/>
      <c r="C19" s="4" t="s">
        <v>6</v>
      </c>
      <c r="D19" s="4">
        <v>-99285</v>
      </c>
      <c r="E19" s="4">
        <v>0</v>
      </c>
      <c r="F19" s="4">
        <v>-5762</v>
      </c>
      <c r="G19" s="12">
        <f t="shared" si="14"/>
        <v>-105047</v>
      </c>
      <c r="H19" s="4">
        <v>0</v>
      </c>
      <c r="I19" s="4">
        <v>-1143</v>
      </c>
      <c r="J19" s="4">
        <v>-42</v>
      </c>
      <c r="K19" s="4">
        <v>0</v>
      </c>
      <c r="L19" s="4">
        <v>0</v>
      </c>
      <c r="M19" s="4">
        <v>-5539.5808339443283</v>
      </c>
      <c r="N19" s="4">
        <v>-9</v>
      </c>
      <c r="O19" s="4">
        <v>0</v>
      </c>
      <c r="P19" s="12">
        <f>SUM(G19:O19)</f>
        <v>-111780.58083394433</v>
      </c>
      <c r="Q19" s="3">
        <v>-5985</v>
      </c>
      <c r="R19" s="3">
        <v>-13</v>
      </c>
      <c r="S19" s="3">
        <v>0</v>
      </c>
      <c r="T19" s="4">
        <v>-28</v>
      </c>
      <c r="U19" s="109">
        <f>SUM(P19:T19)</f>
        <v>-117806.58083394433</v>
      </c>
      <c r="V19" s="3">
        <v>651.41916605567349</v>
      </c>
      <c r="W19" s="3">
        <v>-40</v>
      </c>
      <c r="X19" s="3">
        <v>0</v>
      </c>
      <c r="Y19" s="4">
        <v>-54</v>
      </c>
      <c r="Z19" s="11">
        <f>SUM(U19:Y19)</f>
        <v>-117249.16166788866</v>
      </c>
      <c r="AB19" s="12">
        <v>-105047</v>
      </c>
      <c r="AC19" s="4">
        <v>-2934</v>
      </c>
      <c r="AD19" s="12">
        <v>-107981</v>
      </c>
      <c r="AE19" s="4">
        <v>-6556</v>
      </c>
      <c r="AF19" s="12">
        <v>-114537</v>
      </c>
      <c r="AG19" s="3">
        <f t="shared" si="15"/>
        <v>-6768.4820000000036</v>
      </c>
      <c r="AH19" s="11">
        <v>-121305.482</v>
      </c>
      <c r="AI19" s="3">
        <f t="shared" si="15"/>
        <v>937.56100000000151</v>
      </c>
      <c r="AJ19" s="11">
        <f>+('E-PLT 2024'!N111+'E-PLT 2024'!N117+'E-PLT 2024'!N119)/1000</f>
        <v>-120367.921</v>
      </c>
    </row>
    <row r="20" spans="2:36">
      <c r="B20" s="4" t="s">
        <v>9</v>
      </c>
      <c r="C20" s="4"/>
      <c r="D20" s="6">
        <f>SUM(D15:D19)</f>
        <v>-1150819</v>
      </c>
      <c r="E20" s="6">
        <f t="shared" ref="E20:O20" si="16">SUM(E15:E19)</f>
        <v>0</v>
      </c>
      <c r="F20" s="6">
        <f t="shared" si="16"/>
        <v>-43971</v>
      </c>
      <c r="G20" s="14">
        <f t="shared" si="16"/>
        <v>-1194790</v>
      </c>
      <c r="H20" s="6">
        <f t="shared" si="16"/>
        <v>-20967</v>
      </c>
      <c r="I20" s="6">
        <f t="shared" si="16"/>
        <v>-16358.300261551378</v>
      </c>
      <c r="J20" s="6">
        <f t="shared" si="16"/>
        <v>-1274</v>
      </c>
      <c r="K20" s="6">
        <f t="shared" si="16"/>
        <v>-7</v>
      </c>
      <c r="L20" s="6">
        <f t="shared" si="16"/>
        <v>-2998</v>
      </c>
      <c r="M20" s="6">
        <f t="shared" si="16"/>
        <v>-66078.681605072125</v>
      </c>
      <c r="N20" s="6">
        <f t="shared" si="16"/>
        <v>-269</v>
      </c>
      <c r="O20" s="6">
        <f t="shared" si="16"/>
        <v>-11969</v>
      </c>
      <c r="P20" s="14">
        <f>SUM(P15:P19)</f>
        <v>-1314710.9818666235</v>
      </c>
      <c r="Q20" s="6">
        <f t="shared" ref="Q20:R20" si="17">SUM(Q15:Q19)</f>
        <v>-40261</v>
      </c>
      <c r="R20" s="6">
        <f t="shared" si="17"/>
        <v>-305</v>
      </c>
      <c r="S20" s="6">
        <f t="shared" ref="S20" si="18">SUM(S15:S19)</f>
        <v>-5984</v>
      </c>
      <c r="T20" s="6">
        <f t="shared" ref="T20:Z20" si="19">SUM(T15:T19)</f>
        <v>-862</v>
      </c>
      <c r="U20" s="14">
        <f t="shared" si="19"/>
        <v>-1362122.9818666235</v>
      </c>
      <c r="V20" s="6">
        <f t="shared" si="19"/>
        <v>-62037.681605072125</v>
      </c>
      <c r="W20" s="6">
        <f t="shared" si="19"/>
        <v>-917</v>
      </c>
      <c r="X20" s="6">
        <f t="shared" si="19"/>
        <v>-11969</v>
      </c>
      <c r="Y20" s="6">
        <f t="shared" si="19"/>
        <v>-1662</v>
      </c>
      <c r="Z20" s="14">
        <f t="shared" si="19"/>
        <v>-1438708.6634716957</v>
      </c>
      <c r="AB20" s="14">
        <f t="shared" ref="AB20" si="20">SUM(AB15:AB19)</f>
        <v>-1194790</v>
      </c>
      <c r="AC20" s="6">
        <f t="shared" ref="AC20:AI20" si="21">SUM(AC15:AC19)</f>
        <v>-27108</v>
      </c>
      <c r="AD20" s="14">
        <f t="shared" ref="AD20:AH20" si="22">SUM(AD15:AD19)</f>
        <v>-1221898</v>
      </c>
      <c r="AE20" s="6">
        <f t="shared" si="21"/>
        <v>-108032</v>
      </c>
      <c r="AF20" s="14">
        <f t="shared" si="22"/>
        <v>-1329930</v>
      </c>
      <c r="AG20" s="6">
        <f t="shared" si="21"/>
        <v>-40568.268999999971</v>
      </c>
      <c r="AH20" s="14">
        <f t="shared" si="22"/>
        <v>-1370498.2690000001</v>
      </c>
      <c r="AI20" s="6">
        <f t="shared" si="21"/>
        <v>-82474.627000000008</v>
      </c>
      <c r="AJ20" s="14">
        <f>SUM(AJ15:AJ19)</f>
        <v>-1452972.8960000002</v>
      </c>
    </row>
    <row r="21" spans="2:36">
      <c r="B21" s="4" t="s">
        <v>10</v>
      </c>
      <c r="C21" s="4"/>
      <c r="D21" s="4">
        <f>SUM(D13,D20)</f>
        <v>2225915</v>
      </c>
      <c r="E21" s="4">
        <f t="shared" ref="E21:AB21" si="23">SUM(E13,E20)</f>
        <v>0</v>
      </c>
      <c r="F21" s="4">
        <f t="shared" si="23"/>
        <v>51066</v>
      </c>
      <c r="G21" s="12">
        <f t="shared" si="23"/>
        <v>2276981</v>
      </c>
      <c r="H21" s="4">
        <f t="shared" si="23"/>
        <v>-20967</v>
      </c>
      <c r="I21" s="4">
        <f t="shared" si="23"/>
        <v>40049.699738448624</v>
      </c>
      <c r="J21" s="4">
        <f t="shared" si="23"/>
        <v>6537</v>
      </c>
      <c r="K21" s="4">
        <f t="shared" si="23"/>
        <v>2497</v>
      </c>
      <c r="L21" s="4">
        <f t="shared" si="23"/>
        <v>-4999</v>
      </c>
      <c r="M21" s="4">
        <f t="shared" si="23"/>
        <v>79018.318394927875</v>
      </c>
      <c r="N21" s="4">
        <f t="shared" si="23"/>
        <v>14520</v>
      </c>
      <c r="O21" s="4">
        <f t="shared" si="23"/>
        <v>-11969</v>
      </c>
      <c r="P21" s="12">
        <f t="shared" si="23"/>
        <v>2381668.0181333767</v>
      </c>
      <c r="Q21" s="4">
        <f t="shared" ref="Q21:R21" si="24">SUM(Q13,Q20)</f>
        <v>15803</v>
      </c>
      <c r="R21" s="4">
        <f t="shared" si="24"/>
        <v>7633</v>
      </c>
      <c r="S21" s="4">
        <f t="shared" ref="S21" si="25">SUM(S13,S20)</f>
        <v>-5984</v>
      </c>
      <c r="T21" s="4">
        <f t="shared" ref="T21:Z21" si="26">SUM(T13,T20)</f>
        <v>-737</v>
      </c>
      <c r="U21" s="12">
        <f t="shared" si="26"/>
        <v>2398383.0181333767</v>
      </c>
      <c r="V21" s="4">
        <f t="shared" si="26"/>
        <v>80771.318394927875</v>
      </c>
      <c r="W21" s="4">
        <f t="shared" si="26"/>
        <v>16777</v>
      </c>
      <c r="X21" s="4">
        <f t="shared" si="26"/>
        <v>-11969</v>
      </c>
      <c r="Y21" s="4">
        <f t="shared" si="26"/>
        <v>-1419</v>
      </c>
      <c r="Z21" s="12">
        <f t="shared" si="26"/>
        <v>2482543.336528304</v>
      </c>
      <c r="AB21" s="12">
        <f t="shared" si="23"/>
        <v>2276981</v>
      </c>
      <c r="AC21" s="4">
        <f t="shared" ref="AC21:AE21" si="27">SUM(AC13,AC20)</f>
        <v>24353.144576368497</v>
      </c>
      <c r="AD21" s="12">
        <f t="shared" ref="AD21:AF21" si="28">SUM(AD13,AD20)</f>
        <v>2301334.1445763689</v>
      </c>
      <c r="AE21" s="4">
        <f t="shared" si="27"/>
        <v>106298.01319770666</v>
      </c>
      <c r="AF21" s="12">
        <f t="shared" si="28"/>
        <v>2407632.1577740754</v>
      </c>
      <c r="AG21" s="4">
        <f>SUM(AG13,AG20)</f>
        <v>-3849.3827740753477</v>
      </c>
      <c r="AH21" s="12">
        <f t="shared" ref="AH21:AJ21" si="29">SUM(AH13,AH20)</f>
        <v>2403782.7749999994</v>
      </c>
      <c r="AI21" s="4">
        <f>SUM(AI13,AI20)</f>
        <v>99256.677000000142</v>
      </c>
      <c r="AJ21" s="12">
        <f t="shared" si="29"/>
        <v>2503039.4519999996</v>
      </c>
    </row>
    <row r="22" spans="2:36">
      <c r="B22" s="4"/>
      <c r="C22" s="4"/>
      <c r="D22" s="4"/>
      <c r="E22" s="4"/>
      <c r="F22" s="4"/>
      <c r="G22" s="12"/>
      <c r="H22" s="4"/>
      <c r="I22" s="4"/>
      <c r="J22" s="4"/>
      <c r="K22" s="4"/>
      <c r="L22" s="4"/>
      <c r="M22" s="4"/>
      <c r="N22" s="4"/>
      <c r="O22" s="4"/>
      <c r="P22" s="12"/>
      <c r="T22" s="4"/>
      <c r="U22" s="12"/>
      <c r="Y22" s="4"/>
      <c r="Z22" s="12"/>
      <c r="AB22" s="12"/>
      <c r="AC22" s="4"/>
      <c r="AD22" s="12"/>
      <c r="AE22" s="4"/>
      <c r="AF22" s="12"/>
      <c r="AH22" s="12"/>
      <c r="AJ22" s="12"/>
    </row>
    <row r="23" spans="2:36">
      <c r="B23" s="4" t="s">
        <v>11</v>
      </c>
      <c r="C23" s="4"/>
      <c r="D23" s="4">
        <v>-428637</v>
      </c>
      <c r="E23" s="4">
        <v>-680</v>
      </c>
      <c r="F23" s="4">
        <v>23123</v>
      </c>
      <c r="G23" s="12">
        <f>SUM(D23:F23)</f>
        <v>-406194</v>
      </c>
      <c r="H23" s="4">
        <v>0</v>
      </c>
      <c r="I23" s="4">
        <v>-5216</v>
      </c>
      <c r="J23" s="4">
        <v>-235</v>
      </c>
      <c r="K23" s="4">
        <v>0</v>
      </c>
      <c r="L23" s="4">
        <v>9</v>
      </c>
      <c r="M23" s="4">
        <v>-620</v>
      </c>
      <c r="N23" s="4">
        <v>-714</v>
      </c>
      <c r="O23" s="4">
        <v>1</v>
      </c>
      <c r="P23" s="12">
        <f>SUM(G23:O23)</f>
        <v>-412969</v>
      </c>
      <c r="Q23" s="4">
        <v>-694</v>
      </c>
      <c r="R23" s="4">
        <v>-498</v>
      </c>
      <c r="S23" s="4">
        <v>-1</v>
      </c>
      <c r="T23" s="4">
        <v>-165</v>
      </c>
      <c r="U23" s="11">
        <f>SUM(P23:T23)</f>
        <v>-414327</v>
      </c>
      <c r="V23" s="4">
        <v>-1416</v>
      </c>
      <c r="W23" s="4">
        <v>-1087</v>
      </c>
      <c r="X23" s="4">
        <v>-1</v>
      </c>
      <c r="Y23" s="4">
        <v>-150</v>
      </c>
      <c r="Z23" s="11">
        <f>SUM(U23:Y23)</f>
        <v>-416981</v>
      </c>
      <c r="AB23" s="12">
        <v>-406194</v>
      </c>
      <c r="AC23" s="4">
        <v>2356.3320858624043</v>
      </c>
      <c r="AD23" s="12">
        <v>-403837.66791413759</v>
      </c>
      <c r="AE23" s="4">
        <v>-1974.5628968616456</v>
      </c>
      <c r="AF23" s="12">
        <v>-405812.23081099923</v>
      </c>
      <c r="AG23" s="3">
        <f>+AH23-AF23</f>
        <v>6526.4768109992146</v>
      </c>
      <c r="AH23" s="12">
        <v>-399285.75400000002</v>
      </c>
      <c r="AI23" s="3">
        <f>+AJ23-AH23</f>
        <v>4507.1199999999953</v>
      </c>
      <c r="AJ23" s="12">
        <f>+SUM('E-PLT 2024'!N129,'E-PLT 2024'!N130,'E-PLT 2024'!N135)/1000</f>
        <v>-394778.63400000002</v>
      </c>
    </row>
    <row r="24" spans="2:36">
      <c r="B24" s="4"/>
      <c r="C24" s="4" t="s">
        <v>12</v>
      </c>
      <c r="D24" s="4">
        <f>SUM(D21,D23)</f>
        <v>1797278</v>
      </c>
      <c r="E24" s="4">
        <f t="shared" ref="E24:AD24" si="30">SUM(E21,E23)</f>
        <v>-680</v>
      </c>
      <c r="F24" s="4">
        <f t="shared" si="30"/>
        <v>74189</v>
      </c>
      <c r="G24" s="12">
        <f t="shared" si="30"/>
        <v>1870787</v>
      </c>
      <c r="H24" s="4">
        <f t="shared" si="30"/>
        <v>-20967</v>
      </c>
      <c r="I24" s="4">
        <f t="shared" si="30"/>
        <v>34833.699738448624</v>
      </c>
      <c r="J24" s="4">
        <f t="shared" si="30"/>
        <v>6302</v>
      </c>
      <c r="K24" s="4">
        <f t="shared" si="30"/>
        <v>2497</v>
      </c>
      <c r="L24" s="4">
        <f t="shared" si="30"/>
        <v>-4990</v>
      </c>
      <c r="M24" s="4">
        <f t="shared" si="30"/>
        <v>78398.318394927875</v>
      </c>
      <c r="N24" s="4">
        <f t="shared" si="30"/>
        <v>13806</v>
      </c>
      <c r="O24" s="4">
        <f t="shared" si="30"/>
        <v>-11968</v>
      </c>
      <c r="P24" s="12">
        <f t="shared" si="30"/>
        <v>1968699.0181333767</v>
      </c>
      <c r="Q24" s="4">
        <f>SUM(Q21,Q23)</f>
        <v>15109</v>
      </c>
      <c r="R24" s="4">
        <f t="shared" ref="R24:T24" si="31">SUM(R21,R23)</f>
        <v>7135</v>
      </c>
      <c r="S24" s="4">
        <f t="shared" si="31"/>
        <v>-5985</v>
      </c>
      <c r="T24" s="4">
        <f t="shared" si="31"/>
        <v>-902</v>
      </c>
      <c r="U24" s="12">
        <f>SUM(U21,U23)</f>
        <v>1984056.0181333767</v>
      </c>
      <c r="V24" s="4">
        <f t="shared" ref="V24:Z24" si="32">SUM(V21,V23)</f>
        <v>79355.318394927875</v>
      </c>
      <c r="W24" s="4">
        <f t="shared" si="32"/>
        <v>15690</v>
      </c>
      <c r="X24" s="4">
        <f t="shared" si="32"/>
        <v>-11970</v>
      </c>
      <c r="Y24" s="4">
        <f t="shared" si="32"/>
        <v>-1569</v>
      </c>
      <c r="Z24" s="12">
        <f t="shared" si="32"/>
        <v>2065562.336528304</v>
      </c>
      <c r="AB24" s="12">
        <f t="shared" si="30"/>
        <v>1870787</v>
      </c>
      <c r="AC24" s="4">
        <f t="shared" si="30"/>
        <v>26709.4766622309</v>
      </c>
      <c r="AD24" s="12">
        <f t="shared" si="30"/>
        <v>1897496.4766622311</v>
      </c>
      <c r="AE24" s="4">
        <f>SUM(AE21,AE23)</f>
        <v>104323.45030084501</v>
      </c>
      <c r="AF24" s="12">
        <f>SUM(AF21,AF23)</f>
        <v>2001819.9269630762</v>
      </c>
      <c r="AG24" s="4">
        <f>SUM(AG21,AG23)</f>
        <v>2677.094036923867</v>
      </c>
      <c r="AH24" s="12">
        <f t="shared" ref="AH24:AJ24" si="33">SUM(AH21,AH23)</f>
        <v>2004497.0209999995</v>
      </c>
      <c r="AI24" s="4">
        <f>SUM(AI21,AI23)</f>
        <v>103763.79700000014</v>
      </c>
      <c r="AJ24" s="12">
        <f t="shared" si="33"/>
        <v>2108260.8179999995</v>
      </c>
    </row>
    <row r="25" spans="2:36" ht="13.5" thickBot="1">
      <c r="B25" s="4"/>
      <c r="C25" s="4"/>
      <c r="D25" s="4"/>
      <c r="E25" s="4"/>
      <c r="F25" s="4"/>
      <c r="G25" s="4"/>
      <c r="H25" s="4"/>
      <c r="I25" s="4"/>
      <c r="J25" s="4"/>
      <c r="K25" s="4"/>
      <c r="L25" s="4"/>
      <c r="M25" s="4"/>
      <c r="N25" s="4"/>
      <c r="O25" s="4"/>
      <c r="P25" s="4"/>
      <c r="Q25" s="4"/>
      <c r="R25" s="4"/>
      <c r="S25" s="4"/>
      <c r="T25" s="4"/>
      <c r="U25" s="4"/>
      <c r="V25" s="4"/>
      <c r="W25" s="4"/>
      <c r="X25" s="4"/>
      <c r="Y25" s="4"/>
      <c r="Z25" s="4"/>
      <c r="AA25" s="4"/>
      <c r="AC25" s="4"/>
      <c r="AE25" s="4"/>
    </row>
    <row r="26" spans="2:36" ht="16.5" thickBot="1">
      <c r="U26" s="34"/>
      <c r="V26" s="34"/>
      <c r="W26" s="34"/>
      <c r="X26" s="34"/>
      <c r="Y26" s="34"/>
      <c r="AB26" s="35"/>
      <c r="AC26" s="35"/>
      <c r="AD26" s="35"/>
      <c r="AE26" s="36" t="s">
        <v>221</v>
      </c>
      <c r="AF26" s="37">
        <f>AF24-P24</f>
        <v>33120.908829699503</v>
      </c>
      <c r="AH26" s="37">
        <f>AH24-U24</f>
        <v>20441.002866622759</v>
      </c>
      <c r="AJ26" s="37">
        <f>AJ24-Z24</f>
        <v>42698.481471695472</v>
      </c>
    </row>
    <row r="27" spans="2:36" ht="13.5">
      <c r="C27" s="4" t="s">
        <v>286</v>
      </c>
      <c r="Q27" s="231"/>
      <c r="AB27" s="35"/>
      <c r="AC27" s="35"/>
      <c r="AD27" s="35"/>
      <c r="AE27" s="36"/>
    </row>
    <row r="28" spans="2:36" ht="13.5">
      <c r="C28" s="4" t="s">
        <v>835</v>
      </c>
      <c r="Q28" s="231"/>
    </row>
    <row r="29" spans="2:36" ht="13.5">
      <c r="C29" s="4" t="s">
        <v>836</v>
      </c>
      <c r="Q29" s="231"/>
    </row>
    <row r="30" spans="2:36" ht="13.5">
      <c r="C30" s="4" t="s">
        <v>287</v>
      </c>
      <c r="D30" s="227"/>
      <c r="E30" s="227"/>
      <c r="F30" s="227"/>
      <c r="G30" s="227"/>
      <c r="H30" s="227"/>
      <c r="I30" s="227"/>
      <c r="J30" s="227"/>
      <c r="K30" s="227"/>
      <c r="Q30" s="231"/>
    </row>
    <row r="31" spans="2:36">
      <c r="Q31" s="231"/>
    </row>
  </sheetData>
  <mergeCells count="5">
    <mergeCell ref="AE3:AF3"/>
    <mergeCell ref="AG3:AH3"/>
    <mergeCell ref="AI3:AJ3"/>
    <mergeCell ref="D4:Z4"/>
    <mergeCell ref="AB4:AJ4"/>
  </mergeCells>
  <pageMargins left="0.7" right="0.7" top="0.75" bottom="0.75" header="0.3" footer="0.3"/>
  <pageSetup scale="65" fitToWidth="2" orientation="landscape" r:id="rId1"/>
  <headerFooter>
    <oddFooter>&amp;L&amp;F
&amp;A&amp;RPage &amp;P of &amp;N</oddFooter>
  </headerFooter>
  <colBreaks count="2" manualBreakCount="2">
    <brk id="7" max="1048575" man="1"/>
    <brk id="25"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63AE0-98D4-4AE1-92F1-7A8D6D777323}">
  <dimension ref="A1:Y27"/>
  <sheetViews>
    <sheetView zoomScale="110" zoomScaleNormal="110" workbookViewId="0">
      <pane xSplit="3" ySplit="5" topLeftCell="J6" activePane="bottomRight" state="frozen"/>
      <selection pane="topRight" activeCell="D1" sqref="D1"/>
      <selection pane="bottomLeft" activeCell="A5" sqref="A5"/>
      <selection pane="bottomRight" activeCell="T3" sqref="T3:Y3"/>
    </sheetView>
  </sheetViews>
  <sheetFormatPr defaultRowHeight="12.75"/>
  <cols>
    <col min="1" max="1" width="3.42578125" customWidth="1"/>
    <col min="2" max="2" width="3.140625" customWidth="1"/>
    <col min="3" max="3" width="32.140625" customWidth="1"/>
    <col min="4" max="5" width="9.5703125" customWidth="1"/>
    <col min="6" max="8" width="11.140625" customWidth="1"/>
    <col min="9" max="9" width="13.28515625" customWidth="1"/>
    <col min="10" max="10" width="15" customWidth="1"/>
    <col min="11" max="16" width="15.7109375" customWidth="1"/>
    <col min="17" max="23" width="10.85546875" customWidth="1"/>
    <col min="24" max="25" width="11" customWidth="1"/>
  </cols>
  <sheetData>
    <row r="1" spans="1:25">
      <c r="A1" s="15" t="s">
        <v>36</v>
      </c>
      <c r="H1" s="112" t="s">
        <v>383</v>
      </c>
      <c r="I1" s="108"/>
    </row>
    <row r="2" spans="1:25">
      <c r="A2" s="15" t="s">
        <v>218</v>
      </c>
    </row>
    <row r="3" spans="1:25" ht="42" customHeight="1">
      <c r="A3" s="15"/>
      <c r="J3" s="110"/>
      <c r="T3" s="414" t="s">
        <v>298</v>
      </c>
      <c r="U3" s="415"/>
      <c r="V3" s="414" t="s">
        <v>297</v>
      </c>
      <c r="W3" s="415"/>
      <c r="X3" s="414" t="s">
        <v>574</v>
      </c>
      <c r="Y3" s="415"/>
    </row>
    <row r="4" spans="1:25">
      <c r="D4" s="416" t="s">
        <v>14</v>
      </c>
      <c r="E4" s="417"/>
      <c r="F4" s="417"/>
      <c r="G4" s="417"/>
      <c r="H4" s="417"/>
      <c r="I4" s="417"/>
      <c r="J4" s="417"/>
      <c r="K4" s="417"/>
      <c r="L4" s="417"/>
      <c r="M4" s="417"/>
      <c r="N4" s="417"/>
      <c r="O4" s="418"/>
      <c r="P4" s="39"/>
      <c r="Q4" s="416" t="s">
        <v>40</v>
      </c>
      <c r="R4" s="417"/>
      <c r="S4" s="417"/>
      <c r="T4" s="417"/>
      <c r="U4" s="417"/>
      <c r="V4" s="417"/>
      <c r="W4" s="417"/>
      <c r="X4" s="417"/>
      <c r="Y4" s="418"/>
    </row>
    <row r="5" spans="1:25" ht="72">
      <c r="D5" s="1" t="s">
        <v>37</v>
      </c>
      <c r="E5" s="1" t="s">
        <v>26</v>
      </c>
      <c r="F5" s="1" t="s">
        <v>13</v>
      </c>
      <c r="G5" s="8" t="s">
        <v>38</v>
      </c>
      <c r="H5" s="1" t="s">
        <v>28</v>
      </c>
      <c r="I5" s="1" t="s">
        <v>16</v>
      </c>
      <c r="J5" s="1" t="s">
        <v>22</v>
      </c>
      <c r="K5" s="8" t="s">
        <v>35</v>
      </c>
      <c r="L5" s="1" t="s">
        <v>587</v>
      </c>
      <c r="M5" s="8" t="s">
        <v>299</v>
      </c>
      <c r="N5" s="1" t="s">
        <v>576</v>
      </c>
      <c r="O5" s="8" t="s">
        <v>580</v>
      </c>
      <c r="P5" s="106"/>
      <c r="Q5" s="8" t="s">
        <v>38</v>
      </c>
      <c r="R5" s="1" t="s">
        <v>41</v>
      </c>
      <c r="S5" s="8" t="s">
        <v>39</v>
      </c>
      <c r="T5" s="1" t="s">
        <v>222</v>
      </c>
      <c r="U5" s="8" t="s">
        <v>35</v>
      </c>
      <c r="V5" s="1" t="s">
        <v>296</v>
      </c>
      <c r="W5" s="8" t="s">
        <v>299</v>
      </c>
      <c r="X5" s="1" t="s">
        <v>581</v>
      </c>
      <c r="Y5" s="8" t="s">
        <v>580</v>
      </c>
    </row>
    <row r="6" spans="1:25">
      <c r="B6" s="2" t="s">
        <v>0</v>
      </c>
      <c r="C6" s="2"/>
      <c r="D6" s="2"/>
      <c r="E6" s="7" t="s">
        <v>27</v>
      </c>
      <c r="F6" s="7" t="s">
        <v>15</v>
      </c>
      <c r="G6" s="9"/>
      <c r="H6" s="7" t="s">
        <v>29</v>
      </c>
      <c r="I6" s="7" t="s">
        <v>17</v>
      </c>
      <c r="J6" s="7" t="s">
        <v>23</v>
      </c>
      <c r="K6" s="9"/>
      <c r="L6" s="7" t="s">
        <v>381</v>
      </c>
      <c r="M6" s="9"/>
      <c r="N6" s="7" t="s">
        <v>583</v>
      </c>
      <c r="O6" s="9"/>
      <c r="P6" s="7"/>
      <c r="Q6" s="9"/>
      <c r="R6" s="7" t="s">
        <v>40</v>
      </c>
      <c r="S6" s="9"/>
      <c r="T6" s="7" t="s">
        <v>40</v>
      </c>
      <c r="U6" s="9"/>
      <c r="V6" s="7" t="s">
        <v>40</v>
      </c>
      <c r="W6" s="9"/>
      <c r="X6" s="7" t="s">
        <v>40</v>
      </c>
      <c r="Y6" s="9"/>
    </row>
    <row r="7" spans="1:25">
      <c r="B7" s="2" t="s">
        <v>1</v>
      </c>
      <c r="C7" s="2"/>
      <c r="D7" s="2"/>
      <c r="E7" s="2"/>
      <c r="F7" s="2"/>
      <c r="G7" s="10"/>
      <c r="H7" s="2"/>
      <c r="I7" s="2"/>
      <c r="J7" s="2"/>
      <c r="K7" s="10"/>
      <c r="L7" s="3"/>
      <c r="M7" s="10"/>
      <c r="N7" s="3"/>
      <c r="O7" s="10"/>
      <c r="P7" s="2"/>
      <c r="Q7" s="10"/>
      <c r="R7" s="2"/>
      <c r="S7" s="10"/>
      <c r="T7" s="2"/>
      <c r="U7" s="10"/>
      <c r="V7" s="2"/>
      <c r="W7" s="10"/>
      <c r="X7" s="2"/>
      <c r="Y7" s="10"/>
    </row>
    <row r="8" spans="1:25">
      <c r="B8" s="3"/>
      <c r="C8" s="20" t="s">
        <v>58</v>
      </c>
      <c r="D8" s="3">
        <v>32352</v>
      </c>
      <c r="E8" s="3">
        <v>0</v>
      </c>
      <c r="F8" s="3">
        <v>737</v>
      </c>
      <c r="G8" s="11">
        <f>SUM(D8:F8)</f>
        <v>33089</v>
      </c>
      <c r="H8" s="3">
        <v>0</v>
      </c>
      <c r="I8" s="3">
        <v>189</v>
      </c>
      <c r="J8" s="3">
        <v>1412</v>
      </c>
      <c r="K8" s="11">
        <f>SUM(G8:J8)</f>
        <v>34690</v>
      </c>
      <c r="L8" s="4">
        <v>705</v>
      </c>
      <c r="M8" s="11">
        <f>SUM(K8:L8)</f>
        <v>35395</v>
      </c>
      <c r="N8" s="4">
        <v>1419</v>
      </c>
      <c r="O8" s="11">
        <f>SUM(M8:N8)</f>
        <v>36814</v>
      </c>
      <c r="P8" s="3"/>
      <c r="Q8" s="11">
        <f>G8</f>
        <v>33089</v>
      </c>
      <c r="R8" s="3">
        <v>296.032290176</v>
      </c>
      <c r="S8" s="11">
        <f>SUM(Q8:R8)</f>
        <v>33385.032290176001</v>
      </c>
      <c r="T8" s="3">
        <v>1469.2774772970001</v>
      </c>
      <c r="U8" s="11">
        <f>SUM(S8:T8)</f>
        <v>34854.309767473002</v>
      </c>
      <c r="V8" s="3">
        <f>+W8-U8</f>
        <v>68.664232527000422</v>
      </c>
      <c r="W8" s="11">
        <v>34922.974000000002</v>
      </c>
      <c r="X8" s="3">
        <f>+Y8-W8</f>
        <v>862.40000000000146</v>
      </c>
      <c r="Y8" s="11">
        <f>+'G-PLT 2024'!M22/1000</f>
        <v>35785.374000000003</v>
      </c>
    </row>
    <row r="9" spans="1:25">
      <c r="B9" s="4"/>
      <c r="C9" s="20" t="s">
        <v>65</v>
      </c>
      <c r="D9" s="4">
        <v>571039</v>
      </c>
      <c r="E9" s="4">
        <v>0</v>
      </c>
      <c r="F9" s="4">
        <v>21202</v>
      </c>
      <c r="G9" s="12">
        <f t="shared" ref="G9:G10" si="0">SUM(D9:F9)</f>
        <v>592241</v>
      </c>
      <c r="H9" s="4">
        <v>0</v>
      </c>
      <c r="I9" s="4">
        <v>9479</v>
      </c>
      <c r="J9" s="4">
        <v>44879</v>
      </c>
      <c r="K9" s="12">
        <f>SUM(G9:J9)</f>
        <v>646599</v>
      </c>
      <c r="L9" s="4">
        <v>15838</v>
      </c>
      <c r="M9" s="11">
        <f t="shared" ref="M9:M10" si="1">SUM(K9:L9)</f>
        <v>662437</v>
      </c>
      <c r="N9" s="4">
        <v>35851</v>
      </c>
      <c r="O9" s="11">
        <f t="shared" ref="O9:O10" si="2">SUM(M9:N9)</f>
        <v>698288</v>
      </c>
      <c r="P9" s="4"/>
      <c r="Q9" s="12">
        <f>G9</f>
        <v>592241</v>
      </c>
      <c r="R9" s="4">
        <v>9953.5612099999998</v>
      </c>
      <c r="S9" s="12">
        <f>SUM(Q9:R9)</f>
        <v>602194.56120999996</v>
      </c>
      <c r="T9" s="4">
        <v>52525.547360000004</v>
      </c>
      <c r="U9" s="12">
        <f t="shared" ref="U9:U10" si="3">SUM(S9:T9)</f>
        <v>654720.10856999992</v>
      </c>
      <c r="V9" s="3">
        <f t="shared" ref="V9:V10" si="4">+W9-U9</f>
        <v>18789.668430000078</v>
      </c>
      <c r="W9" s="11">
        <v>673509.777</v>
      </c>
      <c r="X9" s="3">
        <f t="shared" ref="X9:X10" si="5">+Y9-W9</f>
        <v>42427.290000000037</v>
      </c>
      <c r="Y9" s="11">
        <f>+'G-PLT 2024'!M38/1000</f>
        <v>715937.06700000004</v>
      </c>
    </row>
    <row r="10" spans="1:25">
      <c r="B10" s="4"/>
      <c r="C10" s="4" t="s">
        <v>66</v>
      </c>
      <c r="D10" s="5">
        <v>158395</v>
      </c>
      <c r="E10" s="5">
        <v>0</v>
      </c>
      <c r="F10" s="5">
        <v>2983</v>
      </c>
      <c r="G10" s="13">
        <f t="shared" si="0"/>
        <v>161378</v>
      </c>
      <c r="H10" s="5">
        <v>0</v>
      </c>
      <c r="I10" s="5">
        <v>2856</v>
      </c>
      <c r="J10" s="5">
        <v>96</v>
      </c>
      <c r="K10" s="13">
        <f>SUM(G10:J10)</f>
        <v>164330</v>
      </c>
      <c r="L10" s="5">
        <f>835-1430</f>
        <v>-595</v>
      </c>
      <c r="M10" s="109">
        <f t="shared" si="1"/>
        <v>163735</v>
      </c>
      <c r="N10" s="5">
        <v>-1720</v>
      </c>
      <c r="O10" s="109">
        <f t="shared" si="2"/>
        <v>162015</v>
      </c>
      <c r="P10" s="4"/>
      <c r="Q10" s="13">
        <f>G10</f>
        <v>161378</v>
      </c>
      <c r="R10" s="5">
        <v>1929.9931761376326</v>
      </c>
      <c r="S10" s="13">
        <f>SUM(Q10:R10)</f>
        <v>163307.99317613762</v>
      </c>
      <c r="T10" s="5">
        <v>703.01049972903354</v>
      </c>
      <c r="U10" s="13">
        <f t="shared" si="3"/>
        <v>164011.00367586667</v>
      </c>
      <c r="V10" s="107">
        <f t="shared" si="4"/>
        <v>-3586.3896758666669</v>
      </c>
      <c r="W10" s="109">
        <v>160424.614</v>
      </c>
      <c r="X10" s="107">
        <f t="shared" si="5"/>
        <v>-3829.5199999999895</v>
      </c>
      <c r="Y10" s="109">
        <f>+('G-PLT 2024'!M51+'G-PLT 2024'!M11)/1000</f>
        <v>156595.09400000001</v>
      </c>
    </row>
    <row r="11" spans="1:25">
      <c r="B11" s="4" t="s">
        <v>7</v>
      </c>
      <c r="C11" s="4"/>
      <c r="D11" s="4">
        <f t="shared" ref="D11:L11" si="6">SUM(D8:D10)</f>
        <v>761786</v>
      </c>
      <c r="E11" s="4">
        <f t="shared" si="6"/>
        <v>0</v>
      </c>
      <c r="F11" s="4">
        <f t="shared" si="6"/>
        <v>24922</v>
      </c>
      <c r="G11" s="12">
        <f t="shared" si="6"/>
        <v>786708</v>
      </c>
      <c r="H11" s="4">
        <f t="shared" si="6"/>
        <v>0</v>
      </c>
      <c r="I11" s="4">
        <f t="shared" si="6"/>
        <v>12524</v>
      </c>
      <c r="J11" s="4">
        <f t="shared" si="6"/>
        <v>46387</v>
      </c>
      <c r="K11" s="12">
        <f>SUM(K8:K10)</f>
        <v>845619</v>
      </c>
      <c r="L11" s="4">
        <f t="shared" si="6"/>
        <v>15948</v>
      </c>
      <c r="M11" s="12">
        <f>SUM(M8:M10)</f>
        <v>861567</v>
      </c>
      <c r="N11" s="4">
        <f t="shared" ref="N11" si="7">SUM(N8:N10)</f>
        <v>35550</v>
      </c>
      <c r="O11" s="12">
        <f>SUM(O8:O10)</f>
        <v>897117</v>
      </c>
      <c r="P11" s="4"/>
      <c r="Q11" s="12">
        <f t="shared" ref="Q11:U11" si="8">SUM(Q8:Q10)</f>
        <v>786708</v>
      </c>
      <c r="R11" s="4">
        <f t="shared" si="8"/>
        <v>12179.586676313631</v>
      </c>
      <c r="S11" s="12">
        <f t="shared" si="8"/>
        <v>798887.58667631354</v>
      </c>
      <c r="T11" s="4">
        <f t="shared" si="8"/>
        <v>54697.835337026037</v>
      </c>
      <c r="U11" s="12">
        <f t="shared" si="8"/>
        <v>853585.42201333959</v>
      </c>
      <c r="V11" s="4">
        <f t="shared" ref="V11:W11" si="9">SUM(V8:V10)</f>
        <v>15271.942986660411</v>
      </c>
      <c r="W11" s="12">
        <f t="shared" si="9"/>
        <v>868857.36499999999</v>
      </c>
      <c r="X11" s="4">
        <f t="shared" ref="X11:Y11" si="10">SUM(X8:X10)</f>
        <v>39460.170000000049</v>
      </c>
      <c r="Y11" s="12">
        <f t="shared" si="10"/>
        <v>908317.53500000003</v>
      </c>
    </row>
    <row r="12" spans="1:25">
      <c r="B12" s="4" t="s">
        <v>8</v>
      </c>
      <c r="C12" s="4"/>
      <c r="D12" s="4"/>
      <c r="E12" s="4"/>
      <c r="F12" s="4"/>
      <c r="G12" s="12"/>
      <c r="H12" s="4"/>
      <c r="I12" s="4"/>
      <c r="J12" s="4"/>
      <c r="K12" s="12"/>
      <c r="L12" s="4"/>
      <c r="M12" s="12"/>
      <c r="N12" s="4"/>
      <c r="O12" s="12"/>
      <c r="P12" s="4"/>
      <c r="Q12" s="12"/>
      <c r="R12" s="4"/>
      <c r="S12" s="12"/>
      <c r="T12" s="4"/>
      <c r="U12" s="12"/>
      <c r="V12" s="4"/>
      <c r="W12" s="12"/>
      <c r="X12" s="4"/>
      <c r="Y12" s="12"/>
    </row>
    <row r="13" spans="1:25">
      <c r="B13" s="4"/>
      <c r="C13" s="20" t="s">
        <v>58</v>
      </c>
      <c r="D13" s="3">
        <v>-12363</v>
      </c>
      <c r="E13" s="3">
        <v>0</v>
      </c>
      <c r="F13" s="3">
        <v>-233</v>
      </c>
      <c r="G13" s="11">
        <f>SUM(D13:F13)</f>
        <v>-12596</v>
      </c>
      <c r="H13" s="3">
        <v>0</v>
      </c>
      <c r="I13" s="3">
        <v>-120</v>
      </c>
      <c r="J13" s="3">
        <v>-493</v>
      </c>
      <c r="K13" s="11">
        <f>SUM(G13:J13)</f>
        <v>-13209</v>
      </c>
      <c r="L13" s="3">
        <v>-255.44574554579492</v>
      </c>
      <c r="M13" s="11">
        <f t="shared" ref="M13:M15" si="11">SUM(K13:L13)</f>
        <v>-13464.445745545794</v>
      </c>
      <c r="N13" s="3">
        <v>-523</v>
      </c>
      <c r="O13" s="11">
        <f t="shared" ref="O13:O15" si="12">SUM(M13:N13)</f>
        <v>-13987.445745545794</v>
      </c>
      <c r="P13" s="3"/>
      <c r="Q13" s="11">
        <f>G13</f>
        <v>-12596</v>
      </c>
      <c r="R13" s="3">
        <v>-120.83494274599998</v>
      </c>
      <c r="S13" s="11">
        <f>SUM(Q13:R13)</f>
        <v>-12716.834942746</v>
      </c>
      <c r="T13" s="3">
        <v>-501.01625490700002</v>
      </c>
      <c r="U13" s="11">
        <f>SUM(S13:T13)</f>
        <v>-13217.851197652999</v>
      </c>
      <c r="V13" s="3">
        <f>+W13-U13</f>
        <v>-110.57380234700031</v>
      </c>
      <c r="W13" s="11">
        <v>-13328.424999999999</v>
      </c>
      <c r="X13" s="3">
        <f>+Y13-W13</f>
        <v>-246.58800000000156</v>
      </c>
      <c r="Y13" s="11">
        <f>+'G-PLT 2024'!M57/1000</f>
        <v>-13575.013000000001</v>
      </c>
    </row>
    <row r="14" spans="1:25">
      <c r="B14" s="4"/>
      <c r="C14" s="20" t="s">
        <v>65</v>
      </c>
      <c r="D14" s="4">
        <v>-161309</v>
      </c>
      <c r="E14" s="4">
        <v>0</v>
      </c>
      <c r="F14" s="4">
        <v>-5546</v>
      </c>
      <c r="G14" s="12">
        <f t="shared" ref="G14:G15" si="13">SUM(D14:F14)</f>
        <v>-166855</v>
      </c>
      <c r="H14" s="4">
        <v>0</v>
      </c>
      <c r="I14" s="4">
        <v>-2943</v>
      </c>
      <c r="J14" s="4">
        <v>-11723</v>
      </c>
      <c r="K14" s="12">
        <f>SUM(G14:J14)</f>
        <v>-181521</v>
      </c>
      <c r="L14" s="4">
        <v>-6921.9880347657727</v>
      </c>
      <c r="M14" s="11">
        <f t="shared" si="11"/>
        <v>-188442.98803476576</v>
      </c>
      <c r="N14" s="4">
        <v>-14094</v>
      </c>
      <c r="O14" s="11">
        <f t="shared" si="12"/>
        <v>-202536.98803476576</v>
      </c>
      <c r="P14" s="4"/>
      <c r="Q14" s="12">
        <f>G14</f>
        <v>-166855</v>
      </c>
      <c r="R14" s="4">
        <v>-3316.0930473796002</v>
      </c>
      <c r="S14" s="12">
        <f>SUM(Q14:R14)</f>
        <v>-170171.0930473796</v>
      </c>
      <c r="T14" s="4">
        <v>-19056.848129518396</v>
      </c>
      <c r="U14" s="12">
        <f t="shared" ref="U14:U15" si="14">SUM(S14:T14)</f>
        <v>-189227.94117689799</v>
      </c>
      <c r="V14" s="3">
        <f t="shared" ref="V14:V15" si="15">+W14-U14</f>
        <v>-6772.6198231019953</v>
      </c>
      <c r="W14" s="11">
        <v>-196000.56099999999</v>
      </c>
      <c r="X14" s="3">
        <f t="shared" ref="X14:X15" si="16">+Y14-W14</f>
        <v>-15211.90400000001</v>
      </c>
      <c r="Y14" s="11">
        <f>+'G-PLT 2024'!M58/1000</f>
        <v>-211212.465</v>
      </c>
    </row>
    <row r="15" spans="1:25">
      <c r="B15" s="4"/>
      <c r="C15" s="4" t="s">
        <v>66</v>
      </c>
      <c r="D15" s="4">
        <v>-52407</v>
      </c>
      <c r="E15" s="4">
        <v>0</v>
      </c>
      <c r="F15" s="4">
        <v>-4044</v>
      </c>
      <c r="G15" s="12">
        <f t="shared" si="13"/>
        <v>-56451</v>
      </c>
      <c r="H15" s="4">
        <v>-4097</v>
      </c>
      <c r="I15" s="4">
        <v>-1279</v>
      </c>
      <c r="J15" s="4">
        <v>-3138</v>
      </c>
      <c r="K15" s="12">
        <f>SUM(G15:J15)</f>
        <v>-64965</v>
      </c>
      <c r="L15" s="4">
        <f>-1842-1053-1</f>
        <v>-2896</v>
      </c>
      <c r="M15" s="11">
        <f t="shared" si="11"/>
        <v>-67861</v>
      </c>
      <c r="N15" s="4">
        <v>-194</v>
      </c>
      <c r="O15" s="11">
        <f t="shared" si="12"/>
        <v>-68055</v>
      </c>
      <c r="P15" s="4"/>
      <c r="Q15" s="12">
        <f>G15</f>
        <v>-56451</v>
      </c>
      <c r="R15" s="4">
        <v>-1774.4592389400909</v>
      </c>
      <c r="S15" s="12">
        <f>SUM(Q15:R15)</f>
        <v>-58225.459238940093</v>
      </c>
      <c r="T15" s="4">
        <v>-4818.7030525327718</v>
      </c>
      <c r="U15" s="12">
        <f t="shared" si="14"/>
        <v>-63044.162291472865</v>
      </c>
      <c r="V15" s="3">
        <f t="shared" si="15"/>
        <v>-1107.574708527136</v>
      </c>
      <c r="W15" s="11">
        <v>-64151.737000000001</v>
      </c>
      <c r="X15" s="3">
        <f t="shared" si="16"/>
        <v>1814.7099999999991</v>
      </c>
      <c r="Y15" s="11">
        <f>+SUM('G-PLT 2024'!M59,'G-PLT 2024'!M63,'G-PLT 2024'!M64)/1000</f>
        <v>-62337.027000000002</v>
      </c>
    </row>
    <row r="16" spans="1:25">
      <c r="B16" s="4" t="s">
        <v>9</v>
      </c>
      <c r="C16" s="4"/>
      <c r="D16" s="6">
        <f t="shared" ref="D16:K16" si="17">SUM(D13:D15)</f>
        <v>-226079</v>
      </c>
      <c r="E16" s="6">
        <f t="shared" si="17"/>
        <v>0</v>
      </c>
      <c r="F16" s="6">
        <f t="shared" si="17"/>
        <v>-9823</v>
      </c>
      <c r="G16" s="14">
        <f t="shared" si="17"/>
        <v>-235902</v>
      </c>
      <c r="H16" s="6">
        <f t="shared" si="17"/>
        <v>-4097</v>
      </c>
      <c r="I16" s="6">
        <f t="shared" si="17"/>
        <v>-4342</v>
      </c>
      <c r="J16" s="6">
        <f t="shared" si="17"/>
        <v>-15354</v>
      </c>
      <c r="K16" s="14">
        <f t="shared" si="17"/>
        <v>-259695</v>
      </c>
      <c r="L16" s="6">
        <f t="shared" ref="L16:M16" si="18">SUM(L13:L15)</f>
        <v>-10073.433780311567</v>
      </c>
      <c r="M16" s="14">
        <f t="shared" si="18"/>
        <v>-269768.43378031155</v>
      </c>
      <c r="N16" s="6">
        <f t="shared" ref="N16:O16" si="19">SUM(N13:N15)</f>
        <v>-14811</v>
      </c>
      <c r="O16" s="14">
        <f t="shared" si="19"/>
        <v>-284579.43378031155</v>
      </c>
      <c r="P16" s="4"/>
      <c r="Q16" s="14">
        <f t="shared" ref="Q16:U16" si="20">SUM(Q13:Q15)</f>
        <v>-235902</v>
      </c>
      <c r="R16" s="6">
        <f t="shared" si="20"/>
        <v>-5211.3872290656909</v>
      </c>
      <c r="S16" s="14">
        <f t="shared" si="20"/>
        <v>-241113.3872290657</v>
      </c>
      <c r="T16" s="6">
        <f t="shared" si="20"/>
        <v>-24376.567436958168</v>
      </c>
      <c r="U16" s="14">
        <f t="shared" si="20"/>
        <v>-265489.95466602384</v>
      </c>
      <c r="V16" s="6">
        <f t="shared" ref="V16:W16" si="21">SUM(V13:V15)</f>
        <v>-7990.7683339761315</v>
      </c>
      <c r="W16" s="14">
        <f t="shared" si="21"/>
        <v>-273480.723</v>
      </c>
      <c r="X16" s="6">
        <f t="shared" ref="X16:Y16" si="22">SUM(X13:X15)</f>
        <v>-13643.782000000012</v>
      </c>
      <c r="Y16" s="14">
        <f t="shared" si="22"/>
        <v>-287124.505</v>
      </c>
    </row>
    <row r="17" spans="2:25">
      <c r="B17" s="4" t="s">
        <v>10</v>
      </c>
      <c r="C17" s="4"/>
      <c r="D17" s="4">
        <f t="shared" ref="D17:K17" si="23">SUM(D11,D16)</f>
        <v>535707</v>
      </c>
      <c r="E17" s="4">
        <f t="shared" si="23"/>
        <v>0</v>
      </c>
      <c r="F17" s="4">
        <f t="shared" si="23"/>
        <v>15099</v>
      </c>
      <c r="G17" s="12">
        <f t="shared" si="23"/>
        <v>550806</v>
      </c>
      <c r="H17" s="4">
        <f t="shared" si="23"/>
        <v>-4097</v>
      </c>
      <c r="I17" s="4">
        <f t="shared" si="23"/>
        <v>8182</v>
      </c>
      <c r="J17" s="4">
        <f t="shared" si="23"/>
        <v>31033</v>
      </c>
      <c r="K17" s="12">
        <f t="shared" si="23"/>
        <v>585924</v>
      </c>
      <c r="L17" s="4">
        <f t="shared" ref="L17:M17" si="24">SUM(L11,L16)</f>
        <v>5874.5662196884332</v>
      </c>
      <c r="M17" s="12">
        <f t="shared" si="24"/>
        <v>591798.56621968839</v>
      </c>
      <c r="N17" s="4">
        <f t="shared" ref="N17:O17" si="25">SUM(N11,N16)</f>
        <v>20739</v>
      </c>
      <c r="O17" s="12">
        <f t="shared" si="25"/>
        <v>612537.56621968839</v>
      </c>
      <c r="P17" s="4"/>
      <c r="Q17" s="12">
        <f t="shared" ref="Q17:U17" si="26">SUM(Q11,Q16)</f>
        <v>550806</v>
      </c>
      <c r="R17" s="4">
        <f t="shared" si="26"/>
        <v>6968.19944724794</v>
      </c>
      <c r="S17" s="12">
        <f t="shared" si="26"/>
        <v>557774.1994472479</v>
      </c>
      <c r="T17" s="4">
        <f t="shared" si="26"/>
        <v>30321.267900067869</v>
      </c>
      <c r="U17" s="12">
        <f t="shared" si="26"/>
        <v>588095.46734731575</v>
      </c>
      <c r="V17" s="4">
        <f t="shared" ref="V17:W17" si="27">SUM(V11,V16)</f>
        <v>7281.1746526842799</v>
      </c>
      <c r="W17" s="12">
        <f t="shared" si="27"/>
        <v>595376.64199999999</v>
      </c>
      <c r="X17" s="4">
        <f t="shared" ref="X17:Y17" si="28">SUM(X11,X16)</f>
        <v>25816.388000000035</v>
      </c>
      <c r="Y17" s="12">
        <f t="shared" si="28"/>
        <v>621193.03</v>
      </c>
    </row>
    <row r="18" spans="2:25">
      <c r="B18" s="4"/>
      <c r="C18" s="4"/>
      <c r="D18" s="4"/>
      <c r="E18" s="4"/>
      <c r="F18" s="4"/>
      <c r="G18" s="12"/>
      <c r="H18" s="4"/>
      <c r="I18" s="4"/>
      <c r="J18" s="4"/>
      <c r="K18" s="12"/>
      <c r="L18" s="4"/>
      <c r="M18" s="12"/>
      <c r="N18" s="4"/>
      <c r="O18" s="12"/>
      <c r="P18" s="4"/>
      <c r="Q18" s="12"/>
      <c r="R18" s="4"/>
      <c r="S18" s="12"/>
      <c r="T18" s="4"/>
      <c r="U18" s="12"/>
      <c r="V18" s="4"/>
      <c r="W18" s="12"/>
      <c r="X18" s="4"/>
      <c r="Y18" s="12"/>
    </row>
    <row r="19" spans="2:25">
      <c r="B19" s="4" t="s">
        <v>11</v>
      </c>
      <c r="C19" s="4"/>
      <c r="D19" s="4">
        <v>-97558</v>
      </c>
      <c r="E19" s="4">
        <v>227</v>
      </c>
      <c r="F19" s="4">
        <v>11396</v>
      </c>
      <c r="G19" s="12">
        <f>SUM(D19:F19)</f>
        <v>-85935</v>
      </c>
      <c r="H19" s="4">
        <v>0</v>
      </c>
      <c r="I19" s="4">
        <v>2566</v>
      </c>
      <c r="J19" s="4">
        <v>1006</v>
      </c>
      <c r="K19" s="12">
        <f>SUM(G19:J19)</f>
        <v>-82363</v>
      </c>
      <c r="L19" s="4">
        <v>712</v>
      </c>
      <c r="M19" s="11">
        <f>SUM(K19:L19)</f>
        <v>-81651</v>
      </c>
      <c r="N19" s="4">
        <v>1459</v>
      </c>
      <c r="O19" s="11">
        <f>SUM(M19:N19)</f>
        <v>-80192</v>
      </c>
      <c r="P19" s="4"/>
      <c r="Q19" s="12">
        <f>G19</f>
        <v>-85935</v>
      </c>
      <c r="R19" s="4">
        <v>500.09474671520428</v>
      </c>
      <c r="S19" s="12">
        <f>SUM(Q19:R19)</f>
        <v>-85434.9052532848</v>
      </c>
      <c r="T19" s="4">
        <v>1571.863128405362</v>
      </c>
      <c r="U19" s="12">
        <f>SUM(S19:T19)</f>
        <v>-83863.042124879445</v>
      </c>
      <c r="V19" s="3">
        <f>+W19-U19</f>
        <v>268.27712487944518</v>
      </c>
      <c r="W19" s="11">
        <v>-83594.764999999999</v>
      </c>
      <c r="X19" s="3">
        <f>+Y19-W19</f>
        <v>2778.0899999999965</v>
      </c>
      <c r="Y19" s="11">
        <f>+'G-PLT 2024'!M77/1000</f>
        <v>-80816.675000000003</v>
      </c>
    </row>
    <row r="20" spans="2:25">
      <c r="B20" s="4"/>
      <c r="C20" s="4" t="s">
        <v>12</v>
      </c>
      <c r="D20" s="4">
        <f>SUM(D17,D19)</f>
        <v>438149</v>
      </c>
      <c r="E20" s="4">
        <f t="shared" ref="E20:U20" si="29">SUM(E17,E19)</f>
        <v>227</v>
      </c>
      <c r="F20" s="4">
        <f t="shared" si="29"/>
        <v>26495</v>
      </c>
      <c r="G20" s="12">
        <f t="shared" si="29"/>
        <v>464871</v>
      </c>
      <c r="H20" s="4">
        <f t="shared" si="29"/>
        <v>-4097</v>
      </c>
      <c r="I20" s="4">
        <f t="shared" si="29"/>
        <v>10748</v>
      </c>
      <c r="J20" s="4">
        <f t="shared" si="29"/>
        <v>32039</v>
      </c>
      <c r="K20" s="12">
        <f t="shared" si="29"/>
        <v>503561</v>
      </c>
      <c r="L20" s="4">
        <f t="shared" si="29"/>
        <v>6586.5662196884332</v>
      </c>
      <c r="M20" s="12">
        <f t="shared" si="29"/>
        <v>510147.56621968839</v>
      </c>
      <c r="N20" s="4">
        <f t="shared" ref="N20" si="30">SUM(N17,N19)</f>
        <v>22198</v>
      </c>
      <c r="O20" s="12">
        <f>SUM(O17,O19)</f>
        <v>532345.56621968839</v>
      </c>
      <c r="P20" s="4"/>
      <c r="Q20" s="12">
        <f t="shared" si="29"/>
        <v>464871</v>
      </c>
      <c r="R20" s="4">
        <f t="shared" si="29"/>
        <v>7468.2941939631446</v>
      </c>
      <c r="S20" s="12">
        <f t="shared" si="29"/>
        <v>472339.29419396311</v>
      </c>
      <c r="T20" s="4">
        <f t="shared" si="29"/>
        <v>31893.131028473232</v>
      </c>
      <c r="U20" s="12">
        <f t="shared" si="29"/>
        <v>504232.42522243632</v>
      </c>
      <c r="V20" s="4">
        <f t="shared" ref="V20:W20" si="31">SUM(V17,V19)</f>
        <v>7549.451777563725</v>
      </c>
      <c r="W20" s="12">
        <f t="shared" si="31"/>
        <v>511781.87699999998</v>
      </c>
      <c r="X20" s="4">
        <f t="shared" ref="X20:Y20" si="32">SUM(X17,X19)</f>
        <v>28594.478000000032</v>
      </c>
      <c r="Y20" s="12">
        <f t="shared" si="32"/>
        <v>540376.35499999998</v>
      </c>
    </row>
    <row r="21" spans="2:25" ht="13.5" thickBot="1">
      <c r="B21" s="4"/>
      <c r="C21" s="4"/>
      <c r="D21" s="4"/>
      <c r="E21" s="4"/>
      <c r="F21" s="4"/>
      <c r="G21" s="4"/>
      <c r="H21" s="4"/>
      <c r="I21" s="4"/>
      <c r="J21" s="4"/>
      <c r="K21" s="4"/>
      <c r="L21" s="4"/>
      <c r="M21" s="4"/>
      <c r="N21" s="4"/>
      <c r="O21" s="4"/>
      <c r="P21" s="4"/>
      <c r="R21" s="4"/>
      <c r="T21" s="4"/>
    </row>
    <row r="22" spans="2:25" ht="13.5" thickBot="1">
      <c r="C22" s="4"/>
      <c r="T22" s="36" t="s">
        <v>573</v>
      </c>
      <c r="U22" s="37">
        <f>U20-K20</f>
        <v>671.42522243631538</v>
      </c>
      <c r="W22" s="37">
        <f>+W20-M20</f>
        <v>1634.3107803115854</v>
      </c>
      <c r="Y22" s="37">
        <f>+Y20-O20</f>
        <v>8030.7887803115882</v>
      </c>
    </row>
    <row r="24" spans="2:25" ht="13.5">
      <c r="C24" s="4" t="s">
        <v>223</v>
      </c>
      <c r="R24" s="34"/>
    </row>
    <row r="25" spans="2:25">
      <c r="C25" s="4"/>
      <c r="I25" s="34"/>
      <c r="R25" s="34"/>
    </row>
    <row r="26" spans="2:25">
      <c r="R26" s="34"/>
    </row>
    <row r="27" spans="2:25">
      <c r="I27" s="34"/>
      <c r="R27" s="34"/>
    </row>
  </sheetData>
  <mergeCells count="5">
    <mergeCell ref="T3:U3"/>
    <mergeCell ref="V3:W3"/>
    <mergeCell ref="X3:Y3"/>
    <mergeCell ref="Q4:Y4"/>
    <mergeCell ref="D4:O4"/>
  </mergeCells>
  <pageMargins left="0.7" right="0.7" top="0.75" bottom="0.75" header="0.3" footer="0.3"/>
  <pageSetup scale="92" fitToWidth="2" orientation="landscape" r:id="rId1"/>
  <headerFooter>
    <oddFooter>&amp;L&amp;F
&amp;A&amp;RPage &amp;P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88BB-D738-4AF4-BC6A-5780F12DC067}">
  <sheetPr codeName="Sheet12"/>
  <dimension ref="A1:U148"/>
  <sheetViews>
    <sheetView topLeftCell="A20" workbookViewId="0">
      <selection activeCell="N9" sqref="N9:N20"/>
    </sheetView>
  </sheetViews>
  <sheetFormatPr defaultColWidth="8" defaultRowHeight="12.75"/>
  <cols>
    <col min="1" max="3" width="10.140625" style="122" customWidth="1"/>
    <col min="4" max="4" width="10.42578125" style="127" customWidth="1"/>
    <col min="5" max="7" width="18.140625" style="127" customWidth="1"/>
    <col min="8" max="8" width="15.7109375" style="127" customWidth="1"/>
    <col min="9" max="9" width="15.85546875" style="127" customWidth="1"/>
    <col min="10" max="10" width="16.28515625" style="127" customWidth="1"/>
    <col min="11" max="11" width="16.85546875" style="127" customWidth="1"/>
    <col min="12" max="12" width="16.28515625" style="127" customWidth="1"/>
    <col min="13" max="13" width="15.28515625" style="127" customWidth="1"/>
    <col min="14" max="14" width="15.42578125" style="127" customWidth="1"/>
    <col min="15" max="15" width="16.140625" style="127" customWidth="1"/>
    <col min="16" max="16" width="16.5703125" style="127" customWidth="1"/>
    <col min="17" max="17" width="16.7109375" style="127" customWidth="1"/>
    <col min="18" max="18" width="8" style="127"/>
    <col min="19" max="19" width="10.140625" style="127" customWidth="1"/>
    <col min="20" max="20" width="9.5703125" style="127" bestFit="1" customWidth="1"/>
    <col min="21" max="16384" width="8" style="127"/>
  </cols>
  <sheetData>
    <row r="1" spans="1:21" ht="15.75">
      <c r="D1" s="123"/>
      <c r="E1" s="124"/>
      <c r="F1" s="125"/>
      <c r="G1" s="126"/>
      <c r="H1" s="126"/>
      <c r="I1" s="125"/>
      <c r="J1" s="125"/>
      <c r="K1" s="125"/>
      <c r="L1" s="125"/>
      <c r="M1" s="125"/>
      <c r="N1" s="125"/>
      <c r="O1" s="125"/>
      <c r="P1" s="125"/>
      <c r="Q1" s="125"/>
      <c r="U1" s="128"/>
    </row>
    <row r="2" spans="1:21" ht="14.25" customHeight="1">
      <c r="D2" s="129" t="s">
        <v>391</v>
      </c>
      <c r="E2" s="130"/>
      <c r="F2" s="131"/>
      <c r="G2" s="132"/>
      <c r="H2" s="133" t="s">
        <v>392</v>
      </c>
      <c r="I2" s="125"/>
      <c r="J2" s="134"/>
      <c r="K2" s="125" t="s">
        <v>71</v>
      </c>
      <c r="L2" s="125"/>
      <c r="M2" s="125"/>
      <c r="N2" s="125"/>
      <c r="O2" s="125"/>
      <c r="P2" s="125"/>
      <c r="Q2" s="125"/>
      <c r="R2" s="128"/>
      <c r="S2" s="128"/>
      <c r="T2" s="128"/>
      <c r="U2" s="128"/>
    </row>
    <row r="3" spans="1:21" ht="14.25" customHeight="1">
      <c r="D3" s="135" t="s">
        <v>393</v>
      </c>
      <c r="E3" s="130"/>
      <c r="F3" s="131"/>
      <c r="G3" s="132"/>
      <c r="H3" s="136" t="str">
        <f>"E-PLT-"&amp;months&amp;rbcalc</f>
        <v>E-PLT-12A</v>
      </c>
      <c r="I3" s="125" t="str">
        <f>IF(LEFT(UPPER([2]Data!S2),4)="RATE",[2]Data!S2,"")</f>
        <v/>
      </c>
      <c r="J3" s="134"/>
      <c r="K3" s="125"/>
      <c r="L3" s="125"/>
      <c r="M3" s="125"/>
      <c r="N3" s="125"/>
      <c r="O3" s="125"/>
      <c r="P3" s="125"/>
      <c r="Q3" s="125"/>
      <c r="R3" s="128"/>
      <c r="S3" s="128"/>
      <c r="T3" s="128"/>
      <c r="U3" s="128"/>
    </row>
    <row r="4" spans="1:21" ht="14.25" customHeight="1">
      <c r="D4" s="137" t="str">
        <f>tp_heading</f>
        <v>For Twelve Months Ended December 31, 2024</v>
      </c>
      <c r="E4" s="138"/>
      <c r="F4" s="126"/>
      <c r="G4" s="139"/>
      <c r="H4" s="140"/>
      <c r="I4" s="125"/>
      <c r="J4" s="141"/>
      <c r="K4" s="125"/>
      <c r="L4" s="125"/>
      <c r="M4" s="125"/>
      <c r="N4" s="125"/>
      <c r="O4" s="125"/>
      <c r="P4" s="125"/>
      <c r="Q4" s="125"/>
      <c r="R4" s="128"/>
      <c r="S4" s="128"/>
      <c r="T4" s="128"/>
      <c r="U4" s="128"/>
    </row>
    <row r="5" spans="1:21" ht="14.25" customHeight="1">
      <c r="D5" s="142" t="str">
        <f>rbcalc_heading</f>
        <v>Average of Monthly Averages Basis</v>
      </c>
      <c r="E5" s="143"/>
      <c r="F5" s="144"/>
      <c r="G5" s="145"/>
      <c r="H5" s="146"/>
      <c r="I5" s="125" t="s">
        <v>394</v>
      </c>
      <c r="J5" s="125"/>
      <c r="K5" s="125"/>
      <c r="L5" s="125" t="s">
        <v>395</v>
      </c>
      <c r="M5" s="125"/>
      <c r="N5" s="125"/>
      <c r="O5" s="125" t="s">
        <v>396</v>
      </c>
      <c r="P5" s="125"/>
      <c r="Q5" s="125"/>
      <c r="U5" s="128"/>
    </row>
    <row r="6" spans="1:21" ht="14.25" customHeight="1">
      <c r="A6" s="122" t="s">
        <v>397</v>
      </c>
      <c r="B6" s="122" t="s">
        <v>398</v>
      </c>
      <c r="C6" s="122" t="s">
        <v>398</v>
      </c>
      <c r="D6" s="147" t="s">
        <v>399</v>
      </c>
      <c r="E6" s="148" t="s">
        <v>400</v>
      </c>
      <c r="F6" s="149" t="s">
        <v>401</v>
      </c>
      <c r="G6" s="144"/>
      <c r="H6" s="144"/>
      <c r="I6" s="150" t="s">
        <v>397</v>
      </c>
      <c r="J6" s="150" t="s">
        <v>398</v>
      </c>
      <c r="K6" s="150" t="s">
        <v>387</v>
      </c>
      <c r="L6" s="150" t="s">
        <v>397</v>
      </c>
      <c r="M6" s="150" t="s">
        <v>398</v>
      </c>
      <c r="N6" s="150" t="s">
        <v>387</v>
      </c>
      <c r="O6" s="150" t="s">
        <v>397</v>
      </c>
      <c r="P6" s="150" t="s">
        <v>398</v>
      </c>
      <c r="Q6" s="150" t="s">
        <v>387</v>
      </c>
      <c r="U6" s="128"/>
    </row>
    <row r="7" spans="1:21" ht="14.25" customHeight="1">
      <c r="A7" s="151"/>
      <c r="B7" s="151"/>
      <c r="C7" s="151"/>
      <c r="D7" s="123"/>
      <c r="E7" s="124"/>
      <c r="F7" s="125" t="s">
        <v>402</v>
      </c>
      <c r="G7" s="126"/>
      <c r="H7" s="126"/>
      <c r="I7" s="125"/>
      <c r="J7" s="125"/>
      <c r="K7" s="152"/>
      <c r="L7" s="153"/>
      <c r="M7" s="153"/>
      <c r="N7" s="154"/>
      <c r="O7" s="153"/>
      <c r="P7" s="153"/>
      <c r="Q7" s="153"/>
      <c r="U7" s="128"/>
    </row>
    <row r="8" spans="1:21" ht="14.25" customHeight="1">
      <c r="A8" s="243"/>
      <c r="B8" s="244"/>
      <c r="C8" s="244"/>
      <c r="D8" s="123"/>
      <c r="E8" s="124"/>
      <c r="F8" s="125" t="s">
        <v>403</v>
      </c>
      <c r="G8" s="126"/>
      <c r="H8" s="126"/>
      <c r="I8" s="153"/>
      <c r="J8" s="153"/>
      <c r="K8" s="154"/>
      <c r="L8" s="153"/>
      <c r="M8" s="153"/>
      <c r="N8" s="154"/>
      <c r="O8" s="153"/>
      <c r="P8" s="153"/>
      <c r="Q8" s="153"/>
      <c r="U8" s="128"/>
    </row>
    <row r="9" spans="1:21" ht="14.25" customHeight="1">
      <c r="A9" s="243"/>
      <c r="B9" s="244">
        <v>46473</v>
      </c>
      <c r="C9" s="244"/>
      <c r="D9" s="123">
        <v>1</v>
      </c>
      <c r="E9" s="155">
        <v>182324</v>
      </c>
      <c r="F9" s="125" t="s">
        <v>404</v>
      </c>
      <c r="G9" s="126"/>
      <c r="H9" s="126"/>
      <c r="I9" s="156">
        <f t="shared" ref="I9:J21" si="0">L9+O9</f>
        <v>0</v>
      </c>
      <c r="J9" s="156">
        <f t="shared" si="0"/>
        <v>7050000</v>
      </c>
      <c r="K9" s="154">
        <f>+I9+J9</f>
        <v>7050000</v>
      </c>
      <c r="L9" s="153">
        <f>'[2]C-IPL'!J12</f>
        <v>0</v>
      </c>
      <c r="M9" s="157">
        <v>4593075</v>
      </c>
      <c r="N9" s="154">
        <f>+L9+M9</f>
        <v>4593075</v>
      </c>
      <c r="O9" s="153">
        <f>'[2]C-IPL'!K12</f>
        <v>0</v>
      </c>
      <c r="P9" s="157">
        <v>2456925</v>
      </c>
      <c r="Q9" s="153">
        <f t="shared" ref="Q9:Q21" si="1">O9+P9</f>
        <v>2456925</v>
      </c>
      <c r="U9" s="128"/>
    </row>
    <row r="10" spans="1:21" ht="14.25" customHeight="1">
      <c r="A10" s="243">
        <v>190072</v>
      </c>
      <c r="B10" s="244">
        <v>190077</v>
      </c>
      <c r="C10" s="244"/>
      <c r="D10" s="123">
        <v>1</v>
      </c>
      <c r="E10" s="155">
        <v>182325</v>
      </c>
      <c r="F10" s="125" t="s">
        <v>405</v>
      </c>
      <c r="G10" s="126"/>
      <c r="H10" s="126"/>
      <c r="I10" s="156">
        <f t="shared" si="0"/>
        <v>0</v>
      </c>
      <c r="J10" s="156">
        <f t="shared" si="0"/>
        <v>2000000</v>
      </c>
      <c r="K10" s="154">
        <f>+I10+J10</f>
        <v>2000000</v>
      </c>
      <c r="L10" s="157">
        <v>0</v>
      </c>
      <c r="M10" s="157">
        <v>1303000</v>
      </c>
      <c r="N10" s="154">
        <f>+L10+M10</f>
        <v>1303000</v>
      </c>
      <c r="O10" s="157">
        <v>0</v>
      </c>
      <c r="P10" s="157">
        <v>697000</v>
      </c>
      <c r="Q10" s="153">
        <f t="shared" si="1"/>
        <v>697000</v>
      </c>
      <c r="U10" s="128"/>
    </row>
    <row r="11" spans="1:21" ht="14.25" customHeight="1">
      <c r="A11" s="243">
        <v>287470</v>
      </c>
      <c r="B11" s="244">
        <v>287475</v>
      </c>
      <c r="C11" s="244"/>
      <c r="D11" s="123">
        <v>1</v>
      </c>
      <c r="E11" s="155">
        <v>182333</v>
      </c>
      <c r="F11" s="125" t="s">
        <v>406</v>
      </c>
      <c r="G11" s="126"/>
      <c r="H11" s="126"/>
      <c r="I11" s="156">
        <f t="shared" si="0"/>
        <v>0</v>
      </c>
      <c r="J11" s="156">
        <f t="shared" si="0"/>
        <v>966586</v>
      </c>
      <c r="K11" s="154">
        <f>+I11+J11</f>
        <v>966586</v>
      </c>
      <c r="L11" s="157">
        <v>0</v>
      </c>
      <c r="M11" s="157">
        <v>629731</v>
      </c>
      <c r="N11" s="154">
        <f>+L11+M11</f>
        <v>629731</v>
      </c>
      <c r="O11" s="157">
        <v>0</v>
      </c>
      <c r="P11" s="157">
        <v>336855</v>
      </c>
      <c r="Q11" s="153">
        <f t="shared" si="1"/>
        <v>336855</v>
      </c>
      <c r="U11" s="128"/>
    </row>
    <row r="12" spans="1:21" ht="14.25" customHeight="1">
      <c r="A12" s="243">
        <v>200672</v>
      </c>
      <c r="B12" s="244">
        <v>200677</v>
      </c>
      <c r="C12" s="244"/>
      <c r="D12" s="123">
        <v>1</v>
      </c>
      <c r="E12" s="155">
        <v>182381</v>
      </c>
      <c r="F12" s="125" t="s">
        <v>407</v>
      </c>
      <c r="G12" s="126"/>
      <c r="H12" s="126"/>
      <c r="I12" s="156">
        <f t="shared" si="0"/>
        <v>0</v>
      </c>
      <c r="J12" s="156">
        <f t="shared" si="0"/>
        <v>26117363</v>
      </c>
      <c r="K12" s="154">
        <f>+I12+J12</f>
        <v>26117363</v>
      </c>
      <c r="L12" s="157">
        <v>0</v>
      </c>
      <c r="M12" s="157">
        <v>17015462</v>
      </c>
      <c r="N12" s="154">
        <f>+L12+M12</f>
        <v>17015462</v>
      </c>
      <c r="O12" s="157">
        <v>0</v>
      </c>
      <c r="P12" s="157">
        <v>9101901</v>
      </c>
      <c r="Q12" s="153">
        <f t="shared" si="1"/>
        <v>9101901</v>
      </c>
      <c r="U12" s="128"/>
    </row>
    <row r="13" spans="1:21" ht="14.25" customHeight="1">
      <c r="A13" s="243">
        <v>36020</v>
      </c>
      <c r="B13" s="244">
        <v>36214</v>
      </c>
      <c r="C13" s="244"/>
      <c r="D13" s="123">
        <v>1</v>
      </c>
      <c r="E13" s="155">
        <v>302000</v>
      </c>
      <c r="F13" s="125" t="s">
        <v>408</v>
      </c>
      <c r="G13" s="126"/>
      <c r="H13" s="126"/>
      <c r="I13" s="156">
        <f>L13+O13</f>
        <v>2894959</v>
      </c>
      <c r="J13" s="156">
        <f t="shared" si="0"/>
        <v>44049218</v>
      </c>
      <c r="K13" s="154">
        <f>+I13+J13</f>
        <v>46944177</v>
      </c>
      <c r="L13" s="157">
        <v>2894959</v>
      </c>
      <c r="M13" s="157">
        <v>28698066</v>
      </c>
      <c r="N13" s="154">
        <f>+L13+M13</f>
        <v>31593025</v>
      </c>
      <c r="O13" s="157">
        <v>0</v>
      </c>
      <c r="P13" s="157">
        <v>15351152</v>
      </c>
      <c r="Q13" s="153">
        <f>O13+P13</f>
        <v>15351152</v>
      </c>
      <c r="U13" s="128"/>
    </row>
    <row r="14" spans="1:21" ht="14.25" customHeight="1">
      <c r="A14" s="151"/>
      <c r="B14" s="151">
        <v>36215</v>
      </c>
      <c r="C14" s="151"/>
      <c r="D14" s="158" t="s">
        <v>409</v>
      </c>
      <c r="E14" s="155">
        <v>303000</v>
      </c>
      <c r="F14" s="125" t="s">
        <v>410</v>
      </c>
      <c r="G14" s="126"/>
      <c r="H14" s="126"/>
      <c r="I14" s="156">
        <f t="shared" si="0"/>
        <v>319716</v>
      </c>
      <c r="J14" s="156">
        <f t="shared" si="0"/>
        <v>16430442</v>
      </c>
      <c r="K14" s="154">
        <f t="shared" ref="K14:K21" si="2">I14+J14</f>
        <v>16750158</v>
      </c>
      <c r="L14" s="153">
        <f>'[2]C-IPL'!J16</f>
        <v>319716</v>
      </c>
      <c r="M14" s="157">
        <v>10833628</v>
      </c>
      <c r="N14" s="154">
        <f t="shared" ref="N14:N21" si="3">L14+M14</f>
        <v>11153344</v>
      </c>
      <c r="O14" s="153">
        <f>'[2]C-IPL'!K16</f>
        <v>0</v>
      </c>
      <c r="P14" s="157">
        <v>5596814</v>
      </c>
      <c r="Q14" s="153">
        <f t="shared" si="1"/>
        <v>5596814</v>
      </c>
      <c r="U14" s="128"/>
    </row>
    <row r="15" spans="1:21" ht="14.25" customHeight="1">
      <c r="A15" s="151">
        <v>36022</v>
      </c>
      <c r="B15" s="151">
        <v>36216</v>
      </c>
      <c r="C15" s="151"/>
      <c r="D15" s="158">
        <v>4</v>
      </c>
      <c r="E15" s="155">
        <v>303100</v>
      </c>
      <c r="F15" s="125" t="s">
        <v>411</v>
      </c>
      <c r="G15" s="126"/>
      <c r="H15" s="126"/>
      <c r="I15" s="156">
        <f t="shared" si="0"/>
        <v>6120230</v>
      </c>
      <c r="J15" s="156">
        <f t="shared" si="0"/>
        <v>100520866</v>
      </c>
      <c r="K15" s="154">
        <f t="shared" si="2"/>
        <v>106641096</v>
      </c>
      <c r="L15" s="157">
        <v>6120230</v>
      </c>
      <c r="M15" s="157">
        <v>68409475</v>
      </c>
      <c r="N15" s="154">
        <f t="shared" si="3"/>
        <v>74529705</v>
      </c>
      <c r="O15" s="157">
        <v>0</v>
      </c>
      <c r="P15" s="157">
        <v>32111391</v>
      </c>
      <c r="Q15" s="153">
        <f t="shared" si="1"/>
        <v>32111391</v>
      </c>
    </row>
    <row r="16" spans="1:21" ht="14.25" customHeight="1">
      <c r="A16" s="151"/>
      <c r="B16" s="151">
        <v>462475</v>
      </c>
      <c r="C16" s="151"/>
      <c r="D16" s="158">
        <v>4</v>
      </c>
      <c r="E16" s="155" t="s">
        <v>412</v>
      </c>
      <c r="F16" s="125" t="s">
        <v>413</v>
      </c>
      <c r="G16" s="126"/>
      <c r="H16" s="126"/>
      <c r="I16" s="156">
        <f t="shared" si="0"/>
        <v>25693</v>
      </c>
      <c r="J16" s="156">
        <f t="shared" si="0"/>
        <v>36686045</v>
      </c>
      <c r="K16" s="154">
        <f t="shared" si="2"/>
        <v>36711738</v>
      </c>
      <c r="L16" s="153">
        <f>'[2]C-IPL'!J34</f>
        <v>25693</v>
      </c>
      <c r="M16" s="157">
        <v>24966688</v>
      </c>
      <c r="N16" s="154">
        <f t="shared" si="3"/>
        <v>24992381</v>
      </c>
      <c r="O16" s="153">
        <f>'[2]C-IPL'!K34</f>
        <v>0</v>
      </c>
      <c r="P16" s="157">
        <v>11719357</v>
      </c>
      <c r="Q16" s="153">
        <f t="shared" si="1"/>
        <v>11719357</v>
      </c>
    </row>
    <row r="17" spans="1:21" ht="14.25" customHeight="1">
      <c r="A17" s="151"/>
      <c r="B17" s="151">
        <v>36217</v>
      </c>
      <c r="C17" s="151"/>
      <c r="D17" s="158">
        <v>4</v>
      </c>
      <c r="E17" s="155">
        <v>303110</v>
      </c>
      <c r="F17" s="125" t="s">
        <v>414</v>
      </c>
      <c r="G17" s="126"/>
      <c r="H17" s="126"/>
      <c r="I17" s="156">
        <f t="shared" si="0"/>
        <v>0</v>
      </c>
      <c r="J17" s="156">
        <f t="shared" si="0"/>
        <v>7551732</v>
      </c>
      <c r="K17" s="154">
        <f t="shared" si="2"/>
        <v>7551732</v>
      </c>
      <c r="L17" s="153">
        <f>'[2]C-IPL'!J43</f>
        <v>0</v>
      </c>
      <c r="M17" s="157">
        <v>5139331</v>
      </c>
      <c r="N17" s="154">
        <f t="shared" si="3"/>
        <v>5139331</v>
      </c>
      <c r="O17" s="153">
        <f>'[2]C-IPL'!K43</f>
        <v>0</v>
      </c>
      <c r="P17" s="157">
        <v>2412401</v>
      </c>
      <c r="Q17" s="153">
        <f t="shared" si="1"/>
        <v>2412401</v>
      </c>
    </row>
    <row r="18" spans="1:21" ht="14.25" customHeight="1">
      <c r="A18" s="151"/>
      <c r="B18" s="151">
        <v>419875</v>
      </c>
      <c r="C18" s="151"/>
      <c r="D18" s="158">
        <v>4</v>
      </c>
      <c r="E18" s="155">
        <v>303115</v>
      </c>
      <c r="F18" s="125" t="s">
        <v>414</v>
      </c>
      <c r="G18" s="126"/>
      <c r="H18" s="126"/>
      <c r="I18" s="156">
        <f t="shared" si="0"/>
        <v>0</v>
      </c>
      <c r="J18" s="156">
        <f t="shared" si="0"/>
        <v>70157242</v>
      </c>
      <c r="K18" s="154">
        <f t="shared" si="2"/>
        <v>70157242</v>
      </c>
      <c r="L18" s="153">
        <f>'[2]C-IPL'!J52</f>
        <v>0</v>
      </c>
      <c r="M18" s="157">
        <v>47745511</v>
      </c>
      <c r="N18" s="154">
        <f t="shared" si="3"/>
        <v>47745511</v>
      </c>
      <c r="O18" s="153">
        <f>'[2]C-IPL'!K52</f>
        <v>0</v>
      </c>
      <c r="P18" s="157">
        <v>22411731</v>
      </c>
      <c r="Q18" s="153">
        <f t="shared" si="1"/>
        <v>22411731</v>
      </c>
    </row>
    <row r="19" spans="1:21" ht="14.25" customHeight="1">
      <c r="A19" s="151"/>
      <c r="B19" s="151">
        <v>432875</v>
      </c>
      <c r="C19" s="151"/>
      <c r="D19" s="158">
        <v>4</v>
      </c>
      <c r="E19" s="155">
        <v>303120</v>
      </c>
      <c r="F19" s="125" t="s">
        <v>415</v>
      </c>
      <c r="G19" s="126"/>
      <c r="H19" s="126"/>
      <c r="I19" s="156">
        <f t="shared" si="0"/>
        <v>0</v>
      </c>
      <c r="J19" s="156">
        <f t="shared" si="0"/>
        <v>20864743</v>
      </c>
      <c r="K19" s="154">
        <f t="shared" si="2"/>
        <v>20864743</v>
      </c>
      <c r="L19" s="153">
        <f>'[2]C-IPL'!J61</f>
        <v>0</v>
      </c>
      <c r="M19" s="157">
        <v>14199501</v>
      </c>
      <c r="N19" s="154">
        <f t="shared" si="3"/>
        <v>14199501</v>
      </c>
      <c r="O19" s="153">
        <f>'[2]C-IPL'!K61</f>
        <v>0</v>
      </c>
      <c r="P19" s="157">
        <v>6665242</v>
      </c>
      <c r="Q19" s="153">
        <f t="shared" si="1"/>
        <v>6665242</v>
      </c>
    </row>
    <row r="20" spans="1:21" ht="14.25" customHeight="1">
      <c r="A20" s="151">
        <v>433510</v>
      </c>
      <c r="B20" s="151">
        <v>433515</v>
      </c>
      <c r="C20" s="151"/>
      <c r="D20" s="158">
        <v>4</v>
      </c>
      <c r="E20" s="155">
        <v>303121</v>
      </c>
      <c r="F20" s="125" t="s">
        <v>416</v>
      </c>
      <c r="G20" s="126"/>
      <c r="H20" s="126"/>
      <c r="I20" s="156">
        <f t="shared" si="0"/>
        <v>3208555</v>
      </c>
      <c r="J20" s="156">
        <f t="shared" si="0"/>
        <v>32228</v>
      </c>
      <c r="K20" s="154">
        <f t="shared" si="2"/>
        <v>3240783</v>
      </c>
      <c r="L20" s="157">
        <v>3208555</v>
      </c>
      <c r="M20" s="157">
        <v>21933</v>
      </c>
      <c r="N20" s="154">
        <f t="shared" si="3"/>
        <v>3230488</v>
      </c>
      <c r="O20" s="157">
        <v>0</v>
      </c>
      <c r="P20" s="157">
        <v>10295</v>
      </c>
      <c r="Q20" s="153">
        <f t="shared" si="1"/>
        <v>10295</v>
      </c>
    </row>
    <row r="21" spans="1:21" ht="14.25" customHeight="1">
      <c r="A21" s="151"/>
      <c r="B21" s="151">
        <v>462489</v>
      </c>
      <c r="C21" s="151"/>
      <c r="D21" s="158">
        <v>4</v>
      </c>
      <c r="E21" s="155" t="s">
        <v>417</v>
      </c>
      <c r="F21" s="125" t="s">
        <v>418</v>
      </c>
      <c r="G21" s="126"/>
      <c r="H21" s="126"/>
      <c r="I21" s="156">
        <f t="shared" si="0"/>
        <v>382019</v>
      </c>
      <c r="J21" s="156">
        <f t="shared" si="0"/>
        <v>20435296</v>
      </c>
      <c r="K21" s="154">
        <f t="shared" si="2"/>
        <v>20817315</v>
      </c>
      <c r="L21" s="153">
        <f>'[2]C-IPL'!J79</f>
        <v>382019</v>
      </c>
      <c r="M21" s="157">
        <v>13907241</v>
      </c>
      <c r="N21" s="154">
        <f t="shared" si="3"/>
        <v>14289260</v>
      </c>
      <c r="O21" s="153">
        <f>'[2]C-IPL'!K79</f>
        <v>0</v>
      </c>
      <c r="P21" s="157">
        <v>6528055</v>
      </c>
      <c r="Q21" s="153">
        <f t="shared" si="1"/>
        <v>6528055</v>
      </c>
    </row>
    <row r="22" spans="1:21" ht="14.25" customHeight="1">
      <c r="A22" s="151"/>
      <c r="B22" s="151"/>
      <c r="C22" s="151"/>
      <c r="D22" s="123"/>
      <c r="E22" s="126"/>
      <c r="F22" s="125" t="s">
        <v>419</v>
      </c>
      <c r="G22" s="126"/>
      <c r="H22" s="126"/>
      <c r="I22" s="159">
        <f t="shared" ref="I22:Q22" si="4">SUM(I9:I21)</f>
        <v>12951172</v>
      </c>
      <c r="J22" s="159">
        <f>SUM(J9:J21)</f>
        <v>352861761</v>
      </c>
      <c r="K22" s="160">
        <f t="shared" si="4"/>
        <v>365812933</v>
      </c>
      <c r="L22" s="161">
        <f t="shared" si="4"/>
        <v>12951172</v>
      </c>
      <c r="M22" s="161">
        <f>SUM(M9:M21)</f>
        <v>237462642</v>
      </c>
      <c r="N22" s="160">
        <f t="shared" si="4"/>
        <v>250413814</v>
      </c>
      <c r="O22" s="161">
        <f t="shared" si="4"/>
        <v>0</v>
      </c>
      <c r="P22" s="161">
        <f t="shared" si="4"/>
        <v>115399119</v>
      </c>
      <c r="Q22" s="161">
        <f t="shared" si="4"/>
        <v>115399119</v>
      </c>
    </row>
    <row r="23" spans="1:21" ht="14.25" customHeight="1">
      <c r="A23" s="151"/>
      <c r="B23" s="151"/>
      <c r="C23" s="151"/>
      <c r="D23" s="123"/>
      <c r="E23" s="124"/>
      <c r="F23" s="125"/>
      <c r="G23" s="126"/>
      <c r="H23" s="126"/>
      <c r="I23" s="156"/>
      <c r="J23" s="156"/>
      <c r="K23" s="154"/>
      <c r="L23" s="153"/>
      <c r="M23" s="153"/>
      <c r="N23" s="154"/>
      <c r="O23" s="153"/>
      <c r="P23" s="153"/>
      <c r="Q23" s="153"/>
      <c r="U23" s="128"/>
    </row>
    <row r="24" spans="1:21" ht="14.25" customHeight="1">
      <c r="A24" s="151"/>
      <c r="B24" s="151"/>
      <c r="C24" s="151"/>
      <c r="D24" s="123"/>
      <c r="E24" s="124"/>
      <c r="F24" s="125" t="s">
        <v>420</v>
      </c>
      <c r="G24" s="126"/>
      <c r="H24" s="126"/>
      <c r="I24" s="156"/>
      <c r="J24" s="156"/>
      <c r="K24" s="154"/>
      <c r="L24" s="153"/>
      <c r="M24" s="153"/>
      <c r="N24" s="154"/>
      <c r="O24" s="153"/>
      <c r="P24" s="153"/>
      <c r="Q24" s="153"/>
      <c r="U24" s="128"/>
    </row>
    <row r="25" spans="1:21" ht="14.25" customHeight="1">
      <c r="A25" s="245">
        <v>36027</v>
      </c>
      <c r="B25" s="246">
        <v>36221</v>
      </c>
      <c r="C25" s="246"/>
      <c r="D25" s="123">
        <v>1</v>
      </c>
      <c r="E25" s="155" t="s">
        <v>421</v>
      </c>
      <c r="F25" s="125" t="s">
        <v>422</v>
      </c>
      <c r="G25" s="126"/>
      <c r="H25" s="126"/>
      <c r="I25" s="156">
        <f t="shared" ref="I25:J31" si="5">L25+O25</f>
        <v>0</v>
      </c>
      <c r="J25" s="156">
        <f t="shared" si="5"/>
        <v>3857583</v>
      </c>
      <c r="K25" s="154">
        <f t="shared" ref="K25:K31" si="6">+I25+J25</f>
        <v>3857583</v>
      </c>
      <c r="L25" s="157">
        <v>0</v>
      </c>
      <c r="M25" s="157">
        <v>2513215</v>
      </c>
      <c r="N25" s="154">
        <f t="shared" ref="N25:N31" si="7">+L25+M25</f>
        <v>2513215</v>
      </c>
      <c r="O25" s="157">
        <v>0</v>
      </c>
      <c r="P25" s="157">
        <v>1344368</v>
      </c>
      <c r="Q25" s="153">
        <f t="shared" ref="Q25:Q31" si="8">O25+P25</f>
        <v>1344368</v>
      </c>
      <c r="U25" s="128"/>
    </row>
    <row r="26" spans="1:21" ht="14.25" customHeight="1">
      <c r="A26" s="245">
        <v>36028</v>
      </c>
      <c r="B26" s="246">
        <v>36222</v>
      </c>
      <c r="C26" s="246"/>
      <c r="D26" s="123">
        <v>1</v>
      </c>
      <c r="E26" s="155" t="s">
        <v>423</v>
      </c>
      <c r="F26" s="125" t="s">
        <v>424</v>
      </c>
      <c r="G26" s="126"/>
      <c r="H26" s="126"/>
      <c r="I26" s="156">
        <f t="shared" si="5"/>
        <v>112313698</v>
      </c>
      <c r="J26" s="156">
        <f t="shared" si="5"/>
        <v>29023179</v>
      </c>
      <c r="K26" s="154">
        <f t="shared" si="6"/>
        <v>141336877</v>
      </c>
      <c r="L26" s="157">
        <v>73377009</v>
      </c>
      <c r="M26" s="157">
        <v>18908601</v>
      </c>
      <c r="N26" s="154">
        <f t="shared" si="7"/>
        <v>92285610</v>
      </c>
      <c r="O26" s="157">
        <v>38936689</v>
      </c>
      <c r="P26" s="157">
        <v>10114578</v>
      </c>
      <c r="Q26" s="153">
        <f t="shared" si="8"/>
        <v>49051267</v>
      </c>
      <c r="U26" s="128"/>
    </row>
    <row r="27" spans="1:21" ht="14.25" customHeight="1">
      <c r="A27" s="245">
        <v>36029</v>
      </c>
      <c r="B27" s="246">
        <v>36223</v>
      </c>
      <c r="C27" s="246"/>
      <c r="D27" s="123">
        <v>1</v>
      </c>
      <c r="E27" s="155">
        <v>312000</v>
      </c>
      <c r="F27" s="125" t="s">
        <v>425</v>
      </c>
      <c r="G27" s="126"/>
      <c r="H27" s="126"/>
      <c r="I27" s="156">
        <f t="shared" si="5"/>
        <v>146952324</v>
      </c>
      <c r="J27" s="156">
        <f t="shared" si="5"/>
        <v>77587767</v>
      </c>
      <c r="K27" s="154">
        <f t="shared" si="6"/>
        <v>224540091</v>
      </c>
      <c r="L27" s="157">
        <v>93521604</v>
      </c>
      <c r="M27" s="157">
        <v>50548430</v>
      </c>
      <c r="N27" s="154">
        <f t="shared" si="7"/>
        <v>144070034</v>
      </c>
      <c r="O27" s="157">
        <v>53430720</v>
      </c>
      <c r="P27" s="157">
        <v>27039337</v>
      </c>
      <c r="Q27" s="153">
        <f t="shared" si="8"/>
        <v>80470057</v>
      </c>
      <c r="U27" s="128"/>
    </row>
    <row r="28" spans="1:21" ht="14.25" customHeight="1">
      <c r="A28" s="245">
        <v>205876</v>
      </c>
      <c r="B28" s="246">
        <v>205881</v>
      </c>
      <c r="C28" s="246"/>
      <c r="D28" s="123">
        <v>1</v>
      </c>
      <c r="E28" s="155">
        <v>313000</v>
      </c>
      <c r="F28" s="125" t="s">
        <v>426</v>
      </c>
      <c r="G28" s="126"/>
      <c r="H28" s="126"/>
      <c r="I28" s="156">
        <f>L28+O28</f>
        <v>690440</v>
      </c>
      <c r="J28" s="156">
        <f>M28+P28</f>
        <v>0</v>
      </c>
      <c r="K28" s="154">
        <f>+I28+J28</f>
        <v>690440</v>
      </c>
      <c r="L28" s="157">
        <v>444760</v>
      </c>
      <c r="M28" s="157">
        <v>0</v>
      </c>
      <c r="N28" s="154">
        <f>+L28+M28</f>
        <v>444760</v>
      </c>
      <c r="O28" s="157">
        <v>245680</v>
      </c>
      <c r="P28" s="157">
        <v>0</v>
      </c>
      <c r="Q28" s="153">
        <f>O28+P28</f>
        <v>245680</v>
      </c>
      <c r="U28" s="128"/>
    </row>
    <row r="29" spans="1:21" ht="14.25" customHeight="1">
      <c r="A29" s="245">
        <v>36030</v>
      </c>
      <c r="B29" s="246">
        <v>36224</v>
      </c>
      <c r="C29" s="246"/>
      <c r="D29" s="123">
        <v>1</v>
      </c>
      <c r="E29" s="155">
        <v>314000</v>
      </c>
      <c r="F29" s="125" t="s">
        <v>427</v>
      </c>
      <c r="G29" s="126"/>
      <c r="H29" s="126"/>
      <c r="I29" s="156">
        <f t="shared" ref="I29:J29" si="9">L29+O29</f>
        <v>40094266</v>
      </c>
      <c r="J29" s="156">
        <f t="shared" si="9"/>
        <v>18694675</v>
      </c>
      <c r="K29" s="154">
        <f t="shared" ref="K29" si="10">+I29+J29</f>
        <v>58788941</v>
      </c>
      <c r="L29" s="157">
        <v>26203942</v>
      </c>
      <c r="M29" s="157">
        <v>12179581</v>
      </c>
      <c r="N29" s="154">
        <f t="shared" ref="N29" si="11">+L29+M29</f>
        <v>38383523</v>
      </c>
      <c r="O29" s="157">
        <v>13890324</v>
      </c>
      <c r="P29" s="157">
        <v>6515094</v>
      </c>
      <c r="Q29" s="153">
        <f t="shared" ref="Q29" si="12">O29+P29</f>
        <v>20405418</v>
      </c>
      <c r="U29" s="128"/>
    </row>
    <row r="30" spans="1:21" ht="14.25" customHeight="1">
      <c r="A30" s="245">
        <v>36031</v>
      </c>
      <c r="B30" s="246">
        <v>36225</v>
      </c>
      <c r="C30" s="246"/>
      <c r="D30" s="123">
        <v>1</v>
      </c>
      <c r="E30" s="155">
        <v>315000</v>
      </c>
      <c r="F30" s="125" t="s">
        <v>428</v>
      </c>
      <c r="G30" s="126"/>
      <c r="H30" s="126"/>
      <c r="I30" s="156">
        <f t="shared" si="5"/>
        <v>18738063</v>
      </c>
      <c r="J30" s="156">
        <f t="shared" si="5"/>
        <v>12501087</v>
      </c>
      <c r="K30" s="154">
        <f t="shared" si="6"/>
        <v>31239150</v>
      </c>
      <c r="L30" s="157">
        <v>12237791</v>
      </c>
      <c r="M30" s="157">
        <v>8144458</v>
      </c>
      <c r="N30" s="154">
        <f t="shared" si="7"/>
        <v>20382249</v>
      </c>
      <c r="O30" s="157">
        <v>6500272</v>
      </c>
      <c r="P30" s="157">
        <v>4356629</v>
      </c>
      <c r="Q30" s="153">
        <f t="shared" si="8"/>
        <v>10856901</v>
      </c>
      <c r="U30" s="128"/>
    </row>
    <row r="31" spans="1:21" ht="14.25" customHeight="1">
      <c r="A31" s="245">
        <v>36032</v>
      </c>
      <c r="B31" s="246">
        <v>36226</v>
      </c>
      <c r="C31" s="246"/>
      <c r="D31" s="123">
        <v>1</v>
      </c>
      <c r="E31" s="155">
        <v>316000</v>
      </c>
      <c r="F31" s="125" t="s">
        <v>429</v>
      </c>
      <c r="G31" s="126"/>
      <c r="H31" s="126"/>
      <c r="I31" s="156">
        <f t="shared" si="5"/>
        <v>15347996</v>
      </c>
      <c r="J31" s="156">
        <f t="shared" si="5"/>
        <v>2682990</v>
      </c>
      <c r="K31" s="154">
        <f t="shared" si="6"/>
        <v>18030986</v>
      </c>
      <c r="L31" s="157">
        <v>10024570</v>
      </c>
      <c r="M31" s="157">
        <v>1747968</v>
      </c>
      <c r="N31" s="154">
        <f t="shared" si="7"/>
        <v>11772538</v>
      </c>
      <c r="O31" s="157">
        <v>5323426</v>
      </c>
      <c r="P31" s="157">
        <v>935022</v>
      </c>
      <c r="Q31" s="153">
        <f t="shared" si="8"/>
        <v>6258448</v>
      </c>
      <c r="U31" s="128"/>
    </row>
    <row r="32" spans="1:21" ht="14.25" customHeight="1">
      <c r="A32" s="151"/>
      <c r="B32" s="151"/>
      <c r="C32" s="151"/>
      <c r="D32" s="123"/>
      <c r="E32" s="162"/>
      <c r="F32" s="125" t="s">
        <v>430</v>
      </c>
      <c r="G32" s="126"/>
      <c r="H32" s="126"/>
      <c r="I32" s="159">
        <f t="shared" ref="I32:Q32" si="13">SUM(I25:I31)</f>
        <v>334136787</v>
      </c>
      <c r="J32" s="159">
        <f t="shared" si="13"/>
        <v>144347281</v>
      </c>
      <c r="K32" s="160">
        <f t="shared" si="13"/>
        <v>478484068</v>
      </c>
      <c r="L32" s="161">
        <f t="shared" si="13"/>
        <v>215809676</v>
      </c>
      <c r="M32" s="161">
        <f t="shared" si="13"/>
        <v>94042253</v>
      </c>
      <c r="N32" s="160">
        <f t="shared" si="13"/>
        <v>309851929</v>
      </c>
      <c r="O32" s="161">
        <f t="shared" si="13"/>
        <v>118327111</v>
      </c>
      <c r="P32" s="161">
        <f t="shared" si="13"/>
        <v>50305028</v>
      </c>
      <c r="Q32" s="161">
        <f t="shared" si="13"/>
        <v>168632139</v>
      </c>
      <c r="U32" s="128"/>
    </row>
    <row r="33" spans="1:21" ht="14.25" customHeight="1">
      <c r="A33" s="151"/>
      <c r="B33" s="151"/>
      <c r="C33" s="151"/>
      <c r="D33" s="123"/>
      <c r="E33" s="163"/>
      <c r="F33" s="125"/>
      <c r="G33" s="126"/>
      <c r="H33" s="126"/>
      <c r="I33" s="156"/>
      <c r="J33" s="156"/>
      <c r="K33" s="154"/>
      <c r="L33" s="153"/>
      <c r="M33" s="153"/>
      <c r="N33" s="154"/>
      <c r="O33" s="153"/>
      <c r="P33" s="153"/>
      <c r="Q33" s="153"/>
      <c r="U33" s="128"/>
    </row>
    <row r="34" spans="1:21" ht="14.25" customHeight="1">
      <c r="A34" s="151"/>
      <c r="B34" s="151"/>
      <c r="C34" s="151"/>
      <c r="D34" s="123"/>
      <c r="E34" s="124"/>
      <c r="F34" s="125" t="s">
        <v>431</v>
      </c>
      <c r="G34" s="126"/>
      <c r="H34" s="126"/>
      <c r="I34" s="156"/>
      <c r="J34" s="156"/>
      <c r="K34" s="154"/>
      <c r="L34" s="153"/>
      <c r="M34" s="153"/>
      <c r="N34" s="154"/>
      <c r="O34" s="153"/>
      <c r="P34" s="153"/>
      <c r="Q34" s="153"/>
      <c r="U34" s="128"/>
    </row>
    <row r="35" spans="1:21" ht="14.25" customHeight="1">
      <c r="A35" s="247">
        <v>36036</v>
      </c>
      <c r="B35" s="248">
        <v>36230</v>
      </c>
      <c r="C35" s="248"/>
      <c r="D35" s="123">
        <v>1</v>
      </c>
      <c r="E35" s="155" t="s">
        <v>432</v>
      </c>
      <c r="F35" s="125" t="s">
        <v>422</v>
      </c>
      <c r="G35" s="126"/>
      <c r="H35" s="126"/>
      <c r="I35" s="156">
        <f t="shared" ref="I35:J41" si="14">L35+O35</f>
        <v>0</v>
      </c>
      <c r="J35" s="156">
        <f t="shared" si="14"/>
        <v>68416935</v>
      </c>
      <c r="K35" s="154">
        <f t="shared" ref="K35:K41" si="15">+I35+J35</f>
        <v>68416935</v>
      </c>
      <c r="L35" s="157">
        <v>0</v>
      </c>
      <c r="M35" s="157">
        <v>44573633</v>
      </c>
      <c r="N35" s="154">
        <f t="shared" ref="N35:N41" si="16">+L35+M35</f>
        <v>44573633</v>
      </c>
      <c r="O35" s="157">
        <v>0</v>
      </c>
      <c r="P35" s="157">
        <v>23843302</v>
      </c>
      <c r="Q35" s="153">
        <f t="shared" ref="Q35:Q41" si="17">O35+P35</f>
        <v>23843302</v>
      </c>
      <c r="U35" s="128"/>
    </row>
    <row r="36" spans="1:21" ht="14.25" customHeight="1">
      <c r="A36" s="247">
        <v>36037</v>
      </c>
      <c r="B36" s="248">
        <v>36231</v>
      </c>
      <c r="C36" s="248"/>
      <c r="D36" s="123">
        <v>1</v>
      </c>
      <c r="E36" s="155" t="s">
        <v>433</v>
      </c>
      <c r="F36" s="125" t="s">
        <v>424</v>
      </c>
      <c r="G36" s="126"/>
      <c r="H36" s="126"/>
      <c r="I36" s="156">
        <f t="shared" si="14"/>
        <v>0</v>
      </c>
      <c r="J36" s="156">
        <f t="shared" si="14"/>
        <v>118420295</v>
      </c>
      <c r="K36" s="154">
        <f t="shared" si="15"/>
        <v>118420295</v>
      </c>
      <c r="L36" s="157">
        <v>0</v>
      </c>
      <c r="M36" s="157">
        <v>77150822</v>
      </c>
      <c r="N36" s="154">
        <f t="shared" si="16"/>
        <v>77150822</v>
      </c>
      <c r="O36" s="157">
        <v>0</v>
      </c>
      <c r="P36" s="157">
        <v>41269473</v>
      </c>
      <c r="Q36" s="153">
        <f t="shared" si="17"/>
        <v>41269473</v>
      </c>
      <c r="U36" s="128"/>
    </row>
    <row r="37" spans="1:21" ht="14.25" customHeight="1">
      <c r="A37" s="247">
        <v>36038</v>
      </c>
      <c r="B37" s="248">
        <v>36232</v>
      </c>
      <c r="C37" s="248"/>
      <c r="D37" s="123">
        <v>1</v>
      </c>
      <c r="E37" s="155" t="s">
        <v>434</v>
      </c>
      <c r="F37" s="125" t="s">
        <v>435</v>
      </c>
      <c r="G37" s="126"/>
      <c r="H37" s="126"/>
      <c r="I37" s="156">
        <f t="shared" si="14"/>
        <v>0</v>
      </c>
      <c r="J37" s="156">
        <f t="shared" si="14"/>
        <v>267725802</v>
      </c>
      <c r="K37" s="154">
        <f t="shared" si="15"/>
        <v>267725802</v>
      </c>
      <c r="L37" s="157">
        <v>0</v>
      </c>
      <c r="M37" s="157">
        <v>174423360</v>
      </c>
      <c r="N37" s="154">
        <f t="shared" si="16"/>
        <v>174423360</v>
      </c>
      <c r="O37" s="157">
        <v>0</v>
      </c>
      <c r="P37" s="157">
        <v>93302442</v>
      </c>
      <c r="Q37" s="153">
        <f t="shared" si="17"/>
        <v>93302442</v>
      </c>
      <c r="U37" s="128"/>
    </row>
    <row r="38" spans="1:21" ht="14.25" customHeight="1">
      <c r="A38" s="247">
        <v>36039</v>
      </c>
      <c r="B38" s="248">
        <v>36233</v>
      </c>
      <c r="C38" s="248"/>
      <c r="D38" s="123">
        <v>1</v>
      </c>
      <c r="E38" s="155">
        <v>333000</v>
      </c>
      <c r="F38" s="125" t="s">
        <v>436</v>
      </c>
      <c r="G38" s="126"/>
      <c r="H38" s="126"/>
      <c r="I38" s="156">
        <f t="shared" si="14"/>
        <v>0</v>
      </c>
      <c r="J38" s="156">
        <f t="shared" si="14"/>
        <v>236091008</v>
      </c>
      <c r="K38" s="154">
        <f t="shared" si="15"/>
        <v>236091008</v>
      </c>
      <c r="L38" s="157">
        <v>0</v>
      </c>
      <c r="M38" s="157">
        <v>153813292</v>
      </c>
      <c r="N38" s="154">
        <f t="shared" si="16"/>
        <v>153813292</v>
      </c>
      <c r="O38" s="157">
        <v>0</v>
      </c>
      <c r="P38" s="157">
        <v>82277716</v>
      </c>
      <c r="Q38" s="153">
        <f t="shared" si="17"/>
        <v>82277716</v>
      </c>
      <c r="U38" s="128"/>
    </row>
    <row r="39" spans="1:21" ht="14.25" customHeight="1">
      <c r="A39" s="247">
        <v>36040</v>
      </c>
      <c r="B39" s="248">
        <v>36234</v>
      </c>
      <c r="C39" s="248"/>
      <c r="D39" s="123">
        <v>1</v>
      </c>
      <c r="E39" s="155">
        <v>334000</v>
      </c>
      <c r="F39" s="125" t="s">
        <v>428</v>
      </c>
      <c r="G39" s="126"/>
      <c r="H39" s="126"/>
      <c r="I39" s="156">
        <f t="shared" si="14"/>
        <v>0</v>
      </c>
      <c r="J39" s="156">
        <f t="shared" si="14"/>
        <v>88791392</v>
      </c>
      <c r="K39" s="154">
        <f t="shared" si="15"/>
        <v>88791392</v>
      </c>
      <c r="L39" s="157">
        <v>0</v>
      </c>
      <c r="M39" s="157">
        <v>57847592</v>
      </c>
      <c r="N39" s="154">
        <f t="shared" si="16"/>
        <v>57847592</v>
      </c>
      <c r="O39" s="157">
        <v>0</v>
      </c>
      <c r="P39" s="157">
        <v>30943800</v>
      </c>
      <c r="Q39" s="153">
        <f t="shared" si="17"/>
        <v>30943800</v>
      </c>
      <c r="U39" s="128"/>
    </row>
    <row r="40" spans="1:21" ht="14.25" customHeight="1">
      <c r="A40" s="247">
        <v>36041</v>
      </c>
      <c r="B40" s="248">
        <v>36235</v>
      </c>
      <c r="C40" s="248"/>
      <c r="D40" s="123">
        <v>1</v>
      </c>
      <c r="E40" s="155" t="s">
        <v>437</v>
      </c>
      <c r="F40" s="125" t="s">
        <v>429</v>
      </c>
      <c r="G40" s="126"/>
      <c r="H40" s="126"/>
      <c r="I40" s="156">
        <f t="shared" si="14"/>
        <v>0</v>
      </c>
      <c r="J40" s="156">
        <f t="shared" si="14"/>
        <v>14505102</v>
      </c>
      <c r="K40" s="154">
        <f t="shared" si="15"/>
        <v>14505102</v>
      </c>
      <c r="L40" s="157">
        <v>0</v>
      </c>
      <c r="M40" s="157">
        <v>9450074</v>
      </c>
      <c r="N40" s="154">
        <f t="shared" si="16"/>
        <v>9450074</v>
      </c>
      <c r="O40" s="157">
        <v>0</v>
      </c>
      <c r="P40" s="157">
        <v>5055028</v>
      </c>
      <c r="Q40" s="153">
        <f t="shared" si="17"/>
        <v>5055028</v>
      </c>
      <c r="U40" s="128"/>
    </row>
    <row r="41" spans="1:21" ht="14.25" customHeight="1">
      <c r="A41" s="247">
        <v>36042</v>
      </c>
      <c r="B41" s="248">
        <v>36236</v>
      </c>
      <c r="C41" s="248"/>
      <c r="D41" s="123">
        <v>1</v>
      </c>
      <c r="E41" s="155">
        <v>336000</v>
      </c>
      <c r="F41" s="125" t="s">
        <v>438</v>
      </c>
      <c r="G41" s="126"/>
      <c r="H41" s="126"/>
      <c r="I41" s="156">
        <f t="shared" si="14"/>
        <v>0</v>
      </c>
      <c r="J41" s="156">
        <f t="shared" si="14"/>
        <v>3892289</v>
      </c>
      <c r="K41" s="154">
        <f t="shared" si="15"/>
        <v>3892289</v>
      </c>
      <c r="L41" s="157">
        <v>0</v>
      </c>
      <c r="M41" s="157">
        <v>2535826</v>
      </c>
      <c r="N41" s="154">
        <f t="shared" si="16"/>
        <v>2535826</v>
      </c>
      <c r="O41" s="157">
        <v>0</v>
      </c>
      <c r="P41" s="157">
        <v>1356463</v>
      </c>
      <c r="Q41" s="153">
        <f t="shared" si="17"/>
        <v>1356463</v>
      </c>
      <c r="U41" s="128"/>
    </row>
    <row r="42" spans="1:21" ht="14.25" customHeight="1">
      <c r="A42" s="151"/>
      <c r="B42" s="151"/>
      <c r="C42" s="151"/>
      <c r="D42" s="123"/>
      <c r="E42" s="162"/>
      <c r="F42" s="125" t="s">
        <v>439</v>
      </c>
      <c r="G42" s="126"/>
      <c r="H42" s="126"/>
      <c r="I42" s="159">
        <f t="shared" ref="I42:Q42" si="18">SUM(I35:I41)</f>
        <v>0</v>
      </c>
      <c r="J42" s="159">
        <f t="shared" si="18"/>
        <v>797842823</v>
      </c>
      <c r="K42" s="160">
        <f t="shared" si="18"/>
        <v>797842823</v>
      </c>
      <c r="L42" s="161">
        <f t="shared" si="18"/>
        <v>0</v>
      </c>
      <c r="M42" s="161">
        <f t="shared" si="18"/>
        <v>519794599</v>
      </c>
      <c r="N42" s="160">
        <f t="shared" si="18"/>
        <v>519794599</v>
      </c>
      <c r="O42" s="161">
        <f t="shared" si="18"/>
        <v>0</v>
      </c>
      <c r="P42" s="161">
        <f t="shared" si="18"/>
        <v>278048224</v>
      </c>
      <c r="Q42" s="161">
        <f t="shared" si="18"/>
        <v>278048224</v>
      </c>
      <c r="U42" s="128"/>
    </row>
    <row r="43" spans="1:21" ht="14.25" customHeight="1">
      <c r="A43" s="151"/>
      <c r="B43" s="151"/>
      <c r="C43" s="151"/>
      <c r="D43" s="123"/>
      <c r="E43" s="163"/>
      <c r="F43" s="125"/>
      <c r="G43" s="126"/>
      <c r="H43" s="126"/>
      <c r="I43" s="156"/>
      <c r="J43" s="156"/>
      <c r="K43" s="154"/>
      <c r="L43" s="153"/>
      <c r="M43" s="153"/>
      <c r="N43" s="154"/>
      <c r="O43" s="153"/>
      <c r="P43" s="153"/>
      <c r="Q43" s="153"/>
      <c r="U43" s="128"/>
    </row>
    <row r="44" spans="1:21" ht="14.25" customHeight="1">
      <c r="A44" s="151"/>
      <c r="B44" s="151"/>
      <c r="C44" s="151"/>
      <c r="D44" s="123"/>
      <c r="E44" s="124"/>
      <c r="F44" s="125" t="s">
        <v>440</v>
      </c>
      <c r="G44" s="126"/>
      <c r="H44" s="126"/>
      <c r="I44" s="156"/>
      <c r="J44" s="156"/>
      <c r="K44" s="154"/>
      <c r="L44" s="153"/>
      <c r="M44" s="153"/>
      <c r="N44" s="154"/>
      <c r="O44" s="153"/>
      <c r="P44" s="153"/>
      <c r="Q44" s="153"/>
      <c r="U44" s="128"/>
    </row>
    <row r="45" spans="1:21" ht="14.25" customHeight="1">
      <c r="A45" s="249">
        <v>36046</v>
      </c>
      <c r="B45" s="250">
        <v>36240</v>
      </c>
      <c r="C45" s="250"/>
      <c r="D45" s="123">
        <v>1</v>
      </c>
      <c r="E45" s="155">
        <v>340200</v>
      </c>
      <c r="F45" s="125" t="s">
        <v>422</v>
      </c>
      <c r="G45" s="126"/>
      <c r="H45" s="126"/>
      <c r="I45" s="156">
        <f t="shared" ref="I45:J53" si="19">L45+O45</f>
        <v>0</v>
      </c>
      <c r="J45" s="156">
        <f t="shared" si="19"/>
        <v>905168</v>
      </c>
      <c r="K45" s="154">
        <f t="shared" ref="K45:K53" si="20">+I45+J45</f>
        <v>905168</v>
      </c>
      <c r="L45" s="157">
        <v>0</v>
      </c>
      <c r="M45" s="157">
        <v>589717</v>
      </c>
      <c r="N45" s="154">
        <f t="shared" ref="N45:N53" si="21">+L45+M45</f>
        <v>589717</v>
      </c>
      <c r="O45" s="157">
        <v>0</v>
      </c>
      <c r="P45" s="157">
        <v>315451</v>
      </c>
      <c r="Q45" s="153">
        <f t="shared" ref="Q45:Q53" si="22">O45+P45</f>
        <v>315451</v>
      </c>
      <c r="U45" s="128"/>
    </row>
    <row r="46" spans="1:21" ht="14.25" customHeight="1">
      <c r="A46" s="249">
        <v>36047</v>
      </c>
      <c r="B46" s="250">
        <v>36241</v>
      </c>
      <c r="C46" s="250"/>
      <c r="D46" s="123">
        <v>1</v>
      </c>
      <c r="E46" s="155">
        <v>341000</v>
      </c>
      <c r="F46" s="125" t="s">
        <v>424</v>
      </c>
      <c r="G46" s="126"/>
      <c r="H46" s="126"/>
      <c r="I46" s="156">
        <f t="shared" si="19"/>
        <v>0</v>
      </c>
      <c r="J46" s="156">
        <f t="shared" si="19"/>
        <v>17625404</v>
      </c>
      <c r="K46" s="154">
        <f t="shared" si="20"/>
        <v>17625404</v>
      </c>
      <c r="L46" s="157">
        <v>0</v>
      </c>
      <c r="M46" s="157">
        <v>11482951</v>
      </c>
      <c r="N46" s="154">
        <f t="shared" si="21"/>
        <v>11482951</v>
      </c>
      <c r="O46" s="157">
        <v>0</v>
      </c>
      <c r="P46" s="157">
        <v>6142453</v>
      </c>
      <c r="Q46" s="153">
        <f t="shared" si="22"/>
        <v>6142453</v>
      </c>
      <c r="U46" s="128"/>
    </row>
    <row r="47" spans="1:21" ht="14.25" customHeight="1">
      <c r="A47" s="249">
        <v>36048</v>
      </c>
      <c r="B47" s="250">
        <v>36242</v>
      </c>
      <c r="C47" s="250"/>
      <c r="D47" s="123">
        <v>1</v>
      </c>
      <c r="E47" s="155">
        <v>342000</v>
      </c>
      <c r="F47" s="125" t="s">
        <v>441</v>
      </c>
      <c r="G47" s="126"/>
      <c r="H47" s="126"/>
      <c r="I47" s="156">
        <f t="shared" si="19"/>
        <v>0</v>
      </c>
      <c r="J47" s="156">
        <f t="shared" si="19"/>
        <v>21071727</v>
      </c>
      <c r="K47" s="154">
        <f t="shared" si="20"/>
        <v>21071727</v>
      </c>
      <c r="L47" s="157">
        <v>0</v>
      </c>
      <c r="M47" s="157">
        <v>13728230</v>
      </c>
      <c r="N47" s="154">
        <f t="shared" si="21"/>
        <v>13728230</v>
      </c>
      <c r="O47" s="157">
        <v>0</v>
      </c>
      <c r="P47" s="157">
        <v>7343497</v>
      </c>
      <c r="Q47" s="153">
        <f t="shared" si="22"/>
        <v>7343497</v>
      </c>
      <c r="U47" s="128"/>
    </row>
    <row r="48" spans="1:21" ht="14.25" customHeight="1">
      <c r="A48" s="249">
        <v>36049</v>
      </c>
      <c r="B48" s="250">
        <v>36243</v>
      </c>
      <c r="C48" s="250"/>
      <c r="D48" s="123">
        <v>1</v>
      </c>
      <c r="E48" s="155">
        <v>343000</v>
      </c>
      <c r="F48" s="125" t="s">
        <v>442</v>
      </c>
      <c r="G48" s="126"/>
      <c r="H48" s="126"/>
      <c r="I48" s="156">
        <f t="shared" si="19"/>
        <v>0</v>
      </c>
      <c r="J48" s="156">
        <f t="shared" si="19"/>
        <v>21408138</v>
      </c>
      <c r="K48" s="154">
        <f t="shared" si="20"/>
        <v>21408138</v>
      </c>
      <c r="L48" s="157">
        <v>0</v>
      </c>
      <c r="M48" s="157">
        <v>13947402</v>
      </c>
      <c r="N48" s="154">
        <f t="shared" si="21"/>
        <v>13947402</v>
      </c>
      <c r="O48" s="157">
        <v>0</v>
      </c>
      <c r="P48" s="157">
        <v>7460736</v>
      </c>
      <c r="Q48" s="153">
        <f t="shared" si="22"/>
        <v>7460736</v>
      </c>
      <c r="U48" s="128"/>
    </row>
    <row r="49" spans="1:21" ht="14.25" customHeight="1">
      <c r="A49" s="249">
        <v>36050</v>
      </c>
      <c r="B49" s="250">
        <v>36244</v>
      </c>
      <c r="C49" s="250"/>
      <c r="D49" s="123">
        <v>1</v>
      </c>
      <c r="E49" s="155">
        <v>344000</v>
      </c>
      <c r="F49" s="125" t="s">
        <v>426</v>
      </c>
      <c r="G49" s="126"/>
      <c r="H49" s="126"/>
      <c r="I49" s="156">
        <f t="shared" si="19"/>
        <v>0</v>
      </c>
      <c r="J49" s="156">
        <f t="shared" si="19"/>
        <v>241058586</v>
      </c>
      <c r="K49" s="154">
        <f t="shared" si="20"/>
        <v>241058586</v>
      </c>
      <c r="L49" s="157">
        <v>0</v>
      </c>
      <c r="M49" s="157">
        <v>157049669</v>
      </c>
      <c r="N49" s="154">
        <f t="shared" si="21"/>
        <v>157049669</v>
      </c>
      <c r="O49" s="157">
        <v>0</v>
      </c>
      <c r="P49" s="157">
        <v>84008917</v>
      </c>
      <c r="Q49" s="153">
        <f t="shared" si="22"/>
        <v>84008917</v>
      </c>
      <c r="U49" s="128"/>
    </row>
    <row r="50" spans="1:21" ht="14.25" customHeight="1">
      <c r="A50" s="249">
        <v>246755</v>
      </c>
      <c r="B50" s="250">
        <v>246760</v>
      </c>
      <c r="C50" s="250"/>
      <c r="D50" s="123">
        <v>1</v>
      </c>
      <c r="E50" s="155">
        <v>344010</v>
      </c>
      <c r="F50" s="125" t="s">
        <v>443</v>
      </c>
      <c r="G50" s="126"/>
      <c r="H50" s="126"/>
      <c r="I50" s="156">
        <f t="shared" si="19"/>
        <v>0</v>
      </c>
      <c r="J50" s="156">
        <f t="shared" si="19"/>
        <v>172152</v>
      </c>
      <c r="K50" s="154">
        <f t="shared" si="20"/>
        <v>172152</v>
      </c>
      <c r="L50" s="157">
        <v>0</v>
      </c>
      <c r="M50" s="157">
        <v>112157</v>
      </c>
      <c r="N50" s="154">
        <f t="shared" si="21"/>
        <v>112157</v>
      </c>
      <c r="O50" s="157">
        <v>0</v>
      </c>
      <c r="P50" s="157">
        <v>59995</v>
      </c>
      <c r="Q50" s="153">
        <f t="shared" si="22"/>
        <v>59995</v>
      </c>
      <c r="U50" s="128"/>
    </row>
    <row r="51" spans="1:21" ht="14.25" customHeight="1">
      <c r="A51" s="249">
        <v>36051</v>
      </c>
      <c r="B51" s="250">
        <v>36245</v>
      </c>
      <c r="C51" s="250"/>
      <c r="D51" s="123">
        <v>1</v>
      </c>
      <c r="E51" s="155">
        <v>345000</v>
      </c>
      <c r="F51" s="125" t="s">
        <v>428</v>
      </c>
      <c r="G51" s="126"/>
      <c r="H51" s="126"/>
      <c r="I51" s="156">
        <f t="shared" si="19"/>
        <v>0</v>
      </c>
      <c r="J51" s="156">
        <f t="shared" si="19"/>
        <v>26924399</v>
      </c>
      <c r="K51" s="154">
        <f t="shared" si="20"/>
        <v>26924399</v>
      </c>
      <c r="L51" s="157">
        <v>0</v>
      </c>
      <c r="M51" s="157">
        <v>17541246</v>
      </c>
      <c r="N51" s="154">
        <f t="shared" si="21"/>
        <v>17541246</v>
      </c>
      <c r="O51" s="157">
        <v>0</v>
      </c>
      <c r="P51" s="157">
        <v>9383153</v>
      </c>
      <c r="Q51" s="153">
        <f t="shared" si="22"/>
        <v>9383153</v>
      </c>
      <c r="U51" s="128"/>
    </row>
    <row r="52" spans="1:21" ht="14.25" customHeight="1">
      <c r="A52" s="249">
        <v>246713</v>
      </c>
      <c r="B52" s="250">
        <v>246718</v>
      </c>
      <c r="C52" s="250"/>
      <c r="D52" s="123">
        <v>1</v>
      </c>
      <c r="E52" s="155">
        <v>345010</v>
      </c>
      <c r="F52" s="125" t="s">
        <v>444</v>
      </c>
      <c r="G52" s="126"/>
      <c r="H52" s="126"/>
      <c r="I52" s="156">
        <f t="shared" si="19"/>
        <v>0</v>
      </c>
      <c r="J52" s="156">
        <f t="shared" si="19"/>
        <v>33209</v>
      </c>
      <c r="K52" s="154">
        <f t="shared" si="20"/>
        <v>33209</v>
      </c>
      <c r="L52" s="157">
        <v>0</v>
      </c>
      <c r="M52" s="157">
        <v>21636</v>
      </c>
      <c r="N52" s="154">
        <f t="shared" si="21"/>
        <v>21636</v>
      </c>
      <c r="O52" s="157">
        <v>0</v>
      </c>
      <c r="P52" s="157">
        <v>11573</v>
      </c>
      <c r="Q52" s="153">
        <f t="shared" si="22"/>
        <v>11573</v>
      </c>
      <c r="U52" s="128"/>
    </row>
    <row r="53" spans="1:21" ht="14.25" customHeight="1">
      <c r="A53" s="249">
        <v>36052</v>
      </c>
      <c r="B53" s="250">
        <v>36246</v>
      </c>
      <c r="C53" s="250"/>
      <c r="D53" s="123">
        <v>1</v>
      </c>
      <c r="E53" s="155">
        <v>346000</v>
      </c>
      <c r="F53" s="125" t="s">
        <v>429</v>
      </c>
      <c r="G53" s="126"/>
      <c r="H53" s="126"/>
      <c r="I53" s="156">
        <f t="shared" si="19"/>
        <v>0</v>
      </c>
      <c r="J53" s="156">
        <f t="shared" si="19"/>
        <v>1626751</v>
      </c>
      <c r="K53" s="154">
        <f t="shared" si="20"/>
        <v>1626751</v>
      </c>
      <c r="L53" s="157">
        <v>0</v>
      </c>
      <c r="M53" s="157">
        <v>1059828</v>
      </c>
      <c r="N53" s="154">
        <f t="shared" si="21"/>
        <v>1059828</v>
      </c>
      <c r="O53" s="157">
        <v>0</v>
      </c>
      <c r="P53" s="157">
        <v>566923</v>
      </c>
      <c r="Q53" s="153">
        <f t="shared" si="22"/>
        <v>566923</v>
      </c>
      <c r="U53" s="128"/>
    </row>
    <row r="54" spans="1:21" ht="14.25" customHeight="1">
      <c r="A54" s="151"/>
      <c r="B54" s="151"/>
      <c r="C54" s="151"/>
      <c r="D54" s="123"/>
      <c r="E54" s="162"/>
      <c r="F54" s="125" t="s">
        <v>445</v>
      </c>
      <c r="G54" s="126"/>
      <c r="H54" s="126"/>
      <c r="I54" s="159">
        <f t="shared" ref="I54:Q54" si="23">SUM(I45:I53)</f>
        <v>0</v>
      </c>
      <c r="J54" s="159">
        <f t="shared" si="23"/>
        <v>330825534</v>
      </c>
      <c r="K54" s="160">
        <f t="shared" si="23"/>
        <v>330825534</v>
      </c>
      <c r="L54" s="161">
        <f t="shared" si="23"/>
        <v>0</v>
      </c>
      <c r="M54" s="161">
        <f t="shared" si="23"/>
        <v>215532836</v>
      </c>
      <c r="N54" s="160">
        <f t="shared" si="23"/>
        <v>215532836</v>
      </c>
      <c r="O54" s="161">
        <f t="shared" si="23"/>
        <v>0</v>
      </c>
      <c r="P54" s="161">
        <f t="shared" si="23"/>
        <v>115292698</v>
      </c>
      <c r="Q54" s="161">
        <f t="shared" si="23"/>
        <v>115292698</v>
      </c>
      <c r="U54" s="128"/>
    </row>
    <row r="55" spans="1:21" ht="14.25" customHeight="1">
      <c r="A55" s="151"/>
      <c r="B55" s="151"/>
      <c r="C55" s="151"/>
      <c r="D55" s="123"/>
      <c r="E55" s="155"/>
      <c r="F55" s="125" t="s">
        <v>446</v>
      </c>
      <c r="G55" s="126"/>
      <c r="H55" s="126"/>
      <c r="I55" s="164">
        <f t="shared" ref="I55:Q55" si="24">I32+I42+I54</f>
        <v>334136787</v>
      </c>
      <c r="J55" s="164">
        <f t="shared" si="24"/>
        <v>1273015638</v>
      </c>
      <c r="K55" s="165">
        <f t="shared" si="24"/>
        <v>1607152425</v>
      </c>
      <c r="L55" s="166">
        <f t="shared" si="24"/>
        <v>215809676</v>
      </c>
      <c r="M55" s="166">
        <f t="shared" si="24"/>
        <v>829369688</v>
      </c>
      <c r="N55" s="165">
        <f t="shared" si="24"/>
        <v>1045179364</v>
      </c>
      <c r="O55" s="166">
        <f t="shared" si="24"/>
        <v>118327111</v>
      </c>
      <c r="P55" s="166">
        <f t="shared" si="24"/>
        <v>443645950</v>
      </c>
      <c r="Q55" s="166">
        <f t="shared" si="24"/>
        <v>561973061</v>
      </c>
      <c r="U55" s="128"/>
    </row>
    <row r="56" spans="1:21" ht="14.25" customHeight="1">
      <c r="A56" s="151"/>
      <c r="B56" s="151"/>
      <c r="C56" s="151"/>
      <c r="D56" s="123"/>
      <c r="E56" s="155"/>
      <c r="F56" s="125"/>
      <c r="G56" s="126"/>
      <c r="H56" s="126"/>
      <c r="I56" s="156"/>
      <c r="J56" s="156"/>
      <c r="K56" s="154"/>
      <c r="L56" s="153"/>
      <c r="M56" s="153"/>
      <c r="N56" s="154"/>
      <c r="O56" s="153"/>
      <c r="P56" s="153"/>
      <c r="Q56" s="153"/>
      <c r="U56" s="128"/>
    </row>
    <row r="57" spans="1:21" ht="14.25" customHeight="1">
      <c r="A57" s="151"/>
      <c r="B57" s="151"/>
      <c r="C57" s="151"/>
      <c r="D57" s="123"/>
      <c r="E57" s="167"/>
      <c r="F57" s="125" t="s">
        <v>447</v>
      </c>
      <c r="G57" s="126"/>
      <c r="H57" s="126"/>
      <c r="I57" s="156"/>
      <c r="J57" s="156"/>
      <c r="K57" s="154"/>
      <c r="L57" s="153"/>
      <c r="M57" s="153"/>
      <c r="N57" s="154"/>
      <c r="O57" s="153"/>
      <c r="P57" s="153"/>
      <c r="Q57" s="153"/>
      <c r="U57" s="128"/>
    </row>
    <row r="58" spans="1:21" ht="14.25" customHeight="1">
      <c r="A58" s="251">
        <v>36057</v>
      </c>
      <c r="B58" s="252">
        <v>36251</v>
      </c>
      <c r="C58" s="252"/>
      <c r="D58" s="123">
        <v>1</v>
      </c>
      <c r="E58" s="155" t="s">
        <v>448</v>
      </c>
      <c r="F58" s="125" t="s">
        <v>422</v>
      </c>
      <c r="G58" s="126"/>
      <c r="H58" s="126"/>
      <c r="I58" s="156">
        <f t="shared" ref="I58:J67" si="25">L58+O58</f>
        <v>628358</v>
      </c>
      <c r="J58" s="156">
        <f t="shared" si="25"/>
        <v>29442706</v>
      </c>
      <c r="K58" s="154">
        <f t="shared" ref="K58:K67" si="26">+I58+J58</f>
        <v>30071064</v>
      </c>
      <c r="L58" s="157">
        <v>410632</v>
      </c>
      <c r="M58" s="157">
        <v>19181923</v>
      </c>
      <c r="N58" s="154">
        <f t="shared" ref="N58:N67" si="27">+L58+M58</f>
        <v>19592555</v>
      </c>
      <c r="O58" s="157">
        <v>217726</v>
      </c>
      <c r="P58" s="157">
        <v>10260783</v>
      </c>
      <c r="Q58" s="153">
        <f t="shared" ref="Q58:Q67" si="28">O58+P58</f>
        <v>10478509</v>
      </c>
      <c r="R58" s="168"/>
      <c r="S58" s="168"/>
      <c r="U58" s="128"/>
    </row>
    <row r="59" spans="1:21" ht="14.25" customHeight="1">
      <c r="A59" s="251">
        <v>59639</v>
      </c>
      <c r="B59" s="252">
        <v>59644</v>
      </c>
      <c r="C59" s="252"/>
      <c r="D59" s="123">
        <v>1</v>
      </c>
      <c r="E59" s="155" t="s">
        <v>449</v>
      </c>
      <c r="F59" s="125" t="s">
        <v>450</v>
      </c>
      <c r="G59" s="126"/>
      <c r="H59" s="126"/>
      <c r="I59" s="156">
        <f t="shared" si="25"/>
        <v>0</v>
      </c>
      <c r="J59" s="156">
        <f t="shared" si="25"/>
        <v>0</v>
      </c>
      <c r="K59" s="154">
        <f t="shared" si="26"/>
        <v>0</v>
      </c>
      <c r="L59" s="157">
        <v>0</v>
      </c>
      <c r="M59" s="157">
        <v>0</v>
      </c>
      <c r="N59" s="154">
        <f t="shared" si="27"/>
        <v>0</v>
      </c>
      <c r="O59" s="157">
        <v>0</v>
      </c>
      <c r="P59" s="157">
        <v>0</v>
      </c>
      <c r="Q59" s="153">
        <f t="shared" si="28"/>
        <v>0</v>
      </c>
      <c r="U59" s="128"/>
    </row>
    <row r="60" spans="1:21" ht="14.25" customHeight="1">
      <c r="A60" s="251">
        <v>36058</v>
      </c>
      <c r="B60" s="252">
        <v>36252</v>
      </c>
      <c r="C60" s="252"/>
      <c r="D60" s="123">
        <v>1</v>
      </c>
      <c r="E60" s="155" t="s">
        <v>451</v>
      </c>
      <c r="F60" s="125" t="s">
        <v>424</v>
      </c>
      <c r="G60" s="126"/>
      <c r="H60" s="126"/>
      <c r="I60" s="156">
        <f t="shared" si="25"/>
        <v>61219</v>
      </c>
      <c r="J60" s="156">
        <f t="shared" si="25"/>
        <v>37691716</v>
      </c>
      <c r="K60" s="154">
        <f t="shared" si="26"/>
        <v>37752935</v>
      </c>
      <c r="L60" s="157">
        <v>39469</v>
      </c>
      <c r="M60" s="157">
        <v>24556153</v>
      </c>
      <c r="N60" s="154">
        <f t="shared" si="27"/>
        <v>24595622</v>
      </c>
      <c r="O60" s="157">
        <v>21750</v>
      </c>
      <c r="P60" s="157">
        <v>13135563</v>
      </c>
      <c r="Q60" s="153">
        <f t="shared" si="28"/>
        <v>13157313</v>
      </c>
      <c r="U60" s="128"/>
    </row>
    <row r="61" spans="1:21" ht="14.25" customHeight="1">
      <c r="A61" s="251">
        <v>36059</v>
      </c>
      <c r="B61" s="252">
        <v>444901</v>
      </c>
      <c r="C61" s="252"/>
      <c r="D61" s="123">
        <v>1</v>
      </c>
      <c r="E61" s="155" t="s">
        <v>452</v>
      </c>
      <c r="F61" s="125" t="s">
        <v>453</v>
      </c>
      <c r="G61" s="126"/>
      <c r="H61" s="126"/>
      <c r="I61" s="156">
        <f t="shared" si="25"/>
        <v>12952955</v>
      </c>
      <c r="J61" s="156">
        <f t="shared" si="25"/>
        <v>386148158</v>
      </c>
      <c r="K61" s="154">
        <f t="shared" si="26"/>
        <v>399101113</v>
      </c>
      <c r="L61" s="157">
        <v>8465856</v>
      </c>
      <c r="M61" s="157">
        <v>251575525</v>
      </c>
      <c r="N61" s="154">
        <f t="shared" si="27"/>
        <v>260041381</v>
      </c>
      <c r="O61" s="157">
        <v>4487099</v>
      </c>
      <c r="P61" s="157">
        <v>134572633</v>
      </c>
      <c r="Q61" s="153">
        <f t="shared" si="28"/>
        <v>139059732</v>
      </c>
      <c r="U61" s="128"/>
    </row>
    <row r="62" spans="1:21" ht="14.25" customHeight="1">
      <c r="A62" s="251">
        <v>36060</v>
      </c>
      <c r="B62" s="252">
        <v>36254</v>
      </c>
      <c r="C62" s="252"/>
      <c r="D62" s="123">
        <v>1</v>
      </c>
      <c r="E62" s="155">
        <v>354000</v>
      </c>
      <c r="F62" s="125" t="s">
        <v>454</v>
      </c>
      <c r="G62" s="126"/>
      <c r="H62" s="126"/>
      <c r="I62" s="156">
        <f t="shared" si="25"/>
        <v>16043804</v>
      </c>
      <c r="J62" s="156">
        <f t="shared" si="25"/>
        <v>1142818</v>
      </c>
      <c r="K62" s="154">
        <f t="shared" si="26"/>
        <v>17186622</v>
      </c>
      <c r="L62" s="157">
        <v>10484893</v>
      </c>
      <c r="M62" s="157">
        <v>744546</v>
      </c>
      <c r="N62" s="154">
        <f t="shared" si="27"/>
        <v>11229439</v>
      </c>
      <c r="O62" s="157">
        <v>5558911</v>
      </c>
      <c r="P62" s="157">
        <v>398272</v>
      </c>
      <c r="Q62" s="153">
        <f t="shared" si="28"/>
        <v>5957183</v>
      </c>
      <c r="U62" s="128"/>
    </row>
    <row r="63" spans="1:21" ht="14.25" customHeight="1">
      <c r="A63" s="251">
        <v>36061</v>
      </c>
      <c r="B63" s="252">
        <v>36255</v>
      </c>
      <c r="C63" s="252"/>
      <c r="D63" s="123">
        <v>1</v>
      </c>
      <c r="E63" s="155">
        <v>355000</v>
      </c>
      <c r="F63" s="125" t="s">
        <v>455</v>
      </c>
      <c r="G63" s="126"/>
      <c r="H63" s="126"/>
      <c r="I63" s="156">
        <f t="shared" si="25"/>
        <v>5418</v>
      </c>
      <c r="J63" s="156">
        <f t="shared" si="25"/>
        <v>386684593</v>
      </c>
      <c r="K63" s="154">
        <f t="shared" si="26"/>
        <v>386690011</v>
      </c>
      <c r="L63" s="157">
        <v>3541</v>
      </c>
      <c r="M63" s="157">
        <v>251925012</v>
      </c>
      <c r="N63" s="154">
        <f t="shared" si="27"/>
        <v>251928553</v>
      </c>
      <c r="O63" s="157">
        <v>1877</v>
      </c>
      <c r="P63" s="157">
        <v>134759581</v>
      </c>
      <c r="Q63" s="153">
        <f t="shared" si="28"/>
        <v>134761458</v>
      </c>
      <c r="U63" s="128"/>
    </row>
    <row r="64" spans="1:21" ht="14.25" customHeight="1">
      <c r="A64" s="251">
        <v>36062</v>
      </c>
      <c r="B64" s="252">
        <v>36256</v>
      </c>
      <c r="C64" s="252"/>
      <c r="D64" s="123">
        <v>1</v>
      </c>
      <c r="E64" s="155">
        <v>356000</v>
      </c>
      <c r="F64" s="125" t="s">
        <v>456</v>
      </c>
      <c r="G64" s="126"/>
      <c r="H64" s="126"/>
      <c r="I64" s="156">
        <f t="shared" si="25"/>
        <v>12584161</v>
      </c>
      <c r="J64" s="156">
        <f t="shared" si="25"/>
        <v>179434428</v>
      </c>
      <c r="K64" s="154">
        <f t="shared" si="26"/>
        <v>192018589</v>
      </c>
      <c r="L64" s="157">
        <v>8223211</v>
      </c>
      <c r="M64" s="157">
        <v>116901530</v>
      </c>
      <c r="N64" s="154">
        <f t="shared" si="27"/>
        <v>125124741</v>
      </c>
      <c r="O64" s="157">
        <v>4360950</v>
      </c>
      <c r="P64" s="157">
        <v>62532898</v>
      </c>
      <c r="Q64" s="153">
        <f t="shared" si="28"/>
        <v>66893848</v>
      </c>
      <c r="U64" s="128"/>
    </row>
    <row r="65" spans="1:21" ht="14.25" customHeight="1">
      <c r="A65" s="251">
        <v>36063</v>
      </c>
      <c r="B65" s="252">
        <v>36257</v>
      </c>
      <c r="C65" s="252"/>
      <c r="D65" s="123">
        <v>1</v>
      </c>
      <c r="E65" s="155">
        <v>357000</v>
      </c>
      <c r="F65" s="125" t="s">
        <v>457</v>
      </c>
      <c r="G65" s="126"/>
      <c r="H65" s="126"/>
      <c r="I65" s="156">
        <f t="shared" si="25"/>
        <v>0</v>
      </c>
      <c r="J65" s="156">
        <f t="shared" si="25"/>
        <v>3444321</v>
      </c>
      <c r="K65" s="154">
        <f t="shared" si="26"/>
        <v>3444321</v>
      </c>
      <c r="L65" s="157">
        <v>0</v>
      </c>
      <c r="M65" s="157">
        <v>2243975</v>
      </c>
      <c r="N65" s="154">
        <f t="shared" si="27"/>
        <v>2243975</v>
      </c>
      <c r="O65" s="157">
        <v>0</v>
      </c>
      <c r="P65" s="157">
        <v>1200346</v>
      </c>
      <c r="Q65" s="153">
        <f t="shared" si="28"/>
        <v>1200346</v>
      </c>
      <c r="U65" s="128"/>
    </row>
    <row r="66" spans="1:21" ht="14.25" customHeight="1">
      <c r="A66" s="251">
        <v>36064</v>
      </c>
      <c r="B66" s="252">
        <v>36258</v>
      </c>
      <c r="C66" s="252"/>
      <c r="D66" s="123">
        <v>1</v>
      </c>
      <c r="E66" s="155">
        <v>358000</v>
      </c>
      <c r="F66" s="125" t="s">
        <v>458</v>
      </c>
      <c r="G66" s="126"/>
      <c r="H66" s="126"/>
      <c r="I66" s="156">
        <f t="shared" si="25"/>
        <v>0</v>
      </c>
      <c r="J66" s="156">
        <f t="shared" si="25"/>
        <v>6921857</v>
      </c>
      <c r="K66" s="154">
        <f t="shared" si="26"/>
        <v>6921857</v>
      </c>
      <c r="L66" s="157">
        <v>0</v>
      </c>
      <c r="M66" s="157">
        <v>4509590</v>
      </c>
      <c r="N66" s="154">
        <f t="shared" si="27"/>
        <v>4509590</v>
      </c>
      <c r="O66" s="157">
        <v>0</v>
      </c>
      <c r="P66" s="157">
        <v>2412267</v>
      </c>
      <c r="Q66" s="153">
        <f t="shared" si="28"/>
        <v>2412267</v>
      </c>
      <c r="U66" s="128"/>
    </row>
    <row r="67" spans="1:21" ht="14.25" customHeight="1">
      <c r="A67" s="251">
        <v>36065</v>
      </c>
      <c r="B67" s="252">
        <v>36259</v>
      </c>
      <c r="C67" s="252"/>
      <c r="D67" s="123">
        <v>1</v>
      </c>
      <c r="E67" s="155">
        <v>359000</v>
      </c>
      <c r="F67" s="125" t="s">
        <v>459</v>
      </c>
      <c r="G67" s="126"/>
      <c r="H67" s="126"/>
      <c r="I67" s="156">
        <f t="shared" si="25"/>
        <v>78834</v>
      </c>
      <c r="J67" s="156">
        <f t="shared" si="25"/>
        <v>2530347</v>
      </c>
      <c r="K67" s="154">
        <f t="shared" si="26"/>
        <v>2609181</v>
      </c>
      <c r="L67" s="157">
        <v>51518</v>
      </c>
      <c r="M67" s="157">
        <v>1648521</v>
      </c>
      <c r="N67" s="154">
        <f t="shared" si="27"/>
        <v>1700039</v>
      </c>
      <c r="O67" s="157">
        <v>27316</v>
      </c>
      <c r="P67" s="157">
        <v>881826</v>
      </c>
      <c r="Q67" s="153">
        <f t="shared" si="28"/>
        <v>909142</v>
      </c>
      <c r="U67" s="128"/>
    </row>
    <row r="68" spans="1:21" ht="14.25" customHeight="1">
      <c r="A68" s="151"/>
      <c r="B68" s="151"/>
      <c r="C68" s="151"/>
      <c r="D68" s="123"/>
      <c r="E68" s="162"/>
      <c r="F68" s="125" t="s">
        <v>460</v>
      </c>
      <c r="G68" s="126"/>
      <c r="H68" s="126"/>
      <c r="I68" s="159">
        <f t="shared" ref="I68:Q68" si="29">SUM(I58:I67)</f>
        <v>42354749</v>
      </c>
      <c r="J68" s="159">
        <f t="shared" si="29"/>
        <v>1033440944</v>
      </c>
      <c r="K68" s="160">
        <f t="shared" si="29"/>
        <v>1075795693</v>
      </c>
      <c r="L68" s="161">
        <f t="shared" si="29"/>
        <v>27679120</v>
      </c>
      <c r="M68" s="161">
        <f t="shared" si="29"/>
        <v>673286775</v>
      </c>
      <c r="N68" s="160">
        <f t="shared" si="29"/>
        <v>700965895</v>
      </c>
      <c r="O68" s="161">
        <f t="shared" si="29"/>
        <v>14675629</v>
      </c>
      <c r="P68" s="161">
        <f t="shared" si="29"/>
        <v>360154169</v>
      </c>
      <c r="Q68" s="161">
        <f t="shared" si="29"/>
        <v>374829798</v>
      </c>
      <c r="U68" s="128"/>
    </row>
    <row r="69" spans="1:21" ht="14.25" customHeight="1">
      <c r="A69" s="151"/>
      <c r="B69" s="151"/>
      <c r="C69" s="151"/>
      <c r="D69" s="123"/>
      <c r="E69" s="163"/>
      <c r="F69" s="125"/>
      <c r="G69" s="126"/>
      <c r="H69" s="126"/>
      <c r="I69" s="156"/>
      <c r="J69" s="156"/>
      <c r="K69" s="154"/>
      <c r="L69" s="153"/>
      <c r="M69" s="153"/>
      <c r="N69" s="154"/>
      <c r="O69" s="153"/>
      <c r="P69" s="153"/>
      <c r="Q69" s="153"/>
      <c r="U69" s="128"/>
    </row>
    <row r="70" spans="1:21" ht="14.25" customHeight="1">
      <c r="A70" s="151"/>
      <c r="B70" s="151"/>
      <c r="C70" s="151"/>
      <c r="D70" s="123"/>
      <c r="E70" s="163"/>
      <c r="F70" s="125" t="s">
        <v>461</v>
      </c>
      <c r="G70" s="126"/>
      <c r="H70" s="126"/>
      <c r="I70" s="156"/>
      <c r="J70" s="156"/>
      <c r="K70" s="154"/>
      <c r="L70" s="153"/>
      <c r="M70" s="153"/>
      <c r="N70" s="154"/>
      <c r="O70" s="153"/>
      <c r="P70" s="153"/>
      <c r="Q70" s="153"/>
      <c r="U70" s="128"/>
    </row>
    <row r="71" spans="1:21" ht="14.25" customHeight="1">
      <c r="A71" s="253">
        <v>36069</v>
      </c>
      <c r="B71" s="254">
        <v>36263</v>
      </c>
      <c r="C71" s="254"/>
      <c r="D71" s="123">
        <v>99</v>
      </c>
      <c r="E71" s="155">
        <v>360200</v>
      </c>
      <c r="F71" s="125" t="s">
        <v>422</v>
      </c>
      <c r="G71" s="126"/>
      <c r="H71" s="126"/>
      <c r="I71" s="156">
        <f t="shared" ref="I71:I85" si="30">+L71+O71</f>
        <v>11900968</v>
      </c>
      <c r="J71" s="156">
        <f t="shared" ref="J71:J85" si="31">M71+P71</f>
        <v>0</v>
      </c>
      <c r="K71" s="154">
        <f t="shared" ref="K71:K85" si="32">+I71+J71</f>
        <v>11900968</v>
      </c>
      <c r="L71" s="157">
        <v>10371773</v>
      </c>
      <c r="M71" s="157">
        <v>0</v>
      </c>
      <c r="N71" s="154">
        <f t="shared" ref="N71:N85" si="33">+L71+M71</f>
        <v>10371773</v>
      </c>
      <c r="O71" s="157">
        <v>1529195</v>
      </c>
      <c r="P71" s="157">
        <v>0</v>
      </c>
      <c r="Q71" s="153">
        <f t="shared" ref="Q71:Q85" si="34">+O71+P71</f>
        <v>1529195</v>
      </c>
      <c r="U71" s="128"/>
    </row>
    <row r="72" spans="1:21" ht="14.25" customHeight="1">
      <c r="A72" s="253">
        <v>36070</v>
      </c>
      <c r="B72" s="254">
        <v>36264</v>
      </c>
      <c r="C72" s="254"/>
      <c r="D72" s="123">
        <v>99</v>
      </c>
      <c r="E72" s="155">
        <v>360400</v>
      </c>
      <c r="F72" s="125" t="s">
        <v>462</v>
      </c>
      <c r="G72" s="126"/>
      <c r="H72" s="126"/>
      <c r="I72" s="156">
        <f>+L72+O72</f>
        <v>4248878</v>
      </c>
      <c r="J72" s="156">
        <f t="shared" si="31"/>
        <v>0</v>
      </c>
      <c r="K72" s="154">
        <f t="shared" si="32"/>
        <v>4248878</v>
      </c>
      <c r="L72" s="157">
        <v>1468192</v>
      </c>
      <c r="M72" s="157">
        <v>0</v>
      </c>
      <c r="N72" s="154">
        <f t="shared" si="33"/>
        <v>1468192</v>
      </c>
      <c r="O72" s="157">
        <v>2780686</v>
      </c>
      <c r="P72" s="157">
        <v>0</v>
      </c>
      <c r="Q72" s="153">
        <f>+O72+P72</f>
        <v>2780686</v>
      </c>
      <c r="U72" s="128"/>
    </row>
    <row r="73" spans="1:21" ht="14.25" customHeight="1">
      <c r="A73" s="253">
        <v>423485</v>
      </c>
      <c r="B73" s="254">
        <v>423490</v>
      </c>
      <c r="C73" s="254"/>
      <c r="D73" s="123">
        <v>99</v>
      </c>
      <c r="E73" s="155">
        <v>360500</v>
      </c>
      <c r="F73" s="125" t="s">
        <v>463</v>
      </c>
      <c r="G73" s="126"/>
      <c r="H73" s="126"/>
      <c r="I73" s="156">
        <f>+L73+O73</f>
        <v>367850</v>
      </c>
      <c r="J73" s="156">
        <f t="shared" si="31"/>
        <v>0</v>
      </c>
      <c r="K73" s="154">
        <f t="shared" si="32"/>
        <v>367850</v>
      </c>
      <c r="L73" s="157">
        <v>0</v>
      </c>
      <c r="M73" s="157">
        <v>0</v>
      </c>
      <c r="N73" s="154">
        <f t="shared" si="33"/>
        <v>0</v>
      </c>
      <c r="O73" s="157">
        <v>367850</v>
      </c>
      <c r="P73" s="157">
        <v>0</v>
      </c>
      <c r="Q73" s="153">
        <f>+O73+P73</f>
        <v>367850</v>
      </c>
      <c r="U73" s="128"/>
    </row>
    <row r="74" spans="1:21" ht="14.25" customHeight="1">
      <c r="A74" s="253">
        <v>36071</v>
      </c>
      <c r="B74" s="254">
        <v>36265</v>
      </c>
      <c r="C74" s="254"/>
      <c r="D74" s="123">
        <v>99</v>
      </c>
      <c r="E74" s="155">
        <v>361000</v>
      </c>
      <c r="F74" s="125" t="s">
        <v>424</v>
      </c>
      <c r="G74" s="126"/>
      <c r="H74" s="126"/>
      <c r="I74" s="156">
        <f t="shared" si="30"/>
        <v>35687720</v>
      </c>
      <c r="J74" s="156">
        <f t="shared" si="31"/>
        <v>0</v>
      </c>
      <c r="K74" s="154">
        <f t="shared" si="32"/>
        <v>35687720</v>
      </c>
      <c r="L74" s="157">
        <v>27254897</v>
      </c>
      <c r="M74" s="157">
        <v>0</v>
      </c>
      <c r="N74" s="154">
        <f t="shared" si="33"/>
        <v>27254897</v>
      </c>
      <c r="O74" s="157">
        <v>8432823</v>
      </c>
      <c r="P74" s="157">
        <v>0</v>
      </c>
      <c r="Q74" s="153">
        <f t="shared" si="34"/>
        <v>8432823</v>
      </c>
      <c r="U74" s="128"/>
    </row>
    <row r="75" spans="1:21" ht="14.25" customHeight="1">
      <c r="A75" s="253">
        <v>36072</v>
      </c>
      <c r="B75" s="254">
        <v>36266</v>
      </c>
      <c r="C75" s="254"/>
      <c r="D75" s="123">
        <v>3</v>
      </c>
      <c r="E75" s="155">
        <v>362000</v>
      </c>
      <c r="F75" s="126" t="s">
        <v>453</v>
      </c>
      <c r="G75" s="126"/>
      <c r="H75" s="126"/>
      <c r="I75" s="156">
        <f t="shared" si="30"/>
        <v>175058019</v>
      </c>
      <c r="J75" s="156">
        <f t="shared" si="31"/>
        <v>3298019</v>
      </c>
      <c r="K75" s="154">
        <f t="shared" si="32"/>
        <v>178356038</v>
      </c>
      <c r="L75" s="157">
        <v>116029460</v>
      </c>
      <c r="M75" s="157">
        <v>2145295</v>
      </c>
      <c r="N75" s="154">
        <f t="shared" si="33"/>
        <v>118174755</v>
      </c>
      <c r="O75" s="157">
        <v>59028559</v>
      </c>
      <c r="P75" s="157">
        <v>1152724</v>
      </c>
      <c r="Q75" s="153">
        <f t="shared" si="34"/>
        <v>60181283</v>
      </c>
      <c r="U75" s="128"/>
    </row>
    <row r="76" spans="1:21" ht="14.25" customHeight="1">
      <c r="A76" s="253">
        <v>399470</v>
      </c>
      <c r="B76" s="254">
        <v>399475</v>
      </c>
      <c r="C76" s="254"/>
      <c r="D76" s="123">
        <v>99</v>
      </c>
      <c r="E76" s="155">
        <v>363000</v>
      </c>
      <c r="F76" s="125" t="s">
        <v>464</v>
      </c>
      <c r="G76" s="126"/>
      <c r="H76" s="126"/>
      <c r="I76" s="156">
        <f t="shared" si="30"/>
        <v>0</v>
      </c>
      <c r="J76" s="156">
        <f t="shared" si="31"/>
        <v>0</v>
      </c>
      <c r="K76" s="154">
        <f t="shared" si="32"/>
        <v>0</v>
      </c>
      <c r="L76" s="157">
        <v>0</v>
      </c>
      <c r="M76" s="157">
        <v>0</v>
      </c>
      <c r="N76" s="154">
        <f t="shared" si="33"/>
        <v>0</v>
      </c>
      <c r="O76" s="157">
        <v>0</v>
      </c>
      <c r="P76" s="157">
        <v>0</v>
      </c>
      <c r="Q76" s="153">
        <f t="shared" si="34"/>
        <v>0</v>
      </c>
      <c r="U76" s="128"/>
    </row>
    <row r="77" spans="1:21" ht="14.25" customHeight="1">
      <c r="A77" s="253">
        <v>36073</v>
      </c>
      <c r="B77" s="254">
        <v>36267</v>
      </c>
      <c r="C77" s="254"/>
      <c r="D77" s="123">
        <v>99</v>
      </c>
      <c r="E77" s="155">
        <v>364000</v>
      </c>
      <c r="F77" s="125" t="s">
        <v>465</v>
      </c>
      <c r="G77" s="126"/>
      <c r="H77" s="126"/>
      <c r="I77" s="156">
        <f t="shared" si="30"/>
        <v>603628903</v>
      </c>
      <c r="J77" s="156">
        <f t="shared" si="31"/>
        <v>0</v>
      </c>
      <c r="K77" s="154">
        <f t="shared" si="32"/>
        <v>603628903</v>
      </c>
      <c r="L77" s="157">
        <v>399314465</v>
      </c>
      <c r="M77" s="157">
        <v>0</v>
      </c>
      <c r="N77" s="154">
        <f t="shared" si="33"/>
        <v>399314465</v>
      </c>
      <c r="O77" s="157">
        <v>204314438</v>
      </c>
      <c r="P77" s="157">
        <v>0</v>
      </c>
      <c r="Q77" s="153">
        <f t="shared" si="34"/>
        <v>204314438</v>
      </c>
      <c r="U77" s="128"/>
    </row>
    <row r="78" spans="1:21" ht="14.25" customHeight="1">
      <c r="A78" s="253">
        <v>36074</v>
      </c>
      <c r="B78" s="254">
        <v>36268</v>
      </c>
      <c r="C78" s="254"/>
      <c r="D78" s="123">
        <v>99</v>
      </c>
      <c r="E78" s="155">
        <v>365000</v>
      </c>
      <c r="F78" s="125" t="s">
        <v>456</v>
      </c>
      <c r="G78" s="126"/>
      <c r="H78" s="126"/>
      <c r="I78" s="156">
        <f t="shared" si="30"/>
        <v>379586550</v>
      </c>
      <c r="J78" s="156">
        <f t="shared" si="31"/>
        <v>0</v>
      </c>
      <c r="K78" s="154">
        <f t="shared" si="32"/>
        <v>379586550</v>
      </c>
      <c r="L78" s="157">
        <v>238181203</v>
      </c>
      <c r="M78" s="157">
        <v>0</v>
      </c>
      <c r="N78" s="154">
        <f t="shared" si="33"/>
        <v>238181203</v>
      </c>
      <c r="O78" s="157">
        <v>141405347</v>
      </c>
      <c r="P78" s="157">
        <v>0</v>
      </c>
      <c r="Q78" s="153">
        <f t="shared" si="34"/>
        <v>141405347</v>
      </c>
      <c r="U78" s="128"/>
    </row>
    <row r="79" spans="1:21" ht="14.25" customHeight="1">
      <c r="A79" s="253">
        <v>36075</v>
      </c>
      <c r="B79" s="254">
        <v>36269</v>
      </c>
      <c r="C79" s="254"/>
      <c r="D79" s="123">
        <v>99</v>
      </c>
      <c r="E79" s="155">
        <v>366000</v>
      </c>
      <c r="F79" s="125" t="s">
        <v>457</v>
      </c>
      <c r="G79" s="126"/>
      <c r="H79" s="126"/>
      <c r="I79" s="156">
        <f t="shared" si="30"/>
        <v>181371384</v>
      </c>
      <c r="J79" s="156">
        <f t="shared" si="31"/>
        <v>0</v>
      </c>
      <c r="K79" s="154">
        <f t="shared" si="32"/>
        <v>181371384</v>
      </c>
      <c r="L79" s="157">
        <v>120732444</v>
      </c>
      <c r="M79" s="157">
        <v>0</v>
      </c>
      <c r="N79" s="154">
        <f t="shared" si="33"/>
        <v>120732444</v>
      </c>
      <c r="O79" s="157">
        <v>60638940</v>
      </c>
      <c r="P79" s="157">
        <v>0</v>
      </c>
      <c r="Q79" s="153">
        <f t="shared" si="34"/>
        <v>60638940</v>
      </c>
      <c r="U79" s="128"/>
    </row>
    <row r="80" spans="1:21" ht="14.25" customHeight="1">
      <c r="A80" s="253">
        <v>36076</v>
      </c>
      <c r="B80" s="254">
        <v>36270</v>
      </c>
      <c r="C80" s="254"/>
      <c r="D80" s="123">
        <v>99</v>
      </c>
      <c r="E80" s="155">
        <v>367000</v>
      </c>
      <c r="F80" s="125" t="s">
        <v>458</v>
      </c>
      <c r="G80" s="126"/>
      <c r="H80" s="126"/>
      <c r="I80" s="156">
        <f t="shared" si="30"/>
        <v>300315435</v>
      </c>
      <c r="J80" s="156">
        <f t="shared" si="31"/>
        <v>0</v>
      </c>
      <c r="K80" s="154">
        <f t="shared" si="32"/>
        <v>300315435</v>
      </c>
      <c r="L80" s="157">
        <v>199046744</v>
      </c>
      <c r="M80" s="157">
        <v>0</v>
      </c>
      <c r="N80" s="154">
        <f t="shared" si="33"/>
        <v>199046744</v>
      </c>
      <c r="O80" s="157">
        <v>101268691</v>
      </c>
      <c r="P80" s="157">
        <v>0</v>
      </c>
      <c r="Q80" s="153">
        <f t="shared" si="34"/>
        <v>101268691</v>
      </c>
      <c r="U80" s="128"/>
    </row>
    <row r="81" spans="1:21" ht="14.25" customHeight="1">
      <c r="A81" s="253">
        <v>36077</v>
      </c>
      <c r="B81" s="254">
        <v>36271</v>
      </c>
      <c r="C81" s="254"/>
      <c r="D81" s="123">
        <v>99</v>
      </c>
      <c r="E81" s="155">
        <v>368000</v>
      </c>
      <c r="F81" s="125" t="s">
        <v>466</v>
      </c>
      <c r="G81" s="126"/>
      <c r="H81" s="126"/>
      <c r="I81" s="156">
        <f t="shared" si="30"/>
        <v>371904771</v>
      </c>
      <c r="J81" s="156">
        <f t="shared" si="31"/>
        <v>0</v>
      </c>
      <c r="K81" s="154">
        <f t="shared" si="32"/>
        <v>371904771</v>
      </c>
      <c r="L81" s="157">
        <v>261485382</v>
      </c>
      <c r="M81" s="157">
        <v>0</v>
      </c>
      <c r="N81" s="154">
        <f t="shared" si="33"/>
        <v>261485382</v>
      </c>
      <c r="O81" s="157">
        <v>110419389</v>
      </c>
      <c r="P81" s="157">
        <v>0</v>
      </c>
      <c r="Q81" s="153">
        <f t="shared" si="34"/>
        <v>110419389</v>
      </c>
      <c r="U81" s="128"/>
    </row>
    <row r="82" spans="1:21" ht="14.25" customHeight="1">
      <c r="A82" s="253">
        <v>36078</v>
      </c>
      <c r="B82" s="254">
        <v>36272</v>
      </c>
      <c r="C82" s="254"/>
      <c r="D82" s="123">
        <v>99</v>
      </c>
      <c r="E82" s="155" t="s">
        <v>467</v>
      </c>
      <c r="F82" s="125" t="s">
        <v>468</v>
      </c>
      <c r="G82" s="126"/>
      <c r="H82" s="126"/>
      <c r="I82" s="156">
        <f t="shared" si="30"/>
        <v>231273109</v>
      </c>
      <c r="J82" s="156">
        <f t="shared" si="31"/>
        <v>0</v>
      </c>
      <c r="K82" s="154">
        <f t="shared" si="32"/>
        <v>231273109</v>
      </c>
      <c r="L82" s="157">
        <v>149319188</v>
      </c>
      <c r="M82" s="157">
        <v>0</v>
      </c>
      <c r="N82" s="154">
        <f t="shared" si="33"/>
        <v>149319188</v>
      </c>
      <c r="O82" s="157">
        <v>81953921</v>
      </c>
      <c r="P82" s="157">
        <v>0</v>
      </c>
      <c r="Q82" s="153">
        <f t="shared" si="34"/>
        <v>81953921</v>
      </c>
      <c r="U82" s="128"/>
    </row>
    <row r="83" spans="1:21" ht="14.25" customHeight="1">
      <c r="A83" s="253">
        <v>426484</v>
      </c>
      <c r="B83" s="254">
        <v>426489</v>
      </c>
      <c r="C83" s="254"/>
      <c r="D83" s="123">
        <v>99</v>
      </c>
      <c r="E83" s="155" t="s">
        <v>469</v>
      </c>
      <c r="F83" s="125" t="s">
        <v>470</v>
      </c>
      <c r="G83" s="126"/>
      <c r="H83" s="126"/>
      <c r="I83" s="156">
        <f t="shared" si="30"/>
        <v>12087956</v>
      </c>
      <c r="J83" s="156">
        <f t="shared" si="31"/>
        <v>0</v>
      </c>
      <c r="K83" s="154">
        <f t="shared" si="32"/>
        <v>12087956</v>
      </c>
      <c r="L83" s="157">
        <v>12087956</v>
      </c>
      <c r="M83" s="157">
        <v>0</v>
      </c>
      <c r="N83" s="154">
        <f t="shared" si="33"/>
        <v>12087956</v>
      </c>
      <c r="O83" s="157">
        <v>0</v>
      </c>
      <c r="P83" s="157">
        <v>0</v>
      </c>
      <c r="Q83" s="153">
        <f t="shared" si="34"/>
        <v>0</v>
      </c>
      <c r="U83" s="128"/>
    </row>
    <row r="84" spans="1:21" ht="14.25" customHeight="1">
      <c r="A84" s="253">
        <v>36079</v>
      </c>
      <c r="B84" s="254">
        <v>36273</v>
      </c>
      <c r="C84" s="254"/>
      <c r="D84" s="123">
        <v>99</v>
      </c>
      <c r="E84" s="155" t="s">
        <v>471</v>
      </c>
      <c r="F84" s="125" t="s">
        <v>472</v>
      </c>
      <c r="G84" s="126"/>
      <c r="H84" s="126"/>
      <c r="I84" s="156">
        <f t="shared" si="30"/>
        <v>88156905</v>
      </c>
      <c r="J84" s="156">
        <f t="shared" si="31"/>
        <v>0</v>
      </c>
      <c r="K84" s="154">
        <f t="shared" si="32"/>
        <v>88156905</v>
      </c>
      <c r="L84" s="157">
        <v>63361527</v>
      </c>
      <c r="M84" s="157">
        <v>0</v>
      </c>
      <c r="N84" s="154">
        <f t="shared" si="33"/>
        <v>63361527</v>
      </c>
      <c r="O84" s="157">
        <v>24795378</v>
      </c>
      <c r="P84" s="157">
        <v>0</v>
      </c>
      <c r="Q84" s="153">
        <f t="shared" si="34"/>
        <v>24795378</v>
      </c>
      <c r="U84" s="128"/>
    </row>
    <row r="85" spans="1:21" ht="14.25" customHeight="1">
      <c r="A85" s="253">
        <v>36080</v>
      </c>
      <c r="B85" s="254">
        <v>36274</v>
      </c>
      <c r="C85" s="254"/>
      <c r="D85" s="123">
        <v>99</v>
      </c>
      <c r="E85" s="155" t="s">
        <v>473</v>
      </c>
      <c r="F85" s="125" t="s">
        <v>474</v>
      </c>
      <c r="G85" s="126"/>
      <c r="H85" s="126"/>
      <c r="I85" s="156">
        <f t="shared" si="30"/>
        <v>86582057</v>
      </c>
      <c r="J85" s="156">
        <f t="shared" si="31"/>
        <v>0</v>
      </c>
      <c r="K85" s="154">
        <f t="shared" si="32"/>
        <v>86582057</v>
      </c>
      <c r="L85" s="157">
        <v>57200179</v>
      </c>
      <c r="M85" s="157">
        <v>0</v>
      </c>
      <c r="N85" s="154">
        <f t="shared" si="33"/>
        <v>57200179</v>
      </c>
      <c r="O85" s="157">
        <v>29381878</v>
      </c>
      <c r="P85" s="157">
        <v>0</v>
      </c>
      <c r="Q85" s="153">
        <f t="shared" si="34"/>
        <v>29381878</v>
      </c>
      <c r="U85" s="128"/>
    </row>
    <row r="86" spans="1:21" ht="14.25" customHeight="1">
      <c r="A86" s="151"/>
      <c r="B86" s="151"/>
      <c r="C86" s="151"/>
      <c r="D86" s="123"/>
      <c r="E86" s="162"/>
      <c r="F86" s="125" t="s">
        <v>475</v>
      </c>
      <c r="G86" s="126"/>
      <c r="H86" s="126"/>
      <c r="I86" s="159">
        <f t="shared" ref="I86:Q86" si="35">SUM(I71:I85)</f>
        <v>2482170505</v>
      </c>
      <c r="J86" s="159">
        <f t="shared" si="35"/>
        <v>3298019</v>
      </c>
      <c r="K86" s="160">
        <f t="shared" si="35"/>
        <v>2485468524</v>
      </c>
      <c r="L86" s="161">
        <f t="shared" si="35"/>
        <v>1655853410</v>
      </c>
      <c r="M86" s="161">
        <f t="shared" si="35"/>
        <v>2145295</v>
      </c>
      <c r="N86" s="160">
        <f t="shared" si="35"/>
        <v>1657998705</v>
      </c>
      <c r="O86" s="161">
        <f t="shared" si="35"/>
        <v>826317095</v>
      </c>
      <c r="P86" s="161">
        <f t="shared" si="35"/>
        <v>1152724</v>
      </c>
      <c r="Q86" s="161">
        <f t="shared" si="35"/>
        <v>827469819</v>
      </c>
      <c r="U86" s="128"/>
    </row>
    <row r="87" spans="1:21" ht="14.25" customHeight="1">
      <c r="A87" s="151"/>
      <c r="B87" s="151"/>
      <c r="C87" s="151"/>
      <c r="D87" s="123"/>
      <c r="E87" s="163"/>
      <c r="F87" s="125"/>
      <c r="G87" s="126"/>
      <c r="H87" s="126"/>
      <c r="I87" s="156"/>
      <c r="J87" s="156"/>
      <c r="K87" s="154"/>
      <c r="L87" s="153"/>
      <c r="M87" s="153"/>
      <c r="N87" s="154"/>
      <c r="O87" s="153"/>
      <c r="P87" s="153"/>
      <c r="Q87" s="153"/>
      <c r="U87" s="128"/>
    </row>
    <row r="88" spans="1:21" ht="14.25" customHeight="1">
      <c r="A88" s="151"/>
      <c r="B88" s="151"/>
      <c r="C88" s="151"/>
      <c r="D88" s="123"/>
      <c r="E88" s="163"/>
      <c r="F88" s="125" t="s">
        <v>476</v>
      </c>
      <c r="G88" s="126"/>
      <c r="H88" s="126"/>
      <c r="I88" s="156"/>
      <c r="J88" s="156"/>
      <c r="K88" s="154"/>
      <c r="L88" s="153"/>
      <c r="M88" s="153"/>
      <c r="N88" s="154"/>
      <c r="O88" s="153"/>
      <c r="P88" s="153"/>
      <c r="Q88" s="153"/>
      <c r="U88" s="128"/>
    </row>
    <row r="89" spans="1:21" ht="14.25" customHeight="1">
      <c r="A89" s="255">
        <v>36084</v>
      </c>
      <c r="B89" s="256">
        <v>36278</v>
      </c>
      <c r="C89" s="256"/>
      <c r="D89" s="123">
        <v>4</v>
      </c>
      <c r="E89" s="155" t="s">
        <v>477</v>
      </c>
      <c r="F89" s="125" t="s">
        <v>422</v>
      </c>
      <c r="G89" s="126"/>
      <c r="H89" s="126"/>
      <c r="I89" s="156">
        <f>+L89+O89</f>
        <v>1515952</v>
      </c>
      <c r="J89" s="156">
        <f t="shared" ref="J89:J99" si="36">M89+P89</f>
        <v>10248987</v>
      </c>
      <c r="K89" s="154">
        <f t="shared" ref="K89:K99" si="37">+I89+J89</f>
        <v>11764939</v>
      </c>
      <c r="L89" s="157">
        <v>811230</v>
      </c>
      <c r="M89" s="157">
        <v>6974948</v>
      </c>
      <c r="N89" s="154">
        <f t="shared" ref="N89:N99" si="38">+L89+M89</f>
        <v>7786178</v>
      </c>
      <c r="O89" s="157">
        <v>704722</v>
      </c>
      <c r="P89" s="157">
        <v>3274039</v>
      </c>
      <c r="Q89" s="153">
        <f t="shared" ref="Q89:Q99" si="39">O89+P89</f>
        <v>3978761</v>
      </c>
      <c r="U89" s="128"/>
    </row>
    <row r="90" spans="1:21" ht="14.25" customHeight="1">
      <c r="A90" s="255">
        <v>36085</v>
      </c>
      <c r="B90" s="256">
        <v>36279</v>
      </c>
      <c r="C90" s="256"/>
      <c r="D90" s="123">
        <v>4</v>
      </c>
      <c r="E90" s="155" t="s">
        <v>478</v>
      </c>
      <c r="F90" s="125" t="s">
        <v>424</v>
      </c>
      <c r="G90" s="126"/>
      <c r="H90" s="126"/>
      <c r="I90" s="156">
        <f t="shared" ref="I90:I99" si="40">L90+O90</f>
        <v>28079772</v>
      </c>
      <c r="J90" s="156">
        <f t="shared" si="36"/>
        <v>113632424</v>
      </c>
      <c r="K90" s="154">
        <f t="shared" si="37"/>
        <v>141712196</v>
      </c>
      <c r="L90" s="157">
        <v>18185387</v>
      </c>
      <c r="M90" s="157">
        <v>77332546</v>
      </c>
      <c r="N90" s="154">
        <f t="shared" si="38"/>
        <v>95517933</v>
      </c>
      <c r="O90" s="157">
        <v>9894385</v>
      </c>
      <c r="P90" s="157">
        <v>36299878</v>
      </c>
      <c r="Q90" s="153">
        <f t="shared" si="39"/>
        <v>46194263</v>
      </c>
      <c r="U90" s="128"/>
    </row>
    <row r="91" spans="1:21" ht="14.25" customHeight="1">
      <c r="A91" s="255">
        <v>36086</v>
      </c>
      <c r="B91" s="256">
        <v>36280</v>
      </c>
      <c r="C91" s="256"/>
      <c r="D91" s="123">
        <v>4</v>
      </c>
      <c r="E91" s="155" t="s">
        <v>479</v>
      </c>
      <c r="F91" s="125" t="s">
        <v>480</v>
      </c>
      <c r="G91" s="126"/>
      <c r="H91" s="126"/>
      <c r="I91" s="156">
        <f t="shared" si="40"/>
        <v>2287205</v>
      </c>
      <c r="J91" s="156">
        <f t="shared" si="36"/>
        <v>47810084</v>
      </c>
      <c r="K91" s="154">
        <f t="shared" si="37"/>
        <v>50097289</v>
      </c>
      <c r="L91" s="157">
        <v>2271669</v>
      </c>
      <c r="M91" s="157">
        <v>32537153</v>
      </c>
      <c r="N91" s="154">
        <f t="shared" si="38"/>
        <v>34808822</v>
      </c>
      <c r="O91" s="157">
        <v>15536</v>
      </c>
      <c r="P91" s="157">
        <v>15272931</v>
      </c>
      <c r="Q91" s="153">
        <f t="shared" si="39"/>
        <v>15288467</v>
      </c>
      <c r="U91" s="128"/>
    </row>
    <row r="92" spans="1:21" ht="14.25" customHeight="1">
      <c r="A92" s="255">
        <v>36087</v>
      </c>
      <c r="B92" s="256">
        <v>36281</v>
      </c>
      <c r="C92" s="256"/>
      <c r="D92" s="123">
        <v>4</v>
      </c>
      <c r="E92" s="155" t="s">
        <v>481</v>
      </c>
      <c r="F92" s="125" t="s">
        <v>482</v>
      </c>
      <c r="G92" s="126"/>
      <c r="H92" s="126"/>
      <c r="I92" s="156">
        <f t="shared" si="40"/>
        <v>40493419</v>
      </c>
      <c r="J92" s="156">
        <f t="shared" si="36"/>
        <v>33478750</v>
      </c>
      <c r="K92" s="154">
        <f t="shared" si="37"/>
        <v>73972169</v>
      </c>
      <c r="L92" s="157">
        <v>26996133</v>
      </c>
      <c r="M92" s="157">
        <v>22783963</v>
      </c>
      <c r="N92" s="154">
        <f t="shared" si="38"/>
        <v>49780096</v>
      </c>
      <c r="O92" s="157">
        <v>13497286</v>
      </c>
      <c r="P92" s="157">
        <v>10694787</v>
      </c>
      <c r="Q92" s="153">
        <f t="shared" si="39"/>
        <v>24192073</v>
      </c>
      <c r="U92" s="128"/>
    </row>
    <row r="93" spans="1:21" ht="14.25" customHeight="1">
      <c r="A93" s="255">
        <v>36088</v>
      </c>
      <c r="B93" s="256">
        <v>36282</v>
      </c>
      <c r="C93" s="256"/>
      <c r="D93" s="123">
        <v>4</v>
      </c>
      <c r="E93" s="155">
        <v>393000</v>
      </c>
      <c r="F93" s="125" t="s">
        <v>483</v>
      </c>
      <c r="G93" s="126"/>
      <c r="H93" s="126"/>
      <c r="I93" s="156">
        <f t="shared" si="40"/>
        <v>901306</v>
      </c>
      <c r="J93" s="156">
        <f t="shared" si="36"/>
        <v>4399279</v>
      </c>
      <c r="K93" s="154">
        <f t="shared" si="37"/>
        <v>5300585</v>
      </c>
      <c r="L93" s="157">
        <v>713157</v>
      </c>
      <c r="M93" s="157">
        <v>2993929</v>
      </c>
      <c r="N93" s="154">
        <f t="shared" si="38"/>
        <v>3707086</v>
      </c>
      <c r="O93" s="157">
        <v>188149</v>
      </c>
      <c r="P93" s="157">
        <v>1405350</v>
      </c>
      <c r="Q93" s="153">
        <f t="shared" si="39"/>
        <v>1593499</v>
      </c>
      <c r="U93" s="128"/>
    </row>
    <row r="94" spans="1:21" ht="14.25" customHeight="1">
      <c r="A94" s="255">
        <v>36089</v>
      </c>
      <c r="B94" s="256">
        <v>36283</v>
      </c>
      <c r="C94" s="256"/>
      <c r="D94" s="123">
        <v>4</v>
      </c>
      <c r="E94" s="155">
        <v>394000</v>
      </c>
      <c r="F94" s="125" t="s">
        <v>484</v>
      </c>
      <c r="G94" s="126"/>
      <c r="H94" s="126"/>
      <c r="I94" s="156">
        <f t="shared" si="40"/>
        <v>3496323</v>
      </c>
      <c r="J94" s="156">
        <f t="shared" si="36"/>
        <v>19354882</v>
      </c>
      <c r="K94" s="154">
        <f t="shared" si="37"/>
        <v>22851205</v>
      </c>
      <c r="L94" s="157">
        <v>2072202</v>
      </c>
      <c r="M94" s="157">
        <v>13171965</v>
      </c>
      <c r="N94" s="154">
        <f t="shared" si="38"/>
        <v>15244167</v>
      </c>
      <c r="O94" s="157">
        <v>1424121</v>
      </c>
      <c r="P94" s="157">
        <v>6182917</v>
      </c>
      <c r="Q94" s="153">
        <f t="shared" si="39"/>
        <v>7607038</v>
      </c>
      <c r="U94" s="128"/>
    </row>
    <row r="95" spans="1:21" ht="14.25" customHeight="1">
      <c r="A95" s="255">
        <v>418100</v>
      </c>
      <c r="B95" s="256">
        <v>418105</v>
      </c>
      <c r="C95" s="256"/>
      <c r="D95" s="123">
        <v>4</v>
      </c>
      <c r="E95" s="155">
        <v>394100</v>
      </c>
      <c r="F95" s="125" t="s">
        <v>485</v>
      </c>
      <c r="G95" s="126"/>
      <c r="H95" s="126"/>
      <c r="I95" s="156">
        <f t="shared" si="40"/>
        <v>0</v>
      </c>
      <c r="J95" s="156">
        <f t="shared" si="36"/>
        <v>116787</v>
      </c>
      <c r="K95" s="154">
        <f t="shared" si="37"/>
        <v>116787</v>
      </c>
      <c r="L95" s="157">
        <v>0</v>
      </c>
      <c r="M95" s="157">
        <v>79479</v>
      </c>
      <c r="N95" s="154">
        <f t="shared" si="38"/>
        <v>79479</v>
      </c>
      <c r="O95" s="157">
        <v>0</v>
      </c>
      <c r="P95" s="157">
        <v>37308</v>
      </c>
      <c r="Q95" s="153">
        <f t="shared" si="39"/>
        <v>37308</v>
      </c>
      <c r="U95" s="128"/>
    </row>
    <row r="96" spans="1:21" ht="14.25" customHeight="1">
      <c r="A96" s="255">
        <v>36090</v>
      </c>
      <c r="B96" s="256">
        <v>36284</v>
      </c>
      <c r="C96" s="256"/>
      <c r="D96" s="123">
        <v>4</v>
      </c>
      <c r="E96" s="155" t="s">
        <v>486</v>
      </c>
      <c r="F96" s="125" t="s">
        <v>487</v>
      </c>
      <c r="G96" s="126"/>
      <c r="H96" s="126"/>
      <c r="I96" s="156">
        <f t="shared" si="40"/>
        <v>401643</v>
      </c>
      <c r="J96" s="156">
        <f t="shared" si="36"/>
        <v>3793033</v>
      </c>
      <c r="K96" s="154">
        <f t="shared" si="37"/>
        <v>4194676</v>
      </c>
      <c r="L96" s="157">
        <v>398866</v>
      </c>
      <c r="M96" s="157">
        <v>2581349</v>
      </c>
      <c r="N96" s="154">
        <f t="shared" si="38"/>
        <v>2980215</v>
      </c>
      <c r="O96" s="157">
        <v>2777</v>
      </c>
      <c r="P96" s="157">
        <v>1211684</v>
      </c>
      <c r="Q96" s="153">
        <f t="shared" si="39"/>
        <v>1214461</v>
      </c>
      <c r="U96" s="128"/>
    </row>
    <row r="97" spans="1:21" ht="14.25" customHeight="1">
      <c r="A97" s="255">
        <v>36091</v>
      </c>
      <c r="B97" s="256">
        <v>36285</v>
      </c>
      <c r="C97" s="256"/>
      <c r="D97" s="123">
        <v>4</v>
      </c>
      <c r="E97" s="155" t="s">
        <v>488</v>
      </c>
      <c r="F97" s="125" t="s">
        <v>489</v>
      </c>
      <c r="G97" s="126"/>
      <c r="H97" s="126"/>
      <c r="I97" s="156">
        <f t="shared" si="40"/>
        <v>20431453</v>
      </c>
      <c r="J97" s="156">
        <f t="shared" si="36"/>
        <v>5622883</v>
      </c>
      <c r="K97" s="154">
        <f t="shared" si="37"/>
        <v>26054336</v>
      </c>
      <c r="L97" s="157">
        <v>12543331</v>
      </c>
      <c r="M97" s="157">
        <v>3826653</v>
      </c>
      <c r="N97" s="154">
        <f t="shared" si="38"/>
        <v>16369984</v>
      </c>
      <c r="O97" s="157">
        <v>7888122</v>
      </c>
      <c r="P97" s="157">
        <v>1796230</v>
      </c>
      <c r="Q97" s="153">
        <f t="shared" si="39"/>
        <v>9684352</v>
      </c>
      <c r="U97" s="128"/>
    </row>
    <row r="98" spans="1:21" ht="14.25" customHeight="1">
      <c r="A98" s="255">
        <v>36092</v>
      </c>
      <c r="B98" s="256">
        <v>36286</v>
      </c>
      <c r="C98" s="256"/>
      <c r="D98" s="123">
        <v>4</v>
      </c>
      <c r="E98" s="155" t="s">
        <v>490</v>
      </c>
      <c r="F98" s="125" t="s">
        <v>491</v>
      </c>
      <c r="G98" s="126"/>
      <c r="H98" s="126"/>
      <c r="I98" s="156">
        <f t="shared" si="40"/>
        <v>29737212</v>
      </c>
      <c r="J98" s="156">
        <f t="shared" si="36"/>
        <v>114243621</v>
      </c>
      <c r="K98" s="154">
        <f t="shared" si="37"/>
        <v>143980833</v>
      </c>
      <c r="L98" s="157">
        <v>23020491</v>
      </c>
      <c r="M98" s="157">
        <v>77748496</v>
      </c>
      <c r="N98" s="154">
        <f t="shared" si="38"/>
        <v>100768987</v>
      </c>
      <c r="O98" s="157">
        <v>6716721</v>
      </c>
      <c r="P98" s="157">
        <v>36495125</v>
      </c>
      <c r="Q98" s="153">
        <f t="shared" si="39"/>
        <v>43211846</v>
      </c>
      <c r="U98" s="128"/>
    </row>
    <row r="99" spans="1:21" ht="14.25" customHeight="1">
      <c r="A99" s="255">
        <v>36093</v>
      </c>
      <c r="B99" s="256">
        <v>36287</v>
      </c>
      <c r="C99" s="256"/>
      <c r="D99" s="123">
        <v>4</v>
      </c>
      <c r="E99" s="155">
        <v>398000</v>
      </c>
      <c r="F99" s="125" t="s">
        <v>492</v>
      </c>
      <c r="G99" s="126"/>
      <c r="H99" s="126"/>
      <c r="I99" s="156">
        <f t="shared" si="40"/>
        <v>20616</v>
      </c>
      <c r="J99" s="156">
        <f t="shared" si="36"/>
        <v>805071</v>
      </c>
      <c r="K99" s="154">
        <f t="shared" si="37"/>
        <v>825687</v>
      </c>
      <c r="L99" s="157">
        <v>0</v>
      </c>
      <c r="M99" s="157">
        <v>547891</v>
      </c>
      <c r="N99" s="154">
        <f t="shared" si="38"/>
        <v>547891</v>
      </c>
      <c r="O99" s="157">
        <v>20616</v>
      </c>
      <c r="P99" s="157">
        <v>257180</v>
      </c>
      <c r="Q99" s="153">
        <f t="shared" si="39"/>
        <v>277796</v>
      </c>
      <c r="U99" s="128"/>
    </row>
    <row r="100" spans="1:21" ht="14.25" customHeight="1">
      <c r="A100" s="151"/>
      <c r="B100" s="151"/>
      <c r="C100" s="151"/>
      <c r="D100" s="123"/>
      <c r="E100" s="162"/>
      <c r="F100" s="125" t="s">
        <v>493</v>
      </c>
      <c r="G100" s="126"/>
      <c r="H100" s="126"/>
      <c r="I100" s="159">
        <f t="shared" ref="I100:Q100" si="41">SUM(I89:I99)</f>
        <v>127364901</v>
      </c>
      <c r="J100" s="159">
        <f t="shared" si="41"/>
        <v>353505801</v>
      </c>
      <c r="K100" s="160">
        <f t="shared" si="41"/>
        <v>480870702</v>
      </c>
      <c r="L100" s="161">
        <f t="shared" si="41"/>
        <v>87012466</v>
      </c>
      <c r="M100" s="161">
        <f t="shared" si="41"/>
        <v>240578372</v>
      </c>
      <c r="N100" s="160">
        <f t="shared" si="41"/>
        <v>327590838</v>
      </c>
      <c r="O100" s="161">
        <f t="shared" si="41"/>
        <v>40352435</v>
      </c>
      <c r="P100" s="161">
        <f t="shared" si="41"/>
        <v>112927429</v>
      </c>
      <c r="Q100" s="161">
        <f t="shared" si="41"/>
        <v>153279864</v>
      </c>
      <c r="U100" s="128"/>
    </row>
    <row r="101" spans="1:21" ht="14.25" customHeight="1">
      <c r="A101" s="151"/>
      <c r="B101" s="151"/>
      <c r="C101" s="151"/>
      <c r="D101" s="123"/>
      <c r="E101" s="163"/>
      <c r="F101" s="125"/>
      <c r="G101" s="126"/>
      <c r="H101" s="126"/>
      <c r="I101" s="156"/>
      <c r="J101" s="156"/>
      <c r="K101" s="154"/>
      <c r="L101" s="153"/>
      <c r="M101" s="153"/>
      <c r="N101" s="154"/>
      <c r="O101" s="153"/>
      <c r="P101" s="153"/>
      <c r="Q101" s="153"/>
      <c r="U101" s="128"/>
    </row>
    <row r="102" spans="1:21" ht="14.25" customHeight="1">
      <c r="A102" s="151"/>
      <c r="B102" s="151"/>
      <c r="C102" s="151"/>
      <c r="D102" s="123"/>
      <c r="E102" s="163"/>
      <c r="F102" s="125" t="s">
        <v>494</v>
      </c>
      <c r="G102" s="126"/>
      <c r="H102" s="126"/>
      <c r="I102" s="164">
        <f t="shared" ref="I102:Q102" si="42">I22+I55+I68+I86+I100</f>
        <v>2998978114</v>
      </c>
      <c r="J102" s="164">
        <f>J22+J55+J68+J86+J100</f>
        <v>3016122163</v>
      </c>
      <c r="K102" s="165">
        <f t="shared" si="42"/>
        <v>6015100277</v>
      </c>
      <c r="L102" s="166">
        <f t="shared" si="42"/>
        <v>1999305844</v>
      </c>
      <c r="M102" s="166">
        <f t="shared" si="42"/>
        <v>1982842772</v>
      </c>
      <c r="N102" s="165">
        <f t="shared" si="42"/>
        <v>3982148616</v>
      </c>
      <c r="O102" s="166">
        <f t="shared" si="42"/>
        <v>999672270</v>
      </c>
      <c r="P102" s="166">
        <f t="shared" si="42"/>
        <v>1033279391</v>
      </c>
      <c r="Q102" s="166">
        <f t="shared" si="42"/>
        <v>2032951661</v>
      </c>
      <c r="U102" s="128"/>
    </row>
    <row r="103" spans="1:21" ht="14.25" customHeight="1">
      <c r="A103" s="151"/>
      <c r="B103" s="151"/>
      <c r="C103" s="151"/>
      <c r="D103" s="123"/>
      <c r="E103" s="163"/>
      <c r="F103" s="125"/>
      <c r="G103" s="126"/>
      <c r="H103" s="126"/>
      <c r="I103" s="156"/>
      <c r="J103" s="156"/>
      <c r="K103" s="154"/>
      <c r="L103" s="153"/>
      <c r="M103" s="153"/>
      <c r="N103" s="154"/>
      <c r="O103" s="153"/>
      <c r="P103" s="153"/>
      <c r="Q103" s="153"/>
      <c r="U103" s="128"/>
    </row>
    <row r="104" spans="1:21" ht="14.25" customHeight="1">
      <c r="A104" s="151"/>
      <c r="B104" s="151"/>
      <c r="C104" s="151"/>
      <c r="D104" s="123"/>
      <c r="E104" s="163"/>
      <c r="F104" s="125"/>
      <c r="G104" s="126"/>
      <c r="H104" s="126"/>
      <c r="I104" s="156"/>
      <c r="J104" s="156"/>
      <c r="K104" s="154"/>
      <c r="L104" s="153"/>
      <c r="M104" s="153"/>
      <c r="N104" s="154"/>
      <c r="O104" s="153"/>
      <c r="P104" s="153"/>
      <c r="Q104" s="153"/>
      <c r="U104" s="128"/>
    </row>
    <row r="105" spans="1:21" ht="14.25" customHeight="1">
      <c r="A105" s="151"/>
      <c r="B105" s="151"/>
      <c r="C105" s="151"/>
      <c r="D105" s="123"/>
      <c r="E105" s="163"/>
      <c r="F105" s="125" t="s">
        <v>495</v>
      </c>
      <c r="G105" s="126"/>
      <c r="H105" s="126"/>
      <c r="I105" s="156"/>
      <c r="J105" s="156"/>
      <c r="K105" s="154"/>
      <c r="L105" s="153"/>
      <c r="M105" s="153"/>
      <c r="N105" s="154"/>
      <c r="O105" s="153"/>
      <c r="P105" s="153"/>
      <c r="Q105" s="153"/>
      <c r="U105" s="128"/>
    </row>
    <row r="106" spans="1:21" ht="14.25" customHeight="1">
      <c r="A106" s="257"/>
      <c r="B106" s="258"/>
      <c r="C106" s="258"/>
      <c r="D106" s="123" t="s">
        <v>496</v>
      </c>
      <c r="E106" s="163"/>
      <c r="F106" s="125" t="s">
        <v>497</v>
      </c>
      <c r="G106" s="126"/>
      <c r="H106" s="126"/>
      <c r="I106" s="156">
        <f t="shared" ref="I106:I111" si="43">+L106+O106</f>
        <v>-305335953</v>
      </c>
      <c r="J106" s="156">
        <f t="shared" ref="J106:J111" si="44">M106+P106</f>
        <v>-79835286</v>
      </c>
      <c r="K106" s="154">
        <f t="shared" ref="K106:K111" si="45">+I106+J106</f>
        <v>-385171239</v>
      </c>
      <c r="L106" s="153">
        <f>'[2]E-ADEP'!M11+'[2]E-ADEP'!M12+'[2]E-ADEP'!M13</f>
        <v>-203015533</v>
      </c>
      <c r="M106" s="153">
        <f>'[2]E-ADEP'!N11</f>
        <v>-52012689</v>
      </c>
      <c r="N106" s="154">
        <f t="shared" ref="N106:N111" si="46">+L106+M106</f>
        <v>-255028222</v>
      </c>
      <c r="O106" s="153">
        <f>'[2]E-ADEP'!P11+'[2]E-ADEP'!P12+'[2]E-ADEP'!P13</f>
        <v>-102320420</v>
      </c>
      <c r="P106" s="153">
        <f>'[2]E-ADEP'!Q11</f>
        <v>-27822597</v>
      </c>
      <c r="Q106" s="153">
        <f t="shared" ref="Q106:Q111" si="47">+O106+P106</f>
        <v>-130143017</v>
      </c>
      <c r="T106" s="128"/>
      <c r="U106" s="128"/>
    </row>
    <row r="107" spans="1:21" ht="14.25" customHeight="1">
      <c r="A107" s="257"/>
      <c r="B107" s="258"/>
      <c r="C107" s="258"/>
      <c r="D107" s="123" t="s">
        <v>496</v>
      </c>
      <c r="E107" s="155"/>
      <c r="F107" s="125" t="s">
        <v>498</v>
      </c>
      <c r="G107" s="126"/>
      <c r="H107" s="126"/>
      <c r="I107" s="156">
        <f t="shared" si="43"/>
        <v>0</v>
      </c>
      <c r="J107" s="156">
        <f t="shared" si="44"/>
        <v>-211259287</v>
      </c>
      <c r="K107" s="154">
        <f t="shared" si="45"/>
        <v>-211259287</v>
      </c>
      <c r="L107" s="153">
        <f>'[2]E-ADEP'!M14</f>
        <v>0</v>
      </c>
      <c r="M107" s="153">
        <f>'[2]E-ADEP'!N14</f>
        <v>-137635425</v>
      </c>
      <c r="N107" s="154">
        <f t="shared" si="46"/>
        <v>-137635425</v>
      </c>
      <c r="O107" s="153">
        <f>'[2]E-ADEP'!P14</f>
        <v>0</v>
      </c>
      <c r="P107" s="153">
        <f>'[2]E-ADEP'!Q14</f>
        <v>-73623862</v>
      </c>
      <c r="Q107" s="153">
        <f t="shared" si="47"/>
        <v>-73623862</v>
      </c>
      <c r="U107" s="128"/>
    </row>
    <row r="108" spans="1:21" ht="14.25" customHeight="1">
      <c r="A108" s="257"/>
      <c r="B108" s="258"/>
      <c r="C108" s="258"/>
      <c r="D108" s="123" t="s">
        <v>496</v>
      </c>
      <c r="E108" s="163"/>
      <c r="F108" s="125" t="s">
        <v>499</v>
      </c>
      <c r="G108" s="126"/>
      <c r="H108" s="126"/>
      <c r="I108" s="156">
        <f t="shared" si="43"/>
        <v>0</v>
      </c>
      <c r="J108" s="156">
        <f t="shared" si="44"/>
        <v>-184897868</v>
      </c>
      <c r="K108" s="154">
        <f t="shared" si="45"/>
        <v>-184897868</v>
      </c>
      <c r="L108" s="153">
        <f>'[2]E-ADEP'!M15</f>
        <v>0</v>
      </c>
      <c r="M108" s="153">
        <f>'[2]E-ADEP'!N15</f>
        <v>-120460961</v>
      </c>
      <c r="N108" s="154">
        <f t="shared" si="46"/>
        <v>-120460961</v>
      </c>
      <c r="O108" s="153">
        <f>'[2]E-ADEP'!P15</f>
        <v>0</v>
      </c>
      <c r="P108" s="153">
        <f>'[2]E-ADEP'!Q15</f>
        <v>-64436907</v>
      </c>
      <c r="Q108" s="153">
        <f t="shared" si="47"/>
        <v>-64436907</v>
      </c>
      <c r="U108" s="128"/>
    </row>
    <row r="109" spans="1:21" ht="14.25" customHeight="1">
      <c r="A109" s="257"/>
      <c r="B109" s="258"/>
      <c r="C109" s="258"/>
      <c r="D109" s="123" t="s">
        <v>496</v>
      </c>
      <c r="E109" s="163"/>
      <c r="F109" s="125" t="s">
        <v>500</v>
      </c>
      <c r="G109" s="126"/>
      <c r="H109" s="126"/>
      <c r="I109" s="156">
        <f t="shared" si="43"/>
        <v>-28476927</v>
      </c>
      <c r="J109" s="156">
        <f t="shared" si="44"/>
        <v>-266143962</v>
      </c>
      <c r="K109" s="154">
        <f t="shared" si="45"/>
        <v>-294620889</v>
      </c>
      <c r="L109" s="153">
        <f>'[2]E-ADEP'!M22</f>
        <v>-17498698</v>
      </c>
      <c r="M109" s="153">
        <f>'[2]E-ADEP'!N22</f>
        <v>-173392791</v>
      </c>
      <c r="N109" s="154">
        <f t="shared" si="46"/>
        <v>-190891489</v>
      </c>
      <c r="O109" s="153">
        <f>'[2]E-ADEP'!P22</f>
        <v>-10978229</v>
      </c>
      <c r="P109" s="153">
        <f>'[2]E-ADEP'!Q22</f>
        <v>-92751171</v>
      </c>
      <c r="Q109" s="153">
        <f t="shared" si="47"/>
        <v>-103729400</v>
      </c>
      <c r="U109" s="128"/>
    </row>
    <row r="110" spans="1:21" ht="14.25" customHeight="1">
      <c r="A110" s="257"/>
      <c r="B110" s="258"/>
      <c r="C110" s="258"/>
      <c r="D110" s="123" t="s">
        <v>496</v>
      </c>
      <c r="E110" s="163"/>
      <c r="F110" s="125" t="s">
        <v>65</v>
      </c>
      <c r="G110" s="126"/>
      <c r="H110" s="126"/>
      <c r="I110" s="156">
        <f t="shared" si="43"/>
        <v>-812832906</v>
      </c>
      <c r="J110" s="156">
        <f t="shared" si="44"/>
        <v>-617296</v>
      </c>
      <c r="K110" s="154">
        <f t="shared" si="45"/>
        <v>-813450202</v>
      </c>
      <c r="L110" s="153">
        <f>'[2]E-ADEP'!M28</f>
        <v>-509020882</v>
      </c>
      <c r="M110" s="153">
        <f>'[2]E-ADEP'!N28</f>
        <v>-401539</v>
      </c>
      <c r="N110" s="154">
        <f t="shared" si="46"/>
        <v>-509422421</v>
      </c>
      <c r="O110" s="153">
        <f>'[2]E-ADEP'!P28</f>
        <v>-303812024</v>
      </c>
      <c r="P110" s="153">
        <f>'[2]E-ADEP'!Q28</f>
        <v>-215757</v>
      </c>
      <c r="Q110" s="153">
        <f t="shared" si="47"/>
        <v>-304027781</v>
      </c>
      <c r="U110" s="128"/>
    </row>
    <row r="111" spans="1:21" ht="14.25" customHeight="1">
      <c r="A111" s="257"/>
      <c r="B111" s="258"/>
      <c r="C111" s="258"/>
      <c r="D111" s="123" t="s">
        <v>496</v>
      </c>
      <c r="E111" s="163"/>
      <c r="F111" s="125" t="s">
        <v>66</v>
      </c>
      <c r="G111" s="126"/>
      <c r="H111" s="126"/>
      <c r="I111" s="156">
        <f t="shared" si="43"/>
        <v>-52673720</v>
      </c>
      <c r="J111" s="156">
        <f t="shared" si="44"/>
        <v>-119122662</v>
      </c>
      <c r="K111" s="154">
        <f t="shared" si="45"/>
        <v>-171796382</v>
      </c>
      <c r="L111" s="153">
        <f>'[2]E-ADEP'!M55</f>
        <v>-35246167</v>
      </c>
      <c r="M111" s="153">
        <f>'[2]E-ADEP'!N55</f>
        <v>-81068928</v>
      </c>
      <c r="N111" s="154">
        <f t="shared" si="46"/>
        <v>-116315095</v>
      </c>
      <c r="O111" s="153">
        <f>'[2]E-ADEP'!P55</f>
        <v>-17427553</v>
      </c>
      <c r="P111" s="153">
        <f>'[2]E-ADEP'!Q55</f>
        <v>-38053734</v>
      </c>
      <c r="Q111" s="153">
        <f t="shared" si="47"/>
        <v>-55481287</v>
      </c>
      <c r="U111" s="128"/>
    </row>
    <row r="112" spans="1:21" ht="14.25" customHeight="1">
      <c r="A112" s="151"/>
      <c r="B112" s="151"/>
      <c r="C112" s="151"/>
      <c r="D112" s="123"/>
      <c r="E112" s="124"/>
      <c r="F112" s="125" t="s">
        <v>501</v>
      </c>
      <c r="G112" s="126"/>
      <c r="H112" s="126"/>
      <c r="I112" s="159">
        <f t="shared" ref="I112:Q112" si="48">SUM(I106:I111)</f>
        <v>-1199319506</v>
      </c>
      <c r="J112" s="159">
        <f t="shared" si="48"/>
        <v>-861876361</v>
      </c>
      <c r="K112" s="160">
        <f t="shared" si="48"/>
        <v>-2061195867</v>
      </c>
      <c r="L112" s="161">
        <f t="shared" si="48"/>
        <v>-764781280</v>
      </c>
      <c r="M112" s="161">
        <f t="shared" si="48"/>
        <v>-564972333</v>
      </c>
      <c r="N112" s="160">
        <f t="shared" si="48"/>
        <v>-1329753613</v>
      </c>
      <c r="O112" s="161">
        <f t="shared" si="48"/>
        <v>-434538226</v>
      </c>
      <c r="P112" s="161">
        <f t="shared" si="48"/>
        <v>-296904028</v>
      </c>
      <c r="Q112" s="161">
        <f t="shared" si="48"/>
        <v>-731442254</v>
      </c>
      <c r="U112" s="128"/>
    </row>
    <row r="113" spans="1:21" ht="14.25" customHeight="1">
      <c r="A113" s="151"/>
      <c r="B113" s="151"/>
      <c r="C113" s="151"/>
      <c r="D113" s="123"/>
      <c r="E113" s="124"/>
      <c r="F113" s="125"/>
      <c r="G113" s="126"/>
      <c r="H113" s="126"/>
      <c r="I113" s="156"/>
      <c r="J113" s="156"/>
      <c r="K113" s="154"/>
      <c r="L113" s="153"/>
      <c r="M113" s="153"/>
      <c r="N113" s="154"/>
      <c r="O113" s="153"/>
      <c r="P113" s="153"/>
      <c r="Q113" s="153"/>
      <c r="U113" s="128"/>
    </row>
    <row r="114" spans="1:21" ht="14.25" customHeight="1">
      <c r="A114" s="151"/>
      <c r="B114" s="151"/>
      <c r="C114" s="151"/>
      <c r="D114" s="123"/>
      <c r="E114" s="124"/>
      <c r="F114" s="125" t="s">
        <v>502</v>
      </c>
      <c r="G114" s="126"/>
      <c r="H114" s="126"/>
      <c r="I114" s="156"/>
      <c r="J114" s="156"/>
      <c r="K114" s="154"/>
      <c r="L114" s="153"/>
      <c r="M114" s="153"/>
      <c r="N114" s="154"/>
      <c r="O114" s="153"/>
      <c r="P114" s="153"/>
      <c r="Q114" s="153"/>
      <c r="U114" s="128"/>
    </row>
    <row r="115" spans="1:21" ht="14.25" customHeight="1">
      <c r="A115" s="259"/>
      <c r="B115" s="260"/>
      <c r="C115" s="260"/>
      <c r="D115" s="123" t="s">
        <v>503</v>
      </c>
      <c r="E115" s="163"/>
      <c r="F115" s="125" t="s">
        <v>504</v>
      </c>
      <c r="G115" s="126"/>
      <c r="H115" s="126"/>
      <c r="I115" s="156">
        <f t="shared" ref="I115:J119" si="49">L115+O115</f>
        <v>0</v>
      </c>
      <c r="J115" s="156">
        <f t="shared" si="49"/>
        <v>-20242927</v>
      </c>
      <c r="K115" s="154">
        <f t="shared" ref="K115:K119" si="50">+I115+J115</f>
        <v>-20242927</v>
      </c>
      <c r="L115" s="153">
        <f>'[2]E-AAMT'!W13</f>
        <v>0</v>
      </c>
      <c r="M115" s="153">
        <f>'[2]E-AAMT'!X13</f>
        <v>-13188267</v>
      </c>
      <c r="N115" s="154">
        <f t="shared" ref="N115:N119" si="51">+L115+M115</f>
        <v>-13188267</v>
      </c>
      <c r="O115" s="153">
        <f>'[2]E-AAMT'!Z13</f>
        <v>0</v>
      </c>
      <c r="P115" s="153">
        <f>'[2]E-AAMT'!AA13</f>
        <v>-7054660</v>
      </c>
      <c r="Q115" s="153">
        <f t="shared" ref="Q115:Q119" si="52">O115+P115</f>
        <v>-7054660</v>
      </c>
      <c r="T115" s="128"/>
      <c r="U115" s="128"/>
    </row>
    <row r="116" spans="1:21" ht="14.25" customHeight="1">
      <c r="A116" s="259"/>
      <c r="B116" s="260"/>
      <c r="C116" s="260"/>
      <c r="D116" s="123" t="s">
        <v>503</v>
      </c>
      <c r="E116" s="163"/>
      <c r="F116" s="125" t="s">
        <v>505</v>
      </c>
      <c r="G116" s="126"/>
      <c r="H116" s="126"/>
      <c r="I116" s="156">
        <f t="shared" si="49"/>
        <v>-635570</v>
      </c>
      <c r="J116" s="156">
        <f t="shared" si="49"/>
        <v>0</v>
      </c>
      <c r="K116" s="154">
        <f t="shared" si="50"/>
        <v>-635570</v>
      </c>
      <c r="L116" s="153">
        <f>'[2]E-AAMT'!W18</f>
        <v>-635570</v>
      </c>
      <c r="M116" s="153">
        <f>'[2]E-AAMT'!X18</f>
        <v>0</v>
      </c>
      <c r="N116" s="154">
        <f t="shared" si="51"/>
        <v>-635570</v>
      </c>
      <c r="O116" s="153">
        <f>'[2]E-AAMT'!Z18</f>
        <v>0</v>
      </c>
      <c r="P116" s="153">
        <f>'[2]E-AAMT'!AA18</f>
        <v>0</v>
      </c>
      <c r="Q116" s="153">
        <f t="shared" si="52"/>
        <v>0</v>
      </c>
      <c r="T116" s="128"/>
      <c r="U116" s="128"/>
    </row>
    <row r="117" spans="1:21" ht="14.25" customHeight="1">
      <c r="A117" s="259"/>
      <c r="B117" s="260"/>
      <c r="C117" s="260"/>
      <c r="D117" s="123" t="s">
        <v>503</v>
      </c>
      <c r="E117" s="163"/>
      <c r="F117" s="125" t="s">
        <v>506</v>
      </c>
      <c r="G117" s="126"/>
      <c r="H117" s="126"/>
      <c r="I117" s="156">
        <f t="shared" si="49"/>
        <v>0</v>
      </c>
      <c r="J117" s="156">
        <f t="shared" si="49"/>
        <v>-4169233</v>
      </c>
      <c r="K117" s="154">
        <f t="shared" si="50"/>
        <v>-4169233</v>
      </c>
      <c r="L117" s="153">
        <f>'[2]E-AAMT'!W26</f>
        <v>0</v>
      </c>
      <c r="M117" s="153">
        <f>'[2]E-AAMT'!X26</f>
        <v>-2833731</v>
      </c>
      <c r="N117" s="154">
        <f t="shared" si="51"/>
        <v>-2833731</v>
      </c>
      <c r="O117" s="153">
        <f>'[2]E-AAMT'!Z26</f>
        <v>0</v>
      </c>
      <c r="P117" s="153">
        <f>'[2]E-AAMT'!AA26</f>
        <v>-1335502</v>
      </c>
      <c r="Q117" s="153">
        <f t="shared" si="52"/>
        <v>-1335502</v>
      </c>
      <c r="T117" s="128"/>
      <c r="U117" s="128"/>
    </row>
    <row r="118" spans="1:21" ht="14.25" customHeight="1">
      <c r="A118" s="259"/>
      <c r="B118" s="260"/>
      <c r="C118" s="260"/>
      <c r="D118" s="123" t="s">
        <v>503</v>
      </c>
      <c r="E118" s="163"/>
      <c r="F118" s="125" t="s">
        <v>507</v>
      </c>
      <c r="G118" s="126"/>
      <c r="H118" s="126"/>
      <c r="I118" s="156">
        <f t="shared" si="49"/>
        <v>-5440438</v>
      </c>
      <c r="J118" s="156">
        <f t="shared" si="49"/>
        <v>-146724240</v>
      </c>
      <c r="K118" s="154">
        <f t="shared" si="50"/>
        <v>-152164678</v>
      </c>
      <c r="L118" s="153">
        <f>'[2]E-AAMT'!W39</f>
        <v>-5440438</v>
      </c>
      <c r="M118" s="153">
        <f>'[2]E-AAMT'!X39</f>
        <v>-99853182</v>
      </c>
      <c r="N118" s="154">
        <f t="shared" si="51"/>
        <v>-105293620</v>
      </c>
      <c r="O118" s="153">
        <f>'[2]E-AAMT'!Z39</f>
        <v>0</v>
      </c>
      <c r="P118" s="153">
        <f>'[2]E-AAMT'!AA39</f>
        <v>-46871058</v>
      </c>
      <c r="Q118" s="153">
        <f t="shared" si="52"/>
        <v>-46871058</v>
      </c>
      <c r="T118" s="128"/>
      <c r="U118" s="128"/>
    </row>
    <row r="119" spans="1:21" ht="14.25" customHeight="1">
      <c r="A119" s="259"/>
      <c r="B119" s="260"/>
      <c r="C119" s="260"/>
      <c r="D119" s="123" t="s">
        <v>503</v>
      </c>
      <c r="E119" s="163"/>
      <c r="F119" s="125" t="s">
        <v>508</v>
      </c>
      <c r="G119" s="126"/>
      <c r="H119" s="126"/>
      <c r="I119" s="156">
        <f t="shared" si="49"/>
        <v>0</v>
      </c>
      <c r="J119" s="156">
        <f t="shared" si="49"/>
        <v>-1791338</v>
      </c>
      <c r="K119" s="154">
        <f t="shared" si="50"/>
        <v>-1791338</v>
      </c>
      <c r="L119" s="153">
        <f>'[2]E-AAMT'!W53</f>
        <v>0</v>
      </c>
      <c r="M119" s="153">
        <f>'[2]E-AAMT'!X53</f>
        <v>-1219095</v>
      </c>
      <c r="N119" s="154">
        <f t="shared" si="51"/>
        <v>-1219095</v>
      </c>
      <c r="O119" s="153">
        <f>'[2]E-AAMT'!Z53</f>
        <v>0</v>
      </c>
      <c r="P119" s="153">
        <f>'[2]E-AAMT'!AA53</f>
        <v>-572243</v>
      </c>
      <c r="Q119" s="153">
        <f t="shared" si="52"/>
        <v>-572243</v>
      </c>
      <c r="T119" s="128"/>
      <c r="U119" s="128"/>
    </row>
    <row r="120" spans="1:21" ht="14.25" customHeight="1">
      <c r="A120" s="151"/>
      <c r="B120" s="151"/>
      <c r="C120" s="151"/>
      <c r="D120" s="123"/>
      <c r="E120" s="163"/>
      <c r="F120" s="125" t="s">
        <v>509</v>
      </c>
      <c r="G120" s="126"/>
      <c r="H120" s="126"/>
      <c r="I120" s="159">
        <f t="shared" ref="I120:Q120" si="53">SUM(I115:I119)</f>
        <v>-6076008</v>
      </c>
      <c r="J120" s="159">
        <f t="shared" si="53"/>
        <v>-172927738</v>
      </c>
      <c r="K120" s="160">
        <f t="shared" si="53"/>
        <v>-179003746</v>
      </c>
      <c r="L120" s="169">
        <f t="shared" si="53"/>
        <v>-6076008</v>
      </c>
      <c r="M120" s="161">
        <f t="shared" si="53"/>
        <v>-117094275</v>
      </c>
      <c r="N120" s="160">
        <f t="shared" si="53"/>
        <v>-123170283</v>
      </c>
      <c r="O120" s="169">
        <f t="shared" si="53"/>
        <v>0</v>
      </c>
      <c r="P120" s="161">
        <f t="shared" si="53"/>
        <v>-55833463</v>
      </c>
      <c r="Q120" s="161">
        <f t="shared" si="53"/>
        <v>-55833463</v>
      </c>
      <c r="U120" s="128"/>
    </row>
    <row r="121" spans="1:21" ht="14.25" customHeight="1">
      <c r="A121" s="151"/>
      <c r="B121" s="151"/>
      <c r="C121" s="151"/>
      <c r="D121" s="123"/>
      <c r="E121" s="163"/>
      <c r="F121" s="125"/>
      <c r="G121" s="126"/>
      <c r="H121" s="126"/>
      <c r="I121" s="156"/>
      <c r="J121" s="156"/>
      <c r="K121" s="154"/>
      <c r="L121" s="153"/>
      <c r="M121" s="153"/>
      <c r="N121" s="154"/>
      <c r="O121" s="153"/>
      <c r="P121" s="153"/>
      <c r="Q121" s="153"/>
      <c r="U121" s="128"/>
    </row>
    <row r="122" spans="1:21" ht="14.25" customHeight="1">
      <c r="A122" s="151"/>
      <c r="B122" s="151"/>
      <c r="C122" s="151"/>
      <c r="D122" s="123"/>
      <c r="E122" s="163"/>
      <c r="F122" s="125" t="s">
        <v>510</v>
      </c>
      <c r="G122" s="126"/>
      <c r="H122" s="126"/>
      <c r="I122" s="156">
        <f>(I112+I120)</f>
        <v>-1205395514</v>
      </c>
      <c r="J122" s="156">
        <f t="shared" ref="J122:Q122" si="54">(J112+J120)</f>
        <v>-1034804099</v>
      </c>
      <c r="K122" s="154">
        <f t="shared" si="54"/>
        <v>-2240199613</v>
      </c>
      <c r="L122" s="153">
        <f t="shared" si="54"/>
        <v>-770857288</v>
      </c>
      <c r="M122" s="153">
        <f t="shared" si="54"/>
        <v>-682066608</v>
      </c>
      <c r="N122" s="154">
        <f>(N112+N120)</f>
        <v>-1452923896</v>
      </c>
      <c r="O122" s="153">
        <f t="shared" si="54"/>
        <v>-434538226</v>
      </c>
      <c r="P122" s="153">
        <f t="shared" si="54"/>
        <v>-352737491</v>
      </c>
      <c r="Q122" s="153">
        <f t="shared" si="54"/>
        <v>-787275717</v>
      </c>
      <c r="U122" s="128"/>
    </row>
    <row r="123" spans="1:21" ht="14.25" customHeight="1">
      <c r="A123" s="151"/>
      <c r="B123" s="151"/>
      <c r="C123" s="151"/>
      <c r="D123" s="123"/>
      <c r="E123" s="163"/>
      <c r="F123" s="125"/>
      <c r="G123" s="126"/>
      <c r="H123" s="126"/>
      <c r="I123" s="156"/>
      <c r="J123" s="156"/>
      <c r="K123" s="154"/>
      <c r="L123" s="153"/>
      <c r="M123" s="153"/>
      <c r="N123" s="154"/>
      <c r="O123" s="153"/>
      <c r="P123" s="153"/>
      <c r="Q123" s="153"/>
      <c r="U123" s="128"/>
    </row>
    <row r="124" spans="1:21" ht="14.25" customHeight="1">
      <c r="A124" s="151"/>
      <c r="B124" s="151"/>
      <c r="C124" s="151"/>
      <c r="D124" s="123"/>
      <c r="E124" s="124"/>
      <c r="F124" s="125" t="s">
        <v>511</v>
      </c>
      <c r="G124" s="126"/>
      <c r="H124" s="126"/>
      <c r="I124" s="159">
        <f>I102+I122</f>
        <v>1793582600</v>
      </c>
      <c r="J124" s="159">
        <f t="shared" ref="J124:Q124" si="55">J102+J122</f>
        <v>1981318064</v>
      </c>
      <c r="K124" s="160">
        <f t="shared" si="55"/>
        <v>3774900664</v>
      </c>
      <c r="L124" s="161">
        <f t="shared" si="55"/>
        <v>1228448556</v>
      </c>
      <c r="M124" s="161">
        <f t="shared" si="55"/>
        <v>1300776164</v>
      </c>
      <c r="N124" s="160">
        <f t="shared" si="55"/>
        <v>2529224720</v>
      </c>
      <c r="O124" s="161">
        <f t="shared" si="55"/>
        <v>565134044</v>
      </c>
      <c r="P124" s="161">
        <f t="shared" si="55"/>
        <v>680541900</v>
      </c>
      <c r="Q124" s="161">
        <f t="shared" si="55"/>
        <v>1245675944</v>
      </c>
      <c r="U124" s="128"/>
    </row>
    <row r="125" spans="1:21" ht="14.25" customHeight="1">
      <c r="A125" s="151"/>
      <c r="B125" s="151"/>
      <c r="C125" s="151"/>
      <c r="D125" s="123"/>
      <c r="E125" s="124"/>
      <c r="F125" s="125"/>
      <c r="G125" s="126"/>
      <c r="H125" s="126"/>
      <c r="I125" s="156"/>
      <c r="J125" s="156"/>
      <c r="K125" s="170"/>
      <c r="L125" s="153"/>
      <c r="M125" s="153"/>
      <c r="N125" s="170"/>
      <c r="O125" s="153"/>
      <c r="P125" s="153"/>
      <c r="Q125" s="153" t="str">
        <f>IF(Q124+N124-K124=0," ","ERROR")</f>
        <v xml:space="preserve"> </v>
      </c>
      <c r="U125" s="128"/>
    </row>
    <row r="126" spans="1:21" s="168" customFormat="1" ht="14.25" customHeight="1">
      <c r="A126" s="261">
        <v>35701</v>
      </c>
      <c r="B126" s="262">
        <v>35958</v>
      </c>
      <c r="C126" s="262"/>
      <c r="D126" s="158"/>
      <c r="E126" s="171"/>
      <c r="F126" s="172" t="s">
        <v>512</v>
      </c>
      <c r="G126" s="173"/>
      <c r="H126" s="173"/>
      <c r="I126" s="156"/>
      <c r="J126" s="156"/>
      <c r="K126" s="174"/>
      <c r="L126" s="156"/>
      <c r="M126" s="156"/>
      <c r="N126" s="154"/>
      <c r="O126" s="156"/>
      <c r="P126" s="156"/>
      <c r="Q126" s="156"/>
      <c r="U126" s="175"/>
    </row>
    <row r="127" spans="1:21" s="168" customFormat="1" ht="15" customHeight="1">
      <c r="A127" s="261">
        <v>174070</v>
      </c>
      <c r="B127" s="262">
        <v>174075</v>
      </c>
      <c r="C127" s="262"/>
      <c r="D127" s="158">
        <v>12</v>
      </c>
      <c r="E127" s="173"/>
      <c r="F127" s="171" t="s">
        <v>513</v>
      </c>
      <c r="G127" s="173"/>
      <c r="H127" s="173"/>
      <c r="I127" s="157">
        <f>L127+O127</f>
        <v>0</v>
      </c>
      <c r="J127" s="157">
        <f>M127+P127</f>
        <v>0</v>
      </c>
      <c r="K127" s="154">
        <f>+I127+J127</f>
        <v>0</v>
      </c>
      <c r="L127" s="157">
        <v>0</v>
      </c>
      <c r="M127" s="157">
        <v>0</v>
      </c>
      <c r="N127" s="154">
        <f>+L127+M127</f>
        <v>0</v>
      </c>
      <c r="O127" s="157">
        <v>0</v>
      </c>
      <c r="P127" s="157">
        <v>0</v>
      </c>
      <c r="Q127" s="153">
        <f>O127+P127</f>
        <v>0</v>
      </c>
      <c r="U127" s="175"/>
    </row>
    <row r="128" spans="1:21" s="168" customFormat="1" ht="15" customHeight="1">
      <c r="A128" s="261">
        <v>35712</v>
      </c>
      <c r="B128" s="262">
        <v>35969</v>
      </c>
      <c r="C128" s="262"/>
      <c r="D128" s="158">
        <v>1</v>
      </c>
      <c r="E128" s="173"/>
      <c r="F128" s="172" t="s">
        <v>514</v>
      </c>
      <c r="G128" s="173"/>
      <c r="H128" s="176"/>
      <c r="I128" s="157">
        <f>L128+O128</f>
        <v>0</v>
      </c>
      <c r="J128" s="157">
        <f>M128+P128</f>
        <v>0</v>
      </c>
      <c r="K128" s="154">
        <f>+I128+J128</f>
        <v>0</v>
      </c>
      <c r="L128" s="157">
        <v>0</v>
      </c>
      <c r="M128" s="157">
        <v>0</v>
      </c>
      <c r="N128" s="154">
        <f>+L128+M128</f>
        <v>0</v>
      </c>
      <c r="O128" s="157">
        <v>0</v>
      </c>
      <c r="P128" s="157">
        <v>0</v>
      </c>
      <c r="Q128" s="153">
        <f>O128+P128</f>
        <v>0</v>
      </c>
      <c r="U128" s="175"/>
    </row>
    <row r="129" spans="1:21" s="168" customFormat="1" ht="15" customHeight="1">
      <c r="A129" s="261">
        <v>35704</v>
      </c>
      <c r="B129" s="262"/>
      <c r="C129" s="262">
        <v>24080</v>
      </c>
      <c r="D129" s="158">
        <v>12</v>
      </c>
      <c r="E129" s="173"/>
      <c r="F129" s="172" t="s">
        <v>515</v>
      </c>
      <c r="G129" s="173"/>
      <c r="H129" s="176"/>
      <c r="I129" s="157">
        <f t="shared" ref="I129" si="56">L129+O129</f>
        <v>0</v>
      </c>
      <c r="J129" s="157">
        <f>M129+P129</f>
        <v>-543172791</v>
      </c>
      <c r="K129" s="154">
        <f>+I129+J129</f>
        <v>-543172791</v>
      </c>
      <c r="L129" s="157">
        <v>0</v>
      </c>
      <c r="M129" s="157">
        <v>-363931202</v>
      </c>
      <c r="N129" s="154">
        <f>+L129+M129</f>
        <v>-363931202</v>
      </c>
      <c r="O129" s="157">
        <v>0</v>
      </c>
      <c r="P129" s="157">
        <v>-179241589</v>
      </c>
      <c r="Q129" s="153">
        <f t="shared" ref="Q129:Q135" si="57">O129+P129</f>
        <v>-179241589</v>
      </c>
      <c r="U129" s="175"/>
    </row>
    <row r="130" spans="1:21" s="168" customFormat="1" ht="15" customHeight="1">
      <c r="A130" s="177"/>
      <c r="B130" s="262">
        <v>35961</v>
      </c>
      <c r="C130" s="262">
        <v>24080</v>
      </c>
      <c r="D130" s="158">
        <v>4</v>
      </c>
      <c r="E130" s="173"/>
      <c r="F130" s="172" t="s">
        <v>516</v>
      </c>
      <c r="G130" s="173"/>
      <c r="H130" s="176"/>
      <c r="I130" s="157">
        <v>0</v>
      </c>
      <c r="J130" s="157">
        <f>M130+P130</f>
        <v>-44411770</v>
      </c>
      <c r="K130" s="154">
        <f>I130+J130</f>
        <v>-44411770</v>
      </c>
      <c r="L130" s="157">
        <v>0</v>
      </c>
      <c r="M130" s="157">
        <v>-30224430</v>
      </c>
      <c r="N130" s="154">
        <f>L130+M130</f>
        <v>-30224430</v>
      </c>
      <c r="O130" s="157">
        <v>0</v>
      </c>
      <c r="P130" s="157">
        <v>-14187340</v>
      </c>
      <c r="Q130" s="153">
        <f t="shared" si="57"/>
        <v>-14187340</v>
      </c>
      <c r="U130" s="175"/>
    </row>
    <row r="131" spans="1:21" s="168" customFormat="1" ht="15" customHeight="1">
      <c r="A131" s="263"/>
      <c r="B131" s="264">
        <v>35965</v>
      </c>
      <c r="C131" s="264"/>
      <c r="D131" s="158">
        <v>1</v>
      </c>
      <c r="E131" s="173"/>
      <c r="F131" s="172" t="s">
        <v>517</v>
      </c>
      <c r="G131" s="173"/>
      <c r="H131" s="176"/>
      <c r="I131" s="157">
        <f t="shared" ref="I131:J135" si="58">L131+O131</f>
        <v>0</v>
      </c>
      <c r="J131" s="157">
        <f t="shared" si="58"/>
        <v>0</v>
      </c>
      <c r="K131" s="154">
        <f t="shared" ref="K131:K135" si="59">+I131+J131</f>
        <v>0</v>
      </c>
      <c r="L131" s="157">
        <v>0</v>
      </c>
      <c r="M131" s="157">
        <v>0</v>
      </c>
      <c r="N131" s="154">
        <f t="shared" ref="N131:N135" si="60">+L131+M131</f>
        <v>0</v>
      </c>
      <c r="O131" s="157">
        <v>0</v>
      </c>
      <c r="P131" s="157">
        <v>0</v>
      </c>
      <c r="Q131" s="153">
        <f t="shared" si="57"/>
        <v>0</v>
      </c>
      <c r="U131" s="175"/>
    </row>
    <row r="132" spans="1:21" s="168" customFormat="1" ht="15" customHeight="1">
      <c r="A132" s="263">
        <v>192070</v>
      </c>
      <c r="B132" s="264">
        <v>192075</v>
      </c>
      <c r="C132" s="264"/>
      <c r="D132" s="158">
        <v>1</v>
      </c>
      <c r="E132" s="173"/>
      <c r="F132" s="172" t="s">
        <v>518</v>
      </c>
      <c r="G132" s="173"/>
      <c r="H132" s="176"/>
      <c r="I132" s="157">
        <f t="shared" si="58"/>
        <v>0</v>
      </c>
      <c r="J132" s="157">
        <f t="shared" si="58"/>
        <v>0</v>
      </c>
      <c r="K132" s="154">
        <f t="shared" si="59"/>
        <v>0</v>
      </c>
      <c r="L132" s="157">
        <v>0</v>
      </c>
      <c r="M132" s="157">
        <v>0</v>
      </c>
      <c r="N132" s="154">
        <f t="shared" si="60"/>
        <v>0</v>
      </c>
      <c r="O132" s="157">
        <v>0</v>
      </c>
      <c r="P132" s="157">
        <v>0</v>
      </c>
      <c r="Q132" s="153">
        <f t="shared" si="57"/>
        <v>0</v>
      </c>
      <c r="U132" s="175"/>
    </row>
    <row r="133" spans="1:21" s="168" customFormat="1" ht="15" customHeight="1">
      <c r="A133" s="265"/>
      <c r="B133" s="266">
        <v>35967</v>
      </c>
      <c r="C133" s="266"/>
      <c r="D133" s="158">
        <v>1</v>
      </c>
      <c r="E133" s="173"/>
      <c r="F133" s="172" t="s">
        <v>519</v>
      </c>
      <c r="G133" s="173"/>
      <c r="H133" s="176"/>
      <c r="I133" s="157">
        <f t="shared" si="58"/>
        <v>0</v>
      </c>
      <c r="J133" s="157">
        <f t="shared" si="58"/>
        <v>-5484646</v>
      </c>
      <c r="K133" s="154">
        <f t="shared" si="59"/>
        <v>-5484646</v>
      </c>
      <c r="L133" s="157">
        <v>0</v>
      </c>
      <c r="M133" s="157">
        <v>-3573247</v>
      </c>
      <c r="N133" s="154">
        <f t="shared" si="60"/>
        <v>-3573247</v>
      </c>
      <c r="O133" s="157">
        <v>0</v>
      </c>
      <c r="P133" s="157">
        <v>-1911399</v>
      </c>
      <c r="Q133" s="153">
        <f t="shared" si="57"/>
        <v>-1911399</v>
      </c>
      <c r="U133" s="175"/>
    </row>
    <row r="134" spans="1:21" s="168" customFormat="1" ht="15" customHeight="1">
      <c r="A134" s="263">
        <v>286684</v>
      </c>
      <c r="B134" s="264">
        <v>286689</v>
      </c>
      <c r="C134" s="264"/>
      <c r="D134" s="158">
        <v>1</v>
      </c>
      <c r="E134" s="173"/>
      <c r="F134" s="172" t="s">
        <v>520</v>
      </c>
      <c r="G134" s="173"/>
      <c r="H134" s="176"/>
      <c r="I134" s="157">
        <f t="shared" si="58"/>
        <v>0</v>
      </c>
      <c r="J134" s="157">
        <f t="shared" si="58"/>
        <v>-202984</v>
      </c>
      <c r="K134" s="154">
        <f t="shared" si="59"/>
        <v>-202984</v>
      </c>
      <c r="L134" s="157">
        <v>0</v>
      </c>
      <c r="M134" s="157">
        <v>-132244</v>
      </c>
      <c r="N134" s="154">
        <f t="shared" si="60"/>
        <v>-132244</v>
      </c>
      <c r="O134" s="157">
        <v>0</v>
      </c>
      <c r="P134" s="157">
        <v>-70740</v>
      </c>
      <c r="Q134" s="153">
        <f t="shared" si="57"/>
        <v>-70740</v>
      </c>
      <c r="U134" s="175"/>
    </row>
    <row r="135" spans="1:21" s="168" customFormat="1" ht="15" customHeight="1">
      <c r="A135" s="261">
        <v>35711</v>
      </c>
      <c r="B135" s="262">
        <v>35968</v>
      </c>
      <c r="C135" s="262"/>
      <c r="D135" s="158">
        <v>12</v>
      </c>
      <c r="E135" s="173"/>
      <c r="F135" s="172" t="s">
        <v>521</v>
      </c>
      <c r="G135" s="173"/>
      <c r="H135" s="176"/>
      <c r="I135" s="157">
        <f t="shared" si="58"/>
        <v>0</v>
      </c>
      <c r="J135" s="157">
        <f t="shared" si="58"/>
        <v>-929840</v>
      </c>
      <c r="K135" s="154">
        <f t="shared" si="59"/>
        <v>-929840</v>
      </c>
      <c r="L135" s="157">
        <v>0</v>
      </c>
      <c r="M135" s="157">
        <v>-623002</v>
      </c>
      <c r="N135" s="154">
        <f t="shared" si="60"/>
        <v>-623002</v>
      </c>
      <c r="O135" s="157">
        <v>0</v>
      </c>
      <c r="P135" s="157">
        <v>-306838</v>
      </c>
      <c r="Q135" s="153">
        <f t="shared" si="57"/>
        <v>-306838</v>
      </c>
      <c r="U135" s="175"/>
    </row>
    <row r="136" spans="1:21" ht="14.25" customHeight="1">
      <c r="A136" s="151"/>
      <c r="B136" s="151"/>
      <c r="C136" s="151"/>
      <c r="D136" s="123"/>
      <c r="E136" s="163"/>
      <c r="F136" s="125" t="s">
        <v>522</v>
      </c>
      <c r="G136" s="126"/>
      <c r="H136" s="126"/>
      <c r="I136" s="159">
        <f t="shared" ref="I136:Q136" si="61">SUM(I127:I135)</f>
        <v>0</v>
      </c>
      <c r="J136" s="159">
        <f t="shared" si="61"/>
        <v>-594202031</v>
      </c>
      <c r="K136" s="160">
        <f t="shared" si="61"/>
        <v>-594202031</v>
      </c>
      <c r="L136" s="169">
        <f t="shared" si="61"/>
        <v>0</v>
      </c>
      <c r="M136" s="161">
        <f t="shared" si="61"/>
        <v>-398484125</v>
      </c>
      <c r="N136" s="160">
        <f t="shared" si="61"/>
        <v>-398484125</v>
      </c>
      <c r="O136" s="169">
        <f t="shared" si="61"/>
        <v>0</v>
      </c>
      <c r="P136" s="161">
        <f t="shared" si="61"/>
        <v>-195717906</v>
      </c>
      <c r="Q136" s="161">
        <f t="shared" si="61"/>
        <v>-195717906</v>
      </c>
      <c r="U136" s="128"/>
    </row>
    <row r="137" spans="1:21" ht="14.25" customHeight="1">
      <c r="A137" s="151"/>
      <c r="B137" s="151"/>
      <c r="C137" s="151"/>
      <c r="D137" s="123"/>
      <c r="E137" s="124"/>
      <c r="F137" s="125"/>
      <c r="G137" s="126"/>
      <c r="H137" s="126"/>
      <c r="I137" s="156"/>
      <c r="J137" s="156"/>
      <c r="K137" s="153"/>
      <c r="L137" s="153"/>
      <c r="M137" s="153"/>
      <c r="N137" s="153"/>
      <c r="O137" s="153"/>
      <c r="P137" s="153"/>
      <c r="Q137" s="153"/>
      <c r="U137" s="128"/>
    </row>
    <row r="138" spans="1:21" ht="14.25" customHeight="1">
      <c r="A138" s="151"/>
      <c r="B138" s="151"/>
      <c r="C138" s="151"/>
      <c r="D138" s="123"/>
      <c r="E138" s="124"/>
      <c r="F138" s="125" t="s">
        <v>523</v>
      </c>
      <c r="G138" s="126"/>
      <c r="H138" s="126"/>
      <c r="I138" s="159">
        <f t="shared" ref="I138:Q138" si="62">I124+I136</f>
        <v>1793582600</v>
      </c>
      <c r="J138" s="159">
        <f t="shared" si="62"/>
        <v>1387116033</v>
      </c>
      <c r="K138" s="160">
        <f t="shared" si="62"/>
        <v>3180698633</v>
      </c>
      <c r="L138" s="161">
        <f t="shared" si="62"/>
        <v>1228448556</v>
      </c>
      <c r="M138" s="161">
        <f t="shared" si="62"/>
        <v>902292039</v>
      </c>
      <c r="N138" s="160">
        <f t="shared" si="62"/>
        <v>2130740595</v>
      </c>
      <c r="O138" s="161">
        <f t="shared" si="62"/>
        <v>565134044</v>
      </c>
      <c r="P138" s="161">
        <f t="shared" si="62"/>
        <v>484823994</v>
      </c>
      <c r="Q138" s="161">
        <f t="shared" si="62"/>
        <v>1049958038</v>
      </c>
      <c r="U138" s="128"/>
    </row>
    <row r="139" spans="1:21" ht="14.25" customHeight="1">
      <c r="A139" s="151"/>
      <c r="B139" s="151"/>
      <c r="C139" s="151"/>
      <c r="D139" s="123"/>
      <c r="E139" s="124"/>
      <c r="F139" s="125"/>
      <c r="G139" s="126"/>
      <c r="H139" s="126"/>
      <c r="I139" s="172"/>
      <c r="J139" s="172"/>
      <c r="K139" s="125"/>
      <c r="L139" s="125"/>
      <c r="M139" s="125"/>
      <c r="N139" s="125"/>
      <c r="O139" s="125"/>
      <c r="P139" s="125"/>
      <c r="Q139" s="125"/>
      <c r="U139" s="128"/>
    </row>
    <row r="140" spans="1:21" ht="14.25" customHeight="1">
      <c r="A140" s="151"/>
      <c r="B140" s="151"/>
      <c r="C140" s="151"/>
      <c r="D140" s="125" t="s">
        <v>524</v>
      </c>
      <c r="E140" s="124"/>
      <c r="F140" s="125"/>
      <c r="G140" s="126"/>
      <c r="H140" s="126"/>
      <c r="I140" s="172"/>
      <c r="J140" s="172"/>
      <c r="K140" s="125"/>
      <c r="L140" s="125"/>
      <c r="M140" s="125"/>
      <c r="N140" s="125"/>
      <c r="O140" s="125"/>
      <c r="P140" s="125"/>
      <c r="Q140" s="125"/>
      <c r="U140" s="128"/>
    </row>
    <row r="141" spans="1:21" ht="14.25" customHeight="1">
      <c r="A141" s="151"/>
      <c r="B141" s="151"/>
      <c r="C141" s="151"/>
      <c r="D141" s="123" t="s">
        <v>525</v>
      </c>
      <c r="E141" s="178">
        <v>1</v>
      </c>
      <c r="F141" s="125" t="str">
        <f>+'[2]E-ALL'!E8</f>
        <v>Production/Transmission  Ratio</v>
      </c>
      <c r="G141" s="126"/>
      <c r="H141" s="126"/>
      <c r="I141" s="172"/>
      <c r="J141" s="179">
        <f>'[2]E-ALL'!G8</f>
        <v>1</v>
      </c>
      <c r="K141" s="179"/>
      <c r="L141" s="179"/>
      <c r="M141" s="179">
        <f>'[2]E-ALL'!H8</f>
        <v>0.65149999999999997</v>
      </c>
      <c r="N141" s="179"/>
      <c r="O141" s="179"/>
      <c r="P141" s="179">
        <f>'[2]E-ALL'!I8</f>
        <v>0.34849999999999998</v>
      </c>
      <c r="Q141" s="180"/>
      <c r="U141" s="128"/>
    </row>
    <row r="142" spans="1:21" ht="14.25" customHeight="1">
      <c r="A142" s="151"/>
      <c r="B142" s="151"/>
      <c r="C142" s="151"/>
      <c r="D142" s="123" t="s">
        <v>525</v>
      </c>
      <c r="E142" s="178">
        <v>3</v>
      </c>
      <c r="F142" s="125" t="str">
        <f>+'[2]E-ALL'!E15</f>
        <v>Direct Distribution Operating Expense</v>
      </c>
      <c r="G142" s="126"/>
      <c r="H142" s="126"/>
      <c r="I142" s="172"/>
      <c r="J142" s="179">
        <f>'[2]E-ALL'!G16</f>
        <v>1</v>
      </c>
      <c r="K142" s="179"/>
      <c r="L142" s="179"/>
      <c r="M142" s="179">
        <f>'[2]E-ALL'!H16</f>
        <v>0.65047999999999995</v>
      </c>
      <c r="N142" s="179"/>
      <c r="O142" s="179"/>
      <c r="P142" s="179">
        <f>'[2]E-ALL'!I16</f>
        <v>0.34952</v>
      </c>
      <c r="Q142" s="180"/>
      <c r="U142" s="128"/>
    </row>
    <row r="143" spans="1:21" ht="14.25" customHeight="1">
      <c r="A143" s="151"/>
      <c r="B143" s="151"/>
      <c r="C143" s="151"/>
      <c r="D143" s="123" t="s">
        <v>525</v>
      </c>
      <c r="E143" s="178">
        <v>4</v>
      </c>
      <c r="F143" s="125" t="str">
        <f>+'[2]E-ALL'!E19</f>
        <v>Jurisdictional 4-Factor Ratio</v>
      </c>
      <c r="G143" s="126"/>
      <c r="H143" s="126"/>
      <c r="I143" s="172"/>
      <c r="J143" s="179">
        <f>'[2]E-ALL'!G37</f>
        <v>1</v>
      </c>
      <c r="K143" s="179"/>
      <c r="L143" s="179"/>
      <c r="M143" s="179">
        <f>'[2]E-ALL'!H37</f>
        <v>0.68054999999999999</v>
      </c>
      <c r="N143" s="179"/>
      <c r="O143" s="179"/>
      <c r="P143" s="179">
        <f>'[2]E-ALL'!I37</f>
        <v>0.31945000000000001</v>
      </c>
      <c r="Q143" s="180"/>
      <c r="U143" s="128"/>
    </row>
    <row r="144" spans="1:21" ht="14.25" customHeight="1">
      <c r="A144" s="151"/>
      <c r="B144" s="151"/>
      <c r="C144" s="151"/>
      <c r="D144" s="123" t="s">
        <v>525</v>
      </c>
      <c r="E144" s="178">
        <v>12</v>
      </c>
      <c r="F144" s="125" t="str">
        <f>+'[2]E-ALL'!E116</f>
        <v>Net Electric Plant (before ADFIT) - AMA</v>
      </c>
      <c r="G144" s="126"/>
      <c r="H144" s="126"/>
      <c r="I144" s="172"/>
      <c r="J144" s="179">
        <f>'[2]E-ALL'!G117</f>
        <v>1</v>
      </c>
      <c r="K144" s="179"/>
      <c r="L144" s="179"/>
      <c r="M144" s="179">
        <f>'[2]E-ALL'!H117</f>
        <v>0.67000999999999999</v>
      </c>
      <c r="N144" s="179"/>
      <c r="O144" s="179"/>
      <c r="P144" s="179">
        <f>'[2]E-ALL'!I117</f>
        <v>0.32999000000000001</v>
      </c>
      <c r="Q144" s="180"/>
      <c r="U144" s="128"/>
    </row>
    <row r="145" spans="1:21" ht="14.25" customHeight="1">
      <c r="A145" s="151"/>
      <c r="B145" s="151"/>
      <c r="C145" s="151"/>
      <c r="D145" s="123" t="s">
        <v>525</v>
      </c>
      <c r="E145" s="178">
        <v>99</v>
      </c>
      <c r="F145" s="125" t="str">
        <f>'[2]E-ALL'!E128</f>
        <v>Not Allocated</v>
      </c>
      <c r="G145" s="126"/>
      <c r="H145" s="126"/>
      <c r="I145" s="125"/>
      <c r="J145" s="179">
        <v>0</v>
      </c>
      <c r="K145" s="179"/>
      <c r="L145" s="179"/>
      <c r="M145" s="179">
        <v>0</v>
      </c>
      <c r="N145" s="179"/>
      <c r="O145" s="179"/>
      <c r="P145" s="179">
        <v>0</v>
      </c>
      <c r="Q145" s="180"/>
      <c r="U145" s="128"/>
    </row>
    <row r="146" spans="1:21">
      <c r="D146" s="181"/>
      <c r="E146" s="182"/>
      <c r="F146" s="128"/>
      <c r="I146" s="128"/>
      <c r="J146" s="128"/>
      <c r="K146" s="128"/>
      <c r="L146" s="128"/>
      <c r="M146" s="128"/>
      <c r="N146" s="128"/>
      <c r="O146" s="128"/>
      <c r="P146" s="128"/>
      <c r="Q146" s="128"/>
      <c r="U146" s="128"/>
    </row>
    <row r="148" spans="1:21">
      <c r="D148" s="168"/>
      <c r="E148" s="183"/>
      <c r="F148" s="168"/>
      <c r="G148" s="168"/>
      <c r="H148" s="168"/>
      <c r="I148" s="168"/>
      <c r="J148" s="168"/>
      <c r="K148" s="168"/>
      <c r="L148" s="168"/>
      <c r="M148" s="168"/>
      <c r="N148" s="168"/>
      <c r="O148" s="168"/>
      <c r="P148" s="168"/>
    </row>
  </sheetData>
  <pageMargins left="0" right="0" top="0.6" bottom="0.6" header="0.3" footer="0.3"/>
  <pageSetup scale="57" orientation="landscape" r:id="rId1"/>
  <headerFooter alignWithMargins="0">
    <oddFooter>&amp;C&amp;12Page &amp;P of &amp;N&amp;R&amp;12Print Date-Time  &amp;D  &amp;T</oddFooter>
  </headerFooter>
  <rowBreaks count="2" manualBreakCount="2">
    <brk id="55" max="16383" man="1"/>
    <brk id="103"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7646A-591F-436F-9CEA-DF56ACDCA41D}">
  <sheetPr codeName="Sheet14"/>
  <dimension ref="A1:AZ85"/>
  <sheetViews>
    <sheetView zoomScaleNormal="100" zoomScaleSheetLayoutView="100" workbookViewId="0">
      <pane xSplit="7" ySplit="6" topLeftCell="H7" activePane="bottomRight" state="frozen"/>
      <selection activeCell="F8" sqref="F8"/>
      <selection pane="topRight" activeCell="F8" sqref="F8"/>
      <selection pane="bottomLeft" activeCell="F8" sqref="F8"/>
      <selection pane="bottomRight" activeCell="I15" sqref="I15"/>
    </sheetView>
  </sheetViews>
  <sheetFormatPr defaultColWidth="8" defaultRowHeight="12.75"/>
  <cols>
    <col min="1" max="1" width="9" style="184" customWidth="1"/>
    <col min="2" max="2" width="9.28515625" style="184" customWidth="1"/>
    <col min="3" max="3" width="10.42578125" style="184" customWidth="1"/>
    <col min="4" max="4" width="11.5703125" style="184" customWidth="1"/>
    <col min="5" max="16" width="13.42578125" style="184" customWidth="1"/>
    <col min="17" max="16384" width="8" style="184"/>
  </cols>
  <sheetData>
    <row r="1" spans="1:48" ht="15.75">
      <c r="A1" s="127"/>
      <c r="B1" s="127"/>
      <c r="C1" s="123"/>
      <c r="D1" s="124"/>
      <c r="E1" s="125"/>
      <c r="F1" s="126"/>
      <c r="G1" s="126"/>
      <c r="H1" s="125"/>
      <c r="I1" s="125"/>
      <c r="J1" s="125"/>
      <c r="K1" s="125"/>
      <c r="L1" s="125"/>
      <c r="M1" s="125"/>
      <c r="N1" s="125"/>
      <c r="O1" s="125"/>
      <c r="P1" s="125"/>
      <c r="Q1" s="127"/>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row>
    <row r="2" spans="1:48" ht="15.75">
      <c r="A2" s="127"/>
      <c r="B2" s="127"/>
      <c r="C2" s="186" t="s">
        <v>391</v>
      </c>
      <c r="D2" s="187"/>
      <c r="E2" s="188"/>
      <c r="F2" s="189"/>
      <c r="G2" s="133" t="s">
        <v>392</v>
      </c>
      <c r="H2" s="125"/>
      <c r="I2" s="126"/>
      <c r="J2" s="125"/>
      <c r="K2" s="125" t="s">
        <v>71</v>
      </c>
      <c r="L2" s="125"/>
      <c r="M2" s="125"/>
      <c r="N2" s="125"/>
      <c r="O2" s="125"/>
      <c r="P2" s="125"/>
      <c r="Q2" s="128"/>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row>
    <row r="3" spans="1:48" ht="15.75">
      <c r="A3" s="127"/>
      <c r="B3" s="127"/>
      <c r="C3" s="135" t="s">
        <v>526</v>
      </c>
      <c r="D3" s="190"/>
      <c r="E3" s="131"/>
      <c r="F3" s="132"/>
      <c r="G3" s="136" t="str">
        <f>"G-PLT-"&amp;months&amp;rbcalc</f>
        <v>G-PLT-12A</v>
      </c>
      <c r="H3" s="125" t="str">
        <f>IF(LEFT(UPPER([8]DATA!S2),4)="RATE",[8]DATA!S2,"")</f>
        <v/>
      </c>
      <c r="I3" s="125"/>
      <c r="J3" s="125"/>
      <c r="K3" s="125"/>
      <c r="L3" s="125"/>
      <c r="M3" s="125"/>
      <c r="N3" s="125"/>
      <c r="O3" s="125"/>
      <c r="P3" s="125"/>
      <c r="Q3" s="127"/>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row>
    <row r="4" spans="1:48" ht="15.75">
      <c r="A4" s="127"/>
      <c r="B4" s="127"/>
      <c r="C4" s="137" t="str">
        <f>tp_heading</f>
        <v>For Twelve Months Ended December 31, 2024</v>
      </c>
      <c r="D4" s="126"/>
      <c r="E4" s="126"/>
      <c r="F4" s="139"/>
      <c r="G4" s="191"/>
      <c r="H4" s="125"/>
      <c r="I4" s="125"/>
      <c r="J4" s="125"/>
      <c r="K4" s="125"/>
      <c r="L4" s="125"/>
      <c r="M4" s="125"/>
      <c r="N4" s="125"/>
      <c r="O4" s="125"/>
      <c r="P4" s="125"/>
      <c r="Q4" s="127"/>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row>
    <row r="5" spans="1:48" ht="15.75">
      <c r="A5" s="184">
        <v>462484</v>
      </c>
      <c r="B5" s="184">
        <v>462489</v>
      </c>
      <c r="C5" s="142" t="str">
        <f>rbcalc_heading</f>
        <v>Average of Monthly Averages Basis</v>
      </c>
      <c r="D5" s="192"/>
      <c r="E5" s="144"/>
      <c r="F5" s="145"/>
      <c r="G5" s="146"/>
      <c r="H5" s="419" t="s">
        <v>527</v>
      </c>
      <c r="I5" s="420"/>
      <c r="J5" s="420"/>
      <c r="K5" s="420" t="s">
        <v>528</v>
      </c>
      <c r="L5" s="420"/>
      <c r="M5" s="420"/>
      <c r="N5" s="420" t="s">
        <v>529</v>
      </c>
      <c r="O5" s="420"/>
      <c r="P5" s="420"/>
      <c r="Q5" s="128"/>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row>
    <row r="6" spans="1:48" ht="15.75">
      <c r="A6" s="127" t="s">
        <v>397</v>
      </c>
      <c r="B6" s="127" t="s">
        <v>398</v>
      </c>
      <c r="C6" s="147" t="s">
        <v>399</v>
      </c>
      <c r="D6" s="148" t="s">
        <v>400</v>
      </c>
      <c r="E6" s="147" t="s">
        <v>401</v>
      </c>
      <c r="F6" s="144"/>
      <c r="G6" s="144"/>
      <c r="H6" s="150" t="s">
        <v>397</v>
      </c>
      <c r="I6" s="150" t="s">
        <v>398</v>
      </c>
      <c r="J6" s="150" t="s">
        <v>387</v>
      </c>
      <c r="K6" s="150" t="s">
        <v>397</v>
      </c>
      <c r="L6" s="150" t="s">
        <v>398</v>
      </c>
      <c r="M6" s="150" t="s">
        <v>387</v>
      </c>
      <c r="N6" s="150" t="s">
        <v>397</v>
      </c>
      <c r="O6" s="150" t="s">
        <v>398</v>
      </c>
      <c r="P6" s="150" t="s">
        <v>387</v>
      </c>
      <c r="Q6" s="128"/>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row>
    <row r="7" spans="1:48" ht="15.75">
      <c r="A7" s="184">
        <v>462470</v>
      </c>
      <c r="B7" s="184">
        <v>462475</v>
      </c>
      <c r="C7" s="123"/>
      <c r="D7" s="124"/>
      <c r="E7" s="125" t="s">
        <v>402</v>
      </c>
      <c r="F7" s="126"/>
      <c r="G7" s="126"/>
      <c r="H7" s="193"/>
      <c r="I7" s="193"/>
      <c r="J7" s="194"/>
      <c r="K7" s="193"/>
      <c r="L7" s="193"/>
      <c r="M7" s="194"/>
      <c r="N7" s="193"/>
      <c r="O7" s="193"/>
      <c r="P7" s="193"/>
      <c r="Q7" s="128"/>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row>
    <row r="8" spans="1:48" ht="15.75">
      <c r="A8" s="184">
        <v>433510</v>
      </c>
      <c r="B8" s="184">
        <v>433515</v>
      </c>
      <c r="C8" s="123"/>
      <c r="D8" s="124"/>
      <c r="E8" s="125" t="s">
        <v>403</v>
      </c>
      <c r="F8" s="126"/>
      <c r="G8" s="126"/>
      <c r="H8" s="193"/>
      <c r="I8" s="193"/>
      <c r="J8" s="194"/>
      <c r="K8" s="193"/>
      <c r="L8" s="193"/>
      <c r="M8" s="194"/>
      <c r="N8" s="193"/>
      <c r="O8" s="193"/>
      <c r="P8" s="193"/>
      <c r="Q8" s="127"/>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row>
    <row r="9" spans="1:48" ht="15.75">
      <c r="A9" s="243">
        <v>36021</v>
      </c>
      <c r="B9" s="244">
        <v>36215</v>
      </c>
      <c r="C9" s="123">
        <v>4</v>
      </c>
      <c r="D9" s="195">
        <v>303000</v>
      </c>
      <c r="E9" s="125" t="s">
        <v>530</v>
      </c>
      <c r="F9" s="126"/>
      <c r="G9" s="126"/>
      <c r="H9" s="196">
        <f t="shared" ref="H9:I10" si="0">K9+N9</f>
        <v>1794111</v>
      </c>
      <c r="I9" s="196">
        <f t="shared" si="0"/>
        <v>1267899</v>
      </c>
      <c r="J9" s="197">
        <f>H9+I9</f>
        <v>3062010</v>
      </c>
      <c r="K9" s="198">
        <v>1022594</v>
      </c>
      <c r="L9" s="198">
        <v>878299</v>
      </c>
      <c r="M9" s="197">
        <f>K9+L9</f>
        <v>1900893</v>
      </c>
      <c r="N9" s="198">
        <v>771517</v>
      </c>
      <c r="O9" s="198">
        <v>389600</v>
      </c>
      <c r="P9" s="199">
        <f>N9+O9</f>
        <v>1161117</v>
      </c>
      <c r="Q9" s="127"/>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row>
    <row r="10" spans="1:48" ht="15.75">
      <c r="A10" s="184">
        <v>36022</v>
      </c>
      <c r="B10" s="184">
        <v>36216</v>
      </c>
      <c r="C10" s="123">
        <v>4</v>
      </c>
      <c r="D10" s="163" t="s">
        <v>531</v>
      </c>
      <c r="E10" s="125" t="s">
        <v>532</v>
      </c>
      <c r="F10" s="126"/>
      <c r="G10" s="126"/>
      <c r="H10" s="196">
        <f t="shared" si="0"/>
        <v>590161</v>
      </c>
      <c r="I10" s="196">
        <f t="shared" si="0"/>
        <v>60890985</v>
      </c>
      <c r="J10" s="197">
        <f>H10+I10</f>
        <v>61481146</v>
      </c>
      <c r="K10" s="198">
        <v>590161</v>
      </c>
      <c r="L10" s="198">
        <v>42180403</v>
      </c>
      <c r="M10" s="197">
        <f>K10+L10</f>
        <v>42770564</v>
      </c>
      <c r="N10" s="198">
        <v>0</v>
      </c>
      <c r="O10" s="198">
        <v>18710582</v>
      </c>
      <c r="P10" s="199">
        <f>N10+O10</f>
        <v>18710582</v>
      </c>
      <c r="Q10" s="127"/>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row>
    <row r="11" spans="1:48" ht="15.75">
      <c r="A11" s="184">
        <v>36023</v>
      </c>
      <c r="B11" s="184">
        <v>36217</v>
      </c>
      <c r="C11" s="123"/>
      <c r="D11" s="167"/>
      <c r="E11" s="125" t="s">
        <v>419</v>
      </c>
      <c r="F11" s="126"/>
      <c r="G11" s="126"/>
      <c r="H11" s="200">
        <f t="shared" ref="H11:P11" si="1">SUM(H9:H10)</f>
        <v>2384272</v>
      </c>
      <c r="I11" s="200">
        <f t="shared" si="1"/>
        <v>62158884</v>
      </c>
      <c r="J11" s="201">
        <f t="shared" si="1"/>
        <v>64543156</v>
      </c>
      <c r="K11" s="202">
        <f t="shared" si="1"/>
        <v>1612755</v>
      </c>
      <c r="L11" s="202">
        <f t="shared" si="1"/>
        <v>43058702</v>
      </c>
      <c r="M11" s="201">
        <f t="shared" si="1"/>
        <v>44671457</v>
      </c>
      <c r="N11" s="202">
        <f t="shared" si="1"/>
        <v>771517</v>
      </c>
      <c r="O11" s="202">
        <f t="shared" si="1"/>
        <v>19100182</v>
      </c>
      <c r="P11" s="202">
        <f t="shared" si="1"/>
        <v>19871699</v>
      </c>
      <c r="Q11" s="127"/>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row>
    <row r="12" spans="1:48" ht="15.75">
      <c r="A12" s="184">
        <v>419870</v>
      </c>
      <c r="B12" s="184">
        <v>419875</v>
      </c>
      <c r="C12" s="123"/>
      <c r="D12" s="167"/>
      <c r="E12" s="125"/>
      <c r="F12" s="126"/>
      <c r="G12" s="126"/>
      <c r="H12" s="196"/>
      <c r="I12" s="196"/>
      <c r="J12" s="197"/>
      <c r="K12" s="199"/>
      <c r="L12" s="199"/>
      <c r="M12" s="197"/>
      <c r="N12" s="199"/>
      <c r="O12" s="199"/>
      <c r="P12" s="199"/>
      <c r="Q12" s="127"/>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row>
    <row r="13" spans="1:48" ht="15.75">
      <c r="A13" s="203">
        <v>432870</v>
      </c>
      <c r="B13" s="203">
        <v>432875</v>
      </c>
      <c r="C13" s="123"/>
      <c r="D13" s="167"/>
      <c r="E13" s="125" t="s">
        <v>533</v>
      </c>
      <c r="F13" s="126"/>
      <c r="G13" s="126"/>
      <c r="H13" s="196"/>
      <c r="I13" s="196"/>
      <c r="J13" s="197"/>
      <c r="K13" s="199"/>
      <c r="L13" s="199"/>
      <c r="M13" s="197"/>
      <c r="N13" s="199"/>
      <c r="O13" s="199"/>
      <c r="P13" s="199"/>
      <c r="Q13" s="127"/>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row>
    <row r="14" spans="1:48" ht="15.75">
      <c r="A14" s="184">
        <v>36057</v>
      </c>
      <c r="B14" s="184">
        <v>36251</v>
      </c>
      <c r="C14" s="123">
        <v>1</v>
      </c>
      <c r="D14" s="155" t="s">
        <v>448</v>
      </c>
      <c r="E14" s="125" t="s">
        <v>422</v>
      </c>
      <c r="F14" s="126"/>
      <c r="G14" s="126"/>
      <c r="H14" s="196">
        <f t="shared" ref="H14:I21" si="2">K14+N14</f>
        <v>0</v>
      </c>
      <c r="I14" s="196">
        <f t="shared" si="2"/>
        <v>1464002</v>
      </c>
      <c r="J14" s="197">
        <f t="shared" ref="J14:J21" si="3">H14+I14</f>
        <v>1464002</v>
      </c>
      <c r="K14" s="198">
        <v>0</v>
      </c>
      <c r="L14" s="198">
        <v>1001480</v>
      </c>
      <c r="M14" s="197">
        <f t="shared" ref="M14:M21" si="4">K14+L14</f>
        <v>1001480</v>
      </c>
      <c r="N14" s="198">
        <v>0</v>
      </c>
      <c r="O14" s="198">
        <v>462522</v>
      </c>
      <c r="P14" s="199">
        <f t="shared" ref="P14:P21" si="5">N14+O14</f>
        <v>462522</v>
      </c>
      <c r="Q14" s="127"/>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row>
    <row r="15" spans="1:48" ht="15.75">
      <c r="A15" s="184">
        <v>59639</v>
      </c>
      <c r="B15" s="184">
        <v>59644</v>
      </c>
      <c r="C15" s="123">
        <v>1</v>
      </c>
      <c r="D15" s="155" t="s">
        <v>449</v>
      </c>
      <c r="E15" s="125" t="s">
        <v>424</v>
      </c>
      <c r="F15" s="126"/>
      <c r="G15" s="126"/>
      <c r="H15" s="196">
        <f t="shared" si="2"/>
        <v>0</v>
      </c>
      <c r="I15" s="196">
        <f t="shared" si="2"/>
        <v>3440206</v>
      </c>
      <c r="J15" s="197">
        <f t="shared" si="3"/>
        <v>3440206</v>
      </c>
      <c r="K15" s="198">
        <v>0</v>
      </c>
      <c r="L15" s="198">
        <v>2292209</v>
      </c>
      <c r="M15" s="197">
        <f t="shared" si="4"/>
        <v>2292209</v>
      </c>
      <c r="N15" s="198">
        <v>0</v>
      </c>
      <c r="O15" s="198">
        <v>1147997</v>
      </c>
      <c r="P15" s="199">
        <f t="shared" si="5"/>
        <v>1147997</v>
      </c>
      <c r="Q15" s="127"/>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row>
    <row r="16" spans="1:48" ht="15.75">
      <c r="A16" s="184">
        <v>36058</v>
      </c>
      <c r="B16" s="184">
        <v>36252</v>
      </c>
      <c r="C16" s="123">
        <v>1</v>
      </c>
      <c r="D16" s="155" t="s">
        <v>451</v>
      </c>
      <c r="E16" s="125" t="s">
        <v>534</v>
      </c>
      <c r="F16" s="126"/>
      <c r="G16" s="126"/>
      <c r="H16" s="196">
        <f t="shared" si="2"/>
        <v>0</v>
      </c>
      <c r="I16" s="196">
        <f t="shared" si="2"/>
        <v>24061364</v>
      </c>
      <c r="J16" s="197">
        <f t="shared" si="3"/>
        <v>24061364</v>
      </c>
      <c r="K16" s="198">
        <v>0</v>
      </c>
      <c r="L16" s="198">
        <v>16032087</v>
      </c>
      <c r="M16" s="197">
        <f t="shared" si="4"/>
        <v>16032087</v>
      </c>
      <c r="N16" s="198">
        <v>0</v>
      </c>
      <c r="O16" s="198">
        <v>8029277</v>
      </c>
      <c r="P16" s="199">
        <f t="shared" si="5"/>
        <v>8029277</v>
      </c>
      <c r="Q16" s="127"/>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row>
    <row r="17" spans="1:48" ht="15.75">
      <c r="A17" s="184">
        <v>36059</v>
      </c>
      <c r="B17" s="184">
        <v>36253</v>
      </c>
      <c r="C17" s="123">
        <v>1</v>
      </c>
      <c r="D17" s="155">
        <v>353000</v>
      </c>
      <c r="E17" s="125" t="s">
        <v>535</v>
      </c>
      <c r="F17" s="126"/>
      <c r="G17" s="126"/>
      <c r="H17" s="196">
        <f t="shared" si="2"/>
        <v>0</v>
      </c>
      <c r="I17" s="196">
        <f t="shared" si="2"/>
        <v>2058789</v>
      </c>
      <c r="J17" s="197">
        <f t="shared" si="3"/>
        <v>2058789</v>
      </c>
      <c r="K17" s="198">
        <v>0</v>
      </c>
      <c r="L17" s="198">
        <v>1371771</v>
      </c>
      <c r="M17" s="197">
        <f t="shared" si="4"/>
        <v>1371771</v>
      </c>
      <c r="N17" s="198">
        <v>0</v>
      </c>
      <c r="O17" s="198">
        <v>687018</v>
      </c>
      <c r="P17" s="199">
        <f t="shared" si="5"/>
        <v>687018</v>
      </c>
      <c r="Q17" s="127"/>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row>
    <row r="18" spans="1:48" ht="15.75">
      <c r="A18" s="184">
        <v>36060</v>
      </c>
      <c r="B18" s="184">
        <v>36254</v>
      </c>
      <c r="C18" s="123">
        <v>1</v>
      </c>
      <c r="D18" s="155">
        <v>354000</v>
      </c>
      <c r="E18" s="125" t="s">
        <v>536</v>
      </c>
      <c r="F18" s="126"/>
      <c r="G18" s="126"/>
      <c r="H18" s="196">
        <f t="shared" si="2"/>
        <v>0</v>
      </c>
      <c r="I18" s="196">
        <f t="shared" si="2"/>
        <v>15955993</v>
      </c>
      <c r="J18" s="197">
        <f t="shared" si="3"/>
        <v>15955993</v>
      </c>
      <c r="K18" s="198">
        <v>0</v>
      </c>
      <c r="L18" s="198">
        <v>10631478</v>
      </c>
      <c r="M18" s="197">
        <f t="shared" si="4"/>
        <v>10631478</v>
      </c>
      <c r="N18" s="198">
        <v>0</v>
      </c>
      <c r="O18" s="198">
        <v>5324515</v>
      </c>
      <c r="P18" s="199">
        <f t="shared" si="5"/>
        <v>5324515</v>
      </c>
      <c r="Q18" s="127"/>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row>
    <row r="19" spans="1:48" ht="15.75">
      <c r="A19" s="184">
        <v>36061</v>
      </c>
      <c r="B19" s="184">
        <v>36255</v>
      </c>
      <c r="C19" s="123">
        <v>1</v>
      </c>
      <c r="D19" s="155">
        <v>355000</v>
      </c>
      <c r="E19" s="125" t="s">
        <v>537</v>
      </c>
      <c r="F19" s="126"/>
      <c r="G19" s="126"/>
      <c r="H19" s="196">
        <f t="shared" si="2"/>
        <v>0</v>
      </c>
      <c r="I19" s="196">
        <f t="shared" si="2"/>
        <v>2564593</v>
      </c>
      <c r="J19" s="197">
        <f t="shared" si="3"/>
        <v>2564593</v>
      </c>
      <c r="K19" s="198">
        <v>0</v>
      </c>
      <c r="L19" s="198">
        <v>1708788</v>
      </c>
      <c r="M19" s="197">
        <f t="shared" si="4"/>
        <v>1708788</v>
      </c>
      <c r="N19" s="198">
        <v>0</v>
      </c>
      <c r="O19" s="198">
        <v>855805</v>
      </c>
      <c r="P19" s="199">
        <f t="shared" si="5"/>
        <v>855805</v>
      </c>
      <c r="Q19" s="127"/>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row>
    <row r="20" spans="1:48" ht="15.75">
      <c r="A20" s="184">
        <v>36062</v>
      </c>
      <c r="B20" s="184">
        <v>36256</v>
      </c>
      <c r="C20" s="123">
        <v>1</v>
      </c>
      <c r="D20" s="155">
        <v>356000</v>
      </c>
      <c r="E20" s="125" t="s">
        <v>538</v>
      </c>
      <c r="F20" s="126"/>
      <c r="G20" s="126"/>
      <c r="H20" s="196">
        <f t="shared" si="2"/>
        <v>0</v>
      </c>
      <c r="I20" s="196">
        <f t="shared" si="2"/>
        <v>545143</v>
      </c>
      <c r="J20" s="197">
        <f t="shared" si="3"/>
        <v>545143</v>
      </c>
      <c r="K20" s="198">
        <v>0</v>
      </c>
      <c r="L20" s="198">
        <v>363229</v>
      </c>
      <c r="M20" s="197">
        <f t="shared" si="4"/>
        <v>363229</v>
      </c>
      <c r="N20" s="198">
        <v>0</v>
      </c>
      <c r="O20" s="198">
        <v>181914</v>
      </c>
      <c r="P20" s="199">
        <f t="shared" si="5"/>
        <v>181914</v>
      </c>
      <c r="Q20" s="127"/>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row>
    <row r="21" spans="1:48" ht="15.75">
      <c r="A21" s="184">
        <v>36063</v>
      </c>
      <c r="B21" s="184">
        <v>36257</v>
      </c>
      <c r="C21" s="123">
        <v>1</v>
      </c>
      <c r="D21" s="155">
        <v>357000</v>
      </c>
      <c r="E21" s="125" t="s">
        <v>539</v>
      </c>
      <c r="F21" s="126"/>
      <c r="G21" s="126"/>
      <c r="H21" s="196">
        <f t="shared" si="2"/>
        <v>0</v>
      </c>
      <c r="I21" s="196">
        <f t="shared" si="2"/>
        <v>3578466</v>
      </c>
      <c r="J21" s="197">
        <f t="shared" si="3"/>
        <v>3578466</v>
      </c>
      <c r="K21" s="198">
        <v>0</v>
      </c>
      <c r="L21" s="198">
        <v>2384332</v>
      </c>
      <c r="M21" s="197">
        <f t="shared" si="4"/>
        <v>2384332</v>
      </c>
      <c r="N21" s="198">
        <v>0</v>
      </c>
      <c r="O21" s="198">
        <v>1194134</v>
      </c>
      <c r="P21" s="199">
        <f t="shared" si="5"/>
        <v>1194134</v>
      </c>
      <c r="Q21" s="127"/>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row>
    <row r="22" spans="1:48" ht="15.75">
      <c r="C22" s="123"/>
      <c r="D22" s="155"/>
      <c r="E22" s="125" t="s">
        <v>540</v>
      </c>
      <c r="F22" s="126"/>
      <c r="G22" s="126"/>
      <c r="H22" s="200">
        <f t="shared" ref="H22:P22" si="6">SUM(H14:H21)</f>
        <v>0</v>
      </c>
      <c r="I22" s="200">
        <f t="shared" si="6"/>
        <v>53668556</v>
      </c>
      <c r="J22" s="201">
        <f t="shared" si="6"/>
        <v>53668556</v>
      </c>
      <c r="K22" s="202">
        <f t="shared" si="6"/>
        <v>0</v>
      </c>
      <c r="L22" s="202">
        <f t="shared" si="6"/>
        <v>35785374</v>
      </c>
      <c r="M22" s="201">
        <f t="shared" si="6"/>
        <v>35785374</v>
      </c>
      <c r="N22" s="202">
        <f t="shared" si="6"/>
        <v>0</v>
      </c>
      <c r="O22" s="202">
        <f t="shared" si="6"/>
        <v>17883182</v>
      </c>
      <c r="P22" s="202">
        <f t="shared" si="6"/>
        <v>17883182</v>
      </c>
      <c r="Q22" s="127"/>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row>
    <row r="23" spans="1:48" ht="15.75">
      <c r="C23" s="123"/>
      <c r="D23" s="155"/>
      <c r="E23" s="125"/>
      <c r="F23" s="126"/>
      <c r="G23" s="126"/>
      <c r="H23" s="196"/>
      <c r="I23" s="196"/>
      <c r="J23" s="197"/>
      <c r="K23" s="199"/>
      <c r="L23" s="199"/>
      <c r="M23" s="197"/>
      <c r="N23" s="199"/>
      <c r="O23" s="199"/>
      <c r="P23" s="199"/>
      <c r="Q23" s="127"/>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row>
    <row r="24" spans="1:48" ht="15.75">
      <c r="C24" s="123"/>
      <c r="D24" s="155"/>
      <c r="E24" s="125" t="s">
        <v>461</v>
      </c>
      <c r="F24" s="126"/>
      <c r="G24" s="126"/>
      <c r="H24" s="196"/>
      <c r="I24" s="196"/>
      <c r="J24" s="197"/>
      <c r="K24" s="199"/>
      <c r="L24" s="199"/>
      <c r="M24" s="197"/>
      <c r="N24" s="199"/>
      <c r="O24" s="199"/>
      <c r="P24" s="199"/>
      <c r="Q24" s="127"/>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row>
    <row r="25" spans="1:48" ht="15.75">
      <c r="A25" s="184">
        <v>59452</v>
      </c>
      <c r="B25" s="184">
        <v>59457</v>
      </c>
      <c r="C25" s="123">
        <v>6</v>
      </c>
      <c r="D25" s="155">
        <v>374200</v>
      </c>
      <c r="E25" s="125" t="s">
        <v>422</v>
      </c>
      <c r="F25" s="126"/>
      <c r="G25" s="126"/>
      <c r="H25" s="196">
        <f t="shared" ref="H25:I37" si="7">K25+N25</f>
        <v>88595</v>
      </c>
      <c r="I25" s="196">
        <f t="shared" si="7"/>
        <v>0</v>
      </c>
      <c r="J25" s="197">
        <f t="shared" ref="J25:J37" si="8">H25+I25</f>
        <v>88595</v>
      </c>
      <c r="K25" s="198">
        <v>63925</v>
      </c>
      <c r="L25" s="198">
        <v>0</v>
      </c>
      <c r="M25" s="197">
        <f t="shared" ref="M25:M37" si="9">K25+L25</f>
        <v>63925</v>
      </c>
      <c r="N25" s="198">
        <v>24670</v>
      </c>
      <c r="O25" s="198">
        <v>0</v>
      </c>
      <c r="P25" s="199">
        <f t="shared" ref="P25:P37" si="10">N25+O25</f>
        <v>24670</v>
      </c>
      <c r="Q25" s="127"/>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row>
    <row r="26" spans="1:48" ht="15.75">
      <c r="A26" s="184">
        <v>59463</v>
      </c>
      <c r="B26" s="184">
        <v>59468</v>
      </c>
      <c r="C26" s="123">
        <v>6</v>
      </c>
      <c r="D26" s="155">
        <v>374400</v>
      </c>
      <c r="E26" s="125" t="s">
        <v>422</v>
      </c>
      <c r="F26" s="126"/>
      <c r="G26" s="126"/>
      <c r="H26" s="196">
        <f>K26+N26</f>
        <v>724305</v>
      </c>
      <c r="I26" s="196">
        <f t="shared" si="7"/>
        <v>0</v>
      </c>
      <c r="J26" s="197">
        <f>H26+I26</f>
        <v>724305</v>
      </c>
      <c r="K26" s="198">
        <v>535700</v>
      </c>
      <c r="L26" s="198">
        <v>0</v>
      </c>
      <c r="M26" s="197">
        <f>K26+L26</f>
        <v>535700</v>
      </c>
      <c r="N26" s="198">
        <v>188605</v>
      </c>
      <c r="O26" s="198">
        <v>0</v>
      </c>
      <c r="P26" s="199">
        <f>N26+O26</f>
        <v>188605</v>
      </c>
      <c r="Q26" s="127"/>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row>
    <row r="27" spans="1:48" ht="15.75">
      <c r="A27" s="184">
        <v>59474</v>
      </c>
      <c r="B27" s="184">
        <v>59479</v>
      </c>
      <c r="C27" s="123">
        <v>6</v>
      </c>
      <c r="D27" s="155">
        <v>375000</v>
      </c>
      <c r="E27" s="125" t="s">
        <v>424</v>
      </c>
      <c r="F27" s="126"/>
      <c r="G27" s="126"/>
      <c r="H27" s="196">
        <f t="shared" si="7"/>
        <v>1712296</v>
      </c>
      <c r="I27" s="196">
        <f t="shared" si="7"/>
        <v>0</v>
      </c>
      <c r="J27" s="197">
        <f t="shared" si="8"/>
        <v>1712296</v>
      </c>
      <c r="K27" s="198">
        <v>1029809</v>
      </c>
      <c r="L27" s="198">
        <v>0</v>
      </c>
      <c r="M27" s="197">
        <f t="shared" si="9"/>
        <v>1029809</v>
      </c>
      <c r="N27" s="198">
        <v>682487</v>
      </c>
      <c r="O27" s="198">
        <v>0</v>
      </c>
      <c r="P27" s="199">
        <f t="shared" si="10"/>
        <v>682487</v>
      </c>
      <c r="Q27" s="127"/>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row>
    <row r="28" spans="1:48" ht="15.75">
      <c r="A28" s="184">
        <v>59485</v>
      </c>
      <c r="B28" s="184">
        <v>59490</v>
      </c>
      <c r="C28" s="123">
        <v>6</v>
      </c>
      <c r="D28" s="155">
        <v>376000</v>
      </c>
      <c r="E28" s="126" t="s">
        <v>541</v>
      </c>
      <c r="F28" s="126"/>
      <c r="G28" s="126"/>
      <c r="H28" s="196">
        <f t="shared" si="7"/>
        <v>518394231</v>
      </c>
      <c r="I28" s="196">
        <f t="shared" si="7"/>
        <v>2518938</v>
      </c>
      <c r="J28" s="197">
        <f t="shared" si="8"/>
        <v>520913169</v>
      </c>
      <c r="K28" s="198">
        <v>357736856</v>
      </c>
      <c r="L28" s="198">
        <v>1673154</v>
      </c>
      <c r="M28" s="197">
        <f t="shared" si="9"/>
        <v>359410010</v>
      </c>
      <c r="N28" s="198">
        <v>160657375</v>
      </c>
      <c r="O28" s="198">
        <v>845784</v>
      </c>
      <c r="P28" s="199">
        <f t="shared" si="10"/>
        <v>161503159</v>
      </c>
      <c r="Q28" s="127"/>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row>
    <row r="29" spans="1:48" ht="15.75">
      <c r="A29" s="184">
        <v>59496</v>
      </c>
      <c r="B29" s="184">
        <v>59501</v>
      </c>
      <c r="C29" s="123">
        <v>6</v>
      </c>
      <c r="D29" s="155">
        <v>378000</v>
      </c>
      <c r="E29" s="125" t="s">
        <v>542</v>
      </c>
      <c r="F29" s="126"/>
      <c r="G29" s="126"/>
      <c r="H29" s="196">
        <f t="shared" si="7"/>
        <v>7776047</v>
      </c>
      <c r="I29" s="196">
        <f t="shared" si="7"/>
        <v>0</v>
      </c>
      <c r="J29" s="197">
        <f t="shared" si="8"/>
        <v>7776047</v>
      </c>
      <c r="K29" s="198">
        <v>4920119</v>
      </c>
      <c r="L29" s="198">
        <v>0</v>
      </c>
      <c r="M29" s="197">
        <f t="shared" si="9"/>
        <v>4920119</v>
      </c>
      <c r="N29" s="198">
        <v>2855928</v>
      </c>
      <c r="O29" s="198">
        <v>0</v>
      </c>
      <c r="P29" s="199">
        <f t="shared" si="10"/>
        <v>2855928</v>
      </c>
      <c r="Q29" s="127"/>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row>
    <row r="30" spans="1:48" ht="15.75">
      <c r="A30" s="184">
        <v>59507</v>
      </c>
      <c r="B30" s="184">
        <v>59512</v>
      </c>
      <c r="C30" s="123">
        <v>6</v>
      </c>
      <c r="D30" s="155">
        <v>379000</v>
      </c>
      <c r="E30" s="125" t="s">
        <v>543</v>
      </c>
      <c r="F30" s="126"/>
      <c r="G30" s="126"/>
      <c r="H30" s="196">
        <f t="shared" si="7"/>
        <v>7111508</v>
      </c>
      <c r="I30" s="196">
        <f t="shared" si="7"/>
        <v>0</v>
      </c>
      <c r="J30" s="197">
        <f t="shared" si="8"/>
        <v>7111508</v>
      </c>
      <c r="K30" s="198">
        <v>2043464</v>
      </c>
      <c r="L30" s="198">
        <v>0</v>
      </c>
      <c r="M30" s="197">
        <f t="shared" si="9"/>
        <v>2043464</v>
      </c>
      <c r="N30" s="198">
        <v>5068044</v>
      </c>
      <c r="O30" s="198">
        <v>0</v>
      </c>
      <c r="P30" s="199">
        <f t="shared" si="10"/>
        <v>5068044</v>
      </c>
      <c r="Q30" s="127"/>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row>
    <row r="31" spans="1:48" ht="15.75">
      <c r="A31" s="184">
        <v>59518</v>
      </c>
      <c r="B31" s="184">
        <v>59523</v>
      </c>
      <c r="C31" s="123">
        <v>6</v>
      </c>
      <c r="D31" s="155">
        <v>380000</v>
      </c>
      <c r="E31" s="125" t="s">
        <v>468</v>
      </c>
      <c r="F31" s="126"/>
      <c r="G31" s="126"/>
      <c r="H31" s="196">
        <f t="shared" si="7"/>
        <v>364029269</v>
      </c>
      <c r="I31" s="196">
        <f t="shared" si="7"/>
        <v>0</v>
      </c>
      <c r="J31" s="197">
        <f t="shared" si="8"/>
        <v>364029269</v>
      </c>
      <c r="K31" s="198">
        <v>247403455</v>
      </c>
      <c r="L31" s="198">
        <v>0</v>
      </c>
      <c r="M31" s="197">
        <f t="shared" si="9"/>
        <v>247403455</v>
      </c>
      <c r="N31" s="198">
        <v>116625814</v>
      </c>
      <c r="O31" s="198">
        <v>0</v>
      </c>
      <c r="P31" s="199">
        <f t="shared" si="10"/>
        <v>116625814</v>
      </c>
      <c r="Q31" s="127"/>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row>
    <row r="32" spans="1:48" ht="15.75">
      <c r="A32" s="184">
        <v>59529</v>
      </c>
      <c r="B32" s="184">
        <v>59534</v>
      </c>
      <c r="C32" s="123">
        <v>6</v>
      </c>
      <c r="D32" s="155" t="s">
        <v>544</v>
      </c>
      <c r="E32" s="125" t="s">
        <v>472</v>
      </c>
      <c r="F32" s="126"/>
      <c r="G32" s="126"/>
      <c r="H32" s="196">
        <f t="shared" si="7"/>
        <v>133954489</v>
      </c>
      <c r="I32" s="196">
        <f t="shared" si="7"/>
        <v>0</v>
      </c>
      <c r="J32" s="197">
        <f t="shared" si="8"/>
        <v>133954489</v>
      </c>
      <c r="K32" s="198">
        <v>97242747</v>
      </c>
      <c r="L32" s="198">
        <v>0</v>
      </c>
      <c r="M32" s="197">
        <f t="shared" si="9"/>
        <v>97242747</v>
      </c>
      <c r="N32" s="198">
        <v>36711742</v>
      </c>
      <c r="O32" s="198">
        <v>0</v>
      </c>
      <c r="P32" s="199">
        <f t="shared" si="10"/>
        <v>36711742</v>
      </c>
      <c r="Q32" s="127"/>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row>
    <row r="33" spans="1:48" ht="15.75">
      <c r="A33" s="184">
        <v>59540</v>
      </c>
      <c r="B33" s="184">
        <v>59545</v>
      </c>
      <c r="C33" s="123">
        <v>6</v>
      </c>
      <c r="D33" s="155">
        <v>382000</v>
      </c>
      <c r="E33" s="125" t="s">
        <v>545</v>
      </c>
      <c r="F33" s="126"/>
      <c r="G33" s="126"/>
      <c r="H33" s="196">
        <f t="shared" si="7"/>
        <v>0</v>
      </c>
      <c r="I33" s="196">
        <f t="shared" si="7"/>
        <v>0</v>
      </c>
      <c r="J33" s="197">
        <f t="shared" si="8"/>
        <v>0</v>
      </c>
      <c r="K33" s="198">
        <v>0</v>
      </c>
      <c r="L33" s="198">
        <v>0</v>
      </c>
      <c r="M33" s="197">
        <f t="shared" si="9"/>
        <v>0</v>
      </c>
      <c r="N33" s="198">
        <v>0</v>
      </c>
      <c r="O33" s="198">
        <v>0</v>
      </c>
      <c r="P33" s="199">
        <f t="shared" si="10"/>
        <v>0</v>
      </c>
      <c r="Q33" s="127"/>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row>
    <row r="34" spans="1:48" ht="15.75">
      <c r="A34" s="184">
        <v>59551</v>
      </c>
      <c r="B34" s="184">
        <v>59556</v>
      </c>
      <c r="C34" s="123">
        <v>6</v>
      </c>
      <c r="D34" s="155">
        <v>383000</v>
      </c>
      <c r="E34" s="125" t="s">
        <v>546</v>
      </c>
      <c r="F34" s="126"/>
      <c r="G34" s="126"/>
      <c r="H34" s="196">
        <f t="shared" si="7"/>
        <v>0</v>
      </c>
      <c r="I34" s="196">
        <f t="shared" si="7"/>
        <v>0</v>
      </c>
      <c r="J34" s="197">
        <f t="shared" si="8"/>
        <v>0</v>
      </c>
      <c r="K34" s="198">
        <v>0</v>
      </c>
      <c r="L34" s="198">
        <v>0</v>
      </c>
      <c r="M34" s="197">
        <f t="shared" si="9"/>
        <v>0</v>
      </c>
      <c r="N34" s="198">
        <v>0</v>
      </c>
      <c r="O34" s="198">
        <v>0</v>
      </c>
      <c r="P34" s="199">
        <f t="shared" si="10"/>
        <v>0</v>
      </c>
      <c r="Q34" s="127"/>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row>
    <row r="35" spans="1:48" ht="15.75">
      <c r="A35" s="184">
        <v>59562</v>
      </c>
      <c r="B35" s="184">
        <v>59567</v>
      </c>
      <c r="C35" s="123">
        <v>6</v>
      </c>
      <c r="D35" s="155">
        <v>384000</v>
      </c>
      <c r="E35" s="125" t="s">
        <v>547</v>
      </c>
      <c r="F35" s="126"/>
      <c r="G35" s="126"/>
      <c r="H35" s="196">
        <f t="shared" si="7"/>
        <v>0</v>
      </c>
      <c r="I35" s="196">
        <f t="shared" si="7"/>
        <v>0</v>
      </c>
      <c r="J35" s="197">
        <f t="shared" si="8"/>
        <v>0</v>
      </c>
      <c r="K35" s="198">
        <v>0</v>
      </c>
      <c r="L35" s="198">
        <v>0</v>
      </c>
      <c r="M35" s="197">
        <f t="shared" si="9"/>
        <v>0</v>
      </c>
      <c r="N35" s="198">
        <v>0</v>
      </c>
      <c r="O35" s="198">
        <v>0</v>
      </c>
      <c r="P35" s="199">
        <f t="shared" si="10"/>
        <v>0</v>
      </c>
      <c r="Q35" s="127"/>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row>
    <row r="36" spans="1:48" ht="15.75">
      <c r="A36" s="184">
        <v>59573</v>
      </c>
      <c r="B36" s="184">
        <v>59578</v>
      </c>
      <c r="C36" s="123">
        <v>6</v>
      </c>
      <c r="D36" s="155">
        <v>385000</v>
      </c>
      <c r="E36" s="125" t="s">
        <v>548</v>
      </c>
      <c r="F36" s="126"/>
      <c r="G36" s="126"/>
      <c r="H36" s="196">
        <f t="shared" si="7"/>
        <v>4375283</v>
      </c>
      <c r="I36" s="196">
        <f t="shared" si="7"/>
        <v>0</v>
      </c>
      <c r="J36" s="197">
        <f t="shared" si="8"/>
        <v>4375283</v>
      </c>
      <c r="K36" s="198">
        <v>3287838</v>
      </c>
      <c r="L36" s="198">
        <v>0</v>
      </c>
      <c r="M36" s="197">
        <f t="shared" si="9"/>
        <v>3287838</v>
      </c>
      <c r="N36" s="198">
        <v>1087445</v>
      </c>
      <c r="O36" s="198">
        <v>0</v>
      </c>
      <c r="P36" s="199">
        <f t="shared" si="10"/>
        <v>1087445</v>
      </c>
      <c r="Q36" s="127"/>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row>
    <row r="37" spans="1:48" ht="15.75">
      <c r="A37" s="184">
        <v>59584</v>
      </c>
      <c r="B37" s="184">
        <v>59589</v>
      </c>
      <c r="C37" s="123">
        <v>6</v>
      </c>
      <c r="D37" s="155">
        <v>387000</v>
      </c>
      <c r="E37" s="125" t="s">
        <v>539</v>
      </c>
      <c r="F37" s="126"/>
      <c r="G37" s="126"/>
      <c r="H37" s="196">
        <f t="shared" si="7"/>
        <v>0</v>
      </c>
      <c r="I37" s="196">
        <f t="shared" si="7"/>
        <v>0</v>
      </c>
      <c r="J37" s="197">
        <f t="shared" si="8"/>
        <v>0</v>
      </c>
      <c r="K37" s="198">
        <v>0</v>
      </c>
      <c r="L37" s="198">
        <v>0</v>
      </c>
      <c r="M37" s="197">
        <f t="shared" si="9"/>
        <v>0</v>
      </c>
      <c r="N37" s="198">
        <v>0</v>
      </c>
      <c r="O37" s="198">
        <v>0</v>
      </c>
      <c r="P37" s="199">
        <f t="shared" si="10"/>
        <v>0</v>
      </c>
      <c r="Q37" s="127"/>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row>
    <row r="38" spans="1:48" ht="15.75">
      <c r="C38" s="123"/>
      <c r="D38" s="155"/>
      <c r="E38" s="125" t="s">
        <v>475</v>
      </c>
      <c r="F38" s="126"/>
      <c r="G38" s="126"/>
      <c r="H38" s="200">
        <f t="shared" ref="H38:P38" si="11">SUM(H25:H37)</f>
        <v>1038166023</v>
      </c>
      <c r="I38" s="200">
        <f t="shared" si="11"/>
        <v>2518938</v>
      </c>
      <c r="J38" s="201">
        <f t="shared" si="11"/>
        <v>1040684961</v>
      </c>
      <c r="K38" s="202">
        <f t="shared" si="11"/>
        <v>714263913</v>
      </c>
      <c r="L38" s="202">
        <f t="shared" si="11"/>
        <v>1673154</v>
      </c>
      <c r="M38" s="201">
        <f t="shared" si="11"/>
        <v>715937067</v>
      </c>
      <c r="N38" s="204">
        <f t="shared" si="11"/>
        <v>323902110</v>
      </c>
      <c r="O38" s="204">
        <f t="shared" si="11"/>
        <v>845784</v>
      </c>
      <c r="P38" s="202">
        <f t="shared" si="11"/>
        <v>324747894</v>
      </c>
      <c r="Q38" s="127"/>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row>
    <row r="39" spans="1:48" ht="15.75">
      <c r="C39" s="123"/>
      <c r="D39" s="155"/>
      <c r="E39" s="125"/>
      <c r="F39" s="126"/>
      <c r="G39" s="126"/>
      <c r="H39" s="196"/>
      <c r="I39" s="196"/>
      <c r="J39" s="197"/>
      <c r="K39" s="199"/>
      <c r="L39" s="199"/>
      <c r="M39" s="197"/>
      <c r="N39" s="199"/>
      <c r="O39" s="199"/>
      <c r="P39" s="199"/>
      <c r="Q39" s="127"/>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row>
    <row r="40" spans="1:48" ht="15.75">
      <c r="C40" s="123"/>
      <c r="D40" s="155"/>
      <c r="E40" s="125" t="s">
        <v>549</v>
      </c>
      <c r="F40" s="126"/>
      <c r="G40" s="126"/>
      <c r="H40" s="196"/>
      <c r="I40" s="196"/>
      <c r="J40" s="197"/>
      <c r="K40" s="199"/>
      <c r="L40" s="199"/>
      <c r="M40" s="197"/>
      <c r="N40" s="199"/>
      <c r="O40" s="199"/>
      <c r="P40" s="199"/>
      <c r="Q40" s="127"/>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row>
    <row r="41" spans="1:48" ht="15.75">
      <c r="A41" s="184">
        <v>36084</v>
      </c>
      <c r="B41" s="184">
        <v>36278</v>
      </c>
      <c r="C41" s="123">
        <v>4</v>
      </c>
      <c r="D41" s="155" t="s">
        <v>477</v>
      </c>
      <c r="E41" s="125" t="s">
        <v>422</v>
      </c>
      <c r="F41" s="126"/>
      <c r="G41" s="126"/>
      <c r="H41" s="196">
        <f t="shared" ref="H41:I50" si="12">K41+N41</f>
        <v>3356503</v>
      </c>
      <c r="I41" s="196">
        <f t="shared" si="12"/>
        <v>2660893</v>
      </c>
      <c r="J41" s="197">
        <f t="shared" ref="J41:J50" si="13">H41+I41</f>
        <v>6017396</v>
      </c>
      <c r="K41" s="198">
        <v>3261721</v>
      </c>
      <c r="L41" s="198">
        <v>1843254</v>
      </c>
      <c r="M41" s="197">
        <f t="shared" ref="M41:M50" si="14">K41+L41</f>
        <v>5104975</v>
      </c>
      <c r="N41" s="198">
        <v>94782</v>
      </c>
      <c r="O41" s="198">
        <v>817639</v>
      </c>
      <c r="P41" s="199">
        <f t="shared" ref="P41:P50" si="15">N41+O41</f>
        <v>912421</v>
      </c>
      <c r="Q41" s="127"/>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row>
    <row r="42" spans="1:48" ht="15.75">
      <c r="A42" s="184">
        <v>36085</v>
      </c>
      <c r="B42" s="184">
        <v>36279</v>
      </c>
      <c r="C42" s="123">
        <v>4</v>
      </c>
      <c r="D42" s="163" t="s">
        <v>478</v>
      </c>
      <c r="E42" s="125" t="s">
        <v>424</v>
      </c>
      <c r="F42" s="126"/>
      <c r="G42" s="126"/>
      <c r="H42" s="196">
        <f t="shared" si="12"/>
        <v>29524623</v>
      </c>
      <c r="I42" s="196">
        <f t="shared" si="12"/>
        <v>28760895</v>
      </c>
      <c r="J42" s="197">
        <f t="shared" si="13"/>
        <v>58285518</v>
      </c>
      <c r="K42" s="198">
        <v>27726629</v>
      </c>
      <c r="L42" s="198">
        <v>19923247</v>
      </c>
      <c r="M42" s="197">
        <f t="shared" si="14"/>
        <v>47649876</v>
      </c>
      <c r="N42" s="198">
        <v>1797994</v>
      </c>
      <c r="O42" s="198">
        <v>8837648</v>
      </c>
      <c r="P42" s="199">
        <f t="shared" si="15"/>
        <v>10635642</v>
      </c>
      <c r="Q42" s="127"/>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row>
    <row r="43" spans="1:48" ht="15.75">
      <c r="A43" s="184">
        <v>36086</v>
      </c>
      <c r="B43" s="184">
        <v>36280</v>
      </c>
      <c r="C43" s="123">
        <v>4</v>
      </c>
      <c r="D43" s="163" t="s">
        <v>479</v>
      </c>
      <c r="E43" s="125" t="s">
        <v>480</v>
      </c>
      <c r="F43" s="126"/>
      <c r="G43" s="126"/>
      <c r="H43" s="196">
        <f t="shared" si="12"/>
        <v>328253</v>
      </c>
      <c r="I43" s="196">
        <f t="shared" si="12"/>
        <v>12582497</v>
      </c>
      <c r="J43" s="197">
        <f t="shared" si="13"/>
        <v>12910750</v>
      </c>
      <c r="K43" s="198">
        <v>326111</v>
      </c>
      <c r="L43" s="198">
        <v>8716147</v>
      </c>
      <c r="M43" s="197">
        <f t="shared" si="14"/>
        <v>9042258</v>
      </c>
      <c r="N43" s="198">
        <v>2142</v>
      </c>
      <c r="O43" s="198">
        <v>3866350</v>
      </c>
      <c r="P43" s="199">
        <f t="shared" si="15"/>
        <v>3868492</v>
      </c>
      <c r="Q43" s="127"/>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row>
    <row r="44" spans="1:48" ht="15.75">
      <c r="A44" s="184">
        <v>36087</v>
      </c>
      <c r="B44" s="184">
        <v>36281</v>
      </c>
      <c r="C44" s="123">
        <v>4</v>
      </c>
      <c r="D44" s="163" t="s">
        <v>481</v>
      </c>
      <c r="E44" s="125" t="s">
        <v>482</v>
      </c>
      <c r="F44" s="126"/>
      <c r="G44" s="126"/>
      <c r="H44" s="196">
        <f t="shared" si="12"/>
        <v>14548248</v>
      </c>
      <c r="I44" s="196">
        <f t="shared" si="12"/>
        <v>5272657</v>
      </c>
      <c r="J44" s="197">
        <f t="shared" si="13"/>
        <v>19820905</v>
      </c>
      <c r="K44" s="198">
        <v>11000603</v>
      </c>
      <c r="L44" s="198">
        <v>3652475</v>
      </c>
      <c r="M44" s="197">
        <f t="shared" si="14"/>
        <v>14653078</v>
      </c>
      <c r="N44" s="198">
        <v>3547645</v>
      </c>
      <c r="O44" s="198">
        <v>1620182</v>
      </c>
      <c r="P44" s="199">
        <f t="shared" si="15"/>
        <v>5167827</v>
      </c>
      <c r="Q44" s="127"/>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row>
    <row r="45" spans="1:48" ht="15.75">
      <c r="A45" s="184">
        <v>36088</v>
      </c>
      <c r="B45" s="184">
        <v>36282</v>
      </c>
      <c r="C45" s="123">
        <v>4</v>
      </c>
      <c r="D45" s="155">
        <v>393000</v>
      </c>
      <c r="E45" s="125" t="s">
        <v>483</v>
      </c>
      <c r="F45" s="126"/>
      <c r="G45" s="126"/>
      <c r="H45" s="196">
        <f t="shared" si="12"/>
        <v>455524</v>
      </c>
      <c r="I45" s="196">
        <f t="shared" si="12"/>
        <v>1103060</v>
      </c>
      <c r="J45" s="197">
        <f t="shared" si="13"/>
        <v>1558584</v>
      </c>
      <c r="K45" s="198">
        <v>403448</v>
      </c>
      <c r="L45" s="198">
        <v>764112</v>
      </c>
      <c r="M45" s="197">
        <f t="shared" si="14"/>
        <v>1167560</v>
      </c>
      <c r="N45" s="198">
        <v>52076</v>
      </c>
      <c r="O45" s="198">
        <v>338948</v>
      </c>
      <c r="P45" s="199">
        <f t="shared" si="15"/>
        <v>391024</v>
      </c>
      <c r="Q45" s="127"/>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row>
    <row r="46" spans="1:48" ht="15.75">
      <c r="A46" s="184">
        <v>36089</v>
      </c>
      <c r="B46" s="184">
        <v>36283</v>
      </c>
      <c r="C46" s="123">
        <v>4</v>
      </c>
      <c r="D46" s="155">
        <v>394000</v>
      </c>
      <c r="E46" s="125" t="s">
        <v>484</v>
      </c>
      <c r="F46" s="126"/>
      <c r="G46" s="126"/>
      <c r="H46" s="196">
        <f t="shared" si="12"/>
        <v>3875538</v>
      </c>
      <c r="I46" s="196">
        <f t="shared" si="12"/>
        <v>7763619</v>
      </c>
      <c r="J46" s="197">
        <f t="shared" si="13"/>
        <v>11639157</v>
      </c>
      <c r="K46" s="198">
        <v>3067938</v>
      </c>
      <c r="L46" s="198">
        <v>5378014</v>
      </c>
      <c r="M46" s="197">
        <f t="shared" si="14"/>
        <v>8445952</v>
      </c>
      <c r="N46" s="198">
        <v>807600</v>
      </c>
      <c r="O46" s="198">
        <v>2385605</v>
      </c>
      <c r="P46" s="199">
        <f t="shared" si="15"/>
        <v>3193205</v>
      </c>
      <c r="Q46" s="127"/>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row>
    <row r="47" spans="1:48" ht="15.75">
      <c r="A47" s="184">
        <v>36090</v>
      </c>
      <c r="B47" s="184">
        <v>36284</v>
      </c>
      <c r="C47" s="123">
        <v>4</v>
      </c>
      <c r="D47" s="155" t="s">
        <v>486</v>
      </c>
      <c r="E47" s="125" t="s">
        <v>487</v>
      </c>
      <c r="F47" s="126"/>
      <c r="G47" s="126"/>
      <c r="H47" s="196">
        <f t="shared" si="12"/>
        <v>110331</v>
      </c>
      <c r="I47" s="196">
        <f t="shared" si="12"/>
        <v>502714</v>
      </c>
      <c r="J47" s="197">
        <f t="shared" si="13"/>
        <v>613045</v>
      </c>
      <c r="K47" s="198">
        <v>110331</v>
      </c>
      <c r="L47" s="198">
        <v>348240</v>
      </c>
      <c r="M47" s="197">
        <f t="shared" si="14"/>
        <v>458571</v>
      </c>
      <c r="N47" s="198">
        <v>0</v>
      </c>
      <c r="O47" s="198">
        <v>154474</v>
      </c>
      <c r="P47" s="199">
        <f t="shared" si="15"/>
        <v>154474</v>
      </c>
      <c r="Q47" s="127"/>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row>
    <row r="48" spans="1:48" ht="15.75">
      <c r="A48" s="184">
        <v>36091</v>
      </c>
      <c r="B48" s="184">
        <v>36285</v>
      </c>
      <c r="C48" s="123">
        <v>4</v>
      </c>
      <c r="D48" s="155" t="s">
        <v>488</v>
      </c>
      <c r="E48" s="125" t="s">
        <v>489</v>
      </c>
      <c r="F48" s="126"/>
      <c r="G48" s="126"/>
      <c r="H48" s="196">
        <f t="shared" si="12"/>
        <v>4210306</v>
      </c>
      <c r="I48" s="196">
        <f t="shared" si="12"/>
        <v>1061791</v>
      </c>
      <c r="J48" s="197">
        <f t="shared" si="13"/>
        <v>5272097</v>
      </c>
      <c r="K48" s="198">
        <v>3240229</v>
      </c>
      <c r="L48" s="198">
        <v>735524</v>
      </c>
      <c r="M48" s="197">
        <f t="shared" si="14"/>
        <v>3975753</v>
      </c>
      <c r="N48" s="198">
        <v>970077</v>
      </c>
      <c r="O48" s="198">
        <v>326267</v>
      </c>
      <c r="P48" s="199">
        <f t="shared" si="15"/>
        <v>1296344</v>
      </c>
      <c r="Q48" s="127"/>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row>
    <row r="49" spans="1:48" ht="15.75">
      <c r="A49" s="184">
        <v>36092</v>
      </c>
      <c r="B49" s="184">
        <v>36286</v>
      </c>
      <c r="C49" s="123">
        <v>4</v>
      </c>
      <c r="D49" s="155" t="s">
        <v>490</v>
      </c>
      <c r="E49" s="125" t="s">
        <v>491</v>
      </c>
      <c r="F49" s="126"/>
      <c r="G49" s="126"/>
      <c r="H49" s="196">
        <f t="shared" si="12"/>
        <v>4059054</v>
      </c>
      <c r="I49" s="196">
        <f t="shared" si="12"/>
        <v>25373727</v>
      </c>
      <c r="J49" s="197">
        <f t="shared" si="13"/>
        <v>29432781</v>
      </c>
      <c r="K49" s="198">
        <v>3740239</v>
      </c>
      <c r="L49" s="198">
        <v>17576888</v>
      </c>
      <c r="M49" s="197">
        <f t="shared" si="14"/>
        <v>21317127</v>
      </c>
      <c r="N49" s="198">
        <v>318815</v>
      </c>
      <c r="O49" s="198">
        <v>7796839</v>
      </c>
      <c r="P49" s="199">
        <f t="shared" si="15"/>
        <v>8115654</v>
      </c>
      <c r="Q49" s="127"/>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row>
    <row r="50" spans="1:48" ht="15.75">
      <c r="A50" s="184">
        <v>36093</v>
      </c>
      <c r="B50" s="184">
        <v>36287</v>
      </c>
      <c r="C50" s="123">
        <v>4</v>
      </c>
      <c r="D50" s="155">
        <v>398000</v>
      </c>
      <c r="E50" s="125" t="s">
        <v>492</v>
      </c>
      <c r="F50" s="126"/>
      <c r="G50" s="126"/>
      <c r="H50" s="196">
        <f t="shared" si="12"/>
        <v>3811</v>
      </c>
      <c r="I50" s="196">
        <f t="shared" si="12"/>
        <v>156610</v>
      </c>
      <c r="J50" s="197">
        <f t="shared" si="13"/>
        <v>160421</v>
      </c>
      <c r="K50" s="198">
        <v>0</v>
      </c>
      <c r="L50" s="198">
        <v>108487</v>
      </c>
      <c r="M50" s="197">
        <f t="shared" si="14"/>
        <v>108487</v>
      </c>
      <c r="N50" s="198">
        <v>3811</v>
      </c>
      <c r="O50" s="198">
        <v>48123</v>
      </c>
      <c r="P50" s="199">
        <f t="shared" si="15"/>
        <v>51934</v>
      </c>
      <c r="Q50" s="127"/>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row>
    <row r="51" spans="1:48" ht="15.75">
      <c r="C51" s="123"/>
      <c r="D51" s="155"/>
      <c r="E51" s="125" t="s">
        <v>493</v>
      </c>
      <c r="F51" s="126"/>
      <c r="G51" s="126"/>
      <c r="H51" s="200">
        <f t="shared" ref="H51:P51" si="16">SUM(H41:H50)</f>
        <v>60472191</v>
      </c>
      <c r="I51" s="200">
        <f t="shared" si="16"/>
        <v>85238463</v>
      </c>
      <c r="J51" s="201">
        <f t="shared" si="16"/>
        <v>145710654</v>
      </c>
      <c r="K51" s="202">
        <f t="shared" si="16"/>
        <v>52877249</v>
      </c>
      <c r="L51" s="202">
        <f t="shared" si="16"/>
        <v>59046388</v>
      </c>
      <c r="M51" s="201">
        <f t="shared" si="16"/>
        <v>111923637</v>
      </c>
      <c r="N51" s="202">
        <f t="shared" si="16"/>
        <v>7594942</v>
      </c>
      <c r="O51" s="202">
        <f t="shared" si="16"/>
        <v>26192075</v>
      </c>
      <c r="P51" s="202">
        <f t="shared" si="16"/>
        <v>33787017</v>
      </c>
      <c r="Q51" s="127"/>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row>
    <row r="52" spans="1:48" ht="15.75">
      <c r="C52" s="123"/>
      <c r="D52" s="155"/>
      <c r="E52" s="125"/>
      <c r="F52" s="126"/>
      <c r="G52" s="126"/>
      <c r="H52" s="196"/>
      <c r="I52" s="196"/>
      <c r="J52" s="197"/>
      <c r="K52" s="199"/>
      <c r="L52" s="199"/>
      <c r="M52" s="197"/>
      <c r="N52" s="199"/>
      <c r="O52" s="199"/>
      <c r="P52" s="199"/>
      <c r="Q52" s="127"/>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row>
    <row r="53" spans="1:48" ht="15.75">
      <c r="C53" s="123"/>
      <c r="D53" s="155"/>
      <c r="E53" s="125" t="s">
        <v>550</v>
      </c>
      <c r="F53" s="126"/>
      <c r="G53" s="126"/>
      <c r="H53" s="205">
        <f t="shared" ref="H53:P53" si="17">H11+H22+H38+H51</f>
        <v>1101022486</v>
      </c>
      <c r="I53" s="205">
        <f t="shared" si="17"/>
        <v>203584841</v>
      </c>
      <c r="J53" s="206">
        <f t="shared" si="17"/>
        <v>1304607327</v>
      </c>
      <c r="K53" s="207">
        <f t="shared" si="17"/>
        <v>768753917</v>
      </c>
      <c r="L53" s="207">
        <f t="shared" si="17"/>
        <v>139563618</v>
      </c>
      <c r="M53" s="206">
        <f t="shared" si="17"/>
        <v>908317535</v>
      </c>
      <c r="N53" s="207">
        <f t="shared" si="17"/>
        <v>332268569</v>
      </c>
      <c r="O53" s="207">
        <f t="shared" si="17"/>
        <v>64021223</v>
      </c>
      <c r="P53" s="207">
        <f t="shared" si="17"/>
        <v>396289792</v>
      </c>
      <c r="Q53" s="127"/>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row>
    <row r="54" spans="1:48" ht="15.75">
      <c r="C54" s="123"/>
      <c r="D54" s="155"/>
      <c r="E54" s="125"/>
      <c r="F54" s="126"/>
      <c r="G54" s="126"/>
      <c r="H54" s="196"/>
      <c r="I54" s="196"/>
      <c r="J54" s="197"/>
      <c r="K54" s="199"/>
      <c r="L54" s="199"/>
      <c r="M54" s="197"/>
      <c r="N54" s="199"/>
      <c r="O54" s="199"/>
      <c r="P54" s="199"/>
      <c r="Q54" s="127"/>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row>
    <row r="55" spans="1:48" ht="15.75">
      <c r="C55" s="123"/>
      <c r="D55" s="155"/>
      <c r="E55" s="125"/>
      <c r="F55" s="126"/>
      <c r="G55" s="126"/>
      <c r="H55" s="196"/>
      <c r="I55" s="196"/>
      <c r="J55" s="197"/>
      <c r="K55" s="199"/>
      <c r="L55" s="199"/>
      <c r="M55" s="197"/>
      <c r="N55" s="199"/>
      <c r="O55" s="199"/>
      <c r="P55" s="199"/>
      <c r="Q55" s="127"/>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row>
    <row r="56" spans="1:48" s="127" customFormat="1" ht="14.25" customHeight="1">
      <c r="A56" s="151"/>
      <c r="B56" s="151"/>
      <c r="C56" s="123"/>
      <c r="D56" s="163"/>
      <c r="E56" s="125" t="s">
        <v>495</v>
      </c>
      <c r="F56" s="126"/>
      <c r="G56" s="126"/>
      <c r="H56" s="196"/>
      <c r="I56" s="196"/>
      <c r="J56" s="197"/>
      <c r="K56" s="199"/>
      <c r="L56" s="199"/>
      <c r="M56" s="197"/>
      <c r="N56" s="199"/>
      <c r="O56" s="199"/>
      <c r="P56" s="199"/>
      <c r="T56" s="128"/>
    </row>
    <row r="57" spans="1:48" s="127" customFormat="1" ht="14.25" customHeight="1">
      <c r="A57" s="257"/>
      <c r="B57" s="258"/>
      <c r="C57" s="123" t="s">
        <v>551</v>
      </c>
      <c r="D57" s="163"/>
      <c r="E57" s="125" t="s">
        <v>58</v>
      </c>
      <c r="F57" s="126"/>
      <c r="G57" s="126"/>
      <c r="H57" s="196">
        <f t="shared" ref="H57:H59" si="18">+K57+N57</f>
        <v>0</v>
      </c>
      <c r="I57" s="196">
        <f t="shared" ref="I57:I59" si="19">L57+O57</f>
        <v>-20373725</v>
      </c>
      <c r="J57" s="197">
        <f t="shared" ref="J57:J59" si="20">+H57+I57</f>
        <v>-20373725</v>
      </c>
      <c r="K57" s="199">
        <f>'[8]G-ADEP'!M33</f>
        <v>0</v>
      </c>
      <c r="L57" s="199">
        <f>'[8]G-ADEP'!N33</f>
        <v>-13575013</v>
      </c>
      <c r="M57" s="197">
        <f t="shared" ref="M57:M59" si="21">+K57+L57</f>
        <v>-13575013</v>
      </c>
      <c r="N57" s="199">
        <f>'[8]G-ADEP'!P33</f>
        <v>0</v>
      </c>
      <c r="O57" s="199">
        <f>'[8]G-ADEP'!Q33</f>
        <v>-6798712</v>
      </c>
      <c r="P57" s="199">
        <f t="shared" ref="P57:P59" si="22">+N57+O57</f>
        <v>-6798712</v>
      </c>
      <c r="S57" s="128"/>
      <c r="T57" s="128"/>
    </row>
    <row r="58" spans="1:48" s="127" customFormat="1" ht="14.25" customHeight="1">
      <c r="A58" s="257"/>
      <c r="B58" s="258"/>
      <c r="C58" s="123" t="s">
        <v>551</v>
      </c>
      <c r="D58" s="163"/>
      <c r="E58" s="125" t="s">
        <v>65</v>
      </c>
      <c r="F58" s="126"/>
      <c r="G58" s="126"/>
      <c r="H58" s="196">
        <f t="shared" si="18"/>
        <v>-320832960</v>
      </c>
      <c r="I58" s="196">
        <f t="shared" si="19"/>
        <v>-2107383</v>
      </c>
      <c r="J58" s="197">
        <f t="shared" si="20"/>
        <v>-322940343</v>
      </c>
      <c r="K58" s="199">
        <f>'[8]G-ADEP'!M40</f>
        <v>-209812678</v>
      </c>
      <c r="L58" s="199">
        <f>'[8]G-ADEP'!N40</f>
        <v>-1399787</v>
      </c>
      <c r="M58" s="197">
        <f t="shared" si="21"/>
        <v>-211212465</v>
      </c>
      <c r="N58" s="199">
        <f>'[8]G-ADEP'!P40</f>
        <v>-111020282</v>
      </c>
      <c r="O58" s="199">
        <f>'[8]G-ADEP'!Q40</f>
        <v>-707596</v>
      </c>
      <c r="P58" s="199">
        <f t="shared" si="22"/>
        <v>-111727878</v>
      </c>
      <c r="T58" s="128"/>
    </row>
    <row r="59" spans="1:48" s="127" customFormat="1" ht="14.25" customHeight="1">
      <c r="A59" s="257"/>
      <c r="B59" s="258"/>
      <c r="C59" s="123" t="s">
        <v>551</v>
      </c>
      <c r="D59" s="163"/>
      <c r="E59" s="125" t="s">
        <v>66</v>
      </c>
      <c r="F59" s="126"/>
      <c r="G59" s="126"/>
      <c r="H59" s="196">
        <f t="shared" si="18"/>
        <v>-19602654</v>
      </c>
      <c r="I59" s="196">
        <f t="shared" si="19"/>
        <v>-28704968</v>
      </c>
      <c r="J59" s="197">
        <f t="shared" si="20"/>
        <v>-48307622</v>
      </c>
      <c r="K59" s="199">
        <f>'[8]G-ADEP'!M55</f>
        <v>-16190328</v>
      </c>
      <c r="L59" s="199">
        <f>'[8]G-ADEP'!N55</f>
        <v>-19884506</v>
      </c>
      <c r="M59" s="197">
        <f t="shared" si="21"/>
        <v>-36074834</v>
      </c>
      <c r="N59" s="199">
        <f>'[8]G-ADEP'!P55</f>
        <v>-3412326</v>
      </c>
      <c r="O59" s="199">
        <f>'[8]G-ADEP'!Q55</f>
        <v>-8820462</v>
      </c>
      <c r="P59" s="199">
        <f t="shared" si="22"/>
        <v>-12232788</v>
      </c>
      <c r="T59" s="128"/>
    </row>
    <row r="60" spans="1:48" s="127" customFormat="1" ht="14.25" customHeight="1">
      <c r="A60" s="151"/>
      <c r="B60" s="151"/>
      <c r="C60" s="123"/>
      <c r="D60" s="124"/>
      <c r="E60" s="125" t="s">
        <v>501</v>
      </c>
      <c r="F60" s="126"/>
      <c r="G60" s="126"/>
      <c r="H60" s="200">
        <f t="shared" ref="H60:P60" si="23">SUM(H57:H59)</f>
        <v>-340435614</v>
      </c>
      <c r="I60" s="200">
        <f t="shared" si="23"/>
        <v>-51186076</v>
      </c>
      <c r="J60" s="201">
        <f t="shared" si="23"/>
        <v>-391621690</v>
      </c>
      <c r="K60" s="202">
        <f t="shared" si="23"/>
        <v>-226003006</v>
      </c>
      <c r="L60" s="202">
        <f t="shared" si="23"/>
        <v>-34859306</v>
      </c>
      <c r="M60" s="201">
        <f t="shared" si="23"/>
        <v>-260862312</v>
      </c>
      <c r="N60" s="202">
        <f t="shared" si="23"/>
        <v>-114432608</v>
      </c>
      <c r="O60" s="202">
        <f t="shared" si="23"/>
        <v>-16326770</v>
      </c>
      <c r="P60" s="202">
        <f t="shared" si="23"/>
        <v>-130759378</v>
      </c>
      <c r="T60" s="128"/>
    </row>
    <row r="61" spans="1:48" s="127" customFormat="1" ht="14.25" customHeight="1">
      <c r="A61" s="151"/>
      <c r="B61" s="151"/>
      <c r="C61" s="123"/>
      <c r="D61" s="124"/>
      <c r="E61" s="125"/>
      <c r="F61" s="126"/>
      <c r="G61" s="126"/>
      <c r="H61" s="196"/>
      <c r="I61" s="196"/>
      <c r="J61" s="197"/>
      <c r="K61" s="199"/>
      <c r="L61" s="199"/>
      <c r="M61" s="197"/>
      <c r="N61" s="199"/>
      <c r="O61" s="199"/>
      <c r="P61" s="199"/>
      <c r="T61" s="128"/>
    </row>
    <row r="62" spans="1:48" s="127" customFormat="1" ht="14.25" customHeight="1">
      <c r="A62" s="151"/>
      <c r="B62" s="151"/>
      <c r="C62" s="123"/>
      <c r="D62" s="124"/>
      <c r="E62" s="125" t="s">
        <v>502</v>
      </c>
      <c r="F62" s="126"/>
      <c r="G62" s="126"/>
      <c r="H62" s="196"/>
      <c r="I62" s="196"/>
      <c r="J62" s="197"/>
      <c r="K62" s="199"/>
      <c r="L62" s="199"/>
      <c r="M62" s="197"/>
      <c r="N62" s="199"/>
      <c r="O62" s="199"/>
      <c r="P62" s="199"/>
      <c r="T62" s="128"/>
    </row>
    <row r="63" spans="1:48" s="127" customFormat="1" ht="14.25" customHeight="1">
      <c r="A63" s="259"/>
      <c r="B63" s="260"/>
      <c r="C63" s="123" t="s">
        <v>552</v>
      </c>
      <c r="D63" s="163"/>
      <c r="E63" s="125" t="s">
        <v>506</v>
      </c>
      <c r="F63" s="126"/>
      <c r="G63" s="126"/>
      <c r="H63" s="196">
        <f t="shared" ref="H63:I66" si="24">K63+N63</f>
        <v>-535135</v>
      </c>
      <c r="I63" s="196">
        <f t="shared" si="24"/>
        <v>-1149320</v>
      </c>
      <c r="J63" s="197">
        <f t="shared" ref="J63:J66" si="25">+H63+I63</f>
        <v>-1684455</v>
      </c>
      <c r="K63" s="199">
        <f>'[8]G-AAMT'!W25</f>
        <v>-352894</v>
      </c>
      <c r="L63" s="199">
        <f>'[8]G-AAMT'!X25</f>
        <v>-796157</v>
      </c>
      <c r="M63" s="197">
        <f t="shared" ref="M63:M66" si="26">+K63+L63</f>
        <v>-1149051</v>
      </c>
      <c r="N63" s="199">
        <f>'[8]G-AAMT'!Z25</f>
        <v>-182241</v>
      </c>
      <c r="O63" s="199">
        <f>'[8]G-AAMT'!AA25</f>
        <v>-353163</v>
      </c>
      <c r="P63" s="199">
        <f t="shared" ref="P63:P66" si="27">+N63+O63</f>
        <v>-535404</v>
      </c>
      <c r="S63" s="128"/>
      <c r="T63" s="128"/>
    </row>
    <row r="64" spans="1:48" s="127" customFormat="1" ht="14.25" customHeight="1">
      <c r="A64" s="259"/>
      <c r="B64" s="260"/>
      <c r="C64" s="123" t="s">
        <v>552</v>
      </c>
      <c r="D64" s="163"/>
      <c r="E64" s="125" t="s">
        <v>553</v>
      </c>
      <c r="F64" s="126"/>
      <c r="G64" s="126"/>
      <c r="H64" s="196">
        <f t="shared" si="24"/>
        <v>-423686</v>
      </c>
      <c r="I64" s="196">
        <f t="shared" si="24"/>
        <v>-35641323</v>
      </c>
      <c r="J64" s="197">
        <f t="shared" si="25"/>
        <v>-36065009</v>
      </c>
      <c r="K64" s="199">
        <f>'[8]G-AAMT'!W38</f>
        <v>-423686</v>
      </c>
      <c r="L64" s="199">
        <f>'[8]G-AAMT'!X38</f>
        <v>-24689456</v>
      </c>
      <c r="M64" s="197">
        <f t="shared" si="26"/>
        <v>-25113142</v>
      </c>
      <c r="N64" s="199">
        <f>'[8]G-AAMT'!Z38</f>
        <v>0</v>
      </c>
      <c r="O64" s="199">
        <f>'[8]G-AAMT'!AA38</f>
        <v>-10951867</v>
      </c>
      <c r="P64" s="199">
        <f t="shared" si="27"/>
        <v>-10951867</v>
      </c>
      <c r="S64" s="128"/>
      <c r="T64" s="128"/>
    </row>
    <row r="65" spans="1:48" s="127" customFormat="1" ht="14.25" customHeight="1">
      <c r="A65" s="259"/>
      <c r="B65" s="260"/>
      <c r="C65" s="123" t="s">
        <v>552</v>
      </c>
      <c r="D65" s="163"/>
      <c r="E65" s="125" t="s">
        <v>58</v>
      </c>
      <c r="F65" s="126"/>
      <c r="G65" s="126"/>
      <c r="H65" s="196">
        <f t="shared" si="24"/>
        <v>0</v>
      </c>
      <c r="I65" s="196">
        <f t="shared" si="24"/>
        <v>0</v>
      </c>
      <c r="J65" s="197">
        <f t="shared" si="25"/>
        <v>0</v>
      </c>
      <c r="K65" s="199">
        <f>'[8]G-AAMT'!W42</f>
        <v>0</v>
      </c>
      <c r="L65" s="199">
        <f>'[8]G-AAMT'!X42</f>
        <v>0</v>
      </c>
      <c r="M65" s="197">
        <f t="shared" si="26"/>
        <v>0</v>
      </c>
      <c r="N65" s="199">
        <f>'[8]G-AAMT'!Z42</f>
        <v>0</v>
      </c>
      <c r="O65" s="199">
        <f>'[8]G-AAMT'!AA42</f>
        <v>0</v>
      </c>
      <c r="P65" s="199">
        <f t="shared" si="27"/>
        <v>0</v>
      </c>
      <c r="S65" s="128"/>
      <c r="T65" s="128"/>
    </row>
    <row r="66" spans="1:48" s="127" customFormat="1" ht="14.25" customHeight="1">
      <c r="A66" s="259"/>
      <c r="B66" s="260"/>
      <c r="C66" s="123" t="s">
        <v>552</v>
      </c>
      <c r="D66" s="163"/>
      <c r="E66" s="125" t="s">
        <v>508</v>
      </c>
      <c r="F66" s="126"/>
      <c r="G66" s="126"/>
      <c r="H66" s="196">
        <f t="shared" si="24"/>
        <v>0</v>
      </c>
      <c r="I66" s="196">
        <f t="shared" si="24"/>
        <v>0</v>
      </c>
      <c r="J66" s="197">
        <f t="shared" si="25"/>
        <v>0</v>
      </c>
      <c r="K66" s="199">
        <f>'[8]G-AAMT'!W52</f>
        <v>0</v>
      </c>
      <c r="L66" s="199">
        <f>'[8]G-AAMT'!X52</f>
        <v>0</v>
      </c>
      <c r="M66" s="197">
        <f t="shared" si="26"/>
        <v>0</v>
      </c>
      <c r="N66" s="199">
        <f>'[8]G-AAMT'!Z52</f>
        <v>0</v>
      </c>
      <c r="O66" s="199">
        <f>'[8]G-AAMT'!AA52</f>
        <v>0</v>
      </c>
      <c r="P66" s="199">
        <f t="shared" si="27"/>
        <v>0</v>
      </c>
      <c r="S66" s="128"/>
      <c r="T66" s="128"/>
    </row>
    <row r="67" spans="1:48" s="127" customFormat="1" ht="14.25" customHeight="1">
      <c r="A67" s="151"/>
      <c r="B67" s="151"/>
      <c r="C67" s="123"/>
      <c r="D67" s="163"/>
      <c r="E67" s="125" t="s">
        <v>509</v>
      </c>
      <c r="F67" s="126"/>
      <c r="G67" s="126"/>
      <c r="H67" s="200">
        <f t="shared" ref="H67:P67" si="28">SUM(H63:H66)</f>
        <v>-958821</v>
      </c>
      <c r="I67" s="200">
        <f t="shared" si="28"/>
        <v>-36790643</v>
      </c>
      <c r="J67" s="201">
        <f t="shared" si="28"/>
        <v>-37749464</v>
      </c>
      <c r="K67" s="208">
        <f t="shared" si="28"/>
        <v>-776580</v>
      </c>
      <c r="L67" s="202">
        <f t="shared" si="28"/>
        <v>-25485613</v>
      </c>
      <c r="M67" s="201">
        <f t="shared" si="28"/>
        <v>-26262193</v>
      </c>
      <c r="N67" s="208">
        <f t="shared" si="28"/>
        <v>-182241</v>
      </c>
      <c r="O67" s="202">
        <f t="shared" si="28"/>
        <v>-11305030</v>
      </c>
      <c r="P67" s="202">
        <f t="shared" si="28"/>
        <v>-11487271</v>
      </c>
      <c r="T67" s="128"/>
    </row>
    <row r="68" spans="1:48" s="127" customFormat="1" ht="14.25" customHeight="1">
      <c r="A68" s="151"/>
      <c r="B68" s="151"/>
      <c r="C68" s="123"/>
      <c r="D68" s="163"/>
      <c r="E68" s="125"/>
      <c r="F68" s="126"/>
      <c r="G68" s="126"/>
      <c r="H68" s="196"/>
      <c r="I68" s="196"/>
      <c r="J68" s="197"/>
      <c r="K68" s="199"/>
      <c r="L68" s="199"/>
      <c r="M68" s="197"/>
      <c r="N68" s="199"/>
      <c r="O68" s="199"/>
      <c r="P68" s="199"/>
      <c r="T68" s="128"/>
    </row>
    <row r="69" spans="1:48" s="127" customFormat="1" ht="14.25" customHeight="1">
      <c r="A69" s="151"/>
      <c r="B69" s="151"/>
      <c r="C69" s="123"/>
      <c r="D69" s="163"/>
      <c r="E69" s="125" t="s">
        <v>554</v>
      </c>
      <c r="F69" s="126"/>
      <c r="G69" s="126"/>
      <c r="H69" s="200">
        <f>H60+H67</f>
        <v>-341394435</v>
      </c>
      <c r="I69" s="200">
        <f t="shared" ref="I69:P69" si="29">I60+I67</f>
        <v>-87976719</v>
      </c>
      <c r="J69" s="201">
        <f t="shared" si="29"/>
        <v>-429371154</v>
      </c>
      <c r="K69" s="208">
        <f t="shared" si="29"/>
        <v>-226779586</v>
      </c>
      <c r="L69" s="202">
        <f t="shared" si="29"/>
        <v>-60344919</v>
      </c>
      <c r="M69" s="201">
        <f t="shared" si="29"/>
        <v>-287124505</v>
      </c>
      <c r="N69" s="208">
        <f t="shared" si="29"/>
        <v>-114614849</v>
      </c>
      <c r="O69" s="202">
        <f t="shared" si="29"/>
        <v>-27631800</v>
      </c>
      <c r="P69" s="202">
        <f t="shared" si="29"/>
        <v>-142246649</v>
      </c>
      <c r="T69" s="128"/>
    </row>
    <row r="70" spans="1:48" s="127" customFormat="1" ht="14.25" customHeight="1">
      <c r="A70" s="151"/>
      <c r="B70" s="151"/>
      <c r="C70" s="123"/>
      <c r="D70" s="163"/>
      <c r="E70" s="125"/>
      <c r="F70" s="126"/>
      <c r="G70" s="126"/>
      <c r="H70" s="196"/>
      <c r="I70" s="196"/>
      <c r="J70" s="197"/>
      <c r="K70" s="199"/>
      <c r="L70" s="199"/>
      <c r="M70" s="197"/>
      <c r="N70" s="199"/>
      <c r="O70" s="199"/>
      <c r="P70" s="199"/>
      <c r="T70" s="128"/>
    </row>
    <row r="71" spans="1:48" ht="15.75">
      <c r="C71" s="123"/>
      <c r="D71" s="124"/>
      <c r="E71" s="125" t="s">
        <v>555</v>
      </c>
      <c r="F71" s="126"/>
      <c r="G71" s="126"/>
      <c r="H71" s="202">
        <f>H53+H69</f>
        <v>759628051</v>
      </c>
      <c r="I71" s="202">
        <f t="shared" ref="I71:P71" si="30">I53+I69</f>
        <v>115608122</v>
      </c>
      <c r="J71" s="201">
        <f t="shared" si="30"/>
        <v>875236173</v>
      </c>
      <c r="K71" s="202">
        <f t="shared" si="30"/>
        <v>541974331</v>
      </c>
      <c r="L71" s="202">
        <f t="shared" si="30"/>
        <v>79218699</v>
      </c>
      <c r="M71" s="201">
        <f t="shared" si="30"/>
        <v>621193030</v>
      </c>
      <c r="N71" s="202">
        <f t="shared" si="30"/>
        <v>217653720</v>
      </c>
      <c r="O71" s="202">
        <f t="shared" si="30"/>
        <v>36389423</v>
      </c>
      <c r="P71" s="202">
        <f t="shared" si="30"/>
        <v>254043143</v>
      </c>
      <c r="Q71" s="127"/>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row>
    <row r="72" spans="1:48" ht="15.75">
      <c r="C72" s="123"/>
      <c r="D72" s="124"/>
      <c r="E72" s="125"/>
      <c r="F72" s="126"/>
      <c r="G72" s="126"/>
      <c r="H72" s="199"/>
      <c r="I72" s="199"/>
      <c r="J72" s="209"/>
      <c r="K72" s="199"/>
      <c r="L72" s="199"/>
      <c r="M72" s="209"/>
      <c r="N72" s="199"/>
      <c r="O72" s="199"/>
      <c r="P72" s="199"/>
      <c r="Q72" s="127"/>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row>
    <row r="73" spans="1:48" s="168" customFormat="1" ht="14.25" customHeight="1">
      <c r="A73" s="262"/>
      <c r="B73" s="210"/>
      <c r="C73" s="158"/>
      <c r="D73" s="171"/>
      <c r="E73" s="172" t="s">
        <v>512</v>
      </c>
      <c r="F73" s="173"/>
      <c r="G73" s="173"/>
      <c r="H73" s="196"/>
      <c r="I73" s="196"/>
      <c r="J73" s="211"/>
      <c r="K73" s="196"/>
      <c r="L73" s="196"/>
      <c r="M73" s="197"/>
      <c r="N73" s="196"/>
      <c r="O73" s="196"/>
      <c r="P73" s="196"/>
      <c r="T73" s="175"/>
    </row>
    <row r="74" spans="1:48" s="168" customFormat="1" ht="15.75">
      <c r="A74" s="212">
        <v>35704</v>
      </c>
      <c r="B74" s="212">
        <v>24080</v>
      </c>
      <c r="C74" s="158">
        <v>12</v>
      </c>
      <c r="D74" s="213">
        <v>282900</v>
      </c>
      <c r="E74" s="172" t="s">
        <v>556</v>
      </c>
      <c r="F74" s="173"/>
      <c r="G74" s="173"/>
      <c r="H74" s="196">
        <f t="shared" ref="H74:I76" si="31">K74+N74</f>
        <v>0</v>
      </c>
      <c r="I74" s="196">
        <f t="shared" si="31"/>
        <v>-101658899</v>
      </c>
      <c r="J74" s="211">
        <f t="shared" ref="J74:J76" si="32">H74+I74</f>
        <v>-101658899</v>
      </c>
      <c r="K74" s="196">
        <v>0</v>
      </c>
      <c r="L74" s="196">
        <v>-72151387</v>
      </c>
      <c r="M74" s="197">
        <f t="shared" ref="M74:M76" si="33">K74+L74</f>
        <v>-72151387</v>
      </c>
      <c r="N74" s="196">
        <v>0</v>
      </c>
      <c r="O74" s="196">
        <v>-29507512</v>
      </c>
      <c r="P74" s="196">
        <f t="shared" ref="P74:P76" si="34">N74+O74</f>
        <v>-29507512</v>
      </c>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row>
    <row r="75" spans="1:48" s="168" customFormat="1" ht="15.75">
      <c r="A75" s="212"/>
      <c r="B75" s="212">
        <v>35961</v>
      </c>
      <c r="C75" s="158" t="s">
        <v>557</v>
      </c>
      <c r="D75" s="213">
        <v>282900</v>
      </c>
      <c r="E75" s="172" t="s">
        <v>516</v>
      </c>
      <c r="F75" s="173"/>
      <c r="G75" s="173"/>
      <c r="H75" s="196">
        <f>K75+N75</f>
        <v>0</v>
      </c>
      <c r="I75" s="196">
        <f t="shared" si="31"/>
        <v>-12242069</v>
      </c>
      <c r="J75" s="211">
        <f>H75+I75</f>
        <v>-12242069</v>
      </c>
      <c r="K75" s="196">
        <v>0</v>
      </c>
      <c r="L75" s="196">
        <v>-8483386</v>
      </c>
      <c r="M75" s="197">
        <f>K75+L75</f>
        <v>-8483386</v>
      </c>
      <c r="N75" s="196">
        <v>0</v>
      </c>
      <c r="O75" s="196">
        <v>-3758683</v>
      </c>
      <c r="P75" s="196">
        <f>N75+O75</f>
        <v>-3758683</v>
      </c>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row>
    <row r="76" spans="1:48" s="168" customFormat="1" ht="15.75">
      <c r="A76" s="212">
        <v>35711</v>
      </c>
      <c r="B76" s="212">
        <v>35968</v>
      </c>
      <c r="C76" s="158">
        <v>12</v>
      </c>
      <c r="D76" s="213">
        <v>283850</v>
      </c>
      <c r="E76" s="172" t="s">
        <v>558</v>
      </c>
      <c r="F76" s="173"/>
      <c r="G76" s="173"/>
      <c r="H76" s="196">
        <f t="shared" si="31"/>
        <v>0</v>
      </c>
      <c r="I76" s="196">
        <f t="shared" si="31"/>
        <v>-256294</v>
      </c>
      <c r="J76" s="211">
        <f t="shared" si="32"/>
        <v>-256294</v>
      </c>
      <c r="K76" s="196">
        <v>0</v>
      </c>
      <c r="L76" s="196">
        <v>-181902</v>
      </c>
      <c r="M76" s="197">
        <f t="shared" si="33"/>
        <v>-181902</v>
      </c>
      <c r="N76" s="196">
        <v>0</v>
      </c>
      <c r="O76" s="196">
        <v>-74392</v>
      </c>
      <c r="P76" s="196">
        <f t="shared" si="34"/>
        <v>-74392</v>
      </c>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c r="AT76" s="175"/>
      <c r="AU76" s="175"/>
      <c r="AV76" s="175"/>
    </row>
    <row r="77" spans="1:48" s="127" customFormat="1" ht="14.25" customHeight="1">
      <c r="A77" s="151"/>
      <c r="B77" s="151"/>
      <c r="C77" s="214"/>
      <c r="D77" s="163"/>
      <c r="E77" s="125" t="s">
        <v>522</v>
      </c>
      <c r="F77" s="126"/>
      <c r="G77" s="126"/>
      <c r="H77" s="200">
        <f t="shared" ref="H77:P77" si="35">SUM(H74:H76)</f>
        <v>0</v>
      </c>
      <c r="I77" s="200">
        <f t="shared" si="35"/>
        <v>-114157262</v>
      </c>
      <c r="J77" s="201">
        <f t="shared" si="35"/>
        <v>-114157262</v>
      </c>
      <c r="K77" s="208">
        <f t="shared" si="35"/>
        <v>0</v>
      </c>
      <c r="L77" s="202">
        <f t="shared" si="35"/>
        <v>-80816675</v>
      </c>
      <c r="M77" s="201">
        <f t="shared" si="35"/>
        <v>-80816675</v>
      </c>
      <c r="N77" s="208">
        <f t="shared" si="35"/>
        <v>0</v>
      </c>
      <c r="O77" s="202">
        <f t="shared" si="35"/>
        <v>-33340587</v>
      </c>
      <c r="P77" s="202">
        <f t="shared" si="35"/>
        <v>-33340587</v>
      </c>
      <c r="T77" s="128"/>
    </row>
    <row r="78" spans="1:48" ht="15.75">
      <c r="C78" s="123"/>
      <c r="D78" s="124"/>
      <c r="E78" s="125"/>
      <c r="F78" s="126"/>
      <c r="G78" s="126"/>
      <c r="H78" s="199"/>
      <c r="I78" s="199"/>
      <c r="J78" s="199"/>
      <c r="K78" s="199"/>
      <c r="L78" s="199"/>
      <c r="M78" s="199"/>
      <c r="N78" s="199"/>
      <c r="O78" s="199"/>
      <c r="P78" s="199"/>
      <c r="Q78" s="127"/>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row>
    <row r="79" spans="1:48" ht="15.75">
      <c r="C79" s="123"/>
      <c r="D79" s="124"/>
      <c r="E79" s="125" t="s">
        <v>559</v>
      </c>
      <c r="F79" s="126"/>
      <c r="G79" s="126"/>
      <c r="H79" s="202">
        <f t="shared" ref="H79:P79" si="36">H71+H77</f>
        <v>759628051</v>
      </c>
      <c r="I79" s="202">
        <f t="shared" si="36"/>
        <v>1450860</v>
      </c>
      <c r="J79" s="201">
        <f t="shared" si="36"/>
        <v>761078911</v>
      </c>
      <c r="K79" s="202">
        <f t="shared" si="36"/>
        <v>541974331</v>
      </c>
      <c r="L79" s="202">
        <f t="shared" si="36"/>
        <v>-1597976</v>
      </c>
      <c r="M79" s="201">
        <f t="shared" si="36"/>
        <v>540376355</v>
      </c>
      <c r="N79" s="202">
        <f t="shared" si="36"/>
        <v>217653720</v>
      </c>
      <c r="O79" s="202">
        <f t="shared" si="36"/>
        <v>3048836</v>
      </c>
      <c r="P79" s="202">
        <f t="shared" si="36"/>
        <v>220702556</v>
      </c>
      <c r="Q79" s="127"/>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row>
    <row r="80" spans="1:48" ht="15.75">
      <c r="C80" s="123"/>
      <c r="D80" s="124"/>
      <c r="E80" s="125"/>
      <c r="F80" s="126"/>
      <c r="G80" s="126"/>
      <c r="H80" s="125"/>
      <c r="I80" s="125"/>
      <c r="J80" s="125"/>
      <c r="K80" s="125"/>
      <c r="L80" s="125"/>
      <c r="M80" s="125"/>
      <c r="N80" s="125"/>
      <c r="O80" s="125"/>
      <c r="P80" s="125"/>
      <c r="Q80" s="127"/>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row>
    <row r="81" spans="1:52" ht="15.75">
      <c r="C81" s="125" t="s">
        <v>524</v>
      </c>
      <c r="D81" s="124"/>
      <c r="E81" s="125"/>
      <c r="F81" s="126"/>
      <c r="G81" s="126"/>
      <c r="H81" s="125"/>
      <c r="I81" s="125"/>
      <c r="J81" s="125"/>
      <c r="K81" s="125"/>
      <c r="L81" s="125"/>
      <c r="M81" s="125"/>
      <c r="N81" s="125"/>
      <c r="O81" s="125"/>
      <c r="P81" s="125"/>
      <c r="Q81" s="127"/>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row>
    <row r="82" spans="1:52" ht="15.75">
      <c r="C82" s="123" t="s">
        <v>560</v>
      </c>
      <c r="D82" s="178">
        <v>1</v>
      </c>
      <c r="E82" s="125" t="str">
        <f>'[8]G-ALL'!E8</f>
        <v>System Contract Demand</v>
      </c>
      <c r="F82" s="126"/>
      <c r="G82" s="126"/>
      <c r="H82" s="125"/>
      <c r="I82" s="179">
        <f>'[8]G-ALL'!G8</f>
        <v>1</v>
      </c>
      <c r="J82" s="172"/>
      <c r="K82" s="172"/>
      <c r="L82" s="179">
        <f>'[8]G-ALL'!H8</f>
        <v>0.6663</v>
      </c>
      <c r="M82" s="172"/>
      <c r="N82" s="172"/>
      <c r="O82" s="179">
        <f>'[8]G-ALL'!I8</f>
        <v>0.3337</v>
      </c>
      <c r="P82" s="125"/>
      <c r="Q82" s="128"/>
      <c r="R82" s="185"/>
      <c r="S82" s="185"/>
      <c r="T82" s="21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row>
    <row r="83" spans="1:52" ht="15.75">
      <c r="C83" s="123" t="s">
        <v>560</v>
      </c>
      <c r="D83" s="178">
        <v>4</v>
      </c>
      <c r="E83" s="125" t="str">
        <f>+'[8]G-ALL'!E19</f>
        <v>Jurisdictional 4-Factor Ratio</v>
      </c>
      <c r="F83" s="126"/>
      <c r="G83" s="126"/>
      <c r="H83" s="125"/>
      <c r="I83" s="179">
        <f>'[8]G-ALL'!G38</f>
        <v>1</v>
      </c>
      <c r="J83" s="172"/>
      <c r="K83" s="172"/>
      <c r="L83" s="179">
        <f>'[8]G-ALL'!H38</f>
        <v>0.69272</v>
      </c>
      <c r="M83" s="172"/>
      <c r="N83" s="172"/>
      <c r="O83" s="179">
        <f>'[8]G-ALL'!I38</f>
        <v>0.30728</v>
      </c>
      <c r="P83" s="125"/>
      <c r="Q83" s="128"/>
      <c r="R83" s="185"/>
      <c r="S83" s="185"/>
      <c r="T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row>
    <row r="84" spans="1:52" ht="15.75">
      <c r="C84" s="123" t="s">
        <v>560</v>
      </c>
      <c r="D84" s="178">
        <v>6</v>
      </c>
      <c r="E84" s="125" t="str">
        <f>'[8]G-ALL'!E46</f>
        <v>Actual Therms Purchased</v>
      </c>
      <c r="F84" s="126"/>
      <c r="G84" s="126"/>
      <c r="H84" s="125"/>
      <c r="I84" s="179">
        <f>'[8]G-ALL'!G47</f>
        <v>1</v>
      </c>
      <c r="J84" s="172"/>
      <c r="K84" s="172"/>
      <c r="L84" s="179">
        <f>'[8]G-ALL'!H47</f>
        <v>0.66422999999999999</v>
      </c>
      <c r="M84" s="172"/>
      <c r="N84" s="172"/>
      <c r="O84" s="179">
        <f>'[8]G-ALL'!I47</f>
        <v>0.33577000000000001</v>
      </c>
      <c r="P84" s="125"/>
      <c r="Q84" s="128"/>
      <c r="R84" s="185"/>
      <c r="S84" s="185"/>
      <c r="T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row>
    <row r="85" spans="1:52" s="127" customFormat="1" ht="15.75">
      <c r="A85" s="184"/>
      <c r="B85" s="184"/>
      <c r="C85" s="123" t="s">
        <v>560</v>
      </c>
      <c r="D85" s="178">
        <v>12</v>
      </c>
      <c r="E85" s="125" t="str">
        <f>'[8]G-ALL'!E125</f>
        <v>Net Gas Plant (before ADFIT) - AMA</v>
      </c>
      <c r="F85" s="126"/>
      <c r="G85" s="126"/>
      <c r="H85" s="125"/>
      <c r="I85" s="179">
        <f>'[8]G-ALL'!G126</f>
        <v>1</v>
      </c>
      <c r="J85" s="172"/>
      <c r="K85" s="172"/>
      <c r="L85" s="179">
        <f>'[8]G-ALL'!H126</f>
        <v>0.70974000000000004</v>
      </c>
      <c r="M85" s="172"/>
      <c r="N85" s="172"/>
      <c r="O85" s="179">
        <f>'[8]G-ALL'!I126</f>
        <v>0.29026000000000002</v>
      </c>
      <c r="P85" s="180"/>
      <c r="Q85" s="216"/>
      <c r="R85" s="216"/>
      <c r="S85" s="216"/>
      <c r="T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row>
  </sheetData>
  <mergeCells count="3">
    <mergeCell ref="H5:J5"/>
    <mergeCell ref="K5:M5"/>
    <mergeCell ref="N5:P5"/>
  </mergeCells>
  <pageMargins left="0.2" right="0.2" top="0.5" bottom="0.5" header="0.25" footer="0.25"/>
  <pageSetup scale="70" fitToHeight="2" orientation="landscape" r:id="rId1"/>
  <headerFooter alignWithMargins="0">
    <oddFooter>&amp;CPage &amp;P of &amp;N&amp;RPrint Date-Time: &amp;D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B67D5-E211-4B66-A8EB-BA99F8D22B53}">
  <dimension ref="A3:AX128"/>
  <sheetViews>
    <sheetView workbookViewId="0">
      <selection activeCell="F14" sqref="F14"/>
    </sheetView>
  </sheetViews>
  <sheetFormatPr defaultRowHeight="12.75"/>
  <cols>
    <col min="1" max="1" width="14.140625" bestFit="1" customWidth="1"/>
    <col min="2" max="2" width="18.7109375" bestFit="1" customWidth="1"/>
    <col min="3" max="3" width="27.85546875" bestFit="1" customWidth="1"/>
    <col min="4" max="6" width="24.7109375" bestFit="1" customWidth="1"/>
    <col min="7" max="7" width="26.140625" bestFit="1" customWidth="1"/>
    <col min="8" max="10" width="23" bestFit="1" customWidth="1"/>
    <col min="11" max="11" width="26.42578125" bestFit="1" customWidth="1"/>
    <col min="12" max="14" width="23.28515625" bestFit="1" customWidth="1"/>
    <col min="15" max="16" width="15.28515625" customWidth="1"/>
    <col min="17" max="38" width="11.28515625" bestFit="1" customWidth="1"/>
    <col min="39" max="50" width="14.7109375" customWidth="1"/>
    <col min="51" max="62" width="22.7109375" bestFit="1" customWidth="1"/>
  </cols>
  <sheetData>
    <row r="3" spans="1:50" s="105" customFormat="1">
      <c r="B3" s="17" t="s">
        <v>51</v>
      </c>
      <c r="C3" t="s">
        <v>562</v>
      </c>
      <c r="D3" t="s">
        <v>563</v>
      </c>
      <c r="E3" t="s">
        <v>388</v>
      </c>
      <c r="F3" t="s">
        <v>616</v>
      </c>
      <c r="G3" t="s">
        <v>371</v>
      </c>
      <c r="H3" t="s">
        <v>372</v>
      </c>
      <c r="I3" t="s">
        <v>389</v>
      </c>
      <c r="J3" t="s">
        <v>618</v>
      </c>
      <c r="K3" t="s">
        <v>373</v>
      </c>
      <c r="L3" t="s">
        <v>374</v>
      </c>
      <c r="M3" t="s">
        <v>390</v>
      </c>
      <c r="N3" t="s">
        <v>619</v>
      </c>
      <c r="O3"/>
      <c r="P3"/>
    </row>
    <row r="4" spans="1:50">
      <c r="A4" s="33"/>
      <c r="B4" s="18" t="s">
        <v>61</v>
      </c>
      <c r="C4" s="32">
        <v>40209958.200000003</v>
      </c>
      <c r="D4" s="32">
        <v>155604894.34999996</v>
      </c>
      <c r="E4" s="32">
        <v>176382808.23999995</v>
      </c>
      <c r="F4" s="32">
        <v>175102810.35000005</v>
      </c>
      <c r="G4" s="32">
        <v>26424657.753703985</v>
      </c>
      <c r="H4" s="32">
        <v>105878315.50482789</v>
      </c>
      <c r="I4" s="32">
        <v>128037472.44944917</v>
      </c>
      <c r="J4" s="32">
        <v>120787479.24000002</v>
      </c>
      <c r="K4" s="32">
        <v>0</v>
      </c>
      <c r="L4" s="32">
        <v>0</v>
      </c>
      <c r="M4" s="32">
        <v>0</v>
      </c>
      <c r="N4" s="32">
        <v>0</v>
      </c>
    </row>
    <row r="5" spans="1:50" s="105" customFormat="1">
      <c r="A5" s="104"/>
      <c r="B5" s="18" t="s">
        <v>62</v>
      </c>
      <c r="C5" s="32">
        <v>21373876.830000006</v>
      </c>
      <c r="D5" s="32">
        <v>96557203.939999998</v>
      </c>
      <c r="E5" s="32">
        <v>94841075.970000014</v>
      </c>
      <c r="F5" s="32">
        <v>86792042.809999958</v>
      </c>
      <c r="G5" s="32">
        <v>0</v>
      </c>
      <c r="H5" s="32">
        <v>0</v>
      </c>
      <c r="I5" s="32">
        <v>0</v>
      </c>
      <c r="J5" s="32">
        <v>0</v>
      </c>
      <c r="K5" s="32">
        <v>10413249.369999997</v>
      </c>
      <c r="L5" s="32">
        <v>53340249.439999998</v>
      </c>
      <c r="M5" s="32">
        <v>47223990.489999995</v>
      </c>
      <c r="N5" s="32">
        <v>40535833.280000009</v>
      </c>
      <c r="O5"/>
      <c r="P5"/>
      <c r="Q5"/>
      <c r="R5"/>
      <c r="S5"/>
      <c r="T5"/>
      <c r="U5"/>
      <c r="V5"/>
      <c r="W5"/>
      <c r="X5"/>
      <c r="Y5"/>
      <c r="Z5"/>
      <c r="AA5"/>
      <c r="AB5"/>
      <c r="AC5"/>
      <c r="AD5"/>
      <c r="AE5"/>
      <c r="AF5"/>
      <c r="AG5"/>
      <c r="AH5"/>
      <c r="AI5"/>
      <c r="AJ5"/>
      <c r="AK5"/>
      <c r="AL5"/>
      <c r="AM5"/>
      <c r="AN5"/>
      <c r="AO5"/>
      <c r="AP5"/>
      <c r="AQ5"/>
      <c r="AR5"/>
      <c r="AS5"/>
      <c r="AT5"/>
      <c r="AU5"/>
      <c r="AV5"/>
      <c r="AW5"/>
      <c r="AX5"/>
    </row>
    <row r="6" spans="1:50">
      <c r="A6" s="33"/>
      <c r="B6" s="18" t="s">
        <v>54</v>
      </c>
      <c r="C6" s="32">
        <v>10121704.359999998</v>
      </c>
      <c r="D6" s="32">
        <v>22712743.420000002</v>
      </c>
      <c r="E6" s="32">
        <v>0</v>
      </c>
      <c r="F6" s="32">
        <v>54874205.089999989</v>
      </c>
      <c r="G6" s="32">
        <v>6098653.7401995063</v>
      </c>
      <c r="H6" s="32">
        <v>10519167.75185599</v>
      </c>
      <c r="I6" s="32">
        <v>0</v>
      </c>
      <c r="J6" s="32">
        <v>25982944.608714212</v>
      </c>
      <c r="K6" s="32">
        <v>914471.8297603674</v>
      </c>
      <c r="L6" s="32">
        <v>3574211.5545761446</v>
      </c>
      <c r="M6" s="32">
        <v>0</v>
      </c>
      <c r="N6" s="32">
        <v>7737041.9104844881</v>
      </c>
    </row>
    <row r="7" spans="1:50">
      <c r="A7" s="33"/>
      <c r="B7" s="18" t="s">
        <v>300</v>
      </c>
      <c r="C7" s="32">
        <v>0</v>
      </c>
      <c r="D7" s="32">
        <v>0</v>
      </c>
      <c r="E7" s="32">
        <v>25907917.160000004</v>
      </c>
      <c r="F7" s="32">
        <v>0</v>
      </c>
      <c r="G7" s="32">
        <v>0</v>
      </c>
      <c r="H7" s="32">
        <v>0</v>
      </c>
      <c r="I7" s="32">
        <v>12499949.391838195</v>
      </c>
      <c r="J7" s="32">
        <v>0</v>
      </c>
      <c r="K7" s="32">
        <v>0</v>
      </c>
      <c r="L7" s="32">
        <v>0</v>
      </c>
      <c r="M7" s="32">
        <v>3775870.127926569</v>
      </c>
      <c r="N7" s="32">
        <v>0</v>
      </c>
    </row>
    <row r="8" spans="1:50">
      <c r="A8" s="33"/>
      <c r="B8" s="18" t="s">
        <v>304</v>
      </c>
      <c r="C8" s="32">
        <v>0</v>
      </c>
      <c r="D8" s="32">
        <v>0</v>
      </c>
      <c r="E8" s="32">
        <v>5720841.1300000008</v>
      </c>
      <c r="F8" s="32">
        <v>0</v>
      </c>
      <c r="G8" s="32">
        <v>0</v>
      </c>
      <c r="H8" s="32">
        <v>0</v>
      </c>
      <c r="I8" s="32">
        <v>2821538.0632446622</v>
      </c>
      <c r="J8" s="32">
        <v>0</v>
      </c>
      <c r="K8" s="32">
        <v>0</v>
      </c>
      <c r="L8" s="32">
        <v>0</v>
      </c>
      <c r="M8" s="32">
        <v>564021.84035851189</v>
      </c>
      <c r="N8" s="32">
        <v>0</v>
      </c>
    </row>
    <row r="9" spans="1:50">
      <c r="A9" s="33"/>
      <c r="B9" s="18" t="s">
        <v>90</v>
      </c>
      <c r="C9" s="32">
        <v>2887985.4899999998</v>
      </c>
      <c r="D9" s="32">
        <v>8885747.8300000001</v>
      </c>
      <c r="E9" s="32">
        <v>13275403.310000001</v>
      </c>
      <c r="F9" s="32">
        <v>0</v>
      </c>
      <c r="G9" s="32">
        <v>1384142.1343264198</v>
      </c>
      <c r="H9" s="32">
        <v>4859164.8134295549</v>
      </c>
      <c r="I9" s="32">
        <v>6667874.1997398324</v>
      </c>
      <c r="J9" s="32">
        <v>0</v>
      </c>
      <c r="K9" s="32">
        <v>432285.96653705521</v>
      </c>
      <c r="L9" s="32">
        <v>1106067.7425839673</v>
      </c>
      <c r="M9" s="32">
        <v>1872384.502659962</v>
      </c>
      <c r="N9" s="32">
        <v>0</v>
      </c>
    </row>
    <row r="10" spans="1:50">
      <c r="A10" s="33"/>
      <c r="B10" s="18" t="s">
        <v>60</v>
      </c>
      <c r="C10" s="32">
        <v>0</v>
      </c>
      <c r="D10" s="32">
        <v>12960.410000000002</v>
      </c>
      <c r="E10" s="32">
        <v>215826.78</v>
      </c>
      <c r="F10" s="32">
        <v>43597098.81000001</v>
      </c>
      <c r="G10" s="32">
        <v>0</v>
      </c>
      <c r="H10" s="32">
        <v>12960.410000000002</v>
      </c>
      <c r="I10" s="32">
        <v>156474.09243799999</v>
      </c>
      <c r="J10" s="32">
        <v>22918458.70620016</v>
      </c>
      <c r="K10" s="32">
        <v>0</v>
      </c>
      <c r="L10" s="32">
        <v>0</v>
      </c>
      <c r="M10" s="32">
        <v>0</v>
      </c>
      <c r="N10" s="32">
        <v>5476346.319584935</v>
      </c>
    </row>
    <row r="11" spans="1:50">
      <c r="A11" s="33"/>
      <c r="B11" s="18" t="s">
        <v>59</v>
      </c>
      <c r="C11" s="32">
        <v>6469293.120000001</v>
      </c>
      <c r="D11" s="32">
        <v>78681864.520000011</v>
      </c>
      <c r="E11" s="32">
        <v>21442576.899999999</v>
      </c>
      <c r="F11" s="32">
        <v>19198380.759999998</v>
      </c>
      <c r="G11" s="32">
        <v>4239974.710847999</v>
      </c>
      <c r="H11" s="32">
        <v>51568094.006407999</v>
      </c>
      <c r="I11" s="32">
        <v>14053464.900260001</v>
      </c>
      <c r="J11" s="32">
        <v>12582618.750103999</v>
      </c>
      <c r="K11" s="32">
        <v>0</v>
      </c>
      <c r="L11" s="32">
        <v>0</v>
      </c>
      <c r="M11" s="32">
        <v>0</v>
      </c>
      <c r="N11" s="32">
        <v>0</v>
      </c>
    </row>
    <row r="12" spans="1:50">
      <c r="A12" s="33"/>
      <c r="B12" s="18" t="s">
        <v>56</v>
      </c>
      <c r="C12" s="32">
        <v>78616.94</v>
      </c>
      <c r="D12" s="32">
        <v>968976.26999999979</v>
      </c>
      <c r="E12" s="32">
        <v>1666991.3800000001</v>
      </c>
      <c r="F12" s="32">
        <v>3136436.12</v>
      </c>
      <c r="G12" s="32">
        <v>51525.542476000002</v>
      </c>
      <c r="H12" s="32">
        <v>635067.04735799984</v>
      </c>
      <c r="I12" s="32">
        <v>1092546.1504519999</v>
      </c>
      <c r="J12" s="32">
        <v>2055620.2330479997</v>
      </c>
      <c r="K12" s="32">
        <v>0</v>
      </c>
      <c r="L12" s="32">
        <v>0</v>
      </c>
      <c r="M12" s="32">
        <v>0</v>
      </c>
      <c r="N12" s="32">
        <v>0</v>
      </c>
    </row>
    <row r="13" spans="1:50">
      <c r="A13" s="33"/>
      <c r="B13" s="18" t="s">
        <v>57</v>
      </c>
      <c r="C13" s="32">
        <v>164086.22</v>
      </c>
      <c r="D13" s="32">
        <v>32223365.949999999</v>
      </c>
      <c r="E13" s="32">
        <v>1766580.6100000003</v>
      </c>
      <c r="F13" s="32">
        <v>5333545.0299999993</v>
      </c>
      <c r="G13" s="32">
        <v>107542.108588</v>
      </c>
      <c r="H13" s="32">
        <v>21119194.043629996</v>
      </c>
      <c r="I13" s="32">
        <v>1157816.9317940001</v>
      </c>
      <c r="J13" s="32">
        <v>3495605.4126619999</v>
      </c>
      <c r="K13" s="32">
        <v>0</v>
      </c>
      <c r="L13" s="32">
        <v>0</v>
      </c>
      <c r="M13" s="32">
        <v>0</v>
      </c>
      <c r="N13" s="32">
        <v>0</v>
      </c>
    </row>
    <row r="14" spans="1:50">
      <c r="A14" s="33"/>
      <c r="B14" s="18" t="s">
        <v>303</v>
      </c>
      <c r="C14" s="32">
        <v>0</v>
      </c>
      <c r="D14" s="32">
        <v>0</v>
      </c>
      <c r="E14" s="32">
        <v>561475.75</v>
      </c>
      <c r="F14" s="32">
        <v>0</v>
      </c>
      <c r="G14" s="32">
        <v>0</v>
      </c>
      <c r="H14" s="32">
        <v>0</v>
      </c>
      <c r="I14" s="32">
        <v>268300.25890579011</v>
      </c>
      <c r="J14" s="32">
        <v>0</v>
      </c>
      <c r="K14" s="32">
        <v>0</v>
      </c>
      <c r="L14" s="32">
        <v>-1.4551915228366852E-11</v>
      </c>
      <c r="M14" s="32">
        <v>84725.338922131865</v>
      </c>
      <c r="N14" s="32">
        <v>0</v>
      </c>
    </row>
    <row r="15" spans="1:50">
      <c r="A15" s="33"/>
      <c r="B15" s="18" t="s">
        <v>349</v>
      </c>
      <c r="C15" s="32">
        <v>31592.799999999999</v>
      </c>
      <c r="D15" s="32">
        <v>2536030.6499999994</v>
      </c>
      <c r="E15" s="32">
        <v>4817228.9700000007</v>
      </c>
      <c r="F15" s="32">
        <v>0</v>
      </c>
      <c r="G15" s="32">
        <v>15096.567250783042</v>
      </c>
      <c r="H15" s="32">
        <v>1211838.0535366295</v>
      </c>
      <c r="I15" s="32">
        <v>2417767.7057514004</v>
      </c>
      <c r="J15" s="32">
        <v>0</v>
      </c>
      <c r="K15" s="32">
        <v>4767.2774603339994</v>
      </c>
      <c r="L15" s="32">
        <v>382680.91959121014</v>
      </c>
      <c r="M15" s="32">
        <v>641544.85677404387</v>
      </c>
      <c r="N15" s="32">
        <v>0</v>
      </c>
    </row>
    <row r="16" spans="1:50">
      <c r="A16" s="33"/>
      <c r="B16" s="18" t="s">
        <v>348</v>
      </c>
      <c r="C16" s="32">
        <v>4861455.3500000006</v>
      </c>
      <c r="D16" s="32">
        <v>10379082.330000002</v>
      </c>
      <c r="E16" s="32">
        <v>11347784.560000002</v>
      </c>
      <c r="F16" s="32">
        <v>0</v>
      </c>
      <c r="G16" s="32">
        <v>2557947.0049836477</v>
      </c>
      <c r="H16" s="32">
        <v>5085846.4955146303</v>
      </c>
      <c r="I16" s="32">
        <v>5519417.1710865255</v>
      </c>
      <c r="J16" s="32">
        <v>0</v>
      </c>
      <c r="K16" s="32">
        <v>663895.4037695959</v>
      </c>
      <c r="L16" s="32">
        <v>1473184.9611289673</v>
      </c>
      <c r="M16" s="32">
        <v>1640963.2137939867</v>
      </c>
      <c r="N16" s="32">
        <v>0</v>
      </c>
    </row>
    <row r="17" spans="1:14">
      <c r="A17" s="33"/>
      <c r="B17" s="18" t="s">
        <v>306</v>
      </c>
      <c r="C17" s="32">
        <v>0</v>
      </c>
      <c r="D17" s="32">
        <v>0</v>
      </c>
      <c r="E17" s="32">
        <v>1670786.1199999999</v>
      </c>
      <c r="F17" s="32">
        <v>0</v>
      </c>
      <c r="G17" s="32">
        <v>0</v>
      </c>
      <c r="H17" s="32">
        <v>0</v>
      </c>
      <c r="I17" s="32">
        <v>1140578.8526792</v>
      </c>
      <c r="J17" s="32">
        <v>0</v>
      </c>
      <c r="K17" s="32">
        <v>0</v>
      </c>
      <c r="L17" s="32">
        <v>0</v>
      </c>
      <c r="M17" s="32">
        <v>0</v>
      </c>
      <c r="N17" s="32">
        <v>0</v>
      </c>
    </row>
    <row r="18" spans="1:14">
      <c r="A18" s="33"/>
      <c r="B18" s="18" t="s">
        <v>301</v>
      </c>
      <c r="C18" s="32">
        <v>9512372.25</v>
      </c>
      <c r="D18" s="32">
        <v>36770601.660000004</v>
      </c>
      <c r="E18" s="32">
        <v>25199910.869999997</v>
      </c>
      <c r="F18" s="32">
        <v>0</v>
      </c>
      <c r="G18" s="32">
        <v>4619290.1743970076</v>
      </c>
      <c r="H18" s="32">
        <v>21530639.634500924</v>
      </c>
      <c r="I18" s="32">
        <v>13091743.730403841</v>
      </c>
      <c r="J18" s="32">
        <v>0</v>
      </c>
      <c r="K18" s="32">
        <v>1427416.5359625004</v>
      </c>
      <c r="L18" s="32">
        <v>2897538.7668038961</v>
      </c>
      <c r="M18" s="32">
        <v>3450535.5286709373</v>
      </c>
      <c r="N18" s="32">
        <v>0</v>
      </c>
    </row>
    <row r="19" spans="1:14">
      <c r="A19" s="33"/>
      <c r="B19" s="18" t="s">
        <v>55</v>
      </c>
      <c r="C19" s="32">
        <v>15703487.66</v>
      </c>
      <c r="D19" s="32">
        <v>50572849.590000004</v>
      </c>
      <c r="E19" s="32">
        <v>70420715.289999992</v>
      </c>
      <c r="F19" s="32">
        <v>52715734.990000002</v>
      </c>
      <c r="G19" s="32">
        <v>10292139.906383999</v>
      </c>
      <c r="H19" s="32">
        <v>33145858.727038</v>
      </c>
      <c r="I19" s="32">
        <v>46153242.379892007</v>
      </c>
      <c r="J19" s="32">
        <v>34544318.232751988</v>
      </c>
      <c r="K19" s="32">
        <v>0</v>
      </c>
      <c r="L19" s="32">
        <v>0</v>
      </c>
      <c r="M19" s="32">
        <v>0</v>
      </c>
      <c r="N19" s="32">
        <v>0</v>
      </c>
    </row>
    <row r="20" spans="1:14">
      <c r="A20" s="33"/>
      <c r="B20" s="18" t="s">
        <v>133</v>
      </c>
      <c r="C20" s="32">
        <v>1243317.6100000001</v>
      </c>
      <c r="D20" s="32">
        <v>7059269.0599999996</v>
      </c>
      <c r="E20" s="32">
        <v>7012055.7600000007</v>
      </c>
      <c r="F20" s="32">
        <v>8534413.3499999996</v>
      </c>
      <c r="G20" s="32">
        <v>580351.86069545848</v>
      </c>
      <c r="H20" s="32">
        <v>3099845.2718022563</v>
      </c>
      <c r="I20" s="32">
        <v>3782940.8145711948</v>
      </c>
      <c r="J20" s="32">
        <v>1938610.7272777299</v>
      </c>
      <c r="K20" s="32">
        <v>178823.48220816941</v>
      </c>
      <c r="L20" s="32">
        <v>395917.59181041952</v>
      </c>
      <c r="M20" s="32">
        <v>954823.08757124236</v>
      </c>
      <c r="N20" s="32">
        <v>3153501.3540285234</v>
      </c>
    </row>
    <row r="21" spans="1:14">
      <c r="A21" s="33"/>
      <c r="B21" s="18" t="s">
        <v>58</v>
      </c>
      <c r="C21" s="32">
        <v>476167.1</v>
      </c>
      <c r="D21" s="32">
        <v>2363328.56</v>
      </c>
      <c r="E21" s="32">
        <v>1911684.5100000002</v>
      </c>
      <c r="F21" s="32">
        <v>2659154.5299999993</v>
      </c>
      <c r="G21" s="32">
        <v>0</v>
      </c>
      <c r="H21" s="32">
        <v>0</v>
      </c>
      <c r="I21" s="32">
        <v>0</v>
      </c>
      <c r="J21" s="32">
        <v>0</v>
      </c>
      <c r="K21" s="32">
        <v>296032.29017599998</v>
      </c>
      <c r="L21" s="32">
        <v>1469277.4772970001</v>
      </c>
      <c r="M21" s="32">
        <v>1188491.1091760001</v>
      </c>
      <c r="N21" s="32">
        <v>1662110.5851253078</v>
      </c>
    </row>
    <row r="22" spans="1:14">
      <c r="A22" s="33"/>
      <c r="B22" s="18" t="s">
        <v>52</v>
      </c>
      <c r="C22" s="32">
        <v>113133913.92999998</v>
      </c>
      <c r="D22" s="32">
        <v>505328918.53999996</v>
      </c>
      <c r="E22" s="32">
        <v>464161663.30999994</v>
      </c>
      <c r="F22" s="32">
        <v>451943821.83999997</v>
      </c>
      <c r="G22" s="32">
        <v>56371321.5038528</v>
      </c>
      <c r="H22" s="32">
        <v>258665991.75990185</v>
      </c>
      <c r="I22" s="32">
        <v>238861127.09250581</v>
      </c>
      <c r="J22" s="32">
        <v>224305655.91075811</v>
      </c>
      <c r="K22" s="32">
        <v>14330942.155874019</v>
      </c>
      <c r="L22" s="32">
        <v>64639128.453791603</v>
      </c>
      <c r="M22" s="32">
        <v>61397350.095853381</v>
      </c>
      <c r="N22" s="32">
        <v>58564833.449223258</v>
      </c>
    </row>
    <row r="23" spans="1:14">
      <c r="A23" s="33"/>
    </row>
    <row r="24" spans="1:14">
      <c r="A24" s="33"/>
    </row>
    <row r="25" spans="1:14">
      <c r="A25" s="33"/>
    </row>
    <row r="26" spans="1:14">
      <c r="A26" s="4" t="s">
        <v>30</v>
      </c>
      <c r="C26" s="421" t="s">
        <v>69</v>
      </c>
      <c r="D26" s="422"/>
      <c r="E26" s="422"/>
      <c r="F26" s="423"/>
    </row>
    <row r="27" spans="1:14">
      <c r="A27" s="2" t="s">
        <v>1</v>
      </c>
      <c r="B27" s="4"/>
      <c r="C27" s="21" t="s">
        <v>67</v>
      </c>
      <c r="D27" s="22" t="s">
        <v>68</v>
      </c>
      <c r="E27" s="22" t="s">
        <v>289</v>
      </c>
      <c r="F27" s="38">
        <v>2024</v>
      </c>
    </row>
    <row r="28" spans="1:14">
      <c r="A28" s="4"/>
      <c r="B28" s="3" t="s">
        <v>60</v>
      </c>
      <c r="C28" s="19">
        <f>+SUM(G10,G14:G18)</f>
        <v>7192333.7466314379</v>
      </c>
      <c r="D28" s="19">
        <f>+SUM(H10,H14:H18)</f>
        <v>27841284.593552183</v>
      </c>
      <c r="E28" s="19">
        <f t="shared" ref="E28" si="0">+SUM(I10,I14:I18)</f>
        <v>22594281.811264757</v>
      </c>
      <c r="F28" s="19">
        <f>+SUM(J10,J14:J18)</f>
        <v>22918458.70620016</v>
      </c>
    </row>
    <row r="29" spans="1:14">
      <c r="A29" s="4"/>
      <c r="B29" s="4" t="s">
        <v>3</v>
      </c>
      <c r="C29" s="19">
        <f>SUM(G11:G13)</f>
        <v>4399042.3619119991</v>
      </c>
      <c r="D29" s="19">
        <f>SUM(H11:H13)</f>
        <v>73322355.097395986</v>
      </c>
      <c r="E29" s="19">
        <f t="shared" ref="E29:F29" si="1">SUM(I11:I13)</f>
        <v>16303827.982506001</v>
      </c>
      <c r="F29" s="19">
        <f t="shared" si="1"/>
        <v>18133844.395813998</v>
      </c>
    </row>
    <row r="30" spans="1:14">
      <c r="A30" s="4"/>
      <c r="B30" s="4" t="s">
        <v>4</v>
      </c>
      <c r="C30" s="19">
        <f>G19</f>
        <v>10292139.906383999</v>
      </c>
      <c r="D30" s="19">
        <f>H19</f>
        <v>33145858.727038</v>
      </c>
      <c r="E30" s="19">
        <f t="shared" ref="E30:F30" si="2">I19</f>
        <v>46153242.379892007</v>
      </c>
      <c r="F30" s="19">
        <f t="shared" si="2"/>
        <v>34544318.232751988</v>
      </c>
    </row>
    <row r="31" spans="1:14">
      <c r="A31" s="4"/>
      <c r="B31" s="4" t="s">
        <v>5</v>
      </c>
      <c r="C31" s="19">
        <f>G4</f>
        <v>26424657.753703985</v>
      </c>
      <c r="D31" s="19">
        <f>H4</f>
        <v>105878315.50482789</v>
      </c>
      <c r="E31" s="19">
        <f t="shared" ref="E31:F31" si="3">I4</f>
        <v>128037472.44944917</v>
      </c>
      <c r="F31" s="19">
        <f t="shared" si="3"/>
        <v>120787479.24000002</v>
      </c>
    </row>
    <row r="32" spans="1:14">
      <c r="A32" s="4"/>
      <c r="B32" s="4" t="s">
        <v>6</v>
      </c>
      <c r="C32" s="19">
        <f>SUM(G6:G9,G20)</f>
        <v>8063147.7352213841</v>
      </c>
      <c r="D32" s="19">
        <f>SUM(H6:H9,H20)</f>
        <v>18478177.837087803</v>
      </c>
      <c r="E32" s="19">
        <f t="shared" ref="E32:F32" si="4">SUM(I6:I9,I20)</f>
        <v>25772302.469393883</v>
      </c>
      <c r="F32" s="19">
        <f t="shared" si="4"/>
        <v>27921555.335991941</v>
      </c>
    </row>
    <row r="33" spans="1:8">
      <c r="A33" s="4" t="s">
        <v>7</v>
      </c>
      <c r="B33" s="4"/>
      <c r="C33" s="99">
        <f>SUM(C28:C32)</f>
        <v>56371321.503852807</v>
      </c>
      <c r="D33" s="99">
        <f>SUM(D28:D32)</f>
        <v>258665991.75990188</v>
      </c>
      <c r="E33" s="99">
        <f t="shared" ref="E33:F33" si="5">SUM(E28:E32)</f>
        <v>238861127.09250581</v>
      </c>
      <c r="F33" s="99">
        <f t="shared" si="5"/>
        <v>224305655.91075811</v>
      </c>
    </row>
    <row r="34" spans="1:8">
      <c r="F34" s="19"/>
    </row>
    <row r="36" spans="1:8">
      <c r="A36" s="4" t="s">
        <v>64</v>
      </c>
      <c r="C36" s="421" t="s">
        <v>70</v>
      </c>
      <c r="D36" s="422"/>
      <c r="E36" s="422"/>
      <c r="F36" s="423"/>
    </row>
    <row r="37" spans="1:8">
      <c r="A37" s="2" t="s">
        <v>1</v>
      </c>
      <c r="B37" s="20"/>
      <c r="C37" s="21" t="s">
        <v>67</v>
      </c>
      <c r="D37" s="22" t="s">
        <v>68</v>
      </c>
      <c r="E37" s="22" t="s">
        <v>289</v>
      </c>
      <c r="F37" s="38">
        <v>2024</v>
      </c>
    </row>
    <row r="38" spans="1:8">
      <c r="A38" s="20"/>
      <c r="B38" s="20" t="s">
        <v>58</v>
      </c>
      <c r="C38" s="19">
        <f>K21</f>
        <v>296032.29017599998</v>
      </c>
      <c r="D38" s="19">
        <f t="shared" ref="D38:F38" si="6">L21</f>
        <v>1469277.4772970001</v>
      </c>
      <c r="E38" s="19">
        <f t="shared" si="6"/>
        <v>1188491.1091760001</v>
      </c>
      <c r="F38" s="19">
        <f t="shared" si="6"/>
        <v>1662110.5851253078</v>
      </c>
      <c r="G38" s="19"/>
      <c r="H38" s="19"/>
    </row>
    <row r="39" spans="1:8">
      <c r="A39" s="20"/>
      <c r="B39" s="20" t="s">
        <v>65</v>
      </c>
      <c r="C39" s="19">
        <f>+K5</f>
        <v>10413249.369999997</v>
      </c>
      <c r="D39" s="19">
        <f t="shared" ref="D39:F39" si="7">+L5</f>
        <v>53340249.439999998</v>
      </c>
      <c r="E39" s="19">
        <f t="shared" si="7"/>
        <v>47223990.489999995</v>
      </c>
      <c r="F39" s="19">
        <f t="shared" si="7"/>
        <v>40535833.280000009</v>
      </c>
      <c r="G39" s="19"/>
      <c r="H39" s="19"/>
    </row>
    <row r="40" spans="1:8">
      <c r="A40" s="20"/>
      <c r="B40" s="20" t="s">
        <v>66</v>
      </c>
      <c r="C40" s="19">
        <f>SUM(K6:K9,K20,K10,K14:K18)</f>
        <v>3621660.4956980227</v>
      </c>
      <c r="D40" s="19">
        <f t="shared" ref="D40:F40" si="8">SUM(L6:L9,L20,L10,L14:L18)</f>
        <v>9829601.5364946034</v>
      </c>
      <c r="E40" s="19">
        <f t="shared" si="8"/>
        <v>12984868.496677386</v>
      </c>
      <c r="F40" s="19">
        <f t="shared" si="8"/>
        <v>16366889.584097948</v>
      </c>
      <c r="G40" s="19"/>
      <c r="H40" s="19"/>
    </row>
    <row r="41" spans="1:8">
      <c r="A41" s="4" t="s">
        <v>7</v>
      </c>
      <c r="B41" s="20"/>
      <c r="C41" s="99">
        <f>SUM(C38:C40)</f>
        <v>14330942.155874021</v>
      </c>
      <c r="D41" s="99">
        <f t="shared" ref="D41:F41" si="9">SUM(D38:D40)</f>
        <v>64639128.453791603</v>
      </c>
      <c r="E41" s="99">
        <f t="shared" si="9"/>
        <v>61397350.095853381</v>
      </c>
      <c r="F41" s="99">
        <f t="shared" si="9"/>
        <v>58564833.449223265</v>
      </c>
    </row>
    <row r="42" spans="1:8">
      <c r="A42" s="33"/>
    </row>
    <row r="43" spans="1:8">
      <c r="A43" s="33"/>
      <c r="C43" s="19"/>
    </row>
    <row r="44" spans="1:8">
      <c r="A44" s="33"/>
    </row>
    <row r="45" spans="1:8">
      <c r="A45" s="33"/>
    </row>
    <row r="46" spans="1:8">
      <c r="A46" s="33"/>
    </row>
    <row r="47" spans="1:8">
      <c r="A47" s="33"/>
    </row>
    <row r="48" spans="1:8">
      <c r="A48" s="33"/>
    </row>
    <row r="49" spans="1:1">
      <c r="A49" s="33"/>
    </row>
    <row r="50" spans="1:1">
      <c r="A50" s="33"/>
    </row>
    <row r="51" spans="1:1">
      <c r="A51" s="33"/>
    </row>
    <row r="52" spans="1:1">
      <c r="A52" s="33"/>
    </row>
    <row r="53" spans="1:1">
      <c r="A53" s="33"/>
    </row>
    <row r="54" spans="1:1">
      <c r="A54" s="33"/>
    </row>
    <row r="55" spans="1:1">
      <c r="A55" s="33"/>
    </row>
    <row r="56" spans="1:1">
      <c r="A56" s="33"/>
    </row>
    <row r="57" spans="1:1">
      <c r="A57" s="33"/>
    </row>
    <row r="58" spans="1:1">
      <c r="A58" s="33"/>
    </row>
    <row r="59" spans="1:1">
      <c r="A59" s="33"/>
    </row>
    <row r="60" spans="1:1">
      <c r="A60" s="33"/>
    </row>
    <row r="61" spans="1:1">
      <c r="A61" s="33"/>
    </row>
    <row r="62" spans="1:1">
      <c r="A62" s="33"/>
    </row>
    <row r="63" spans="1:1">
      <c r="A63" s="33"/>
    </row>
    <row r="64" spans="1:1">
      <c r="A64" s="33"/>
    </row>
    <row r="65" spans="1:1">
      <c r="A65" s="33"/>
    </row>
    <row r="66" spans="1:1">
      <c r="A66" s="33"/>
    </row>
    <row r="67" spans="1:1">
      <c r="A67" s="33"/>
    </row>
    <row r="68" spans="1:1">
      <c r="A68" s="33"/>
    </row>
    <row r="69" spans="1:1">
      <c r="A69" s="33"/>
    </row>
    <row r="70" spans="1:1">
      <c r="A70" s="33"/>
    </row>
    <row r="71" spans="1:1">
      <c r="A71" s="33"/>
    </row>
    <row r="72" spans="1:1">
      <c r="A72" s="33"/>
    </row>
    <row r="73" spans="1:1">
      <c r="A73" s="33"/>
    </row>
    <row r="74" spans="1:1">
      <c r="A74" s="33"/>
    </row>
    <row r="75" spans="1:1">
      <c r="A75" s="33"/>
    </row>
    <row r="76" spans="1:1">
      <c r="A76" s="33"/>
    </row>
    <row r="77" spans="1:1">
      <c r="A77" s="33"/>
    </row>
    <row r="78" spans="1:1">
      <c r="A78" s="33"/>
    </row>
    <row r="79" spans="1:1">
      <c r="A79" s="33"/>
    </row>
    <row r="80" spans="1:1">
      <c r="A80" s="33"/>
    </row>
    <row r="81" spans="1:1">
      <c r="A81" s="33"/>
    </row>
    <row r="82" spans="1:1">
      <c r="A82" s="33"/>
    </row>
    <row r="83" spans="1:1">
      <c r="A83" s="33"/>
    </row>
    <row r="84" spans="1:1">
      <c r="A84" s="33"/>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95" spans="1:1">
      <c r="A95" s="33"/>
    </row>
    <row r="96" spans="1:1">
      <c r="A96" s="33"/>
    </row>
    <row r="97" spans="1:1">
      <c r="A97" s="33"/>
    </row>
    <row r="98" spans="1:1">
      <c r="A98" s="33"/>
    </row>
    <row r="99" spans="1:1">
      <c r="A99" s="33"/>
    </row>
    <row r="100" spans="1:1">
      <c r="A100" s="33"/>
    </row>
    <row r="101" spans="1:1">
      <c r="A101" s="33"/>
    </row>
    <row r="102" spans="1:1">
      <c r="A102" s="33"/>
    </row>
    <row r="103" spans="1:1">
      <c r="A103" s="33"/>
    </row>
    <row r="104" spans="1:1">
      <c r="A104" s="33"/>
    </row>
    <row r="105" spans="1:1">
      <c r="A105" s="33"/>
    </row>
    <row r="106" spans="1:1">
      <c r="A106" s="33"/>
    </row>
    <row r="107" spans="1:1">
      <c r="A107" s="33"/>
    </row>
    <row r="108" spans="1:1">
      <c r="A108" s="33"/>
    </row>
    <row r="109" spans="1:1">
      <c r="A109" s="33"/>
    </row>
    <row r="110" spans="1:1">
      <c r="A110" s="33"/>
    </row>
    <row r="111" spans="1:1">
      <c r="A111" s="33"/>
    </row>
    <row r="112" spans="1:1">
      <c r="A112" s="33"/>
    </row>
    <row r="113" spans="1:1">
      <c r="A113" s="33"/>
    </row>
    <row r="114" spans="1:1">
      <c r="A114" s="33"/>
    </row>
    <row r="115" spans="1:1">
      <c r="A115" s="33"/>
    </row>
    <row r="116" spans="1:1">
      <c r="A116" s="33"/>
    </row>
    <row r="117" spans="1:1">
      <c r="A117" s="33"/>
    </row>
    <row r="118" spans="1:1">
      <c r="A118" s="33"/>
    </row>
    <row r="119" spans="1:1">
      <c r="A119" s="33"/>
    </row>
    <row r="120" spans="1:1">
      <c r="A120" s="33"/>
    </row>
    <row r="121" spans="1:1">
      <c r="A121" s="33"/>
    </row>
    <row r="122" spans="1:1">
      <c r="A122" s="33"/>
    </row>
    <row r="123" spans="1:1">
      <c r="A123" s="33"/>
    </row>
    <row r="124" spans="1:1">
      <c r="A124" s="33"/>
    </row>
    <row r="125" spans="1:1">
      <c r="A125" s="33"/>
    </row>
    <row r="126" spans="1:1">
      <c r="A126" s="33"/>
    </row>
    <row r="127" spans="1:1">
      <c r="A127" s="33"/>
    </row>
    <row r="128" spans="1:1">
      <c r="A128" s="33"/>
    </row>
  </sheetData>
  <mergeCells count="2">
    <mergeCell ref="C26:F26"/>
    <mergeCell ref="C36:F36"/>
  </mergeCells>
  <phoneticPr fontId="2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EF7A-FD57-4167-96DE-C4C9CDDEDB69}">
  <dimension ref="A1:BJ1262"/>
  <sheetViews>
    <sheetView view="pageBreakPreview" zoomScale="60" zoomScaleNormal="100" workbookViewId="0"/>
  </sheetViews>
  <sheetFormatPr defaultColWidth="8.85546875" defaultRowHeight="12.75"/>
  <cols>
    <col min="1" max="1" width="14.7109375" style="25" customWidth="1"/>
    <col min="2" max="2" width="21.28515625" style="25" customWidth="1"/>
    <col min="3" max="3" width="18.28515625" style="25" customWidth="1"/>
    <col min="4" max="4" width="41.28515625" style="25" customWidth="1"/>
    <col min="5" max="5" width="8.5703125" style="25" bestFit="1" customWidth="1"/>
    <col min="6" max="6" width="8.42578125" style="25" bestFit="1" customWidth="1"/>
    <col min="7" max="7" width="18.42578125" style="25" bestFit="1" customWidth="1"/>
    <col min="8" max="8" width="15.7109375" style="25" customWidth="1"/>
    <col min="9" max="9" width="10" style="25" bestFit="1" customWidth="1"/>
    <col min="10" max="10" width="15" style="25" bestFit="1" customWidth="1"/>
    <col min="11" max="11" width="14.5703125" style="25" customWidth="1"/>
    <col min="12" max="22" width="15.42578125" style="25" bestFit="1" customWidth="1"/>
    <col min="23" max="23" width="17.85546875" style="25" bestFit="1" customWidth="1"/>
    <col min="24" max="28" width="13.42578125" style="25" customWidth="1"/>
    <col min="29" max="31" width="13.42578125" style="25" bestFit="1" customWidth="1"/>
    <col min="32" max="33" width="14.42578125" style="25" bestFit="1" customWidth="1"/>
    <col min="34" max="36" width="13.42578125" style="25" bestFit="1" customWidth="1"/>
    <col min="37" max="37" width="14.42578125" style="25" bestFit="1" customWidth="1"/>
    <col min="38" max="39" width="14" style="25" bestFit="1" customWidth="1"/>
    <col min="40" max="40" width="13.42578125" style="25" bestFit="1" customWidth="1"/>
    <col min="41" max="41" width="13.28515625" style="25" customWidth="1"/>
    <col min="42" max="45" width="13.42578125" style="25" customWidth="1"/>
    <col min="46" max="57" width="13.42578125" style="25" bestFit="1" customWidth="1"/>
    <col min="58" max="58" width="13.28515625" style="25" customWidth="1"/>
    <col min="59" max="62" width="13.42578125" style="25" customWidth="1"/>
    <col min="63" max="16384" width="8.85546875" style="25"/>
  </cols>
  <sheetData>
    <row r="1" spans="1:62" ht="15">
      <c r="A1" s="86" t="s">
        <v>280</v>
      </c>
    </row>
    <row r="2" spans="1:62" ht="15">
      <c r="A2" s="24" t="s">
        <v>71</v>
      </c>
      <c r="F2" s="26"/>
      <c r="G2" s="26"/>
      <c r="H2" s="26"/>
      <c r="I2" s="26"/>
    </row>
    <row r="3" spans="1:62" ht="15">
      <c r="A3" s="24" t="s">
        <v>209</v>
      </c>
      <c r="F3" s="26"/>
      <c r="G3" s="26"/>
      <c r="H3" s="26"/>
      <c r="I3" s="26"/>
    </row>
    <row r="4" spans="1:62" ht="15">
      <c r="A4" s="27" t="s">
        <v>575</v>
      </c>
      <c r="F4" s="26"/>
      <c r="G4" s="26"/>
      <c r="H4" s="26"/>
      <c r="I4" s="26"/>
      <c r="K4" s="28"/>
      <c r="X4" s="100"/>
      <c r="Y4" s="100"/>
      <c r="Z4" s="100"/>
      <c r="AA4" s="100"/>
      <c r="AB4" s="100"/>
      <c r="AC4" s="100"/>
      <c r="AP4" s="100"/>
      <c r="AQ4" s="100"/>
      <c r="AR4" s="100"/>
      <c r="AS4" s="100"/>
      <c r="BG4" s="100"/>
      <c r="BH4" s="100"/>
      <c r="BI4" s="100"/>
      <c r="BJ4" s="100"/>
    </row>
    <row r="5" spans="1:62" ht="15">
      <c r="F5" s="26"/>
      <c r="G5" s="26"/>
      <c r="H5" s="26"/>
      <c r="I5" s="26"/>
      <c r="K5" s="28"/>
      <c r="L5" s="28"/>
      <c r="M5" s="28"/>
      <c r="N5" s="28"/>
      <c r="O5" s="28"/>
      <c r="P5" s="28"/>
      <c r="Q5" s="28"/>
      <c r="R5" s="28"/>
      <c r="S5" s="28"/>
      <c r="T5" s="28"/>
      <c r="U5" s="28"/>
      <c r="V5" s="28"/>
      <c r="X5" s="100"/>
      <c r="Y5" s="100" t="s">
        <v>566</v>
      </c>
      <c r="Z5" s="25">
        <v>2022</v>
      </c>
      <c r="AA5" s="100" t="s">
        <v>289</v>
      </c>
      <c r="AB5" s="100" t="s">
        <v>597</v>
      </c>
      <c r="AC5" s="100"/>
      <c r="AP5" s="100" t="s">
        <v>566</v>
      </c>
      <c r="AQ5" s="25">
        <v>2022</v>
      </c>
      <c r="AR5" s="100" t="s">
        <v>289</v>
      </c>
      <c r="AS5" s="100" t="s">
        <v>597</v>
      </c>
      <c r="BG5" s="100" t="s">
        <v>566</v>
      </c>
      <c r="BH5" s="25">
        <v>2022</v>
      </c>
      <c r="BI5" s="100" t="s">
        <v>289</v>
      </c>
      <c r="BJ5" s="100" t="s">
        <v>597</v>
      </c>
    </row>
    <row r="6" spans="1:62">
      <c r="K6" s="28"/>
      <c r="L6" s="29"/>
      <c r="M6" s="29"/>
      <c r="N6" s="29"/>
      <c r="O6" s="29"/>
      <c r="P6" s="29"/>
      <c r="Q6" s="29"/>
      <c r="R6" s="29"/>
      <c r="S6" s="29"/>
      <c r="T6" s="29"/>
      <c r="U6" s="29"/>
      <c r="V6" s="29"/>
      <c r="W6" s="29"/>
      <c r="X6" s="100"/>
      <c r="Y6" s="28">
        <f>SUM(Y8:Y1260)</f>
        <v>113133913.93000001</v>
      </c>
      <c r="Z6" s="28">
        <f>SUM(Z8:Z1260)</f>
        <v>505328918.5399999</v>
      </c>
      <c r="AA6" s="28">
        <f>SUM(AA8:AA1260)</f>
        <v>464161663.31</v>
      </c>
      <c r="AB6" s="28">
        <f>SUM(AB8:AB1260)</f>
        <v>451943821.84000015</v>
      </c>
      <c r="AC6" s="100"/>
      <c r="AP6" s="28">
        <f>SUM(AP8:AP1260)</f>
        <v>56371321.503852807</v>
      </c>
      <c r="AQ6" s="28">
        <f>SUM(AQ8:AQ1260)</f>
        <v>258665991.75990194</v>
      </c>
      <c r="AR6" s="28">
        <f>SUM(AR8:AR1260)</f>
        <v>238861127.09250566</v>
      </c>
      <c r="AS6" s="28">
        <f>SUM(AS8:AS1260)</f>
        <v>224305655.91075811</v>
      </c>
      <c r="BG6" s="28">
        <f>SUM(BG8:BG1260)</f>
        <v>14330942.155874027</v>
      </c>
      <c r="BH6" s="28">
        <f>SUM(BH8:BH1260)</f>
        <v>64639128.453791603</v>
      </c>
      <c r="BI6" s="28">
        <f>SUM(BI8:BI1260)</f>
        <v>61397350.095853381</v>
      </c>
      <c r="BJ6" s="28">
        <f>SUM(BJ8:BJ1260)</f>
        <v>58564833.44922325</v>
      </c>
    </row>
    <row r="7" spans="1:62" s="85" customFormat="1" ht="38.25">
      <c r="A7" s="30" t="s">
        <v>72</v>
      </c>
      <c r="B7" s="30" t="s">
        <v>73</v>
      </c>
      <c r="C7" s="30" t="s">
        <v>74</v>
      </c>
      <c r="D7" s="30" t="s">
        <v>75</v>
      </c>
      <c r="E7" s="30" t="s">
        <v>76</v>
      </c>
      <c r="F7" s="30" t="s">
        <v>77</v>
      </c>
      <c r="G7" s="30" t="s">
        <v>386</v>
      </c>
      <c r="H7" s="30" t="s">
        <v>53</v>
      </c>
      <c r="I7" s="30" t="s">
        <v>290</v>
      </c>
      <c r="J7" s="30" t="s">
        <v>78</v>
      </c>
      <c r="K7" s="30" t="s">
        <v>79</v>
      </c>
      <c r="L7" s="30" t="s">
        <v>350</v>
      </c>
      <c r="M7" s="30" t="s">
        <v>351</v>
      </c>
      <c r="N7" s="30" t="s">
        <v>352</v>
      </c>
      <c r="O7" s="30" t="s">
        <v>353</v>
      </c>
      <c r="P7" s="30" t="s">
        <v>354</v>
      </c>
      <c r="Q7" s="30" t="s">
        <v>355</v>
      </c>
      <c r="R7" s="30" t="s">
        <v>356</v>
      </c>
      <c r="S7" s="30" t="s">
        <v>357</v>
      </c>
      <c r="T7" s="30" t="s">
        <v>358</v>
      </c>
      <c r="U7" s="30" t="s">
        <v>359</v>
      </c>
      <c r="V7" s="30" t="s">
        <v>360</v>
      </c>
      <c r="W7" s="30" t="s">
        <v>361</v>
      </c>
      <c r="X7" s="30" t="s">
        <v>387</v>
      </c>
      <c r="Y7" s="30" t="s">
        <v>364</v>
      </c>
      <c r="Z7" s="30" t="s">
        <v>362</v>
      </c>
      <c r="AA7" s="30" t="s">
        <v>363</v>
      </c>
      <c r="AB7" s="30" t="s">
        <v>614</v>
      </c>
      <c r="AC7" s="30" t="s">
        <v>321</v>
      </c>
      <c r="AD7" s="30" t="s">
        <v>322</v>
      </c>
      <c r="AE7" s="30" t="s">
        <v>323</v>
      </c>
      <c r="AF7" s="30" t="s">
        <v>324</v>
      </c>
      <c r="AG7" s="30" t="s">
        <v>325</v>
      </c>
      <c r="AH7" s="30" t="s">
        <v>326</v>
      </c>
      <c r="AI7" s="30" t="s">
        <v>327</v>
      </c>
      <c r="AJ7" s="30" t="s">
        <v>328</v>
      </c>
      <c r="AK7" s="30" t="s">
        <v>329</v>
      </c>
      <c r="AL7" s="30" t="s">
        <v>330</v>
      </c>
      <c r="AM7" s="30" t="s">
        <v>331</v>
      </c>
      <c r="AN7" s="30" t="s">
        <v>332</v>
      </c>
      <c r="AO7" s="30" t="s">
        <v>333</v>
      </c>
      <c r="AP7" s="30" t="s">
        <v>365</v>
      </c>
      <c r="AQ7" s="30" t="s">
        <v>366</v>
      </c>
      <c r="AR7" s="30" t="s">
        <v>367</v>
      </c>
      <c r="AS7" s="30" t="s">
        <v>615</v>
      </c>
      <c r="AT7" s="30" t="s">
        <v>334</v>
      </c>
      <c r="AU7" s="30" t="s">
        <v>335</v>
      </c>
      <c r="AV7" s="30" t="s">
        <v>336</v>
      </c>
      <c r="AW7" s="30" t="s">
        <v>337</v>
      </c>
      <c r="AX7" s="30" t="s">
        <v>338</v>
      </c>
      <c r="AY7" s="30" t="s">
        <v>339</v>
      </c>
      <c r="AZ7" s="30" t="s">
        <v>340</v>
      </c>
      <c r="BA7" s="30" t="s">
        <v>341</v>
      </c>
      <c r="BB7" s="30" t="s">
        <v>342</v>
      </c>
      <c r="BC7" s="30" t="s">
        <v>343</v>
      </c>
      <c r="BD7" s="30" t="s">
        <v>344</v>
      </c>
      <c r="BE7" s="30" t="s">
        <v>345</v>
      </c>
      <c r="BF7" s="30" t="s">
        <v>567</v>
      </c>
      <c r="BG7" s="30" t="s">
        <v>368</v>
      </c>
      <c r="BH7" s="30" t="s">
        <v>369</v>
      </c>
      <c r="BI7" s="30" t="s">
        <v>370</v>
      </c>
      <c r="BJ7" s="30" t="s">
        <v>617</v>
      </c>
    </row>
    <row r="8" spans="1:62">
      <c r="A8" s="25" t="s">
        <v>85</v>
      </c>
      <c r="B8" s="25" t="s">
        <v>101</v>
      </c>
      <c r="C8" s="25" t="s">
        <v>102</v>
      </c>
      <c r="D8" s="25" t="s">
        <v>103</v>
      </c>
      <c r="E8" s="25" t="s">
        <v>44</v>
      </c>
      <c r="F8" s="25" t="s">
        <v>45</v>
      </c>
      <c r="G8" s="25" t="s">
        <v>90</v>
      </c>
      <c r="H8" s="25" t="s">
        <v>90</v>
      </c>
      <c r="I8" s="25">
        <v>2021</v>
      </c>
      <c r="J8" s="102">
        <v>0.47784834680000005</v>
      </c>
      <c r="K8" s="102">
        <v>0.15089759249999998</v>
      </c>
      <c r="L8" s="29">
        <v>0</v>
      </c>
      <c r="M8" s="29">
        <v>0</v>
      </c>
      <c r="N8" s="29">
        <v>0</v>
      </c>
      <c r="O8" s="29">
        <v>0</v>
      </c>
      <c r="P8" s="29">
        <v>0</v>
      </c>
      <c r="Q8" s="29">
        <v>0</v>
      </c>
      <c r="R8" s="29">
        <v>0</v>
      </c>
      <c r="S8" s="29">
        <v>0</v>
      </c>
      <c r="T8" s="29">
        <v>0</v>
      </c>
      <c r="U8" s="29">
        <v>0</v>
      </c>
      <c r="V8" s="29">
        <v>0</v>
      </c>
      <c r="W8" s="29">
        <v>32045.55</v>
      </c>
      <c r="X8" s="29">
        <f t="shared" ref="X8:X71" si="0">SUM(L8:W8)</f>
        <v>32045.55</v>
      </c>
      <c r="Y8" s="29">
        <f>SUMIF($I8,Y$5,$X8)</f>
        <v>32045.55</v>
      </c>
      <c r="Z8" s="29">
        <f>SUMIF($I8,Z$5,$X8)</f>
        <v>0</v>
      </c>
      <c r="AA8" s="29">
        <f>SUMIF($I8,AA$5,$X8)</f>
        <v>0</v>
      </c>
      <c r="AB8" s="29">
        <f>SUMIF($I8,AB$5,$X8)</f>
        <v>0</v>
      </c>
      <c r="AC8" s="31">
        <f t="shared" ref="AC8:AC71" si="1">+L8*$J8</f>
        <v>0</v>
      </c>
      <c r="AD8" s="31">
        <f t="shared" ref="AD8:AD71" si="2">+M8*$J8</f>
        <v>0</v>
      </c>
      <c r="AE8" s="31">
        <f t="shared" ref="AE8:AE71" si="3">+N8*$J8</f>
        <v>0</v>
      </c>
      <c r="AF8" s="31">
        <f t="shared" ref="AF8:AF71" si="4">+O8*$J8</f>
        <v>0</v>
      </c>
      <c r="AG8" s="31">
        <f t="shared" ref="AG8:AG71" si="5">+P8*$J8</f>
        <v>0</v>
      </c>
      <c r="AH8" s="31">
        <f t="shared" ref="AH8:AH71" si="6">+Q8*$J8</f>
        <v>0</v>
      </c>
      <c r="AI8" s="31">
        <f t="shared" ref="AI8:AI71" si="7">+R8*$J8</f>
        <v>0</v>
      </c>
      <c r="AJ8" s="31">
        <f t="shared" ref="AJ8:AJ71" si="8">+S8*$J8</f>
        <v>0</v>
      </c>
      <c r="AK8" s="31">
        <f t="shared" ref="AK8:AK71" si="9">+T8*$J8</f>
        <v>0</v>
      </c>
      <c r="AL8" s="31">
        <f t="shared" ref="AL8:AL71" si="10">+U8*$J8</f>
        <v>0</v>
      </c>
      <c r="AM8" s="31">
        <f t="shared" ref="AM8:AM71" si="11">+V8*$J8</f>
        <v>0</v>
      </c>
      <c r="AN8" s="31">
        <f t="shared" ref="AN8:AN71" si="12">+W8*$J8</f>
        <v>15312.913089796741</v>
      </c>
      <c r="AO8" s="31">
        <f t="shared" ref="AO8:AO71" si="13">SUM(AC8:AN8)</f>
        <v>15312.913089796741</v>
      </c>
      <c r="AP8" s="29">
        <f>SUMIF($I8,AP$5,$AO8)</f>
        <v>15312.913089796741</v>
      </c>
      <c r="AQ8" s="29">
        <f>SUMIF($I8,AQ$5,$AO8)</f>
        <v>0</v>
      </c>
      <c r="AR8" s="29">
        <f>SUMIF($I8,AR$5,$AO8)</f>
        <v>0</v>
      </c>
      <c r="AS8" s="29">
        <f>SUMIF($I8,AS$5,$AO8)</f>
        <v>0</v>
      </c>
      <c r="AT8" s="31">
        <f t="shared" ref="AT8:AT71" si="14">+L8*$K8</f>
        <v>0</v>
      </c>
      <c r="AU8" s="31">
        <f t="shared" ref="AU8:AU71" si="15">+M8*$K8</f>
        <v>0</v>
      </c>
      <c r="AV8" s="31">
        <f t="shared" ref="AV8:AV71" si="16">+N8*$K8</f>
        <v>0</v>
      </c>
      <c r="AW8" s="31">
        <f t="shared" ref="AW8:AW71" si="17">+O8*$K8</f>
        <v>0</v>
      </c>
      <c r="AX8" s="31">
        <f t="shared" ref="AX8:AX71" si="18">+P8*$K8</f>
        <v>0</v>
      </c>
      <c r="AY8" s="31">
        <f t="shared" ref="AY8:AY71" si="19">+Q8*$K8</f>
        <v>0</v>
      </c>
      <c r="AZ8" s="31">
        <f t="shared" ref="AZ8:AZ71" si="20">+R8*$K8</f>
        <v>0</v>
      </c>
      <c r="BA8" s="31">
        <f t="shared" ref="BA8:BA71" si="21">+S8*$K8</f>
        <v>0</v>
      </c>
      <c r="BB8" s="31">
        <f t="shared" ref="BB8:BB71" si="22">+T8*$K8</f>
        <v>0</v>
      </c>
      <c r="BC8" s="31">
        <f t="shared" ref="BC8:BC71" si="23">+U8*$K8</f>
        <v>0</v>
      </c>
      <c r="BD8" s="31">
        <f t="shared" ref="BD8:BD71" si="24">+V8*$K8</f>
        <v>0</v>
      </c>
      <c r="BE8" s="31">
        <f t="shared" ref="BE8:BE71" si="25">+W8*$K8</f>
        <v>4835.5963453383747</v>
      </c>
      <c r="BF8" s="31">
        <f t="shared" ref="BF8:BF71" si="26">SUM(AT8:BE8)</f>
        <v>4835.5963453383747</v>
      </c>
      <c r="BG8" s="29">
        <f t="shared" ref="BG8:BJ27" si="27">SUMIF($I8,BG$5,$BF8)</f>
        <v>4835.5963453383747</v>
      </c>
      <c r="BH8" s="29">
        <f t="shared" si="27"/>
        <v>0</v>
      </c>
      <c r="BI8" s="29">
        <f t="shared" si="27"/>
        <v>0</v>
      </c>
      <c r="BJ8" s="29">
        <f t="shared" si="27"/>
        <v>0</v>
      </c>
    </row>
    <row r="9" spans="1:62">
      <c r="A9" s="25" t="s">
        <v>85</v>
      </c>
      <c r="B9" s="25" t="s">
        <v>101</v>
      </c>
      <c r="C9" s="25" t="s">
        <v>102</v>
      </c>
      <c r="D9" s="25" t="s">
        <v>103</v>
      </c>
      <c r="E9" s="25" t="s">
        <v>44</v>
      </c>
      <c r="F9" s="25" t="s">
        <v>45</v>
      </c>
      <c r="G9" s="25" t="s">
        <v>348</v>
      </c>
      <c r="H9" s="25" t="s">
        <v>84</v>
      </c>
      <c r="I9" s="25">
        <v>2021</v>
      </c>
      <c r="J9" s="102">
        <v>0.47784834680000005</v>
      </c>
      <c r="K9" s="102">
        <v>0.15089759249999998</v>
      </c>
      <c r="L9" s="29">
        <v>0</v>
      </c>
      <c r="M9" s="29">
        <v>0</v>
      </c>
      <c r="N9" s="29">
        <v>0</v>
      </c>
      <c r="O9" s="29">
        <v>0</v>
      </c>
      <c r="P9" s="29">
        <v>0</v>
      </c>
      <c r="Q9" s="29">
        <v>0</v>
      </c>
      <c r="R9" s="29">
        <v>0</v>
      </c>
      <c r="S9" s="29">
        <v>0</v>
      </c>
      <c r="T9" s="29">
        <v>0</v>
      </c>
      <c r="U9" s="29">
        <v>2998.21</v>
      </c>
      <c r="V9" s="29">
        <v>2415.2600000000002</v>
      </c>
      <c r="W9" s="29">
        <v>1746712.1099999999</v>
      </c>
      <c r="X9" s="29">
        <f t="shared" si="0"/>
        <v>1752125.5799999998</v>
      </c>
      <c r="Y9" s="29">
        <f t="shared" ref="Y9:Y72" si="28">SUMIF($I9:$I9,Y$5,X9:X9)</f>
        <v>1752125.5799999998</v>
      </c>
      <c r="Z9" s="29">
        <f t="shared" ref="Z9:AB28" si="29">SUMIF($I9,Z$5,$X9)</f>
        <v>0</v>
      </c>
      <c r="AA9" s="29">
        <f t="shared" si="29"/>
        <v>0</v>
      </c>
      <c r="AB9" s="29">
        <f t="shared" si="29"/>
        <v>0</v>
      </c>
      <c r="AC9" s="31">
        <f t="shared" si="1"/>
        <v>0</v>
      </c>
      <c r="AD9" s="31">
        <f t="shared" si="2"/>
        <v>0</v>
      </c>
      <c r="AE9" s="31">
        <f t="shared" si="3"/>
        <v>0</v>
      </c>
      <c r="AF9" s="31">
        <f t="shared" si="4"/>
        <v>0</v>
      </c>
      <c r="AG9" s="31">
        <f t="shared" si="5"/>
        <v>0</v>
      </c>
      <c r="AH9" s="31">
        <f t="shared" si="6"/>
        <v>0</v>
      </c>
      <c r="AI9" s="31">
        <f t="shared" si="7"/>
        <v>0</v>
      </c>
      <c r="AJ9" s="31">
        <f t="shared" si="8"/>
        <v>0</v>
      </c>
      <c r="AK9" s="31">
        <f t="shared" si="9"/>
        <v>0</v>
      </c>
      <c r="AL9" s="31">
        <f t="shared" si="10"/>
        <v>1432.6896918592281</v>
      </c>
      <c r="AM9" s="31">
        <f t="shared" si="11"/>
        <v>1154.1279980921681</v>
      </c>
      <c r="AN9" s="31">
        <f t="shared" si="12"/>
        <v>834663.49409903982</v>
      </c>
      <c r="AO9" s="31">
        <f t="shared" si="13"/>
        <v>837250.31178899121</v>
      </c>
      <c r="AP9" s="29">
        <f t="shared" ref="AP9:AR28" si="30">SUMIF($I9,AP$5,$AO9)</f>
        <v>837250.31178899121</v>
      </c>
      <c r="AQ9" s="29">
        <f t="shared" si="30"/>
        <v>0</v>
      </c>
      <c r="AR9" s="29">
        <f t="shared" si="30"/>
        <v>0</v>
      </c>
      <c r="AS9" s="29">
        <f t="shared" ref="AS9:AS72" si="31">SUMIF($I9,AS$5,$AO9)</f>
        <v>0</v>
      </c>
      <c r="AT9" s="31">
        <f t="shared" si="14"/>
        <v>0</v>
      </c>
      <c r="AU9" s="31">
        <f t="shared" si="15"/>
        <v>0</v>
      </c>
      <c r="AV9" s="31">
        <f t="shared" si="16"/>
        <v>0</v>
      </c>
      <c r="AW9" s="31">
        <f t="shared" si="17"/>
        <v>0</v>
      </c>
      <c r="AX9" s="31">
        <f t="shared" si="18"/>
        <v>0</v>
      </c>
      <c r="AY9" s="31">
        <f t="shared" si="19"/>
        <v>0</v>
      </c>
      <c r="AZ9" s="31">
        <f t="shared" si="20"/>
        <v>0</v>
      </c>
      <c r="BA9" s="31">
        <f t="shared" si="21"/>
        <v>0</v>
      </c>
      <c r="BB9" s="31">
        <f t="shared" si="22"/>
        <v>0</v>
      </c>
      <c r="BC9" s="31">
        <f t="shared" si="23"/>
        <v>452.42267080942497</v>
      </c>
      <c r="BD9" s="31">
        <f t="shared" si="24"/>
        <v>364.45691926155001</v>
      </c>
      <c r="BE9" s="31">
        <f t="shared" si="25"/>
        <v>263574.6521895951</v>
      </c>
      <c r="BF9" s="31">
        <f t="shared" si="26"/>
        <v>264391.53177966608</v>
      </c>
      <c r="BG9" s="29">
        <f t="shared" si="27"/>
        <v>264391.53177966608</v>
      </c>
      <c r="BH9" s="29">
        <f t="shared" si="27"/>
        <v>0</v>
      </c>
      <c r="BI9" s="29">
        <f t="shared" si="27"/>
        <v>0</v>
      </c>
      <c r="BJ9" s="29">
        <f t="shared" si="27"/>
        <v>0</v>
      </c>
    </row>
    <row r="10" spans="1:62">
      <c r="A10" s="25" t="s">
        <v>186</v>
      </c>
      <c r="B10" s="25" t="s">
        <v>95</v>
      </c>
      <c r="C10" s="25" t="s">
        <v>82</v>
      </c>
      <c r="D10" s="25" t="s">
        <v>206</v>
      </c>
      <c r="E10" s="25" t="s">
        <v>42</v>
      </c>
      <c r="F10" s="25" t="s">
        <v>46</v>
      </c>
      <c r="G10" s="25" t="s">
        <v>59</v>
      </c>
      <c r="H10" s="25" t="s">
        <v>59</v>
      </c>
      <c r="I10" s="25">
        <v>2021</v>
      </c>
      <c r="J10" s="102">
        <v>0.65539999999999998</v>
      </c>
      <c r="K10" s="102">
        <v>0</v>
      </c>
      <c r="L10" s="29">
        <v>0</v>
      </c>
      <c r="M10" s="29">
        <v>0</v>
      </c>
      <c r="N10" s="29">
        <v>0</v>
      </c>
      <c r="O10" s="29">
        <v>0</v>
      </c>
      <c r="P10" s="29">
        <v>0</v>
      </c>
      <c r="Q10" s="29">
        <v>0</v>
      </c>
      <c r="R10" s="29">
        <v>0</v>
      </c>
      <c r="S10" s="29">
        <v>0</v>
      </c>
      <c r="T10" s="29">
        <v>0</v>
      </c>
      <c r="U10" s="29">
        <v>16125.94</v>
      </c>
      <c r="V10" s="29">
        <v>11063.87</v>
      </c>
      <c r="W10" s="29">
        <v>5994.19</v>
      </c>
      <c r="X10" s="29">
        <f t="shared" si="0"/>
        <v>33184</v>
      </c>
      <c r="Y10" s="29">
        <f t="shared" si="28"/>
        <v>33184</v>
      </c>
      <c r="Z10" s="29">
        <f t="shared" si="29"/>
        <v>0</v>
      </c>
      <c r="AA10" s="29">
        <f t="shared" si="29"/>
        <v>0</v>
      </c>
      <c r="AB10" s="29">
        <f t="shared" si="29"/>
        <v>0</v>
      </c>
      <c r="AC10" s="31">
        <f t="shared" si="1"/>
        <v>0</v>
      </c>
      <c r="AD10" s="31">
        <f t="shared" si="2"/>
        <v>0</v>
      </c>
      <c r="AE10" s="31">
        <f t="shared" si="3"/>
        <v>0</v>
      </c>
      <c r="AF10" s="31">
        <f t="shared" si="4"/>
        <v>0</v>
      </c>
      <c r="AG10" s="31">
        <f t="shared" si="5"/>
        <v>0</v>
      </c>
      <c r="AH10" s="31">
        <f t="shared" si="6"/>
        <v>0</v>
      </c>
      <c r="AI10" s="31">
        <f t="shared" si="7"/>
        <v>0</v>
      </c>
      <c r="AJ10" s="31">
        <f t="shared" si="8"/>
        <v>0</v>
      </c>
      <c r="AK10" s="31">
        <f t="shared" si="9"/>
        <v>0</v>
      </c>
      <c r="AL10" s="31">
        <f t="shared" si="10"/>
        <v>10568.941075999999</v>
      </c>
      <c r="AM10" s="31">
        <f t="shared" si="11"/>
        <v>7251.2603980000004</v>
      </c>
      <c r="AN10" s="31">
        <f t="shared" si="12"/>
        <v>3928.5921259999996</v>
      </c>
      <c r="AO10" s="31">
        <f t="shared" si="13"/>
        <v>21748.793600000001</v>
      </c>
      <c r="AP10" s="29">
        <f t="shared" si="30"/>
        <v>21748.793600000001</v>
      </c>
      <c r="AQ10" s="29">
        <f t="shared" si="30"/>
        <v>0</v>
      </c>
      <c r="AR10" s="29">
        <f t="shared" si="30"/>
        <v>0</v>
      </c>
      <c r="AS10" s="29">
        <f t="shared" si="31"/>
        <v>0</v>
      </c>
      <c r="AT10" s="31">
        <f t="shared" si="14"/>
        <v>0</v>
      </c>
      <c r="AU10" s="31">
        <f t="shared" si="15"/>
        <v>0</v>
      </c>
      <c r="AV10" s="31">
        <f t="shared" si="16"/>
        <v>0</v>
      </c>
      <c r="AW10" s="31">
        <f t="shared" si="17"/>
        <v>0</v>
      </c>
      <c r="AX10" s="31">
        <f t="shared" si="18"/>
        <v>0</v>
      </c>
      <c r="AY10" s="31">
        <f t="shared" si="19"/>
        <v>0</v>
      </c>
      <c r="AZ10" s="31">
        <f t="shared" si="20"/>
        <v>0</v>
      </c>
      <c r="BA10" s="31">
        <f t="shared" si="21"/>
        <v>0</v>
      </c>
      <c r="BB10" s="31">
        <f t="shared" si="22"/>
        <v>0</v>
      </c>
      <c r="BC10" s="31">
        <f t="shared" si="23"/>
        <v>0</v>
      </c>
      <c r="BD10" s="31">
        <f t="shared" si="24"/>
        <v>0</v>
      </c>
      <c r="BE10" s="31">
        <f t="shared" si="25"/>
        <v>0</v>
      </c>
      <c r="BF10" s="31">
        <f t="shared" si="26"/>
        <v>0</v>
      </c>
      <c r="BG10" s="29">
        <f t="shared" si="27"/>
        <v>0</v>
      </c>
      <c r="BH10" s="29">
        <f t="shared" si="27"/>
        <v>0</v>
      </c>
      <c r="BI10" s="29">
        <f t="shared" si="27"/>
        <v>0</v>
      </c>
      <c r="BJ10" s="29">
        <f t="shared" si="27"/>
        <v>0</v>
      </c>
    </row>
    <row r="11" spans="1:62">
      <c r="A11" s="25" t="s">
        <v>186</v>
      </c>
      <c r="B11" s="25" t="s">
        <v>95</v>
      </c>
      <c r="C11" s="25" t="s">
        <v>102</v>
      </c>
      <c r="D11" s="25" t="s">
        <v>204</v>
      </c>
      <c r="E11" s="25" t="s">
        <v>42</v>
      </c>
      <c r="F11" s="25" t="s">
        <v>46</v>
      </c>
      <c r="G11" s="25" t="s">
        <v>59</v>
      </c>
      <c r="H11" s="25" t="s">
        <v>59</v>
      </c>
      <c r="I11" s="25">
        <v>2021</v>
      </c>
      <c r="J11" s="102">
        <v>0.65539999999999998</v>
      </c>
      <c r="K11" s="102">
        <v>0</v>
      </c>
      <c r="L11" s="29">
        <v>0</v>
      </c>
      <c r="M11" s="29">
        <v>0</v>
      </c>
      <c r="N11" s="29">
        <v>0</v>
      </c>
      <c r="O11" s="29">
        <v>0</v>
      </c>
      <c r="P11" s="29">
        <v>0</v>
      </c>
      <c r="Q11" s="29">
        <v>0</v>
      </c>
      <c r="R11" s="29">
        <v>0</v>
      </c>
      <c r="S11" s="29">
        <v>0</v>
      </c>
      <c r="T11" s="29">
        <v>0</v>
      </c>
      <c r="U11" s="29">
        <v>25749.53</v>
      </c>
      <c r="V11" s="29">
        <v>0</v>
      </c>
      <c r="W11" s="29">
        <v>140141.04</v>
      </c>
      <c r="X11" s="29">
        <f t="shared" si="0"/>
        <v>165890.57</v>
      </c>
      <c r="Y11" s="29">
        <f t="shared" si="28"/>
        <v>165890.57</v>
      </c>
      <c r="Z11" s="29">
        <f t="shared" si="29"/>
        <v>0</v>
      </c>
      <c r="AA11" s="29">
        <f t="shared" si="29"/>
        <v>0</v>
      </c>
      <c r="AB11" s="29">
        <f t="shared" si="29"/>
        <v>0</v>
      </c>
      <c r="AC11" s="31">
        <f t="shared" si="1"/>
        <v>0</v>
      </c>
      <c r="AD11" s="31">
        <f t="shared" si="2"/>
        <v>0</v>
      </c>
      <c r="AE11" s="31">
        <f t="shared" si="3"/>
        <v>0</v>
      </c>
      <c r="AF11" s="31">
        <f t="shared" si="4"/>
        <v>0</v>
      </c>
      <c r="AG11" s="31">
        <f t="shared" si="5"/>
        <v>0</v>
      </c>
      <c r="AH11" s="31">
        <f t="shared" si="6"/>
        <v>0</v>
      </c>
      <c r="AI11" s="31">
        <f t="shared" si="7"/>
        <v>0</v>
      </c>
      <c r="AJ11" s="31">
        <f t="shared" si="8"/>
        <v>0</v>
      </c>
      <c r="AK11" s="31">
        <f t="shared" si="9"/>
        <v>0</v>
      </c>
      <c r="AL11" s="31">
        <f t="shared" si="10"/>
        <v>16876.241962</v>
      </c>
      <c r="AM11" s="31">
        <f t="shared" si="11"/>
        <v>0</v>
      </c>
      <c r="AN11" s="31">
        <f t="shared" si="12"/>
        <v>91848.43761600001</v>
      </c>
      <c r="AO11" s="31">
        <f t="shared" si="13"/>
        <v>108724.67957800001</v>
      </c>
      <c r="AP11" s="29">
        <f t="shared" si="30"/>
        <v>108724.67957800001</v>
      </c>
      <c r="AQ11" s="29">
        <f t="shared" si="30"/>
        <v>0</v>
      </c>
      <c r="AR11" s="29">
        <f t="shared" si="30"/>
        <v>0</v>
      </c>
      <c r="AS11" s="29">
        <f t="shared" si="31"/>
        <v>0</v>
      </c>
      <c r="AT11" s="31">
        <f t="shared" si="14"/>
        <v>0</v>
      </c>
      <c r="AU11" s="31">
        <f t="shared" si="15"/>
        <v>0</v>
      </c>
      <c r="AV11" s="31">
        <f t="shared" si="16"/>
        <v>0</v>
      </c>
      <c r="AW11" s="31">
        <f t="shared" si="17"/>
        <v>0</v>
      </c>
      <c r="AX11" s="31">
        <f t="shared" si="18"/>
        <v>0</v>
      </c>
      <c r="AY11" s="31">
        <f t="shared" si="19"/>
        <v>0</v>
      </c>
      <c r="AZ11" s="31">
        <f t="shared" si="20"/>
        <v>0</v>
      </c>
      <c r="BA11" s="31">
        <f t="shared" si="21"/>
        <v>0</v>
      </c>
      <c r="BB11" s="31">
        <f t="shared" si="22"/>
        <v>0</v>
      </c>
      <c r="BC11" s="31">
        <f t="shared" si="23"/>
        <v>0</v>
      </c>
      <c r="BD11" s="31">
        <f t="shared" si="24"/>
        <v>0</v>
      </c>
      <c r="BE11" s="31">
        <f t="shared" si="25"/>
        <v>0</v>
      </c>
      <c r="BF11" s="31">
        <f t="shared" si="26"/>
        <v>0</v>
      </c>
      <c r="BG11" s="29">
        <f t="shared" si="27"/>
        <v>0</v>
      </c>
      <c r="BH11" s="29">
        <f t="shared" si="27"/>
        <v>0</v>
      </c>
      <c r="BI11" s="29">
        <f t="shared" si="27"/>
        <v>0</v>
      </c>
      <c r="BJ11" s="29">
        <f t="shared" si="27"/>
        <v>0</v>
      </c>
    </row>
    <row r="12" spans="1:62">
      <c r="A12" s="25" t="s">
        <v>186</v>
      </c>
      <c r="B12" s="25" t="s">
        <v>95</v>
      </c>
      <c r="C12" s="25" t="s">
        <v>96</v>
      </c>
      <c r="D12" s="25" t="s">
        <v>207</v>
      </c>
      <c r="E12" s="25" t="s">
        <v>42</v>
      </c>
      <c r="F12" s="25" t="s">
        <v>46</v>
      </c>
      <c r="G12" s="25" t="s">
        <v>55</v>
      </c>
      <c r="H12" s="25" t="s">
        <v>55</v>
      </c>
      <c r="I12" s="25">
        <v>2021</v>
      </c>
      <c r="J12" s="102">
        <v>0.65539999999999998</v>
      </c>
      <c r="K12" s="102">
        <v>0</v>
      </c>
      <c r="L12" s="29">
        <v>0</v>
      </c>
      <c r="M12" s="29">
        <v>0</v>
      </c>
      <c r="N12" s="29">
        <v>0</v>
      </c>
      <c r="O12" s="29">
        <v>0</v>
      </c>
      <c r="P12" s="29">
        <v>0</v>
      </c>
      <c r="Q12" s="29">
        <v>0</v>
      </c>
      <c r="R12" s="29">
        <v>0</v>
      </c>
      <c r="S12" s="29">
        <v>0</v>
      </c>
      <c r="T12" s="29">
        <v>0</v>
      </c>
      <c r="U12" s="29">
        <v>2576.9699999999998</v>
      </c>
      <c r="V12" s="29">
        <v>1672.75</v>
      </c>
      <c r="W12" s="29">
        <v>601.12</v>
      </c>
      <c r="X12" s="29">
        <f t="shared" si="0"/>
        <v>4850.8399999999992</v>
      </c>
      <c r="Y12" s="29">
        <f t="shared" si="28"/>
        <v>4850.8399999999992</v>
      </c>
      <c r="Z12" s="29">
        <f t="shared" si="29"/>
        <v>0</v>
      </c>
      <c r="AA12" s="29">
        <f t="shared" si="29"/>
        <v>0</v>
      </c>
      <c r="AB12" s="29">
        <f t="shared" si="29"/>
        <v>0</v>
      </c>
      <c r="AC12" s="31">
        <f t="shared" si="1"/>
        <v>0</v>
      </c>
      <c r="AD12" s="31">
        <f t="shared" si="2"/>
        <v>0</v>
      </c>
      <c r="AE12" s="31">
        <f t="shared" si="3"/>
        <v>0</v>
      </c>
      <c r="AF12" s="31">
        <f t="shared" si="4"/>
        <v>0</v>
      </c>
      <c r="AG12" s="31">
        <f t="shared" si="5"/>
        <v>0</v>
      </c>
      <c r="AH12" s="31">
        <f t="shared" si="6"/>
        <v>0</v>
      </c>
      <c r="AI12" s="31">
        <f t="shared" si="7"/>
        <v>0</v>
      </c>
      <c r="AJ12" s="31">
        <f t="shared" si="8"/>
        <v>0</v>
      </c>
      <c r="AK12" s="31">
        <f t="shared" si="9"/>
        <v>0</v>
      </c>
      <c r="AL12" s="31">
        <f t="shared" si="10"/>
        <v>1688.9461379999998</v>
      </c>
      <c r="AM12" s="31">
        <f t="shared" si="11"/>
        <v>1096.32035</v>
      </c>
      <c r="AN12" s="31">
        <f t="shared" si="12"/>
        <v>393.97404799999998</v>
      </c>
      <c r="AO12" s="31">
        <f t="shared" si="13"/>
        <v>3179.2405359999998</v>
      </c>
      <c r="AP12" s="29">
        <f t="shared" si="30"/>
        <v>3179.2405359999998</v>
      </c>
      <c r="AQ12" s="29">
        <f t="shared" si="30"/>
        <v>0</v>
      </c>
      <c r="AR12" s="29">
        <f t="shared" si="30"/>
        <v>0</v>
      </c>
      <c r="AS12" s="29">
        <f t="shared" si="31"/>
        <v>0</v>
      </c>
      <c r="AT12" s="31">
        <f t="shared" si="14"/>
        <v>0</v>
      </c>
      <c r="AU12" s="31">
        <f t="shared" si="15"/>
        <v>0</v>
      </c>
      <c r="AV12" s="31">
        <f t="shared" si="16"/>
        <v>0</v>
      </c>
      <c r="AW12" s="31">
        <f t="shared" si="17"/>
        <v>0</v>
      </c>
      <c r="AX12" s="31">
        <f t="shared" si="18"/>
        <v>0</v>
      </c>
      <c r="AY12" s="31">
        <f t="shared" si="19"/>
        <v>0</v>
      </c>
      <c r="AZ12" s="31">
        <f t="shared" si="20"/>
        <v>0</v>
      </c>
      <c r="BA12" s="31">
        <f t="shared" si="21"/>
        <v>0</v>
      </c>
      <c r="BB12" s="31">
        <f t="shared" si="22"/>
        <v>0</v>
      </c>
      <c r="BC12" s="31">
        <f t="shared" si="23"/>
        <v>0</v>
      </c>
      <c r="BD12" s="31">
        <f t="shared" si="24"/>
        <v>0</v>
      </c>
      <c r="BE12" s="31">
        <f t="shared" si="25"/>
        <v>0</v>
      </c>
      <c r="BF12" s="31">
        <f t="shared" si="26"/>
        <v>0</v>
      </c>
      <c r="BG12" s="29">
        <f t="shared" si="27"/>
        <v>0</v>
      </c>
      <c r="BH12" s="29">
        <f t="shared" si="27"/>
        <v>0</v>
      </c>
      <c r="BI12" s="29">
        <f t="shared" si="27"/>
        <v>0</v>
      </c>
      <c r="BJ12" s="29">
        <f t="shared" si="27"/>
        <v>0</v>
      </c>
    </row>
    <row r="13" spans="1:62">
      <c r="A13" s="25" t="s">
        <v>186</v>
      </c>
      <c r="B13" s="25" t="s">
        <v>95</v>
      </c>
      <c r="C13" s="25" t="s">
        <v>96</v>
      </c>
      <c r="D13" s="25" t="s">
        <v>207</v>
      </c>
      <c r="E13" s="25" t="s">
        <v>42</v>
      </c>
      <c r="F13" s="25" t="s">
        <v>46</v>
      </c>
      <c r="G13" s="25" t="s">
        <v>56</v>
      </c>
      <c r="H13" s="25" t="s">
        <v>56</v>
      </c>
      <c r="I13" s="25">
        <v>2021</v>
      </c>
      <c r="J13" s="102">
        <v>0.65539999999999998</v>
      </c>
      <c r="K13" s="102">
        <v>0</v>
      </c>
      <c r="L13" s="29">
        <v>0</v>
      </c>
      <c r="M13" s="29">
        <v>0</v>
      </c>
      <c r="N13" s="29">
        <v>0</v>
      </c>
      <c r="O13" s="29">
        <v>0</v>
      </c>
      <c r="P13" s="29">
        <v>0</v>
      </c>
      <c r="Q13" s="29">
        <v>0</v>
      </c>
      <c r="R13" s="29">
        <v>0</v>
      </c>
      <c r="S13" s="29">
        <v>0</v>
      </c>
      <c r="T13" s="29">
        <v>0</v>
      </c>
      <c r="U13" s="29">
        <v>1198.1500000000001</v>
      </c>
      <c r="V13" s="29">
        <v>3361.05</v>
      </c>
      <c r="W13" s="29">
        <v>872.43999999999994</v>
      </c>
      <c r="X13" s="29">
        <f t="shared" si="0"/>
        <v>5431.64</v>
      </c>
      <c r="Y13" s="29">
        <f t="shared" si="28"/>
        <v>5431.64</v>
      </c>
      <c r="Z13" s="29">
        <f t="shared" si="29"/>
        <v>0</v>
      </c>
      <c r="AA13" s="29">
        <f t="shared" si="29"/>
        <v>0</v>
      </c>
      <c r="AB13" s="29">
        <f t="shared" si="29"/>
        <v>0</v>
      </c>
      <c r="AC13" s="31">
        <f t="shared" si="1"/>
        <v>0</v>
      </c>
      <c r="AD13" s="31">
        <f t="shared" si="2"/>
        <v>0</v>
      </c>
      <c r="AE13" s="31">
        <f t="shared" si="3"/>
        <v>0</v>
      </c>
      <c r="AF13" s="31">
        <f t="shared" si="4"/>
        <v>0</v>
      </c>
      <c r="AG13" s="31">
        <f t="shared" si="5"/>
        <v>0</v>
      </c>
      <c r="AH13" s="31">
        <f t="shared" si="6"/>
        <v>0</v>
      </c>
      <c r="AI13" s="31">
        <f t="shared" si="7"/>
        <v>0</v>
      </c>
      <c r="AJ13" s="31">
        <f t="shared" si="8"/>
        <v>0</v>
      </c>
      <c r="AK13" s="31">
        <f t="shared" si="9"/>
        <v>0</v>
      </c>
      <c r="AL13" s="31">
        <f t="shared" si="10"/>
        <v>785.26751000000002</v>
      </c>
      <c r="AM13" s="31">
        <f t="shared" si="11"/>
        <v>2202.8321700000001</v>
      </c>
      <c r="AN13" s="31">
        <f t="shared" si="12"/>
        <v>571.79717599999992</v>
      </c>
      <c r="AO13" s="31">
        <f t="shared" si="13"/>
        <v>3559.8968560000003</v>
      </c>
      <c r="AP13" s="29">
        <f t="shared" si="30"/>
        <v>3559.8968560000003</v>
      </c>
      <c r="AQ13" s="29">
        <f t="shared" si="30"/>
        <v>0</v>
      </c>
      <c r="AR13" s="29">
        <f t="shared" si="30"/>
        <v>0</v>
      </c>
      <c r="AS13" s="29">
        <f t="shared" si="31"/>
        <v>0</v>
      </c>
      <c r="AT13" s="31">
        <f t="shared" si="14"/>
        <v>0</v>
      </c>
      <c r="AU13" s="31">
        <f t="shared" si="15"/>
        <v>0</v>
      </c>
      <c r="AV13" s="31">
        <f t="shared" si="16"/>
        <v>0</v>
      </c>
      <c r="AW13" s="31">
        <f t="shared" si="17"/>
        <v>0</v>
      </c>
      <c r="AX13" s="31">
        <f t="shared" si="18"/>
        <v>0</v>
      </c>
      <c r="AY13" s="31">
        <f t="shared" si="19"/>
        <v>0</v>
      </c>
      <c r="AZ13" s="31">
        <f t="shared" si="20"/>
        <v>0</v>
      </c>
      <c r="BA13" s="31">
        <f t="shared" si="21"/>
        <v>0</v>
      </c>
      <c r="BB13" s="31">
        <f t="shared" si="22"/>
        <v>0</v>
      </c>
      <c r="BC13" s="31">
        <f t="shared" si="23"/>
        <v>0</v>
      </c>
      <c r="BD13" s="31">
        <f t="shared" si="24"/>
        <v>0</v>
      </c>
      <c r="BE13" s="31">
        <f t="shared" si="25"/>
        <v>0</v>
      </c>
      <c r="BF13" s="31">
        <f t="shared" si="26"/>
        <v>0</v>
      </c>
      <c r="BG13" s="29">
        <f t="shared" si="27"/>
        <v>0</v>
      </c>
      <c r="BH13" s="29">
        <f t="shared" si="27"/>
        <v>0</v>
      </c>
      <c r="BI13" s="29">
        <f t="shared" si="27"/>
        <v>0</v>
      </c>
      <c r="BJ13" s="29">
        <f t="shared" si="27"/>
        <v>0</v>
      </c>
    </row>
    <row r="14" spans="1:62">
      <c r="A14" s="25" t="s">
        <v>186</v>
      </c>
      <c r="B14" s="25" t="s">
        <v>95</v>
      </c>
      <c r="C14" s="25" t="s">
        <v>96</v>
      </c>
      <c r="D14" s="25" t="s">
        <v>207</v>
      </c>
      <c r="E14" s="25" t="s">
        <v>42</v>
      </c>
      <c r="F14" s="25" t="s">
        <v>46</v>
      </c>
      <c r="G14" s="25" t="s">
        <v>57</v>
      </c>
      <c r="H14" s="25" t="s">
        <v>57</v>
      </c>
      <c r="I14" s="25">
        <v>2021</v>
      </c>
      <c r="J14" s="102">
        <v>0.65539999999999998</v>
      </c>
      <c r="K14" s="102">
        <v>0</v>
      </c>
      <c r="L14" s="29">
        <v>0</v>
      </c>
      <c r="M14" s="29">
        <v>0</v>
      </c>
      <c r="N14" s="29">
        <v>0</v>
      </c>
      <c r="O14" s="29">
        <v>0</v>
      </c>
      <c r="P14" s="29">
        <v>0</v>
      </c>
      <c r="Q14" s="29">
        <v>0</v>
      </c>
      <c r="R14" s="29">
        <v>0</v>
      </c>
      <c r="S14" s="29">
        <v>0</v>
      </c>
      <c r="T14" s="29">
        <v>0</v>
      </c>
      <c r="U14" s="29">
        <v>14430.130000000001</v>
      </c>
      <c r="V14" s="29">
        <v>2947.52</v>
      </c>
      <c r="W14" s="29">
        <v>146708.57</v>
      </c>
      <c r="X14" s="29">
        <f t="shared" si="0"/>
        <v>164086.22</v>
      </c>
      <c r="Y14" s="29">
        <f t="shared" si="28"/>
        <v>164086.22</v>
      </c>
      <c r="Z14" s="29">
        <f t="shared" si="29"/>
        <v>0</v>
      </c>
      <c r="AA14" s="29">
        <f t="shared" si="29"/>
        <v>0</v>
      </c>
      <c r="AB14" s="29">
        <f t="shared" si="29"/>
        <v>0</v>
      </c>
      <c r="AC14" s="31">
        <f t="shared" si="1"/>
        <v>0</v>
      </c>
      <c r="AD14" s="31">
        <f t="shared" si="2"/>
        <v>0</v>
      </c>
      <c r="AE14" s="31">
        <f t="shared" si="3"/>
        <v>0</v>
      </c>
      <c r="AF14" s="31">
        <f t="shared" si="4"/>
        <v>0</v>
      </c>
      <c r="AG14" s="31">
        <f t="shared" si="5"/>
        <v>0</v>
      </c>
      <c r="AH14" s="31">
        <f t="shared" si="6"/>
        <v>0</v>
      </c>
      <c r="AI14" s="31">
        <f t="shared" si="7"/>
        <v>0</v>
      </c>
      <c r="AJ14" s="31">
        <f t="shared" si="8"/>
        <v>0</v>
      </c>
      <c r="AK14" s="31">
        <f t="shared" si="9"/>
        <v>0</v>
      </c>
      <c r="AL14" s="31">
        <f t="shared" si="10"/>
        <v>9457.5072020000007</v>
      </c>
      <c r="AM14" s="31">
        <f t="shared" si="11"/>
        <v>1931.8046079999999</v>
      </c>
      <c r="AN14" s="31">
        <f t="shared" si="12"/>
        <v>96152.796778000004</v>
      </c>
      <c r="AO14" s="31">
        <f t="shared" si="13"/>
        <v>107542.108588</v>
      </c>
      <c r="AP14" s="29">
        <f t="shared" si="30"/>
        <v>107542.108588</v>
      </c>
      <c r="AQ14" s="29">
        <f t="shared" si="30"/>
        <v>0</v>
      </c>
      <c r="AR14" s="29">
        <f t="shared" si="30"/>
        <v>0</v>
      </c>
      <c r="AS14" s="29">
        <f t="shared" si="31"/>
        <v>0</v>
      </c>
      <c r="AT14" s="31">
        <f t="shared" si="14"/>
        <v>0</v>
      </c>
      <c r="AU14" s="31">
        <f t="shared" si="15"/>
        <v>0</v>
      </c>
      <c r="AV14" s="31">
        <f t="shared" si="16"/>
        <v>0</v>
      </c>
      <c r="AW14" s="31">
        <f t="shared" si="17"/>
        <v>0</v>
      </c>
      <c r="AX14" s="31">
        <f t="shared" si="18"/>
        <v>0</v>
      </c>
      <c r="AY14" s="31">
        <f t="shared" si="19"/>
        <v>0</v>
      </c>
      <c r="AZ14" s="31">
        <f t="shared" si="20"/>
        <v>0</v>
      </c>
      <c r="BA14" s="31">
        <f t="shared" si="21"/>
        <v>0</v>
      </c>
      <c r="BB14" s="31">
        <f t="shared" si="22"/>
        <v>0</v>
      </c>
      <c r="BC14" s="31">
        <f t="shared" si="23"/>
        <v>0</v>
      </c>
      <c r="BD14" s="31">
        <f t="shared" si="24"/>
        <v>0</v>
      </c>
      <c r="BE14" s="31">
        <f t="shared" si="25"/>
        <v>0</v>
      </c>
      <c r="BF14" s="31">
        <f t="shared" si="26"/>
        <v>0</v>
      </c>
      <c r="BG14" s="29">
        <f t="shared" si="27"/>
        <v>0</v>
      </c>
      <c r="BH14" s="29">
        <f t="shared" si="27"/>
        <v>0</v>
      </c>
      <c r="BI14" s="29">
        <f t="shared" si="27"/>
        <v>0</v>
      </c>
      <c r="BJ14" s="29">
        <f t="shared" si="27"/>
        <v>0</v>
      </c>
    </row>
    <row r="15" spans="1:62">
      <c r="A15" s="25" t="s">
        <v>85</v>
      </c>
      <c r="B15" s="25" t="s">
        <v>101</v>
      </c>
      <c r="C15" s="25" t="s">
        <v>87</v>
      </c>
      <c r="D15" s="25" t="s">
        <v>108</v>
      </c>
      <c r="E15" s="25" t="s">
        <v>44</v>
      </c>
      <c r="F15" s="25" t="s">
        <v>45</v>
      </c>
      <c r="G15" s="25" t="s">
        <v>301</v>
      </c>
      <c r="H15" s="25" t="s">
        <v>84</v>
      </c>
      <c r="I15" s="25">
        <v>2021</v>
      </c>
      <c r="J15" s="102">
        <v>0.47784834680000005</v>
      </c>
      <c r="K15" s="102">
        <v>0.15089759249999998</v>
      </c>
      <c r="L15" s="29">
        <v>0</v>
      </c>
      <c r="M15" s="29">
        <v>0</v>
      </c>
      <c r="N15" s="29">
        <v>0</v>
      </c>
      <c r="O15" s="29">
        <v>0</v>
      </c>
      <c r="P15" s="29">
        <v>0</v>
      </c>
      <c r="Q15" s="29">
        <v>0</v>
      </c>
      <c r="R15" s="29">
        <v>0</v>
      </c>
      <c r="S15" s="29">
        <v>0</v>
      </c>
      <c r="T15" s="29">
        <v>0</v>
      </c>
      <c r="U15" s="29">
        <v>63020.07</v>
      </c>
      <c r="V15" s="29">
        <v>10256.39</v>
      </c>
      <c r="W15" s="29">
        <v>31143.91</v>
      </c>
      <c r="X15" s="29">
        <f t="shared" si="0"/>
        <v>104420.37</v>
      </c>
      <c r="Y15" s="29">
        <f t="shared" si="28"/>
        <v>104420.37</v>
      </c>
      <c r="Z15" s="29">
        <f t="shared" si="29"/>
        <v>0</v>
      </c>
      <c r="AA15" s="29">
        <f t="shared" si="29"/>
        <v>0</v>
      </c>
      <c r="AB15" s="29">
        <f t="shared" si="29"/>
        <v>0</v>
      </c>
      <c r="AC15" s="31">
        <f t="shared" si="1"/>
        <v>0</v>
      </c>
      <c r="AD15" s="31">
        <f t="shared" si="2"/>
        <v>0</v>
      </c>
      <c r="AE15" s="31">
        <f t="shared" si="3"/>
        <v>0</v>
      </c>
      <c r="AF15" s="31">
        <f t="shared" si="4"/>
        <v>0</v>
      </c>
      <c r="AG15" s="31">
        <f t="shared" si="5"/>
        <v>0</v>
      </c>
      <c r="AH15" s="31">
        <f t="shared" si="6"/>
        <v>0</v>
      </c>
      <c r="AI15" s="31">
        <f t="shared" si="7"/>
        <v>0</v>
      </c>
      <c r="AJ15" s="31">
        <f t="shared" si="8"/>
        <v>0</v>
      </c>
      <c r="AK15" s="31">
        <f t="shared" si="9"/>
        <v>0</v>
      </c>
      <c r="AL15" s="31">
        <f t="shared" si="10"/>
        <v>30114.036264720278</v>
      </c>
      <c r="AM15" s="31">
        <f t="shared" si="11"/>
        <v>4900.9990056360521</v>
      </c>
      <c r="AN15" s="31">
        <f t="shared" si="12"/>
        <v>14882.06590638799</v>
      </c>
      <c r="AO15" s="31">
        <f t="shared" si="13"/>
        <v>49897.101176744327</v>
      </c>
      <c r="AP15" s="29">
        <f t="shared" si="30"/>
        <v>49897.101176744327</v>
      </c>
      <c r="AQ15" s="29">
        <f t="shared" si="30"/>
        <v>0</v>
      </c>
      <c r="AR15" s="29">
        <f t="shared" si="30"/>
        <v>0</v>
      </c>
      <c r="AS15" s="29">
        <f t="shared" si="31"/>
        <v>0</v>
      </c>
      <c r="AT15" s="31">
        <f t="shared" si="14"/>
        <v>0</v>
      </c>
      <c r="AU15" s="31">
        <f t="shared" si="15"/>
        <v>0</v>
      </c>
      <c r="AV15" s="31">
        <f t="shared" si="16"/>
        <v>0</v>
      </c>
      <c r="AW15" s="31">
        <f t="shared" si="17"/>
        <v>0</v>
      </c>
      <c r="AX15" s="31">
        <f t="shared" si="18"/>
        <v>0</v>
      </c>
      <c r="AY15" s="31">
        <f t="shared" si="19"/>
        <v>0</v>
      </c>
      <c r="AZ15" s="31">
        <f t="shared" si="20"/>
        <v>0</v>
      </c>
      <c r="BA15" s="31">
        <f t="shared" si="21"/>
        <v>0</v>
      </c>
      <c r="BB15" s="31">
        <f t="shared" si="22"/>
        <v>0</v>
      </c>
      <c r="BC15" s="31">
        <f t="shared" si="23"/>
        <v>9509.5768421814737</v>
      </c>
      <c r="BD15" s="31">
        <f t="shared" si="24"/>
        <v>1547.6645587410746</v>
      </c>
      <c r="BE15" s="31">
        <f t="shared" si="25"/>
        <v>4699.5410400366745</v>
      </c>
      <c r="BF15" s="31">
        <f t="shared" si="26"/>
        <v>15756.782440959223</v>
      </c>
      <c r="BG15" s="29">
        <f t="shared" si="27"/>
        <v>15756.782440959223</v>
      </c>
      <c r="BH15" s="29">
        <f t="shared" si="27"/>
        <v>0</v>
      </c>
      <c r="BI15" s="29">
        <f t="shared" si="27"/>
        <v>0</v>
      </c>
      <c r="BJ15" s="29">
        <f t="shared" si="27"/>
        <v>0</v>
      </c>
    </row>
    <row r="16" spans="1:62">
      <c r="A16" s="25" t="s">
        <v>85</v>
      </c>
      <c r="B16" s="25" t="s">
        <v>101</v>
      </c>
      <c r="C16" s="25" t="s">
        <v>87</v>
      </c>
      <c r="D16" s="25" t="s">
        <v>108</v>
      </c>
      <c r="E16" s="25" t="s">
        <v>44</v>
      </c>
      <c r="F16" s="25" t="s">
        <v>45</v>
      </c>
      <c r="G16" s="25" t="s">
        <v>54</v>
      </c>
      <c r="H16" s="25" t="s">
        <v>54</v>
      </c>
      <c r="I16" s="25">
        <v>2021</v>
      </c>
      <c r="J16" s="102">
        <v>0.47784834680000005</v>
      </c>
      <c r="K16" s="102">
        <v>0.15089759249999998</v>
      </c>
      <c r="L16" s="29">
        <v>0</v>
      </c>
      <c r="M16" s="29">
        <v>0</v>
      </c>
      <c r="N16" s="29">
        <v>0</v>
      </c>
      <c r="O16" s="29">
        <v>0</v>
      </c>
      <c r="P16" s="29">
        <v>0</v>
      </c>
      <c r="Q16" s="29">
        <v>0</v>
      </c>
      <c r="R16" s="29">
        <v>0</v>
      </c>
      <c r="S16" s="29">
        <v>0</v>
      </c>
      <c r="T16" s="29">
        <v>0</v>
      </c>
      <c r="U16" s="29">
        <v>63020.22</v>
      </c>
      <c r="V16" s="29">
        <v>10256.42</v>
      </c>
      <c r="W16" s="29">
        <v>31144.02</v>
      </c>
      <c r="X16" s="29">
        <f t="shared" si="0"/>
        <v>104420.66</v>
      </c>
      <c r="Y16" s="29">
        <f t="shared" si="28"/>
        <v>104420.66</v>
      </c>
      <c r="Z16" s="29">
        <f t="shared" si="29"/>
        <v>0</v>
      </c>
      <c r="AA16" s="29">
        <f t="shared" si="29"/>
        <v>0</v>
      </c>
      <c r="AB16" s="29">
        <f t="shared" si="29"/>
        <v>0</v>
      </c>
      <c r="AC16" s="31">
        <f t="shared" si="1"/>
        <v>0</v>
      </c>
      <c r="AD16" s="31">
        <f t="shared" si="2"/>
        <v>0</v>
      </c>
      <c r="AE16" s="31">
        <f t="shared" si="3"/>
        <v>0</v>
      </c>
      <c r="AF16" s="31">
        <f t="shared" si="4"/>
        <v>0</v>
      </c>
      <c r="AG16" s="31">
        <f t="shared" si="5"/>
        <v>0</v>
      </c>
      <c r="AH16" s="31">
        <f t="shared" si="6"/>
        <v>0</v>
      </c>
      <c r="AI16" s="31">
        <f t="shared" si="7"/>
        <v>0</v>
      </c>
      <c r="AJ16" s="31">
        <f t="shared" si="8"/>
        <v>0</v>
      </c>
      <c r="AK16" s="31">
        <f t="shared" si="9"/>
        <v>0</v>
      </c>
      <c r="AL16" s="31">
        <f t="shared" si="10"/>
        <v>30114.107941972299</v>
      </c>
      <c r="AM16" s="31">
        <f t="shared" si="11"/>
        <v>4901.0133410864564</v>
      </c>
      <c r="AN16" s="31">
        <f t="shared" si="12"/>
        <v>14882.118469706138</v>
      </c>
      <c r="AO16" s="31">
        <f t="shared" si="13"/>
        <v>49897.239752764894</v>
      </c>
      <c r="AP16" s="29">
        <f t="shared" si="30"/>
        <v>49897.239752764894</v>
      </c>
      <c r="AQ16" s="29">
        <f t="shared" si="30"/>
        <v>0</v>
      </c>
      <c r="AR16" s="29">
        <f t="shared" si="30"/>
        <v>0</v>
      </c>
      <c r="AS16" s="29">
        <f t="shared" si="31"/>
        <v>0</v>
      </c>
      <c r="AT16" s="31">
        <f t="shared" si="14"/>
        <v>0</v>
      </c>
      <c r="AU16" s="31">
        <f t="shared" si="15"/>
        <v>0</v>
      </c>
      <c r="AV16" s="31">
        <f t="shared" si="16"/>
        <v>0</v>
      </c>
      <c r="AW16" s="31">
        <f t="shared" si="17"/>
        <v>0</v>
      </c>
      <c r="AX16" s="31">
        <f t="shared" si="18"/>
        <v>0</v>
      </c>
      <c r="AY16" s="31">
        <f t="shared" si="19"/>
        <v>0</v>
      </c>
      <c r="AZ16" s="31">
        <f t="shared" si="20"/>
        <v>0</v>
      </c>
      <c r="BA16" s="31">
        <f t="shared" si="21"/>
        <v>0</v>
      </c>
      <c r="BB16" s="31">
        <f t="shared" si="22"/>
        <v>0</v>
      </c>
      <c r="BC16" s="31">
        <f t="shared" si="23"/>
        <v>9509.5994768203491</v>
      </c>
      <c r="BD16" s="31">
        <f t="shared" si="24"/>
        <v>1547.6690856688499</v>
      </c>
      <c r="BE16" s="31">
        <f t="shared" si="25"/>
        <v>4699.5576387718493</v>
      </c>
      <c r="BF16" s="31">
        <f t="shared" si="26"/>
        <v>15756.826201261047</v>
      </c>
      <c r="BG16" s="29">
        <f t="shared" si="27"/>
        <v>15756.826201261047</v>
      </c>
      <c r="BH16" s="29">
        <f t="shared" si="27"/>
        <v>0</v>
      </c>
      <c r="BI16" s="29">
        <f t="shared" si="27"/>
        <v>0</v>
      </c>
      <c r="BJ16" s="29">
        <f t="shared" si="27"/>
        <v>0</v>
      </c>
    </row>
    <row r="17" spans="1:62">
      <c r="A17" s="25" t="s">
        <v>85</v>
      </c>
      <c r="B17" s="25" t="s">
        <v>101</v>
      </c>
      <c r="C17" s="25" t="s">
        <v>87</v>
      </c>
      <c r="D17" s="25" t="s">
        <v>108</v>
      </c>
      <c r="E17" s="25" t="s">
        <v>44</v>
      </c>
      <c r="F17" s="25" t="s">
        <v>45</v>
      </c>
      <c r="G17" s="25" t="s">
        <v>90</v>
      </c>
      <c r="H17" s="25" t="s">
        <v>90</v>
      </c>
      <c r="I17" s="25">
        <v>2021</v>
      </c>
      <c r="J17" s="102">
        <v>0.47784834680000005</v>
      </c>
      <c r="K17" s="102">
        <v>0.15089759249999998</v>
      </c>
      <c r="L17" s="29">
        <v>0</v>
      </c>
      <c r="M17" s="29">
        <v>0</v>
      </c>
      <c r="N17" s="29">
        <v>0</v>
      </c>
      <c r="O17" s="29">
        <v>0</v>
      </c>
      <c r="P17" s="29">
        <v>0</v>
      </c>
      <c r="Q17" s="29">
        <v>0</v>
      </c>
      <c r="R17" s="29">
        <v>0</v>
      </c>
      <c r="S17" s="29">
        <v>0</v>
      </c>
      <c r="T17" s="29">
        <v>0</v>
      </c>
      <c r="U17" s="29">
        <v>126040.36</v>
      </c>
      <c r="V17" s="29">
        <v>88063.54</v>
      </c>
      <c r="W17" s="29">
        <v>84733.5</v>
      </c>
      <c r="X17" s="29">
        <f t="shared" si="0"/>
        <v>298837.40000000002</v>
      </c>
      <c r="Y17" s="29">
        <f t="shared" si="28"/>
        <v>298837.40000000002</v>
      </c>
      <c r="Z17" s="29">
        <f t="shared" si="29"/>
        <v>0</v>
      </c>
      <c r="AA17" s="29">
        <f t="shared" si="29"/>
        <v>0</v>
      </c>
      <c r="AB17" s="29">
        <f t="shared" si="29"/>
        <v>0</v>
      </c>
      <c r="AC17" s="31">
        <f t="shared" si="1"/>
        <v>0</v>
      </c>
      <c r="AD17" s="31">
        <f t="shared" si="2"/>
        <v>0</v>
      </c>
      <c r="AE17" s="31">
        <f t="shared" si="3"/>
        <v>0</v>
      </c>
      <c r="AF17" s="31">
        <f t="shared" si="4"/>
        <v>0</v>
      </c>
      <c r="AG17" s="31">
        <f t="shared" si="5"/>
        <v>0</v>
      </c>
      <c r="AH17" s="31">
        <f t="shared" si="6"/>
        <v>0</v>
      </c>
      <c r="AI17" s="31">
        <f t="shared" si="7"/>
        <v>0</v>
      </c>
      <c r="AJ17" s="31">
        <f t="shared" si="8"/>
        <v>0</v>
      </c>
      <c r="AK17" s="31">
        <f t="shared" si="9"/>
        <v>0</v>
      </c>
      <c r="AL17" s="31">
        <f t="shared" si="10"/>
        <v>60228.177656076856</v>
      </c>
      <c r="AM17" s="31">
        <f t="shared" si="11"/>
        <v>42081.017002355671</v>
      </c>
      <c r="AN17" s="31">
        <f t="shared" si="12"/>
        <v>40489.762893577805</v>
      </c>
      <c r="AO17" s="31">
        <f t="shared" si="13"/>
        <v>142798.95755201034</v>
      </c>
      <c r="AP17" s="29">
        <f t="shared" si="30"/>
        <v>142798.95755201034</v>
      </c>
      <c r="AQ17" s="29">
        <f t="shared" si="30"/>
        <v>0</v>
      </c>
      <c r="AR17" s="29">
        <f t="shared" si="30"/>
        <v>0</v>
      </c>
      <c r="AS17" s="29">
        <f t="shared" si="31"/>
        <v>0</v>
      </c>
      <c r="AT17" s="31">
        <f t="shared" si="14"/>
        <v>0</v>
      </c>
      <c r="AU17" s="31">
        <f t="shared" si="15"/>
        <v>0</v>
      </c>
      <c r="AV17" s="31">
        <f t="shared" si="16"/>
        <v>0</v>
      </c>
      <c r="AW17" s="31">
        <f t="shared" si="17"/>
        <v>0</v>
      </c>
      <c r="AX17" s="31">
        <f t="shared" si="18"/>
        <v>0</v>
      </c>
      <c r="AY17" s="31">
        <f t="shared" si="19"/>
        <v>0</v>
      </c>
      <c r="AZ17" s="31">
        <f t="shared" si="20"/>
        <v>0</v>
      </c>
      <c r="BA17" s="31">
        <f t="shared" si="21"/>
        <v>0</v>
      </c>
      <c r="BB17" s="31">
        <f t="shared" si="22"/>
        <v>0</v>
      </c>
      <c r="BC17" s="31">
        <f t="shared" si="23"/>
        <v>19019.186881833299</v>
      </c>
      <c r="BD17" s="31">
        <f t="shared" si="24"/>
        <v>13288.576173027448</v>
      </c>
      <c r="BE17" s="31">
        <f t="shared" si="25"/>
        <v>12786.081154098749</v>
      </c>
      <c r="BF17" s="31">
        <f t="shared" si="26"/>
        <v>45093.844208959497</v>
      </c>
      <c r="BG17" s="29">
        <f t="shared" si="27"/>
        <v>45093.844208959497</v>
      </c>
      <c r="BH17" s="29">
        <f t="shared" si="27"/>
        <v>0</v>
      </c>
      <c r="BI17" s="29">
        <f t="shared" si="27"/>
        <v>0</v>
      </c>
      <c r="BJ17" s="29">
        <f t="shared" si="27"/>
        <v>0</v>
      </c>
    </row>
    <row r="18" spans="1:62">
      <c r="A18" s="25" t="s">
        <v>186</v>
      </c>
      <c r="B18" s="25" t="s">
        <v>86</v>
      </c>
      <c r="C18" s="25" t="s">
        <v>102</v>
      </c>
      <c r="D18" s="25" t="s">
        <v>187</v>
      </c>
      <c r="E18" s="25" t="s">
        <v>42</v>
      </c>
      <c r="F18" s="25" t="s">
        <v>46</v>
      </c>
      <c r="G18" s="25" t="s">
        <v>59</v>
      </c>
      <c r="H18" s="25" t="s">
        <v>59</v>
      </c>
      <c r="I18" s="25">
        <v>2021</v>
      </c>
      <c r="J18" s="102">
        <v>0.65539999999999998</v>
      </c>
      <c r="K18" s="102">
        <v>0</v>
      </c>
      <c r="L18" s="29">
        <v>0</v>
      </c>
      <c r="M18" s="29">
        <v>0</v>
      </c>
      <c r="N18" s="29">
        <v>0</v>
      </c>
      <c r="O18" s="29">
        <v>0</v>
      </c>
      <c r="P18" s="29">
        <v>0</v>
      </c>
      <c r="Q18" s="29">
        <v>0</v>
      </c>
      <c r="R18" s="29">
        <v>0</v>
      </c>
      <c r="S18" s="29">
        <v>0</v>
      </c>
      <c r="T18" s="29">
        <v>0</v>
      </c>
      <c r="U18" s="29">
        <v>381894.92</v>
      </c>
      <c r="V18" s="29">
        <v>8873.59</v>
      </c>
      <c r="W18" s="29">
        <v>7504.25</v>
      </c>
      <c r="X18" s="29">
        <f t="shared" si="0"/>
        <v>398272.76</v>
      </c>
      <c r="Y18" s="29">
        <f t="shared" si="28"/>
        <v>398272.76</v>
      </c>
      <c r="Z18" s="29">
        <f t="shared" si="29"/>
        <v>0</v>
      </c>
      <c r="AA18" s="29">
        <f t="shared" si="29"/>
        <v>0</v>
      </c>
      <c r="AB18" s="29">
        <f t="shared" si="29"/>
        <v>0</v>
      </c>
      <c r="AC18" s="31">
        <f t="shared" si="1"/>
        <v>0</v>
      </c>
      <c r="AD18" s="31">
        <f t="shared" si="2"/>
        <v>0</v>
      </c>
      <c r="AE18" s="31">
        <f t="shared" si="3"/>
        <v>0</v>
      </c>
      <c r="AF18" s="31">
        <f t="shared" si="4"/>
        <v>0</v>
      </c>
      <c r="AG18" s="31">
        <f t="shared" si="5"/>
        <v>0</v>
      </c>
      <c r="AH18" s="31">
        <f t="shared" si="6"/>
        <v>0</v>
      </c>
      <c r="AI18" s="31">
        <f t="shared" si="7"/>
        <v>0</v>
      </c>
      <c r="AJ18" s="31">
        <f t="shared" si="8"/>
        <v>0</v>
      </c>
      <c r="AK18" s="31">
        <f t="shared" si="9"/>
        <v>0</v>
      </c>
      <c r="AL18" s="31">
        <f t="shared" si="10"/>
        <v>250293.93056799998</v>
      </c>
      <c r="AM18" s="31">
        <f t="shared" si="11"/>
        <v>5815.7508859999998</v>
      </c>
      <c r="AN18" s="31">
        <f t="shared" si="12"/>
        <v>4918.2854500000003</v>
      </c>
      <c r="AO18" s="31">
        <f t="shared" si="13"/>
        <v>261027.96690399997</v>
      </c>
      <c r="AP18" s="29">
        <f t="shared" si="30"/>
        <v>261027.96690399997</v>
      </c>
      <c r="AQ18" s="29">
        <f t="shared" si="30"/>
        <v>0</v>
      </c>
      <c r="AR18" s="29">
        <f t="shared" si="30"/>
        <v>0</v>
      </c>
      <c r="AS18" s="29">
        <f t="shared" si="31"/>
        <v>0</v>
      </c>
      <c r="AT18" s="31">
        <f t="shared" si="14"/>
        <v>0</v>
      </c>
      <c r="AU18" s="31">
        <f t="shared" si="15"/>
        <v>0</v>
      </c>
      <c r="AV18" s="31">
        <f t="shared" si="16"/>
        <v>0</v>
      </c>
      <c r="AW18" s="31">
        <f t="shared" si="17"/>
        <v>0</v>
      </c>
      <c r="AX18" s="31">
        <f t="shared" si="18"/>
        <v>0</v>
      </c>
      <c r="AY18" s="31">
        <f t="shared" si="19"/>
        <v>0</v>
      </c>
      <c r="AZ18" s="31">
        <f t="shared" si="20"/>
        <v>0</v>
      </c>
      <c r="BA18" s="31">
        <f t="shared" si="21"/>
        <v>0</v>
      </c>
      <c r="BB18" s="31">
        <f t="shared" si="22"/>
        <v>0</v>
      </c>
      <c r="BC18" s="31">
        <f t="shared" si="23"/>
        <v>0</v>
      </c>
      <c r="BD18" s="31">
        <f t="shared" si="24"/>
        <v>0</v>
      </c>
      <c r="BE18" s="31">
        <f t="shared" si="25"/>
        <v>0</v>
      </c>
      <c r="BF18" s="31">
        <f t="shared" si="26"/>
        <v>0</v>
      </c>
      <c r="BG18" s="29">
        <f t="shared" si="27"/>
        <v>0</v>
      </c>
      <c r="BH18" s="29">
        <f t="shared" si="27"/>
        <v>0</v>
      </c>
      <c r="BI18" s="29">
        <f t="shared" si="27"/>
        <v>0</v>
      </c>
      <c r="BJ18" s="29">
        <f t="shared" si="27"/>
        <v>0</v>
      </c>
    </row>
    <row r="19" spans="1:62">
      <c r="A19" s="25" t="s">
        <v>186</v>
      </c>
      <c r="B19" s="25" t="s">
        <v>91</v>
      </c>
      <c r="C19" s="25" t="s">
        <v>91</v>
      </c>
      <c r="D19" s="25" t="s">
        <v>199</v>
      </c>
      <c r="E19" s="25" t="s">
        <v>42</v>
      </c>
      <c r="F19" s="25" t="s">
        <v>49</v>
      </c>
      <c r="G19" s="25" t="s">
        <v>133</v>
      </c>
      <c r="H19" s="25" t="s">
        <v>133</v>
      </c>
      <c r="I19" s="25">
        <v>2021</v>
      </c>
      <c r="J19" s="102">
        <v>0</v>
      </c>
      <c r="K19" s="102">
        <v>0</v>
      </c>
      <c r="L19" s="29">
        <v>0</v>
      </c>
      <c r="M19" s="29">
        <v>0</v>
      </c>
      <c r="N19" s="29">
        <v>0</v>
      </c>
      <c r="O19" s="29">
        <v>0</v>
      </c>
      <c r="P19" s="29">
        <v>0</v>
      </c>
      <c r="Q19" s="29">
        <v>0</v>
      </c>
      <c r="R19" s="29">
        <v>0</v>
      </c>
      <c r="S19" s="29">
        <v>0</v>
      </c>
      <c r="T19" s="29">
        <v>0</v>
      </c>
      <c r="U19" s="29">
        <v>820.24</v>
      </c>
      <c r="V19" s="29">
        <v>1</v>
      </c>
      <c r="W19" s="29">
        <v>-60238.86</v>
      </c>
      <c r="X19" s="29">
        <f t="shared" si="0"/>
        <v>-59417.62</v>
      </c>
      <c r="Y19" s="29">
        <f t="shared" si="28"/>
        <v>-59417.62</v>
      </c>
      <c r="Z19" s="29">
        <f t="shared" si="29"/>
        <v>0</v>
      </c>
      <c r="AA19" s="29">
        <f t="shared" si="29"/>
        <v>0</v>
      </c>
      <c r="AB19" s="29">
        <f t="shared" si="29"/>
        <v>0</v>
      </c>
      <c r="AC19" s="31">
        <f t="shared" si="1"/>
        <v>0</v>
      </c>
      <c r="AD19" s="31">
        <f t="shared" si="2"/>
        <v>0</v>
      </c>
      <c r="AE19" s="31">
        <f t="shared" si="3"/>
        <v>0</v>
      </c>
      <c r="AF19" s="31">
        <f t="shared" si="4"/>
        <v>0</v>
      </c>
      <c r="AG19" s="31">
        <f t="shared" si="5"/>
        <v>0</v>
      </c>
      <c r="AH19" s="31">
        <f t="shared" si="6"/>
        <v>0</v>
      </c>
      <c r="AI19" s="31">
        <f t="shared" si="7"/>
        <v>0</v>
      </c>
      <c r="AJ19" s="31">
        <f t="shared" si="8"/>
        <v>0</v>
      </c>
      <c r="AK19" s="31">
        <f t="shared" si="9"/>
        <v>0</v>
      </c>
      <c r="AL19" s="31">
        <f t="shared" si="10"/>
        <v>0</v>
      </c>
      <c r="AM19" s="31">
        <f t="shared" si="11"/>
        <v>0</v>
      </c>
      <c r="AN19" s="31">
        <f t="shared" si="12"/>
        <v>0</v>
      </c>
      <c r="AO19" s="31">
        <f t="shared" si="13"/>
        <v>0</v>
      </c>
      <c r="AP19" s="29">
        <f t="shared" si="30"/>
        <v>0</v>
      </c>
      <c r="AQ19" s="29">
        <f t="shared" si="30"/>
        <v>0</v>
      </c>
      <c r="AR19" s="29">
        <f t="shared" si="30"/>
        <v>0</v>
      </c>
      <c r="AS19" s="29">
        <f t="shared" si="31"/>
        <v>0</v>
      </c>
      <c r="AT19" s="31">
        <f t="shared" si="14"/>
        <v>0</v>
      </c>
      <c r="AU19" s="31">
        <f t="shared" si="15"/>
        <v>0</v>
      </c>
      <c r="AV19" s="31">
        <f t="shared" si="16"/>
        <v>0</v>
      </c>
      <c r="AW19" s="31">
        <f t="shared" si="17"/>
        <v>0</v>
      </c>
      <c r="AX19" s="31">
        <f t="shared" si="18"/>
        <v>0</v>
      </c>
      <c r="AY19" s="31">
        <f t="shared" si="19"/>
        <v>0</v>
      </c>
      <c r="AZ19" s="31">
        <f t="shared" si="20"/>
        <v>0</v>
      </c>
      <c r="BA19" s="31">
        <f t="shared" si="21"/>
        <v>0</v>
      </c>
      <c r="BB19" s="31">
        <f t="shared" si="22"/>
        <v>0</v>
      </c>
      <c r="BC19" s="31">
        <f t="shared" si="23"/>
        <v>0</v>
      </c>
      <c r="BD19" s="31">
        <f t="shared" si="24"/>
        <v>0</v>
      </c>
      <c r="BE19" s="31">
        <f t="shared" si="25"/>
        <v>0</v>
      </c>
      <c r="BF19" s="31">
        <f t="shared" si="26"/>
        <v>0</v>
      </c>
      <c r="BG19" s="29">
        <f t="shared" si="27"/>
        <v>0</v>
      </c>
      <c r="BH19" s="29">
        <f t="shared" si="27"/>
        <v>0</v>
      </c>
      <c r="BI19" s="29">
        <f t="shared" si="27"/>
        <v>0</v>
      </c>
      <c r="BJ19" s="29">
        <f t="shared" si="27"/>
        <v>0</v>
      </c>
    </row>
    <row r="20" spans="1:62">
      <c r="A20" s="25" t="s">
        <v>186</v>
      </c>
      <c r="B20" s="25" t="s">
        <v>86</v>
      </c>
      <c r="C20" s="25" t="s">
        <v>102</v>
      </c>
      <c r="D20" s="25" t="s">
        <v>188</v>
      </c>
      <c r="E20" s="25" t="s">
        <v>42</v>
      </c>
      <c r="F20" s="25" t="s">
        <v>46</v>
      </c>
      <c r="G20" s="25" t="s">
        <v>59</v>
      </c>
      <c r="H20" s="25" t="s">
        <v>59</v>
      </c>
      <c r="I20" s="25">
        <v>2021</v>
      </c>
      <c r="J20" s="102">
        <v>0.65539999999999998</v>
      </c>
      <c r="K20" s="102">
        <v>0</v>
      </c>
      <c r="L20" s="29">
        <v>0</v>
      </c>
      <c r="M20" s="29">
        <v>0</v>
      </c>
      <c r="N20" s="29">
        <v>0</v>
      </c>
      <c r="O20" s="29">
        <v>0</v>
      </c>
      <c r="P20" s="29">
        <v>0</v>
      </c>
      <c r="Q20" s="29">
        <v>0</v>
      </c>
      <c r="R20" s="29">
        <v>0</v>
      </c>
      <c r="S20" s="29">
        <v>0</v>
      </c>
      <c r="T20" s="29">
        <v>0</v>
      </c>
      <c r="U20" s="29">
        <v>4900.51</v>
      </c>
      <c r="V20" s="29">
        <v>0</v>
      </c>
      <c r="W20" s="29">
        <v>0</v>
      </c>
      <c r="X20" s="29">
        <f t="shared" si="0"/>
        <v>4900.51</v>
      </c>
      <c r="Y20" s="29">
        <f t="shared" si="28"/>
        <v>4900.51</v>
      </c>
      <c r="Z20" s="29">
        <f t="shared" si="29"/>
        <v>0</v>
      </c>
      <c r="AA20" s="29">
        <f t="shared" si="29"/>
        <v>0</v>
      </c>
      <c r="AB20" s="29">
        <f t="shared" si="29"/>
        <v>0</v>
      </c>
      <c r="AC20" s="31">
        <f t="shared" si="1"/>
        <v>0</v>
      </c>
      <c r="AD20" s="31">
        <f t="shared" si="2"/>
        <v>0</v>
      </c>
      <c r="AE20" s="31">
        <f t="shared" si="3"/>
        <v>0</v>
      </c>
      <c r="AF20" s="31">
        <f t="shared" si="4"/>
        <v>0</v>
      </c>
      <c r="AG20" s="31">
        <f t="shared" si="5"/>
        <v>0</v>
      </c>
      <c r="AH20" s="31">
        <f t="shared" si="6"/>
        <v>0</v>
      </c>
      <c r="AI20" s="31">
        <f t="shared" si="7"/>
        <v>0</v>
      </c>
      <c r="AJ20" s="31">
        <f t="shared" si="8"/>
        <v>0</v>
      </c>
      <c r="AK20" s="31">
        <f t="shared" si="9"/>
        <v>0</v>
      </c>
      <c r="AL20" s="31">
        <f t="shared" si="10"/>
        <v>3211.7942539999999</v>
      </c>
      <c r="AM20" s="31">
        <f t="shared" si="11"/>
        <v>0</v>
      </c>
      <c r="AN20" s="31">
        <f t="shared" si="12"/>
        <v>0</v>
      </c>
      <c r="AO20" s="31">
        <f t="shared" si="13"/>
        <v>3211.7942539999999</v>
      </c>
      <c r="AP20" s="29">
        <f t="shared" si="30"/>
        <v>3211.7942539999999</v>
      </c>
      <c r="AQ20" s="29">
        <f t="shared" si="30"/>
        <v>0</v>
      </c>
      <c r="AR20" s="29">
        <f t="shared" si="30"/>
        <v>0</v>
      </c>
      <c r="AS20" s="29">
        <f t="shared" si="31"/>
        <v>0</v>
      </c>
      <c r="AT20" s="31">
        <f t="shared" si="14"/>
        <v>0</v>
      </c>
      <c r="AU20" s="31">
        <f t="shared" si="15"/>
        <v>0</v>
      </c>
      <c r="AV20" s="31">
        <f t="shared" si="16"/>
        <v>0</v>
      </c>
      <c r="AW20" s="31">
        <f t="shared" si="17"/>
        <v>0</v>
      </c>
      <c r="AX20" s="31">
        <f t="shared" si="18"/>
        <v>0</v>
      </c>
      <c r="AY20" s="31">
        <f t="shared" si="19"/>
        <v>0</v>
      </c>
      <c r="AZ20" s="31">
        <f t="shared" si="20"/>
        <v>0</v>
      </c>
      <c r="BA20" s="31">
        <f t="shared" si="21"/>
        <v>0</v>
      </c>
      <c r="BB20" s="31">
        <f t="shared" si="22"/>
        <v>0</v>
      </c>
      <c r="BC20" s="31">
        <f t="shared" si="23"/>
        <v>0</v>
      </c>
      <c r="BD20" s="31">
        <f t="shared" si="24"/>
        <v>0</v>
      </c>
      <c r="BE20" s="31">
        <f t="shared" si="25"/>
        <v>0</v>
      </c>
      <c r="BF20" s="31">
        <f t="shared" si="26"/>
        <v>0</v>
      </c>
      <c r="BG20" s="29">
        <f t="shared" si="27"/>
        <v>0</v>
      </c>
      <c r="BH20" s="29">
        <f t="shared" si="27"/>
        <v>0</v>
      </c>
      <c r="BI20" s="29">
        <f t="shared" si="27"/>
        <v>0</v>
      </c>
      <c r="BJ20" s="29">
        <f t="shared" si="27"/>
        <v>0</v>
      </c>
    </row>
    <row r="21" spans="1:62">
      <c r="A21" s="25" t="s">
        <v>135</v>
      </c>
      <c r="B21" s="25" t="s">
        <v>95</v>
      </c>
      <c r="C21" s="25" t="s">
        <v>102</v>
      </c>
      <c r="D21" s="25" t="s">
        <v>291</v>
      </c>
      <c r="E21" s="25" t="s">
        <v>44</v>
      </c>
      <c r="F21" s="25" t="s">
        <v>46</v>
      </c>
      <c r="G21" s="25" t="s">
        <v>54</v>
      </c>
      <c r="H21" s="25" t="s">
        <v>54</v>
      </c>
      <c r="I21" s="25">
        <v>2021</v>
      </c>
      <c r="J21" s="102">
        <v>0.52713639880000007</v>
      </c>
      <c r="K21" s="102">
        <v>0.16611495299999998</v>
      </c>
      <c r="L21" s="29">
        <v>0</v>
      </c>
      <c r="M21" s="29">
        <v>0</v>
      </c>
      <c r="N21" s="29">
        <v>0</v>
      </c>
      <c r="O21" s="29">
        <v>0</v>
      </c>
      <c r="P21" s="29">
        <v>0</v>
      </c>
      <c r="Q21" s="29">
        <v>0</v>
      </c>
      <c r="R21" s="29">
        <v>0</v>
      </c>
      <c r="S21" s="29">
        <v>0</v>
      </c>
      <c r="T21" s="29">
        <v>0</v>
      </c>
      <c r="U21" s="29">
        <v>0</v>
      </c>
      <c r="V21" s="29">
        <v>0</v>
      </c>
      <c r="W21" s="29">
        <v>4049.929999999993</v>
      </c>
      <c r="X21" s="29">
        <f t="shared" si="0"/>
        <v>4049.929999999993</v>
      </c>
      <c r="Y21" s="29">
        <f t="shared" si="28"/>
        <v>4049.929999999993</v>
      </c>
      <c r="Z21" s="29">
        <f t="shared" si="29"/>
        <v>0</v>
      </c>
      <c r="AA21" s="29">
        <f t="shared" si="29"/>
        <v>0</v>
      </c>
      <c r="AB21" s="29">
        <f t="shared" si="29"/>
        <v>0</v>
      </c>
      <c r="AC21" s="31">
        <f t="shared" si="1"/>
        <v>0</v>
      </c>
      <c r="AD21" s="31">
        <f t="shared" si="2"/>
        <v>0</v>
      </c>
      <c r="AE21" s="31">
        <f t="shared" si="3"/>
        <v>0</v>
      </c>
      <c r="AF21" s="31">
        <f t="shared" si="4"/>
        <v>0</v>
      </c>
      <c r="AG21" s="31">
        <f t="shared" si="5"/>
        <v>0</v>
      </c>
      <c r="AH21" s="31">
        <f t="shared" si="6"/>
        <v>0</v>
      </c>
      <c r="AI21" s="31">
        <f t="shared" si="7"/>
        <v>0</v>
      </c>
      <c r="AJ21" s="31">
        <f t="shared" si="8"/>
        <v>0</v>
      </c>
      <c r="AK21" s="31">
        <f t="shared" si="9"/>
        <v>0</v>
      </c>
      <c r="AL21" s="31">
        <f t="shared" si="10"/>
        <v>0</v>
      </c>
      <c r="AM21" s="31">
        <f t="shared" si="11"/>
        <v>0</v>
      </c>
      <c r="AN21" s="31">
        <f t="shared" si="12"/>
        <v>2134.8655155920806</v>
      </c>
      <c r="AO21" s="31">
        <f t="shared" si="13"/>
        <v>2134.8655155920806</v>
      </c>
      <c r="AP21" s="29">
        <f t="shared" si="30"/>
        <v>2134.8655155920806</v>
      </c>
      <c r="AQ21" s="29">
        <f t="shared" si="30"/>
        <v>0</v>
      </c>
      <c r="AR21" s="29">
        <f t="shared" si="30"/>
        <v>0</v>
      </c>
      <c r="AS21" s="29">
        <f t="shared" si="31"/>
        <v>0</v>
      </c>
      <c r="AT21" s="31">
        <f t="shared" si="14"/>
        <v>0</v>
      </c>
      <c r="AU21" s="31">
        <f t="shared" si="15"/>
        <v>0</v>
      </c>
      <c r="AV21" s="31">
        <f t="shared" si="16"/>
        <v>0</v>
      </c>
      <c r="AW21" s="31">
        <f t="shared" si="17"/>
        <v>0</v>
      </c>
      <c r="AX21" s="31">
        <f t="shared" si="18"/>
        <v>0</v>
      </c>
      <c r="AY21" s="31">
        <f t="shared" si="19"/>
        <v>0</v>
      </c>
      <c r="AZ21" s="31">
        <f t="shared" si="20"/>
        <v>0</v>
      </c>
      <c r="BA21" s="31">
        <f t="shared" si="21"/>
        <v>0</v>
      </c>
      <c r="BB21" s="31">
        <f t="shared" si="22"/>
        <v>0</v>
      </c>
      <c r="BC21" s="31">
        <f t="shared" si="23"/>
        <v>0</v>
      </c>
      <c r="BD21" s="31">
        <f t="shared" si="24"/>
        <v>0</v>
      </c>
      <c r="BE21" s="31">
        <f t="shared" si="25"/>
        <v>672.75393160328872</v>
      </c>
      <c r="BF21" s="31">
        <f t="shared" si="26"/>
        <v>672.75393160328872</v>
      </c>
      <c r="BG21" s="29">
        <f t="shared" si="27"/>
        <v>672.75393160328872</v>
      </c>
      <c r="BH21" s="29">
        <f t="shared" si="27"/>
        <v>0</v>
      </c>
      <c r="BI21" s="29">
        <f t="shared" si="27"/>
        <v>0</v>
      </c>
      <c r="BJ21" s="29">
        <f t="shared" si="27"/>
        <v>0</v>
      </c>
    </row>
    <row r="22" spans="1:62">
      <c r="A22" s="25" t="s">
        <v>135</v>
      </c>
      <c r="B22" s="25" t="s">
        <v>95</v>
      </c>
      <c r="C22" s="25" t="s">
        <v>102</v>
      </c>
      <c r="D22" s="25" t="s">
        <v>291</v>
      </c>
      <c r="E22" s="25" t="s">
        <v>44</v>
      </c>
      <c r="F22" s="25" t="s">
        <v>49</v>
      </c>
      <c r="G22" s="25" t="s">
        <v>54</v>
      </c>
      <c r="H22" s="25" t="s">
        <v>54</v>
      </c>
      <c r="I22" s="25">
        <v>2021</v>
      </c>
      <c r="J22" s="102">
        <v>0</v>
      </c>
      <c r="K22" s="102">
        <v>0</v>
      </c>
      <c r="L22" s="29">
        <v>0</v>
      </c>
      <c r="M22" s="29">
        <v>0</v>
      </c>
      <c r="N22" s="29">
        <v>0</v>
      </c>
      <c r="O22" s="29">
        <v>0</v>
      </c>
      <c r="P22" s="29">
        <v>0</v>
      </c>
      <c r="Q22" s="29">
        <v>0</v>
      </c>
      <c r="R22" s="29">
        <v>0</v>
      </c>
      <c r="S22" s="29">
        <v>0</v>
      </c>
      <c r="T22" s="29">
        <v>0</v>
      </c>
      <c r="U22" s="29">
        <v>0</v>
      </c>
      <c r="V22" s="29">
        <v>8640.0400000000009</v>
      </c>
      <c r="W22" s="29">
        <v>0</v>
      </c>
      <c r="X22" s="29">
        <f t="shared" si="0"/>
        <v>8640.0400000000009</v>
      </c>
      <c r="Y22" s="29">
        <f t="shared" si="28"/>
        <v>8640.0400000000009</v>
      </c>
      <c r="Z22" s="29">
        <f t="shared" si="29"/>
        <v>0</v>
      </c>
      <c r="AA22" s="29">
        <f t="shared" si="29"/>
        <v>0</v>
      </c>
      <c r="AB22" s="29">
        <f t="shared" si="29"/>
        <v>0</v>
      </c>
      <c r="AC22" s="31">
        <f t="shared" si="1"/>
        <v>0</v>
      </c>
      <c r="AD22" s="31">
        <f t="shared" si="2"/>
        <v>0</v>
      </c>
      <c r="AE22" s="31">
        <f t="shared" si="3"/>
        <v>0</v>
      </c>
      <c r="AF22" s="31">
        <f t="shared" si="4"/>
        <v>0</v>
      </c>
      <c r="AG22" s="31">
        <f t="shared" si="5"/>
        <v>0</v>
      </c>
      <c r="AH22" s="31">
        <f t="shared" si="6"/>
        <v>0</v>
      </c>
      <c r="AI22" s="31">
        <f t="shared" si="7"/>
        <v>0</v>
      </c>
      <c r="AJ22" s="31">
        <f t="shared" si="8"/>
        <v>0</v>
      </c>
      <c r="AK22" s="31">
        <f t="shared" si="9"/>
        <v>0</v>
      </c>
      <c r="AL22" s="31">
        <f t="shared" si="10"/>
        <v>0</v>
      </c>
      <c r="AM22" s="31">
        <f t="shared" si="11"/>
        <v>0</v>
      </c>
      <c r="AN22" s="31">
        <f t="shared" si="12"/>
        <v>0</v>
      </c>
      <c r="AO22" s="31">
        <f t="shared" si="13"/>
        <v>0</v>
      </c>
      <c r="AP22" s="29">
        <f t="shared" si="30"/>
        <v>0</v>
      </c>
      <c r="AQ22" s="29">
        <f t="shared" si="30"/>
        <v>0</v>
      </c>
      <c r="AR22" s="29">
        <f t="shared" si="30"/>
        <v>0</v>
      </c>
      <c r="AS22" s="29">
        <f t="shared" si="31"/>
        <v>0</v>
      </c>
      <c r="AT22" s="31">
        <f t="shared" si="14"/>
        <v>0</v>
      </c>
      <c r="AU22" s="31">
        <f t="shared" si="15"/>
        <v>0</v>
      </c>
      <c r="AV22" s="31">
        <f t="shared" si="16"/>
        <v>0</v>
      </c>
      <c r="AW22" s="31">
        <f t="shared" si="17"/>
        <v>0</v>
      </c>
      <c r="AX22" s="31">
        <f t="shared" si="18"/>
        <v>0</v>
      </c>
      <c r="AY22" s="31">
        <f t="shared" si="19"/>
        <v>0</v>
      </c>
      <c r="AZ22" s="31">
        <f t="shared" si="20"/>
        <v>0</v>
      </c>
      <c r="BA22" s="31">
        <f t="shared" si="21"/>
        <v>0</v>
      </c>
      <c r="BB22" s="31">
        <f t="shared" si="22"/>
        <v>0</v>
      </c>
      <c r="BC22" s="31">
        <f t="shared" si="23"/>
        <v>0</v>
      </c>
      <c r="BD22" s="31">
        <f t="shared" si="24"/>
        <v>0</v>
      </c>
      <c r="BE22" s="31">
        <f t="shared" si="25"/>
        <v>0</v>
      </c>
      <c r="BF22" s="31">
        <f t="shared" si="26"/>
        <v>0</v>
      </c>
      <c r="BG22" s="29">
        <f t="shared" si="27"/>
        <v>0</v>
      </c>
      <c r="BH22" s="29">
        <f t="shared" si="27"/>
        <v>0</v>
      </c>
      <c r="BI22" s="29">
        <f t="shared" si="27"/>
        <v>0</v>
      </c>
      <c r="BJ22" s="29">
        <f t="shared" si="27"/>
        <v>0</v>
      </c>
    </row>
    <row r="23" spans="1:62">
      <c r="A23" s="25" t="s">
        <v>135</v>
      </c>
      <c r="B23" s="25" t="s">
        <v>95</v>
      </c>
      <c r="C23" s="25" t="s">
        <v>102</v>
      </c>
      <c r="D23" s="25" t="s">
        <v>291</v>
      </c>
      <c r="E23" s="25" t="s">
        <v>42</v>
      </c>
      <c r="F23" s="25" t="s">
        <v>49</v>
      </c>
      <c r="G23" s="25" t="s">
        <v>54</v>
      </c>
      <c r="H23" s="25" t="s">
        <v>54</v>
      </c>
      <c r="I23" s="25">
        <v>2021</v>
      </c>
      <c r="J23" s="102">
        <v>0</v>
      </c>
      <c r="K23" s="102">
        <v>0</v>
      </c>
      <c r="L23" s="29">
        <v>0</v>
      </c>
      <c r="M23" s="29">
        <v>0</v>
      </c>
      <c r="N23" s="29">
        <v>0</v>
      </c>
      <c r="O23" s="29">
        <v>0</v>
      </c>
      <c r="P23" s="29">
        <v>0</v>
      </c>
      <c r="Q23" s="29">
        <v>0</v>
      </c>
      <c r="R23" s="29">
        <v>0</v>
      </c>
      <c r="S23" s="29">
        <v>0</v>
      </c>
      <c r="T23" s="29">
        <v>0</v>
      </c>
      <c r="U23" s="29">
        <v>362.71</v>
      </c>
      <c r="V23" s="29">
        <v>9682.9699999999993</v>
      </c>
      <c r="W23" s="29">
        <v>0</v>
      </c>
      <c r="X23" s="29">
        <f t="shared" si="0"/>
        <v>10045.679999999998</v>
      </c>
      <c r="Y23" s="29">
        <f t="shared" si="28"/>
        <v>10045.679999999998</v>
      </c>
      <c r="Z23" s="29">
        <f t="shared" si="29"/>
        <v>0</v>
      </c>
      <c r="AA23" s="29">
        <f t="shared" si="29"/>
        <v>0</v>
      </c>
      <c r="AB23" s="29">
        <f t="shared" si="29"/>
        <v>0</v>
      </c>
      <c r="AC23" s="31">
        <f t="shared" si="1"/>
        <v>0</v>
      </c>
      <c r="AD23" s="31">
        <f t="shared" si="2"/>
        <v>0</v>
      </c>
      <c r="AE23" s="31">
        <f t="shared" si="3"/>
        <v>0</v>
      </c>
      <c r="AF23" s="31">
        <f t="shared" si="4"/>
        <v>0</v>
      </c>
      <c r="AG23" s="31">
        <f t="shared" si="5"/>
        <v>0</v>
      </c>
      <c r="AH23" s="31">
        <f t="shared" si="6"/>
        <v>0</v>
      </c>
      <c r="AI23" s="31">
        <f t="shared" si="7"/>
        <v>0</v>
      </c>
      <c r="AJ23" s="31">
        <f t="shared" si="8"/>
        <v>0</v>
      </c>
      <c r="AK23" s="31">
        <f t="shared" si="9"/>
        <v>0</v>
      </c>
      <c r="AL23" s="31">
        <f t="shared" si="10"/>
        <v>0</v>
      </c>
      <c r="AM23" s="31">
        <f t="shared" si="11"/>
        <v>0</v>
      </c>
      <c r="AN23" s="31">
        <f t="shared" si="12"/>
        <v>0</v>
      </c>
      <c r="AO23" s="31">
        <f t="shared" si="13"/>
        <v>0</v>
      </c>
      <c r="AP23" s="29">
        <f t="shared" si="30"/>
        <v>0</v>
      </c>
      <c r="AQ23" s="29">
        <f t="shared" si="30"/>
        <v>0</v>
      </c>
      <c r="AR23" s="29">
        <f t="shared" si="30"/>
        <v>0</v>
      </c>
      <c r="AS23" s="29">
        <f t="shared" si="31"/>
        <v>0</v>
      </c>
      <c r="AT23" s="31">
        <f t="shared" si="14"/>
        <v>0</v>
      </c>
      <c r="AU23" s="31">
        <f t="shared" si="15"/>
        <v>0</v>
      </c>
      <c r="AV23" s="31">
        <f t="shared" si="16"/>
        <v>0</v>
      </c>
      <c r="AW23" s="31">
        <f t="shared" si="17"/>
        <v>0</v>
      </c>
      <c r="AX23" s="31">
        <f t="shared" si="18"/>
        <v>0</v>
      </c>
      <c r="AY23" s="31">
        <f t="shared" si="19"/>
        <v>0</v>
      </c>
      <c r="AZ23" s="31">
        <f t="shared" si="20"/>
        <v>0</v>
      </c>
      <c r="BA23" s="31">
        <f t="shared" si="21"/>
        <v>0</v>
      </c>
      <c r="BB23" s="31">
        <f t="shared" si="22"/>
        <v>0</v>
      </c>
      <c r="BC23" s="31">
        <f t="shared" si="23"/>
        <v>0</v>
      </c>
      <c r="BD23" s="31">
        <f t="shared" si="24"/>
        <v>0</v>
      </c>
      <c r="BE23" s="31">
        <f t="shared" si="25"/>
        <v>0</v>
      </c>
      <c r="BF23" s="31">
        <f t="shared" si="26"/>
        <v>0</v>
      </c>
      <c r="BG23" s="29">
        <f t="shared" si="27"/>
        <v>0</v>
      </c>
      <c r="BH23" s="29">
        <f t="shared" si="27"/>
        <v>0</v>
      </c>
      <c r="BI23" s="29">
        <f t="shared" si="27"/>
        <v>0</v>
      </c>
      <c r="BJ23" s="29">
        <f t="shared" si="27"/>
        <v>0</v>
      </c>
    </row>
    <row r="24" spans="1:62">
      <c r="A24" s="25" t="s">
        <v>135</v>
      </c>
      <c r="B24" s="25" t="s">
        <v>95</v>
      </c>
      <c r="C24" s="25" t="s">
        <v>102</v>
      </c>
      <c r="D24" s="25" t="s">
        <v>291</v>
      </c>
      <c r="E24" s="25" t="s">
        <v>47</v>
      </c>
      <c r="F24" s="25" t="s">
        <v>49</v>
      </c>
      <c r="G24" s="25" t="s">
        <v>54</v>
      </c>
      <c r="H24" s="25" t="s">
        <v>54</v>
      </c>
      <c r="I24" s="25">
        <v>2021</v>
      </c>
      <c r="J24" s="102">
        <v>0</v>
      </c>
      <c r="K24" s="102">
        <v>0</v>
      </c>
      <c r="L24" s="29">
        <v>0</v>
      </c>
      <c r="M24" s="29">
        <v>0</v>
      </c>
      <c r="N24" s="29">
        <v>0</v>
      </c>
      <c r="O24" s="29">
        <v>0</v>
      </c>
      <c r="P24" s="29">
        <v>0</v>
      </c>
      <c r="Q24" s="29">
        <v>0</v>
      </c>
      <c r="R24" s="29">
        <v>0</v>
      </c>
      <c r="S24" s="29">
        <v>0</v>
      </c>
      <c r="T24" s="29">
        <v>0</v>
      </c>
      <c r="U24" s="29">
        <v>0</v>
      </c>
      <c r="V24" s="29">
        <v>15503.64</v>
      </c>
      <c r="W24" s="29">
        <v>4836.7399999999907</v>
      </c>
      <c r="X24" s="29">
        <f t="shared" si="0"/>
        <v>20340.37999999999</v>
      </c>
      <c r="Y24" s="29">
        <f t="shared" si="28"/>
        <v>20340.37999999999</v>
      </c>
      <c r="Z24" s="29">
        <f t="shared" si="29"/>
        <v>0</v>
      </c>
      <c r="AA24" s="29">
        <f t="shared" si="29"/>
        <v>0</v>
      </c>
      <c r="AB24" s="29">
        <f t="shared" si="29"/>
        <v>0</v>
      </c>
      <c r="AC24" s="31">
        <f t="shared" si="1"/>
        <v>0</v>
      </c>
      <c r="AD24" s="31">
        <f t="shared" si="2"/>
        <v>0</v>
      </c>
      <c r="AE24" s="31">
        <f t="shared" si="3"/>
        <v>0</v>
      </c>
      <c r="AF24" s="31">
        <f t="shared" si="4"/>
        <v>0</v>
      </c>
      <c r="AG24" s="31">
        <f t="shared" si="5"/>
        <v>0</v>
      </c>
      <c r="AH24" s="31">
        <f t="shared" si="6"/>
        <v>0</v>
      </c>
      <c r="AI24" s="31">
        <f t="shared" si="7"/>
        <v>0</v>
      </c>
      <c r="AJ24" s="31">
        <f t="shared" si="8"/>
        <v>0</v>
      </c>
      <c r="AK24" s="31">
        <f t="shared" si="9"/>
        <v>0</v>
      </c>
      <c r="AL24" s="31">
        <f t="shared" si="10"/>
        <v>0</v>
      </c>
      <c r="AM24" s="31">
        <f t="shared" si="11"/>
        <v>0</v>
      </c>
      <c r="AN24" s="31">
        <f t="shared" si="12"/>
        <v>0</v>
      </c>
      <c r="AO24" s="31">
        <f t="shared" si="13"/>
        <v>0</v>
      </c>
      <c r="AP24" s="29">
        <f t="shared" si="30"/>
        <v>0</v>
      </c>
      <c r="AQ24" s="29">
        <f t="shared" si="30"/>
        <v>0</v>
      </c>
      <c r="AR24" s="29">
        <f t="shared" si="30"/>
        <v>0</v>
      </c>
      <c r="AS24" s="29">
        <f t="shared" si="31"/>
        <v>0</v>
      </c>
      <c r="AT24" s="31">
        <f t="shared" si="14"/>
        <v>0</v>
      </c>
      <c r="AU24" s="31">
        <f t="shared" si="15"/>
        <v>0</v>
      </c>
      <c r="AV24" s="31">
        <f t="shared" si="16"/>
        <v>0</v>
      </c>
      <c r="AW24" s="31">
        <f t="shared" si="17"/>
        <v>0</v>
      </c>
      <c r="AX24" s="31">
        <f t="shared" si="18"/>
        <v>0</v>
      </c>
      <c r="AY24" s="31">
        <f t="shared" si="19"/>
        <v>0</v>
      </c>
      <c r="AZ24" s="31">
        <f t="shared" si="20"/>
        <v>0</v>
      </c>
      <c r="BA24" s="31">
        <f t="shared" si="21"/>
        <v>0</v>
      </c>
      <c r="BB24" s="31">
        <f t="shared" si="22"/>
        <v>0</v>
      </c>
      <c r="BC24" s="31">
        <f t="shared" si="23"/>
        <v>0</v>
      </c>
      <c r="BD24" s="31">
        <f t="shared" si="24"/>
        <v>0</v>
      </c>
      <c r="BE24" s="31">
        <f t="shared" si="25"/>
        <v>0</v>
      </c>
      <c r="BF24" s="31">
        <f t="shared" si="26"/>
        <v>0</v>
      </c>
      <c r="BG24" s="29">
        <f t="shared" si="27"/>
        <v>0</v>
      </c>
      <c r="BH24" s="29">
        <f t="shared" si="27"/>
        <v>0</v>
      </c>
      <c r="BI24" s="29">
        <f t="shared" si="27"/>
        <v>0</v>
      </c>
      <c r="BJ24" s="29">
        <f t="shared" si="27"/>
        <v>0</v>
      </c>
    </row>
    <row r="25" spans="1:62">
      <c r="A25" s="25" t="s">
        <v>135</v>
      </c>
      <c r="B25" s="25" t="s">
        <v>95</v>
      </c>
      <c r="C25" s="25" t="s">
        <v>102</v>
      </c>
      <c r="D25" s="25" t="s">
        <v>291</v>
      </c>
      <c r="E25" s="25" t="s">
        <v>47</v>
      </c>
      <c r="F25" s="25" t="s">
        <v>43</v>
      </c>
      <c r="G25" s="25" t="s">
        <v>54</v>
      </c>
      <c r="H25" s="25" t="s">
        <v>54</v>
      </c>
      <c r="I25" s="25">
        <v>2021</v>
      </c>
      <c r="J25" s="102">
        <v>0</v>
      </c>
      <c r="K25" s="102">
        <v>1</v>
      </c>
      <c r="L25" s="29">
        <v>0</v>
      </c>
      <c r="M25" s="29">
        <v>0</v>
      </c>
      <c r="N25" s="29">
        <v>0</v>
      </c>
      <c r="O25" s="29">
        <v>0</v>
      </c>
      <c r="P25" s="29">
        <v>0</v>
      </c>
      <c r="Q25" s="29">
        <v>0</v>
      </c>
      <c r="R25" s="29">
        <v>0</v>
      </c>
      <c r="S25" s="29">
        <v>0</v>
      </c>
      <c r="T25" s="29">
        <v>0</v>
      </c>
      <c r="U25" s="29">
        <v>9036.56</v>
      </c>
      <c r="V25" s="29">
        <v>3646.89</v>
      </c>
      <c r="W25" s="29">
        <v>10198.140000000014</v>
      </c>
      <c r="X25" s="29">
        <f t="shared" si="0"/>
        <v>22881.590000000011</v>
      </c>
      <c r="Y25" s="29">
        <f t="shared" si="28"/>
        <v>22881.590000000011</v>
      </c>
      <c r="Z25" s="29">
        <f t="shared" si="29"/>
        <v>0</v>
      </c>
      <c r="AA25" s="29">
        <f t="shared" si="29"/>
        <v>0</v>
      </c>
      <c r="AB25" s="29">
        <f t="shared" si="29"/>
        <v>0</v>
      </c>
      <c r="AC25" s="31">
        <f t="shared" si="1"/>
        <v>0</v>
      </c>
      <c r="AD25" s="31">
        <f t="shared" si="2"/>
        <v>0</v>
      </c>
      <c r="AE25" s="31">
        <f t="shared" si="3"/>
        <v>0</v>
      </c>
      <c r="AF25" s="31">
        <f t="shared" si="4"/>
        <v>0</v>
      </c>
      <c r="AG25" s="31">
        <f t="shared" si="5"/>
        <v>0</v>
      </c>
      <c r="AH25" s="31">
        <f t="shared" si="6"/>
        <v>0</v>
      </c>
      <c r="AI25" s="31">
        <f t="shared" si="7"/>
        <v>0</v>
      </c>
      <c r="AJ25" s="31">
        <f t="shared" si="8"/>
        <v>0</v>
      </c>
      <c r="AK25" s="31">
        <f t="shared" si="9"/>
        <v>0</v>
      </c>
      <c r="AL25" s="31">
        <f t="shared" si="10"/>
        <v>0</v>
      </c>
      <c r="AM25" s="31">
        <f t="shared" si="11"/>
        <v>0</v>
      </c>
      <c r="AN25" s="31">
        <f t="shared" si="12"/>
        <v>0</v>
      </c>
      <c r="AO25" s="31">
        <f t="shared" si="13"/>
        <v>0</v>
      </c>
      <c r="AP25" s="29">
        <f t="shared" si="30"/>
        <v>0</v>
      </c>
      <c r="AQ25" s="29">
        <f t="shared" si="30"/>
        <v>0</v>
      </c>
      <c r="AR25" s="29">
        <f t="shared" si="30"/>
        <v>0</v>
      </c>
      <c r="AS25" s="29">
        <f t="shared" si="31"/>
        <v>0</v>
      </c>
      <c r="AT25" s="31">
        <f t="shared" si="14"/>
        <v>0</v>
      </c>
      <c r="AU25" s="31">
        <f t="shared" si="15"/>
        <v>0</v>
      </c>
      <c r="AV25" s="31">
        <f t="shared" si="16"/>
        <v>0</v>
      </c>
      <c r="AW25" s="31">
        <f t="shared" si="17"/>
        <v>0</v>
      </c>
      <c r="AX25" s="31">
        <f t="shared" si="18"/>
        <v>0</v>
      </c>
      <c r="AY25" s="31">
        <f t="shared" si="19"/>
        <v>0</v>
      </c>
      <c r="AZ25" s="31">
        <f t="shared" si="20"/>
        <v>0</v>
      </c>
      <c r="BA25" s="31">
        <f t="shared" si="21"/>
        <v>0</v>
      </c>
      <c r="BB25" s="31">
        <f t="shared" si="22"/>
        <v>0</v>
      </c>
      <c r="BC25" s="31">
        <f t="shared" si="23"/>
        <v>9036.56</v>
      </c>
      <c r="BD25" s="31">
        <f t="shared" si="24"/>
        <v>3646.89</v>
      </c>
      <c r="BE25" s="31">
        <f t="shared" si="25"/>
        <v>10198.140000000014</v>
      </c>
      <c r="BF25" s="31">
        <f t="shared" si="26"/>
        <v>22881.590000000011</v>
      </c>
      <c r="BG25" s="29">
        <f t="shared" si="27"/>
        <v>22881.590000000011</v>
      </c>
      <c r="BH25" s="29">
        <f t="shared" si="27"/>
        <v>0</v>
      </c>
      <c r="BI25" s="29">
        <f t="shared" si="27"/>
        <v>0</v>
      </c>
      <c r="BJ25" s="29">
        <f t="shared" si="27"/>
        <v>0</v>
      </c>
    </row>
    <row r="26" spans="1:62">
      <c r="A26" s="25" t="s">
        <v>135</v>
      </c>
      <c r="B26" s="25" t="s">
        <v>95</v>
      </c>
      <c r="C26" s="25" t="s">
        <v>102</v>
      </c>
      <c r="D26" s="25" t="s">
        <v>291</v>
      </c>
      <c r="E26" s="25" t="s">
        <v>47</v>
      </c>
      <c r="F26" s="25" t="s">
        <v>48</v>
      </c>
      <c r="G26" s="25" t="s">
        <v>54</v>
      </c>
      <c r="H26" s="25" t="s">
        <v>54</v>
      </c>
      <c r="I26" s="25">
        <v>2021</v>
      </c>
      <c r="J26" s="102">
        <v>0</v>
      </c>
      <c r="K26" s="102">
        <v>0</v>
      </c>
      <c r="L26" s="29">
        <v>0</v>
      </c>
      <c r="M26" s="29">
        <v>0</v>
      </c>
      <c r="N26" s="29">
        <v>0</v>
      </c>
      <c r="O26" s="29">
        <v>0</v>
      </c>
      <c r="P26" s="29">
        <v>0</v>
      </c>
      <c r="Q26" s="29">
        <v>0</v>
      </c>
      <c r="R26" s="29">
        <v>0</v>
      </c>
      <c r="S26" s="29">
        <v>0</v>
      </c>
      <c r="T26" s="29">
        <v>0</v>
      </c>
      <c r="U26" s="29">
        <v>6489.56</v>
      </c>
      <c r="V26" s="29">
        <v>23230.44</v>
      </c>
      <c r="W26" s="29">
        <v>4857.4799999999996</v>
      </c>
      <c r="X26" s="29">
        <f t="shared" si="0"/>
        <v>34577.479999999996</v>
      </c>
      <c r="Y26" s="29">
        <f t="shared" si="28"/>
        <v>34577.479999999996</v>
      </c>
      <c r="Z26" s="29">
        <f t="shared" si="29"/>
        <v>0</v>
      </c>
      <c r="AA26" s="29">
        <f t="shared" si="29"/>
        <v>0</v>
      </c>
      <c r="AB26" s="29">
        <f t="shared" si="29"/>
        <v>0</v>
      </c>
      <c r="AC26" s="31">
        <f t="shared" si="1"/>
        <v>0</v>
      </c>
      <c r="AD26" s="31">
        <f t="shared" si="2"/>
        <v>0</v>
      </c>
      <c r="AE26" s="31">
        <f t="shared" si="3"/>
        <v>0</v>
      </c>
      <c r="AF26" s="31">
        <f t="shared" si="4"/>
        <v>0</v>
      </c>
      <c r="AG26" s="31">
        <f t="shared" si="5"/>
        <v>0</v>
      </c>
      <c r="AH26" s="31">
        <f t="shared" si="6"/>
        <v>0</v>
      </c>
      <c r="AI26" s="31">
        <f t="shared" si="7"/>
        <v>0</v>
      </c>
      <c r="AJ26" s="31">
        <f t="shared" si="8"/>
        <v>0</v>
      </c>
      <c r="AK26" s="31">
        <f t="shared" si="9"/>
        <v>0</v>
      </c>
      <c r="AL26" s="31">
        <f t="shared" si="10"/>
        <v>0</v>
      </c>
      <c r="AM26" s="31">
        <f t="shared" si="11"/>
        <v>0</v>
      </c>
      <c r="AN26" s="31">
        <f t="shared" si="12"/>
        <v>0</v>
      </c>
      <c r="AO26" s="31">
        <f t="shared" si="13"/>
        <v>0</v>
      </c>
      <c r="AP26" s="29">
        <f t="shared" si="30"/>
        <v>0</v>
      </c>
      <c r="AQ26" s="29">
        <f t="shared" si="30"/>
        <v>0</v>
      </c>
      <c r="AR26" s="29">
        <f t="shared" si="30"/>
        <v>0</v>
      </c>
      <c r="AS26" s="29">
        <f t="shared" si="31"/>
        <v>0</v>
      </c>
      <c r="AT26" s="31">
        <f t="shared" si="14"/>
        <v>0</v>
      </c>
      <c r="AU26" s="31">
        <f t="shared" si="15"/>
        <v>0</v>
      </c>
      <c r="AV26" s="31">
        <f t="shared" si="16"/>
        <v>0</v>
      </c>
      <c r="AW26" s="31">
        <f t="shared" si="17"/>
        <v>0</v>
      </c>
      <c r="AX26" s="31">
        <f t="shared" si="18"/>
        <v>0</v>
      </c>
      <c r="AY26" s="31">
        <f t="shared" si="19"/>
        <v>0</v>
      </c>
      <c r="AZ26" s="31">
        <f t="shared" si="20"/>
        <v>0</v>
      </c>
      <c r="BA26" s="31">
        <f t="shared" si="21"/>
        <v>0</v>
      </c>
      <c r="BB26" s="31">
        <f t="shared" si="22"/>
        <v>0</v>
      </c>
      <c r="BC26" s="31">
        <f t="shared" si="23"/>
        <v>0</v>
      </c>
      <c r="BD26" s="31">
        <f t="shared" si="24"/>
        <v>0</v>
      </c>
      <c r="BE26" s="31">
        <f t="shared" si="25"/>
        <v>0</v>
      </c>
      <c r="BF26" s="31">
        <f t="shared" si="26"/>
        <v>0</v>
      </c>
      <c r="BG26" s="29">
        <f t="shared" si="27"/>
        <v>0</v>
      </c>
      <c r="BH26" s="29">
        <f t="shared" si="27"/>
        <v>0</v>
      </c>
      <c r="BI26" s="29">
        <f t="shared" si="27"/>
        <v>0</v>
      </c>
      <c r="BJ26" s="29">
        <f t="shared" si="27"/>
        <v>0</v>
      </c>
    </row>
    <row r="27" spans="1:62">
      <c r="A27" s="25" t="s">
        <v>135</v>
      </c>
      <c r="B27" s="25" t="s">
        <v>95</v>
      </c>
      <c r="C27" s="25" t="s">
        <v>102</v>
      </c>
      <c r="D27" s="25" t="s">
        <v>291</v>
      </c>
      <c r="E27" s="25" t="s">
        <v>44</v>
      </c>
      <c r="F27" s="25" t="s">
        <v>45</v>
      </c>
      <c r="G27" s="25" t="s">
        <v>54</v>
      </c>
      <c r="H27" s="25" t="s">
        <v>54</v>
      </c>
      <c r="I27" s="25">
        <v>2021</v>
      </c>
      <c r="J27" s="102">
        <v>0.47784834680000005</v>
      </c>
      <c r="K27" s="102">
        <v>0.15089759249999998</v>
      </c>
      <c r="L27" s="29">
        <v>0</v>
      </c>
      <c r="M27" s="29">
        <v>0</v>
      </c>
      <c r="N27" s="29">
        <v>0</v>
      </c>
      <c r="O27" s="29">
        <v>0</v>
      </c>
      <c r="P27" s="29">
        <v>0</v>
      </c>
      <c r="Q27" s="29">
        <v>0</v>
      </c>
      <c r="R27" s="29">
        <v>0</v>
      </c>
      <c r="S27" s="29">
        <v>0</v>
      </c>
      <c r="T27" s="29">
        <v>0</v>
      </c>
      <c r="U27" s="29">
        <v>14701.05</v>
      </c>
      <c r="V27" s="29">
        <v>4006.1</v>
      </c>
      <c r="W27" s="29">
        <v>22373.74</v>
      </c>
      <c r="X27" s="29">
        <f t="shared" si="0"/>
        <v>41080.89</v>
      </c>
      <c r="Y27" s="29">
        <f t="shared" si="28"/>
        <v>41080.89</v>
      </c>
      <c r="Z27" s="29">
        <f t="shared" si="29"/>
        <v>0</v>
      </c>
      <c r="AA27" s="29">
        <f t="shared" si="29"/>
        <v>0</v>
      </c>
      <c r="AB27" s="29">
        <f t="shared" si="29"/>
        <v>0</v>
      </c>
      <c r="AC27" s="31">
        <f t="shared" si="1"/>
        <v>0</v>
      </c>
      <c r="AD27" s="31">
        <f t="shared" si="2"/>
        <v>0</v>
      </c>
      <c r="AE27" s="31">
        <f t="shared" si="3"/>
        <v>0</v>
      </c>
      <c r="AF27" s="31">
        <f t="shared" si="4"/>
        <v>0</v>
      </c>
      <c r="AG27" s="31">
        <f t="shared" si="5"/>
        <v>0</v>
      </c>
      <c r="AH27" s="31">
        <f t="shared" si="6"/>
        <v>0</v>
      </c>
      <c r="AI27" s="31">
        <f t="shared" si="7"/>
        <v>0</v>
      </c>
      <c r="AJ27" s="31">
        <f t="shared" si="8"/>
        <v>0</v>
      </c>
      <c r="AK27" s="31">
        <f t="shared" si="9"/>
        <v>0</v>
      </c>
      <c r="AL27" s="31">
        <f t="shared" si="10"/>
        <v>7024.87243872414</v>
      </c>
      <c r="AM27" s="31">
        <f t="shared" si="11"/>
        <v>1914.3082621154801</v>
      </c>
      <c r="AN27" s="31">
        <f t="shared" si="12"/>
        <v>10691.254670733033</v>
      </c>
      <c r="AO27" s="31">
        <f t="shared" si="13"/>
        <v>19630.435371572654</v>
      </c>
      <c r="AP27" s="29">
        <f t="shared" si="30"/>
        <v>19630.435371572654</v>
      </c>
      <c r="AQ27" s="29">
        <f t="shared" si="30"/>
        <v>0</v>
      </c>
      <c r="AR27" s="29">
        <f t="shared" si="30"/>
        <v>0</v>
      </c>
      <c r="AS27" s="29">
        <f t="shared" si="31"/>
        <v>0</v>
      </c>
      <c r="AT27" s="31">
        <f t="shared" si="14"/>
        <v>0</v>
      </c>
      <c r="AU27" s="31">
        <f t="shared" si="15"/>
        <v>0</v>
      </c>
      <c r="AV27" s="31">
        <f t="shared" si="16"/>
        <v>0</v>
      </c>
      <c r="AW27" s="31">
        <f t="shared" si="17"/>
        <v>0</v>
      </c>
      <c r="AX27" s="31">
        <f t="shared" si="18"/>
        <v>0</v>
      </c>
      <c r="AY27" s="31">
        <f t="shared" si="19"/>
        <v>0</v>
      </c>
      <c r="AZ27" s="31">
        <f t="shared" si="20"/>
        <v>0</v>
      </c>
      <c r="BA27" s="31">
        <f t="shared" si="21"/>
        <v>0</v>
      </c>
      <c r="BB27" s="31">
        <f t="shared" si="22"/>
        <v>0</v>
      </c>
      <c r="BC27" s="31">
        <f t="shared" si="23"/>
        <v>2218.3530522221245</v>
      </c>
      <c r="BD27" s="31">
        <f t="shared" si="24"/>
        <v>604.51084531424988</v>
      </c>
      <c r="BE27" s="31">
        <f t="shared" si="25"/>
        <v>3376.1435012209499</v>
      </c>
      <c r="BF27" s="31">
        <f t="shared" si="26"/>
        <v>6199.0073987573242</v>
      </c>
      <c r="BG27" s="29">
        <f t="shared" si="27"/>
        <v>6199.0073987573242</v>
      </c>
      <c r="BH27" s="29">
        <f t="shared" si="27"/>
        <v>0</v>
      </c>
      <c r="BI27" s="29">
        <f t="shared" si="27"/>
        <v>0</v>
      </c>
      <c r="BJ27" s="29">
        <f t="shared" si="27"/>
        <v>0</v>
      </c>
    </row>
    <row r="28" spans="1:62">
      <c r="A28" s="25" t="s">
        <v>135</v>
      </c>
      <c r="B28" s="25" t="s">
        <v>95</v>
      </c>
      <c r="C28" s="25" t="s">
        <v>102</v>
      </c>
      <c r="D28" s="25" t="s">
        <v>291</v>
      </c>
      <c r="E28" s="25" t="s">
        <v>42</v>
      </c>
      <c r="F28" s="25" t="s">
        <v>43</v>
      </c>
      <c r="G28" s="25" t="s">
        <v>54</v>
      </c>
      <c r="H28" s="25" t="s">
        <v>54</v>
      </c>
      <c r="I28" s="25">
        <v>2021</v>
      </c>
      <c r="J28" s="102">
        <v>1</v>
      </c>
      <c r="K28" s="102">
        <v>0</v>
      </c>
      <c r="L28" s="29">
        <v>0</v>
      </c>
      <c r="M28" s="29">
        <v>0</v>
      </c>
      <c r="N28" s="29">
        <v>0</v>
      </c>
      <c r="O28" s="29">
        <v>0</v>
      </c>
      <c r="P28" s="29">
        <v>0</v>
      </c>
      <c r="Q28" s="29">
        <v>0</v>
      </c>
      <c r="R28" s="29">
        <v>0</v>
      </c>
      <c r="S28" s="29">
        <v>0</v>
      </c>
      <c r="T28" s="29">
        <v>0</v>
      </c>
      <c r="U28" s="29">
        <v>6322.92</v>
      </c>
      <c r="V28" s="29">
        <v>8186.3</v>
      </c>
      <c r="W28" s="29">
        <v>33397.26</v>
      </c>
      <c r="X28" s="29">
        <f t="shared" si="0"/>
        <v>47906.48</v>
      </c>
      <c r="Y28" s="29">
        <f t="shared" si="28"/>
        <v>47906.48</v>
      </c>
      <c r="Z28" s="29">
        <f t="shared" si="29"/>
        <v>0</v>
      </c>
      <c r="AA28" s="29">
        <f t="shared" si="29"/>
        <v>0</v>
      </c>
      <c r="AB28" s="29">
        <f t="shared" si="29"/>
        <v>0</v>
      </c>
      <c r="AC28" s="31">
        <f t="shared" si="1"/>
        <v>0</v>
      </c>
      <c r="AD28" s="31">
        <f t="shared" si="2"/>
        <v>0</v>
      </c>
      <c r="AE28" s="31">
        <f t="shared" si="3"/>
        <v>0</v>
      </c>
      <c r="AF28" s="31">
        <f t="shared" si="4"/>
        <v>0</v>
      </c>
      <c r="AG28" s="31">
        <f t="shared" si="5"/>
        <v>0</v>
      </c>
      <c r="AH28" s="31">
        <f t="shared" si="6"/>
        <v>0</v>
      </c>
      <c r="AI28" s="31">
        <f t="shared" si="7"/>
        <v>0</v>
      </c>
      <c r="AJ28" s="31">
        <f t="shared" si="8"/>
        <v>0</v>
      </c>
      <c r="AK28" s="31">
        <f t="shared" si="9"/>
        <v>0</v>
      </c>
      <c r="AL28" s="31">
        <f t="shared" si="10"/>
        <v>6322.92</v>
      </c>
      <c r="AM28" s="31">
        <f t="shared" si="11"/>
        <v>8186.3</v>
      </c>
      <c r="AN28" s="31">
        <f t="shared" si="12"/>
        <v>33397.26</v>
      </c>
      <c r="AO28" s="31">
        <f t="shared" si="13"/>
        <v>47906.48</v>
      </c>
      <c r="AP28" s="29">
        <f t="shared" si="30"/>
        <v>47906.48</v>
      </c>
      <c r="AQ28" s="29">
        <f t="shared" si="30"/>
        <v>0</v>
      </c>
      <c r="AR28" s="29">
        <f t="shared" si="30"/>
        <v>0</v>
      </c>
      <c r="AS28" s="29">
        <f t="shared" si="31"/>
        <v>0</v>
      </c>
      <c r="AT28" s="31">
        <f t="shared" si="14"/>
        <v>0</v>
      </c>
      <c r="AU28" s="31">
        <f t="shared" si="15"/>
        <v>0</v>
      </c>
      <c r="AV28" s="31">
        <f t="shared" si="16"/>
        <v>0</v>
      </c>
      <c r="AW28" s="31">
        <f t="shared" si="17"/>
        <v>0</v>
      </c>
      <c r="AX28" s="31">
        <f t="shared" si="18"/>
        <v>0</v>
      </c>
      <c r="AY28" s="31">
        <f t="shared" si="19"/>
        <v>0</v>
      </c>
      <c r="AZ28" s="31">
        <f t="shared" si="20"/>
        <v>0</v>
      </c>
      <c r="BA28" s="31">
        <f t="shared" si="21"/>
        <v>0</v>
      </c>
      <c r="BB28" s="31">
        <f t="shared" si="22"/>
        <v>0</v>
      </c>
      <c r="BC28" s="31">
        <f t="shared" si="23"/>
        <v>0</v>
      </c>
      <c r="BD28" s="31">
        <f t="shared" si="24"/>
        <v>0</v>
      </c>
      <c r="BE28" s="31">
        <f t="shared" si="25"/>
        <v>0</v>
      </c>
      <c r="BF28" s="31">
        <f t="shared" si="26"/>
        <v>0</v>
      </c>
      <c r="BG28" s="29">
        <f t="shared" ref="BG28:BJ47" si="32">SUMIF($I28,BG$5,$BF28)</f>
        <v>0</v>
      </c>
      <c r="BH28" s="29">
        <f t="shared" si="32"/>
        <v>0</v>
      </c>
      <c r="BI28" s="29">
        <f t="shared" si="32"/>
        <v>0</v>
      </c>
      <c r="BJ28" s="29">
        <f t="shared" si="32"/>
        <v>0</v>
      </c>
    </row>
    <row r="29" spans="1:62">
      <c r="A29" s="25" t="s">
        <v>135</v>
      </c>
      <c r="B29" s="25" t="s">
        <v>95</v>
      </c>
      <c r="C29" s="25" t="s">
        <v>102</v>
      </c>
      <c r="D29" s="25" t="s">
        <v>291</v>
      </c>
      <c r="E29" s="25" t="s">
        <v>47</v>
      </c>
      <c r="F29" s="25" t="s">
        <v>45</v>
      </c>
      <c r="G29" s="25" t="s">
        <v>54</v>
      </c>
      <c r="H29" s="25" t="s">
        <v>54</v>
      </c>
      <c r="I29" s="25">
        <v>2021</v>
      </c>
      <c r="J29" s="102">
        <v>0</v>
      </c>
      <c r="K29" s="102">
        <v>0.47363987300000004</v>
      </c>
      <c r="L29" s="29">
        <v>0</v>
      </c>
      <c r="M29" s="29">
        <v>0</v>
      </c>
      <c r="N29" s="29">
        <v>0</v>
      </c>
      <c r="O29" s="29">
        <v>0</v>
      </c>
      <c r="P29" s="29">
        <v>0</v>
      </c>
      <c r="Q29" s="29">
        <v>0</v>
      </c>
      <c r="R29" s="29">
        <v>0</v>
      </c>
      <c r="S29" s="29">
        <v>0</v>
      </c>
      <c r="T29" s="29">
        <v>0</v>
      </c>
      <c r="U29" s="29">
        <v>29472.639999999999</v>
      </c>
      <c r="V29" s="29">
        <v>9093.2800000000007</v>
      </c>
      <c r="W29" s="29">
        <v>62029.87</v>
      </c>
      <c r="X29" s="29">
        <f t="shared" si="0"/>
        <v>100595.79000000001</v>
      </c>
      <c r="Y29" s="29">
        <f t="shared" si="28"/>
        <v>100595.79000000001</v>
      </c>
      <c r="Z29" s="29">
        <f t="shared" ref="Z29:AB48" si="33">SUMIF($I29,Z$5,$X29)</f>
        <v>0</v>
      </c>
      <c r="AA29" s="29">
        <f t="shared" si="33"/>
        <v>0</v>
      </c>
      <c r="AB29" s="29">
        <f t="shared" si="33"/>
        <v>0</v>
      </c>
      <c r="AC29" s="31">
        <f t="shared" si="1"/>
        <v>0</v>
      </c>
      <c r="AD29" s="31">
        <f t="shared" si="2"/>
        <v>0</v>
      </c>
      <c r="AE29" s="31">
        <f t="shared" si="3"/>
        <v>0</v>
      </c>
      <c r="AF29" s="31">
        <f t="shared" si="4"/>
        <v>0</v>
      </c>
      <c r="AG29" s="31">
        <f t="shared" si="5"/>
        <v>0</v>
      </c>
      <c r="AH29" s="31">
        <f t="shared" si="6"/>
        <v>0</v>
      </c>
      <c r="AI29" s="31">
        <f t="shared" si="7"/>
        <v>0</v>
      </c>
      <c r="AJ29" s="31">
        <f t="shared" si="8"/>
        <v>0</v>
      </c>
      <c r="AK29" s="31">
        <f t="shared" si="9"/>
        <v>0</v>
      </c>
      <c r="AL29" s="31">
        <f t="shared" si="10"/>
        <v>0</v>
      </c>
      <c r="AM29" s="31">
        <f t="shared" si="11"/>
        <v>0</v>
      </c>
      <c r="AN29" s="31">
        <f t="shared" si="12"/>
        <v>0</v>
      </c>
      <c r="AO29" s="31">
        <f t="shared" si="13"/>
        <v>0</v>
      </c>
      <c r="AP29" s="29">
        <f t="shared" ref="AP29:AR48" si="34">SUMIF($I29,AP$5,$AO29)</f>
        <v>0</v>
      </c>
      <c r="AQ29" s="29">
        <f t="shared" si="34"/>
        <v>0</v>
      </c>
      <c r="AR29" s="29">
        <f t="shared" si="34"/>
        <v>0</v>
      </c>
      <c r="AS29" s="29">
        <f t="shared" si="31"/>
        <v>0</v>
      </c>
      <c r="AT29" s="31">
        <f t="shared" si="14"/>
        <v>0</v>
      </c>
      <c r="AU29" s="31">
        <f t="shared" si="15"/>
        <v>0</v>
      </c>
      <c r="AV29" s="31">
        <f t="shared" si="16"/>
        <v>0</v>
      </c>
      <c r="AW29" s="31">
        <f t="shared" si="17"/>
        <v>0</v>
      </c>
      <c r="AX29" s="31">
        <f t="shared" si="18"/>
        <v>0</v>
      </c>
      <c r="AY29" s="31">
        <f t="shared" si="19"/>
        <v>0</v>
      </c>
      <c r="AZ29" s="31">
        <f t="shared" si="20"/>
        <v>0</v>
      </c>
      <c r="BA29" s="31">
        <f t="shared" si="21"/>
        <v>0</v>
      </c>
      <c r="BB29" s="31">
        <f t="shared" si="22"/>
        <v>0</v>
      </c>
      <c r="BC29" s="31">
        <f t="shared" si="23"/>
        <v>13959.417466574721</v>
      </c>
      <c r="BD29" s="31">
        <f t="shared" si="24"/>
        <v>4306.9399843534411</v>
      </c>
      <c r="BE29" s="31">
        <f t="shared" si="25"/>
        <v>29379.819749006514</v>
      </c>
      <c r="BF29" s="31">
        <f t="shared" si="26"/>
        <v>47646.177199934675</v>
      </c>
      <c r="BG29" s="29">
        <f t="shared" si="32"/>
        <v>47646.177199934675</v>
      </c>
      <c r="BH29" s="29">
        <f t="shared" si="32"/>
        <v>0</v>
      </c>
      <c r="BI29" s="29">
        <f t="shared" si="32"/>
        <v>0</v>
      </c>
      <c r="BJ29" s="29">
        <f t="shared" si="32"/>
        <v>0</v>
      </c>
    </row>
    <row r="30" spans="1:62">
      <c r="A30" s="25" t="s">
        <v>135</v>
      </c>
      <c r="B30" s="25" t="s">
        <v>95</v>
      </c>
      <c r="C30" s="25" t="s">
        <v>102</v>
      </c>
      <c r="D30" s="25" t="s">
        <v>291</v>
      </c>
      <c r="E30" s="25" t="s">
        <v>42</v>
      </c>
      <c r="F30" s="25" t="s">
        <v>46</v>
      </c>
      <c r="G30" s="25" t="s">
        <v>54</v>
      </c>
      <c r="H30" s="25" t="s">
        <v>54</v>
      </c>
      <c r="I30" s="25">
        <v>2021</v>
      </c>
      <c r="J30" s="102">
        <v>0.65539999999999998</v>
      </c>
      <c r="K30" s="102">
        <v>0</v>
      </c>
      <c r="L30" s="29">
        <v>0</v>
      </c>
      <c r="M30" s="29">
        <v>0</v>
      </c>
      <c r="N30" s="29">
        <v>0</v>
      </c>
      <c r="O30" s="29">
        <v>0</v>
      </c>
      <c r="P30" s="29">
        <v>0</v>
      </c>
      <c r="Q30" s="29">
        <v>0</v>
      </c>
      <c r="R30" s="29">
        <v>0</v>
      </c>
      <c r="S30" s="29">
        <v>0</v>
      </c>
      <c r="T30" s="29">
        <v>0</v>
      </c>
      <c r="U30" s="29">
        <v>2407.83</v>
      </c>
      <c r="V30" s="29">
        <v>173970.38</v>
      </c>
      <c r="W30" s="29">
        <v>12455.79</v>
      </c>
      <c r="X30" s="29">
        <f t="shared" si="0"/>
        <v>188834</v>
      </c>
      <c r="Y30" s="29">
        <f t="shared" si="28"/>
        <v>188834</v>
      </c>
      <c r="Z30" s="29">
        <f t="shared" si="33"/>
        <v>0</v>
      </c>
      <c r="AA30" s="29">
        <f t="shared" si="33"/>
        <v>0</v>
      </c>
      <c r="AB30" s="29">
        <f t="shared" si="33"/>
        <v>0</v>
      </c>
      <c r="AC30" s="31">
        <f t="shared" si="1"/>
        <v>0</v>
      </c>
      <c r="AD30" s="31">
        <f t="shared" si="2"/>
        <v>0</v>
      </c>
      <c r="AE30" s="31">
        <f t="shared" si="3"/>
        <v>0</v>
      </c>
      <c r="AF30" s="31">
        <f t="shared" si="4"/>
        <v>0</v>
      </c>
      <c r="AG30" s="31">
        <f t="shared" si="5"/>
        <v>0</v>
      </c>
      <c r="AH30" s="31">
        <f t="shared" si="6"/>
        <v>0</v>
      </c>
      <c r="AI30" s="31">
        <f t="shared" si="7"/>
        <v>0</v>
      </c>
      <c r="AJ30" s="31">
        <f t="shared" si="8"/>
        <v>0</v>
      </c>
      <c r="AK30" s="31">
        <f t="shared" si="9"/>
        <v>0</v>
      </c>
      <c r="AL30" s="31">
        <f t="shared" si="10"/>
        <v>1578.091782</v>
      </c>
      <c r="AM30" s="31">
        <f t="shared" si="11"/>
        <v>114020.18705199999</v>
      </c>
      <c r="AN30" s="31">
        <f t="shared" si="12"/>
        <v>8163.5247660000005</v>
      </c>
      <c r="AO30" s="31">
        <f t="shared" si="13"/>
        <v>123761.8036</v>
      </c>
      <c r="AP30" s="29">
        <f t="shared" si="34"/>
        <v>123761.8036</v>
      </c>
      <c r="AQ30" s="29">
        <f t="shared" si="34"/>
        <v>0</v>
      </c>
      <c r="AR30" s="29">
        <f t="shared" si="34"/>
        <v>0</v>
      </c>
      <c r="AS30" s="29">
        <f t="shared" si="31"/>
        <v>0</v>
      </c>
      <c r="AT30" s="31">
        <f t="shared" si="14"/>
        <v>0</v>
      </c>
      <c r="AU30" s="31">
        <f t="shared" si="15"/>
        <v>0</v>
      </c>
      <c r="AV30" s="31">
        <f t="shared" si="16"/>
        <v>0</v>
      </c>
      <c r="AW30" s="31">
        <f t="shared" si="17"/>
        <v>0</v>
      </c>
      <c r="AX30" s="31">
        <f t="shared" si="18"/>
        <v>0</v>
      </c>
      <c r="AY30" s="31">
        <f t="shared" si="19"/>
        <v>0</v>
      </c>
      <c r="AZ30" s="31">
        <f t="shared" si="20"/>
        <v>0</v>
      </c>
      <c r="BA30" s="31">
        <f t="shared" si="21"/>
        <v>0</v>
      </c>
      <c r="BB30" s="31">
        <f t="shared" si="22"/>
        <v>0</v>
      </c>
      <c r="BC30" s="31">
        <f t="shared" si="23"/>
        <v>0</v>
      </c>
      <c r="BD30" s="31">
        <f t="shared" si="24"/>
        <v>0</v>
      </c>
      <c r="BE30" s="31">
        <f t="shared" si="25"/>
        <v>0</v>
      </c>
      <c r="BF30" s="31">
        <f t="shared" si="26"/>
        <v>0</v>
      </c>
      <c r="BG30" s="29">
        <f t="shared" si="32"/>
        <v>0</v>
      </c>
      <c r="BH30" s="29">
        <f t="shared" si="32"/>
        <v>0</v>
      </c>
      <c r="BI30" s="29">
        <f t="shared" si="32"/>
        <v>0</v>
      </c>
      <c r="BJ30" s="29">
        <f t="shared" si="32"/>
        <v>0</v>
      </c>
    </row>
    <row r="31" spans="1:62">
      <c r="A31" s="25" t="s">
        <v>186</v>
      </c>
      <c r="B31" s="25" t="s">
        <v>91</v>
      </c>
      <c r="C31" s="25" t="s">
        <v>91</v>
      </c>
      <c r="D31" s="25" t="s">
        <v>200</v>
      </c>
      <c r="E31" s="25" t="s">
        <v>42</v>
      </c>
      <c r="F31" s="25" t="s">
        <v>46</v>
      </c>
      <c r="G31" s="25" t="s">
        <v>59</v>
      </c>
      <c r="H31" s="25" t="s">
        <v>59</v>
      </c>
      <c r="I31" s="25">
        <v>2021</v>
      </c>
      <c r="J31" s="102">
        <v>0.65539999999999998</v>
      </c>
      <c r="K31" s="102">
        <v>0</v>
      </c>
      <c r="L31" s="29">
        <v>0</v>
      </c>
      <c r="M31" s="29">
        <v>0</v>
      </c>
      <c r="N31" s="29">
        <v>0</v>
      </c>
      <c r="O31" s="29">
        <v>0</v>
      </c>
      <c r="P31" s="29">
        <v>0</v>
      </c>
      <c r="Q31" s="29">
        <v>0</v>
      </c>
      <c r="R31" s="29">
        <v>0</v>
      </c>
      <c r="S31" s="29">
        <v>0</v>
      </c>
      <c r="T31" s="29">
        <v>0</v>
      </c>
      <c r="U31" s="29">
        <v>1306370.32</v>
      </c>
      <c r="V31" s="29">
        <v>4963.62</v>
      </c>
      <c r="W31" s="29">
        <v>967.78</v>
      </c>
      <c r="X31" s="29">
        <f t="shared" si="0"/>
        <v>1312301.7200000002</v>
      </c>
      <c r="Y31" s="29">
        <f t="shared" si="28"/>
        <v>1312301.7200000002</v>
      </c>
      <c r="Z31" s="29">
        <f t="shared" si="33"/>
        <v>0</v>
      </c>
      <c r="AA31" s="29">
        <f t="shared" si="33"/>
        <v>0</v>
      </c>
      <c r="AB31" s="29">
        <f t="shared" si="33"/>
        <v>0</v>
      </c>
      <c r="AC31" s="31">
        <f t="shared" si="1"/>
        <v>0</v>
      </c>
      <c r="AD31" s="31">
        <f t="shared" si="2"/>
        <v>0</v>
      </c>
      <c r="AE31" s="31">
        <f t="shared" si="3"/>
        <v>0</v>
      </c>
      <c r="AF31" s="31">
        <f t="shared" si="4"/>
        <v>0</v>
      </c>
      <c r="AG31" s="31">
        <f t="shared" si="5"/>
        <v>0</v>
      </c>
      <c r="AH31" s="31">
        <f t="shared" si="6"/>
        <v>0</v>
      </c>
      <c r="AI31" s="31">
        <f t="shared" si="7"/>
        <v>0</v>
      </c>
      <c r="AJ31" s="31">
        <f t="shared" si="8"/>
        <v>0</v>
      </c>
      <c r="AK31" s="31">
        <f t="shared" si="9"/>
        <v>0</v>
      </c>
      <c r="AL31" s="31">
        <f t="shared" si="10"/>
        <v>856195.10772800003</v>
      </c>
      <c r="AM31" s="31">
        <f t="shared" si="11"/>
        <v>3253.1565479999999</v>
      </c>
      <c r="AN31" s="31">
        <f t="shared" si="12"/>
        <v>634.28301199999999</v>
      </c>
      <c r="AO31" s="31">
        <f t="shared" si="13"/>
        <v>860082.54728800012</v>
      </c>
      <c r="AP31" s="29">
        <f t="shared" si="34"/>
        <v>860082.54728800012</v>
      </c>
      <c r="AQ31" s="29">
        <f t="shared" si="34"/>
        <v>0</v>
      </c>
      <c r="AR31" s="29">
        <f t="shared" si="34"/>
        <v>0</v>
      </c>
      <c r="AS31" s="29">
        <f t="shared" si="31"/>
        <v>0</v>
      </c>
      <c r="AT31" s="31">
        <f t="shared" si="14"/>
        <v>0</v>
      </c>
      <c r="AU31" s="31">
        <f t="shared" si="15"/>
        <v>0</v>
      </c>
      <c r="AV31" s="31">
        <f t="shared" si="16"/>
        <v>0</v>
      </c>
      <c r="AW31" s="31">
        <f t="shared" si="17"/>
        <v>0</v>
      </c>
      <c r="AX31" s="31">
        <f t="shared" si="18"/>
        <v>0</v>
      </c>
      <c r="AY31" s="31">
        <f t="shared" si="19"/>
        <v>0</v>
      </c>
      <c r="AZ31" s="31">
        <f t="shared" si="20"/>
        <v>0</v>
      </c>
      <c r="BA31" s="31">
        <f t="shared" si="21"/>
        <v>0</v>
      </c>
      <c r="BB31" s="31">
        <f t="shared" si="22"/>
        <v>0</v>
      </c>
      <c r="BC31" s="31">
        <f t="shared" si="23"/>
        <v>0</v>
      </c>
      <c r="BD31" s="31">
        <f t="shared" si="24"/>
        <v>0</v>
      </c>
      <c r="BE31" s="31">
        <f t="shared" si="25"/>
        <v>0</v>
      </c>
      <c r="BF31" s="31">
        <f t="shared" si="26"/>
        <v>0</v>
      </c>
      <c r="BG31" s="29">
        <f t="shared" si="32"/>
        <v>0</v>
      </c>
      <c r="BH31" s="29">
        <f t="shared" si="32"/>
        <v>0</v>
      </c>
      <c r="BI31" s="29">
        <f t="shared" si="32"/>
        <v>0</v>
      </c>
      <c r="BJ31" s="29">
        <f t="shared" si="32"/>
        <v>0</v>
      </c>
    </row>
    <row r="32" spans="1:62">
      <c r="A32" s="25" t="s">
        <v>135</v>
      </c>
      <c r="B32" s="25" t="s">
        <v>91</v>
      </c>
      <c r="C32" s="25" t="s">
        <v>91</v>
      </c>
      <c r="D32" s="25" t="s">
        <v>146</v>
      </c>
      <c r="E32" s="25" t="s">
        <v>42</v>
      </c>
      <c r="F32" s="25" t="s">
        <v>46</v>
      </c>
      <c r="G32" s="25" t="s">
        <v>90</v>
      </c>
      <c r="H32" s="25" t="s">
        <v>90</v>
      </c>
      <c r="I32" s="25">
        <v>2021</v>
      </c>
      <c r="J32" s="102">
        <v>0.65539999999999998</v>
      </c>
      <c r="K32" s="102">
        <v>0</v>
      </c>
      <c r="L32" s="29">
        <v>0</v>
      </c>
      <c r="M32" s="29">
        <v>0</v>
      </c>
      <c r="N32" s="29">
        <v>0</v>
      </c>
      <c r="O32" s="29">
        <v>0</v>
      </c>
      <c r="P32" s="29">
        <v>0</v>
      </c>
      <c r="Q32" s="29">
        <v>0</v>
      </c>
      <c r="R32" s="29">
        <v>0</v>
      </c>
      <c r="S32" s="29">
        <v>0</v>
      </c>
      <c r="T32" s="29">
        <v>0</v>
      </c>
      <c r="U32" s="29">
        <v>20084.27</v>
      </c>
      <c r="V32" s="29">
        <v>446.31</v>
      </c>
      <c r="W32" s="29">
        <v>2439.8200000000002</v>
      </c>
      <c r="X32" s="29">
        <f t="shared" si="0"/>
        <v>22970.400000000001</v>
      </c>
      <c r="Y32" s="29">
        <f t="shared" si="28"/>
        <v>22970.400000000001</v>
      </c>
      <c r="Z32" s="29">
        <f t="shared" si="33"/>
        <v>0</v>
      </c>
      <c r="AA32" s="29">
        <f t="shared" si="33"/>
        <v>0</v>
      </c>
      <c r="AB32" s="29">
        <f t="shared" si="33"/>
        <v>0</v>
      </c>
      <c r="AC32" s="31">
        <f t="shared" si="1"/>
        <v>0</v>
      </c>
      <c r="AD32" s="31">
        <f t="shared" si="2"/>
        <v>0</v>
      </c>
      <c r="AE32" s="31">
        <f t="shared" si="3"/>
        <v>0</v>
      </c>
      <c r="AF32" s="31">
        <f t="shared" si="4"/>
        <v>0</v>
      </c>
      <c r="AG32" s="31">
        <f t="shared" si="5"/>
        <v>0</v>
      </c>
      <c r="AH32" s="31">
        <f t="shared" si="6"/>
        <v>0</v>
      </c>
      <c r="AI32" s="31">
        <f t="shared" si="7"/>
        <v>0</v>
      </c>
      <c r="AJ32" s="31">
        <f t="shared" si="8"/>
        <v>0</v>
      </c>
      <c r="AK32" s="31">
        <f t="shared" si="9"/>
        <v>0</v>
      </c>
      <c r="AL32" s="31">
        <f t="shared" si="10"/>
        <v>13163.230557999999</v>
      </c>
      <c r="AM32" s="31">
        <f t="shared" si="11"/>
        <v>292.511574</v>
      </c>
      <c r="AN32" s="31">
        <f t="shared" si="12"/>
        <v>1599.0580280000001</v>
      </c>
      <c r="AO32" s="31">
        <f t="shared" si="13"/>
        <v>15054.800159999999</v>
      </c>
      <c r="AP32" s="29">
        <f t="shared" si="34"/>
        <v>15054.800159999999</v>
      </c>
      <c r="AQ32" s="29">
        <f t="shared" si="34"/>
        <v>0</v>
      </c>
      <c r="AR32" s="29">
        <f t="shared" si="34"/>
        <v>0</v>
      </c>
      <c r="AS32" s="29">
        <f t="shared" si="31"/>
        <v>0</v>
      </c>
      <c r="AT32" s="31">
        <f t="shared" si="14"/>
        <v>0</v>
      </c>
      <c r="AU32" s="31">
        <f t="shared" si="15"/>
        <v>0</v>
      </c>
      <c r="AV32" s="31">
        <f t="shared" si="16"/>
        <v>0</v>
      </c>
      <c r="AW32" s="31">
        <f t="shared" si="17"/>
        <v>0</v>
      </c>
      <c r="AX32" s="31">
        <f t="shared" si="18"/>
        <v>0</v>
      </c>
      <c r="AY32" s="31">
        <f t="shared" si="19"/>
        <v>0</v>
      </c>
      <c r="AZ32" s="31">
        <f t="shared" si="20"/>
        <v>0</v>
      </c>
      <c r="BA32" s="31">
        <f t="shared" si="21"/>
        <v>0</v>
      </c>
      <c r="BB32" s="31">
        <f t="shared" si="22"/>
        <v>0</v>
      </c>
      <c r="BC32" s="31">
        <f t="shared" si="23"/>
        <v>0</v>
      </c>
      <c r="BD32" s="31">
        <f t="shared" si="24"/>
        <v>0</v>
      </c>
      <c r="BE32" s="31">
        <f t="shared" si="25"/>
        <v>0</v>
      </c>
      <c r="BF32" s="31">
        <f t="shared" si="26"/>
        <v>0</v>
      </c>
      <c r="BG32" s="29">
        <f t="shared" si="32"/>
        <v>0</v>
      </c>
      <c r="BH32" s="29">
        <f t="shared" si="32"/>
        <v>0</v>
      </c>
      <c r="BI32" s="29">
        <f t="shared" si="32"/>
        <v>0</v>
      </c>
      <c r="BJ32" s="29">
        <f t="shared" si="32"/>
        <v>0</v>
      </c>
    </row>
    <row r="33" spans="1:62">
      <c r="A33" s="25" t="s">
        <v>135</v>
      </c>
      <c r="B33" s="25" t="s">
        <v>91</v>
      </c>
      <c r="C33" s="25" t="s">
        <v>91</v>
      </c>
      <c r="D33" s="25" t="s">
        <v>146</v>
      </c>
      <c r="E33" s="25" t="s">
        <v>42</v>
      </c>
      <c r="F33" s="25" t="s">
        <v>46</v>
      </c>
      <c r="G33" s="25" t="s">
        <v>54</v>
      </c>
      <c r="H33" s="25" t="s">
        <v>54</v>
      </c>
      <c r="I33" s="25">
        <v>2021</v>
      </c>
      <c r="J33" s="102">
        <v>0.65539999999999998</v>
      </c>
      <c r="K33" s="102">
        <v>0</v>
      </c>
      <c r="L33" s="29">
        <v>0</v>
      </c>
      <c r="M33" s="29">
        <v>0</v>
      </c>
      <c r="N33" s="29">
        <v>0</v>
      </c>
      <c r="O33" s="29">
        <v>0</v>
      </c>
      <c r="P33" s="29">
        <v>0</v>
      </c>
      <c r="Q33" s="29">
        <v>0</v>
      </c>
      <c r="R33" s="29">
        <v>0</v>
      </c>
      <c r="S33" s="29">
        <v>0</v>
      </c>
      <c r="T33" s="29">
        <v>0</v>
      </c>
      <c r="U33" s="29">
        <v>40167.78</v>
      </c>
      <c r="V33" s="29">
        <v>892.58999999999992</v>
      </c>
      <c r="W33" s="29">
        <v>4879.55</v>
      </c>
      <c r="X33" s="29">
        <f t="shared" si="0"/>
        <v>45939.92</v>
      </c>
      <c r="Y33" s="29">
        <f t="shared" si="28"/>
        <v>45939.92</v>
      </c>
      <c r="Z33" s="29">
        <f t="shared" si="33"/>
        <v>0</v>
      </c>
      <c r="AA33" s="29">
        <f t="shared" si="33"/>
        <v>0</v>
      </c>
      <c r="AB33" s="29">
        <f t="shared" si="33"/>
        <v>0</v>
      </c>
      <c r="AC33" s="31">
        <f t="shared" si="1"/>
        <v>0</v>
      </c>
      <c r="AD33" s="31">
        <f t="shared" si="2"/>
        <v>0</v>
      </c>
      <c r="AE33" s="31">
        <f t="shared" si="3"/>
        <v>0</v>
      </c>
      <c r="AF33" s="31">
        <f t="shared" si="4"/>
        <v>0</v>
      </c>
      <c r="AG33" s="31">
        <f t="shared" si="5"/>
        <v>0</v>
      </c>
      <c r="AH33" s="31">
        <f t="shared" si="6"/>
        <v>0</v>
      </c>
      <c r="AI33" s="31">
        <f t="shared" si="7"/>
        <v>0</v>
      </c>
      <c r="AJ33" s="31">
        <f t="shared" si="8"/>
        <v>0</v>
      </c>
      <c r="AK33" s="31">
        <f t="shared" si="9"/>
        <v>0</v>
      </c>
      <c r="AL33" s="31">
        <f t="shared" si="10"/>
        <v>26325.963012</v>
      </c>
      <c r="AM33" s="31">
        <f t="shared" si="11"/>
        <v>585.00348599999995</v>
      </c>
      <c r="AN33" s="31">
        <f t="shared" si="12"/>
        <v>3198.0570699999998</v>
      </c>
      <c r="AO33" s="31">
        <f t="shared" si="13"/>
        <v>30109.023568000001</v>
      </c>
      <c r="AP33" s="29">
        <f t="shared" si="34"/>
        <v>30109.023568000001</v>
      </c>
      <c r="AQ33" s="29">
        <f t="shared" si="34"/>
        <v>0</v>
      </c>
      <c r="AR33" s="29">
        <f t="shared" si="34"/>
        <v>0</v>
      </c>
      <c r="AS33" s="29">
        <f t="shared" si="31"/>
        <v>0</v>
      </c>
      <c r="AT33" s="31">
        <f t="shared" si="14"/>
        <v>0</v>
      </c>
      <c r="AU33" s="31">
        <f t="shared" si="15"/>
        <v>0</v>
      </c>
      <c r="AV33" s="31">
        <f t="shared" si="16"/>
        <v>0</v>
      </c>
      <c r="AW33" s="31">
        <f t="shared" si="17"/>
        <v>0</v>
      </c>
      <c r="AX33" s="31">
        <f t="shared" si="18"/>
        <v>0</v>
      </c>
      <c r="AY33" s="31">
        <f t="shared" si="19"/>
        <v>0</v>
      </c>
      <c r="AZ33" s="31">
        <f t="shared" si="20"/>
        <v>0</v>
      </c>
      <c r="BA33" s="31">
        <f t="shared" si="21"/>
        <v>0</v>
      </c>
      <c r="BB33" s="31">
        <f t="shared" si="22"/>
        <v>0</v>
      </c>
      <c r="BC33" s="31">
        <f t="shared" si="23"/>
        <v>0</v>
      </c>
      <c r="BD33" s="31">
        <f t="shared" si="24"/>
        <v>0</v>
      </c>
      <c r="BE33" s="31">
        <f t="shared" si="25"/>
        <v>0</v>
      </c>
      <c r="BF33" s="31">
        <f t="shared" si="26"/>
        <v>0</v>
      </c>
      <c r="BG33" s="29">
        <f t="shared" si="32"/>
        <v>0</v>
      </c>
      <c r="BH33" s="29">
        <f t="shared" si="32"/>
        <v>0</v>
      </c>
      <c r="BI33" s="29">
        <f t="shared" si="32"/>
        <v>0</v>
      </c>
      <c r="BJ33" s="29">
        <f t="shared" si="32"/>
        <v>0</v>
      </c>
    </row>
    <row r="34" spans="1:62">
      <c r="A34" s="25" t="s">
        <v>135</v>
      </c>
      <c r="B34" s="25" t="s">
        <v>91</v>
      </c>
      <c r="C34" s="25" t="s">
        <v>91</v>
      </c>
      <c r="D34" s="25" t="s">
        <v>146</v>
      </c>
      <c r="E34" s="25" t="s">
        <v>42</v>
      </c>
      <c r="F34" s="25" t="s">
        <v>49</v>
      </c>
      <c r="G34" s="25" t="s">
        <v>55</v>
      </c>
      <c r="H34" s="25" t="s">
        <v>55</v>
      </c>
      <c r="I34" s="25">
        <v>2021</v>
      </c>
      <c r="J34" s="102">
        <v>0</v>
      </c>
      <c r="K34" s="102">
        <v>0</v>
      </c>
      <c r="L34" s="29">
        <v>0</v>
      </c>
      <c r="M34" s="29">
        <v>0</v>
      </c>
      <c r="N34" s="29">
        <v>0</v>
      </c>
      <c r="O34" s="29">
        <v>0</v>
      </c>
      <c r="P34" s="29">
        <v>0</v>
      </c>
      <c r="Q34" s="29">
        <v>0</v>
      </c>
      <c r="R34" s="29">
        <v>0</v>
      </c>
      <c r="S34" s="29">
        <v>0</v>
      </c>
      <c r="T34" s="29">
        <v>0</v>
      </c>
      <c r="U34" s="29">
        <v>24747.170000000002</v>
      </c>
      <c r="V34" s="29">
        <v>8613.7200000000012</v>
      </c>
      <c r="W34" s="29">
        <v>15573.579999999998</v>
      </c>
      <c r="X34" s="29">
        <f t="shared" si="0"/>
        <v>48934.47</v>
      </c>
      <c r="Y34" s="29">
        <f t="shared" si="28"/>
        <v>48934.47</v>
      </c>
      <c r="Z34" s="29">
        <f t="shared" si="33"/>
        <v>0</v>
      </c>
      <c r="AA34" s="29">
        <f t="shared" si="33"/>
        <v>0</v>
      </c>
      <c r="AB34" s="29">
        <f t="shared" si="33"/>
        <v>0</v>
      </c>
      <c r="AC34" s="31">
        <f t="shared" si="1"/>
        <v>0</v>
      </c>
      <c r="AD34" s="31">
        <f t="shared" si="2"/>
        <v>0</v>
      </c>
      <c r="AE34" s="31">
        <f t="shared" si="3"/>
        <v>0</v>
      </c>
      <c r="AF34" s="31">
        <f t="shared" si="4"/>
        <v>0</v>
      </c>
      <c r="AG34" s="31">
        <f t="shared" si="5"/>
        <v>0</v>
      </c>
      <c r="AH34" s="31">
        <f t="shared" si="6"/>
        <v>0</v>
      </c>
      <c r="AI34" s="31">
        <f t="shared" si="7"/>
        <v>0</v>
      </c>
      <c r="AJ34" s="31">
        <f t="shared" si="8"/>
        <v>0</v>
      </c>
      <c r="AK34" s="31">
        <f t="shared" si="9"/>
        <v>0</v>
      </c>
      <c r="AL34" s="31">
        <f t="shared" si="10"/>
        <v>0</v>
      </c>
      <c r="AM34" s="31">
        <f t="shared" si="11"/>
        <v>0</v>
      </c>
      <c r="AN34" s="31">
        <f t="shared" si="12"/>
        <v>0</v>
      </c>
      <c r="AO34" s="31">
        <f t="shared" si="13"/>
        <v>0</v>
      </c>
      <c r="AP34" s="29">
        <f t="shared" si="34"/>
        <v>0</v>
      </c>
      <c r="AQ34" s="29">
        <f t="shared" si="34"/>
        <v>0</v>
      </c>
      <c r="AR34" s="29">
        <f t="shared" si="34"/>
        <v>0</v>
      </c>
      <c r="AS34" s="29">
        <f t="shared" si="31"/>
        <v>0</v>
      </c>
      <c r="AT34" s="31">
        <f t="shared" si="14"/>
        <v>0</v>
      </c>
      <c r="AU34" s="31">
        <f t="shared" si="15"/>
        <v>0</v>
      </c>
      <c r="AV34" s="31">
        <f t="shared" si="16"/>
        <v>0</v>
      </c>
      <c r="AW34" s="31">
        <f t="shared" si="17"/>
        <v>0</v>
      </c>
      <c r="AX34" s="31">
        <f t="shared" si="18"/>
        <v>0</v>
      </c>
      <c r="AY34" s="31">
        <f t="shared" si="19"/>
        <v>0</v>
      </c>
      <c r="AZ34" s="31">
        <f t="shared" si="20"/>
        <v>0</v>
      </c>
      <c r="BA34" s="31">
        <f t="shared" si="21"/>
        <v>0</v>
      </c>
      <c r="BB34" s="31">
        <f t="shared" si="22"/>
        <v>0</v>
      </c>
      <c r="BC34" s="31">
        <f t="shared" si="23"/>
        <v>0</v>
      </c>
      <c r="BD34" s="31">
        <f t="shared" si="24"/>
        <v>0</v>
      </c>
      <c r="BE34" s="31">
        <f t="shared" si="25"/>
        <v>0</v>
      </c>
      <c r="BF34" s="31">
        <f t="shared" si="26"/>
        <v>0</v>
      </c>
      <c r="BG34" s="29">
        <f t="shared" si="32"/>
        <v>0</v>
      </c>
      <c r="BH34" s="29">
        <f t="shared" si="32"/>
        <v>0</v>
      </c>
      <c r="BI34" s="29">
        <f t="shared" si="32"/>
        <v>0</v>
      </c>
      <c r="BJ34" s="29">
        <f t="shared" si="32"/>
        <v>0</v>
      </c>
    </row>
    <row r="35" spans="1:62">
      <c r="A35" s="25" t="s">
        <v>135</v>
      </c>
      <c r="B35" s="25" t="s">
        <v>91</v>
      </c>
      <c r="C35" s="25" t="s">
        <v>91</v>
      </c>
      <c r="D35" s="25" t="s">
        <v>146</v>
      </c>
      <c r="E35" s="25" t="s">
        <v>42</v>
      </c>
      <c r="F35" s="25" t="s">
        <v>43</v>
      </c>
      <c r="G35" s="25" t="s">
        <v>55</v>
      </c>
      <c r="H35" s="25" t="s">
        <v>55</v>
      </c>
      <c r="I35" s="25">
        <v>2021</v>
      </c>
      <c r="J35" s="102">
        <v>1</v>
      </c>
      <c r="K35" s="102">
        <v>0</v>
      </c>
      <c r="L35" s="29">
        <v>0</v>
      </c>
      <c r="M35" s="29">
        <v>0</v>
      </c>
      <c r="N35" s="29">
        <v>0</v>
      </c>
      <c r="O35" s="29">
        <v>0</v>
      </c>
      <c r="P35" s="29">
        <v>0</v>
      </c>
      <c r="Q35" s="29">
        <v>0</v>
      </c>
      <c r="R35" s="29">
        <v>0</v>
      </c>
      <c r="S35" s="29">
        <v>0</v>
      </c>
      <c r="T35" s="29">
        <v>0</v>
      </c>
      <c r="U35" s="29">
        <v>47067.03</v>
      </c>
      <c r="V35" s="29">
        <v>16382.560000000001</v>
      </c>
      <c r="W35" s="29">
        <v>29619.61</v>
      </c>
      <c r="X35" s="29">
        <f t="shared" si="0"/>
        <v>93069.2</v>
      </c>
      <c r="Y35" s="29">
        <f t="shared" si="28"/>
        <v>93069.2</v>
      </c>
      <c r="Z35" s="29">
        <f t="shared" si="33"/>
        <v>0</v>
      </c>
      <c r="AA35" s="29">
        <f t="shared" si="33"/>
        <v>0</v>
      </c>
      <c r="AB35" s="29">
        <f t="shared" si="33"/>
        <v>0</v>
      </c>
      <c r="AC35" s="31">
        <f t="shared" si="1"/>
        <v>0</v>
      </c>
      <c r="AD35" s="31">
        <f t="shared" si="2"/>
        <v>0</v>
      </c>
      <c r="AE35" s="31">
        <f t="shared" si="3"/>
        <v>0</v>
      </c>
      <c r="AF35" s="31">
        <f t="shared" si="4"/>
        <v>0</v>
      </c>
      <c r="AG35" s="31">
        <f t="shared" si="5"/>
        <v>0</v>
      </c>
      <c r="AH35" s="31">
        <f t="shared" si="6"/>
        <v>0</v>
      </c>
      <c r="AI35" s="31">
        <f t="shared" si="7"/>
        <v>0</v>
      </c>
      <c r="AJ35" s="31">
        <f t="shared" si="8"/>
        <v>0</v>
      </c>
      <c r="AK35" s="31">
        <f t="shared" si="9"/>
        <v>0</v>
      </c>
      <c r="AL35" s="31">
        <f t="shared" si="10"/>
        <v>47067.03</v>
      </c>
      <c r="AM35" s="31">
        <f t="shared" si="11"/>
        <v>16382.560000000001</v>
      </c>
      <c r="AN35" s="31">
        <f t="shared" si="12"/>
        <v>29619.61</v>
      </c>
      <c r="AO35" s="31">
        <f t="shared" si="13"/>
        <v>93069.2</v>
      </c>
      <c r="AP35" s="29">
        <f t="shared" si="34"/>
        <v>93069.2</v>
      </c>
      <c r="AQ35" s="29">
        <f t="shared" si="34"/>
        <v>0</v>
      </c>
      <c r="AR35" s="29">
        <f t="shared" si="34"/>
        <v>0</v>
      </c>
      <c r="AS35" s="29">
        <f t="shared" si="31"/>
        <v>0</v>
      </c>
      <c r="AT35" s="31">
        <f t="shared" si="14"/>
        <v>0</v>
      </c>
      <c r="AU35" s="31">
        <f t="shared" si="15"/>
        <v>0</v>
      </c>
      <c r="AV35" s="31">
        <f t="shared" si="16"/>
        <v>0</v>
      </c>
      <c r="AW35" s="31">
        <f t="shared" si="17"/>
        <v>0</v>
      </c>
      <c r="AX35" s="31">
        <f t="shared" si="18"/>
        <v>0</v>
      </c>
      <c r="AY35" s="31">
        <f t="shared" si="19"/>
        <v>0</v>
      </c>
      <c r="AZ35" s="31">
        <f t="shared" si="20"/>
        <v>0</v>
      </c>
      <c r="BA35" s="31">
        <f t="shared" si="21"/>
        <v>0</v>
      </c>
      <c r="BB35" s="31">
        <f t="shared" si="22"/>
        <v>0</v>
      </c>
      <c r="BC35" s="31">
        <f t="shared" si="23"/>
        <v>0</v>
      </c>
      <c r="BD35" s="31">
        <f t="shared" si="24"/>
        <v>0</v>
      </c>
      <c r="BE35" s="31">
        <f t="shared" si="25"/>
        <v>0</v>
      </c>
      <c r="BF35" s="31">
        <f t="shared" si="26"/>
        <v>0</v>
      </c>
      <c r="BG35" s="29">
        <f t="shared" si="32"/>
        <v>0</v>
      </c>
      <c r="BH35" s="29">
        <f t="shared" si="32"/>
        <v>0</v>
      </c>
      <c r="BI35" s="29">
        <f t="shared" si="32"/>
        <v>0</v>
      </c>
      <c r="BJ35" s="29">
        <f t="shared" si="32"/>
        <v>0</v>
      </c>
    </row>
    <row r="36" spans="1:62">
      <c r="A36" s="25" t="s">
        <v>186</v>
      </c>
      <c r="B36" s="25" t="s">
        <v>86</v>
      </c>
      <c r="C36" s="25" t="s">
        <v>96</v>
      </c>
      <c r="D36" s="25" t="s">
        <v>197</v>
      </c>
      <c r="E36" s="25" t="s">
        <v>42</v>
      </c>
      <c r="F36" s="25" t="s">
        <v>46</v>
      </c>
      <c r="G36" s="25" t="s">
        <v>55</v>
      </c>
      <c r="H36" s="25" t="s">
        <v>55</v>
      </c>
      <c r="I36" s="25">
        <v>2021</v>
      </c>
      <c r="J36" s="102">
        <v>0.65539999999999998</v>
      </c>
      <c r="K36" s="102">
        <v>0</v>
      </c>
      <c r="L36" s="29">
        <v>0</v>
      </c>
      <c r="M36" s="29">
        <v>0</v>
      </c>
      <c r="N36" s="29">
        <v>0</v>
      </c>
      <c r="O36" s="29">
        <v>0</v>
      </c>
      <c r="P36" s="29">
        <v>0</v>
      </c>
      <c r="Q36" s="29">
        <v>0</v>
      </c>
      <c r="R36" s="29">
        <v>0</v>
      </c>
      <c r="S36" s="29">
        <v>0</v>
      </c>
      <c r="T36" s="29">
        <v>0</v>
      </c>
      <c r="U36" s="29">
        <v>16764.16</v>
      </c>
      <c r="V36" s="29">
        <v>381.5</v>
      </c>
      <c r="W36" s="29">
        <v>-447.98</v>
      </c>
      <c r="X36" s="29">
        <f t="shared" si="0"/>
        <v>16697.68</v>
      </c>
      <c r="Y36" s="29">
        <f t="shared" si="28"/>
        <v>16697.68</v>
      </c>
      <c r="Z36" s="29">
        <f t="shared" si="33"/>
        <v>0</v>
      </c>
      <c r="AA36" s="29">
        <f t="shared" si="33"/>
        <v>0</v>
      </c>
      <c r="AB36" s="29">
        <f t="shared" si="33"/>
        <v>0</v>
      </c>
      <c r="AC36" s="31">
        <f t="shared" si="1"/>
        <v>0</v>
      </c>
      <c r="AD36" s="31">
        <f t="shared" si="2"/>
        <v>0</v>
      </c>
      <c r="AE36" s="31">
        <f t="shared" si="3"/>
        <v>0</v>
      </c>
      <c r="AF36" s="31">
        <f t="shared" si="4"/>
        <v>0</v>
      </c>
      <c r="AG36" s="31">
        <f t="shared" si="5"/>
        <v>0</v>
      </c>
      <c r="AH36" s="31">
        <f t="shared" si="6"/>
        <v>0</v>
      </c>
      <c r="AI36" s="31">
        <f t="shared" si="7"/>
        <v>0</v>
      </c>
      <c r="AJ36" s="31">
        <f t="shared" si="8"/>
        <v>0</v>
      </c>
      <c r="AK36" s="31">
        <f t="shared" si="9"/>
        <v>0</v>
      </c>
      <c r="AL36" s="31">
        <f t="shared" si="10"/>
        <v>10987.230464</v>
      </c>
      <c r="AM36" s="31">
        <f t="shared" si="11"/>
        <v>250.0351</v>
      </c>
      <c r="AN36" s="31">
        <f t="shared" si="12"/>
        <v>-293.60609199999999</v>
      </c>
      <c r="AO36" s="31">
        <f t="shared" si="13"/>
        <v>10943.659471999999</v>
      </c>
      <c r="AP36" s="29">
        <f t="shared" si="34"/>
        <v>10943.659471999999</v>
      </c>
      <c r="AQ36" s="29">
        <f t="shared" si="34"/>
        <v>0</v>
      </c>
      <c r="AR36" s="29">
        <f t="shared" si="34"/>
        <v>0</v>
      </c>
      <c r="AS36" s="29">
        <f t="shared" si="31"/>
        <v>0</v>
      </c>
      <c r="AT36" s="31">
        <f t="shared" si="14"/>
        <v>0</v>
      </c>
      <c r="AU36" s="31">
        <f t="shared" si="15"/>
        <v>0</v>
      </c>
      <c r="AV36" s="31">
        <f t="shared" si="16"/>
        <v>0</v>
      </c>
      <c r="AW36" s="31">
        <f t="shared" si="17"/>
        <v>0</v>
      </c>
      <c r="AX36" s="31">
        <f t="shared" si="18"/>
        <v>0</v>
      </c>
      <c r="AY36" s="31">
        <f t="shared" si="19"/>
        <v>0</v>
      </c>
      <c r="AZ36" s="31">
        <f t="shared" si="20"/>
        <v>0</v>
      </c>
      <c r="BA36" s="31">
        <f t="shared" si="21"/>
        <v>0</v>
      </c>
      <c r="BB36" s="31">
        <f t="shared" si="22"/>
        <v>0</v>
      </c>
      <c r="BC36" s="31">
        <f t="shared" si="23"/>
        <v>0</v>
      </c>
      <c r="BD36" s="31">
        <f t="shared" si="24"/>
        <v>0</v>
      </c>
      <c r="BE36" s="31">
        <f t="shared" si="25"/>
        <v>0</v>
      </c>
      <c r="BF36" s="31">
        <f t="shared" si="26"/>
        <v>0</v>
      </c>
      <c r="BG36" s="29">
        <f t="shared" si="32"/>
        <v>0</v>
      </c>
      <c r="BH36" s="29">
        <f t="shared" si="32"/>
        <v>0</v>
      </c>
      <c r="BI36" s="29">
        <f t="shared" si="32"/>
        <v>0</v>
      </c>
      <c r="BJ36" s="29">
        <f t="shared" si="32"/>
        <v>0</v>
      </c>
    </row>
    <row r="37" spans="1:62">
      <c r="A37" s="25" t="s">
        <v>123</v>
      </c>
      <c r="B37" s="25" t="s">
        <v>101</v>
      </c>
      <c r="C37" s="25" t="s">
        <v>82</v>
      </c>
      <c r="D37" s="25" t="s">
        <v>124</v>
      </c>
      <c r="E37" s="25" t="s">
        <v>44</v>
      </c>
      <c r="F37" s="25" t="s">
        <v>45</v>
      </c>
      <c r="G37" s="25" t="s">
        <v>301</v>
      </c>
      <c r="H37" s="25" t="s">
        <v>84</v>
      </c>
      <c r="I37" s="25">
        <v>2021</v>
      </c>
      <c r="J37" s="102">
        <v>0.47784834680000005</v>
      </c>
      <c r="K37" s="102">
        <v>0.15089759249999998</v>
      </c>
      <c r="L37" s="29">
        <v>0</v>
      </c>
      <c r="M37" s="29">
        <v>0</v>
      </c>
      <c r="N37" s="29">
        <v>0</v>
      </c>
      <c r="O37" s="29">
        <v>0</v>
      </c>
      <c r="P37" s="29">
        <v>0</v>
      </c>
      <c r="Q37" s="29">
        <v>0</v>
      </c>
      <c r="R37" s="29">
        <v>0</v>
      </c>
      <c r="S37" s="29">
        <v>0</v>
      </c>
      <c r="T37" s="29">
        <v>0</v>
      </c>
      <c r="U37" s="29">
        <v>15029.29</v>
      </c>
      <c r="V37" s="29">
        <v>4722.57</v>
      </c>
      <c r="W37" s="29">
        <v>2067942.39</v>
      </c>
      <c r="X37" s="29">
        <f t="shared" si="0"/>
        <v>2087694.25</v>
      </c>
      <c r="Y37" s="29">
        <f t="shared" si="28"/>
        <v>2087694.25</v>
      </c>
      <c r="Z37" s="29">
        <f t="shared" si="33"/>
        <v>0</v>
      </c>
      <c r="AA37" s="29">
        <f t="shared" si="33"/>
        <v>0</v>
      </c>
      <c r="AB37" s="29">
        <f t="shared" si="33"/>
        <v>0</v>
      </c>
      <c r="AC37" s="31">
        <f t="shared" si="1"/>
        <v>0</v>
      </c>
      <c r="AD37" s="31">
        <f t="shared" si="2"/>
        <v>0</v>
      </c>
      <c r="AE37" s="31">
        <f t="shared" si="3"/>
        <v>0</v>
      </c>
      <c r="AF37" s="31">
        <f t="shared" si="4"/>
        <v>0</v>
      </c>
      <c r="AG37" s="31">
        <f t="shared" si="5"/>
        <v>0</v>
      </c>
      <c r="AH37" s="31">
        <f t="shared" si="6"/>
        <v>0</v>
      </c>
      <c r="AI37" s="31">
        <f t="shared" si="7"/>
        <v>0</v>
      </c>
      <c r="AJ37" s="31">
        <f t="shared" si="8"/>
        <v>0</v>
      </c>
      <c r="AK37" s="31">
        <f t="shared" si="9"/>
        <v>0</v>
      </c>
      <c r="AL37" s="31">
        <f t="shared" si="10"/>
        <v>7181.7213800777727</v>
      </c>
      <c r="AM37" s="31">
        <f t="shared" si="11"/>
        <v>2256.6722671472762</v>
      </c>
      <c r="AN37" s="31">
        <f t="shared" si="12"/>
        <v>988162.85233914095</v>
      </c>
      <c r="AO37" s="31">
        <f t="shared" si="13"/>
        <v>997601.24598636595</v>
      </c>
      <c r="AP37" s="29">
        <f t="shared" si="34"/>
        <v>997601.24598636595</v>
      </c>
      <c r="AQ37" s="29">
        <f t="shared" si="34"/>
        <v>0</v>
      </c>
      <c r="AR37" s="29">
        <f t="shared" si="34"/>
        <v>0</v>
      </c>
      <c r="AS37" s="29">
        <f t="shared" si="31"/>
        <v>0</v>
      </c>
      <c r="AT37" s="31">
        <f t="shared" si="14"/>
        <v>0</v>
      </c>
      <c r="AU37" s="31">
        <f t="shared" si="15"/>
        <v>0</v>
      </c>
      <c r="AV37" s="31">
        <f t="shared" si="16"/>
        <v>0</v>
      </c>
      <c r="AW37" s="31">
        <f t="shared" si="17"/>
        <v>0</v>
      </c>
      <c r="AX37" s="31">
        <f t="shared" si="18"/>
        <v>0</v>
      </c>
      <c r="AY37" s="31">
        <f t="shared" si="19"/>
        <v>0</v>
      </c>
      <c r="AZ37" s="31">
        <f t="shared" si="20"/>
        <v>0</v>
      </c>
      <c r="BA37" s="31">
        <f t="shared" si="21"/>
        <v>0</v>
      </c>
      <c r="BB37" s="31">
        <f t="shared" si="22"/>
        <v>0</v>
      </c>
      <c r="BC37" s="31">
        <f t="shared" si="23"/>
        <v>2267.883677984325</v>
      </c>
      <c r="BD37" s="31">
        <f t="shared" si="24"/>
        <v>712.62444341272487</v>
      </c>
      <c r="BE37" s="31">
        <f t="shared" si="25"/>
        <v>312047.528079696</v>
      </c>
      <c r="BF37" s="31">
        <f t="shared" si="26"/>
        <v>315028.03620109305</v>
      </c>
      <c r="BG37" s="29">
        <f t="shared" si="32"/>
        <v>315028.03620109305</v>
      </c>
      <c r="BH37" s="29">
        <f t="shared" si="32"/>
        <v>0</v>
      </c>
      <c r="BI37" s="29">
        <f t="shared" si="32"/>
        <v>0</v>
      </c>
      <c r="BJ37" s="29">
        <f t="shared" si="32"/>
        <v>0</v>
      </c>
    </row>
    <row r="38" spans="1:62">
      <c r="A38" s="25" t="s">
        <v>123</v>
      </c>
      <c r="B38" s="25" t="s">
        <v>101</v>
      </c>
      <c r="C38" s="25" t="s">
        <v>82</v>
      </c>
      <c r="D38" s="25" t="s">
        <v>125</v>
      </c>
      <c r="E38" s="25" t="s">
        <v>44</v>
      </c>
      <c r="F38" s="25" t="s">
        <v>45</v>
      </c>
      <c r="G38" s="25" t="s">
        <v>90</v>
      </c>
      <c r="H38" s="25" t="s">
        <v>90</v>
      </c>
      <c r="I38" s="25">
        <v>2021</v>
      </c>
      <c r="J38" s="102">
        <v>0.47784834680000005</v>
      </c>
      <c r="K38" s="102">
        <v>0.15089759249999998</v>
      </c>
      <c r="L38" s="29">
        <v>0</v>
      </c>
      <c r="M38" s="29">
        <v>0</v>
      </c>
      <c r="N38" s="29">
        <v>0</v>
      </c>
      <c r="O38" s="29">
        <v>0</v>
      </c>
      <c r="P38" s="29">
        <v>0</v>
      </c>
      <c r="Q38" s="29">
        <v>0</v>
      </c>
      <c r="R38" s="29">
        <v>0</v>
      </c>
      <c r="S38" s="29">
        <v>0</v>
      </c>
      <c r="T38" s="29">
        <v>0</v>
      </c>
      <c r="U38" s="29">
        <v>0</v>
      </c>
      <c r="V38" s="29">
        <v>0</v>
      </c>
      <c r="W38" s="29">
        <v>4240.87</v>
      </c>
      <c r="X38" s="29">
        <f t="shared" si="0"/>
        <v>4240.87</v>
      </c>
      <c r="Y38" s="29">
        <f t="shared" si="28"/>
        <v>4240.87</v>
      </c>
      <c r="Z38" s="29">
        <f t="shared" si="33"/>
        <v>0</v>
      </c>
      <c r="AA38" s="29">
        <f t="shared" si="33"/>
        <v>0</v>
      </c>
      <c r="AB38" s="29">
        <f t="shared" si="33"/>
        <v>0</v>
      </c>
      <c r="AC38" s="31">
        <f t="shared" si="1"/>
        <v>0</v>
      </c>
      <c r="AD38" s="31">
        <f t="shared" si="2"/>
        <v>0</v>
      </c>
      <c r="AE38" s="31">
        <f t="shared" si="3"/>
        <v>0</v>
      </c>
      <c r="AF38" s="31">
        <f t="shared" si="4"/>
        <v>0</v>
      </c>
      <c r="AG38" s="31">
        <f t="shared" si="5"/>
        <v>0</v>
      </c>
      <c r="AH38" s="31">
        <f t="shared" si="6"/>
        <v>0</v>
      </c>
      <c r="AI38" s="31">
        <f t="shared" si="7"/>
        <v>0</v>
      </c>
      <c r="AJ38" s="31">
        <f t="shared" si="8"/>
        <v>0</v>
      </c>
      <c r="AK38" s="31">
        <f t="shared" si="9"/>
        <v>0</v>
      </c>
      <c r="AL38" s="31">
        <f t="shared" si="10"/>
        <v>0</v>
      </c>
      <c r="AM38" s="31">
        <f t="shared" si="11"/>
        <v>0</v>
      </c>
      <c r="AN38" s="31">
        <f t="shared" si="12"/>
        <v>2026.4927184937162</v>
      </c>
      <c r="AO38" s="31">
        <f t="shared" si="13"/>
        <v>2026.4927184937162</v>
      </c>
      <c r="AP38" s="29">
        <f t="shared" si="34"/>
        <v>2026.4927184937162</v>
      </c>
      <c r="AQ38" s="29">
        <f t="shared" si="34"/>
        <v>0</v>
      </c>
      <c r="AR38" s="29">
        <f t="shared" si="34"/>
        <v>0</v>
      </c>
      <c r="AS38" s="29">
        <f t="shared" si="31"/>
        <v>0</v>
      </c>
      <c r="AT38" s="31">
        <f t="shared" si="14"/>
        <v>0</v>
      </c>
      <c r="AU38" s="31">
        <f t="shared" si="15"/>
        <v>0</v>
      </c>
      <c r="AV38" s="31">
        <f t="shared" si="16"/>
        <v>0</v>
      </c>
      <c r="AW38" s="31">
        <f t="shared" si="17"/>
        <v>0</v>
      </c>
      <c r="AX38" s="31">
        <f t="shared" si="18"/>
        <v>0</v>
      </c>
      <c r="AY38" s="31">
        <f t="shared" si="19"/>
        <v>0</v>
      </c>
      <c r="AZ38" s="31">
        <f t="shared" si="20"/>
        <v>0</v>
      </c>
      <c r="BA38" s="31">
        <f t="shared" si="21"/>
        <v>0</v>
      </c>
      <c r="BB38" s="31">
        <f t="shared" si="22"/>
        <v>0</v>
      </c>
      <c r="BC38" s="31">
        <f t="shared" si="23"/>
        <v>0</v>
      </c>
      <c r="BD38" s="31">
        <f t="shared" si="24"/>
        <v>0</v>
      </c>
      <c r="BE38" s="31">
        <f t="shared" si="25"/>
        <v>639.93707310547495</v>
      </c>
      <c r="BF38" s="31">
        <f t="shared" si="26"/>
        <v>639.93707310547495</v>
      </c>
      <c r="BG38" s="29">
        <f t="shared" si="32"/>
        <v>639.93707310547495</v>
      </c>
      <c r="BH38" s="29">
        <f t="shared" si="32"/>
        <v>0</v>
      </c>
      <c r="BI38" s="29">
        <f t="shared" si="32"/>
        <v>0</v>
      </c>
      <c r="BJ38" s="29">
        <f t="shared" si="32"/>
        <v>0</v>
      </c>
    </row>
    <row r="39" spans="1:62">
      <c r="A39" s="25" t="s">
        <v>123</v>
      </c>
      <c r="B39" s="25" t="s">
        <v>101</v>
      </c>
      <c r="C39" s="25" t="s">
        <v>82</v>
      </c>
      <c r="D39" s="25" t="s">
        <v>125</v>
      </c>
      <c r="E39" s="25" t="s">
        <v>44</v>
      </c>
      <c r="F39" s="25" t="s">
        <v>45</v>
      </c>
      <c r="G39" s="25" t="s">
        <v>348</v>
      </c>
      <c r="H39" s="25" t="s">
        <v>84</v>
      </c>
      <c r="I39" s="25">
        <v>2021</v>
      </c>
      <c r="J39" s="102">
        <v>0.47784834680000005</v>
      </c>
      <c r="K39" s="102">
        <v>0.15089759249999998</v>
      </c>
      <c r="L39" s="29">
        <v>0</v>
      </c>
      <c r="M39" s="29">
        <v>0</v>
      </c>
      <c r="N39" s="29">
        <v>0</v>
      </c>
      <c r="O39" s="29">
        <v>0</v>
      </c>
      <c r="P39" s="29">
        <v>0</v>
      </c>
      <c r="Q39" s="29">
        <v>0</v>
      </c>
      <c r="R39" s="29">
        <v>0</v>
      </c>
      <c r="S39" s="29">
        <v>0</v>
      </c>
      <c r="T39" s="29">
        <v>0</v>
      </c>
      <c r="U39" s="29">
        <v>6603.79</v>
      </c>
      <c r="V39" s="29">
        <v>4635.45</v>
      </c>
      <c r="W39" s="29">
        <v>1936376.81</v>
      </c>
      <c r="X39" s="29">
        <f t="shared" si="0"/>
        <v>1947616.05</v>
      </c>
      <c r="Y39" s="29">
        <f t="shared" si="28"/>
        <v>1947616.05</v>
      </c>
      <c r="Z39" s="29">
        <f t="shared" si="33"/>
        <v>0</v>
      </c>
      <c r="AA39" s="29">
        <f t="shared" si="33"/>
        <v>0</v>
      </c>
      <c r="AB39" s="29">
        <f t="shared" si="33"/>
        <v>0</v>
      </c>
      <c r="AC39" s="31">
        <f t="shared" si="1"/>
        <v>0</v>
      </c>
      <c r="AD39" s="31">
        <f t="shared" si="2"/>
        <v>0</v>
      </c>
      <c r="AE39" s="31">
        <f t="shared" si="3"/>
        <v>0</v>
      </c>
      <c r="AF39" s="31">
        <f t="shared" si="4"/>
        <v>0</v>
      </c>
      <c r="AG39" s="31">
        <f t="shared" si="5"/>
        <v>0</v>
      </c>
      <c r="AH39" s="31">
        <f t="shared" si="6"/>
        <v>0</v>
      </c>
      <c r="AI39" s="31">
        <f t="shared" si="7"/>
        <v>0</v>
      </c>
      <c r="AJ39" s="31">
        <f t="shared" si="8"/>
        <v>0</v>
      </c>
      <c r="AK39" s="31">
        <f t="shared" si="9"/>
        <v>0</v>
      </c>
      <c r="AL39" s="31">
        <f t="shared" si="10"/>
        <v>3155.6101341143722</v>
      </c>
      <c r="AM39" s="31">
        <f t="shared" si="11"/>
        <v>2215.0421191740602</v>
      </c>
      <c r="AN39" s="31">
        <f t="shared" si="12"/>
        <v>925294.45744035777</v>
      </c>
      <c r="AO39" s="31">
        <f t="shared" si="13"/>
        <v>930665.1096936462</v>
      </c>
      <c r="AP39" s="29">
        <f t="shared" si="34"/>
        <v>930665.1096936462</v>
      </c>
      <c r="AQ39" s="29">
        <f t="shared" si="34"/>
        <v>0</v>
      </c>
      <c r="AR39" s="29">
        <f t="shared" si="34"/>
        <v>0</v>
      </c>
      <c r="AS39" s="29">
        <f t="shared" si="31"/>
        <v>0</v>
      </c>
      <c r="AT39" s="31">
        <f t="shared" si="14"/>
        <v>0</v>
      </c>
      <c r="AU39" s="31">
        <f t="shared" si="15"/>
        <v>0</v>
      </c>
      <c r="AV39" s="31">
        <f t="shared" si="16"/>
        <v>0</v>
      </c>
      <c r="AW39" s="31">
        <f t="shared" si="17"/>
        <v>0</v>
      </c>
      <c r="AX39" s="31">
        <f t="shared" si="18"/>
        <v>0</v>
      </c>
      <c r="AY39" s="31">
        <f t="shared" si="19"/>
        <v>0</v>
      </c>
      <c r="AZ39" s="31">
        <f t="shared" si="20"/>
        <v>0</v>
      </c>
      <c r="BA39" s="31">
        <f t="shared" si="21"/>
        <v>0</v>
      </c>
      <c r="BB39" s="31">
        <f t="shared" si="22"/>
        <v>0</v>
      </c>
      <c r="BC39" s="31">
        <f t="shared" si="23"/>
        <v>996.49601237557488</v>
      </c>
      <c r="BD39" s="31">
        <f t="shared" si="24"/>
        <v>699.47824515412492</v>
      </c>
      <c r="BE39" s="31">
        <f t="shared" si="25"/>
        <v>292194.59880182991</v>
      </c>
      <c r="BF39" s="31">
        <f t="shared" si="26"/>
        <v>293890.57305935962</v>
      </c>
      <c r="BG39" s="29">
        <f t="shared" si="32"/>
        <v>293890.57305935962</v>
      </c>
      <c r="BH39" s="29">
        <f t="shared" si="32"/>
        <v>0</v>
      </c>
      <c r="BI39" s="29">
        <f t="shared" si="32"/>
        <v>0</v>
      </c>
      <c r="BJ39" s="29">
        <f t="shared" si="32"/>
        <v>0</v>
      </c>
    </row>
    <row r="40" spans="1:62">
      <c r="A40" s="25" t="s">
        <v>123</v>
      </c>
      <c r="B40" s="25" t="s">
        <v>101</v>
      </c>
      <c r="C40" s="25" t="s">
        <v>82</v>
      </c>
      <c r="D40" s="25" t="s">
        <v>126</v>
      </c>
      <c r="E40" s="25" t="s">
        <v>44</v>
      </c>
      <c r="F40" s="25" t="s">
        <v>45</v>
      </c>
      <c r="G40" s="25" t="s">
        <v>348</v>
      </c>
      <c r="H40" s="25" t="s">
        <v>84</v>
      </c>
      <c r="I40" s="25">
        <v>2021</v>
      </c>
      <c r="J40" s="102">
        <v>0.47784834680000005</v>
      </c>
      <c r="K40" s="102">
        <v>0.15089759249999998</v>
      </c>
      <c r="L40" s="29">
        <v>0</v>
      </c>
      <c r="M40" s="29">
        <v>0</v>
      </c>
      <c r="N40" s="29">
        <v>0</v>
      </c>
      <c r="O40" s="29">
        <v>0</v>
      </c>
      <c r="P40" s="29">
        <v>0</v>
      </c>
      <c r="Q40" s="29">
        <v>0</v>
      </c>
      <c r="R40" s="29">
        <v>0</v>
      </c>
      <c r="S40" s="29">
        <v>0</v>
      </c>
      <c r="T40" s="29">
        <v>0</v>
      </c>
      <c r="U40" s="29">
        <v>101.38</v>
      </c>
      <c r="V40" s="29">
        <v>491.54</v>
      </c>
      <c r="W40" s="29">
        <v>57.72</v>
      </c>
      <c r="X40" s="29">
        <f t="shared" si="0"/>
        <v>650.6400000000001</v>
      </c>
      <c r="Y40" s="29">
        <f t="shared" si="28"/>
        <v>650.6400000000001</v>
      </c>
      <c r="Z40" s="29">
        <f t="shared" si="33"/>
        <v>0</v>
      </c>
      <c r="AA40" s="29">
        <f t="shared" si="33"/>
        <v>0</v>
      </c>
      <c r="AB40" s="29">
        <f t="shared" si="33"/>
        <v>0</v>
      </c>
      <c r="AC40" s="31">
        <f t="shared" si="1"/>
        <v>0</v>
      </c>
      <c r="AD40" s="31">
        <f t="shared" si="2"/>
        <v>0</v>
      </c>
      <c r="AE40" s="31">
        <f t="shared" si="3"/>
        <v>0</v>
      </c>
      <c r="AF40" s="31">
        <f t="shared" si="4"/>
        <v>0</v>
      </c>
      <c r="AG40" s="31">
        <f t="shared" si="5"/>
        <v>0</v>
      </c>
      <c r="AH40" s="31">
        <f t="shared" si="6"/>
        <v>0</v>
      </c>
      <c r="AI40" s="31">
        <f t="shared" si="7"/>
        <v>0</v>
      </c>
      <c r="AJ40" s="31">
        <f t="shared" si="8"/>
        <v>0</v>
      </c>
      <c r="AK40" s="31">
        <f t="shared" si="9"/>
        <v>0</v>
      </c>
      <c r="AL40" s="31">
        <f t="shared" si="10"/>
        <v>48.444265398584001</v>
      </c>
      <c r="AM40" s="31">
        <f t="shared" si="11"/>
        <v>234.88157638607203</v>
      </c>
      <c r="AN40" s="31">
        <f t="shared" si="12"/>
        <v>27.581406577296001</v>
      </c>
      <c r="AO40" s="31">
        <f t="shared" si="13"/>
        <v>310.90724836195199</v>
      </c>
      <c r="AP40" s="29">
        <f t="shared" si="34"/>
        <v>310.90724836195199</v>
      </c>
      <c r="AQ40" s="29">
        <f t="shared" si="34"/>
        <v>0</v>
      </c>
      <c r="AR40" s="29">
        <f t="shared" si="34"/>
        <v>0</v>
      </c>
      <c r="AS40" s="29">
        <f t="shared" si="31"/>
        <v>0</v>
      </c>
      <c r="AT40" s="31">
        <f t="shared" si="14"/>
        <v>0</v>
      </c>
      <c r="AU40" s="31">
        <f t="shared" si="15"/>
        <v>0</v>
      </c>
      <c r="AV40" s="31">
        <f t="shared" si="16"/>
        <v>0</v>
      </c>
      <c r="AW40" s="31">
        <f t="shared" si="17"/>
        <v>0</v>
      </c>
      <c r="AX40" s="31">
        <f t="shared" si="18"/>
        <v>0</v>
      </c>
      <c r="AY40" s="31">
        <f t="shared" si="19"/>
        <v>0</v>
      </c>
      <c r="AZ40" s="31">
        <f t="shared" si="20"/>
        <v>0</v>
      </c>
      <c r="BA40" s="31">
        <f t="shared" si="21"/>
        <v>0</v>
      </c>
      <c r="BB40" s="31">
        <f t="shared" si="22"/>
        <v>0</v>
      </c>
      <c r="BC40" s="31">
        <f t="shared" si="23"/>
        <v>15.297997927649998</v>
      </c>
      <c r="BD40" s="31">
        <f t="shared" si="24"/>
        <v>74.172202617449997</v>
      </c>
      <c r="BE40" s="31">
        <f t="shared" si="25"/>
        <v>8.7098090390999996</v>
      </c>
      <c r="BF40" s="31">
        <f t="shared" si="26"/>
        <v>98.180009584199993</v>
      </c>
      <c r="BG40" s="29">
        <f t="shared" si="32"/>
        <v>98.180009584199993</v>
      </c>
      <c r="BH40" s="29">
        <f t="shared" si="32"/>
        <v>0</v>
      </c>
      <c r="BI40" s="29">
        <f t="shared" si="32"/>
        <v>0</v>
      </c>
      <c r="BJ40" s="29">
        <f t="shared" si="32"/>
        <v>0</v>
      </c>
    </row>
    <row r="41" spans="1:62">
      <c r="A41" s="25" t="s">
        <v>123</v>
      </c>
      <c r="B41" s="25" t="s">
        <v>101</v>
      </c>
      <c r="C41" s="25" t="s">
        <v>82</v>
      </c>
      <c r="D41" s="25" t="s">
        <v>126</v>
      </c>
      <c r="E41" s="25" t="s">
        <v>44</v>
      </c>
      <c r="F41" s="25" t="s">
        <v>43</v>
      </c>
      <c r="G41" s="25" t="s">
        <v>301</v>
      </c>
      <c r="H41" s="25" t="s">
        <v>84</v>
      </c>
      <c r="I41" s="25">
        <v>2021</v>
      </c>
      <c r="J41" s="102">
        <v>0.77217999999999998</v>
      </c>
      <c r="K41" s="102">
        <v>0.22781999999999999</v>
      </c>
      <c r="L41" s="29">
        <v>0</v>
      </c>
      <c r="M41" s="29">
        <v>0</v>
      </c>
      <c r="N41" s="29">
        <v>0</v>
      </c>
      <c r="O41" s="29">
        <v>0</v>
      </c>
      <c r="P41" s="29">
        <v>0</v>
      </c>
      <c r="Q41" s="29">
        <v>0</v>
      </c>
      <c r="R41" s="29">
        <v>0</v>
      </c>
      <c r="S41" s="29">
        <v>0</v>
      </c>
      <c r="T41" s="29">
        <v>0</v>
      </c>
      <c r="U41" s="29">
        <v>155327.85</v>
      </c>
      <c r="V41" s="29">
        <v>8875.18</v>
      </c>
      <c r="W41" s="29">
        <v>3387.76</v>
      </c>
      <c r="X41" s="29">
        <f t="shared" si="0"/>
        <v>167590.79</v>
      </c>
      <c r="Y41" s="29">
        <f t="shared" si="28"/>
        <v>167590.79</v>
      </c>
      <c r="Z41" s="29">
        <f t="shared" si="33"/>
        <v>0</v>
      </c>
      <c r="AA41" s="29">
        <f t="shared" si="33"/>
        <v>0</v>
      </c>
      <c r="AB41" s="29">
        <f t="shared" si="33"/>
        <v>0</v>
      </c>
      <c r="AC41" s="31">
        <f t="shared" si="1"/>
        <v>0</v>
      </c>
      <c r="AD41" s="31">
        <f t="shared" si="2"/>
        <v>0</v>
      </c>
      <c r="AE41" s="31">
        <f t="shared" si="3"/>
        <v>0</v>
      </c>
      <c r="AF41" s="31">
        <f t="shared" si="4"/>
        <v>0</v>
      </c>
      <c r="AG41" s="31">
        <f t="shared" si="5"/>
        <v>0</v>
      </c>
      <c r="AH41" s="31">
        <f t="shared" si="6"/>
        <v>0</v>
      </c>
      <c r="AI41" s="31">
        <f t="shared" si="7"/>
        <v>0</v>
      </c>
      <c r="AJ41" s="31">
        <f t="shared" si="8"/>
        <v>0</v>
      </c>
      <c r="AK41" s="31">
        <f t="shared" si="9"/>
        <v>0</v>
      </c>
      <c r="AL41" s="31">
        <f t="shared" si="10"/>
        <v>119941.059213</v>
      </c>
      <c r="AM41" s="31">
        <f t="shared" si="11"/>
        <v>6853.2364924000003</v>
      </c>
      <c r="AN41" s="31">
        <f t="shared" si="12"/>
        <v>2615.9605168000003</v>
      </c>
      <c r="AO41" s="31">
        <f t="shared" si="13"/>
        <v>129410.2562222</v>
      </c>
      <c r="AP41" s="29">
        <f t="shared" si="34"/>
        <v>129410.2562222</v>
      </c>
      <c r="AQ41" s="29">
        <f t="shared" si="34"/>
        <v>0</v>
      </c>
      <c r="AR41" s="29">
        <f t="shared" si="34"/>
        <v>0</v>
      </c>
      <c r="AS41" s="29">
        <f t="shared" si="31"/>
        <v>0</v>
      </c>
      <c r="AT41" s="31">
        <f t="shared" si="14"/>
        <v>0</v>
      </c>
      <c r="AU41" s="31">
        <f t="shared" si="15"/>
        <v>0</v>
      </c>
      <c r="AV41" s="31">
        <f t="shared" si="16"/>
        <v>0</v>
      </c>
      <c r="AW41" s="31">
        <f t="shared" si="17"/>
        <v>0</v>
      </c>
      <c r="AX41" s="31">
        <f t="shared" si="18"/>
        <v>0</v>
      </c>
      <c r="AY41" s="31">
        <f t="shared" si="19"/>
        <v>0</v>
      </c>
      <c r="AZ41" s="31">
        <f t="shared" si="20"/>
        <v>0</v>
      </c>
      <c r="BA41" s="31">
        <f t="shared" si="21"/>
        <v>0</v>
      </c>
      <c r="BB41" s="31">
        <f t="shared" si="22"/>
        <v>0</v>
      </c>
      <c r="BC41" s="31">
        <f t="shared" si="23"/>
        <v>35386.790786999998</v>
      </c>
      <c r="BD41" s="31">
        <f t="shared" si="24"/>
        <v>2021.9435076</v>
      </c>
      <c r="BE41" s="31">
        <f t="shared" si="25"/>
        <v>771.79948320000005</v>
      </c>
      <c r="BF41" s="31">
        <f t="shared" si="26"/>
        <v>38180.533777799996</v>
      </c>
      <c r="BG41" s="29">
        <f t="shared" si="32"/>
        <v>38180.533777799996</v>
      </c>
      <c r="BH41" s="29">
        <f t="shared" si="32"/>
        <v>0</v>
      </c>
      <c r="BI41" s="29">
        <f t="shared" si="32"/>
        <v>0</v>
      </c>
      <c r="BJ41" s="29">
        <f t="shared" si="32"/>
        <v>0</v>
      </c>
    </row>
    <row r="42" spans="1:62">
      <c r="A42" s="25" t="s">
        <v>123</v>
      </c>
      <c r="B42" s="25" t="s">
        <v>101</v>
      </c>
      <c r="C42" s="25" t="s">
        <v>82</v>
      </c>
      <c r="D42" s="25" t="s">
        <v>126</v>
      </c>
      <c r="E42" s="25" t="s">
        <v>44</v>
      </c>
      <c r="F42" s="25" t="s">
        <v>45</v>
      </c>
      <c r="G42" s="25" t="s">
        <v>301</v>
      </c>
      <c r="H42" s="25" t="s">
        <v>84</v>
      </c>
      <c r="I42" s="25">
        <v>2021</v>
      </c>
      <c r="J42" s="102">
        <v>0.47784834680000005</v>
      </c>
      <c r="K42" s="102">
        <v>0.15089759249999998</v>
      </c>
      <c r="L42" s="29">
        <v>0</v>
      </c>
      <c r="M42" s="29">
        <v>0</v>
      </c>
      <c r="N42" s="29">
        <v>0</v>
      </c>
      <c r="O42" s="29">
        <v>0</v>
      </c>
      <c r="P42" s="29">
        <v>0</v>
      </c>
      <c r="Q42" s="29">
        <v>0</v>
      </c>
      <c r="R42" s="29">
        <v>0</v>
      </c>
      <c r="S42" s="29">
        <v>0</v>
      </c>
      <c r="T42" s="29">
        <v>0</v>
      </c>
      <c r="U42" s="29">
        <v>22710.54</v>
      </c>
      <c r="V42" s="29">
        <v>9970.4500000000007</v>
      </c>
      <c r="W42" s="29">
        <v>1287622.53</v>
      </c>
      <c r="X42" s="29">
        <f t="shared" si="0"/>
        <v>1320303.52</v>
      </c>
      <c r="Y42" s="29">
        <f t="shared" si="28"/>
        <v>1320303.52</v>
      </c>
      <c r="Z42" s="29">
        <f t="shared" si="33"/>
        <v>0</v>
      </c>
      <c r="AA42" s="29">
        <f t="shared" si="33"/>
        <v>0</v>
      </c>
      <c r="AB42" s="29">
        <f t="shared" si="33"/>
        <v>0</v>
      </c>
      <c r="AC42" s="31">
        <f t="shared" si="1"/>
        <v>0</v>
      </c>
      <c r="AD42" s="31">
        <f t="shared" si="2"/>
        <v>0</v>
      </c>
      <c r="AE42" s="31">
        <f t="shared" si="3"/>
        <v>0</v>
      </c>
      <c r="AF42" s="31">
        <f t="shared" si="4"/>
        <v>0</v>
      </c>
      <c r="AG42" s="31">
        <f t="shared" si="5"/>
        <v>0</v>
      </c>
      <c r="AH42" s="31">
        <f t="shared" si="6"/>
        <v>0</v>
      </c>
      <c r="AI42" s="31">
        <f t="shared" si="7"/>
        <v>0</v>
      </c>
      <c r="AJ42" s="31">
        <f t="shared" si="8"/>
        <v>0</v>
      </c>
      <c r="AK42" s="31">
        <f t="shared" si="9"/>
        <v>0</v>
      </c>
      <c r="AL42" s="31">
        <f t="shared" si="10"/>
        <v>10852.193993935274</v>
      </c>
      <c r="AM42" s="31">
        <f t="shared" si="11"/>
        <v>4764.3630493520604</v>
      </c>
      <c r="AN42" s="31">
        <f t="shared" si="12"/>
        <v>615288.29726293345</v>
      </c>
      <c r="AO42" s="31">
        <f t="shared" si="13"/>
        <v>630904.85430622078</v>
      </c>
      <c r="AP42" s="29">
        <f t="shared" si="34"/>
        <v>630904.85430622078</v>
      </c>
      <c r="AQ42" s="29">
        <f t="shared" si="34"/>
        <v>0</v>
      </c>
      <c r="AR42" s="29">
        <f t="shared" si="34"/>
        <v>0</v>
      </c>
      <c r="AS42" s="29">
        <f t="shared" si="31"/>
        <v>0</v>
      </c>
      <c r="AT42" s="31">
        <f t="shared" si="14"/>
        <v>0</v>
      </c>
      <c r="AU42" s="31">
        <f t="shared" si="15"/>
        <v>0</v>
      </c>
      <c r="AV42" s="31">
        <f t="shared" si="16"/>
        <v>0</v>
      </c>
      <c r="AW42" s="31">
        <f t="shared" si="17"/>
        <v>0</v>
      </c>
      <c r="AX42" s="31">
        <f t="shared" si="18"/>
        <v>0</v>
      </c>
      <c r="AY42" s="31">
        <f t="shared" si="19"/>
        <v>0</v>
      </c>
      <c r="AZ42" s="31">
        <f t="shared" si="20"/>
        <v>0</v>
      </c>
      <c r="BA42" s="31">
        <f t="shared" si="21"/>
        <v>0</v>
      </c>
      <c r="BB42" s="31">
        <f t="shared" si="22"/>
        <v>0</v>
      </c>
      <c r="BC42" s="31">
        <f t="shared" si="23"/>
        <v>3426.9658103749498</v>
      </c>
      <c r="BD42" s="31">
        <f t="shared" si="24"/>
        <v>1504.5169011416249</v>
      </c>
      <c r="BE42" s="31">
        <f t="shared" si="25"/>
        <v>194299.13982575902</v>
      </c>
      <c r="BF42" s="31">
        <f t="shared" si="26"/>
        <v>199230.6225372756</v>
      </c>
      <c r="BG42" s="29">
        <f t="shared" si="32"/>
        <v>199230.6225372756</v>
      </c>
      <c r="BH42" s="29">
        <f t="shared" si="32"/>
        <v>0</v>
      </c>
      <c r="BI42" s="29">
        <f t="shared" si="32"/>
        <v>0</v>
      </c>
      <c r="BJ42" s="29">
        <f t="shared" si="32"/>
        <v>0</v>
      </c>
    </row>
    <row r="43" spans="1:62">
      <c r="A43" s="25" t="s">
        <v>85</v>
      </c>
      <c r="B43" s="25" t="s">
        <v>101</v>
      </c>
      <c r="C43" s="25" t="s">
        <v>87</v>
      </c>
      <c r="D43" s="25" t="s">
        <v>110</v>
      </c>
      <c r="E43" s="25" t="s">
        <v>44</v>
      </c>
      <c r="F43" s="25" t="s">
        <v>45</v>
      </c>
      <c r="G43" s="25" t="s">
        <v>301</v>
      </c>
      <c r="H43" s="25" t="s">
        <v>84</v>
      </c>
      <c r="I43" s="25">
        <v>2021</v>
      </c>
      <c r="J43" s="102">
        <v>0.47784834680000005</v>
      </c>
      <c r="K43" s="102">
        <v>0.15089759249999998</v>
      </c>
      <c r="L43" s="29">
        <v>0</v>
      </c>
      <c r="M43" s="29">
        <v>0</v>
      </c>
      <c r="N43" s="29">
        <v>0</v>
      </c>
      <c r="O43" s="29">
        <v>0</v>
      </c>
      <c r="P43" s="29">
        <v>0</v>
      </c>
      <c r="Q43" s="29">
        <v>0</v>
      </c>
      <c r="R43" s="29">
        <v>0</v>
      </c>
      <c r="S43" s="29">
        <v>0</v>
      </c>
      <c r="T43" s="29">
        <v>0</v>
      </c>
      <c r="U43" s="29">
        <v>7390.7699999999995</v>
      </c>
      <c r="V43" s="29">
        <v>20997.14</v>
      </c>
      <c r="W43" s="29">
        <v>119139.73</v>
      </c>
      <c r="X43" s="29">
        <f t="shared" si="0"/>
        <v>147527.63999999998</v>
      </c>
      <c r="Y43" s="29">
        <f t="shared" si="28"/>
        <v>147527.63999999998</v>
      </c>
      <c r="Z43" s="29">
        <f t="shared" si="33"/>
        <v>0</v>
      </c>
      <c r="AA43" s="29">
        <f t="shared" si="33"/>
        <v>0</v>
      </c>
      <c r="AB43" s="29">
        <f t="shared" si="33"/>
        <v>0</v>
      </c>
      <c r="AC43" s="31">
        <f t="shared" si="1"/>
        <v>0</v>
      </c>
      <c r="AD43" s="31">
        <f t="shared" si="2"/>
        <v>0</v>
      </c>
      <c r="AE43" s="31">
        <f t="shared" si="3"/>
        <v>0</v>
      </c>
      <c r="AF43" s="31">
        <f t="shared" si="4"/>
        <v>0</v>
      </c>
      <c r="AG43" s="31">
        <f t="shared" si="5"/>
        <v>0</v>
      </c>
      <c r="AH43" s="31">
        <f t="shared" si="6"/>
        <v>0</v>
      </c>
      <c r="AI43" s="31">
        <f t="shared" si="7"/>
        <v>0</v>
      </c>
      <c r="AJ43" s="31">
        <f t="shared" si="8"/>
        <v>0</v>
      </c>
      <c r="AK43" s="31">
        <f t="shared" si="9"/>
        <v>0</v>
      </c>
      <c r="AL43" s="31">
        <f t="shared" si="10"/>
        <v>3531.667226079036</v>
      </c>
      <c r="AM43" s="31">
        <f t="shared" si="11"/>
        <v>10033.448636528152</v>
      </c>
      <c r="AN43" s="31">
        <f t="shared" si="12"/>
        <v>56930.723018698365</v>
      </c>
      <c r="AO43" s="31">
        <f t="shared" si="13"/>
        <v>70495.83888130555</v>
      </c>
      <c r="AP43" s="29">
        <f t="shared" si="34"/>
        <v>70495.83888130555</v>
      </c>
      <c r="AQ43" s="29">
        <f t="shared" si="34"/>
        <v>0</v>
      </c>
      <c r="AR43" s="29">
        <f t="shared" si="34"/>
        <v>0</v>
      </c>
      <c r="AS43" s="29">
        <f t="shared" si="31"/>
        <v>0</v>
      </c>
      <c r="AT43" s="31">
        <f t="shared" si="14"/>
        <v>0</v>
      </c>
      <c r="AU43" s="31">
        <f t="shared" si="15"/>
        <v>0</v>
      </c>
      <c r="AV43" s="31">
        <f t="shared" si="16"/>
        <v>0</v>
      </c>
      <c r="AW43" s="31">
        <f t="shared" si="17"/>
        <v>0</v>
      </c>
      <c r="AX43" s="31">
        <f t="shared" si="18"/>
        <v>0</v>
      </c>
      <c r="AY43" s="31">
        <f t="shared" si="19"/>
        <v>0</v>
      </c>
      <c r="AZ43" s="31">
        <f t="shared" si="20"/>
        <v>0</v>
      </c>
      <c r="BA43" s="31">
        <f t="shared" si="21"/>
        <v>0</v>
      </c>
      <c r="BB43" s="31">
        <f t="shared" si="22"/>
        <v>0</v>
      </c>
      <c r="BC43" s="31">
        <f t="shared" si="23"/>
        <v>1115.2493997212248</v>
      </c>
      <c r="BD43" s="31">
        <f t="shared" si="24"/>
        <v>3168.4178753854494</v>
      </c>
      <c r="BE43" s="31">
        <f t="shared" si="25"/>
        <v>17977.898428100023</v>
      </c>
      <c r="BF43" s="31">
        <f t="shared" si="26"/>
        <v>22261.565703206696</v>
      </c>
      <c r="BG43" s="29">
        <f t="shared" si="32"/>
        <v>22261.565703206696</v>
      </c>
      <c r="BH43" s="29">
        <f t="shared" si="32"/>
        <v>0</v>
      </c>
      <c r="BI43" s="29">
        <f t="shared" si="32"/>
        <v>0</v>
      </c>
      <c r="BJ43" s="29">
        <f t="shared" si="32"/>
        <v>0</v>
      </c>
    </row>
    <row r="44" spans="1:62">
      <c r="A44" s="25" t="s">
        <v>85</v>
      </c>
      <c r="B44" s="25" t="s">
        <v>101</v>
      </c>
      <c r="C44" s="25" t="s">
        <v>87</v>
      </c>
      <c r="D44" s="25" t="s">
        <v>110</v>
      </c>
      <c r="E44" s="25" t="s">
        <v>44</v>
      </c>
      <c r="F44" s="25" t="s">
        <v>45</v>
      </c>
      <c r="G44" s="25" t="s">
        <v>90</v>
      </c>
      <c r="H44" s="25" t="s">
        <v>90</v>
      </c>
      <c r="I44" s="25">
        <v>2021</v>
      </c>
      <c r="J44" s="102">
        <v>0.47784834680000005</v>
      </c>
      <c r="K44" s="102">
        <v>0.15089759249999998</v>
      </c>
      <c r="L44" s="29">
        <v>0</v>
      </c>
      <c r="M44" s="29">
        <v>0</v>
      </c>
      <c r="N44" s="29">
        <v>0</v>
      </c>
      <c r="O44" s="29">
        <v>0</v>
      </c>
      <c r="P44" s="29">
        <v>0</v>
      </c>
      <c r="Q44" s="29">
        <v>0</v>
      </c>
      <c r="R44" s="29">
        <v>0</v>
      </c>
      <c r="S44" s="29">
        <v>0</v>
      </c>
      <c r="T44" s="29">
        <v>0</v>
      </c>
      <c r="U44" s="29">
        <v>384.95</v>
      </c>
      <c r="V44" s="29">
        <v>0</v>
      </c>
      <c r="W44" s="29">
        <v>1439912.4</v>
      </c>
      <c r="X44" s="29">
        <f t="shared" si="0"/>
        <v>1440297.3499999999</v>
      </c>
      <c r="Y44" s="29">
        <f t="shared" si="28"/>
        <v>1440297.3499999999</v>
      </c>
      <c r="Z44" s="29">
        <f t="shared" si="33"/>
        <v>0</v>
      </c>
      <c r="AA44" s="29">
        <f t="shared" si="33"/>
        <v>0</v>
      </c>
      <c r="AB44" s="29">
        <f t="shared" si="33"/>
        <v>0</v>
      </c>
      <c r="AC44" s="31">
        <f t="shared" si="1"/>
        <v>0</v>
      </c>
      <c r="AD44" s="31">
        <f t="shared" si="2"/>
        <v>0</v>
      </c>
      <c r="AE44" s="31">
        <f t="shared" si="3"/>
        <v>0</v>
      </c>
      <c r="AF44" s="31">
        <f t="shared" si="4"/>
        <v>0</v>
      </c>
      <c r="AG44" s="31">
        <f t="shared" si="5"/>
        <v>0</v>
      </c>
      <c r="AH44" s="31">
        <f t="shared" si="6"/>
        <v>0</v>
      </c>
      <c r="AI44" s="31">
        <f t="shared" si="7"/>
        <v>0</v>
      </c>
      <c r="AJ44" s="31">
        <f t="shared" si="8"/>
        <v>0</v>
      </c>
      <c r="AK44" s="31">
        <f t="shared" si="9"/>
        <v>0</v>
      </c>
      <c r="AL44" s="31">
        <f t="shared" si="10"/>
        <v>183.94772110066</v>
      </c>
      <c r="AM44" s="31">
        <f t="shared" si="11"/>
        <v>0</v>
      </c>
      <c r="AN44" s="31">
        <f t="shared" si="12"/>
        <v>688059.75987682038</v>
      </c>
      <c r="AO44" s="31">
        <f t="shared" si="13"/>
        <v>688243.70759792102</v>
      </c>
      <c r="AP44" s="29">
        <f t="shared" si="34"/>
        <v>688243.70759792102</v>
      </c>
      <c r="AQ44" s="29">
        <f t="shared" si="34"/>
        <v>0</v>
      </c>
      <c r="AR44" s="29">
        <f t="shared" si="34"/>
        <v>0</v>
      </c>
      <c r="AS44" s="29">
        <f t="shared" si="31"/>
        <v>0</v>
      </c>
      <c r="AT44" s="31">
        <f t="shared" si="14"/>
        <v>0</v>
      </c>
      <c r="AU44" s="31">
        <f t="shared" si="15"/>
        <v>0</v>
      </c>
      <c r="AV44" s="31">
        <f t="shared" si="16"/>
        <v>0</v>
      </c>
      <c r="AW44" s="31">
        <f t="shared" si="17"/>
        <v>0</v>
      </c>
      <c r="AX44" s="31">
        <f t="shared" si="18"/>
        <v>0</v>
      </c>
      <c r="AY44" s="31">
        <f t="shared" si="19"/>
        <v>0</v>
      </c>
      <c r="AZ44" s="31">
        <f t="shared" si="20"/>
        <v>0</v>
      </c>
      <c r="BA44" s="31">
        <f t="shared" si="21"/>
        <v>0</v>
      </c>
      <c r="BB44" s="31">
        <f t="shared" si="22"/>
        <v>0</v>
      </c>
      <c r="BC44" s="31">
        <f t="shared" si="23"/>
        <v>58.08802823287499</v>
      </c>
      <c r="BD44" s="31">
        <f t="shared" si="24"/>
        <v>0</v>
      </c>
      <c r="BE44" s="31">
        <f t="shared" si="25"/>
        <v>217279.31457089697</v>
      </c>
      <c r="BF44" s="31">
        <f t="shared" si="26"/>
        <v>217337.40259912985</v>
      </c>
      <c r="BG44" s="29">
        <f t="shared" si="32"/>
        <v>217337.40259912985</v>
      </c>
      <c r="BH44" s="29">
        <f t="shared" si="32"/>
        <v>0</v>
      </c>
      <c r="BI44" s="29">
        <f t="shared" si="32"/>
        <v>0</v>
      </c>
      <c r="BJ44" s="29">
        <f t="shared" si="32"/>
        <v>0</v>
      </c>
    </row>
    <row r="45" spans="1:62">
      <c r="A45" s="25" t="s">
        <v>85</v>
      </c>
      <c r="B45" s="25" t="s">
        <v>86</v>
      </c>
      <c r="C45" s="25" t="s">
        <v>87</v>
      </c>
      <c r="D45" s="25" t="s">
        <v>88</v>
      </c>
      <c r="E45" s="25" t="s">
        <v>44</v>
      </c>
      <c r="F45" s="25" t="s">
        <v>45</v>
      </c>
      <c r="G45" s="25" t="s">
        <v>301</v>
      </c>
      <c r="H45" s="25" t="s">
        <v>84</v>
      </c>
      <c r="I45" s="25">
        <v>2021</v>
      </c>
      <c r="J45" s="102">
        <v>0.47784834680000005</v>
      </c>
      <c r="K45" s="102">
        <v>0.15089759249999998</v>
      </c>
      <c r="L45" s="29">
        <v>0</v>
      </c>
      <c r="M45" s="29">
        <v>0</v>
      </c>
      <c r="N45" s="29">
        <v>0</v>
      </c>
      <c r="O45" s="29">
        <v>0</v>
      </c>
      <c r="P45" s="29">
        <v>0</v>
      </c>
      <c r="Q45" s="29">
        <v>0</v>
      </c>
      <c r="R45" s="29">
        <v>0</v>
      </c>
      <c r="S45" s="29">
        <v>0</v>
      </c>
      <c r="T45" s="29">
        <v>0</v>
      </c>
      <c r="U45" s="29">
        <v>75775.460000000006</v>
      </c>
      <c r="V45" s="29">
        <v>3328.03</v>
      </c>
      <c r="W45" s="29">
        <v>3513.1</v>
      </c>
      <c r="X45" s="29">
        <f t="shared" si="0"/>
        <v>82616.590000000011</v>
      </c>
      <c r="Y45" s="29">
        <f t="shared" si="28"/>
        <v>82616.590000000011</v>
      </c>
      <c r="Z45" s="29">
        <f t="shared" si="33"/>
        <v>0</v>
      </c>
      <c r="AA45" s="29">
        <f t="shared" si="33"/>
        <v>0</v>
      </c>
      <c r="AB45" s="29">
        <f t="shared" si="33"/>
        <v>0</v>
      </c>
      <c r="AC45" s="31">
        <f t="shared" si="1"/>
        <v>0</v>
      </c>
      <c r="AD45" s="31">
        <f t="shared" si="2"/>
        <v>0</v>
      </c>
      <c r="AE45" s="31">
        <f t="shared" si="3"/>
        <v>0</v>
      </c>
      <c r="AF45" s="31">
        <f t="shared" si="4"/>
        <v>0</v>
      </c>
      <c r="AG45" s="31">
        <f t="shared" si="5"/>
        <v>0</v>
      </c>
      <c r="AH45" s="31">
        <f t="shared" si="6"/>
        <v>0</v>
      </c>
      <c r="AI45" s="31">
        <f t="shared" si="7"/>
        <v>0</v>
      </c>
      <c r="AJ45" s="31">
        <f t="shared" si="8"/>
        <v>0</v>
      </c>
      <c r="AK45" s="31">
        <f t="shared" si="9"/>
        <v>0</v>
      </c>
      <c r="AL45" s="31">
        <f t="shared" si="10"/>
        <v>36209.178289009535</v>
      </c>
      <c r="AM45" s="31">
        <f t="shared" si="11"/>
        <v>1590.2936336008042</v>
      </c>
      <c r="AN45" s="31">
        <f t="shared" si="12"/>
        <v>1678.7290271430802</v>
      </c>
      <c r="AO45" s="31">
        <f t="shared" si="13"/>
        <v>39478.200949753424</v>
      </c>
      <c r="AP45" s="29">
        <f t="shared" si="34"/>
        <v>39478.200949753424</v>
      </c>
      <c r="AQ45" s="29">
        <f t="shared" si="34"/>
        <v>0</v>
      </c>
      <c r="AR45" s="29">
        <f t="shared" si="34"/>
        <v>0</v>
      </c>
      <c r="AS45" s="29">
        <f t="shared" si="31"/>
        <v>0</v>
      </c>
      <c r="AT45" s="31">
        <f t="shared" si="14"/>
        <v>0</v>
      </c>
      <c r="AU45" s="31">
        <f t="shared" si="15"/>
        <v>0</v>
      </c>
      <c r="AV45" s="31">
        <f t="shared" si="16"/>
        <v>0</v>
      </c>
      <c r="AW45" s="31">
        <f t="shared" si="17"/>
        <v>0</v>
      </c>
      <c r="AX45" s="31">
        <f t="shared" si="18"/>
        <v>0</v>
      </c>
      <c r="AY45" s="31">
        <f t="shared" si="19"/>
        <v>0</v>
      </c>
      <c r="AZ45" s="31">
        <f t="shared" si="20"/>
        <v>0</v>
      </c>
      <c r="BA45" s="31">
        <f t="shared" si="21"/>
        <v>0</v>
      </c>
      <c r="BB45" s="31">
        <f t="shared" si="22"/>
        <v>0</v>
      </c>
      <c r="BC45" s="31">
        <f t="shared" si="23"/>
        <v>11434.334484580049</v>
      </c>
      <c r="BD45" s="31">
        <f t="shared" si="24"/>
        <v>502.19171476777495</v>
      </c>
      <c r="BE45" s="31">
        <f t="shared" si="25"/>
        <v>530.11833221174993</v>
      </c>
      <c r="BF45" s="31">
        <f t="shared" si="26"/>
        <v>12466.644531559574</v>
      </c>
      <c r="BG45" s="29">
        <f t="shared" si="32"/>
        <v>12466.644531559574</v>
      </c>
      <c r="BH45" s="29">
        <f t="shared" si="32"/>
        <v>0</v>
      </c>
      <c r="BI45" s="29">
        <f t="shared" si="32"/>
        <v>0</v>
      </c>
      <c r="BJ45" s="29">
        <f t="shared" si="32"/>
        <v>0</v>
      </c>
    </row>
    <row r="46" spans="1:62">
      <c r="A46" s="25" t="s">
        <v>85</v>
      </c>
      <c r="B46" s="25" t="s">
        <v>86</v>
      </c>
      <c r="C46" s="25" t="s">
        <v>87</v>
      </c>
      <c r="D46" s="25" t="s">
        <v>88</v>
      </c>
      <c r="E46" s="25" t="s">
        <v>44</v>
      </c>
      <c r="F46" s="25" t="s">
        <v>45</v>
      </c>
      <c r="G46" s="25" t="s">
        <v>54</v>
      </c>
      <c r="H46" s="25" t="s">
        <v>54</v>
      </c>
      <c r="I46" s="25">
        <v>2021</v>
      </c>
      <c r="J46" s="102">
        <v>0.47784834680000005</v>
      </c>
      <c r="K46" s="102">
        <v>0.15089759249999998</v>
      </c>
      <c r="L46" s="29">
        <v>0</v>
      </c>
      <c r="M46" s="29">
        <v>0</v>
      </c>
      <c r="N46" s="29">
        <v>0</v>
      </c>
      <c r="O46" s="29">
        <v>0</v>
      </c>
      <c r="P46" s="29">
        <v>0</v>
      </c>
      <c r="Q46" s="29">
        <v>0</v>
      </c>
      <c r="R46" s="29">
        <v>0</v>
      </c>
      <c r="S46" s="29">
        <v>0</v>
      </c>
      <c r="T46" s="29">
        <v>0</v>
      </c>
      <c r="U46" s="29">
        <v>786052.51</v>
      </c>
      <c r="V46" s="29">
        <v>37943.450000000004</v>
      </c>
      <c r="W46" s="29">
        <v>38986.520000000004</v>
      </c>
      <c r="X46" s="29">
        <f t="shared" si="0"/>
        <v>862982.48</v>
      </c>
      <c r="Y46" s="29">
        <f t="shared" si="28"/>
        <v>862982.48</v>
      </c>
      <c r="Z46" s="29">
        <f t="shared" si="33"/>
        <v>0</v>
      </c>
      <c r="AA46" s="29">
        <f t="shared" si="33"/>
        <v>0</v>
      </c>
      <c r="AB46" s="29">
        <f t="shared" si="33"/>
        <v>0</v>
      </c>
      <c r="AC46" s="31">
        <f t="shared" si="1"/>
        <v>0</v>
      </c>
      <c r="AD46" s="31">
        <f t="shared" si="2"/>
        <v>0</v>
      </c>
      <c r="AE46" s="31">
        <f t="shared" si="3"/>
        <v>0</v>
      </c>
      <c r="AF46" s="31">
        <f t="shared" si="4"/>
        <v>0</v>
      </c>
      <c r="AG46" s="31">
        <f t="shared" si="5"/>
        <v>0</v>
      </c>
      <c r="AH46" s="31">
        <f t="shared" si="6"/>
        <v>0</v>
      </c>
      <c r="AI46" s="31">
        <f t="shared" si="7"/>
        <v>0</v>
      </c>
      <c r="AJ46" s="31">
        <f t="shared" si="8"/>
        <v>0</v>
      </c>
      <c r="AK46" s="31">
        <f t="shared" si="9"/>
        <v>0</v>
      </c>
      <c r="AL46" s="31">
        <f t="shared" si="10"/>
        <v>375613.89240149054</v>
      </c>
      <c r="AM46" s="31">
        <f t="shared" si="11"/>
        <v>18131.214854388465</v>
      </c>
      <c r="AN46" s="31">
        <f t="shared" si="12"/>
        <v>18629.644129485139</v>
      </c>
      <c r="AO46" s="31">
        <f t="shared" si="13"/>
        <v>412374.7513853641</v>
      </c>
      <c r="AP46" s="29">
        <f t="shared" si="34"/>
        <v>412374.7513853641</v>
      </c>
      <c r="AQ46" s="29">
        <f t="shared" si="34"/>
        <v>0</v>
      </c>
      <c r="AR46" s="29">
        <f t="shared" si="34"/>
        <v>0</v>
      </c>
      <c r="AS46" s="29">
        <f t="shared" si="31"/>
        <v>0</v>
      </c>
      <c r="AT46" s="31">
        <f t="shared" si="14"/>
        <v>0</v>
      </c>
      <c r="AU46" s="31">
        <f t="shared" si="15"/>
        <v>0</v>
      </c>
      <c r="AV46" s="31">
        <f t="shared" si="16"/>
        <v>0</v>
      </c>
      <c r="AW46" s="31">
        <f t="shared" si="17"/>
        <v>0</v>
      </c>
      <c r="AX46" s="31">
        <f t="shared" si="18"/>
        <v>0</v>
      </c>
      <c r="AY46" s="31">
        <f t="shared" si="19"/>
        <v>0</v>
      </c>
      <c r="AZ46" s="31">
        <f t="shared" si="20"/>
        <v>0</v>
      </c>
      <c r="BA46" s="31">
        <f t="shared" si="21"/>
        <v>0</v>
      </c>
      <c r="BB46" s="31">
        <f t="shared" si="22"/>
        <v>0</v>
      </c>
      <c r="BC46" s="31">
        <f t="shared" si="23"/>
        <v>118613.43133758217</v>
      </c>
      <c r="BD46" s="31">
        <f t="shared" si="24"/>
        <v>5725.575256144125</v>
      </c>
      <c r="BE46" s="31">
        <f t="shared" si="25"/>
        <v>5882.9720079530998</v>
      </c>
      <c r="BF46" s="31">
        <f t="shared" si="26"/>
        <v>130221.97860167938</v>
      </c>
      <c r="BG46" s="29">
        <f t="shared" si="32"/>
        <v>130221.97860167938</v>
      </c>
      <c r="BH46" s="29">
        <f t="shared" si="32"/>
        <v>0</v>
      </c>
      <c r="BI46" s="29">
        <f t="shared" si="32"/>
        <v>0</v>
      </c>
      <c r="BJ46" s="29">
        <f t="shared" si="32"/>
        <v>0</v>
      </c>
    </row>
    <row r="47" spans="1:62">
      <c r="A47" s="25" t="s">
        <v>135</v>
      </c>
      <c r="B47" s="25" t="s">
        <v>95</v>
      </c>
      <c r="C47" s="25" t="s">
        <v>102</v>
      </c>
      <c r="D47" s="25" t="s">
        <v>166</v>
      </c>
      <c r="E47" s="25" t="s">
        <v>42</v>
      </c>
      <c r="F47" s="25" t="s">
        <v>49</v>
      </c>
      <c r="G47" s="25" t="s">
        <v>54</v>
      </c>
      <c r="H47" s="25" t="s">
        <v>54</v>
      </c>
      <c r="I47" s="25">
        <v>2021</v>
      </c>
      <c r="J47" s="102">
        <v>0</v>
      </c>
      <c r="K47" s="102">
        <v>0</v>
      </c>
      <c r="L47" s="29">
        <v>0</v>
      </c>
      <c r="M47" s="29">
        <v>0</v>
      </c>
      <c r="N47" s="29">
        <v>0</v>
      </c>
      <c r="O47" s="29">
        <v>0</v>
      </c>
      <c r="P47" s="29">
        <v>0</v>
      </c>
      <c r="Q47" s="29">
        <v>0</v>
      </c>
      <c r="R47" s="29">
        <v>0</v>
      </c>
      <c r="S47" s="29">
        <v>0</v>
      </c>
      <c r="T47" s="29">
        <v>0</v>
      </c>
      <c r="U47" s="29">
        <v>0</v>
      </c>
      <c r="V47" s="29">
        <v>0</v>
      </c>
      <c r="W47" s="29">
        <v>855.81</v>
      </c>
      <c r="X47" s="29">
        <f t="shared" si="0"/>
        <v>855.81</v>
      </c>
      <c r="Y47" s="29">
        <f t="shared" si="28"/>
        <v>855.81</v>
      </c>
      <c r="Z47" s="29">
        <f t="shared" si="33"/>
        <v>0</v>
      </c>
      <c r="AA47" s="29">
        <f t="shared" si="33"/>
        <v>0</v>
      </c>
      <c r="AB47" s="29">
        <f t="shared" si="33"/>
        <v>0</v>
      </c>
      <c r="AC47" s="31">
        <f t="shared" si="1"/>
        <v>0</v>
      </c>
      <c r="AD47" s="31">
        <f t="shared" si="2"/>
        <v>0</v>
      </c>
      <c r="AE47" s="31">
        <f t="shared" si="3"/>
        <v>0</v>
      </c>
      <c r="AF47" s="31">
        <f t="shared" si="4"/>
        <v>0</v>
      </c>
      <c r="AG47" s="31">
        <f t="shared" si="5"/>
        <v>0</v>
      </c>
      <c r="AH47" s="31">
        <f t="shared" si="6"/>
        <v>0</v>
      </c>
      <c r="AI47" s="31">
        <f t="shared" si="7"/>
        <v>0</v>
      </c>
      <c r="AJ47" s="31">
        <f t="shared" si="8"/>
        <v>0</v>
      </c>
      <c r="AK47" s="31">
        <f t="shared" si="9"/>
        <v>0</v>
      </c>
      <c r="AL47" s="31">
        <f t="shared" si="10"/>
        <v>0</v>
      </c>
      <c r="AM47" s="31">
        <f t="shared" si="11"/>
        <v>0</v>
      </c>
      <c r="AN47" s="31">
        <f t="shared" si="12"/>
        <v>0</v>
      </c>
      <c r="AO47" s="31">
        <f t="shared" si="13"/>
        <v>0</v>
      </c>
      <c r="AP47" s="29">
        <f t="shared" si="34"/>
        <v>0</v>
      </c>
      <c r="AQ47" s="29">
        <f t="shared" si="34"/>
        <v>0</v>
      </c>
      <c r="AR47" s="29">
        <f t="shared" si="34"/>
        <v>0</v>
      </c>
      <c r="AS47" s="29">
        <f t="shared" si="31"/>
        <v>0</v>
      </c>
      <c r="AT47" s="31">
        <f t="shared" si="14"/>
        <v>0</v>
      </c>
      <c r="AU47" s="31">
        <f t="shared" si="15"/>
        <v>0</v>
      </c>
      <c r="AV47" s="31">
        <f t="shared" si="16"/>
        <v>0</v>
      </c>
      <c r="AW47" s="31">
        <f t="shared" si="17"/>
        <v>0</v>
      </c>
      <c r="AX47" s="31">
        <f t="shared" si="18"/>
        <v>0</v>
      </c>
      <c r="AY47" s="31">
        <f t="shared" si="19"/>
        <v>0</v>
      </c>
      <c r="AZ47" s="31">
        <f t="shared" si="20"/>
        <v>0</v>
      </c>
      <c r="BA47" s="31">
        <f t="shared" si="21"/>
        <v>0</v>
      </c>
      <c r="BB47" s="31">
        <f t="shared" si="22"/>
        <v>0</v>
      </c>
      <c r="BC47" s="31">
        <f t="shared" si="23"/>
        <v>0</v>
      </c>
      <c r="BD47" s="31">
        <f t="shared" si="24"/>
        <v>0</v>
      </c>
      <c r="BE47" s="31">
        <f t="shared" si="25"/>
        <v>0</v>
      </c>
      <c r="BF47" s="31">
        <f t="shared" si="26"/>
        <v>0</v>
      </c>
      <c r="BG47" s="29">
        <f t="shared" si="32"/>
        <v>0</v>
      </c>
      <c r="BH47" s="29">
        <f t="shared" si="32"/>
        <v>0</v>
      </c>
      <c r="BI47" s="29">
        <f t="shared" si="32"/>
        <v>0</v>
      </c>
      <c r="BJ47" s="29">
        <f t="shared" si="32"/>
        <v>0</v>
      </c>
    </row>
    <row r="48" spans="1:62">
      <c r="A48" s="25" t="s">
        <v>135</v>
      </c>
      <c r="B48" s="25" t="s">
        <v>95</v>
      </c>
      <c r="C48" s="25" t="s">
        <v>102</v>
      </c>
      <c r="D48" s="25" t="s">
        <v>166</v>
      </c>
      <c r="E48" s="25" t="s">
        <v>42</v>
      </c>
      <c r="F48" s="25" t="s">
        <v>49</v>
      </c>
      <c r="G48" s="25" t="s">
        <v>61</v>
      </c>
      <c r="H48" s="25" t="s">
        <v>61</v>
      </c>
      <c r="I48" s="25">
        <v>2021</v>
      </c>
      <c r="J48" s="102">
        <v>0</v>
      </c>
      <c r="K48" s="102">
        <v>0</v>
      </c>
      <c r="L48" s="29">
        <v>0</v>
      </c>
      <c r="M48" s="29">
        <v>0</v>
      </c>
      <c r="N48" s="29">
        <v>0</v>
      </c>
      <c r="O48" s="29">
        <v>0</v>
      </c>
      <c r="P48" s="29">
        <v>0</v>
      </c>
      <c r="Q48" s="29">
        <v>0</v>
      </c>
      <c r="R48" s="29">
        <v>0</v>
      </c>
      <c r="S48" s="29">
        <v>0</v>
      </c>
      <c r="T48" s="29">
        <v>0</v>
      </c>
      <c r="U48" s="29">
        <v>726.08</v>
      </c>
      <c r="V48" s="29">
        <v>725.28</v>
      </c>
      <c r="W48" s="29">
        <v>5291.1800000000012</v>
      </c>
      <c r="X48" s="29">
        <f t="shared" si="0"/>
        <v>6742.5400000000009</v>
      </c>
      <c r="Y48" s="29">
        <f t="shared" si="28"/>
        <v>6742.5400000000009</v>
      </c>
      <c r="Z48" s="29">
        <f t="shared" si="33"/>
        <v>0</v>
      </c>
      <c r="AA48" s="29">
        <f t="shared" si="33"/>
        <v>0</v>
      </c>
      <c r="AB48" s="29">
        <f t="shared" si="33"/>
        <v>0</v>
      </c>
      <c r="AC48" s="31">
        <f t="shared" si="1"/>
        <v>0</v>
      </c>
      <c r="AD48" s="31">
        <f t="shared" si="2"/>
        <v>0</v>
      </c>
      <c r="AE48" s="31">
        <f t="shared" si="3"/>
        <v>0</v>
      </c>
      <c r="AF48" s="31">
        <f t="shared" si="4"/>
        <v>0</v>
      </c>
      <c r="AG48" s="31">
        <f t="shared" si="5"/>
        <v>0</v>
      </c>
      <c r="AH48" s="31">
        <f t="shared" si="6"/>
        <v>0</v>
      </c>
      <c r="AI48" s="31">
        <f t="shared" si="7"/>
        <v>0</v>
      </c>
      <c r="AJ48" s="31">
        <f t="shared" si="8"/>
        <v>0</v>
      </c>
      <c r="AK48" s="31">
        <f t="shared" si="9"/>
        <v>0</v>
      </c>
      <c r="AL48" s="31">
        <f t="shared" si="10"/>
        <v>0</v>
      </c>
      <c r="AM48" s="31">
        <f t="shared" si="11"/>
        <v>0</v>
      </c>
      <c r="AN48" s="31">
        <f t="shared" si="12"/>
        <v>0</v>
      </c>
      <c r="AO48" s="31">
        <f t="shared" si="13"/>
        <v>0</v>
      </c>
      <c r="AP48" s="29">
        <f t="shared" si="34"/>
        <v>0</v>
      </c>
      <c r="AQ48" s="29">
        <f t="shared" si="34"/>
        <v>0</v>
      </c>
      <c r="AR48" s="29">
        <f t="shared" si="34"/>
        <v>0</v>
      </c>
      <c r="AS48" s="29">
        <f t="shared" si="31"/>
        <v>0</v>
      </c>
      <c r="AT48" s="31">
        <f t="shared" si="14"/>
        <v>0</v>
      </c>
      <c r="AU48" s="31">
        <f t="shared" si="15"/>
        <v>0</v>
      </c>
      <c r="AV48" s="31">
        <f t="shared" si="16"/>
        <v>0</v>
      </c>
      <c r="AW48" s="31">
        <f t="shared" si="17"/>
        <v>0</v>
      </c>
      <c r="AX48" s="31">
        <f t="shared" si="18"/>
        <v>0</v>
      </c>
      <c r="AY48" s="31">
        <f t="shared" si="19"/>
        <v>0</v>
      </c>
      <c r="AZ48" s="31">
        <f t="shared" si="20"/>
        <v>0</v>
      </c>
      <c r="BA48" s="31">
        <f t="shared" si="21"/>
        <v>0</v>
      </c>
      <c r="BB48" s="31">
        <f t="shared" si="22"/>
        <v>0</v>
      </c>
      <c r="BC48" s="31">
        <f t="shared" si="23"/>
        <v>0</v>
      </c>
      <c r="BD48" s="31">
        <f t="shared" si="24"/>
        <v>0</v>
      </c>
      <c r="BE48" s="31">
        <f t="shared" si="25"/>
        <v>0</v>
      </c>
      <c r="BF48" s="31">
        <f t="shared" si="26"/>
        <v>0</v>
      </c>
      <c r="BG48" s="29">
        <f t="shared" ref="BG48:BJ67" si="35">SUMIF($I48,BG$5,$BF48)</f>
        <v>0</v>
      </c>
      <c r="BH48" s="29">
        <f t="shared" si="35"/>
        <v>0</v>
      </c>
      <c r="BI48" s="29">
        <f t="shared" si="35"/>
        <v>0</v>
      </c>
      <c r="BJ48" s="29">
        <f t="shared" si="35"/>
        <v>0</v>
      </c>
    </row>
    <row r="49" spans="1:62">
      <c r="A49" s="25" t="s">
        <v>135</v>
      </c>
      <c r="B49" s="25" t="s">
        <v>95</v>
      </c>
      <c r="C49" s="25" t="s">
        <v>102</v>
      </c>
      <c r="D49" s="25" t="s">
        <v>166</v>
      </c>
      <c r="E49" s="25" t="s">
        <v>42</v>
      </c>
      <c r="F49" s="25" t="s">
        <v>43</v>
      </c>
      <c r="G49" s="25" t="s">
        <v>61</v>
      </c>
      <c r="H49" s="25" t="s">
        <v>61</v>
      </c>
      <c r="I49" s="25">
        <v>2021</v>
      </c>
      <c r="J49" s="102">
        <v>1</v>
      </c>
      <c r="K49" s="102">
        <v>0</v>
      </c>
      <c r="L49" s="29">
        <v>0</v>
      </c>
      <c r="M49" s="29">
        <v>0</v>
      </c>
      <c r="N49" s="29">
        <v>0</v>
      </c>
      <c r="O49" s="29">
        <v>0</v>
      </c>
      <c r="P49" s="29">
        <v>0</v>
      </c>
      <c r="Q49" s="29">
        <v>0</v>
      </c>
      <c r="R49" s="29">
        <v>0</v>
      </c>
      <c r="S49" s="29">
        <v>0</v>
      </c>
      <c r="T49" s="29">
        <v>0</v>
      </c>
      <c r="U49" s="29">
        <v>191226.37</v>
      </c>
      <c r="V49" s="29">
        <v>350574.12</v>
      </c>
      <c r="W49" s="29">
        <v>255551.74000000002</v>
      </c>
      <c r="X49" s="29">
        <f t="shared" si="0"/>
        <v>797352.23</v>
      </c>
      <c r="Y49" s="29">
        <f t="shared" si="28"/>
        <v>797352.23</v>
      </c>
      <c r="Z49" s="29">
        <f t="shared" ref="Z49:AB68" si="36">SUMIF($I49,Z$5,$X49)</f>
        <v>0</v>
      </c>
      <c r="AA49" s="29">
        <f t="shared" si="36"/>
        <v>0</v>
      </c>
      <c r="AB49" s="29">
        <f t="shared" si="36"/>
        <v>0</v>
      </c>
      <c r="AC49" s="31">
        <f t="shared" si="1"/>
        <v>0</v>
      </c>
      <c r="AD49" s="31">
        <f t="shared" si="2"/>
        <v>0</v>
      </c>
      <c r="AE49" s="31">
        <f t="shared" si="3"/>
        <v>0</v>
      </c>
      <c r="AF49" s="31">
        <f t="shared" si="4"/>
        <v>0</v>
      </c>
      <c r="AG49" s="31">
        <f t="shared" si="5"/>
        <v>0</v>
      </c>
      <c r="AH49" s="31">
        <f t="shared" si="6"/>
        <v>0</v>
      </c>
      <c r="AI49" s="31">
        <f t="shared" si="7"/>
        <v>0</v>
      </c>
      <c r="AJ49" s="31">
        <f t="shared" si="8"/>
        <v>0</v>
      </c>
      <c r="AK49" s="31">
        <f t="shared" si="9"/>
        <v>0</v>
      </c>
      <c r="AL49" s="31">
        <f t="shared" si="10"/>
        <v>191226.37</v>
      </c>
      <c r="AM49" s="31">
        <f t="shared" si="11"/>
        <v>350574.12</v>
      </c>
      <c r="AN49" s="31">
        <f t="shared" si="12"/>
        <v>255551.74000000002</v>
      </c>
      <c r="AO49" s="31">
        <f t="shared" si="13"/>
        <v>797352.23</v>
      </c>
      <c r="AP49" s="29">
        <f t="shared" ref="AP49:AR68" si="37">SUMIF($I49,AP$5,$AO49)</f>
        <v>797352.23</v>
      </c>
      <c r="AQ49" s="29">
        <f t="shared" si="37"/>
        <v>0</v>
      </c>
      <c r="AR49" s="29">
        <f t="shared" si="37"/>
        <v>0</v>
      </c>
      <c r="AS49" s="29">
        <f t="shared" si="31"/>
        <v>0</v>
      </c>
      <c r="AT49" s="31">
        <f t="shared" si="14"/>
        <v>0</v>
      </c>
      <c r="AU49" s="31">
        <f t="shared" si="15"/>
        <v>0</v>
      </c>
      <c r="AV49" s="31">
        <f t="shared" si="16"/>
        <v>0</v>
      </c>
      <c r="AW49" s="31">
        <f t="shared" si="17"/>
        <v>0</v>
      </c>
      <c r="AX49" s="31">
        <f t="shared" si="18"/>
        <v>0</v>
      </c>
      <c r="AY49" s="31">
        <f t="shared" si="19"/>
        <v>0</v>
      </c>
      <c r="AZ49" s="31">
        <f t="shared" si="20"/>
        <v>0</v>
      </c>
      <c r="BA49" s="31">
        <f t="shared" si="21"/>
        <v>0</v>
      </c>
      <c r="BB49" s="31">
        <f t="shared" si="22"/>
        <v>0</v>
      </c>
      <c r="BC49" s="31">
        <f t="shared" si="23"/>
        <v>0</v>
      </c>
      <c r="BD49" s="31">
        <f t="shared" si="24"/>
        <v>0</v>
      </c>
      <c r="BE49" s="31">
        <f t="shared" si="25"/>
        <v>0</v>
      </c>
      <c r="BF49" s="31">
        <f t="shared" si="26"/>
        <v>0</v>
      </c>
      <c r="BG49" s="29">
        <f t="shared" si="35"/>
        <v>0</v>
      </c>
      <c r="BH49" s="29">
        <f t="shared" si="35"/>
        <v>0</v>
      </c>
      <c r="BI49" s="29">
        <f t="shared" si="35"/>
        <v>0</v>
      </c>
      <c r="BJ49" s="29">
        <f t="shared" si="35"/>
        <v>0</v>
      </c>
    </row>
    <row r="50" spans="1:62">
      <c r="A50" s="25" t="s">
        <v>135</v>
      </c>
      <c r="B50" s="25" t="s">
        <v>95</v>
      </c>
      <c r="C50" s="25" t="s">
        <v>102</v>
      </c>
      <c r="D50" s="25" t="s">
        <v>167</v>
      </c>
      <c r="E50" s="25" t="s">
        <v>42</v>
      </c>
      <c r="F50" s="25" t="s">
        <v>49</v>
      </c>
      <c r="G50" s="25" t="s">
        <v>61</v>
      </c>
      <c r="H50" s="25" t="s">
        <v>61</v>
      </c>
      <c r="I50" s="25">
        <v>2021</v>
      </c>
      <c r="J50" s="102">
        <v>0</v>
      </c>
      <c r="K50" s="102">
        <v>0</v>
      </c>
      <c r="L50" s="29">
        <v>0</v>
      </c>
      <c r="M50" s="29">
        <v>0</v>
      </c>
      <c r="N50" s="29">
        <v>0</v>
      </c>
      <c r="O50" s="29">
        <v>0</v>
      </c>
      <c r="P50" s="29">
        <v>0</v>
      </c>
      <c r="Q50" s="29">
        <v>0</v>
      </c>
      <c r="R50" s="29">
        <v>0</v>
      </c>
      <c r="S50" s="29">
        <v>0</v>
      </c>
      <c r="T50" s="29">
        <v>0</v>
      </c>
      <c r="U50" s="29">
        <v>337496.43</v>
      </c>
      <c r="V50" s="29">
        <v>534238.18000000052</v>
      </c>
      <c r="W50" s="29">
        <v>424091.34999999986</v>
      </c>
      <c r="X50" s="29">
        <f t="shared" si="0"/>
        <v>1295825.9600000004</v>
      </c>
      <c r="Y50" s="29">
        <f t="shared" si="28"/>
        <v>1295825.9600000004</v>
      </c>
      <c r="Z50" s="29">
        <f t="shared" si="36"/>
        <v>0</v>
      </c>
      <c r="AA50" s="29">
        <f t="shared" si="36"/>
        <v>0</v>
      </c>
      <c r="AB50" s="29">
        <f t="shared" si="36"/>
        <v>0</v>
      </c>
      <c r="AC50" s="31">
        <f t="shared" si="1"/>
        <v>0</v>
      </c>
      <c r="AD50" s="31">
        <f t="shared" si="2"/>
        <v>0</v>
      </c>
      <c r="AE50" s="31">
        <f t="shared" si="3"/>
        <v>0</v>
      </c>
      <c r="AF50" s="31">
        <f t="shared" si="4"/>
        <v>0</v>
      </c>
      <c r="AG50" s="31">
        <f t="shared" si="5"/>
        <v>0</v>
      </c>
      <c r="AH50" s="31">
        <f t="shared" si="6"/>
        <v>0</v>
      </c>
      <c r="AI50" s="31">
        <f t="shared" si="7"/>
        <v>0</v>
      </c>
      <c r="AJ50" s="31">
        <f t="shared" si="8"/>
        <v>0</v>
      </c>
      <c r="AK50" s="31">
        <f t="shared" si="9"/>
        <v>0</v>
      </c>
      <c r="AL50" s="31">
        <f t="shared" si="10"/>
        <v>0</v>
      </c>
      <c r="AM50" s="31">
        <f t="shared" si="11"/>
        <v>0</v>
      </c>
      <c r="AN50" s="31">
        <f t="shared" si="12"/>
        <v>0</v>
      </c>
      <c r="AO50" s="31">
        <f t="shared" si="13"/>
        <v>0</v>
      </c>
      <c r="AP50" s="29">
        <f t="shared" si="37"/>
        <v>0</v>
      </c>
      <c r="AQ50" s="29">
        <f t="shared" si="37"/>
        <v>0</v>
      </c>
      <c r="AR50" s="29">
        <f t="shared" si="37"/>
        <v>0</v>
      </c>
      <c r="AS50" s="29">
        <f t="shared" si="31"/>
        <v>0</v>
      </c>
      <c r="AT50" s="31">
        <f t="shared" si="14"/>
        <v>0</v>
      </c>
      <c r="AU50" s="31">
        <f t="shared" si="15"/>
        <v>0</v>
      </c>
      <c r="AV50" s="31">
        <f t="shared" si="16"/>
        <v>0</v>
      </c>
      <c r="AW50" s="31">
        <f t="shared" si="17"/>
        <v>0</v>
      </c>
      <c r="AX50" s="31">
        <f t="shared" si="18"/>
        <v>0</v>
      </c>
      <c r="AY50" s="31">
        <f t="shared" si="19"/>
        <v>0</v>
      </c>
      <c r="AZ50" s="31">
        <f t="shared" si="20"/>
        <v>0</v>
      </c>
      <c r="BA50" s="31">
        <f t="shared" si="21"/>
        <v>0</v>
      </c>
      <c r="BB50" s="31">
        <f t="shared" si="22"/>
        <v>0</v>
      </c>
      <c r="BC50" s="31">
        <f t="shared" si="23"/>
        <v>0</v>
      </c>
      <c r="BD50" s="31">
        <f t="shared" si="24"/>
        <v>0</v>
      </c>
      <c r="BE50" s="31">
        <f t="shared" si="25"/>
        <v>0</v>
      </c>
      <c r="BF50" s="31">
        <f t="shared" si="26"/>
        <v>0</v>
      </c>
      <c r="BG50" s="29">
        <f t="shared" si="35"/>
        <v>0</v>
      </c>
      <c r="BH50" s="29">
        <f t="shared" si="35"/>
        <v>0</v>
      </c>
      <c r="BI50" s="29">
        <f t="shared" si="35"/>
        <v>0</v>
      </c>
      <c r="BJ50" s="29">
        <f t="shared" si="35"/>
        <v>0</v>
      </c>
    </row>
    <row r="51" spans="1:62">
      <c r="A51" s="25" t="s">
        <v>135</v>
      </c>
      <c r="B51" s="25" t="s">
        <v>95</v>
      </c>
      <c r="C51" s="25" t="s">
        <v>102</v>
      </c>
      <c r="D51" s="25" t="s">
        <v>167</v>
      </c>
      <c r="E51" s="25" t="s">
        <v>42</v>
      </c>
      <c r="F51" s="25" t="s">
        <v>43</v>
      </c>
      <c r="G51" s="25" t="s">
        <v>61</v>
      </c>
      <c r="H51" s="25" t="s">
        <v>61</v>
      </c>
      <c r="I51" s="25">
        <v>2021</v>
      </c>
      <c r="J51" s="102">
        <v>1</v>
      </c>
      <c r="K51" s="102">
        <v>0</v>
      </c>
      <c r="L51" s="29">
        <v>0</v>
      </c>
      <c r="M51" s="29">
        <v>0</v>
      </c>
      <c r="N51" s="29">
        <v>0</v>
      </c>
      <c r="O51" s="29">
        <v>0</v>
      </c>
      <c r="P51" s="29">
        <v>0</v>
      </c>
      <c r="Q51" s="29">
        <v>0</v>
      </c>
      <c r="R51" s="29">
        <v>0</v>
      </c>
      <c r="S51" s="29">
        <v>0</v>
      </c>
      <c r="T51" s="29">
        <v>0</v>
      </c>
      <c r="U51" s="29">
        <v>590624.39999999944</v>
      </c>
      <c r="V51" s="29">
        <v>495721.54</v>
      </c>
      <c r="W51" s="29">
        <v>781741.41999999946</v>
      </c>
      <c r="X51" s="29">
        <f t="shared" si="0"/>
        <v>1868087.3599999989</v>
      </c>
      <c r="Y51" s="29">
        <f t="shared" si="28"/>
        <v>1868087.3599999989</v>
      </c>
      <c r="Z51" s="29">
        <f t="shared" si="36"/>
        <v>0</v>
      </c>
      <c r="AA51" s="29">
        <f t="shared" si="36"/>
        <v>0</v>
      </c>
      <c r="AB51" s="29">
        <f t="shared" si="36"/>
        <v>0</v>
      </c>
      <c r="AC51" s="31">
        <f t="shared" si="1"/>
        <v>0</v>
      </c>
      <c r="AD51" s="31">
        <f t="shared" si="2"/>
        <v>0</v>
      </c>
      <c r="AE51" s="31">
        <f t="shared" si="3"/>
        <v>0</v>
      </c>
      <c r="AF51" s="31">
        <f t="shared" si="4"/>
        <v>0</v>
      </c>
      <c r="AG51" s="31">
        <f t="shared" si="5"/>
        <v>0</v>
      </c>
      <c r="AH51" s="31">
        <f t="shared" si="6"/>
        <v>0</v>
      </c>
      <c r="AI51" s="31">
        <f t="shared" si="7"/>
        <v>0</v>
      </c>
      <c r="AJ51" s="31">
        <f t="shared" si="8"/>
        <v>0</v>
      </c>
      <c r="AK51" s="31">
        <f t="shared" si="9"/>
        <v>0</v>
      </c>
      <c r="AL51" s="31">
        <f t="shared" si="10"/>
        <v>590624.39999999944</v>
      </c>
      <c r="AM51" s="31">
        <f t="shared" si="11"/>
        <v>495721.54</v>
      </c>
      <c r="AN51" s="31">
        <f t="shared" si="12"/>
        <v>781741.41999999946</v>
      </c>
      <c r="AO51" s="31">
        <f t="shared" si="13"/>
        <v>1868087.3599999989</v>
      </c>
      <c r="AP51" s="29">
        <f t="shared" si="37"/>
        <v>1868087.3599999989</v>
      </c>
      <c r="AQ51" s="29">
        <f t="shared" si="37"/>
        <v>0</v>
      </c>
      <c r="AR51" s="29">
        <f t="shared" si="37"/>
        <v>0</v>
      </c>
      <c r="AS51" s="29">
        <f t="shared" si="31"/>
        <v>0</v>
      </c>
      <c r="AT51" s="31">
        <f t="shared" si="14"/>
        <v>0</v>
      </c>
      <c r="AU51" s="31">
        <f t="shared" si="15"/>
        <v>0</v>
      </c>
      <c r="AV51" s="31">
        <f t="shared" si="16"/>
        <v>0</v>
      </c>
      <c r="AW51" s="31">
        <f t="shared" si="17"/>
        <v>0</v>
      </c>
      <c r="AX51" s="31">
        <f t="shared" si="18"/>
        <v>0</v>
      </c>
      <c r="AY51" s="31">
        <f t="shared" si="19"/>
        <v>0</v>
      </c>
      <c r="AZ51" s="31">
        <f t="shared" si="20"/>
        <v>0</v>
      </c>
      <c r="BA51" s="31">
        <f t="shared" si="21"/>
        <v>0</v>
      </c>
      <c r="BB51" s="31">
        <f t="shared" si="22"/>
        <v>0</v>
      </c>
      <c r="BC51" s="31">
        <f t="shared" si="23"/>
        <v>0</v>
      </c>
      <c r="BD51" s="31">
        <f t="shared" si="24"/>
        <v>0</v>
      </c>
      <c r="BE51" s="31">
        <f t="shared" si="25"/>
        <v>0</v>
      </c>
      <c r="BF51" s="31">
        <f t="shared" si="26"/>
        <v>0</v>
      </c>
      <c r="BG51" s="29">
        <f t="shared" si="35"/>
        <v>0</v>
      </c>
      <c r="BH51" s="29">
        <f t="shared" si="35"/>
        <v>0</v>
      </c>
      <c r="BI51" s="29">
        <f t="shared" si="35"/>
        <v>0</v>
      </c>
      <c r="BJ51" s="29">
        <f t="shared" si="35"/>
        <v>0</v>
      </c>
    </row>
    <row r="52" spans="1:62">
      <c r="A52" s="25" t="s">
        <v>135</v>
      </c>
      <c r="B52" s="25" t="s">
        <v>95</v>
      </c>
      <c r="C52" s="25" t="s">
        <v>87</v>
      </c>
      <c r="D52" s="25" t="s">
        <v>611</v>
      </c>
      <c r="E52" s="25" t="s">
        <v>42</v>
      </c>
      <c r="F52" s="25" t="s">
        <v>49</v>
      </c>
      <c r="G52" s="25" t="s">
        <v>61</v>
      </c>
      <c r="H52" s="25" t="s">
        <v>61</v>
      </c>
      <c r="I52" s="25">
        <v>2021</v>
      </c>
      <c r="J52" s="102">
        <v>0</v>
      </c>
      <c r="K52" s="102">
        <v>0</v>
      </c>
      <c r="L52" s="29">
        <v>0</v>
      </c>
      <c r="M52" s="29">
        <v>0</v>
      </c>
      <c r="N52" s="29">
        <v>0</v>
      </c>
      <c r="O52" s="29">
        <v>0</v>
      </c>
      <c r="P52" s="29">
        <v>0</v>
      </c>
      <c r="Q52" s="29">
        <v>0</v>
      </c>
      <c r="R52" s="29">
        <v>0</v>
      </c>
      <c r="S52" s="29">
        <v>0</v>
      </c>
      <c r="T52" s="29">
        <v>0</v>
      </c>
      <c r="U52" s="29">
        <v>648277.17000000004</v>
      </c>
      <c r="V52" s="29">
        <v>92620.06</v>
      </c>
      <c r="W52" s="29">
        <v>5186.54</v>
      </c>
      <c r="X52" s="29">
        <f t="shared" si="0"/>
        <v>746083.77</v>
      </c>
      <c r="Y52" s="29">
        <f t="shared" si="28"/>
        <v>746083.77</v>
      </c>
      <c r="Z52" s="29">
        <f t="shared" si="36"/>
        <v>0</v>
      </c>
      <c r="AA52" s="29">
        <f t="shared" si="36"/>
        <v>0</v>
      </c>
      <c r="AB52" s="29">
        <f t="shared" si="36"/>
        <v>0</v>
      </c>
      <c r="AC52" s="31">
        <f t="shared" si="1"/>
        <v>0</v>
      </c>
      <c r="AD52" s="31">
        <f t="shared" si="2"/>
        <v>0</v>
      </c>
      <c r="AE52" s="31">
        <f t="shared" si="3"/>
        <v>0</v>
      </c>
      <c r="AF52" s="31">
        <f t="shared" si="4"/>
        <v>0</v>
      </c>
      <c r="AG52" s="31">
        <f t="shared" si="5"/>
        <v>0</v>
      </c>
      <c r="AH52" s="31">
        <f t="shared" si="6"/>
        <v>0</v>
      </c>
      <c r="AI52" s="31">
        <f t="shared" si="7"/>
        <v>0</v>
      </c>
      <c r="AJ52" s="31">
        <f t="shared" si="8"/>
        <v>0</v>
      </c>
      <c r="AK52" s="31">
        <f t="shared" si="9"/>
        <v>0</v>
      </c>
      <c r="AL52" s="31">
        <f t="shared" si="10"/>
        <v>0</v>
      </c>
      <c r="AM52" s="31">
        <f t="shared" si="11"/>
        <v>0</v>
      </c>
      <c r="AN52" s="31">
        <f t="shared" si="12"/>
        <v>0</v>
      </c>
      <c r="AO52" s="31">
        <f t="shared" si="13"/>
        <v>0</v>
      </c>
      <c r="AP52" s="29">
        <f t="shared" si="37"/>
        <v>0</v>
      </c>
      <c r="AQ52" s="29">
        <f t="shared" si="37"/>
        <v>0</v>
      </c>
      <c r="AR52" s="29">
        <f t="shared" si="37"/>
        <v>0</v>
      </c>
      <c r="AS52" s="29">
        <f t="shared" si="31"/>
        <v>0</v>
      </c>
      <c r="AT52" s="31">
        <f t="shared" si="14"/>
        <v>0</v>
      </c>
      <c r="AU52" s="31">
        <f t="shared" si="15"/>
        <v>0</v>
      </c>
      <c r="AV52" s="31">
        <f t="shared" si="16"/>
        <v>0</v>
      </c>
      <c r="AW52" s="31">
        <f t="shared" si="17"/>
        <v>0</v>
      </c>
      <c r="AX52" s="31">
        <f t="shared" si="18"/>
        <v>0</v>
      </c>
      <c r="AY52" s="31">
        <f t="shared" si="19"/>
        <v>0</v>
      </c>
      <c r="AZ52" s="31">
        <f t="shared" si="20"/>
        <v>0</v>
      </c>
      <c r="BA52" s="31">
        <f t="shared" si="21"/>
        <v>0</v>
      </c>
      <c r="BB52" s="31">
        <f t="shared" si="22"/>
        <v>0</v>
      </c>
      <c r="BC52" s="31">
        <f t="shared" si="23"/>
        <v>0</v>
      </c>
      <c r="BD52" s="31">
        <f t="shared" si="24"/>
        <v>0</v>
      </c>
      <c r="BE52" s="31">
        <f t="shared" si="25"/>
        <v>0</v>
      </c>
      <c r="BF52" s="31">
        <f t="shared" si="26"/>
        <v>0</v>
      </c>
      <c r="BG52" s="29">
        <f t="shared" si="35"/>
        <v>0</v>
      </c>
      <c r="BH52" s="29">
        <f t="shared" si="35"/>
        <v>0</v>
      </c>
      <c r="BI52" s="29">
        <f t="shared" si="35"/>
        <v>0</v>
      </c>
      <c r="BJ52" s="29">
        <f t="shared" si="35"/>
        <v>0</v>
      </c>
    </row>
    <row r="53" spans="1:62">
      <c r="A53" s="25" t="s">
        <v>135</v>
      </c>
      <c r="B53" s="25" t="s">
        <v>95</v>
      </c>
      <c r="C53" s="25" t="s">
        <v>87</v>
      </c>
      <c r="D53" s="25" t="s">
        <v>611</v>
      </c>
      <c r="E53" s="25" t="s">
        <v>42</v>
      </c>
      <c r="F53" s="25" t="s">
        <v>43</v>
      </c>
      <c r="G53" s="25" t="s">
        <v>61</v>
      </c>
      <c r="H53" s="25" t="s">
        <v>61</v>
      </c>
      <c r="I53" s="25">
        <v>2021</v>
      </c>
      <c r="J53" s="102">
        <v>1</v>
      </c>
      <c r="K53" s="102">
        <v>0</v>
      </c>
      <c r="L53" s="29">
        <v>0</v>
      </c>
      <c r="M53" s="29">
        <v>0</v>
      </c>
      <c r="N53" s="29">
        <v>0</v>
      </c>
      <c r="O53" s="29">
        <v>0</v>
      </c>
      <c r="P53" s="29">
        <v>0</v>
      </c>
      <c r="Q53" s="29">
        <v>0</v>
      </c>
      <c r="R53" s="29">
        <v>0</v>
      </c>
      <c r="S53" s="29">
        <v>0</v>
      </c>
      <c r="T53" s="29">
        <v>0</v>
      </c>
      <c r="U53" s="29">
        <v>994010.1</v>
      </c>
      <c r="V53" s="29">
        <v>348777.18</v>
      </c>
      <c r="W53" s="29">
        <v>1029.5900000000001</v>
      </c>
      <c r="X53" s="29">
        <f t="shared" si="0"/>
        <v>1343816.87</v>
      </c>
      <c r="Y53" s="29">
        <f t="shared" si="28"/>
        <v>1343816.87</v>
      </c>
      <c r="Z53" s="29">
        <f t="shared" si="36"/>
        <v>0</v>
      </c>
      <c r="AA53" s="29">
        <f t="shared" si="36"/>
        <v>0</v>
      </c>
      <c r="AB53" s="29">
        <f t="shared" si="36"/>
        <v>0</v>
      </c>
      <c r="AC53" s="31">
        <f t="shared" si="1"/>
        <v>0</v>
      </c>
      <c r="AD53" s="31">
        <f t="shared" si="2"/>
        <v>0</v>
      </c>
      <c r="AE53" s="31">
        <f t="shared" si="3"/>
        <v>0</v>
      </c>
      <c r="AF53" s="31">
        <f t="shared" si="4"/>
        <v>0</v>
      </c>
      <c r="AG53" s="31">
        <f t="shared" si="5"/>
        <v>0</v>
      </c>
      <c r="AH53" s="31">
        <f t="shared" si="6"/>
        <v>0</v>
      </c>
      <c r="AI53" s="31">
        <f t="shared" si="7"/>
        <v>0</v>
      </c>
      <c r="AJ53" s="31">
        <f t="shared" si="8"/>
        <v>0</v>
      </c>
      <c r="AK53" s="31">
        <f t="shared" si="9"/>
        <v>0</v>
      </c>
      <c r="AL53" s="31">
        <f t="shared" si="10"/>
        <v>994010.1</v>
      </c>
      <c r="AM53" s="31">
        <f t="shared" si="11"/>
        <v>348777.18</v>
      </c>
      <c r="AN53" s="31">
        <f t="shared" si="12"/>
        <v>1029.5900000000001</v>
      </c>
      <c r="AO53" s="31">
        <f t="shared" si="13"/>
        <v>1343816.87</v>
      </c>
      <c r="AP53" s="29">
        <f t="shared" si="37"/>
        <v>1343816.87</v>
      </c>
      <c r="AQ53" s="29">
        <f t="shared" si="37"/>
        <v>0</v>
      </c>
      <c r="AR53" s="29">
        <f t="shared" si="37"/>
        <v>0</v>
      </c>
      <c r="AS53" s="29">
        <f t="shared" si="31"/>
        <v>0</v>
      </c>
      <c r="AT53" s="31">
        <f t="shared" si="14"/>
        <v>0</v>
      </c>
      <c r="AU53" s="31">
        <f t="shared" si="15"/>
        <v>0</v>
      </c>
      <c r="AV53" s="31">
        <f t="shared" si="16"/>
        <v>0</v>
      </c>
      <c r="AW53" s="31">
        <f t="shared" si="17"/>
        <v>0</v>
      </c>
      <c r="AX53" s="31">
        <f t="shared" si="18"/>
        <v>0</v>
      </c>
      <c r="AY53" s="31">
        <f t="shared" si="19"/>
        <v>0</v>
      </c>
      <c r="AZ53" s="31">
        <f t="shared" si="20"/>
        <v>0</v>
      </c>
      <c r="BA53" s="31">
        <f t="shared" si="21"/>
        <v>0</v>
      </c>
      <c r="BB53" s="31">
        <f t="shared" si="22"/>
        <v>0</v>
      </c>
      <c r="BC53" s="31">
        <f t="shared" si="23"/>
        <v>0</v>
      </c>
      <c r="BD53" s="31">
        <f t="shared" si="24"/>
        <v>0</v>
      </c>
      <c r="BE53" s="31">
        <f t="shared" si="25"/>
        <v>0</v>
      </c>
      <c r="BF53" s="31">
        <f t="shared" si="26"/>
        <v>0</v>
      </c>
      <c r="BG53" s="29">
        <f t="shared" si="35"/>
        <v>0</v>
      </c>
      <c r="BH53" s="29">
        <f t="shared" si="35"/>
        <v>0</v>
      </c>
      <c r="BI53" s="29">
        <f t="shared" si="35"/>
        <v>0</v>
      </c>
      <c r="BJ53" s="29">
        <f t="shared" si="35"/>
        <v>0</v>
      </c>
    </row>
    <row r="54" spans="1:62">
      <c r="A54" s="25" t="s">
        <v>135</v>
      </c>
      <c r="B54" s="25" t="s">
        <v>86</v>
      </c>
      <c r="C54" s="25" t="s">
        <v>102</v>
      </c>
      <c r="D54" s="25" t="s">
        <v>136</v>
      </c>
      <c r="E54" s="25" t="s">
        <v>42</v>
      </c>
      <c r="F54" s="25" t="s">
        <v>49</v>
      </c>
      <c r="G54" s="25" t="s">
        <v>61</v>
      </c>
      <c r="H54" s="25" t="s">
        <v>61</v>
      </c>
      <c r="I54" s="25">
        <v>2021</v>
      </c>
      <c r="J54" s="102">
        <v>0</v>
      </c>
      <c r="K54" s="102">
        <v>0</v>
      </c>
      <c r="L54" s="29">
        <v>0</v>
      </c>
      <c r="M54" s="29">
        <v>0</v>
      </c>
      <c r="N54" s="29">
        <v>0</v>
      </c>
      <c r="O54" s="29">
        <v>0</v>
      </c>
      <c r="P54" s="29">
        <v>0</v>
      </c>
      <c r="Q54" s="29">
        <v>0</v>
      </c>
      <c r="R54" s="29">
        <v>0</v>
      </c>
      <c r="S54" s="29">
        <v>0</v>
      </c>
      <c r="T54" s="29">
        <v>0</v>
      </c>
      <c r="U54" s="29">
        <v>527.31000000000006</v>
      </c>
      <c r="V54" s="29">
        <v>990.38000000000011</v>
      </c>
      <c r="W54" s="29">
        <v>0</v>
      </c>
      <c r="X54" s="29">
        <f t="shared" si="0"/>
        <v>1517.69</v>
      </c>
      <c r="Y54" s="29">
        <f t="shared" si="28"/>
        <v>1517.69</v>
      </c>
      <c r="Z54" s="29">
        <f t="shared" si="36"/>
        <v>0</v>
      </c>
      <c r="AA54" s="29">
        <f t="shared" si="36"/>
        <v>0</v>
      </c>
      <c r="AB54" s="29">
        <f t="shared" si="36"/>
        <v>0</v>
      </c>
      <c r="AC54" s="31">
        <f t="shared" si="1"/>
        <v>0</v>
      </c>
      <c r="AD54" s="31">
        <f t="shared" si="2"/>
        <v>0</v>
      </c>
      <c r="AE54" s="31">
        <f t="shared" si="3"/>
        <v>0</v>
      </c>
      <c r="AF54" s="31">
        <f t="shared" si="4"/>
        <v>0</v>
      </c>
      <c r="AG54" s="31">
        <f t="shared" si="5"/>
        <v>0</v>
      </c>
      <c r="AH54" s="31">
        <f t="shared" si="6"/>
        <v>0</v>
      </c>
      <c r="AI54" s="31">
        <f t="shared" si="7"/>
        <v>0</v>
      </c>
      <c r="AJ54" s="31">
        <f t="shared" si="8"/>
        <v>0</v>
      </c>
      <c r="AK54" s="31">
        <f t="shared" si="9"/>
        <v>0</v>
      </c>
      <c r="AL54" s="31">
        <f t="shared" si="10"/>
        <v>0</v>
      </c>
      <c r="AM54" s="31">
        <f t="shared" si="11"/>
        <v>0</v>
      </c>
      <c r="AN54" s="31">
        <f t="shared" si="12"/>
        <v>0</v>
      </c>
      <c r="AO54" s="31">
        <f t="shared" si="13"/>
        <v>0</v>
      </c>
      <c r="AP54" s="29">
        <f t="shared" si="37"/>
        <v>0</v>
      </c>
      <c r="AQ54" s="29">
        <f t="shared" si="37"/>
        <v>0</v>
      </c>
      <c r="AR54" s="29">
        <f t="shared" si="37"/>
        <v>0</v>
      </c>
      <c r="AS54" s="29">
        <f t="shared" si="31"/>
        <v>0</v>
      </c>
      <c r="AT54" s="31">
        <f t="shared" si="14"/>
        <v>0</v>
      </c>
      <c r="AU54" s="31">
        <f t="shared" si="15"/>
        <v>0</v>
      </c>
      <c r="AV54" s="31">
        <f t="shared" si="16"/>
        <v>0</v>
      </c>
      <c r="AW54" s="31">
        <f t="shared" si="17"/>
        <v>0</v>
      </c>
      <c r="AX54" s="31">
        <f t="shared" si="18"/>
        <v>0</v>
      </c>
      <c r="AY54" s="31">
        <f t="shared" si="19"/>
        <v>0</v>
      </c>
      <c r="AZ54" s="31">
        <f t="shared" si="20"/>
        <v>0</v>
      </c>
      <c r="BA54" s="31">
        <f t="shared" si="21"/>
        <v>0</v>
      </c>
      <c r="BB54" s="31">
        <f t="shared" si="22"/>
        <v>0</v>
      </c>
      <c r="BC54" s="31">
        <f t="shared" si="23"/>
        <v>0</v>
      </c>
      <c r="BD54" s="31">
        <f t="shared" si="24"/>
        <v>0</v>
      </c>
      <c r="BE54" s="31">
        <f t="shared" si="25"/>
        <v>0</v>
      </c>
      <c r="BF54" s="31">
        <f t="shared" si="26"/>
        <v>0</v>
      </c>
      <c r="BG54" s="29">
        <f t="shared" si="35"/>
        <v>0</v>
      </c>
      <c r="BH54" s="29">
        <f t="shared" si="35"/>
        <v>0</v>
      </c>
      <c r="BI54" s="29">
        <f t="shared" si="35"/>
        <v>0</v>
      </c>
      <c r="BJ54" s="29">
        <f t="shared" si="35"/>
        <v>0</v>
      </c>
    </row>
    <row r="55" spans="1:62">
      <c r="A55" s="25" t="s">
        <v>135</v>
      </c>
      <c r="B55" s="25" t="s">
        <v>86</v>
      </c>
      <c r="C55" s="25" t="s">
        <v>102</v>
      </c>
      <c r="D55" s="25" t="s">
        <v>136</v>
      </c>
      <c r="E55" s="25" t="s">
        <v>42</v>
      </c>
      <c r="F55" s="25" t="s">
        <v>43</v>
      </c>
      <c r="G55" s="25" t="s">
        <v>61</v>
      </c>
      <c r="H55" s="25" t="s">
        <v>61</v>
      </c>
      <c r="I55" s="25">
        <v>2021</v>
      </c>
      <c r="J55" s="102">
        <v>1</v>
      </c>
      <c r="K55" s="102">
        <v>0</v>
      </c>
      <c r="L55" s="29">
        <v>0</v>
      </c>
      <c r="M55" s="29">
        <v>0</v>
      </c>
      <c r="N55" s="29">
        <v>0</v>
      </c>
      <c r="O55" s="29">
        <v>0</v>
      </c>
      <c r="P55" s="29">
        <v>0</v>
      </c>
      <c r="Q55" s="29">
        <v>0</v>
      </c>
      <c r="R55" s="29">
        <v>0</v>
      </c>
      <c r="S55" s="29">
        <v>0</v>
      </c>
      <c r="T55" s="29">
        <v>0</v>
      </c>
      <c r="U55" s="29">
        <v>1207.8800000000001</v>
      </c>
      <c r="V55" s="29">
        <v>3815.84</v>
      </c>
      <c r="W55" s="29">
        <v>-1858.8700000000001</v>
      </c>
      <c r="X55" s="29">
        <f t="shared" si="0"/>
        <v>3164.8500000000004</v>
      </c>
      <c r="Y55" s="29">
        <f t="shared" si="28"/>
        <v>3164.8500000000004</v>
      </c>
      <c r="Z55" s="29">
        <f t="shared" si="36"/>
        <v>0</v>
      </c>
      <c r="AA55" s="29">
        <f t="shared" si="36"/>
        <v>0</v>
      </c>
      <c r="AB55" s="29">
        <f t="shared" si="36"/>
        <v>0</v>
      </c>
      <c r="AC55" s="31">
        <f t="shared" si="1"/>
        <v>0</v>
      </c>
      <c r="AD55" s="31">
        <f t="shared" si="2"/>
        <v>0</v>
      </c>
      <c r="AE55" s="31">
        <f t="shared" si="3"/>
        <v>0</v>
      </c>
      <c r="AF55" s="31">
        <f t="shared" si="4"/>
        <v>0</v>
      </c>
      <c r="AG55" s="31">
        <f t="shared" si="5"/>
        <v>0</v>
      </c>
      <c r="AH55" s="31">
        <f t="shared" si="6"/>
        <v>0</v>
      </c>
      <c r="AI55" s="31">
        <f t="shared" si="7"/>
        <v>0</v>
      </c>
      <c r="AJ55" s="31">
        <f t="shared" si="8"/>
        <v>0</v>
      </c>
      <c r="AK55" s="31">
        <f t="shared" si="9"/>
        <v>0</v>
      </c>
      <c r="AL55" s="31">
        <f t="shared" si="10"/>
        <v>1207.8800000000001</v>
      </c>
      <c r="AM55" s="31">
        <f t="shared" si="11"/>
        <v>3815.84</v>
      </c>
      <c r="AN55" s="31">
        <f t="shared" si="12"/>
        <v>-1858.8700000000001</v>
      </c>
      <c r="AO55" s="31">
        <f t="shared" si="13"/>
        <v>3164.8500000000004</v>
      </c>
      <c r="AP55" s="29">
        <f t="shared" si="37"/>
        <v>3164.8500000000004</v>
      </c>
      <c r="AQ55" s="29">
        <f t="shared" si="37"/>
        <v>0</v>
      </c>
      <c r="AR55" s="29">
        <f t="shared" si="37"/>
        <v>0</v>
      </c>
      <c r="AS55" s="29">
        <f t="shared" si="31"/>
        <v>0</v>
      </c>
      <c r="AT55" s="31">
        <f t="shared" si="14"/>
        <v>0</v>
      </c>
      <c r="AU55" s="31">
        <f t="shared" si="15"/>
        <v>0</v>
      </c>
      <c r="AV55" s="31">
        <f t="shared" si="16"/>
        <v>0</v>
      </c>
      <c r="AW55" s="31">
        <f t="shared" si="17"/>
        <v>0</v>
      </c>
      <c r="AX55" s="31">
        <f t="shared" si="18"/>
        <v>0</v>
      </c>
      <c r="AY55" s="31">
        <f t="shared" si="19"/>
        <v>0</v>
      </c>
      <c r="AZ55" s="31">
        <f t="shared" si="20"/>
        <v>0</v>
      </c>
      <c r="BA55" s="31">
        <f t="shared" si="21"/>
        <v>0</v>
      </c>
      <c r="BB55" s="31">
        <f t="shared" si="22"/>
        <v>0</v>
      </c>
      <c r="BC55" s="31">
        <f t="shared" si="23"/>
        <v>0</v>
      </c>
      <c r="BD55" s="31">
        <f t="shared" si="24"/>
        <v>0</v>
      </c>
      <c r="BE55" s="31">
        <f t="shared" si="25"/>
        <v>0</v>
      </c>
      <c r="BF55" s="31">
        <f t="shared" si="26"/>
        <v>0</v>
      </c>
      <c r="BG55" s="29">
        <f t="shared" si="35"/>
        <v>0</v>
      </c>
      <c r="BH55" s="29">
        <f t="shared" si="35"/>
        <v>0</v>
      </c>
      <c r="BI55" s="29">
        <f t="shared" si="35"/>
        <v>0</v>
      </c>
      <c r="BJ55" s="29">
        <f t="shared" si="35"/>
        <v>0</v>
      </c>
    </row>
    <row r="56" spans="1:62">
      <c r="A56" s="25" t="s">
        <v>135</v>
      </c>
      <c r="B56" s="25" t="s">
        <v>95</v>
      </c>
      <c r="C56" s="25" t="s">
        <v>102</v>
      </c>
      <c r="D56" s="25" t="s">
        <v>168</v>
      </c>
      <c r="E56" s="25" t="s">
        <v>42</v>
      </c>
      <c r="F56" s="25" t="s">
        <v>43</v>
      </c>
      <c r="G56" s="25" t="s">
        <v>61</v>
      </c>
      <c r="H56" s="25" t="s">
        <v>61</v>
      </c>
      <c r="I56" s="25">
        <v>2021</v>
      </c>
      <c r="J56" s="102">
        <v>1</v>
      </c>
      <c r="K56" s="102">
        <v>0</v>
      </c>
      <c r="L56" s="29">
        <v>0</v>
      </c>
      <c r="M56" s="29">
        <v>0</v>
      </c>
      <c r="N56" s="29">
        <v>0</v>
      </c>
      <c r="O56" s="29">
        <v>0</v>
      </c>
      <c r="P56" s="29">
        <v>0</v>
      </c>
      <c r="Q56" s="29">
        <v>0</v>
      </c>
      <c r="R56" s="29">
        <v>0</v>
      </c>
      <c r="S56" s="29">
        <v>0</v>
      </c>
      <c r="T56" s="29">
        <v>0</v>
      </c>
      <c r="U56" s="29">
        <v>86860.57</v>
      </c>
      <c r="V56" s="29">
        <v>68433.470000000016</v>
      </c>
      <c r="W56" s="29">
        <v>98714.02</v>
      </c>
      <c r="X56" s="29">
        <f t="shared" si="0"/>
        <v>254008.06000000006</v>
      </c>
      <c r="Y56" s="29">
        <f t="shared" si="28"/>
        <v>254008.06000000006</v>
      </c>
      <c r="Z56" s="29">
        <f t="shared" si="36"/>
        <v>0</v>
      </c>
      <c r="AA56" s="29">
        <f t="shared" si="36"/>
        <v>0</v>
      </c>
      <c r="AB56" s="29">
        <f t="shared" si="36"/>
        <v>0</v>
      </c>
      <c r="AC56" s="31">
        <f t="shared" si="1"/>
        <v>0</v>
      </c>
      <c r="AD56" s="31">
        <f t="shared" si="2"/>
        <v>0</v>
      </c>
      <c r="AE56" s="31">
        <f t="shared" si="3"/>
        <v>0</v>
      </c>
      <c r="AF56" s="31">
        <f t="shared" si="4"/>
        <v>0</v>
      </c>
      <c r="AG56" s="31">
        <f t="shared" si="5"/>
        <v>0</v>
      </c>
      <c r="AH56" s="31">
        <f t="shared" si="6"/>
        <v>0</v>
      </c>
      <c r="AI56" s="31">
        <f t="shared" si="7"/>
        <v>0</v>
      </c>
      <c r="AJ56" s="31">
        <f t="shared" si="8"/>
        <v>0</v>
      </c>
      <c r="AK56" s="31">
        <f t="shared" si="9"/>
        <v>0</v>
      </c>
      <c r="AL56" s="31">
        <f t="shared" si="10"/>
        <v>86860.57</v>
      </c>
      <c r="AM56" s="31">
        <f t="shared" si="11"/>
        <v>68433.470000000016</v>
      </c>
      <c r="AN56" s="31">
        <f t="shared" si="12"/>
        <v>98714.02</v>
      </c>
      <c r="AO56" s="31">
        <f t="shared" si="13"/>
        <v>254008.06000000006</v>
      </c>
      <c r="AP56" s="29">
        <f t="shared" si="37"/>
        <v>254008.06000000006</v>
      </c>
      <c r="AQ56" s="29">
        <f t="shared" si="37"/>
        <v>0</v>
      </c>
      <c r="AR56" s="29">
        <f t="shared" si="37"/>
        <v>0</v>
      </c>
      <c r="AS56" s="29">
        <f t="shared" si="31"/>
        <v>0</v>
      </c>
      <c r="AT56" s="31">
        <f t="shared" si="14"/>
        <v>0</v>
      </c>
      <c r="AU56" s="31">
        <f t="shared" si="15"/>
        <v>0</v>
      </c>
      <c r="AV56" s="31">
        <f t="shared" si="16"/>
        <v>0</v>
      </c>
      <c r="AW56" s="31">
        <f t="shared" si="17"/>
        <v>0</v>
      </c>
      <c r="AX56" s="31">
        <f t="shared" si="18"/>
        <v>0</v>
      </c>
      <c r="AY56" s="31">
        <f t="shared" si="19"/>
        <v>0</v>
      </c>
      <c r="AZ56" s="31">
        <f t="shared" si="20"/>
        <v>0</v>
      </c>
      <c r="BA56" s="31">
        <f t="shared" si="21"/>
        <v>0</v>
      </c>
      <c r="BB56" s="31">
        <f t="shared" si="22"/>
        <v>0</v>
      </c>
      <c r="BC56" s="31">
        <f t="shared" si="23"/>
        <v>0</v>
      </c>
      <c r="BD56" s="31">
        <f t="shared" si="24"/>
        <v>0</v>
      </c>
      <c r="BE56" s="31">
        <f t="shared" si="25"/>
        <v>0</v>
      </c>
      <c r="BF56" s="31">
        <f t="shared" si="26"/>
        <v>0</v>
      </c>
      <c r="BG56" s="29">
        <f t="shared" si="35"/>
        <v>0</v>
      </c>
      <c r="BH56" s="29">
        <f t="shared" si="35"/>
        <v>0</v>
      </c>
      <c r="BI56" s="29">
        <f t="shared" si="35"/>
        <v>0</v>
      </c>
      <c r="BJ56" s="29">
        <f t="shared" si="35"/>
        <v>0</v>
      </c>
    </row>
    <row r="57" spans="1:62">
      <c r="A57" s="25" t="s">
        <v>135</v>
      </c>
      <c r="B57" s="25" t="s">
        <v>95</v>
      </c>
      <c r="C57" s="25" t="s">
        <v>87</v>
      </c>
      <c r="D57" s="25" t="s">
        <v>182</v>
      </c>
      <c r="E57" s="25" t="s">
        <v>42</v>
      </c>
      <c r="F57" s="25" t="s">
        <v>43</v>
      </c>
      <c r="G57" s="25" t="s">
        <v>61</v>
      </c>
      <c r="H57" s="25" t="s">
        <v>61</v>
      </c>
      <c r="I57" s="25">
        <v>2021</v>
      </c>
      <c r="J57" s="102">
        <v>1</v>
      </c>
      <c r="K57" s="102">
        <v>0</v>
      </c>
      <c r="L57" s="29">
        <v>0</v>
      </c>
      <c r="M57" s="29">
        <v>0</v>
      </c>
      <c r="N57" s="29">
        <v>0</v>
      </c>
      <c r="O57" s="29">
        <v>0</v>
      </c>
      <c r="P57" s="29">
        <v>0</v>
      </c>
      <c r="Q57" s="29">
        <v>0</v>
      </c>
      <c r="R57" s="29">
        <v>0</v>
      </c>
      <c r="S57" s="29">
        <v>0</v>
      </c>
      <c r="T57" s="29">
        <v>0</v>
      </c>
      <c r="U57" s="29">
        <v>6094.66</v>
      </c>
      <c r="V57" s="29">
        <v>70514.33</v>
      </c>
      <c r="W57" s="29">
        <v>35771.57</v>
      </c>
      <c r="X57" s="29">
        <f t="shared" si="0"/>
        <v>112380.56</v>
      </c>
      <c r="Y57" s="29">
        <f t="shared" si="28"/>
        <v>112380.56</v>
      </c>
      <c r="Z57" s="29">
        <f t="shared" si="36"/>
        <v>0</v>
      </c>
      <c r="AA57" s="29">
        <f t="shared" si="36"/>
        <v>0</v>
      </c>
      <c r="AB57" s="29">
        <f t="shared" si="36"/>
        <v>0</v>
      </c>
      <c r="AC57" s="31">
        <f t="shared" si="1"/>
        <v>0</v>
      </c>
      <c r="AD57" s="31">
        <f t="shared" si="2"/>
        <v>0</v>
      </c>
      <c r="AE57" s="31">
        <f t="shared" si="3"/>
        <v>0</v>
      </c>
      <c r="AF57" s="31">
        <f t="shared" si="4"/>
        <v>0</v>
      </c>
      <c r="AG57" s="31">
        <f t="shared" si="5"/>
        <v>0</v>
      </c>
      <c r="AH57" s="31">
        <f t="shared" si="6"/>
        <v>0</v>
      </c>
      <c r="AI57" s="31">
        <f t="shared" si="7"/>
        <v>0</v>
      </c>
      <c r="AJ57" s="31">
        <f t="shared" si="8"/>
        <v>0</v>
      </c>
      <c r="AK57" s="31">
        <f t="shared" si="9"/>
        <v>0</v>
      </c>
      <c r="AL57" s="31">
        <f t="shared" si="10"/>
        <v>6094.66</v>
      </c>
      <c r="AM57" s="31">
        <f t="shared" si="11"/>
        <v>70514.33</v>
      </c>
      <c r="AN57" s="31">
        <f t="shared" si="12"/>
        <v>35771.57</v>
      </c>
      <c r="AO57" s="31">
        <f t="shared" si="13"/>
        <v>112380.56</v>
      </c>
      <c r="AP57" s="29">
        <f t="shared" si="37"/>
        <v>112380.56</v>
      </c>
      <c r="AQ57" s="29">
        <f t="shared" si="37"/>
        <v>0</v>
      </c>
      <c r="AR57" s="29">
        <f t="shared" si="37"/>
        <v>0</v>
      </c>
      <c r="AS57" s="29">
        <f t="shared" si="31"/>
        <v>0</v>
      </c>
      <c r="AT57" s="31">
        <f t="shared" si="14"/>
        <v>0</v>
      </c>
      <c r="AU57" s="31">
        <f t="shared" si="15"/>
        <v>0</v>
      </c>
      <c r="AV57" s="31">
        <f t="shared" si="16"/>
        <v>0</v>
      </c>
      <c r="AW57" s="31">
        <f t="shared" si="17"/>
        <v>0</v>
      </c>
      <c r="AX57" s="31">
        <f t="shared" si="18"/>
        <v>0</v>
      </c>
      <c r="AY57" s="31">
        <f t="shared" si="19"/>
        <v>0</v>
      </c>
      <c r="AZ57" s="31">
        <f t="shared" si="20"/>
        <v>0</v>
      </c>
      <c r="BA57" s="31">
        <f t="shared" si="21"/>
        <v>0</v>
      </c>
      <c r="BB57" s="31">
        <f t="shared" si="22"/>
        <v>0</v>
      </c>
      <c r="BC57" s="31">
        <f t="shared" si="23"/>
        <v>0</v>
      </c>
      <c r="BD57" s="31">
        <f t="shared" si="24"/>
        <v>0</v>
      </c>
      <c r="BE57" s="31">
        <f t="shared" si="25"/>
        <v>0</v>
      </c>
      <c r="BF57" s="31">
        <f t="shared" si="26"/>
        <v>0</v>
      </c>
      <c r="BG57" s="29">
        <f t="shared" si="35"/>
        <v>0</v>
      </c>
      <c r="BH57" s="29">
        <f t="shared" si="35"/>
        <v>0</v>
      </c>
      <c r="BI57" s="29">
        <f t="shared" si="35"/>
        <v>0</v>
      </c>
      <c r="BJ57" s="29">
        <f t="shared" si="35"/>
        <v>0</v>
      </c>
    </row>
    <row r="58" spans="1:62">
      <c r="A58" s="25" t="s">
        <v>135</v>
      </c>
      <c r="B58" s="25" t="s">
        <v>91</v>
      </c>
      <c r="C58" s="25" t="s">
        <v>91</v>
      </c>
      <c r="D58" s="25" t="s">
        <v>147</v>
      </c>
      <c r="E58" s="25" t="s">
        <v>42</v>
      </c>
      <c r="F58" s="25" t="s">
        <v>46</v>
      </c>
      <c r="G58" s="25" t="s">
        <v>55</v>
      </c>
      <c r="H58" s="25" t="s">
        <v>55</v>
      </c>
      <c r="I58" s="25">
        <v>2021</v>
      </c>
      <c r="J58" s="102">
        <v>0.65539999999999998</v>
      </c>
      <c r="K58" s="102">
        <v>0</v>
      </c>
      <c r="L58" s="29">
        <v>0</v>
      </c>
      <c r="M58" s="29">
        <v>0</v>
      </c>
      <c r="N58" s="29">
        <v>0</v>
      </c>
      <c r="O58" s="29">
        <v>0</v>
      </c>
      <c r="P58" s="29">
        <v>0</v>
      </c>
      <c r="Q58" s="29">
        <v>0</v>
      </c>
      <c r="R58" s="29">
        <v>0</v>
      </c>
      <c r="S58" s="29">
        <v>0</v>
      </c>
      <c r="T58" s="29">
        <v>0</v>
      </c>
      <c r="U58" s="29">
        <v>0</v>
      </c>
      <c r="V58" s="29">
        <v>0</v>
      </c>
      <c r="W58" s="29">
        <v>38249.339999999967</v>
      </c>
      <c r="X58" s="29">
        <f t="shared" si="0"/>
        <v>38249.339999999967</v>
      </c>
      <c r="Y58" s="29">
        <f t="shared" si="28"/>
        <v>38249.339999999967</v>
      </c>
      <c r="Z58" s="29">
        <f t="shared" si="36"/>
        <v>0</v>
      </c>
      <c r="AA58" s="29">
        <f t="shared" si="36"/>
        <v>0</v>
      </c>
      <c r="AB58" s="29">
        <f t="shared" si="36"/>
        <v>0</v>
      </c>
      <c r="AC58" s="31">
        <f t="shared" si="1"/>
        <v>0</v>
      </c>
      <c r="AD58" s="31">
        <f t="shared" si="2"/>
        <v>0</v>
      </c>
      <c r="AE58" s="31">
        <f t="shared" si="3"/>
        <v>0</v>
      </c>
      <c r="AF58" s="31">
        <f t="shared" si="4"/>
        <v>0</v>
      </c>
      <c r="AG58" s="31">
        <f t="shared" si="5"/>
        <v>0</v>
      </c>
      <c r="AH58" s="31">
        <f t="shared" si="6"/>
        <v>0</v>
      </c>
      <c r="AI58" s="31">
        <f t="shared" si="7"/>
        <v>0</v>
      </c>
      <c r="AJ58" s="31">
        <f t="shared" si="8"/>
        <v>0</v>
      </c>
      <c r="AK58" s="31">
        <f t="shared" si="9"/>
        <v>0</v>
      </c>
      <c r="AL58" s="31">
        <f t="shared" si="10"/>
        <v>0</v>
      </c>
      <c r="AM58" s="31">
        <f t="shared" si="11"/>
        <v>0</v>
      </c>
      <c r="AN58" s="31">
        <f t="shared" si="12"/>
        <v>25068.617435999979</v>
      </c>
      <c r="AO58" s="31">
        <f t="shared" si="13"/>
        <v>25068.617435999979</v>
      </c>
      <c r="AP58" s="29">
        <f t="shared" si="37"/>
        <v>25068.617435999979</v>
      </c>
      <c r="AQ58" s="29">
        <f t="shared" si="37"/>
        <v>0</v>
      </c>
      <c r="AR58" s="29">
        <f t="shared" si="37"/>
        <v>0</v>
      </c>
      <c r="AS58" s="29">
        <f t="shared" si="31"/>
        <v>0</v>
      </c>
      <c r="AT58" s="31">
        <f t="shared" si="14"/>
        <v>0</v>
      </c>
      <c r="AU58" s="31">
        <f t="shared" si="15"/>
        <v>0</v>
      </c>
      <c r="AV58" s="31">
        <f t="shared" si="16"/>
        <v>0</v>
      </c>
      <c r="AW58" s="31">
        <f t="shared" si="17"/>
        <v>0</v>
      </c>
      <c r="AX58" s="31">
        <f t="shared" si="18"/>
        <v>0</v>
      </c>
      <c r="AY58" s="31">
        <f t="shared" si="19"/>
        <v>0</v>
      </c>
      <c r="AZ58" s="31">
        <f t="shared" si="20"/>
        <v>0</v>
      </c>
      <c r="BA58" s="31">
        <f t="shared" si="21"/>
        <v>0</v>
      </c>
      <c r="BB58" s="31">
        <f t="shared" si="22"/>
        <v>0</v>
      </c>
      <c r="BC58" s="31">
        <f t="shared" si="23"/>
        <v>0</v>
      </c>
      <c r="BD58" s="31">
        <f t="shared" si="24"/>
        <v>0</v>
      </c>
      <c r="BE58" s="31">
        <f t="shared" si="25"/>
        <v>0</v>
      </c>
      <c r="BF58" s="31">
        <f t="shared" si="26"/>
        <v>0</v>
      </c>
      <c r="BG58" s="29">
        <f t="shared" si="35"/>
        <v>0</v>
      </c>
      <c r="BH58" s="29">
        <f t="shared" si="35"/>
        <v>0</v>
      </c>
      <c r="BI58" s="29">
        <f t="shared" si="35"/>
        <v>0</v>
      </c>
      <c r="BJ58" s="29">
        <f t="shared" si="35"/>
        <v>0</v>
      </c>
    </row>
    <row r="59" spans="1:62">
      <c r="A59" s="25" t="s">
        <v>135</v>
      </c>
      <c r="B59" s="25" t="s">
        <v>91</v>
      </c>
      <c r="C59" s="25" t="s">
        <v>91</v>
      </c>
      <c r="D59" s="25" t="s">
        <v>147</v>
      </c>
      <c r="E59" s="25" t="s">
        <v>42</v>
      </c>
      <c r="F59" s="25" t="s">
        <v>49</v>
      </c>
      <c r="G59" s="25" t="s">
        <v>61</v>
      </c>
      <c r="H59" s="25" t="s">
        <v>61</v>
      </c>
      <c r="I59" s="25">
        <v>2021</v>
      </c>
      <c r="J59" s="102">
        <v>0</v>
      </c>
      <c r="K59" s="102">
        <v>0</v>
      </c>
      <c r="L59" s="29">
        <v>0</v>
      </c>
      <c r="M59" s="29">
        <v>0</v>
      </c>
      <c r="N59" s="29">
        <v>0</v>
      </c>
      <c r="O59" s="29">
        <v>0</v>
      </c>
      <c r="P59" s="29">
        <v>0</v>
      </c>
      <c r="Q59" s="29">
        <v>0</v>
      </c>
      <c r="R59" s="29">
        <v>0</v>
      </c>
      <c r="S59" s="29">
        <v>0</v>
      </c>
      <c r="T59" s="29">
        <v>0</v>
      </c>
      <c r="U59" s="29">
        <v>14900.209999999988</v>
      </c>
      <c r="V59" s="29">
        <v>16444.769999999997</v>
      </c>
      <c r="W59" s="29">
        <v>81306.699999999953</v>
      </c>
      <c r="X59" s="29">
        <f t="shared" si="0"/>
        <v>112651.67999999993</v>
      </c>
      <c r="Y59" s="29">
        <f t="shared" si="28"/>
        <v>112651.67999999993</v>
      </c>
      <c r="Z59" s="29">
        <f t="shared" si="36"/>
        <v>0</v>
      </c>
      <c r="AA59" s="29">
        <f t="shared" si="36"/>
        <v>0</v>
      </c>
      <c r="AB59" s="29">
        <f t="shared" si="36"/>
        <v>0</v>
      </c>
      <c r="AC59" s="31">
        <f t="shared" si="1"/>
        <v>0</v>
      </c>
      <c r="AD59" s="31">
        <f t="shared" si="2"/>
        <v>0</v>
      </c>
      <c r="AE59" s="31">
        <f t="shared" si="3"/>
        <v>0</v>
      </c>
      <c r="AF59" s="31">
        <f t="shared" si="4"/>
        <v>0</v>
      </c>
      <c r="AG59" s="31">
        <f t="shared" si="5"/>
        <v>0</v>
      </c>
      <c r="AH59" s="31">
        <f t="shared" si="6"/>
        <v>0</v>
      </c>
      <c r="AI59" s="31">
        <f t="shared" si="7"/>
        <v>0</v>
      </c>
      <c r="AJ59" s="31">
        <f t="shared" si="8"/>
        <v>0</v>
      </c>
      <c r="AK59" s="31">
        <f t="shared" si="9"/>
        <v>0</v>
      </c>
      <c r="AL59" s="31">
        <f t="shared" si="10"/>
        <v>0</v>
      </c>
      <c r="AM59" s="31">
        <f t="shared" si="11"/>
        <v>0</v>
      </c>
      <c r="AN59" s="31">
        <f t="shared" si="12"/>
        <v>0</v>
      </c>
      <c r="AO59" s="31">
        <f t="shared" si="13"/>
        <v>0</v>
      </c>
      <c r="AP59" s="29">
        <f t="shared" si="37"/>
        <v>0</v>
      </c>
      <c r="AQ59" s="29">
        <f t="shared" si="37"/>
        <v>0</v>
      </c>
      <c r="AR59" s="29">
        <f t="shared" si="37"/>
        <v>0</v>
      </c>
      <c r="AS59" s="29">
        <f t="shared" si="31"/>
        <v>0</v>
      </c>
      <c r="AT59" s="31">
        <f t="shared" si="14"/>
        <v>0</v>
      </c>
      <c r="AU59" s="31">
        <f t="shared" si="15"/>
        <v>0</v>
      </c>
      <c r="AV59" s="31">
        <f t="shared" si="16"/>
        <v>0</v>
      </c>
      <c r="AW59" s="31">
        <f t="shared" si="17"/>
        <v>0</v>
      </c>
      <c r="AX59" s="31">
        <f t="shared" si="18"/>
        <v>0</v>
      </c>
      <c r="AY59" s="31">
        <f t="shared" si="19"/>
        <v>0</v>
      </c>
      <c r="AZ59" s="31">
        <f t="shared" si="20"/>
        <v>0</v>
      </c>
      <c r="BA59" s="31">
        <f t="shared" si="21"/>
        <v>0</v>
      </c>
      <c r="BB59" s="31">
        <f t="shared" si="22"/>
        <v>0</v>
      </c>
      <c r="BC59" s="31">
        <f t="shared" si="23"/>
        <v>0</v>
      </c>
      <c r="BD59" s="31">
        <f t="shared" si="24"/>
        <v>0</v>
      </c>
      <c r="BE59" s="31">
        <f t="shared" si="25"/>
        <v>0</v>
      </c>
      <c r="BF59" s="31">
        <f t="shared" si="26"/>
        <v>0</v>
      </c>
      <c r="BG59" s="29">
        <f t="shared" si="35"/>
        <v>0</v>
      </c>
      <c r="BH59" s="29">
        <f t="shared" si="35"/>
        <v>0</v>
      </c>
      <c r="BI59" s="29">
        <f t="shared" si="35"/>
        <v>0</v>
      </c>
      <c r="BJ59" s="29">
        <f t="shared" si="35"/>
        <v>0</v>
      </c>
    </row>
    <row r="60" spans="1:62">
      <c r="A60" s="25" t="s">
        <v>135</v>
      </c>
      <c r="B60" s="25" t="s">
        <v>91</v>
      </c>
      <c r="C60" s="25" t="s">
        <v>91</v>
      </c>
      <c r="D60" s="25" t="s">
        <v>147</v>
      </c>
      <c r="E60" s="25" t="s">
        <v>42</v>
      </c>
      <c r="F60" s="25" t="s">
        <v>43</v>
      </c>
      <c r="G60" s="25" t="s">
        <v>61</v>
      </c>
      <c r="H60" s="25" t="s">
        <v>61</v>
      </c>
      <c r="I60" s="25">
        <v>2021</v>
      </c>
      <c r="J60" s="102">
        <v>1</v>
      </c>
      <c r="K60" s="102">
        <v>0</v>
      </c>
      <c r="L60" s="29">
        <v>0</v>
      </c>
      <c r="M60" s="29">
        <v>0</v>
      </c>
      <c r="N60" s="29">
        <v>0</v>
      </c>
      <c r="O60" s="29">
        <v>0</v>
      </c>
      <c r="P60" s="29">
        <v>0</v>
      </c>
      <c r="Q60" s="29">
        <v>0</v>
      </c>
      <c r="R60" s="29">
        <v>0</v>
      </c>
      <c r="S60" s="29">
        <v>0</v>
      </c>
      <c r="T60" s="29">
        <v>0</v>
      </c>
      <c r="U60" s="29">
        <v>519144.13000000006</v>
      </c>
      <c r="V60" s="29">
        <v>152440.27000000002</v>
      </c>
      <c r="W60" s="29">
        <v>652818.02999999991</v>
      </c>
      <c r="X60" s="29">
        <f t="shared" si="0"/>
        <v>1324402.4300000002</v>
      </c>
      <c r="Y60" s="29">
        <f t="shared" si="28"/>
        <v>1324402.4300000002</v>
      </c>
      <c r="Z60" s="29">
        <f t="shared" si="36"/>
        <v>0</v>
      </c>
      <c r="AA60" s="29">
        <f t="shared" si="36"/>
        <v>0</v>
      </c>
      <c r="AB60" s="29">
        <f t="shared" si="36"/>
        <v>0</v>
      </c>
      <c r="AC60" s="31">
        <f t="shared" si="1"/>
        <v>0</v>
      </c>
      <c r="AD60" s="31">
        <f t="shared" si="2"/>
        <v>0</v>
      </c>
      <c r="AE60" s="31">
        <f t="shared" si="3"/>
        <v>0</v>
      </c>
      <c r="AF60" s="31">
        <f t="shared" si="4"/>
        <v>0</v>
      </c>
      <c r="AG60" s="31">
        <f t="shared" si="5"/>
        <v>0</v>
      </c>
      <c r="AH60" s="31">
        <f t="shared" si="6"/>
        <v>0</v>
      </c>
      <c r="AI60" s="31">
        <f t="shared" si="7"/>
        <v>0</v>
      </c>
      <c r="AJ60" s="31">
        <f t="shared" si="8"/>
        <v>0</v>
      </c>
      <c r="AK60" s="31">
        <f t="shared" si="9"/>
        <v>0</v>
      </c>
      <c r="AL60" s="31">
        <f t="shared" si="10"/>
        <v>519144.13000000006</v>
      </c>
      <c r="AM60" s="31">
        <f t="shared" si="11"/>
        <v>152440.27000000002</v>
      </c>
      <c r="AN60" s="31">
        <f t="shared" si="12"/>
        <v>652818.02999999991</v>
      </c>
      <c r="AO60" s="31">
        <f t="shared" si="13"/>
        <v>1324402.4300000002</v>
      </c>
      <c r="AP60" s="29">
        <f t="shared" si="37"/>
        <v>1324402.4300000002</v>
      </c>
      <c r="AQ60" s="29">
        <f t="shared" si="37"/>
        <v>0</v>
      </c>
      <c r="AR60" s="29">
        <f t="shared" si="37"/>
        <v>0</v>
      </c>
      <c r="AS60" s="29">
        <f t="shared" si="31"/>
        <v>0</v>
      </c>
      <c r="AT60" s="31">
        <f t="shared" si="14"/>
        <v>0</v>
      </c>
      <c r="AU60" s="31">
        <f t="shared" si="15"/>
        <v>0</v>
      </c>
      <c r="AV60" s="31">
        <f t="shared" si="16"/>
        <v>0</v>
      </c>
      <c r="AW60" s="31">
        <f t="shared" si="17"/>
        <v>0</v>
      </c>
      <c r="AX60" s="31">
        <f t="shared" si="18"/>
        <v>0</v>
      </c>
      <c r="AY60" s="31">
        <f t="shared" si="19"/>
        <v>0</v>
      </c>
      <c r="AZ60" s="31">
        <f t="shared" si="20"/>
        <v>0</v>
      </c>
      <c r="BA60" s="31">
        <f t="shared" si="21"/>
        <v>0</v>
      </c>
      <c r="BB60" s="31">
        <f t="shared" si="22"/>
        <v>0</v>
      </c>
      <c r="BC60" s="31">
        <f t="shared" si="23"/>
        <v>0</v>
      </c>
      <c r="BD60" s="31">
        <f t="shared" si="24"/>
        <v>0</v>
      </c>
      <c r="BE60" s="31">
        <f t="shared" si="25"/>
        <v>0</v>
      </c>
      <c r="BF60" s="31">
        <f t="shared" si="26"/>
        <v>0</v>
      </c>
      <c r="BG60" s="29">
        <f t="shared" si="35"/>
        <v>0</v>
      </c>
      <c r="BH60" s="29">
        <f t="shared" si="35"/>
        <v>0</v>
      </c>
      <c r="BI60" s="29">
        <f t="shared" si="35"/>
        <v>0</v>
      </c>
      <c r="BJ60" s="29">
        <f t="shared" si="35"/>
        <v>0</v>
      </c>
    </row>
    <row r="61" spans="1:62">
      <c r="A61" s="25" t="s">
        <v>135</v>
      </c>
      <c r="B61" s="25" t="s">
        <v>95</v>
      </c>
      <c r="C61" s="25" t="s">
        <v>96</v>
      </c>
      <c r="D61" s="25" t="s">
        <v>179</v>
      </c>
      <c r="E61" s="25" t="s">
        <v>42</v>
      </c>
      <c r="F61" s="25" t="s">
        <v>46</v>
      </c>
      <c r="G61" s="25" t="s">
        <v>55</v>
      </c>
      <c r="H61" s="25" t="s">
        <v>55</v>
      </c>
      <c r="I61" s="25">
        <v>2021</v>
      </c>
      <c r="J61" s="102">
        <v>0.65539999999999998</v>
      </c>
      <c r="K61" s="102">
        <v>0</v>
      </c>
      <c r="L61" s="29">
        <v>0</v>
      </c>
      <c r="M61" s="29">
        <v>0</v>
      </c>
      <c r="N61" s="29">
        <v>0</v>
      </c>
      <c r="O61" s="29">
        <v>0</v>
      </c>
      <c r="P61" s="29">
        <v>0</v>
      </c>
      <c r="Q61" s="29">
        <v>0</v>
      </c>
      <c r="R61" s="29">
        <v>0</v>
      </c>
      <c r="S61" s="29">
        <v>0</v>
      </c>
      <c r="T61" s="29">
        <v>0</v>
      </c>
      <c r="U61" s="29">
        <v>173147.89</v>
      </c>
      <c r="V61" s="29">
        <v>111161.65000000001</v>
      </c>
      <c r="W61" s="29">
        <v>98691.63</v>
      </c>
      <c r="X61" s="29">
        <f t="shared" si="0"/>
        <v>383001.17000000004</v>
      </c>
      <c r="Y61" s="29">
        <f t="shared" si="28"/>
        <v>383001.17000000004</v>
      </c>
      <c r="Z61" s="29">
        <f t="shared" si="36"/>
        <v>0</v>
      </c>
      <c r="AA61" s="29">
        <f t="shared" si="36"/>
        <v>0</v>
      </c>
      <c r="AB61" s="29">
        <f t="shared" si="36"/>
        <v>0</v>
      </c>
      <c r="AC61" s="31">
        <f t="shared" si="1"/>
        <v>0</v>
      </c>
      <c r="AD61" s="31">
        <f t="shared" si="2"/>
        <v>0</v>
      </c>
      <c r="AE61" s="31">
        <f t="shared" si="3"/>
        <v>0</v>
      </c>
      <c r="AF61" s="31">
        <f t="shared" si="4"/>
        <v>0</v>
      </c>
      <c r="AG61" s="31">
        <f t="shared" si="5"/>
        <v>0</v>
      </c>
      <c r="AH61" s="31">
        <f t="shared" si="6"/>
        <v>0</v>
      </c>
      <c r="AI61" s="31">
        <f t="shared" si="7"/>
        <v>0</v>
      </c>
      <c r="AJ61" s="31">
        <f t="shared" si="8"/>
        <v>0</v>
      </c>
      <c r="AK61" s="31">
        <f t="shared" si="9"/>
        <v>0</v>
      </c>
      <c r="AL61" s="31">
        <f t="shared" si="10"/>
        <v>113481.127106</v>
      </c>
      <c r="AM61" s="31">
        <f t="shared" si="11"/>
        <v>72855.345410000009</v>
      </c>
      <c r="AN61" s="31">
        <f t="shared" si="12"/>
        <v>64682.494301999999</v>
      </c>
      <c r="AO61" s="31">
        <f t="shared" si="13"/>
        <v>251018.96681800002</v>
      </c>
      <c r="AP61" s="29">
        <f t="shared" si="37"/>
        <v>251018.96681800002</v>
      </c>
      <c r="AQ61" s="29">
        <f t="shared" si="37"/>
        <v>0</v>
      </c>
      <c r="AR61" s="29">
        <f t="shared" si="37"/>
        <v>0</v>
      </c>
      <c r="AS61" s="29">
        <f t="shared" si="31"/>
        <v>0</v>
      </c>
      <c r="AT61" s="31">
        <f t="shared" si="14"/>
        <v>0</v>
      </c>
      <c r="AU61" s="31">
        <f t="shared" si="15"/>
        <v>0</v>
      </c>
      <c r="AV61" s="31">
        <f t="shared" si="16"/>
        <v>0</v>
      </c>
      <c r="AW61" s="31">
        <f t="shared" si="17"/>
        <v>0</v>
      </c>
      <c r="AX61" s="31">
        <f t="shared" si="18"/>
        <v>0</v>
      </c>
      <c r="AY61" s="31">
        <f t="shared" si="19"/>
        <v>0</v>
      </c>
      <c r="AZ61" s="31">
        <f t="shared" si="20"/>
        <v>0</v>
      </c>
      <c r="BA61" s="31">
        <f t="shared" si="21"/>
        <v>0</v>
      </c>
      <c r="BB61" s="31">
        <f t="shared" si="22"/>
        <v>0</v>
      </c>
      <c r="BC61" s="31">
        <f t="shared" si="23"/>
        <v>0</v>
      </c>
      <c r="BD61" s="31">
        <f t="shared" si="24"/>
        <v>0</v>
      </c>
      <c r="BE61" s="31">
        <f t="shared" si="25"/>
        <v>0</v>
      </c>
      <c r="BF61" s="31">
        <f t="shared" si="26"/>
        <v>0</v>
      </c>
      <c r="BG61" s="29">
        <f t="shared" si="35"/>
        <v>0</v>
      </c>
      <c r="BH61" s="29">
        <f t="shared" si="35"/>
        <v>0</v>
      </c>
      <c r="BI61" s="29">
        <f t="shared" si="35"/>
        <v>0</v>
      </c>
      <c r="BJ61" s="29">
        <f t="shared" si="35"/>
        <v>0</v>
      </c>
    </row>
    <row r="62" spans="1:62">
      <c r="A62" s="25" t="s">
        <v>135</v>
      </c>
      <c r="B62" s="25" t="s">
        <v>95</v>
      </c>
      <c r="C62" s="25" t="s">
        <v>96</v>
      </c>
      <c r="D62" s="25" t="s">
        <v>179</v>
      </c>
      <c r="E62" s="25" t="s">
        <v>42</v>
      </c>
      <c r="F62" s="25" t="s">
        <v>43</v>
      </c>
      <c r="G62" s="25" t="s">
        <v>61</v>
      </c>
      <c r="H62" s="25" t="s">
        <v>61</v>
      </c>
      <c r="I62" s="25">
        <v>2021</v>
      </c>
      <c r="J62" s="102">
        <v>1</v>
      </c>
      <c r="K62" s="102">
        <v>0</v>
      </c>
      <c r="L62" s="29">
        <v>0</v>
      </c>
      <c r="M62" s="29">
        <v>0</v>
      </c>
      <c r="N62" s="29">
        <v>0</v>
      </c>
      <c r="O62" s="29">
        <v>0</v>
      </c>
      <c r="P62" s="29">
        <v>0</v>
      </c>
      <c r="Q62" s="29">
        <v>0</v>
      </c>
      <c r="R62" s="29">
        <v>0</v>
      </c>
      <c r="S62" s="29">
        <v>0</v>
      </c>
      <c r="T62" s="29">
        <v>0</v>
      </c>
      <c r="U62" s="29">
        <v>11677.119999999997</v>
      </c>
      <c r="V62" s="29">
        <v>247947.97000000003</v>
      </c>
      <c r="W62" s="29">
        <v>138860.16</v>
      </c>
      <c r="X62" s="29">
        <f t="shared" si="0"/>
        <v>398485.25</v>
      </c>
      <c r="Y62" s="29">
        <f t="shared" si="28"/>
        <v>398485.25</v>
      </c>
      <c r="Z62" s="29">
        <f t="shared" si="36"/>
        <v>0</v>
      </c>
      <c r="AA62" s="29">
        <f t="shared" si="36"/>
        <v>0</v>
      </c>
      <c r="AB62" s="29">
        <f t="shared" si="36"/>
        <v>0</v>
      </c>
      <c r="AC62" s="31">
        <f t="shared" si="1"/>
        <v>0</v>
      </c>
      <c r="AD62" s="31">
        <f t="shared" si="2"/>
        <v>0</v>
      </c>
      <c r="AE62" s="31">
        <f t="shared" si="3"/>
        <v>0</v>
      </c>
      <c r="AF62" s="31">
        <f t="shared" si="4"/>
        <v>0</v>
      </c>
      <c r="AG62" s="31">
        <f t="shared" si="5"/>
        <v>0</v>
      </c>
      <c r="AH62" s="31">
        <f t="shared" si="6"/>
        <v>0</v>
      </c>
      <c r="AI62" s="31">
        <f t="shared" si="7"/>
        <v>0</v>
      </c>
      <c r="AJ62" s="31">
        <f t="shared" si="8"/>
        <v>0</v>
      </c>
      <c r="AK62" s="31">
        <f t="shared" si="9"/>
        <v>0</v>
      </c>
      <c r="AL62" s="31">
        <f t="shared" si="10"/>
        <v>11677.119999999997</v>
      </c>
      <c r="AM62" s="31">
        <f t="shared" si="11"/>
        <v>247947.97000000003</v>
      </c>
      <c r="AN62" s="31">
        <f t="shared" si="12"/>
        <v>138860.16</v>
      </c>
      <c r="AO62" s="31">
        <f t="shared" si="13"/>
        <v>398485.25</v>
      </c>
      <c r="AP62" s="29">
        <f t="shared" si="37"/>
        <v>398485.25</v>
      </c>
      <c r="AQ62" s="29">
        <f t="shared" si="37"/>
        <v>0</v>
      </c>
      <c r="AR62" s="29">
        <f t="shared" si="37"/>
        <v>0</v>
      </c>
      <c r="AS62" s="29">
        <f t="shared" si="31"/>
        <v>0</v>
      </c>
      <c r="AT62" s="31">
        <f t="shared" si="14"/>
        <v>0</v>
      </c>
      <c r="AU62" s="31">
        <f t="shared" si="15"/>
        <v>0</v>
      </c>
      <c r="AV62" s="31">
        <f t="shared" si="16"/>
        <v>0</v>
      </c>
      <c r="AW62" s="31">
        <f t="shared" si="17"/>
        <v>0</v>
      </c>
      <c r="AX62" s="31">
        <f t="shared" si="18"/>
        <v>0</v>
      </c>
      <c r="AY62" s="31">
        <f t="shared" si="19"/>
        <v>0</v>
      </c>
      <c r="AZ62" s="31">
        <f t="shared" si="20"/>
        <v>0</v>
      </c>
      <c r="BA62" s="31">
        <f t="shared" si="21"/>
        <v>0</v>
      </c>
      <c r="BB62" s="31">
        <f t="shared" si="22"/>
        <v>0</v>
      </c>
      <c r="BC62" s="31">
        <f t="shared" si="23"/>
        <v>0</v>
      </c>
      <c r="BD62" s="31">
        <f t="shared" si="24"/>
        <v>0</v>
      </c>
      <c r="BE62" s="31">
        <f t="shared" si="25"/>
        <v>0</v>
      </c>
      <c r="BF62" s="31">
        <f t="shared" si="26"/>
        <v>0</v>
      </c>
      <c r="BG62" s="29">
        <f t="shared" si="35"/>
        <v>0</v>
      </c>
      <c r="BH62" s="29">
        <f t="shared" si="35"/>
        <v>0</v>
      </c>
      <c r="BI62" s="29">
        <f t="shared" si="35"/>
        <v>0</v>
      </c>
      <c r="BJ62" s="29">
        <f t="shared" si="35"/>
        <v>0</v>
      </c>
    </row>
    <row r="63" spans="1:62">
      <c r="A63" s="25" t="s">
        <v>135</v>
      </c>
      <c r="B63" s="25" t="s">
        <v>95</v>
      </c>
      <c r="C63" s="25" t="s">
        <v>96</v>
      </c>
      <c r="D63" s="25" t="s">
        <v>179</v>
      </c>
      <c r="E63" s="25" t="s">
        <v>42</v>
      </c>
      <c r="F63" s="25" t="s">
        <v>49</v>
      </c>
      <c r="G63" s="25" t="s">
        <v>61</v>
      </c>
      <c r="H63" s="25" t="s">
        <v>61</v>
      </c>
      <c r="I63" s="25">
        <v>2021</v>
      </c>
      <c r="J63" s="102">
        <v>0</v>
      </c>
      <c r="K63" s="102">
        <v>0</v>
      </c>
      <c r="L63" s="29">
        <v>0</v>
      </c>
      <c r="M63" s="29">
        <v>0</v>
      </c>
      <c r="N63" s="29">
        <v>0</v>
      </c>
      <c r="O63" s="29">
        <v>0</v>
      </c>
      <c r="P63" s="29">
        <v>0</v>
      </c>
      <c r="Q63" s="29">
        <v>0</v>
      </c>
      <c r="R63" s="29">
        <v>0</v>
      </c>
      <c r="S63" s="29">
        <v>0</v>
      </c>
      <c r="T63" s="29">
        <v>0</v>
      </c>
      <c r="U63" s="29">
        <v>46849.51</v>
      </c>
      <c r="V63" s="29">
        <v>306097.30999999994</v>
      </c>
      <c r="W63" s="29">
        <v>751370.05</v>
      </c>
      <c r="X63" s="29">
        <f t="shared" si="0"/>
        <v>1104316.8700000001</v>
      </c>
      <c r="Y63" s="29">
        <f t="shared" si="28"/>
        <v>1104316.8700000001</v>
      </c>
      <c r="Z63" s="29">
        <f t="shared" si="36"/>
        <v>0</v>
      </c>
      <c r="AA63" s="29">
        <f t="shared" si="36"/>
        <v>0</v>
      </c>
      <c r="AB63" s="29">
        <f t="shared" si="36"/>
        <v>0</v>
      </c>
      <c r="AC63" s="31">
        <f t="shared" si="1"/>
        <v>0</v>
      </c>
      <c r="AD63" s="31">
        <f t="shared" si="2"/>
        <v>0</v>
      </c>
      <c r="AE63" s="31">
        <f t="shared" si="3"/>
        <v>0</v>
      </c>
      <c r="AF63" s="31">
        <f t="shared" si="4"/>
        <v>0</v>
      </c>
      <c r="AG63" s="31">
        <f t="shared" si="5"/>
        <v>0</v>
      </c>
      <c r="AH63" s="31">
        <f t="shared" si="6"/>
        <v>0</v>
      </c>
      <c r="AI63" s="31">
        <f t="shared" si="7"/>
        <v>0</v>
      </c>
      <c r="AJ63" s="31">
        <f t="shared" si="8"/>
        <v>0</v>
      </c>
      <c r="AK63" s="31">
        <f t="shared" si="9"/>
        <v>0</v>
      </c>
      <c r="AL63" s="31">
        <f t="shared" si="10"/>
        <v>0</v>
      </c>
      <c r="AM63" s="31">
        <f t="shared" si="11"/>
        <v>0</v>
      </c>
      <c r="AN63" s="31">
        <f t="shared" si="12"/>
        <v>0</v>
      </c>
      <c r="AO63" s="31">
        <f t="shared" si="13"/>
        <v>0</v>
      </c>
      <c r="AP63" s="29">
        <f t="shared" si="37"/>
        <v>0</v>
      </c>
      <c r="AQ63" s="29">
        <f t="shared" si="37"/>
        <v>0</v>
      </c>
      <c r="AR63" s="29">
        <f t="shared" si="37"/>
        <v>0</v>
      </c>
      <c r="AS63" s="29">
        <f t="shared" si="31"/>
        <v>0</v>
      </c>
      <c r="AT63" s="31">
        <f t="shared" si="14"/>
        <v>0</v>
      </c>
      <c r="AU63" s="31">
        <f t="shared" si="15"/>
        <v>0</v>
      </c>
      <c r="AV63" s="31">
        <f t="shared" si="16"/>
        <v>0</v>
      </c>
      <c r="AW63" s="31">
        <f t="shared" si="17"/>
        <v>0</v>
      </c>
      <c r="AX63" s="31">
        <f t="shared" si="18"/>
        <v>0</v>
      </c>
      <c r="AY63" s="31">
        <f t="shared" si="19"/>
        <v>0</v>
      </c>
      <c r="AZ63" s="31">
        <f t="shared" si="20"/>
        <v>0</v>
      </c>
      <c r="BA63" s="31">
        <f t="shared" si="21"/>
        <v>0</v>
      </c>
      <c r="BB63" s="31">
        <f t="shared" si="22"/>
        <v>0</v>
      </c>
      <c r="BC63" s="31">
        <f t="shared" si="23"/>
        <v>0</v>
      </c>
      <c r="BD63" s="31">
        <f t="shared" si="24"/>
        <v>0</v>
      </c>
      <c r="BE63" s="31">
        <f t="shared" si="25"/>
        <v>0</v>
      </c>
      <c r="BF63" s="31">
        <f t="shared" si="26"/>
        <v>0</v>
      </c>
      <c r="BG63" s="29">
        <f t="shared" si="35"/>
        <v>0</v>
      </c>
      <c r="BH63" s="29">
        <f t="shared" si="35"/>
        <v>0</v>
      </c>
      <c r="BI63" s="29">
        <f t="shared" si="35"/>
        <v>0</v>
      </c>
      <c r="BJ63" s="29">
        <f t="shared" si="35"/>
        <v>0</v>
      </c>
    </row>
    <row r="64" spans="1:62">
      <c r="A64" s="25" t="s">
        <v>85</v>
      </c>
      <c r="B64" s="25" t="s">
        <v>101</v>
      </c>
      <c r="C64" s="25" t="s">
        <v>87</v>
      </c>
      <c r="D64" s="25" t="s">
        <v>111</v>
      </c>
      <c r="E64" s="25" t="s">
        <v>44</v>
      </c>
      <c r="F64" s="25" t="s">
        <v>45</v>
      </c>
      <c r="G64" s="25" t="s">
        <v>348</v>
      </c>
      <c r="H64" s="25" t="s">
        <v>84</v>
      </c>
      <c r="I64" s="25">
        <v>2021</v>
      </c>
      <c r="J64" s="102">
        <v>0.47784834680000005</v>
      </c>
      <c r="K64" s="102">
        <v>0.15089759249999998</v>
      </c>
      <c r="L64" s="29">
        <v>0</v>
      </c>
      <c r="M64" s="29">
        <v>0</v>
      </c>
      <c r="N64" s="29">
        <v>0</v>
      </c>
      <c r="O64" s="29">
        <v>0</v>
      </c>
      <c r="P64" s="29">
        <v>0</v>
      </c>
      <c r="Q64" s="29">
        <v>0</v>
      </c>
      <c r="R64" s="29">
        <v>0</v>
      </c>
      <c r="S64" s="29">
        <v>0</v>
      </c>
      <c r="T64" s="29">
        <v>0</v>
      </c>
      <c r="U64" s="29">
        <v>-70.47</v>
      </c>
      <c r="V64" s="29">
        <v>68860.3</v>
      </c>
      <c r="W64" s="29">
        <v>96696.75</v>
      </c>
      <c r="X64" s="29">
        <f t="shared" si="0"/>
        <v>165486.58000000002</v>
      </c>
      <c r="Y64" s="29">
        <f t="shared" si="28"/>
        <v>165486.58000000002</v>
      </c>
      <c r="Z64" s="29">
        <f t="shared" si="36"/>
        <v>0</v>
      </c>
      <c r="AA64" s="29">
        <f t="shared" si="36"/>
        <v>0</v>
      </c>
      <c r="AB64" s="29">
        <f t="shared" si="36"/>
        <v>0</v>
      </c>
      <c r="AC64" s="31">
        <f t="shared" si="1"/>
        <v>0</v>
      </c>
      <c r="AD64" s="31">
        <f t="shared" si="2"/>
        <v>0</v>
      </c>
      <c r="AE64" s="31">
        <f t="shared" si="3"/>
        <v>0</v>
      </c>
      <c r="AF64" s="31">
        <f t="shared" si="4"/>
        <v>0</v>
      </c>
      <c r="AG64" s="31">
        <f t="shared" si="5"/>
        <v>0</v>
      </c>
      <c r="AH64" s="31">
        <f t="shared" si="6"/>
        <v>0</v>
      </c>
      <c r="AI64" s="31">
        <f t="shared" si="7"/>
        <v>0</v>
      </c>
      <c r="AJ64" s="31">
        <f t="shared" si="8"/>
        <v>0</v>
      </c>
      <c r="AK64" s="31">
        <f t="shared" si="9"/>
        <v>0</v>
      </c>
      <c r="AL64" s="31">
        <f t="shared" si="10"/>
        <v>-33.673972998996</v>
      </c>
      <c r="AM64" s="31">
        <f t="shared" si="11"/>
        <v>32904.780515152044</v>
      </c>
      <c r="AN64" s="31">
        <f t="shared" si="12"/>
        <v>46206.382128432902</v>
      </c>
      <c r="AO64" s="31">
        <f t="shared" si="13"/>
        <v>79077.488670585954</v>
      </c>
      <c r="AP64" s="29">
        <f t="shared" si="37"/>
        <v>79077.488670585954</v>
      </c>
      <c r="AQ64" s="29">
        <f t="shared" si="37"/>
        <v>0</v>
      </c>
      <c r="AR64" s="29">
        <f t="shared" si="37"/>
        <v>0</v>
      </c>
      <c r="AS64" s="29">
        <f t="shared" si="31"/>
        <v>0</v>
      </c>
      <c r="AT64" s="31">
        <f t="shared" si="14"/>
        <v>0</v>
      </c>
      <c r="AU64" s="31">
        <f t="shared" si="15"/>
        <v>0</v>
      </c>
      <c r="AV64" s="31">
        <f t="shared" si="16"/>
        <v>0</v>
      </c>
      <c r="AW64" s="31">
        <f t="shared" si="17"/>
        <v>0</v>
      </c>
      <c r="AX64" s="31">
        <f t="shared" si="18"/>
        <v>0</v>
      </c>
      <c r="AY64" s="31">
        <f t="shared" si="19"/>
        <v>0</v>
      </c>
      <c r="AZ64" s="31">
        <f t="shared" si="20"/>
        <v>0</v>
      </c>
      <c r="BA64" s="31">
        <f t="shared" si="21"/>
        <v>0</v>
      </c>
      <c r="BB64" s="31">
        <f t="shared" si="22"/>
        <v>0</v>
      </c>
      <c r="BC64" s="31">
        <f t="shared" si="23"/>
        <v>-10.633753343474998</v>
      </c>
      <c r="BD64" s="31">
        <f t="shared" si="24"/>
        <v>10390.85348882775</v>
      </c>
      <c r="BE64" s="31">
        <f t="shared" si="25"/>
        <v>14591.306777574373</v>
      </c>
      <c r="BF64" s="31">
        <f t="shared" si="26"/>
        <v>24971.526513058649</v>
      </c>
      <c r="BG64" s="29">
        <f t="shared" si="35"/>
        <v>24971.526513058649</v>
      </c>
      <c r="BH64" s="29">
        <f t="shared" si="35"/>
        <v>0</v>
      </c>
      <c r="BI64" s="29">
        <f t="shared" si="35"/>
        <v>0</v>
      </c>
      <c r="BJ64" s="29">
        <f t="shared" si="35"/>
        <v>0</v>
      </c>
    </row>
    <row r="65" spans="1:62">
      <c r="A65" s="25" t="s">
        <v>85</v>
      </c>
      <c r="B65" s="25" t="s">
        <v>101</v>
      </c>
      <c r="C65" s="25" t="s">
        <v>87</v>
      </c>
      <c r="D65" s="25" t="s">
        <v>111</v>
      </c>
      <c r="E65" s="25" t="s">
        <v>44</v>
      </c>
      <c r="F65" s="25" t="s">
        <v>45</v>
      </c>
      <c r="G65" s="25" t="s">
        <v>90</v>
      </c>
      <c r="H65" s="25" t="s">
        <v>90</v>
      </c>
      <c r="I65" s="25">
        <v>2021</v>
      </c>
      <c r="J65" s="102">
        <v>0.47784834680000005</v>
      </c>
      <c r="K65" s="102">
        <v>0.15089759249999998</v>
      </c>
      <c r="L65" s="29">
        <v>0</v>
      </c>
      <c r="M65" s="29">
        <v>0</v>
      </c>
      <c r="N65" s="29">
        <v>0</v>
      </c>
      <c r="O65" s="29">
        <v>0</v>
      </c>
      <c r="P65" s="29">
        <v>0</v>
      </c>
      <c r="Q65" s="29">
        <v>0</v>
      </c>
      <c r="R65" s="29">
        <v>0</v>
      </c>
      <c r="S65" s="29">
        <v>0</v>
      </c>
      <c r="T65" s="29">
        <v>0</v>
      </c>
      <c r="U65" s="29">
        <v>-108959.41999999998</v>
      </c>
      <c r="V65" s="29">
        <v>23479.58</v>
      </c>
      <c r="W65" s="29">
        <v>332219.77</v>
      </c>
      <c r="X65" s="29">
        <f t="shared" si="0"/>
        <v>246739.93000000005</v>
      </c>
      <c r="Y65" s="29">
        <f t="shared" si="28"/>
        <v>246739.93000000005</v>
      </c>
      <c r="Z65" s="29">
        <f t="shared" si="36"/>
        <v>0</v>
      </c>
      <c r="AA65" s="29">
        <f t="shared" si="36"/>
        <v>0</v>
      </c>
      <c r="AB65" s="29">
        <f t="shared" si="36"/>
        <v>0</v>
      </c>
      <c r="AC65" s="31">
        <f t="shared" si="1"/>
        <v>0</v>
      </c>
      <c r="AD65" s="31">
        <f t="shared" si="2"/>
        <v>0</v>
      </c>
      <c r="AE65" s="31">
        <f t="shared" si="3"/>
        <v>0</v>
      </c>
      <c r="AF65" s="31">
        <f t="shared" si="4"/>
        <v>0</v>
      </c>
      <c r="AG65" s="31">
        <f t="shared" si="5"/>
        <v>0</v>
      </c>
      <c r="AH65" s="31">
        <f t="shared" si="6"/>
        <v>0</v>
      </c>
      <c r="AI65" s="31">
        <f t="shared" si="7"/>
        <v>0</v>
      </c>
      <c r="AJ65" s="31">
        <f t="shared" si="8"/>
        <v>0</v>
      </c>
      <c r="AK65" s="31">
        <f t="shared" si="9"/>
        <v>0</v>
      </c>
      <c r="AL65" s="31">
        <f t="shared" si="10"/>
        <v>-52066.078715286851</v>
      </c>
      <c r="AM65" s="31">
        <f t="shared" si="11"/>
        <v>11219.678486558347</v>
      </c>
      <c r="AN65" s="31">
        <f t="shared" si="12"/>
        <v>158750.66786877625</v>
      </c>
      <c r="AO65" s="31">
        <f t="shared" si="13"/>
        <v>117904.26764004774</v>
      </c>
      <c r="AP65" s="29">
        <f t="shared" si="37"/>
        <v>117904.26764004774</v>
      </c>
      <c r="AQ65" s="29">
        <f t="shared" si="37"/>
        <v>0</v>
      </c>
      <c r="AR65" s="29">
        <f t="shared" si="37"/>
        <v>0</v>
      </c>
      <c r="AS65" s="29">
        <f t="shared" si="31"/>
        <v>0</v>
      </c>
      <c r="AT65" s="31">
        <f t="shared" si="14"/>
        <v>0</v>
      </c>
      <c r="AU65" s="31">
        <f t="shared" si="15"/>
        <v>0</v>
      </c>
      <c r="AV65" s="31">
        <f t="shared" si="16"/>
        <v>0</v>
      </c>
      <c r="AW65" s="31">
        <f t="shared" si="17"/>
        <v>0</v>
      </c>
      <c r="AX65" s="31">
        <f t="shared" si="18"/>
        <v>0</v>
      </c>
      <c r="AY65" s="31">
        <f t="shared" si="19"/>
        <v>0</v>
      </c>
      <c r="AZ65" s="31">
        <f t="shared" si="20"/>
        <v>0</v>
      </c>
      <c r="BA65" s="31">
        <f t="shared" si="21"/>
        <v>0</v>
      </c>
      <c r="BB65" s="31">
        <f t="shared" si="22"/>
        <v>0</v>
      </c>
      <c r="BC65" s="31">
        <f t="shared" si="23"/>
        <v>-16441.714158196344</v>
      </c>
      <c r="BD65" s="31">
        <f t="shared" si="24"/>
        <v>3543.0120949111497</v>
      </c>
      <c r="BE65" s="31">
        <f t="shared" si="25"/>
        <v>50131.163473903725</v>
      </c>
      <c r="BF65" s="31">
        <f t="shared" si="26"/>
        <v>37232.461410618533</v>
      </c>
      <c r="BG65" s="29">
        <f t="shared" si="35"/>
        <v>37232.461410618533</v>
      </c>
      <c r="BH65" s="29">
        <f t="shared" si="35"/>
        <v>0</v>
      </c>
      <c r="BI65" s="29">
        <f t="shared" si="35"/>
        <v>0</v>
      </c>
      <c r="BJ65" s="29">
        <f t="shared" si="35"/>
        <v>0</v>
      </c>
    </row>
    <row r="66" spans="1:62">
      <c r="A66" s="25" t="s">
        <v>85</v>
      </c>
      <c r="B66" s="25" t="s">
        <v>101</v>
      </c>
      <c r="C66" s="25" t="s">
        <v>87</v>
      </c>
      <c r="D66" s="25" t="s">
        <v>111</v>
      </c>
      <c r="E66" s="25" t="s">
        <v>44</v>
      </c>
      <c r="F66" s="25" t="s">
        <v>45</v>
      </c>
      <c r="G66" s="25" t="s">
        <v>301</v>
      </c>
      <c r="H66" s="25" t="s">
        <v>84</v>
      </c>
      <c r="I66" s="25">
        <v>2021</v>
      </c>
      <c r="J66" s="102">
        <v>0.47784834680000005</v>
      </c>
      <c r="K66" s="102">
        <v>0.15089759249999998</v>
      </c>
      <c r="L66" s="29">
        <v>0</v>
      </c>
      <c r="M66" s="29">
        <v>0</v>
      </c>
      <c r="N66" s="29">
        <v>0</v>
      </c>
      <c r="O66" s="29">
        <v>0</v>
      </c>
      <c r="P66" s="29">
        <v>0</v>
      </c>
      <c r="Q66" s="29">
        <v>0</v>
      </c>
      <c r="R66" s="29">
        <v>0</v>
      </c>
      <c r="S66" s="29">
        <v>0</v>
      </c>
      <c r="T66" s="29">
        <v>0</v>
      </c>
      <c r="U66" s="29">
        <v>79.53999999999418</v>
      </c>
      <c r="V66" s="29">
        <v>3309.5499999999997</v>
      </c>
      <c r="W66" s="29">
        <v>280410.36</v>
      </c>
      <c r="X66" s="29">
        <f t="shared" si="0"/>
        <v>283799.44999999995</v>
      </c>
      <c r="Y66" s="29">
        <f t="shared" si="28"/>
        <v>283799.44999999995</v>
      </c>
      <c r="Z66" s="29">
        <f t="shared" si="36"/>
        <v>0</v>
      </c>
      <c r="AA66" s="29">
        <f t="shared" si="36"/>
        <v>0</v>
      </c>
      <c r="AB66" s="29">
        <f t="shared" si="36"/>
        <v>0</v>
      </c>
      <c r="AC66" s="31">
        <f t="shared" si="1"/>
        <v>0</v>
      </c>
      <c r="AD66" s="31">
        <f t="shared" si="2"/>
        <v>0</v>
      </c>
      <c r="AE66" s="31">
        <f t="shared" si="3"/>
        <v>0</v>
      </c>
      <c r="AF66" s="31">
        <f t="shared" si="4"/>
        <v>0</v>
      </c>
      <c r="AG66" s="31">
        <f t="shared" si="5"/>
        <v>0</v>
      </c>
      <c r="AH66" s="31">
        <f t="shared" si="6"/>
        <v>0</v>
      </c>
      <c r="AI66" s="31">
        <f t="shared" si="7"/>
        <v>0</v>
      </c>
      <c r="AJ66" s="31">
        <f t="shared" si="8"/>
        <v>0</v>
      </c>
      <c r="AK66" s="31">
        <f t="shared" si="9"/>
        <v>0</v>
      </c>
      <c r="AL66" s="31">
        <f t="shared" si="10"/>
        <v>38.008057504469221</v>
      </c>
      <c r="AM66" s="31">
        <f t="shared" si="11"/>
        <v>1581.4629961519399</v>
      </c>
      <c r="AN66" s="31">
        <f t="shared" si="12"/>
        <v>133993.62695159286</v>
      </c>
      <c r="AO66" s="31">
        <f t="shared" si="13"/>
        <v>135613.09800524928</v>
      </c>
      <c r="AP66" s="29">
        <f t="shared" si="37"/>
        <v>135613.09800524928</v>
      </c>
      <c r="AQ66" s="29">
        <f t="shared" si="37"/>
        <v>0</v>
      </c>
      <c r="AR66" s="29">
        <f t="shared" si="37"/>
        <v>0</v>
      </c>
      <c r="AS66" s="29">
        <f t="shared" si="31"/>
        <v>0</v>
      </c>
      <c r="AT66" s="31">
        <f t="shared" si="14"/>
        <v>0</v>
      </c>
      <c r="AU66" s="31">
        <f t="shared" si="15"/>
        <v>0</v>
      </c>
      <c r="AV66" s="31">
        <f t="shared" si="16"/>
        <v>0</v>
      </c>
      <c r="AW66" s="31">
        <f t="shared" si="17"/>
        <v>0</v>
      </c>
      <c r="AX66" s="31">
        <f t="shared" si="18"/>
        <v>0</v>
      </c>
      <c r="AY66" s="31">
        <f t="shared" si="19"/>
        <v>0</v>
      </c>
      <c r="AZ66" s="31">
        <f t="shared" si="20"/>
        <v>0</v>
      </c>
      <c r="BA66" s="31">
        <f t="shared" si="21"/>
        <v>0</v>
      </c>
      <c r="BB66" s="31">
        <f t="shared" si="22"/>
        <v>0</v>
      </c>
      <c r="BC66" s="31">
        <f t="shared" si="23"/>
        <v>12.00239450744912</v>
      </c>
      <c r="BD66" s="31">
        <f t="shared" si="24"/>
        <v>499.40312725837492</v>
      </c>
      <c r="BE66" s="31">
        <f t="shared" si="25"/>
        <v>42313.248236058294</v>
      </c>
      <c r="BF66" s="31">
        <f t="shared" si="26"/>
        <v>42824.653757824119</v>
      </c>
      <c r="BG66" s="29">
        <f t="shared" si="35"/>
        <v>42824.653757824119</v>
      </c>
      <c r="BH66" s="29">
        <f t="shared" si="35"/>
        <v>0</v>
      </c>
      <c r="BI66" s="29">
        <f t="shared" si="35"/>
        <v>0</v>
      </c>
      <c r="BJ66" s="29">
        <f t="shared" si="35"/>
        <v>0</v>
      </c>
    </row>
    <row r="67" spans="1:62">
      <c r="A67" s="25" t="s">
        <v>85</v>
      </c>
      <c r="B67" s="25" t="s">
        <v>101</v>
      </c>
      <c r="C67" s="25" t="s">
        <v>87</v>
      </c>
      <c r="D67" s="25" t="s">
        <v>112</v>
      </c>
      <c r="E67" s="25" t="s">
        <v>42</v>
      </c>
      <c r="F67" s="25" t="s">
        <v>46</v>
      </c>
      <c r="G67" s="25" t="s">
        <v>301</v>
      </c>
      <c r="H67" s="25" t="s">
        <v>84</v>
      </c>
      <c r="I67" s="25">
        <v>2021</v>
      </c>
      <c r="J67" s="102">
        <v>0.65539999999999998</v>
      </c>
      <c r="K67" s="102">
        <v>0</v>
      </c>
      <c r="L67" s="29">
        <v>0</v>
      </c>
      <c r="M67" s="29">
        <v>0</v>
      </c>
      <c r="N67" s="29">
        <v>0</v>
      </c>
      <c r="O67" s="29">
        <v>0</v>
      </c>
      <c r="P67" s="29">
        <v>0</v>
      </c>
      <c r="Q67" s="29">
        <v>0</v>
      </c>
      <c r="R67" s="29">
        <v>0</v>
      </c>
      <c r="S67" s="29">
        <v>0</v>
      </c>
      <c r="T67" s="29">
        <v>0</v>
      </c>
      <c r="U67" s="29">
        <v>9049.7099999999991</v>
      </c>
      <c r="V67" s="29">
        <v>64432.17</v>
      </c>
      <c r="W67" s="29">
        <v>28630.530000000002</v>
      </c>
      <c r="X67" s="29">
        <f t="shared" si="0"/>
        <v>102112.41</v>
      </c>
      <c r="Y67" s="29">
        <f t="shared" si="28"/>
        <v>102112.41</v>
      </c>
      <c r="Z67" s="29">
        <f t="shared" si="36"/>
        <v>0</v>
      </c>
      <c r="AA67" s="29">
        <f t="shared" si="36"/>
        <v>0</v>
      </c>
      <c r="AB67" s="29">
        <f t="shared" si="36"/>
        <v>0</v>
      </c>
      <c r="AC67" s="31">
        <f t="shared" si="1"/>
        <v>0</v>
      </c>
      <c r="AD67" s="31">
        <f t="shared" si="2"/>
        <v>0</v>
      </c>
      <c r="AE67" s="31">
        <f t="shared" si="3"/>
        <v>0</v>
      </c>
      <c r="AF67" s="31">
        <f t="shared" si="4"/>
        <v>0</v>
      </c>
      <c r="AG67" s="31">
        <f t="shared" si="5"/>
        <v>0</v>
      </c>
      <c r="AH67" s="31">
        <f t="shared" si="6"/>
        <v>0</v>
      </c>
      <c r="AI67" s="31">
        <f t="shared" si="7"/>
        <v>0</v>
      </c>
      <c r="AJ67" s="31">
        <f t="shared" si="8"/>
        <v>0</v>
      </c>
      <c r="AK67" s="31">
        <f t="shared" si="9"/>
        <v>0</v>
      </c>
      <c r="AL67" s="31">
        <f t="shared" si="10"/>
        <v>5931.1799339999989</v>
      </c>
      <c r="AM67" s="31">
        <f t="shared" si="11"/>
        <v>42228.844217999998</v>
      </c>
      <c r="AN67" s="31">
        <f t="shared" si="12"/>
        <v>18764.449361999999</v>
      </c>
      <c r="AO67" s="31">
        <f t="shared" si="13"/>
        <v>66924.473513999998</v>
      </c>
      <c r="AP67" s="29">
        <f t="shared" si="37"/>
        <v>66924.473513999998</v>
      </c>
      <c r="AQ67" s="29">
        <f t="shared" si="37"/>
        <v>0</v>
      </c>
      <c r="AR67" s="29">
        <f t="shared" si="37"/>
        <v>0</v>
      </c>
      <c r="AS67" s="29">
        <f t="shared" si="31"/>
        <v>0</v>
      </c>
      <c r="AT67" s="31">
        <f t="shared" si="14"/>
        <v>0</v>
      </c>
      <c r="AU67" s="31">
        <f t="shared" si="15"/>
        <v>0</v>
      </c>
      <c r="AV67" s="31">
        <f t="shared" si="16"/>
        <v>0</v>
      </c>
      <c r="AW67" s="31">
        <f t="shared" si="17"/>
        <v>0</v>
      </c>
      <c r="AX67" s="31">
        <f t="shared" si="18"/>
        <v>0</v>
      </c>
      <c r="AY67" s="31">
        <f t="shared" si="19"/>
        <v>0</v>
      </c>
      <c r="AZ67" s="31">
        <f t="shared" si="20"/>
        <v>0</v>
      </c>
      <c r="BA67" s="31">
        <f t="shared" si="21"/>
        <v>0</v>
      </c>
      <c r="BB67" s="31">
        <f t="shared" si="22"/>
        <v>0</v>
      </c>
      <c r="BC67" s="31">
        <f t="shared" si="23"/>
        <v>0</v>
      </c>
      <c r="BD67" s="31">
        <f t="shared" si="24"/>
        <v>0</v>
      </c>
      <c r="BE67" s="31">
        <f t="shared" si="25"/>
        <v>0</v>
      </c>
      <c r="BF67" s="31">
        <f t="shared" si="26"/>
        <v>0</v>
      </c>
      <c r="BG67" s="29">
        <f t="shared" si="35"/>
        <v>0</v>
      </c>
      <c r="BH67" s="29">
        <f t="shared" si="35"/>
        <v>0</v>
      </c>
      <c r="BI67" s="29">
        <f t="shared" si="35"/>
        <v>0</v>
      </c>
      <c r="BJ67" s="29">
        <f t="shared" si="35"/>
        <v>0</v>
      </c>
    </row>
    <row r="68" spans="1:62">
      <c r="A68" s="25" t="s">
        <v>85</v>
      </c>
      <c r="B68" s="25" t="s">
        <v>101</v>
      </c>
      <c r="C68" s="25" t="s">
        <v>87</v>
      </c>
      <c r="D68" s="25" t="s">
        <v>112</v>
      </c>
      <c r="E68" s="25" t="s">
        <v>44</v>
      </c>
      <c r="F68" s="25" t="s">
        <v>45</v>
      </c>
      <c r="G68" s="25" t="s">
        <v>348</v>
      </c>
      <c r="H68" s="25" t="s">
        <v>84</v>
      </c>
      <c r="I68" s="25">
        <v>2021</v>
      </c>
      <c r="J68" s="102">
        <v>0.47784834680000005</v>
      </c>
      <c r="K68" s="102">
        <v>0.15089759249999998</v>
      </c>
      <c r="L68" s="29">
        <v>0</v>
      </c>
      <c r="M68" s="29">
        <v>0</v>
      </c>
      <c r="N68" s="29">
        <v>0</v>
      </c>
      <c r="O68" s="29">
        <v>0</v>
      </c>
      <c r="P68" s="29">
        <v>0</v>
      </c>
      <c r="Q68" s="29">
        <v>0</v>
      </c>
      <c r="R68" s="29">
        <v>0</v>
      </c>
      <c r="S68" s="29">
        <v>0</v>
      </c>
      <c r="T68" s="29">
        <v>0</v>
      </c>
      <c r="U68" s="29">
        <v>2277.9899999999998</v>
      </c>
      <c r="V68" s="29">
        <v>288.89</v>
      </c>
      <c r="W68" s="29">
        <v>273085.95</v>
      </c>
      <c r="X68" s="29">
        <f t="shared" si="0"/>
        <v>275652.83</v>
      </c>
      <c r="Y68" s="29">
        <f t="shared" si="28"/>
        <v>275652.83</v>
      </c>
      <c r="Z68" s="29">
        <f t="shared" si="36"/>
        <v>0</v>
      </c>
      <c r="AA68" s="29">
        <f t="shared" si="36"/>
        <v>0</v>
      </c>
      <c r="AB68" s="29">
        <f t="shared" si="36"/>
        <v>0</v>
      </c>
      <c r="AC68" s="31">
        <f t="shared" si="1"/>
        <v>0</v>
      </c>
      <c r="AD68" s="31">
        <f t="shared" si="2"/>
        <v>0</v>
      </c>
      <c r="AE68" s="31">
        <f t="shared" si="3"/>
        <v>0</v>
      </c>
      <c r="AF68" s="31">
        <f t="shared" si="4"/>
        <v>0</v>
      </c>
      <c r="AG68" s="31">
        <f t="shared" si="5"/>
        <v>0</v>
      </c>
      <c r="AH68" s="31">
        <f t="shared" si="6"/>
        <v>0</v>
      </c>
      <c r="AI68" s="31">
        <f t="shared" si="7"/>
        <v>0</v>
      </c>
      <c r="AJ68" s="31">
        <f t="shared" si="8"/>
        <v>0</v>
      </c>
      <c r="AK68" s="31">
        <f t="shared" si="9"/>
        <v>0</v>
      </c>
      <c r="AL68" s="31">
        <f t="shared" si="10"/>
        <v>1088.5337555269321</v>
      </c>
      <c r="AM68" s="31">
        <f t="shared" si="11"/>
        <v>138.04560890705201</v>
      </c>
      <c r="AN68" s="31">
        <f t="shared" si="12"/>
        <v>130493.66974180748</v>
      </c>
      <c r="AO68" s="31">
        <f t="shared" si="13"/>
        <v>131720.24910624145</v>
      </c>
      <c r="AP68" s="29">
        <f t="shared" si="37"/>
        <v>131720.24910624145</v>
      </c>
      <c r="AQ68" s="29">
        <f t="shared" si="37"/>
        <v>0</v>
      </c>
      <c r="AR68" s="29">
        <f t="shared" si="37"/>
        <v>0</v>
      </c>
      <c r="AS68" s="29">
        <f t="shared" si="31"/>
        <v>0</v>
      </c>
      <c r="AT68" s="31">
        <f t="shared" si="14"/>
        <v>0</v>
      </c>
      <c r="AU68" s="31">
        <f t="shared" si="15"/>
        <v>0</v>
      </c>
      <c r="AV68" s="31">
        <f t="shared" si="16"/>
        <v>0</v>
      </c>
      <c r="AW68" s="31">
        <f t="shared" si="17"/>
        <v>0</v>
      </c>
      <c r="AX68" s="31">
        <f t="shared" si="18"/>
        <v>0</v>
      </c>
      <c r="AY68" s="31">
        <f t="shared" si="19"/>
        <v>0</v>
      </c>
      <c r="AZ68" s="31">
        <f t="shared" si="20"/>
        <v>0</v>
      </c>
      <c r="BA68" s="31">
        <f t="shared" si="21"/>
        <v>0</v>
      </c>
      <c r="BB68" s="31">
        <f t="shared" si="22"/>
        <v>0</v>
      </c>
      <c r="BC68" s="31">
        <f t="shared" si="23"/>
        <v>343.74320673907494</v>
      </c>
      <c r="BD68" s="31">
        <f t="shared" si="24"/>
        <v>43.592805497324996</v>
      </c>
      <c r="BE68" s="31">
        <f t="shared" si="25"/>
        <v>41208.012400575375</v>
      </c>
      <c r="BF68" s="31">
        <f t="shared" si="26"/>
        <v>41595.348412811778</v>
      </c>
      <c r="BG68" s="29">
        <f t="shared" ref="BG68:BJ87" si="38">SUMIF($I68,BG$5,$BF68)</f>
        <v>41595.348412811778</v>
      </c>
      <c r="BH68" s="29">
        <f t="shared" si="38"/>
        <v>0</v>
      </c>
      <c r="BI68" s="29">
        <f t="shared" si="38"/>
        <v>0</v>
      </c>
      <c r="BJ68" s="29">
        <f t="shared" si="38"/>
        <v>0</v>
      </c>
    </row>
    <row r="69" spans="1:62">
      <c r="A69" s="25" t="s">
        <v>85</v>
      </c>
      <c r="B69" s="25" t="s">
        <v>101</v>
      </c>
      <c r="C69" s="25" t="s">
        <v>87</v>
      </c>
      <c r="D69" s="25" t="s">
        <v>112</v>
      </c>
      <c r="E69" s="25" t="s">
        <v>44</v>
      </c>
      <c r="F69" s="25" t="s">
        <v>45</v>
      </c>
      <c r="G69" s="25" t="s">
        <v>301</v>
      </c>
      <c r="H69" s="25" t="s">
        <v>84</v>
      </c>
      <c r="I69" s="25">
        <v>2021</v>
      </c>
      <c r="J69" s="102">
        <v>0.47784834680000005</v>
      </c>
      <c r="K69" s="102">
        <v>0.15089759249999998</v>
      </c>
      <c r="L69" s="29">
        <v>0</v>
      </c>
      <c r="M69" s="29">
        <v>0</v>
      </c>
      <c r="N69" s="29">
        <v>0</v>
      </c>
      <c r="O69" s="29">
        <v>0</v>
      </c>
      <c r="P69" s="29">
        <v>0</v>
      </c>
      <c r="Q69" s="29">
        <v>0</v>
      </c>
      <c r="R69" s="29">
        <v>0</v>
      </c>
      <c r="S69" s="29">
        <v>0</v>
      </c>
      <c r="T69" s="29">
        <v>0</v>
      </c>
      <c r="U69" s="29">
        <v>405564.01</v>
      </c>
      <c r="V69" s="29">
        <v>125327.9</v>
      </c>
      <c r="W69" s="29">
        <v>134692.26</v>
      </c>
      <c r="X69" s="29">
        <f t="shared" si="0"/>
        <v>665584.17000000004</v>
      </c>
      <c r="Y69" s="29">
        <f t="shared" si="28"/>
        <v>665584.17000000004</v>
      </c>
      <c r="Z69" s="29">
        <f t="shared" ref="Z69:AB88" si="39">SUMIF($I69,Z$5,$X69)</f>
        <v>0</v>
      </c>
      <c r="AA69" s="29">
        <f t="shared" si="39"/>
        <v>0</v>
      </c>
      <c r="AB69" s="29">
        <f t="shared" si="39"/>
        <v>0</v>
      </c>
      <c r="AC69" s="31">
        <f t="shared" si="1"/>
        <v>0</v>
      </c>
      <c r="AD69" s="31">
        <f t="shared" si="2"/>
        <v>0</v>
      </c>
      <c r="AE69" s="31">
        <f t="shared" si="3"/>
        <v>0</v>
      </c>
      <c r="AF69" s="31">
        <f t="shared" si="4"/>
        <v>0</v>
      </c>
      <c r="AG69" s="31">
        <f t="shared" si="5"/>
        <v>0</v>
      </c>
      <c r="AH69" s="31">
        <f t="shared" si="6"/>
        <v>0</v>
      </c>
      <c r="AI69" s="31">
        <f t="shared" si="7"/>
        <v>0</v>
      </c>
      <c r="AJ69" s="31">
        <f t="shared" si="8"/>
        <v>0</v>
      </c>
      <c r="AK69" s="31">
        <f t="shared" si="9"/>
        <v>0</v>
      </c>
      <c r="AL69" s="31">
        <f t="shared" si="10"/>
        <v>193798.09170007869</v>
      </c>
      <c r="AM69" s="31">
        <f t="shared" si="11"/>
        <v>59887.729822915724</v>
      </c>
      <c r="AN69" s="31">
        <f t="shared" si="12"/>
        <v>64362.473767755779</v>
      </c>
      <c r="AO69" s="31">
        <f t="shared" si="13"/>
        <v>318048.29529075016</v>
      </c>
      <c r="AP69" s="29">
        <f t="shared" ref="AP69:AR88" si="40">SUMIF($I69,AP$5,$AO69)</f>
        <v>318048.29529075016</v>
      </c>
      <c r="AQ69" s="29">
        <f t="shared" si="40"/>
        <v>0</v>
      </c>
      <c r="AR69" s="29">
        <f t="shared" si="40"/>
        <v>0</v>
      </c>
      <c r="AS69" s="29">
        <f t="shared" si="31"/>
        <v>0</v>
      </c>
      <c r="AT69" s="31">
        <f t="shared" si="14"/>
        <v>0</v>
      </c>
      <c r="AU69" s="31">
        <f t="shared" si="15"/>
        <v>0</v>
      </c>
      <c r="AV69" s="31">
        <f t="shared" si="16"/>
        <v>0</v>
      </c>
      <c r="AW69" s="31">
        <f t="shared" si="17"/>
        <v>0</v>
      </c>
      <c r="AX69" s="31">
        <f t="shared" si="18"/>
        <v>0</v>
      </c>
      <c r="AY69" s="31">
        <f t="shared" si="19"/>
        <v>0</v>
      </c>
      <c r="AZ69" s="31">
        <f t="shared" si="20"/>
        <v>0</v>
      </c>
      <c r="BA69" s="31">
        <f t="shared" si="21"/>
        <v>0</v>
      </c>
      <c r="BB69" s="31">
        <f t="shared" si="22"/>
        <v>0</v>
      </c>
      <c r="BC69" s="31">
        <f t="shared" si="23"/>
        <v>61198.632713645922</v>
      </c>
      <c r="BD69" s="31">
        <f t="shared" si="24"/>
        <v>18911.678383080747</v>
      </c>
      <c r="BE69" s="31">
        <f t="shared" si="25"/>
        <v>20324.737762384048</v>
      </c>
      <c r="BF69" s="31">
        <f t="shared" si="26"/>
        <v>100435.04885911071</v>
      </c>
      <c r="BG69" s="29">
        <f t="shared" si="38"/>
        <v>100435.04885911071</v>
      </c>
      <c r="BH69" s="29">
        <f t="shared" si="38"/>
        <v>0</v>
      </c>
      <c r="BI69" s="29">
        <f t="shared" si="38"/>
        <v>0</v>
      </c>
      <c r="BJ69" s="29">
        <f t="shared" si="38"/>
        <v>0</v>
      </c>
    </row>
    <row r="70" spans="1:62">
      <c r="A70" s="25" t="s">
        <v>120</v>
      </c>
      <c r="B70" s="25" t="s">
        <v>121</v>
      </c>
      <c r="C70" s="25" t="s">
        <v>87</v>
      </c>
      <c r="D70" s="25" t="s">
        <v>122</v>
      </c>
      <c r="E70" s="25" t="s">
        <v>42</v>
      </c>
      <c r="F70" s="25" t="s">
        <v>46</v>
      </c>
      <c r="G70" s="25" t="s">
        <v>55</v>
      </c>
      <c r="H70" s="25" t="s">
        <v>55</v>
      </c>
      <c r="I70" s="25">
        <v>2021</v>
      </c>
      <c r="J70" s="102">
        <v>0.65539999999999998</v>
      </c>
      <c r="K70" s="102">
        <v>0</v>
      </c>
      <c r="L70" s="29">
        <v>0</v>
      </c>
      <c r="M70" s="29">
        <v>0</v>
      </c>
      <c r="N70" s="29">
        <v>0</v>
      </c>
      <c r="O70" s="29">
        <v>0</v>
      </c>
      <c r="P70" s="29">
        <v>0</v>
      </c>
      <c r="Q70" s="29">
        <v>0</v>
      </c>
      <c r="R70" s="29">
        <v>0</v>
      </c>
      <c r="S70" s="29">
        <v>0</v>
      </c>
      <c r="T70" s="29">
        <v>0</v>
      </c>
      <c r="U70" s="29">
        <v>3181.6099999999933</v>
      </c>
      <c r="V70" s="29">
        <v>0</v>
      </c>
      <c r="W70" s="29">
        <v>-64910.96</v>
      </c>
      <c r="X70" s="29">
        <f t="shared" si="0"/>
        <v>-61729.350000000006</v>
      </c>
      <c r="Y70" s="29">
        <f t="shared" si="28"/>
        <v>-61729.350000000006</v>
      </c>
      <c r="Z70" s="29">
        <f t="shared" si="39"/>
        <v>0</v>
      </c>
      <c r="AA70" s="29">
        <f t="shared" si="39"/>
        <v>0</v>
      </c>
      <c r="AB70" s="29">
        <f t="shared" si="39"/>
        <v>0</v>
      </c>
      <c r="AC70" s="31">
        <f t="shared" si="1"/>
        <v>0</v>
      </c>
      <c r="AD70" s="31">
        <f t="shared" si="2"/>
        <v>0</v>
      </c>
      <c r="AE70" s="31">
        <f t="shared" si="3"/>
        <v>0</v>
      </c>
      <c r="AF70" s="31">
        <f t="shared" si="4"/>
        <v>0</v>
      </c>
      <c r="AG70" s="31">
        <f t="shared" si="5"/>
        <v>0</v>
      </c>
      <c r="AH70" s="31">
        <f t="shared" si="6"/>
        <v>0</v>
      </c>
      <c r="AI70" s="31">
        <f t="shared" si="7"/>
        <v>0</v>
      </c>
      <c r="AJ70" s="31">
        <f t="shared" si="8"/>
        <v>0</v>
      </c>
      <c r="AK70" s="31">
        <f t="shared" si="9"/>
        <v>0</v>
      </c>
      <c r="AL70" s="31">
        <f t="shared" si="10"/>
        <v>2085.2271939999955</v>
      </c>
      <c r="AM70" s="31">
        <f t="shared" si="11"/>
        <v>0</v>
      </c>
      <c r="AN70" s="31">
        <f t="shared" si="12"/>
        <v>-42542.643184</v>
      </c>
      <c r="AO70" s="31">
        <f t="shared" si="13"/>
        <v>-40457.415990000009</v>
      </c>
      <c r="AP70" s="29">
        <f t="shared" si="40"/>
        <v>-40457.415990000009</v>
      </c>
      <c r="AQ70" s="29">
        <f t="shared" si="40"/>
        <v>0</v>
      </c>
      <c r="AR70" s="29">
        <f t="shared" si="40"/>
        <v>0</v>
      </c>
      <c r="AS70" s="29">
        <f t="shared" si="31"/>
        <v>0</v>
      </c>
      <c r="AT70" s="31">
        <f t="shared" si="14"/>
        <v>0</v>
      </c>
      <c r="AU70" s="31">
        <f t="shared" si="15"/>
        <v>0</v>
      </c>
      <c r="AV70" s="31">
        <f t="shared" si="16"/>
        <v>0</v>
      </c>
      <c r="AW70" s="31">
        <f t="shared" si="17"/>
        <v>0</v>
      </c>
      <c r="AX70" s="31">
        <f t="shared" si="18"/>
        <v>0</v>
      </c>
      <c r="AY70" s="31">
        <f t="shared" si="19"/>
        <v>0</v>
      </c>
      <c r="AZ70" s="31">
        <f t="shared" si="20"/>
        <v>0</v>
      </c>
      <c r="BA70" s="31">
        <f t="shared" si="21"/>
        <v>0</v>
      </c>
      <c r="BB70" s="31">
        <f t="shared" si="22"/>
        <v>0</v>
      </c>
      <c r="BC70" s="31">
        <f t="shared" si="23"/>
        <v>0</v>
      </c>
      <c r="BD70" s="31">
        <f t="shared" si="24"/>
        <v>0</v>
      </c>
      <c r="BE70" s="31">
        <f t="shared" si="25"/>
        <v>0</v>
      </c>
      <c r="BF70" s="31">
        <f t="shared" si="26"/>
        <v>0</v>
      </c>
      <c r="BG70" s="29">
        <f t="shared" si="38"/>
        <v>0</v>
      </c>
      <c r="BH70" s="29">
        <f t="shared" si="38"/>
        <v>0</v>
      </c>
      <c r="BI70" s="29">
        <f t="shared" si="38"/>
        <v>0</v>
      </c>
      <c r="BJ70" s="29">
        <f t="shared" si="38"/>
        <v>0</v>
      </c>
    </row>
    <row r="71" spans="1:62">
      <c r="A71" s="25" t="s">
        <v>120</v>
      </c>
      <c r="B71" s="25" t="s">
        <v>121</v>
      </c>
      <c r="C71" s="25" t="s">
        <v>87</v>
      </c>
      <c r="D71" s="25" t="s">
        <v>122</v>
      </c>
      <c r="E71" s="25" t="s">
        <v>42</v>
      </c>
      <c r="F71" s="25" t="s">
        <v>46</v>
      </c>
      <c r="G71" s="25" t="s">
        <v>59</v>
      </c>
      <c r="H71" s="25" t="s">
        <v>59</v>
      </c>
      <c r="I71" s="25">
        <v>2021</v>
      </c>
      <c r="J71" s="102">
        <v>0.65539999999999998</v>
      </c>
      <c r="K71" s="102">
        <v>0</v>
      </c>
      <c r="L71" s="29">
        <v>0</v>
      </c>
      <c r="M71" s="29">
        <v>0</v>
      </c>
      <c r="N71" s="29">
        <v>0</v>
      </c>
      <c r="O71" s="29">
        <v>0</v>
      </c>
      <c r="P71" s="29">
        <v>0</v>
      </c>
      <c r="Q71" s="29">
        <v>0</v>
      </c>
      <c r="R71" s="29">
        <v>0</v>
      </c>
      <c r="S71" s="29">
        <v>0</v>
      </c>
      <c r="T71" s="29">
        <v>0</v>
      </c>
      <c r="U71" s="29">
        <v>-5371.06</v>
      </c>
      <c r="V71" s="29">
        <v>0</v>
      </c>
      <c r="W71" s="29">
        <v>0</v>
      </c>
      <c r="X71" s="29">
        <f t="shared" si="0"/>
        <v>-5371.06</v>
      </c>
      <c r="Y71" s="29">
        <f t="shared" si="28"/>
        <v>-5371.06</v>
      </c>
      <c r="Z71" s="29">
        <f t="shared" si="39"/>
        <v>0</v>
      </c>
      <c r="AA71" s="29">
        <f t="shared" si="39"/>
        <v>0</v>
      </c>
      <c r="AB71" s="29">
        <f t="shared" si="39"/>
        <v>0</v>
      </c>
      <c r="AC71" s="31">
        <f t="shared" si="1"/>
        <v>0</v>
      </c>
      <c r="AD71" s="31">
        <f t="shared" si="2"/>
        <v>0</v>
      </c>
      <c r="AE71" s="31">
        <f t="shared" si="3"/>
        <v>0</v>
      </c>
      <c r="AF71" s="31">
        <f t="shared" si="4"/>
        <v>0</v>
      </c>
      <c r="AG71" s="31">
        <f t="shared" si="5"/>
        <v>0</v>
      </c>
      <c r="AH71" s="31">
        <f t="shared" si="6"/>
        <v>0</v>
      </c>
      <c r="AI71" s="31">
        <f t="shared" si="7"/>
        <v>0</v>
      </c>
      <c r="AJ71" s="31">
        <f t="shared" si="8"/>
        <v>0</v>
      </c>
      <c r="AK71" s="31">
        <f t="shared" si="9"/>
        <v>0</v>
      </c>
      <c r="AL71" s="31">
        <f t="shared" si="10"/>
        <v>-3520.192724</v>
      </c>
      <c r="AM71" s="31">
        <f t="shared" si="11"/>
        <v>0</v>
      </c>
      <c r="AN71" s="31">
        <f t="shared" si="12"/>
        <v>0</v>
      </c>
      <c r="AO71" s="31">
        <f t="shared" si="13"/>
        <v>-3520.192724</v>
      </c>
      <c r="AP71" s="29">
        <f t="shared" si="40"/>
        <v>-3520.192724</v>
      </c>
      <c r="AQ71" s="29">
        <f t="shared" si="40"/>
        <v>0</v>
      </c>
      <c r="AR71" s="29">
        <f t="shared" si="40"/>
        <v>0</v>
      </c>
      <c r="AS71" s="29">
        <f t="shared" si="31"/>
        <v>0</v>
      </c>
      <c r="AT71" s="31">
        <f t="shared" si="14"/>
        <v>0</v>
      </c>
      <c r="AU71" s="31">
        <f t="shared" si="15"/>
        <v>0</v>
      </c>
      <c r="AV71" s="31">
        <f t="shared" si="16"/>
        <v>0</v>
      </c>
      <c r="AW71" s="31">
        <f t="shared" si="17"/>
        <v>0</v>
      </c>
      <c r="AX71" s="31">
        <f t="shared" si="18"/>
        <v>0</v>
      </c>
      <c r="AY71" s="31">
        <f t="shared" si="19"/>
        <v>0</v>
      </c>
      <c r="AZ71" s="31">
        <f t="shared" si="20"/>
        <v>0</v>
      </c>
      <c r="BA71" s="31">
        <f t="shared" si="21"/>
        <v>0</v>
      </c>
      <c r="BB71" s="31">
        <f t="shared" si="22"/>
        <v>0</v>
      </c>
      <c r="BC71" s="31">
        <f t="shared" si="23"/>
        <v>0</v>
      </c>
      <c r="BD71" s="31">
        <f t="shared" si="24"/>
        <v>0</v>
      </c>
      <c r="BE71" s="31">
        <f t="shared" si="25"/>
        <v>0</v>
      </c>
      <c r="BF71" s="31">
        <f t="shared" si="26"/>
        <v>0</v>
      </c>
      <c r="BG71" s="29">
        <f t="shared" si="38"/>
        <v>0</v>
      </c>
      <c r="BH71" s="29">
        <f t="shared" si="38"/>
        <v>0</v>
      </c>
      <c r="BI71" s="29">
        <f t="shared" si="38"/>
        <v>0</v>
      </c>
      <c r="BJ71" s="29">
        <f t="shared" si="38"/>
        <v>0</v>
      </c>
    </row>
    <row r="72" spans="1:62">
      <c r="A72" s="25" t="s">
        <v>120</v>
      </c>
      <c r="B72" s="25" t="s">
        <v>121</v>
      </c>
      <c r="C72" s="25" t="s">
        <v>87</v>
      </c>
      <c r="D72" s="25" t="s">
        <v>122</v>
      </c>
      <c r="E72" s="25" t="s">
        <v>42</v>
      </c>
      <c r="F72" s="25" t="s">
        <v>50</v>
      </c>
      <c r="G72" s="25" t="s">
        <v>54</v>
      </c>
      <c r="H72" s="25" t="s">
        <v>54</v>
      </c>
      <c r="I72" s="25">
        <v>2021</v>
      </c>
      <c r="J72" s="102">
        <v>0</v>
      </c>
      <c r="K72" s="102">
        <v>0</v>
      </c>
      <c r="L72" s="29">
        <v>0</v>
      </c>
      <c r="M72" s="29">
        <v>0</v>
      </c>
      <c r="N72" s="29">
        <v>0</v>
      </c>
      <c r="O72" s="29">
        <v>0</v>
      </c>
      <c r="P72" s="29">
        <v>0</v>
      </c>
      <c r="Q72" s="29">
        <v>0</v>
      </c>
      <c r="R72" s="29">
        <v>0</v>
      </c>
      <c r="S72" s="29">
        <v>0</v>
      </c>
      <c r="T72" s="29">
        <v>0</v>
      </c>
      <c r="U72" s="29">
        <v>27.07</v>
      </c>
      <c r="V72" s="29">
        <v>0</v>
      </c>
      <c r="W72" s="29">
        <v>0</v>
      </c>
      <c r="X72" s="29">
        <f t="shared" ref="X72:X135" si="41">SUM(L72:W72)</f>
        <v>27.07</v>
      </c>
      <c r="Y72" s="29">
        <f t="shared" si="28"/>
        <v>27.07</v>
      </c>
      <c r="Z72" s="29">
        <f t="shared" si="39"/>
        <v>0</v>
      </c>
      <c r="AA72" s="29">
        <f t="shared" si="39"/>
        <v>0</v>
      </c>
      <c r="AB72" s="29">
        <f t="shared" si="39"/>
        <v>0</v>
      </c>
      <c r="AC72" s="31">
        <f t="shared" ref="AC72:AC135" si="42">+L72*$J72</f>
        <v>0</v>
      </c>
      <c r="AD72" s="31">
        <f t="shared" ref="AD72:AD135" si="43">+M72*$J72</f>
        <v>0</v>
      </c>
      <c r="AE72" s="31">
        <f t="shared" ref="AE72:AE135" si="44">+N72*$J72</f>
        <v>0</v>
      </c>
      <c r="AF72" s="31">
        <f t="shared" ref="AF72:AF135" si="45">+O72*$J72</f>
        <v>0</v>
      </c>
      <c r="AG72" s="31">
        <f t="shared" ref="AG72:AG135" si="46">+P72*$J72</f>
        <v>0</v>
      </c>
      <c r="AH72" s="31">
        <f t="shared" ref="AH72:AH135" si="47">+Q72*$J72</f>
        <v>0</v>
      </c>
      <c r="AI72" s="31">
        <f t="shared" ref="AI72:AI135" si="48">+R72*$J72</f>
        <v>0</v>
      </c>
      <c r="AJ72" s="31">
        <f t="shared" ref="AJ72:AJ135" si="49">+S72*$J72</f>
        <v>0</v>
      </c>
      <c r="AK72" s="31">
        <f t="shared" ref="AK72:AK135" si="50">+T72*$J72</f>
        <v>0</v>
      </c>
      <c r="AL72" s="31">
        <f t="shared" ref="AL72:AL135" si="51">+U72*$J72</f>
        <v>0</v>
      </c>
      <c r="AM72" s="31">
        <f t="shared" ref="AM72:AM135" si="52">+V72*$J72</f>
        <v>0</v>
      </c>
      <c r="AN72" s="31">
        <f t="shared" ref="AN72:AN135" si="53">+W72*$J72</f>
        <v>0</v>
      </c>
      <c r="AO72" s="31">
        <f t="shared" ref="AO72:AO135" si="54">SUM(AC72:AN72)</f>
        <v>0</v>
      </c>
      <c r="AP72" s="29">
        <f t="shared" si="40"/>
        <v>0</v>
      </c>
      <c r="AQ72" s="29">
        <f t="shared" si="40"/>
        <v>0</v>
      </c>
      <c r="AR72" s="29">
        <f t="shared" si="40"/>
        <v>0</v>
      </c>
      <c r="AS72" s="29">
        <f t="shared" si="31"/>
        <v>0</v>
      </c>
      <c r="AT72" s="31">
        <f t="shared" ref="AT72:AT135" si="55">+L72*$K72</f>
        <v>0</v>
      </c>
      <c r="AU72" s="31">
        <f t="shared" ref="AU72:AU135" si="56">+M72*$K72</f>
        <v>0</v>
      </c>
      <c r="AV72" s="31">
        <f t="shared" ref="AV72:AV135" si="57">+N72*$K72</f>
        <v>0</v>
      </c>
      <c r="AW72" s="31">
        <f t="shared" ref="AW72:AW135" si="58">+O72*$K72</f>
        <v>0</v>
      </c>
      <c r="AX72" s="31">
        <f t="shared" ref="AX72:AX135" si="59">+P72*$K72</f>
        <v>0</v>
      </c>
      <c r="AY72" s="31">
        <f t="shared" ref="AY72:AY135" si="60">+Q72*$K72</f>
        <v>0</v>
      </c>
      <c r="AZ72" s="31">
        <f t="shared" ref="AZ72:AZ135" si="61">+R72*$K72</f>
        <v>0</v>
      </c>
      <c r="BA72" s="31">
        <f t="shared" ref="BA72:BA135" si="62">+S72*$K72</f>
        <v>0</v>
      </c>
      <c r="BB72" s="31">
        <f t="shared" ref="BB72:BB135" si="63">+T72*$K72</f>
        <v>0</v>
      </c>
      <c r="BC72" s="31">
        <f t="shared" ref="BC72:BC135" si="64">+U72*$K72</f>
        <v>0</v>
      </c>
      <c r="BD72" s="31">
        <f t="shared" ref="BD72:BD135" si="65">+V72*$K72</f>
        <v>0</v>
      </c>
      <c r="BE72" s="31">
        <f t="shared" ref="BE72:BE135" si="66">+W72*$K72</f>
        <v>0</v>
      </c>
      <c r="BF72" s="31">
        <f t="shared" ref="BF72:BF135" si="67">SUM(AT72:BE72)</f>
        <v>0</v>
      </c>
      <c r="BG72" s="29">
        <f t="shared" si="38"/>
        <v>0</v>
      </c>
      <c r="BH72" s="29">
        <f t="shared" si="38"/>
        <v>0</v>
      </c>
      <c r="BI72" s="29">
        <f t="shared" si="38"/>
        <v>0</v>
      </c>
      <c r="BJ72" s="29">
        <f t="shared" si="38"/>
        <v>0</v>
      </c>
    </row>
    <row r="73" spans="1:62">
      <c r="A73" s="25" t="s">
        <v>120</v>
      </c>
      <c r="B73" s="25" t="s">
        <v>121</v>
      </c>
      <c r="C73" s="25" t="s">
        <v>87</v>
      </c>
      <c r="D73" s="25" t="s">
        <v>122</v>
      </c>
      <c r="E73" s="25" t="s">
        <v>42</v>
      </c>
      <c r="F73" s="25" t="s">
        <v>49</v>
      </c>
      <c r="G73" s="25" t="s">
        <v>61</v>
      </c>
      <c r="H73" s="25" t="s">
        <v>61</v>
      </c>
      <c r="I73" s="25">
        <v>2021</v>
      </c>
      <c r="J73" s="102">
        <v>0</v>
      </c>
      <c r="K73" s="102">
        <v>0</v>
      </c>
      <c r="L73" s="29">
        <v>0</v>
      </c>
      <c r="M73" s="29">
        <v>0</v>
      </c>
      <c r="N73" s="29">
        <v>0</v>
      </c>
      <c r="O73" s="29">
        <v>0</v>
      </c>
      <c r="P73" s="29">
        <v>0</v>
      </c>
      <c r="Q73" s="29">
        <v>0</v>
      </c>
      <c r="R73" s="29">
        <v>0</v>
      </c>
      <c r="S73" s="29">
        <v>0</v>
      </c>
      <c r="T73" s="29">
        <v>0</v>
      </c>
      <c r="U73" s="29">
        <v>50.97</v>
      </c>
      <c r="V73" s="29">
        <v>0</v>
      </c>
      <c r="W73" s="29">
        <v>0</v>
      </c>
      <c r="X73" s="29">
        <f t="shared" si="41"/>
        <v>50.97</v>
      </c>
      <c r="Y73" s="29">
        <f t="shared" ref="Y73:Y136" si="68">SUMIF($I73:$I73,Y$5,X73:X73)</f>
        <v>50.97</v>
      </c>
      <c r="Z73" s="29">
        <f t="shared" si="39"/>
        <v>0</v>
      </c>
      <c r="AA73" s="29">
        <f t="shared" si="39"/>
        <v>0</v>
      </c>
      <c r="AB73" s="29">
        <f t="shared" si="39"/>
        <v>0</v>
      </c>
      <c r="AC73" s="31">
        <f t="shared" si="42"/>
        <v>0</v>
      </c>
      <c r="AD73" s="31">
        <f t="shared" si="43"/>
        <v>0</v>
      </c>
      <c r="AE73" s="31">
        <f t="shared" si="44"/>
        <v>0</v>
      </c>
      <c r="AF73" s="31">
        <f t="shared" si="45"/>
        <v>0</v>
      </c>
      <c r="AG73" s="31">
        <f t="shared" si="46"/>
        <v>0</v>
      </c>
      <c r="AH73" s="31">
        <f t="shared" si="47"/>
        <v>0</v>
      </c>
      <c r="AI73" s="31">
        <f t="shared" si="48"/>
        <v>0</v>
      </c>
      <c r="AJ73" s="31">
        <f t="shared" si="49"/>
        <v>0</v>
      </c>
      <c r="AK73" s="31">
        <f t="shared" si="50"/>
        <v>0</v>
      </c>
      <c r="AL73" s="31">
        <f t="shared" si="51"/>
        <v>0</v>
      </c>
      <c r="AM73" s="31">
        <f t="shared" si="52"/>
        <v>0</v>
      </c>
      <c r="AN73" s="31">
        <f t="shared" si="53"/>
        <v>0</v>
      </c>
      <c r="AO73" s="31">
        <f t="shared" si="54"/>
        <v>0</v>
      </c>
      <c r="AP73" s="29">
        <f t="shared" si="40"/>
        <v>0</v>
      </c>
      <c r="AQ73" s="29">
        <f t="shared" si="40"/>
        <v>0</v>
      </c>
      <c r="AR73" s="29">
        <f t="shared" si="40"/>
        <v>0</v>
      </c>
      <c r="AS73" s="29">
        <f t="shared" ref="AS73:AS136" si="69">SUMIF($I73,AS$5,$AO73)</f>
        <v>0</v>
      </c>
      <c r="AT73" s="31">
        <f t="shared" si="55"/>
        <v>0</v>
      </c>
      <c r="AU73" s="31">
        <f t="shared" si="56"/>
        <v>0</v>
      </c>
      <c r="AV73" s="31">
        <f t="shared" si="57"/>
        <v>0</v>
      </c>
      <c r="AW73" s="31">
        <f t="shared" si="58"/>
        <v>0</v>
      </c>
      <c r="AX73" s="31">
        <f t="shared" si="59"/>
        <v>0</v>
      </c>
      <c r="AY73" s="31">
        <f t="shared" si="60"/>
        <v>0</v>
      </c>
      <c r="AZ73" s="31">
        <f t="shared" si="61"/>
        <v>0</v>
      </c>
      <c r="BA73" s="31">
        <f t="shared" si="62"/>
        <v>0</v>
      </c>
      <c r="BB73" s="31">
        <f t="shared" si="63"/>
        <v>0</v>
      </c>
      <c r="BC73" s="31">
        <f t="shared" si="64"/>
        <v>0</v>
      </c>
      <c r="BD73" s="31">
        <f t="shared" si="65"/>
        <v>0</v>
      </c>
      <c r="BE73" s="31">
        <f t="shared" si="66"/>
        <v>0</v>
      </c>
      <c r="BF73" s="31">
        <f t="shared" si="67"/>
        <v>0</v>
      </c>
      <c r="BG73" s="29">
        <f t="shared" si="38"/>
        <v>0</v>
      </c>
      <c r="BH73" s="29">
        <f t="shared" si="38"/>
        <v>0</v>
      </c>
      <c r="BI73" s="29">
        <f t="shared" si="38"/>
        <v>0</v>
      </c>
      <c r="BJ73" s="29">
        <f t="shared" si="38"/>
        <v>0</v>
      </c>
    </row>
    <row r="74" spans="1:62">
      <c r="A74" s="25" t="s">
        <v>120</v>
      </c>
      <c r="B74" s="25" t="s">
        <v>121</v>
      </c>
      <c r="C74" s="25" t="s">
        <v>87</v>
      </c>
      <c r="D74" s="25" t="s">
        <v>122</v>
      </c>
      <c r="E74" s="25" t="s">
        <v>42</v>
      </c>
      <c r="F74" s="25" t="s">
        <v>49</v>
      </c>
      <c r="G74" s="25" t="s">
        <v>54</v>
      </c>
      <c r="H74" s="25" t="s">
        <v>54</v>
      </c>
      <c r="I74" s="25">
        <v>2021</v>
      </c>
      <c r="J74" s="102">
        <v>0</v>
      </c>
      <c r="K74" s="102">
        <v>0</v>
      </c>
      <c r="L74" s="29">
        <v>0</v>
      </c>
      <c r="M74" s="29">
        <v>0</v>
      </c>
      <c r="N74" s="29">
        <v>0</v>
      </c>
      <c r="O74" s="29">
        <v>0</v>
      </c>
      <c r="P74" s="29">
        <v>0</v>
      </c>
      <c r="Q74" s="29">
        <v>0</v>
      </c>
      <c r="R74" s="29">
        <v>0</v>
      </c>
      <c r="S74" s="29">
        <v>0</v>
      </c>
      <c r="T74" s="29">
        <v>0</v>
      </c>
      <c r="U74" s="29">
        <v>227.99</v>
      </c>
      <c r="V74" s="29">
        <v>0</v>
      </c>
      <c r="W74" s="29">
        <v>0</v>
      </c>
      <c r="X74" s="29">
        <f t="shared" si="41"/>
        <v>227.99</v>
      </c>
      <c r="Y74" s="29">
        <f t="shared" si="68"/>
        <v>227.99</v>
      </c>
      <c r="Z74" s="29">
        <f t="shared" si="39"/>
        <v>0</v>
      </c>
      <c r="AA74" s="29">
        <f t="shared" si="39"/>
        <v>0</v>
      </c>
      <c r="AB74" s="29">
        <f t="shared" si="39"/>
        <v>0</v>
      </c>
      <c r="AC74" s="31">
        <f t="shared" si="42"/>
        <v>0</v>
      </c>
      <c r="AD74" s="31">
        <f t="shared" si="43"/>
        <v>0</v>
      </c>
      <c r="AE74" s="31">
        <f t="shared" si="44"/>
        <v>0</v>
      </c>
      <c r="AF74" s="31">
        <f t="shared" si="45"/>
        <v>0</v>
      </c>
      <c r="AG74" s="31">
        <f t="shared" si="46"/>
        <v>0</v>
      </c>
      <c r="AH74" s="31">
        <f t="shared" si="47"/>
        <v>0</v>
      </c>
      <c r="AI74" s="31">
        <f t="shared" si="48"/>
        <v>0</v>
      </c>
      <c r="AJ74" s="31">
        <f t="shared" si="49"/>
        <v>0</v>
      </c>
      <c r="AK74" s="31">
        <f t="shared" si="50"/>
        <v>0</v>
      </c>
      <c r="AL74" s="31">
        <f t="shared" si="51"/>
        <v>0</v>
      </c>
      <c r="AM74" s="31">
        <f t="shared" si="52"/>
        <v>0</v>
      </c>
      <c r="AN74" s="31">
        <f t="shared" si="53"/>
        <v>0</v>
      </c>
      <c r="AO74" s="31">
        <f t="shared" si="54"/>
        <v>0</v>
      </c>
      <c r="AP74" s="29">
        <f t="shared" si="40"/>
        <v>0</v>
      </c>
      <c r="AQ74" s="29">
        <f t="shared" si="40"/>
        <v>0</v>
      </c>
      <c r="AR74" s="29">
        <f t="shared" si="40"/>
        <v>0</v>
      </c>
      <c r="AS74" s="29">
        <f t="shared" si="69"/>
        <v>0</v>
      </c>
      <c r="AT74" s="31">
        <f t="shared" si="55"/>
        <v>0</v>
      </c>
      <c r="AU74" s="31">
        <f t="shared" si="56"/>
        <v>0</v>
      </c>
      <c r="AV74" s="31">
        <f t="shared" si="57"/>
        <v>0</v>
      </c>
      <c r="AW74" s="31">
        <f t="shared" si="58"/>
        <v>0</v>
      </c>
      <c r="AX74" s="31">
        <f t="shared" si="59"/>
        <v>0</v>
      </c>
      <c r="AY74" s="31">
        <f t="shared" si="60"/>
        <v>0</v>
      </c>
      <c r="AZ74" s="31">
        <f t="shared" si="61"/>
        <v>0</v>
      </c>
      <c r="BA74" s="31">
        <f t="shared" si="62"/>
        <v>0</v>
      </c>
      <c r="BB74" s="31">
        <f t="shared" si="63"/>
        <v>0</v>
      </c>
      <c r="BC74" s="31">
        <f t="shared" si="64"/>
        <v>0</v>
      </c>
      <c r="BD74" s="31">
        <f t="shared" si="65"/>
        <v>0</v>
      </c>
      <c r="BE74" s="31">
        <f t="shared" si="66"/>
        <v>0</v>
      </c>
      <c r="BF74" s="31">
        <f t="shared" si="67"/>
        <v>0</v>
      </c>
      <c r="BG74" s="29">
        <f t="shared" si="38"/>
        <v>0</v>
      </c>
      <c r="BH74" s="29">
        <f t="shared" si="38"/>
        <v>0</v>
      </c>
      <c r="BI74" s="29">
        <f t="shared" si="38"/>
        <v>0</v>
      </c>
      <c r="BJ74" s="29">
        <f t="shared" si="38"/>
        <v>0</v>
      </c>
    </row>
    <row r="75" spans="1:62">
      <c r="A75" s="25" t="s">
        <v>120</v>
      </c>
      <c r="B75" s="25" t="s">
        <v>121</v>
      </c>
      <c r="C75" s="25" t="s">
        <v>87</v>
      </c>
      <c r="D75" s="25" t="s">
        <v>122</v>
      </c>
      <c r="E75" s="25" t="s">
        <v>42</v>
      </c>
      <c r="F75" s="25" t="s">
        <v>50</v>
      </c>
      <c r="G75" s="25" t="s">
        <v>61</v>
      </c>
      <c r="H75" s="25" t="s">
        <v>61</v>
      </c>
      <c r="I75" s="25">
        <v>2021</v>
      </c>
      <c r="J75" s="102">
        <v>0</v>
      </c>
      <c r="K75" s="102">
        <v>0</v>
      </c>
      <c r="L75" s="29">
        <v>0</v>
      </c>
      <c r="M75" s="29">
        <v>0</v>
      </c>
      <c r="N75" s="29">
        <v>0</v>
      </c>
      <c r="O75" s="29">
        <v>0</v>
      </c>
      <c r="P75" s="29">
        <v>0</v>
      </c>
      <c r="Q75" s="29">
        <v>0</v>
      </c>
      <c r="R75" s="29">
        <v>0</v>
      </c>
      <c r="S75" s="29">
        <v>0</v>
      </c>
      <c r="T75" s="29">
        <v>0</v>
      </c>
      <c r="U75" s="29">
        <v>447.15</v>
      </c>
      <c r="V75" s="29">
        <v>0</v>
      </c>
      <c r="W75" s="29">
        <v>0</v>
      </c>
      <c r="X75" s="29">
        <f t="shared" si="41"/>
        <v>447.15</v>
      </c>
      <c r="Y75" s="29">
        <f t="shared" si="68"/>
        <v>447.15</v>
      </c>
      <c r="Z75" s="29">
        <f t="shared" si="39"/>
        <v>0</v>
      </c>
      <c r="AA75" s="29">
        <f t="shared" si="39"/>
        <v>0</v>
      </c>
      <c r="AB75" s="29">
        <f t="shared" si="39"/>
        <v>0</v>
      </c>
      <c r="AC75" s="31">
        <f t="shared" si="42"/>
        <v>0</v>
      </c>
      <c r="AD75" s="31">
        <f t="shared" si="43"/>
        <v>0</v>
      </c>
      <c r="AE75" s="31">
        <f t="shared" si="44"/>
        <v>0</v>
      </c>
      <c r="AF75" s="31">
        <f t="shared" si="45"/>
        <v>0</v>
      </c>
      <c r="AG75" s="31">
        <f t="shared" si="46"/>
        <v>0</v>
      </c>
      <c r="AH75" s="31">
        <f t="shared" si="47"/>
        <v>0</v>
      </c>
      <c r="AI75" s="31">
        <f t="shared" si="48"/>
        <v>0</v>
      </c>
      <c r="AJ75" s="31">
        <f t="shared" si="49"/>
        <v>0</v>
      </c>
      <c r="AK75" s="31">
        <f t="shared" si="50"/>
        <v>0</v>
      </c>
      <c r="AL75" s="31">
        <f t="shared" si="51"/>
        <v>0</v>
      </c>
      <c r="AM75" s="31">
        <f t="shared" si="52"/>
        <v>0</v>
      </c>
      <c r="AN75" s="31">
        <f t="shared" si="53"/>
        <v>0</v>
      </c>
      <c r="AO75" s="31">
        <f t="shared" si="54"/>
        <v>0</v>
      </c>
      <c r="AP75" s="29">
        <f t="shared" si="40"/>
        <v>0</v>
      </c>
      <c r="AQ75" s="29">
        <f t="shared" si="40"/>
        <v>0</v>
      </c>
      <c r="AR75" s="29">
        <f t="shared" si="40"/>
        <v>0</v>
      </c>
      <c r="AS75" s="29">
        <f t="shared" si="69"/>
        <v>0</v>
      </c>
      <c r="AT75" s="31">
        <f t="shared" si="55"/>
        <v>0</v>
      </c>
      <c r="AU75" s="31">
        <f t="shared" si="56"/>
        <v>0</v>
      </c>
      <c r="AV75" s="31">
        <f t="shared" si="57"/>
        <v>0</v>
      </c>
      <c r="AW75" s="31">
        <f t="shared" si="58"/>
        <v>0</v>
      </c>
      <c r="AX75" s="31">
        <f t="shared" si="59"/>
        <v>0</v>
      </c>
      <c r="AY75" s="31">
        <f t="shared" si="60"/>
        <v>0</v>
      </c>
      <c r="AZ75" s="31">
        <f t="shared" si="61"/>
        <v>0</v>
      </c>
      <c r="BA75" s="31">
        <f t="shared" si="62"/>
        <v>0</v>
      </c>
      <c r="BB75" s="31">
        <f t="shared" si="63"/>
        <v>0</v>
      </c>
      <c r="BC75" s="31">
        <f t="shared" si="64"/>
        <v>0</v>
      </c>
      <c r="BD75" s="31">
        <f t="shared" si="65"/>
        <v>0</v>
      </c>
      <c r="BE75" s="31">
        <f t="shared" si="66"/>
        <v>0</v>
      </c>
      <c r="BF75" s="31">
        <f t="shared" si="67"/>
        <v>0</v>
      </c>
      <c r="BG75" s="29">
        <f t="shared" si="38"/>
        <v>0</v>
      </c>
      <c r="BH75" s="29">
        <f t="shared" si="38"/>
        <v>0</v>
      </c>
      <c r="BI75" s="29">
        <f t="shared" si="38"/>
        <v>0</v>
      </c>
      <c r="BJ75" s="29">
        <f t="shared" si="38"/>
        <v>0</v>
      </c>
    </row>
    <row r="76" spans="1:62">
      <c r="A76" s="25" t="s">
        <v>120</v>
      </c>
      <c r="B76" s="25" t="s">
        <v>121</v>
      </c>
      <c r="C76" s="25" t="s">
        <v>87</v>
      </c>
      <c r="D76" s="25" t="s">
        <v>122</v>
      </c>
      <c r="E76" s="25" t="s">
        <v>42</v>
      </c>
      <c r="F76" s="25" t="s">
        <v>43</v>
      </c>
      <c r="G76" s="25" t="s">
        <v>54</v>
      </c>
      <c r="H76" s="25" t="s">
        <v>54</v>
      </c>
      <c r="I76" s="25">
        <v>2021</v>
      </c>
      <c r="J76" s="102">
        <v>1</v>
      </c>
      <c r="K76" s="102">
        <v>0</v>
      </c>
      <c r="L76" s="29">
        <v>0</v>
      </c>
      <c r="M76" s="29">
        <v>0</v>
      </c>
      <c r="N76" s="29">
        <v>0</v>
      </c>
      <c r="O76" s="29">
        <v>0</v>
      </c>
      <c r="P76" s="29">
        <v>0</v>
      </c>
      <c r="Q76" s="29">
        <v>0</v>
      </c>
      <c r="R76" s="29">
        <v>0</v>
      </c>
      <c r="S76" s="29">
        <v>0</v>
      </c>
      <c r="T76" s="29">
        <v>0</v>
      </c>
      <c r="U76" s="29">
        <v>983.93</v>
      </c>
      <c r="V76" s="29">
        <v>0</v>
      </c>
      <c r="W76" s="29">
        <v>0</v>
      </c>
      <c r="X76" s="29">
        <f t="shared" si="41"/>
        <v>983.93</v>
      </c>
      <c r="Y76" s="29">
        <f t="shared" si="68"/>
        <v>983.93</v>
      </c>
      <c r="Z76" s="29">
        <f t="shared" si="39"/>
        <v>0</v>
      </c>
      <c r="AA76" s="29">
        <f t="shared" si="39"/>
        <v>0</v>
      </c>
      <c r="AB76" s="29">
        <f t="shared" si="39"/>
        <v>0</v>
      </c>
      <c r="AC76" s="31">
        <f t="shared" si="42"/>
        <v>0</v>
      </c>
      <c r="AD76" s="31">
        <f t="shared" si="43"/>
        <v>0</v>
      </c>
      <c r="AE76" s="31">
        <f t="shared" si="44"/>
        <v>0</v>
      </c>
      <c r="AF76" s="31">
        <f t="shared" si="45"/>
        <v>0</v>
      </c>
      <c r="AG76" s="31">
        <f t="shared" si="46"/>
        <v>0</v>
      </c>
      <c r="AH76" s="31">
        <f t="shared" si="47"/>
        <v>0</v>
      </c>
      <c r="AI76" s="31">
        <f t="shared" si="48"/>
        <v>0</v>
      </c>
      <c r="AJ76" s="31">
        <f t="shared" si="49"/>
        <v>0</v>
      </c>
      <c r="AK76" s="31">
        <f t="shared" si="50"/>
        <v>0</v>
      </c>
      <c r="AL76" s="31">
        <f t="shared" si="51"/>
        <v>983.93</v>
      </c>
      <c r="AM76" s="31">
        <f t="shared" si="52"/>
        <v>0</v>
      </c>
      <c r="AN76" s="31">
        <f t="shared" si="53"/>
        <v>0</v>
      </c>
      <c r="AO76" s="31">
        <f t="shared" si="54"/>
        <v>983.93</v>
      </c>
      <c r="AP76" s="29">
        <f t="shared" si="40"/>
        <v>983.93</v>
      </c>
      <c r="AQ76" s="29">
        <f t="shared" si="40"/>
        <v>0</v>
      </c>
      <c r="AR76" s="29">
        <f t="shared" si="40"/>
        <v>0</v>
      </c>
      <c r="AS76" s="29">
        <f t="shared" si="69"/>
        <v>0</v>
      </c>
      <c r="AT76" s="31">
        <f t="shared" si="55"/>
        <v>0</v>
      </c>
      <c r="AU76" s="31">
        <f t="shared" si="56"/>
        <v>0</v>
      </c>
      <c r="AV76" s="31">
        <f t="shared" si="57"/>
        <v>0</v>
      </c>
      <c r="AW76" s="31">
        <f t="shared" si="58"/>
        <v>0</v>
      </c>
      <c r="AX76" s="31">
        <f t="shared" si="59"/>
        <v>0</v>
      </c>
      <c r="AY76" s="31">
        <f t="shared" si="60"/>
        <v>0</v>
      </c>
      <c r="AZ76" s="31">
        <f t="shared" si="61"/>
        <v>0</v>
      </c>
      <c r="BA76" s="31">
        <f t="shared" si="62"/>
        <v>0</v>
      </c>
      <c r="BB76" s="31">
        <f t="shared" si="63"/>
        <v>0</v>
      </c>
      <c r="BC76" s="31">
        <f t="shared" si="64"/>
        <v>0</v>
      </c>
      <c r="BD76" s="31">
        <f t="shared" si="65"/>
        <v>0</v>
      </c>
      <c r="BE76" s="31">
        <f t="shared" si="66"/>
        <v>0</v>
      </c>
      <c r="BF76" s="31">
        <f t="shared" si="67"/>
        <v>0</v>
      </c>
      <c r="BG76" s="29">
        <f t="shared" si="38"/>
        <v>0</v>
      </c>
      <c r="BH76" s="29">
        <f t="shared" si="38"/>
        <v>0</v>
      </c>
      <c r="BI76" s="29">
        <f t="shared" si="38"/>
        <v>0</v>
      </c>
      <c r="BJ76" s="29">
        <f t="shared" si="38"/>
        <v>0</v>
      </c>
    </row>
    <row r="77" spans="1:62">
      <c r="A77" s="25" t="s">
        <v>120</v>
      </c>
      <c r="B77" s="25" t="s">
        <v>121</v>
      </c>
      <c r="C77" s="25" t="s">
        <v>87</v>
      </c>
      <c r="D77" s="25" t="s">
        <v>122</v>
      </c>
      <c r="E77" s="25" t="s">
        <v>42</v>
      </c>
      <c r="F77" s="25" t="s">
        <v>43</v>
      </c>
      <c r="G77" s="25" t="s">
        <v>61</v>
      </c>
      <c r="H77" s="25" t="s">
        <v>61</v>
      </c>
      <c r="I77" s="25">
        <v>2021</v>
      </c>
      <c r="J77" s="102">
        <v>1</v>
      </c>
      <c r="K77" s="102">
        <v>0</v>
      </c>
      <c r="L77" s="29">
        <v>0</v>
      </c>
      <c r="M77" s="29">
        <v>0</v>
      </c>
      <c r="N77" s="29">
        <v>0</v>
      </c>
      <c r="O77" s="29">
        <v>0</v>
      </c>
      <c r="P77" s="29">
        <v>0</v>
      </c>
      <c r="Q77" s="29">
        <v>0</v>
      </c>
      <c r="R77" s="29">
        <v>0</v>
      </c>
      <c r="S77" s="29">
        <v>0</v>
      </c>
      <c r="T77" s="29">
        <v>0</v>
      </c>
      <c r="U77" s="29">
        <v>404.2</v>
      </c>
      <c r="V77" s="29">
        <v>2956.96</v>
      </c>
      <c r="W77" s="29">
        <v>0</v>
      </c>
      <c r="X77" s="29">
        <f t="shared" si="41"/>
        <v>3361.16</v>
      </c>
      <c r="Y77" s="29">
        <f t="shared" si="68"/>
        <v>3361.16</v>
      </c>
      <c r="Z77" s="29">
        <f t="shared" si="39"/>
        <v>0</v>
      </c>
      <c r="AA77" s="29">
        <f t="shared" si="39"/>
        <v>0</v>
      </c>
      <c r="AB77" s="29">
        <f t="shared" si="39"/>
        <v>0</v>
      </c>
      <c r="AC77" s="31">
        <f t="shared" si="42"/>
        <v>0</v>
      </c>
      <c r="AD77" s="31">
        <f t="shared" si="43"/>
        <v>0</v>
      </c>
      <c r="AE77" s="31">
        <f t="shared" si="44"/>
        <v>0</v>
      </c>
      <c r="AF77" s="31">
        <f t="shared" si="45"/>
        <v>0</v>
      </c>
      <c r="AG77" s="31">
        <f t="shared" si="46"/>
        <v>0</v>
      </c>
      <c r="AH77" s="31">
        <f t="shared" si="47"/>
        <v>0</v>
      </c>
      <c r="AI77" s="31">
        <f t="shared" si="48"/>
        <v>0</v>
      </c>
      <c r="AJ77" s="31">
        <f t="shared" si="49"/>
        <v>0</v>
      </c>
      <c r="AK77" s="31">
        <f t="shared" si="50"/>
        <v>0</v>
      </c>
      <c r="AL77" s="31">
        <f t="shared" si="51"/>
        <v>404.2</v>
      </c>
      <c r="AM77" s="31">
        <f t="shared" si="52"/>
        <v>2956.96</v>
      </c>
      <c r="AN77" s="31">
        <f t="shared" si="53"/>
        <v>0</v>
      </c>
      <c r="AO77" s="31">
        <f t="shared" si="54"/>
        <v>3361.16</v>
      </c>
      <c r="AP77" s="29">
        <f t="shared" si="40"/>
        <v>3361.16</v>
      </c>
      <c r="AQ77" s="29">
        <f t="shared" si="40"/>
        <v>0</v>
      </c>
      <c r="AR77" s="29">
        <f t="shared" si="40"/>
        <v>0</v>
      </c>
      <c r="AS77" s="29">
        <f t="shared" si="69"/>
        <v>0</v>
      </c>
      <c r="AT77" s="31">
        <f t="shared" si="55"/>
        <v>0</v>
      </c>
      <c r="AU77" s="31">
        <f t="shared" si="56"/>
        <v>0</v>
      </c>
      <c r="AV77" s="31">
        <f t="shared" si="57"/>
        <v>0</v>
      </c>
      <c r="AW77" s="31">
        <f t="shared" si="58"/>
        <v>0</v>
      </c>
      <c r="AX77" s="31">
        <f t="shared" si="59"/>
        <v>0</v>
      </c>
      <c r="AY77" s="31">
        <f t="shared" si="60"/>
        <v>0</v>
      </c>
      <c r="AZ77" s="31">
        <f t="shared" si="61"/>
        <v>0</v>
      </c>
      <c r="BA77" s="31">
        <f t="shared" si="62"/>
        <v>0</v>
      </c>
      <c r="BB77" s="31">
        <f t="shared" si="63"/>
        <v>0</v>
      </c>
      <c r="BC77" s="31">
        <f t="shared" si="64"/>
        <v>0</v>
      </c>
      <c r="BD77" s="31">
        <f t="shared" si="65"/>
        <v>0</v>
      </c>
      <c r="BE77" s="31">
        <f t="shared" si="66"/>
        <v>0</v>
      </c>
      <c r="BF77" s="31">
        <f t="shared" si="67"/>
        <v>0</v>
      </c>
      <c r="BG77" s="29">
        <f t="shared" si="38"/>
        <v>0</v>
      </c>
      <c r="BH77" s="29">
        <f t="shared" si="38"/>
        <v>0</v>
      </c>
      <c r="BI77" s="29">
        <f t="shared" si="38"/>
        <v>0</v>
      </c>
      <c r="BJ77" s="29">
        <f t="shared" si="38"/>
        <v>0</v>
      </c>
    </row>
    <row r="78" spans="1:62">
      <c r="A78" s="25" t="s">
        <v>120</v>
      </c>
      <c r="B78" s="25" t="s">
        <v>121</v>
      </c>
      <c r="C78" s="25" t="s">
        <v>87</v>
      </c>
      <c r="D78" s="25" t="s">
        <v>122</v>
      </c>
      <c r="E78" s="25" t="s">
        <v>44</v>
      </c>
      <c r="F78" s="25" t="s">
        <v>45</v>
      </c>
      <c r="G78" s="25" t="s">
        <v>54</v>
      </c>
      <c r="H78" s="25" t="s">
        <v>54</v>
      </c>
      <c r="I78" s="25">
        <v>2021</v>
      </c>
      <c r="J78" s="102">
        <v>0.47784834680000005</v>
      </c>
      <c r="K78" s="102">
        <v>0.15089759249999998</v>
      </c>
      <c r="L78" s="29">
        <v>0</v>
      </c>
      <c r="M78" s="29">
        <v>0</v>
      </c>
      <c r="N78" s="29">
        <v>0</v>
      </c>
      <c r="O78" s="29">
        <v>0</v>
      </c>
      <c r="P78" s="29">
        <v>0</v>
      </c>
      <c r="Q78" s="29">
        <v>0</v>
      </c>
      <c r="R78" s="29">
        <v>0</v>
      </c>
      <c r="S78" s="29">
        <v>0</v>
      </c>
      <c r="T78" s="29">
        <v>0</v>
      </c>
      <c r="U78" s="29">
        <v>2786.5</v>
      </c>
      <c r="V78" s="29">
        <v>5257.7400000000007</v>
      </c>
      <c r="W78" s="29">
        <v>2595.58</v>
      </c>
      <c r="X78" s="29">
        <f t="shared" si="41"/>
        <v>10639.82</v>
      </c>
      <c r="Y78" s="29">
        <f t="shared" si="68"/>
        <v>10639.82</v>
      </c>
      <c r="Z78" s="29">
        <f t="shared" si="39"/>
        <v>0</v>
      </c>
      <c r="AA78" s="29">
        <f t="shared" si="39"/>
        <v>0</v>
      </c>
      <c r="AB78" s="29">
        <f t="shared" si="39"/>
        <v>0</v>
      </c>
      <c r="AC78" s="31">
        <f t="shared" si="42"/>
        <v>0</v>
      </c>
      <c r="AD78" s="31">
        <f t="shared" si="43"/>
        <v>0</v>
      </c>
      <c r="AE78" s="31">
        <f t="shared" si="44"/>
        <v>0</v>
      </c>
      <c r="AF78" s="31">
        <f t="shared" si="45"/>
        <v>0</v>
      </c>
      <c r="AG78" s="31">
        <f t="shared" si="46"/>
        <v>0</v>
      </c>
      <c r="AH78" s="31">
        <f t="shared" si="47"/>
        <v>0</v>
      </c>
      <c r="AI78" s="31">
        <f t="shared" si="48"/>
        <v>0</v>
      </c>
      <c r="AJ78" s="31">
        <f t="shared" si="49"/>
        <v>0</v>
      </c>
      <c r="AK78" s="31">
        <f t="shared" si="50"/>
        <v>0</v>
      </c>
      <c r="AL78" s="31">
        <f t="shared" si="51"/>
        <v>1331.5244183582001</v>
      </c>
      <c r="AM78" s="31">
        <f t="shared" si="52"/>
        <v>2512.4023669042326</v>
      </c>
      <c r="AN78" s="31">
        <f t="shared" si="53"/>
        <v>1240.293611987144</v>
      </c>
      <c r="AO78" s="31">
        <f t="shared" si="54"/>
        <v>5084.2203972495763</v>
      </c>
      <c r="AP78" s="29">
        <f t="shared" si="40"/>
        <v>5084.2203972495763</v>
      </c>
      <c r="AQ78" s="29">
        <f t="shared" si="40"/>
        <v>0</v>
      </c>
      <c r="AR78" s="29">
        <f t="shared" si="40"/>
        <v>0</v>
      </c>
      <c r="AS78" s="29">
        <f t="shared" si="69"/>
        <v>0</v>
      </c>
      <c r="AT78" s="31">
        <f t="shared" si="55"/>
        <v>0</v>
      </c>
      <c r="AU78" s="31">
        <f t="shared" si="56"/>
        <v>0</v>
      </c>
      <c r="AV78" s="31">
        <f t="shared" si="57"/>
        <v>0</v>
      </c>
      <c r="AW78" s="31">
        <f t="shared" si="58"/>
        <v>0</v>
      </c>
      <c r="AX78" s="31">
        <f t="shared" si="59"/>
        <v>0</v>
      </c>
      <c r="AY78" s="31">
        <f t="shared" si="60"/>
        <v>0</v>
      </c>
      <c r="AZ78" s="31">
        <f t="shared" si="61"/>
        <v>0</v>
      </c>
      <c r="BA78" s="31">
        <f t="shared" si="62"/>
        <v>0</v>
      </c>
      <c r="BB78" s="31">
        <f t="shared" si="63"/>
        <v>0</v>
      </c>
      <c r="BC78" s="31">
        <f t="shared" si="64"/>
        <v>420.47614150124997</v>
      </c>
      <c r="BD78" s="31">
        <f t="shared" si="65"/>
        <v>793.38030799094997</v>
      </c>
      <c r="BE78" s="31">
        <f t="shared" si="66"/>
        <v>391.66677314114992</v>
      </c>
      <c r="BF78" s="31">
        <f t="shared" si="67"/>
        <v>1605.5232226333499</v>
      </c>
      <c r="BG78" s="29">
        <f t="shared" si="38"/>
        <v>1605.5232226333499</v>
      </c>
      <c r="BH78" s="29">
        <f t="shared" si="38"/>
        <v>0</v>
      </c>
      <c r="BI78" s="29">
        <f t="shared" si="38"/>
        <v>0</v>
      </c>
      <c r="BJ78" s="29">
        <f t="shared" si="38"/>
        <v>0</v>
      </c>
    </row>
    <row r="79" spans="1:62">
      <c r="A79" s="25" t="s">
        <v>120</v>
      </c>
      <c r="B79" s="25" t="s">
        <v>121</v>
      </c>
      <c r="C79" s="25" t="s">
        <v>87</v>
      </c>
      <c r="D79" s="25" t="s">
        <v>122</v>
      </c>
      <c r="E79" s="25" t="s">
        <v>42</v>
      </c>
      <c r="F79" s="25" t="s">
        <v>46</v>
      </c>
      <c r="G79" s="25" t="s">
        <v>301</v>
      </c>
      <c r="H79" s="25" t="s">
        <v>84</v>
      </c>
      <c r="I79" s="25">
        <v>2021</v>
      </c>
      <c r="J79" s="102">
        <v>0.65539999999999998</v>
      </c>
      <c r="K79" s="102">
        <v>0</v>
      </c>
      <c r="L79" s="29">
        <v>0</v>
      </c>
      <c r="M79" s="29">
        <v>0</v>
      </c>
      <c r="N79" s="29">
        <v>0</v>
      </c>
      <c r="O79" s="29">
        <v>0</v>
      </c>
      <c r="P79" s="29">
        <v>0</v>
      </c>
      <c r="Q79" s="29">
        <v>0</v>
      </c>
      <c r="R79" s="29">
        <v>0</v>
      </c>
      <c r="S79" s="29">
        <v>0</v>
      </c>
      <c r="T79" s="29">
        <v>0</v>
      </c>
      <c r="U79" s="29">
        <v>4584.1200000000008</v>
      </c>
      <c r="V79" s="29">
        <v>16539.25</v>
      </c>
      <c r="W79" s="29">
        <v>1307.44</v>
      </c>
      <c r="X79" s="29">
        <f t="shared" si="41"/>
        <v>22430.81</v>
      </c>
      <c r="Y79" s="29">
        <f t="shared" si="68"/>
        <v>22430.81</v>
      </c>
      <c r="Z79" s="29">
        <f t="shared" si="39"/>
        <v>0</v>
      </c>
      <c r="AA79" s="29">
        <f t="shared" si="39"/>
        <v>0</v>
      </c>
      <c r="AB79" s="29">
        <f t="shared" si="39"/>
        <v>0</v>
      </c>
      <c r="AC79" s="31">
        <f t="shared" si="42"/>
        <v>0</v>
      </c>
      <c r="AD79" s="31">
        <f t="shared" si="43"/>
        <v>0</v>
      </c>
      <c r="AE79" s="31">
        <f t="shared" si="44"/>
        <v>0</v>
      </c>
      <c r="AF79" s="31">
        <f t="shared" si="45"/>
        <v>0</v>
      </c>
      <c r="AG79" s="31">
        <f t="shared" si="46"/>
        <v>0</v>
      </c>
      <c r="AH79" s="31">
        <f t="shared" si="47"/>
        <v>0</v>
      </c>
      <c r="AI79" s="31">
        <f t="shared" si="48"/>
        <v>0</v>
      </c>
      <c r="AJ79" s="31">
        <f t="shared" si="49"/>
        <v>0</v>
      </c>
      <c r="AK79" s="31">
        <f t="shared" si="50"/>
        <v>0</v>
      </c>
      <c r="AL79" s="31">
        <f t="shared" si="51"/>
        <v>3004.4322480000005</v>
      </c>
      <c r="AM79" s="31">
        <f t="shared" si="52"/>
        <v>10839.82445</v>
      </c>
      <c r="AN79" s="31">
        <f t="shared" si="53"/>
        <v>856.89617599999997</v>
      </c>
      <c r="AO79" s="31">
        <f t="shared" si="54"/>
        <v>14701.152874000001</v>
      </c>
      <c r="AP79" s="29">
        <f t="shared" si="40"/>
        <v>14701.152874000001</v>
      </c>
      <c r="AQ79" s="29">
        <f t="shared" si="40"/>
        <v>0</v>
      </c>
      <c r="AR79" s="29">
        <f t="shared" si="40"/>
        <v>0</v>
      </c>
      <c r="AS79" s="29">
        <f t="shared" si="69"/>
        <v>0</v>
      </c>
      <c r="AT79" s="31">
        <f t="shared" si="55"/>
        <v>0</v>
      </c>
      <c r="AU79" s="31">
        <f t="shared" si="56"/>
        <v>0</v>
      </c>
      <c r="AV79" s="31">
        <f t="shared" si="57"/>
        <v>0</v>
      </c>
      <c r="AW79" s="31">
        <f t="shared" si="58"/>
        <v>0</v>
      </c>
      <c r="AX79" s="31">
        <f t="shared" si="59"/>
        <v>0</v>
      </c>
      <c r="AY79" s="31">
        <f t="shared" si="60"/>
        <v>0</v>
      </c>
      <c r="AZ79" s="31">
        <f t="shared" si="61"/>
        <v>0</v>
      </c>
      <c r="BA79" s="31">
        <f t="shared" si="62"/>
        <v>0</v>
      </c>
      <c r="BB79" s="31">
        <f t="shared" si="63"/>
        <v>0</v>
      </c>
      <c r="BC79" s="31">
        <f t="shared" si="64"/>
        <v>0</v>
      </c>
      <c r="BD79" s="31">
        <f t="shared" si="65"/>
        <v>0</v>
      </c>
      <c r="BE79" s="31">
        <f t="shared" si="66"/>
        <v>0</v>
      </c>
      <c r="BF79" s="31">
        <f t="shared" si="67"/>
        <v>0</v>
      </c>
      <c r="BG79" s="29">
        <f t="shared" si="38"/>
        <v>0</v>
      </c>
      <c r="BH79" s="29">
        <f t="shared" si="38"/>
        <v>0</v>
      </c>
      <c r="BI79" s="29">
        <f t="shared" si="38"/>
        <v>0</v>
      </c>
      <c r="BJ79" s="29">
        <f t="shared" si="38"/>
        <v>0</v>
      </c>
    </row>
    <row r="80" spans="1:62">
      <c r="A80" s="25" t="s">
        <v>120</v>
      </c>
      <c r="B80" s="25" t="s">
        <v>121</v>
      </c>
      <c r="C80" s="25" t="s">
        <v>87</v>
      </c>
      <c r="D80" s="25" t="s">
        <v>122</v>
      </c>
      <c r="E80" s="25" t="s">
        <v>42</v>
      </c>
      <c r="F80" s="25" t="s">
        <v>46</v>
      </c>
      <c r="G80" s="25" t="s">
        <v>56</v>
      </c>
      <c r="H80" s="25" t="s">
        <v>56</v>
      </c>
      <c r="I80" s="25">
        <v>2021</v>
      </c>
      <c r="J80" s="102">
        <v>0.65539999999999998</v>
      </c>
      <c r="K80" s="102">
        <v>0</v>
      </c>
      <c r="L80" s="29">
        <v>0</v>
      </c>
      <c r="M80" s="29">
        <v>0</v>
      </c>
      <c r="N80" s="29">
        <v>0</v>
      </c>
      <c r="O80" s="29">
        <v>0</v>
      </c>
      <c r="P80" s="29">
        <v>0</v>
      </c>
      <c r="Q80" s="29">
        <v>0</v>
      </c>
      <c r="R80" s="29">
        <v>0</v>
      </c>
      <c r="S80" s="29">
        <v>0</v>
      </c>
      <c r="T80" s="29">
        <v>0</v>
      </c>
      <c r="U80" s="29">
        <v>40336.589999999997</v>
      </c>
      <c r="V80" s="29">
        <v>0</v>
      </c>
      <c r="W80" s="29">
        <v>0</v>
      </c>
      <c r="X80" s="29">
        <f t="shared" si="41"/>
        <v>40336.589999999997</v>
      </c>
      <c r="Y80" s="29">
        <f t="shared" si="68"/>
        <v>40336.589999999997</v>
      </c>
      <c r="Z80" s="29">
        <f t="shared" si="39"/>
        <v>0</v>
      </c>
      <c r="AA80" s="29">
        <f t="shared" si="39"/>
        <v>0</v>
      </c>
      <c r="AB80" s="29">
        <f t="shared" si="39"/>
        <v>0</v>
      </c>
      <c r="AC80" s="31">
        <f t="shared" si="42"/>
        <v>0</v>
      </c>
      <c r="AD80" s="31">
        <f t="shared" si="43"/>
        <v>0</v>
      </c>
      <c r="AE80" s="31">
        <f t="shared" si="44"/>
        <v>0</v>
      </c>
      <c r="AF80" s="31">
        <f t="shared" si="45"/>
        <v>0</v>
      </c>
      <c r="AG80" s="31">
        <f t="shared" si="46"/>
        <v>0</v>
      </c>
      <c r="AH80" s="31">
        <f t="shared" si="47"/>
        <v>0</v>
      </c>
      <c r="AI80" s="31">
        <f t="shared" si="48"/>
        <v>0</v>
      </c>
      <c r="AJ80" s="31">
        <f t="shared" si="49"/>
        <v>0</v>
      </c>
      <c r="AK80" s="31">
        <f t="shared" si="50"/>
        <v>0</v>
      </c>
      <c r="AL80" s="31">
        <f t="shared" si="51"/>
        <v>26436.601085999999</v>
      </c>
      <c r="AM80" s="31">
        <f t="shared" si="52"/>
        <v>0</v>
      </c>
      <c r="AN80" s="31">
        <f t="shared" si="53"/>
        <v>0</v>
      </c>
      <c r="AO80" s="31">
        <f t="shared" si="54"/>
        <v>26436.601085999999</v>
      </c>
      <c r="AP80" s="29">
        <f t="shared" si="40"/>
        <v>26436.601085999999</v>
      </c>
      <c r="AQ80" s="29">
        <f t="shared" si="40"/>
        <v>0</v>
      </c>
      <c r="AR80" s="29">
        <f t="shared" si="40"/>
        <v>0</v>
      </c>
      <c r="AS80" s="29">
        <f t="shared" si="69"/>
        <v>0</v>
      </c>
      <c r="AT80" s="31">
        <f t="shared" si="55"/>
        <v>0</v>
      </c>
      <c r="AU80" s="31">
        <f t="shared" si="56"/>
        <v>0</v>
      </c>
      <c r="AV80" s="31">
        <f t="shared" si="57"/>
        <v>0</v>
      </c>
      <c r="AW80" s="31">
        <f t="shared" si="58"/>
        <v>0</v>
      </c>
      <c r="AX80" s="31">
        <f t="shared" si="59"/>
        <v>0</v>
      </c>
      <c r="AY80" s="31">
        <f t="shared" si="60"/>
        <v>0</v>
      </c>
      <c r="AZ80" s="31">
        <f t="shared" si="61"/>
        <v>0</v>
      </c>
      <c r="BA80" s="31">
        <f t="shared" si="62"/>
        <v>0</v>
      </c>
      <c r="BB80" s="31">
        <f t="shared" si="63"/>
        <v>0</v>
      </c>
      <c r="BC80" s="31">
        <f t="shared" si="64"/>
        <v>0</v>
      </c>
      <c r="BD80" s="31">
        <f t="shared" si="65"/>
        <v>0</v>
      </c>
      <c r="BE80" s="31">
        <f t="shared" si="66"/>
        <v>0</v>
      </c>
      <c r="BF80" s="31">
        <f t="shared" si="67"/>
        <v>0</v>
      </c>
      <c r="BG80" s="29">
        <f t="shared" si="38"/>
        <v>0</v>
      </c>
      <c r="BH80" s="29">
        <f t="shared" si="38"/>
        <v>0</v>
      </c>
      <c r="BI80" s="29">
        <f t="shared" si="38"/>
        <v>0</v>
      </c>
      <c r="BJ80" s="29">
        <f t="shared" si="38"/>
        <v>0</v>
      </c>
    </row>
    <row r="81" spans="1:62">
      <c r="A81" s="25" t="s">
        <v>120</v>
      </c>
      <c r="B81" s="25" t="s">
        <v>121</v>
      </c>
      <c r="C81" s="25" t="s">
        <v>87</v>
      </c>
      <c r="D81" s="25" t="s">
        <v>122</v>
      </c>
      <c r="E81" s="25" t="s">
        <v>42</v>
      </c>
      <c r="F81" s="25" t="s">
        <v>46</v>
      </c>
      <c r="G81" s="25" t="s">
        <v>54</v>
      </c>
      <c r="H81" s="25" t="s">
        <v>54</v>
      </c>
      <c r="I81" s="25">
        <v>2021</v>
      </c>
      <c r="J81" s="102">
        <v>0.65539999999999998</v>
      </c>
      <c r="K81" s="102">
        <v>0</v>
      </c>
      <c r="L81" s="29">
        <v>0</v>
      </c>
      <c r="M81" s="29">
        <v>0</v>
      </c>
      <c r="N81" s="29">
        <v>0</v>
      </c>
      <c r="O81" s="29">
        <v>0</v>
      </c>
      <c r="P81" s="29">
        <v>0</v>
      </c>
      <c r="Q81" s="29">
        <v>0</v>
      </c>
      <c r="R81" s="29">
        <v>0</v>
      </c>
      <c r="S81" s="29">
        <v>0</v>
      </c>
      <c r="T81" s="29">
        <v>0</v>
      </c>
      <c r="U81" s="29">
        <v>2344.8599999999997</v>
      </c>
      <c r="V81" s="29">
        <v>0</v>
      </c>
      <c r="W81" s="29">
        <v>66280.75</v>
      </c>
      <c r="X81" s="29">
        <f t="shared" si="41"/>
        <v>68625.61</v>
      </c>
      <c r="Y81" s="29">
        <f t="shared" si="68"/>
        <v>68625.61</v>
      </c>
      <c r="Z81" s="29">
        <f t="shared" si="39"/>
        <v>0</v>
      </c>
      <c r="AA81" s="29">
        <f t="shared" si="39"/>
        <v>0</v>
      </c>
      <c r="AB81" s="29">
        <f t="shared" si="39"/>
        <v>0</v>
      </c>
      <c r="AC81" s="31">
        <f t="shared" si="42"/>
        <v>0</v>
      </c>
      <c r="AD81" s="31">
        <f t="shared" si="43"/>
        <v>0</v>
      </c>
      <c r="AE81" s="31">
        <f t="shared" si="44"/>
        <v>0</v>
      </c>
      <c r="AF81" s="31">
        <f t="shared" si="45"/>
        <v>0</v>
      </c>
      <c r="AG81" s="31">
        <f t="shared" si="46"/>
        <v>0</v>
      </c>
      <c r="AH81" s="31">
        <f t="shared" si="47"/>
        <v>0</v>
      </c>
      <c r="AI81" s="31">
        <f t="shared" si="48"/>
        <v>0</v>
      </c>
      <c r="AJ81" s="31">
        <f t="shared" si="49"/>
        <v>0</v>
      </c>
      <c r="AK81" s="31">
        <f t="shared" si="50"/>
        <v>0</v>
      </c>
      <c r="AL81" s="31">
        <f t="shared" si="51"/>
        <v>1536.8212439999998</v>
      </c>
      <c r="AM81" s="31">
        <f t="shared" si="52"/>
        <v>0</v>
      </c>
      <c r="AN81" s="31">
        <f t="shared" si="53"/>
        <v>43440.403549999995</v>
      </c>
      <c r="AO81" s="31">
        <f t="shared" si="54"/>
        <v>44977.224793999994</v>
      </c>
      <c r="AP81" s="29">
        <f t="shared" si="40"/>
        <v>44977.224793999994</v>
      </c>
      <c r="AQ81" s="29">
        <f t="shared" si="40"/>
        <v>0</v>
      </c>
      <c r="AR81" s="29">
        <f t="shared" si="40"/>
        <v>0</v>
      </c>
      <c r="AS81" s="29">
        <f t="shared" si="69"/>
        <v>0</v>
      </c>
      <c r="AT81" s="31">
        <f t="shared" si="55"/>
        <v>0</v>
      </c>
      <c r="AU81" s="31">
        <f t="shared" si="56"/>
        <v>0</v>
      </c>
      <c r="AV81" s="31">
        <f t="shared" si="57"/>
        <v>0</v>
      </c>
      <c r="AW81" s="31">
        <f t="shared" si="58"/>
        <v>0</v>
      </c>
      <c r="AX81" s="31">
        <f t="shared" si="59"/>
        <v>0</v>
      </c>
      <c r="AY81" s="31">
        <f t="shared" si="60"/>
        <v>0</v>
      </c>
      <c r="AZ81" s="31">
        <f t="shared" si="61"/>
        <v>0</v>
      </c>
      <c r="BA81" s="31">
        <f t="shared" si="62"/>
        <v>0</v>
      </c>
      <c r="BB81" s="31">
        <f t="shared" si="63"/>
        <v>0</v>
      </c>
      <c r="BC81" s="31">
        <f t="shared" si="64"/>
        <v>0</v>
      </c>
      <c r="BD81" s="31">
        <f t="shared" si="65"/>
        <v>0</v>
      </c>
      <c r="BE81" s="31">
        <f t="shared" si="66"/>
        <v>0</v>
      </c>
      <c r="BF81" s="31">
        <f t="shared" si="67"/>
        <v>0</v>
      </c>
      <c r="BG81" s="29">
        <f t="shared" si="38"/>
        <v>0</v>
      </c>
      <c r="BH81" s="29">
        <f t="shared" si="38"/>
        <v>0</v>
      </c>
      <c r="BI81" s="29">
        <f t="shared" si="38"/>
        <v>0</v>
      </c>
      <c r="BJ81" s="29">
        <f t="shared" si="38"/>
        <v>0</v>
      </c>
    </row>
    <row r="82" spans="1:62">
      <c r="A82" s="25" t="s">
        <v>85</v>
      </c>
      <c r="B82" s="25" t="s">
        <v>101</v>
      </c>
      <c r="C82" s="25" t="s">
        <v>87</v>
      </c>
      <c r="D82" s="25" t="s">
        <v>113</v>
      </c>
      <c r="E82" s="25" t="s">
        <v>42</v>
      </c>
      <c r="F82" s="25" t="s">
        <v>46</v>
      </c>
      <c r="G82" s="25" t="s">
        <v>90</v>
      </c>
      <c r="H82" s="25" t="s">
        <v>90</v>
      </c>
      <c r="I82" s="25">
        <v>2021</v>
      </c>
      <c r="J82" s="102">
        <v>0.65539999999999998</v>
      </c>
      <c r="K82" s="102">
        <v>0</v>
      </c>
      <c r="L82" s="29">
        <v>0</v>
      </c>
      <c r="M82" s="29">
        <v>0</v>
      </c>
      <c r="N82" s="29">
        <v>0</v>
      </c>
      <c r="O82" s="29">
        <v>0</v>
      </c>
      <c r="P82" s="29">
        <v>0</v>
      </c>
      <c r="Q82" s="29">
        <v>0</v>
      </c>
      <c r="R82" s="29">
        <v>0</v>
      </c>
      <c r="S82" s="29">
        <v>0</v>
      </c>
      <c r="T82" s="29">
        <v>0</v>
      </c>
      <c r="U82" s="29">
        <v>-0.2</v>
      </c>
      <c r="V82" s="29">
        <v>116.67</v>
      </c>
      <c r="W82" s="29">
        <v>134.78</v>
      </c>
      <c r="X82" s="29">
        <f t="shared" si="41"/>
        <v>251.25</v>
      </c>
      <c r="Y82" s="29">
        <f t="shared" si="68"/>
        <v>251.25</v>
      </c>
      <c r="Z82" s="29">
        <f t="shared" si="39"/>
        <v>0</v>
      </c>
      <c r="AA82" s="29">
        <f t="shared" si="39"/>
        <v>0</v>
      </c>
      <c r="AB82" s="29">
        <f t="shared" si="39"/>
        <v>0</v>
      </c>
      <c r="AC82" s="31">
        <f t="shared" si="42"/>
        <v>0</v>
      </c>
      <c r="AD82" s="31">
        <f t="shared" si="43"/>
        <v>0</v>
      </c>
      <c r="AE82" s="31">
        <f t="shared" si="44"/>
        <v>0</v>
      </c>
      <c r="AF82" s="31">
        <f t="shared" si="45"/>
        <v>0</v>
      </c>
      <c r="AG82" s="31">
        <f t="shared" si="46"/>
        <v>0</v>
      </c>
      <c r="AH82" s="31">
        <f t="shared" si="47"/>
        <v>0</v>
      </c>
      <c r="AI82" s="31">
        <f t="shared" si="48"/>
        <v>0</v>
      </c>
      <c r="AJ82" s="31">
        <f t="shared" si="49"/>
        <v>0</v>
      </c>
      <c r="AK82" s="31">
        <f t="shared" si="50"/>
        <v>0</v>
      </c>
      <c r="AL82" s="31">
        <f t="shared" si="51"/>
        <v>-0.13108</v>
      </c>
      <c r="AM82" s="31">
        <f t="shared" si="52"/>
        <v>76.465518000000003</v>
      </c>
      <c r="AN82" s="31">
        <f t="shared" si="53"/>
        <v>88.334811999999999</v>
      </c>
      <c r="AO82" s="31">
        <f t="shared" si="54"/>
        <v>164.66925000000001</v>
      </c>
      <c r="AP82" s="29">
        <f t="shared" si="40"/>
        <v>164.66925000000001</v>
      </c>
      <c r="AQ82" s="29">
        <f t="shared" si="40"/>
        <v>0</v>
      </c>
      <c r="AR82" s="29">
        <f t="shared" si="40"/>
        <v>0</v>
      </c>
      <c r="AS82" s="29">
        <f t="shared" si="69"/>
        <v>0</v>
      </c>
      <c r="AT82" s="31">
        <f t="shared" si="55"/>
        <v>0</v>
      </c>
      <c r="AU82" s="31">
        <f t="shared" si="56"/>
        <v>0</v>
      </c>
      <c r="AV82" s="31">
        <f t="shared" si="57"/>
        <v>0</v>
      </c>
      <c r="AW82" s="31">
        <f t="shared" si="58"/>
        <v>0</v>
      </c>
      <c r="AX82" s="31">
        <f t="shared" si="59"/>
        <v>0</v>
      </c>
      <c r="AY82" s="31">
        <f t="shared" si="60"/>
        <v>0</v>
      </c>
      <c r="AZ82" s="31">
        <f t="shared" si="61"/>
        <v>0</v>
      </c>
      <c r="BA82" s="31">
        <f t="shared" si="62"/>
        <v>0</v>
      </c>
      <c r="BB82" s="31">
        <f t="shared" si="63"/>
        <v>0</v>
      </c>
      <c r="BC82" s="31">
        <f t="shared" si="64"/>
        <v>0</v>
      </c>
      <c r="BD82" s="31">
        <f t="shared" si="65"/>
        <v>0</v>
      </c>
      <c r="BE82" s="31">
        <f t="shared" si="66"/>
        <v>0</v>
      </c>
      <c r="BF82" s="31">
        <f t="shared" si="67"/>
        <v>0</v>
      </c>
      <c r="BG82" s="29">
        <f t="shared" si="38"/>
        <v>0</v>
      </c>
      <c r="BH82" s="29">
        <f t="shared" si="38"/>
        <v>0</v>
      </c>
      <c r="BI82" s="29">
        <f t="shared" si="38"/>
        <v>0</v>
      </c>
      <c r="BJ82" s="29">
        <f t="shared" si="38"/>
        <v>0</v>
      </c>
    </row>
    <row r="83" spans="1:62">
      <c r="A83" s="25" t="s">
        <v>85</v>
      </c>
      <c r="B83" s="25" t="s">
        <v>101</v>
      </c>
      <c r="C83" s="25" t="s">
        <v>87</v>
      </c>
      <c r="D83" s="25" t="s">
        <v>113</v>
      </c>
      <c r="E83" s="25" t="s">
        <v>47</v>
      </c>
      <c r="F83" s="25" t="s">
        <v>45</v>
      </c>
      <c r="G83" s="25" t="s">
        <v>301</v>
      </c>
      <c r="H83" s="25" t="s">
        <v>84</v>
      </c>
      <c r="I83" s="25">
        <v>2021</v>
      </c>
      <c r="J83" s="102">
        <v>0</v>
      </c>
      <c r="K83" s="102">
        <v>0.47363987300000004</v>
      </c>
      <c r="L83" s="29">
        <v>0</v>
      </c>
      <c r="M83" s="29">
        <v>0</v>
      </c>
      <c r="N83" s="29">
        <v>0</v>
      </c>
      <c r="O83" s="29">
        <v>0</v>
      </c>
      <c r="P83" s="29">
        <v>0</v>
      </c>
      <c r="Q83" s="29">
        <v>0</v>
      </c>
      <c r="R83" s="29">
        <v>0</v>
      </c>
      <c r="S83" s="29">
        <v>0</v>
      </c>
      <c r="T83" s="29">
        <v>0</v>
      </c>
      <c r="U83" s="29">
        <v>480.78</v>
      </c>
      <c r="V83" s="29">
        <v>168.7</v>
      </c>
      <c r="W83" s="29">
        <v>0</v>
      </c>
      <c r="X83" s="29">
        <f t="shared" si="41"/>
        <v>649.48</v>
      </c>
      <c r="Y83" s="29">
        <f t="shared" si="68"/>
        <v>649.48</v>
      </c>
      <c r="Z83" s="29">
        <f t="shared" si="39"/>
        <v>0</v>
      </c>
      <c r="AA83" s="29">
        <f t="shared" si="39"/>
        <v>0</v>
      </c>
      <c r="AB83" s="29">
        <f t="shared" si="39"/>
        <v>0</v>
      </c>
      <c r="AC83" s="31">
        <f t="shared" si="42"/>
        <v>0</v>
      </c>
      <c r="AD83" s="31">
        <f t="shared" si="43"/>
        <v>0</v>
      </c>
      <c r="AE83" s="31">
        <f t="shared" si="44"/>
        <v>0</v>
      </c>
      <c r="AF83" s="31">
        <f t="shared" si="45"/>
        <v>0</v>
      </c>
      <c r="AG83" s="31">
        <f t="shared" si="46"/>
        <v>0</v>
      </c>
      <c r="AH83" s="31">
        <f t="shared" si="47"/>
        <v>0</v>
      </c>
      <c r="AI83" s="31">
        <f t="shared" si="48"/>
        <v>0</v>
      </c>
      <c r="AJ83" s="31">
        <f t="shared" si="49"/>
        <v>0</v>
      </c>
      <c r="AK83" s="31">
        <f t="shared" si="50"/>
        <v>0</v>
      </c>
      <c r="AL83" s="31">
        <f t="shared" si="51"/>
        <v>0</v>
      </c>
      <c r="AM83" s="31">
        <f t="shared" si="52"/>
        <v>0</v>
      </c>
      <c r="AN83" s="31">
        <f t="shared" si="53"/>
        <v>0</v>
      </c>
      <c r="AO83" s="31">
        <f t="shared" si="54"/>
        <v>0</v>
      </c>
      <c r="AP83" s="29">
        <f t="shared" si="40"/>
        <v>0</v>
      </c>
      <c r="AQ83" s="29">
        <f t="shared" si="40"/>
        <v>0</v>
      </c>
      <c r="AR83" s="29">
        <f t="shared" si="40"/>
        <v>0</v>
      </c>
      <c r="AS83" s="29">
        <f t="shared" si="69"/>
        <v>0</v>
      </c>
      <c r="AT83" s="31">
        <f t="shared" si="55"/>
        <v>0</v>
      </c>
      <c r="AU83" s="31">
        <f t="shared" si="56"/>
        <v>0</v>
      </c>
      <c r="AV83" s="31">
        <f t="shared" si="57"/>
        <v>0</v>
      </c>
      <c r="AW83" s="31">
        <f t="shared" si="58"/>
        <v>0</v>
      </c>
      <c r="AX83" s="31">
        <f t="shared" si="59"/>
        <v>0</v>
      </c>
      <c r="AY83" s="31">
        <f t="shared" si="60"/>
        <v>0</v>
      </c>
      <c r="AZ83" s="31">
        <f t="shared" si="61"/>
        <v>0</v>
      </c>
      <c r="BA83" s="31">
        <f t="shared" si="62"/>
        <v>0</v>
      </c>
      <c r="BB83" s="31">
        <f t="shared" si="63"/>
        <v>0</v>
      </c>
      <c r="BC83" s="31">
        <f t="shared" si="64"/>
        <v>227.71657814094002</v>
      </c>
      <c r="BD83" s="31">
        <f t="shared" si="65"/>
        <v>79.903046575100007</v>
      </c>
      <c r="BE83" s="31">
        <f t="shared" si="66"/>
        <v>0</v>
      </c>
      <c r="BF83" s="31">
        <f t="shared" si="67"/>
        <v>307.61962471603999</v>
      </c>
      <c r="BG83" s="29">
        <f t="shared" si="38"/>
        <v>307.61962471603999</v>
      </c>
      <c r="BH83" s="29">
        <f t="shared" si="38"/>
        <v>0</v>
      </c>
      <c r="BI83" s="29">
        <f t="shared" si="38"/>
        <v>0</v>
      </c>
      <c r="BJ83" s="29">
        <f t="shared" si="38"/>
        <v>0</v>
      </c>
    </row>
    <row r="84" spans="1:62">
      <c r="A84" s="25" t="s">
        <v>85</v>
      </c>
      <c r="B84" s="25" t="s">
        <v>101</v>
      </c>
      <c r="C84" s="25" t="s">
        <v>87</v>
      </c>
      <c r="D84" s="25" t="s">
        <v>113</v>
      </c>
      <c r="E84" s="25" t="s">
        <v>42</v>
      </c>
      <c r="F84" s="25" t="s">
        <v>46</v>
      </c>
      <c r="G84" s="25" t="s">
        <v>301</v>
      </c>
      <c r="H84" s="25" t="s">
        <v>84</v>
      </c>
      <c r="I84" s="25">
        <v>2021</v>
      </c>
      <c r="J84" s="102">
        <v>0.65539999999999998</v>
      </c>
      <c r="K84" s="102">
        <v>0</v>
      </c>
      <c r="L84" s="29">
        <v>0</v>
      </c>
      <c r="M84" s="29">
        <v>0</v>
      </c>
      <c r="N84" s="29">
        <v>0</v>
      </c>
      <c r="O84" s="29">
        <v>0</v>
      </c>
      <c r="P84" s="29">
        <v>0</v>
      </c>
      <c r="Q84" s="29">
        <v>0</v>
      </c>
      <c r="R84" s="29">
        <v>0</v>
      </c>
      <c r="S84" s="29">
        <v>0</v>
      </c>
      <c r="T84" s="29">
        <v>0</v>
      </c>
      <c r="U84" s="29">
        <v>-0.83</v>
      </c>
      <c r="V84" s="29">
        <v>474.91</v>
      </c>
      <c r="W84" s="29">
        <v>548.58000000000004</v>
      </c>
      <c r="X84" s="29">
        <f t="shared" si="41"/>
        <v>1022.6600000000001</v>
      </c>
      <c r="Y84" s="29">
        <f t="shared" si="68"/>
        <v>1022.6600000000001</v>
      </c>
      <c r="Z84" s="29">
        <f t="shared" si="39"/>
        <v>0</v>
      </c>
      <c r="AA84" s="29">
        <f t="shared" si="39"/>
        <v>0</v>
      </c>
      <c r="AB84" s="29">
        <f t="shared" si="39"/>
        <v>0</v>
      </c>
      <c r="AC84" s="31">
        <f t="shared" si="42"/>
        <v>0</v>
      </c>
      <c r="AD84" s="31">
        <f t="shared" si="43"/>
        <v>0</v>
      </c>
      <c r="AE84" s="31">
        <f t="shared" si="44"/>
        <v>0</v>
      </c>
      <c r="AF84" s="31">
        <f t="shared" si="45"/>
        <v>0</v>
      </c>
      <c r="AG84" s="31">
        <f t="shared" si="46"/>
        <v>0</v>
      </c>
      <c r="AH84" s="31">
        <f t="shared" si="47"/>
        <v>0</v>
      </c>
      <c r="AI84" s="31">
        <f t="shared" si="48"/>
        <v>0</v>
      </c>
      <c r="AJ84" s="31">
        <f t="shared" si="49"/>
        <v>0</v>
      </c>
      <c r="AK84" s="31">
        <f t="shared" si="50"/>
        <v>0</v>
      </c>
      <c r="AL84" s="31">
        <f t="shared" si="51"/>
        <v>-0.54398199999999997</v>
      </c>
      <c r="AM84" s="31">
        <f t="shared" si="52"/>
        <v>311.25601399999999</v>
      </c>
      <c r="AN84" s="31">
        <f t="shared" si="53"/>
        <v>359.539332</v>
      </c>
      <c r="AO84" s="31">
        <f t="shared" si="54"/>
        <v>670.25136399999997</v>
      </c>
      <c r="AP84" s="29">
        <f t="shared" si="40"/>
        <v>670.25136399999997</v>
      </c>
      <c r="AQ84" s="29">
        <f t="shared" si="40"/>
        <v>0</v>
      </c>
      <c r="AR84" s="29">
        <f t="shared" si="40"/>
        <v>0</v>
      </c>
      <c r="AS84" s="29">
        <f t="shared" si="69"/>
        <v>0</v>
      </c>
      <c r="AT84" s="31">
        <f t="shared" si="55"/>
        <v>0</v>
      </c>
      <c r="AU84" s="31">
        <f t="shared" si="56"/>
        <v>0</v>
      </c>
      <c r="AV84" s="31">
        <f t="shared" si="57"/>
        <v>0</v>
      </c>
      <c r="AW84" s="31">
        <f t="shared" si="58"/>
        <v>0</v>
      </c>
      <c r="AX84" s="31">
        <f t="shared" si="59"/>
        <v>0</v>
      </c>
      <c r="AY84" s="31">
        <f t="shared" si="60"/>
        <v>0</v>
      </c>
      <c r="AZ84" s="31">
        <f t="shared" si="61"/>
        <v>0</v>
      </c>
      <c r="BA84" s="31">
        <f t="shared" si="62"/>
        <v>0</v>
      </c>
      <c r="BB84" s="31">
        <f t="shared" si="63"/>
        <v>0</v>
      </c>
      <c r="BC84" s="31">
        <f t="shared" si="64"/>
        <v>0</v>
      </c>
      <c r="BD84" s="31">
        <f t="shared" si="65"/>
        <v>0</v>
      </c>
      <c r="BE84" s="31">
        <f t="shared" si="66"/>
        <v>0</v>
      </c>
      <c r="BF84" s="31">
        <f t="shared" si="67"/>
        <v>0</v>
      </c>
      <c r="BG84" s="29">
        <f t="shared" si="38"/>
        <v>0</v>
      </c>
      <c r="BH84" s="29">
        <f t="shared" si="38"/>
        <v>0</v>
      </c>
      <c r="BI84" s="29">
        <f t="shared" si="38"/>
        <v>0</v>
      </c>
      <c r="BJ84" s="29">
        <f t="shared" si="38"/>
        <v>0</v>
      </c>
    </row>
    <row r="85" spans="1:62">
      <c r="A85" s="25" t="s">
        <v>85</v>
      </c>
      <c r="B85" s="25" t="s">
        <v>101</v>
      </c>
      <c r="C85" s="25" t="s">
        <v>87</v>
      </c>
      <c r="D85" s="25" t="s">
        <v>113</v>
      </c>
      <c r="E85" s="25" t="s">
        <v>42</v>
      </c>
      <c r="F85" s="25" t="s">
        <v>46</v>
      </c>
      <c r="G85" s="25" t="s">
        <v>348</v>
      </c>
      <c r="H85" s="25" t="s">
        <v>84</v>
      </c>
      <c r="I85" s="25">
        <v>2021</v>
      </c>
      <c r="J85" s="102">
        <v>0.65539999999999998</v>
      </c>
      <c r="K85" s="102">
        <v>0</v>
      </c>
      <c r="L85" s="29">
        <v>0</v>
      </c>
      <c r="M85" s="29">
        <v>0</v>
      </c>
      <c r="N85" s="29">
        <v>0</v>
      </c>
      <c r="O85" s="29">
        <v>0</v>
      </c>
      <c r="P85" s="29">
        <v>0</v>
      </c>
      <c r="Q85" s="29">
        <v>0</v>
      </c>
      <c r="R85" s="29">
        <v>0</v>
      </c>
      <c r="S85" s="29">
        <v>0</v>
      </c>
      <c r="T85" s="29">
        <v>0</v>
      </c>
      <c r="U85" s="29">
        <v>1929.34</v>
      </c>
      <c r="V85" s="29">
        <v>11881.22</v>
      </c>
      <c r="W85" s="29">
        <v>4262.3900000000003</v>
      </c>
      <c r="X85" s="29">
        <f t="shared" si="41"/>
        <v>18072.95</v>
      </c>
      <c r="Y85" s="29">
        <f t="shared" si="68"/>
        <v>18072.95</v>
      </c>
      <c r="Z85" s="29">
        <f t="shared" si="39"/>
        <v>0</v>
      </c>
      <c r="AA85" s="29">
        <f t="shared" si="39"/>
        <v>0</v>
      </c>
      <c r="AB85" s="29">
        <f t="shared" si="39"/>
        <v>0</v>
      </c>
      <c r="AC85" s="31">
        <f t="shared" si="42"/>
        <v>0</v>
      </c>
      <c r="AD85" s="31">
        <f t="shared" si="43"/>
        <v>0</v>
      </c>
      <c r="AE85" s="31">
        <f t="shared" si="44"/>
        <v>0</v>
      </c>
      <c r="AF85" s="31">
        <f t="shared" si="45"/>
        <v>0</v>
      </c>
      <c r="AG85" s="31">
        <f t="shared" si="46"/>
        <v>0</v>
      </c>
      <c r="AH85" s="31">
        <f t="shared" si="47"/>
        <v>0</v>
      </c>
      <c r="AI85" s="31">
        <f t="shared" si="48"/>
        <v>0</v>
      </c>
      <c r="AJ85" s="31">
        <f t="shared" si="49"/>
        <v>0</v>
      </c>
      <c r="AK85" s="31">
        <f t="shared" si="50"/>
        <v>0</v>
      </c>
      <c r="AL85" s="31">
        <f t="shared" si="51"/>
        <v>1264.4894359999998</v>
      </c>
      <c r="AM85" s="31">
        <f t="shared" si="52"/>
        <v>7786.951587999999</v>
      </c>
      <c r="AN85" s="31">
        <f t="shared" si="53"/>
        <v>2793.5704060000003</v>
      </c>
      <c r="AO85" s="31">
        <f t="shared" si="54"/>
        <v>11845.01143</v>
      </c>
      <c r="AP85" s="29">
        <f t="shared" si="40"/>
        <v>11845.01143</v>
      </c>
      <c r="AQ85" s="29">
        <f t="shared" si="40"/>
        <v>0</v>
      </c>
      <c r="AR85" s="29">
        <f t="shared" si="40"/>
        <v>0</v>
      </c>
      <c r="AS85" s="29">
        <f t="shared" si="69"/>
        <v>0</v>
      </c>
      <c r="AT85" s="31">
        <f t="shared" si="55"/>
        <v>0</v>
      </c>
      <c r="AU85" s="31">
        <f t="shared" si="56"/>
        <v>0</v>
      </c>
      <c r="AV85" s="31">
        <f t="shared" si="57"/>
        <v>0</v>
      </c>
      <c r="AW85" s="31">
        <f t="shared" si="58"/>
        <v>0</v>
      </c>
      <c r="AX85" s="31">
        <f t="shared" si="59"/>
        <v>0</v>
      </c>
      <c r="AY85" s="31">
        <f t="shared" si="60"/>
        <v>0</v>
      </c>
      <c r="AZ85" s="31">
        <f t="shared" si="61"/>
        <v>0</v>
      </c>
      <c r="BA85" s="31">
        <f t="shared" si="62"/>
        <v>0</v>
      </c>
      <c r="BB85" s="31">
        <f t="shared" si="63"/>
        <v>0</v>
      </c>
      <c r="BC85" s="31">
        <f t="shared" si="64"/>
        <v>0</v>
      </c>
      <c r="BD85" s="31">
        <f t="shared" si="65"/>
        <v>0</v>
      </c>
      <c r="BE85" s="31">
        <f t="shared" si="66"/>
        <v>0</v>
      </c>
      <c r="BF85" s="31">
        <f t="shared" si="67"/>
        <v>0</v>
      </c>
      <c r="BG85" s="29">
        <f t="shared" si="38"/>
        <v>0</v>
      </c>
      <c r="BH85" s="29">
        <f t="shared" si="38"/>
        <v>0</v>
      </c>
      <c r="BI85" s="29">
        <f t="shared" si="38"/>
        <v>0</v>
      </c>
      <c r="BJ85" s="29">
        <f t="shared" si="38"/>
        <v>0</v>
      </c>
    </row>
    <row r="86" spans="1:62">
      <c r="A86" s="25" t="s">
        <v>85</v>
      </c>
      <c r="B86" s="25" t="s">
        <v>101</v>
      </c>
      <c r="C86" s="25" t="s">
        <v>87</v>
      </c>
      <c r="D86" s="25" t="s">
        <v>113</v>
      </c>
      <c r="E86" s="25" t="s">
        <v>44</v>
      </c>
      <c r="F86" s="25" t="s">
        <v>45</v>
      </c>
      <c r="G86" s="25" t="s">
        <v>348</v>
      </c>
      <c r="H86" s="25" t="s">
        <v>84</v>
      </c>
      <c r="I86" s="25">
        <v>2021</v>
      </c>
      <c r="J86" s="102">
        <v>0.47784834680000005</v>
      </c>
      <c r="K86" s="102">
        <v>0.15089759249999998</v>
      </c>
      <c r="L86" s="29">
        <v>0</v>
      </c>
      <c r="M86" s="29">
        <v>0</v>
      </c>
      <c r="N86" s="29">
        <v>0</v>
      </c>
      <c r="O86" s="29">
        <v>0</v>
      </c>
      <c r="P86" s="29">
        <v>0</v>
      </c>
      <c r="Q86" s="29">
        <v>0</v>
      </c>
      <c r="R86" s="29">
        <v>0</v>
      </c>
      <c r="S86" s="29">
        <v>0</v>
      </c>
      <c r="T86" s="29">
        <v>0</v>
      </c>
      <c r="U86" s="29">
        <v>1890.27</v>
      </c>
      <c r="V86" s="29">
        <v>27199.85</v>
      </c>
      <c r="W86" s="29">
        <v>743.15</v>
      </c>
      <c r="X86" s="29">
        <f t="shared" si="41"/>
        <v>29833.27</v>
      </c>
      <c r="Y86" s="29">
        <f t="shared" si="68"/>
        <v>29833.27</v>
      </c>
      <c r="Z86" s="29">
        <f t="shared" si="39"/>
        <v>0</v>
      </c>
      <c r="AA86" s="29">
        <f t="shared" si="39"/>
        <v>0</v>
      </c>
      <c r="AB86" s="29">
        <f t="shared" si="39"/>
        <v>0</v>
      </c>
      <c r="AC86" s="31">
        <f t="shared" si="42"/>
        <v>0</v>
      </c>
      <c r="AD86" s="31">
        <f t="shared" si="43"/>
        <v>0</v>
      </c>
      <c r="AE86" s="31">
        <f t="shared" si="44"/>
        <v>0</v>
      </c>
      <c r="AF86" s="31">
        <f t="shared" si="45"/>
        <v>0</v>
      </c>
      <c r="AG86" s="31">
        <f t="shared" si="46"/>
        <v>0</v>
      </c>
      <c r="AH86" s="31">
        <f t="shared" si="47"/>
        <v>0</v>
      </c>
      <c r="AI86" s="31">
        <f t="shared" si="48"/>
        <v>0</v>
      </c>
      <c r="AJ86" s="31">
        <f t="shared" si="49"/>
        <v>0</v>
      </c>
      <c r="AK86" s="31">
        <f t="shared" si="50"/>
        <v>0</v>
      </c>
      <c r="AL86" s="31">
        <f t="shared" si="51"/>
        <v>903.26239450563605</v>
      </c>
      <c r="AM86" s="31">
        <f t="shared" si="52"/>
        <v>12997.40335570798</v>
      </c>
      <c r="AN86" s="31">
        <f t="shared" si="53"/>
        <v>355.11299892442003</v>
      </c>
      <c r="AO86" s="31">
        <f t="shared" si="54"/>
        <v>14255.778749138037</v>
      </c>
      <c r="AP86" s="29">
        <f t="shared" si="40"/>
        <v>14255.778749138037</v>
      </c>
      <c r="AQ86" s="29">
        <f t="shared" si="40"/>
        <v>0</v>
      </c>
      <c r="AR86" s="29">
        <f t="shared" si="40"/>
        <v>0</v>
      </c>
      <c r="AS86" s="29">
        <f t="shared" si="69"/>
        <v>0</v>
      </c>
      <c r="AT86" s="31">
        <f t="shared" si="55"/>
        <v>0</v>
      </c>
      <c r="AU86" s="31">
        <f t="shared" si="56"/>
        <v>0</v>
      </c>
      <c r="AV86" s="31">
        <f t="shared" si="57"/>
        <v>0</v>
      </c>
      <c r="AW86" s="31">
        <f t="shared" si="58"/>
        <v>0</v>
      </c>
      <c r="AX86" s="31">
        <f t="shared" si="59"/>
        <v>0</v>
      </c>
      <c r="AY86" s="31">
        <f t="shared" si="60"/>
        <v>0</v>
      </c>
      <c r="AZ86" s="31">
        <f t="shared" si="61"/>
        <v>0</v>
      </c>
      <c r="BA86" s="31">
        <f t="shared" si="62"/>
        <v>0</v>
      </c>
      <c r="BB86" s="31">
        <f t="shared" si="63"/>
        <v>0</v>
      </c>
      <c r="BC86" s="31">
        <f t="shared" si="64"/>
        <v>285.23719217497495</v>
      </c>
      <c r="BD86" s="31">
        <f t="shared" si="65"/>
        <v>4104.3918813611244</v>
      </c>
      <c r="BE86" s="31">
        <f t="shared" si="66"/>
        <v>112.13954586637499</v>
      </c>
      <c r="BF86" s="31">
        <f t="shared" si="67"/>
        <v>4501.7686194024736</v>
      </c>
      <c r="BG86" s="29">
        <f t="shared" si="38"/>
        <v>4501.7686194024736</v>
      </c>
      <c r="BH86" s="29">
        <f t="shared" si="38"/>
        <v>0</v>
      </c>
      <c r="BI86" s="29">
        <f t="shared" si="38"/>
        <v>0</v>
      </c>
      <c r="BJ86" s="29">
        <f t="shared" si="38"/>
        <v>0</v>
      </c>
    </row>
    <row r="87" spans="1:62">
      <c r="A87" s="25" t="s">
        <v>85</v>
      </c>
      <c r="B87" s="25" t="s">
        <v>101</v>
      </c>
      <c r="C87" s="25" t="s">
        <v>87</v>
      </c>
      <c r="D87" s="25" t="s">
        <v>113</v>
      </c>
      <c r="E87" s="25" t="s">
        <v>44</v>
      </c>
      <c r="F87" s="25" t="s">
        <v>45</v>
      </c>
      <c r="G87" s="25" t="s">
        <v>301</v>
      </c>
      <c r="H87" s="25" t="s">
        <v>84</v>
      </c>
      <c r="I87" s="25">
        <v>2021</v>
      </c>
      <c r="J87" s="102">
        <v>0.47784834680000005</v>
      </c>
      <c r="K87" s="102">
        <v>0.15089759249999998</v>
      </c>
      <c r="L87" s="29">
        <v>0</v>
      </c>
      <c r="M87" s="29">
        <v>0</v>
      </c>
      <c r="N87" s="29">
        <v>0</v>
      </c>
      <c r="O87" s="29">
        <v>0</v>
      </c>
      <c r="P87" s="29">
        <v>0</v>
      </c>
      <c r="Q87" s="29">
        <v>0</v>
      </c>
      <c r="R87" s="29">
        <v>0</v>
      </c>
      <c r="S87" s="29">
        <v>0</v>
      </c>
      <c r="T87" s="29">
        <v>0</v>
      </c>
      <c r="U87" s="29">
        <v>59510.96</v>
      </c>
      <c r="V87" s="29">
        <v>46937.47</v>
      </c>
      <c r="W87" s="29">
        <v>83836.479999999996</v>
      </c>
      <c r="X87" s="29">
        <f t="shared" si="41"/>
        <v>190284.90999999997</v>
      </c>
      <c r="Y87" s="29">
        <f t="shared" si="68"/>
        <v>190284.90999999997</v>
      </c>
      <c r="Z87" s="29">
        <f t="shared" si="39"/>
        <v>0</v>
      </c>
      <c r="AA87" s="29">
        <f t="shared" si="39"/>
        <v>0</v>
      </c>
      <c r="AB87" s="29">
        <f t="shared" si="39"/>
        <v>0</v>
      </c>
      <c r="AC87" s="31">
        <f t="shared" si="42"/>
        <v>0</v>
      </c>
      <c r="AD87" s="31">
        <f t="shared" si="43"/>
        <v>0</v>
      </c>
      <c r="AE87" s="31">
        <f t="shared" si="44"/>
        <v>0</v>
      </c>
      <c r="AF87" s="31">
        <f t="shared" si="45"/>
        <v>0</v>
      </c>
      <c r="AG87" s="31">
        <f t="shared" si="46"/>
        <v>0</v>
      </c>
      <c r="AH87" s="31">
        <f t="shared" si="47"/>
        <v>0</v>
      </c>
      <c r="AI87" s="31">
        <f t="shared" si="48"/>
        <v>0</v>
      </c>
      <c r="AJ87" s="31">
        <f t="shared" si="49"/>
        <v>0</v>
      </c>
      <c r="AK87" s="31">
        <f t="shared" si="50"/>
        <v>0</v>
      </c>
      <c r="AL87" s="31">
        <f t="shared" si="51"/>
        <v>28437.213852480931</v>
      </c>
      <c r="AM87" s="31">
        <f t="shared" si="52"/>
        <v>22428.992442474599</v>
      </c>
      <c r="AN87" s="31">
        <f t="shared" si="53"/>
        <v>40061.123369531269</v>
      </c>
      <c r="AO87" s="31">
        <f t="shared" si="54"/>
        <v>90927.329664486795</v>
      </c>
      <c r="AP87" s="29">
        <f t="shared" si="40"/>
        <v>90927.329664486795</v>
      </c>
      <c r="AQ87" s="29">
        <f t="shared" si="40"/>
        <v>0</v>
      </c>
      <c r="AR87" s="29">
        <f t="shared" si="40"/>
        <v>0</v>
      </c>
      <c r="AS87" s="29">
        <f t="shared" si="69"/>
        <v>0</v>
      </c>
      <c r="AT87" s="31">
        <f t="shared" si="55"/>
        <v>0</v>
      </c>
      <c r="AU87" s="31">
        <f t="shared" si="56"/>
        <v>0</v>
      </c>
      <c r="AV87" s="31">
        <f t="shared" si="57"/>
        <v>0</v>
      </c>
      <c r="AW87" s="31">
        <f t="shared" si="58"/>
        <v>0</v>
      </c>
      <c r="AX87" s="31">
        <f t="shared" si="59"/>
        <v>0</v>
      </c>
      <c r="AY87" s="31">
        <f t="shared" si="60"/>
        <v>0</v>
      </c>
      <c r="AZ87" s="31">
        <f t="shared" si="61"/>
        <v>0</v>
      </c>
      <c r="BA87" s="31">
        <f t="shared" si="62"/>
        <v>0</v>
      </c>
      <c r="BB87" s="31">
        <f t="shared" si="63"/>
        <v>0</v>
      </c>
      <c r="BC87" s="31">
        <f t="shared" si="64"/>
        <v>8980.0605913637992</v>
      </c>
      <c r="BD87" s="31">
        <f t="shared" si="65"/>
        <v>7082.7512210409741</v>
      </c>
      <c r="BE87" s="31">
        <f t="shared" si="66"/>
        <v>12650.722995674398</v>
      </c>
      <c r="BF87" s="31">
        <f t="shared" si="67"/>
        <v>28713.53480807917</v>
      </c>
      <c r="BG87" s="29">
        <f t="shared" si="38"/>
        <v>28713.53480807917</v>
      </c>
      <c r="BH87" s="29">
        <f t="shared" si="38"/>
        <v>0</v>
      </c>
      <c r="BI87" s="29">
        <f t="shared" si="38"/>
        <v>0</v>
      </c>
      <c r="BJ87" s="29">
        <f t="shared" si="38"/>
        <v>0</v>
      </c>
    </row>
    <row r="88" spans="1:62">
      <c r="A88" s="25" t="s">
        <v>85</v>
      </c>
      <c r="B88" s="25" t="s">
        <v>95</v>
      </c>
      <c r="C88" s="25" t="s">
        <v>87</v>
      </c>
      <c r="D88" s="25" t="s">
        <v>98</v>
      </c>
      <c r="E88" s="25" t="s">
        <v>44</v>
      </c>
      <c r="F88" s="25" t="s">
        <v>45</v>
      </c>
      <c r="G88" s="25" t="s">
        <v>90</v>
      </c>
      <c r="H88" s="25" t="s">
        <v>90</v>
      </c>
      <c r="I88" s="25">
        <v>2021</v>
      </c>
      <c r="J88" s="102">
        <v>0.47784834680000005</v>
      </c>
      <c r="K88" s="102">
        <v>0.15089759249999998</v>
      </c>
      <c r="L88" s="29">
        <v>0</v>
      </c>
      <c r="M88" s="29">
        <v>0</v>
      </c>
      <c r="N88" s="29">
        <v>0</v>
      </c>
      <c r="O88" s="29">
        <v>0</v>
      </c>
      <c r="P88" s="29">
        <v>0</v>
      </c>
      <c r="Q88" s="29">
        <v>0</v>
      </c>
      <c r="R88" s="29">
        <v>0</v>
      </c>
      <c r="S88" s="29">
        <v>0</v>
      </c>
      <c r="T88" s="29">
        <v>0</v>
      </c>
      <c r="U88" s="29">
        <v>13668.12</v>
      </c>
      <c r="V88" s="29">
        <v>28810.379999999997</v>
      </c>
      <c r="W88" s="29">
        <v>63593.8</v>
      </c>
      <c r="X88" s="29">
        <f t="shared" si="41"/>
        <v>106072.3</v>
      </c>
      <c r="Y88" s="29">
        <f t="shared" si="68"/>
        <v>106072.3</v>
      </c>
      <c r="Z88" s="29">
        <f t="shared" si="39"/>
        <v>0</v>
      </c>
      <c r="AA88" s="29">
        <f t="shared" si="39"/>
        <v>0</v>
      </c>
      <c r="AB88" s="29">
        <f t="shared" si="39"/>
        <v>0</v>
      </c>
      <c r="AC88" s="31">
        <f t="shared" si="42"/>
        <v>0</v>
      </c>
      <c r="AD88" s="31">
        <f t="shared" si="43"/>
        <v>0</v>
      </c>
      <c r="AE88" s="31">
        <f t="shared" si="44"/>
        <v>0</v>
      </c>
      <c r="AF88" s="31">
        <f t="shared" si="45"/>
        <v>0</v>
      </c>
      <c r="AG88" s="31">
        <f t="shared" si="46"/>
        <v>0</v>
      </c>
      <c r="AH88" s="31">
        <f t="shared" si="47"/>
        <v>0</v>
      </c>
      <c r="AI88" s="31">
        <f t="shared" si="48"/>
        <v>0</v>
      </c>
      <c r="AJ88" s="31">
        <f t="shared" si="49"/>
        <v>0</v>
      </c>
      <c r="AK88" s="31">
        <f t="shared" si="50"/>
        <v>0</v>
      </c>
      <c r="AL88" s="31">
        <f t="shared" si="51"/>
        <v>6531.2885458640167</v>
      </c>
      <c r="AM88" s="31">
        <f t="shared" si="52"/>
        <v>13766.992453679784</v>
      </c>
      <c r="AN88" s="31">
        <f t="shared" si="53"/>
        <v>30388.192196729844</v>
      </c>
      <c r="AO88" s="31">
        <f t="shared" si="54"/>
        <v>50686.47319627364</v>
      </c>
      <c r="AP88" s="29">
        <f t="shared" si="40"/>
        <v>50686.47319627364</v>
      </c>
      <c r="AQ88" s="29">
        <f t="shared" si="40"/>
        <v>0</v>
      </c>
      <c r="AR88" s="29">
        <f t="shared" si="40"/>
        <v>0</v>
      </c>
      <c r="AS88" s="29">
        <f t="shared" si="69"/>
        <v>0</v>
      </c>
      <c r="AT88" s="31">
        <f t="shared" si="55"/>
        <v>0</v>
      </c>
      <c r="AU88" s="31">
        <f t="shared" si="56"/>
        <v>0</v>
      </c>
      <c r="AV88" s="31">
        <f t="shared" si="57"/>
        <v>0</v>
      </c>
      <c r="AW88" s="31">
        <f t="shared" si="58"/>
        <v>0</v>
      </c>
      <c r="AX88" s="31">
        <f t="shared" si="59"/>
        <v>0</v>
      </c>
      <c r="AY88" s="31">
        <f t="shared" si="60"/>
        <v>0</v>
      </c>
      <c r="AZ88" s="31">
        <f t="shared" si="61"/>
        <v>0</v>
      </c>
      <c r="BA88" s="31">
        <f t="shared" si="62"/>
        <v>0</v>
      </c>
      <c r="BB88" s="31">
        <f t="shared" si="63"/>
        <v>0</v>
      </c>
      <c r="BC88" s="31">
        <f t="shared" si="64"/>
        <v>2062.4864020011</v>
      </c>
      <c r="BD88" s="31">
        <f t="shared" si="65"/>
        <v>4347.4169810101494</v>
      </c>
      <c r="BE88" s="31">
        <f t="shared" si="66"/>
        <v>9596.1513179264985</v>
      </c>
      <c r="BF88" s="31">
        <f t="shared" si="67"/>
        <v>16006.054700937748</v>
      </c>
      <c r="BG88" s="29">
        <f t="shared" ref="BG88:BJ107" si="70">SUMIF($I88,BG$5,$BF88)</f>
        <v>16006.054700937748</v>
      </c>
      <c r="BH88" s="29">
        <f t="shared" si="70"/>
        <v>0</v>
      </c>
      <c r="BI88" s="29">
        <f t="shared" si="70"/>
        <v>0</v>
      </c>
      <c r="BJ88" s="29">
        <f t="shared" si="70"/>
        <v>0</v>
      </c>
    </row>
    <row r="89" spans="1:62">
      <c r="A89" s="25" t="s">
        <v>85</v>
      </c>
      <c r="B89" s="25" t="s">
        <v>95</v>
      </c>
      <c r="C89" s="25" t="s">
        <v>87</v>
      </c>
      <c r="D89" s="25" t="s">
        <v>98</v>
      </c>
      <c r="E89" s="25" t="s">
        <v>44</v>
      </c>
      <c r="F89" s="25" t="s">
        <v>45</v>
      </c>
      <c r="G89" s="25" t="s">
        <v>301</v>
      </c>
      <c r="H89" s="25" t="s">
        <v>84</v>
      </c>
      <c r="I89" s="25">
        <v>2021</v>
      </c>
      <c r="J89" s="102">
        <v>0.47784834680000005</v>
      </c>
      <c r="K89" s="102">
        <v>0.15089759249999998</v>
      </c>
      <c r="L89" s="29">
        <v>0</v>
      </c>
      <c r="M89" s="29">
        <v>0</v>
      </c>
      <c r="N89" s="29">
        <v>0</v>
      </c>
      <c r="O89" s="29">
        <v>0</v>
      </c>
      <c r="P89" s="29">
        <v>0</v>
      </c>
      <c r="Q89" s="29">
        <v>0</v>
      </c>
      <c r="R89" s="29">
        <v>0</v>
      </c>
      <c r="S89" s="29">
        <v>0</v>
      </c>
      <c r="T89" s="29">
        <v>0</v>
      </c>
      <c r="U89" s="29">
        <v>13.89</v>
      </c>
      <c r="V89" s="29">
        <v>111095.59000000001</v>
      </c>
      <c r="W89" s="29">
        <v>2956.6800000000003</v>
      </c>
      <c r="X89" s="29">
        <f t="shared" si="41"/>
        <v>114066.16</v>
      </c>
      <c r="Y89" s="29">
        <f t="shared" si="68"/>
        <v>114066.16</v>
      </c>
      <c r="Z89" s="29">
        <f t="shared" ref="Z89:AB108" si="71">SUMIF($I89,Z$5,$X89)</f>
        <v>0</v>
      </c>
      <c r="AA89" s="29">
        <f t="shared" si="71"/>
        <v>0</v>
      </c>
      <c r="AB89" s="29">
        <f t="shared" si="71"/>
        <v>0</v>
      </c>
      <c r="AC89" s="31">
        <f t="shared" si="42"/>
        <v>0</v>
      </c>
      <c r="AD89" s="31">
        <f t="shared" si="43"/>
        <v>0</v>
      </c>
      <c r="AE89" s="31">
        <f t="shared" si="44"/>
        <v>0</v>
      </c>
      <c r="AF89" s="31">
        <f t="shared" si="45"/>
        <v>0</v>
      </c>
      <c r="AG89" s="31">
        <f t="shared" si="46"/>
        <v>0</v>
      </c>
      <c r="AH89" s="31">
        <f t="shared" si="47"/>
        <v>0</v>
      </c>
      <c r="AI89" s="31">
        <f t="shared" si="48"/>
        <v>0</v>
      </c>
      <c r="AJ89" s="31">
        <f t="shared" si="49"/>
        <v>0</v>
      </c>
      <c r="AK89" s="31">
        <f t="shared" si="50"/>
        <v>0</v>
      </c>
      <c r="AL89" s="31">
        <f t="shared" si="51"/>
        <v>6.6373135370520009</v>
      </c>
      <c r="AM89" s="31">
        <f t="shared" si="52"/>
        <v>53086.844018270625</v>
      </c>
      <c r="AN89" s="31">
        <f t="shared" si="53"/>
        <v>1412.8446500166242</v>
      </c>
      <c r="AO89" s="31">
        <f t="shared" si="54"/>
        <v>54506.325981824302</v>
      </c>
      <c r="AP89" s="29">
        <f t="shared" ref="AP89:AR108" si="72">SUMIF($I89,AP$5,$AO89)</f>
        <v>54506.325981824302</v>
      </c>
      <c r="AQ89" s="29">
        <f t="shared" si="72"/>
        <v>0</v>
      </c>
      <c r="AR89" s="29">
        <f t="shared" si="72"/>
        <v>0</v>
      </c>
      <c r="AS89" s="29">
        <f t="shared" si="69"/>
        <v>0</v>
      </c>
      <c r="AT89" s="31">
        <f t="shared" si="55"/>
        <v>0</v>
      </c>
      <c r="AU89" s="31">
        <f t="shared" si="56"/>
        <v>0</v>
      </c>
      <c r="AV89" s="31">
        <f t="shared" si="57"/>
        <v>0</v>
      </c>
      <c r="AW89" s="31">
        <f t="shared" si="58"/>
        <v>0</v>
      </c>
      <c r="AX89" s="31">
        <f t="shared" si="59"/>
        <v>0</v>
      </c>
      <c r="AY89" s="31">
        <f t="shared" si="60"/>
        <v>0</v>
      </c>
      <c r="AZ89" s="31">
        <f t="shared" si="61"/>
        <v>0</v>
      </c>
      <c r="BA89" s="31">
        <f t="shared" si="62"/>
        <v>0</v>
      </c>
      <c r="BB89" s="31">
        <f t="shared" si="63"/>
        <v>0</v>
      </c>
      <c r="BC89" s="31">
        <f t="shared" si="64"/>
        <v>2.095967559825</v>
      </c>
      <c r="BD89" s="31">
        <f t="shared" si="65"/>
        <v>16764.057068367074</v>
      </c>
      <c r="BE89" s="31">
        <f t="shared" si="66"/>
        <v>446.15589379289997</v>
      </c>
      <c r="BF89" s="31">
        <f t="shared" si="67"/>
        <v>17212.308929719798</v>
      </c>
      <c r="BG89" s="29">
        <f t="shared" si="70"/>
        <v>17212.308929719798</v>
      </c>
      <c r="BH89" s="29">
        <f t="shared" si="70"/>
        <v>0</v>
      </c>
      <c r="BI89" s="29">
        <f t="shared" si="70"/>
        <v>0</v>
      </c>
      <c r="BJ89" s="29">
        <f t="shared" si="70"/>
        <v>0</v>
      </c>
    </row>
    <row r="90" spans="1:62">
      <c r="A90" s="25" t="s">
        <v>85</v>
      </c>
      <c r="B90" s="25" t="s">
        <v>95</v>
      </c>
      <c r="C90" s="25" t="s">
        <v>87</v>
      </c>
      <c r="D90" s="25" t="s">
        <v>98</v>
      </c>
      <c r="E90" s="25" t="s">
        <v>42</v>
      </c>
      <c r="F90" s="25" t="s">
        <v>46</v>
      </c>
      <c r="G90" s="25" t="s">
        <v>55</v>
      </c>
      <c r="H90" s="25" t="s">
        <v>55</v>
      </c>
      <c r="I90" s="25">
        <v>2021</v>
      </c>
      <c r="J90" s="102">
        <v>0.65539999999999998</v>
      </c>
      <c r="K90" s="102">
        <v>0</v>
      </c>
      <c r="L90" s="29">
        <v>0</v>
      </c>
      <c r="M90" s="29">
        <v>0</v>
      </c>
      <c r="N90" s="29">
        <v>0</v>
      </c>
      <c r="O90" s="29">
        <v>0</v>
      </c>
      <c r="P90" s="29">
        <v>0</v>
      </c>
      <c r="Q90" s="29">
        <v>0</v>
      </c>
      <c r="R90" s="29">
        <v>0</v>
      </c>
      <c r="S90" s="29">
        <v>0</v>
      </c>
      <c r="T90" s="29">
        <v>0</v>
      </c>
      <c r="U90" s="29">
        <v>657459.74</v>
      </c>
      <c r="V90" s="29">
        <v>1108.6500000000001</v>
      </c>
      <c r="W90" s="29">
        <v>1288.73</v>
      </c>
      <c r="X90" s="29">
        <f t="shared" si="41"/>
        <v>659857.12</v>
      </c>
      <c r="Y90" s="29">
        <f t="shared" si="68"/>
        <v>659857.12</v>
      </c>
      <c r="Z90" s="29">
        <f t="shared" si="71"/>
        <v>0</v>
      </c>
      <c r="AA90" s="29">
        <f t="shared" si="71"/>
        <v>0</v>
      </c>
      <c r="AB90" s="29">
        <f t="shared" si="71"/>
        <v>0</v>
      </c>
      <c r="AC90" s="31">
        <f t="shared" si="42"/>
        <v>0</v>
      </c>
      <c r="AD90" s="31">
        <f t="shared" si="43"/>
        <v>0</v>
      </c>
      <c r="AE90" s="31">
        <f t="shared" si="44"/>
        <v>0</v>
      </c>
      <c r="AF90" s="31">
        <f t="shared" si="45"/>
        <v>0</v>
      </c>
      <c r="AG90" s="31">
        <f t="shared" si="46"/>
        <v>0</v>
      </c>
      <c r="AH90" s="31">
        <f t="shared" si="47"/>
        <v>0</v>
      </c>
      <c r="AI90" s="31">
        <f t="shared" si="48"/>
        <v>0</v>
      </c>
      <c r="AJ90" s="31">
        <f t="shared" si="49"/>
        <v>0</v>
      </c>
      <c r="AK90" s="31">
        <f t="shared" si="50"/>
        <v>0</v>
      </c>
      <c r="AL90" s="31">
        <f t="shared" si="51"/>
        <v>430899.11359600001</v>
      </c>
      <c r="AM90" s="31">
        <f t="shared" si="52"/>
        <v>726.60921000000008</v>
      </c>
      <c r="AN90" s="31">
        <f t="shared" si="53"/>
        <v>844.63364200000001</v>
      </c>
      <c r="AO90" s="31">
        <f t="shared" si="54"/>
        <v>432470.35644800001</v>
      </c>
      <c r="AP90" s="29">
        <f t="shared" si="72"/>
        <v>432470.35644800001</v>
      </c>
      <c r="AQ90" s="29">
        <f t="shared" si="72"/>
        <v>0</v>
      </c>
      <c r="AR90" s="29">
        <f t="shared" si="72"/>
        <v>0</v>
      </c>
      <c r="AS90" s="29">
        <f t="shared" si="69"/>
        <v>0</v>
      </c>
      <c r="AT90" s="31">
        <f t="shared" si="55"/>
        <v>0</v>
      </c>
      <c r="AU90" s="31">
        <f t="shared" si="56"/>
        <v>0</v>
      </c>
      <c r="AV90" s="31">
        <f t="shared" si="57"/>
        <v>0</v>
      </c>
      <c r="AW90" s="31">
        <f t="shared" si="58"/>
        <v>0</v>
      </c>
      <c r="AX90" s="31">
        <f t="shared" si="59"/>
        <v>0</v>
      </c>
      <c r="AY90" s="31">
        <f t="shared" si="60"/>
        <v>0</v>
      </c>
      <c r="AZ90" s="31">
        <f t="shared" si="61"/>
        <v>0</v>
      </c>
      <c r="BA90" s="31">
        <f t="shared" si="62"/>
        <v>0</v>
      </c>
      <c r="BB90" s="31">
        <f t="shared" si="63"/>
        <v>0</v>
      </c>
      <c r="BC90" s="31">
        <f t="shared" si="64"/>
        <v>0</v>
      </c>
      <c r="BD90" s="31">
        <f t="shared" si="65"/>
        <v>0</v>
      </c>
      <c r="BE90" s="31">
        <f t="shared" si="66"/>
        <v>0</v>
      </c>
      <c r="BF90" s="31">
        <f t="shared" si="67"/>
        <v>0</v>
      </c>
      <c r="BG90" s="29">
        <f t="shared" si="70"/>
        <v>0</v>
      </c>
      <c r="BH90" s="29">
        <f t="shared" si="70"/>
        <v>0</v>
      </c>
      <c r="BI90" s="29">
        <f t="shared" si="70"/>
        <v>0</v>
      </c>
      <c r="BJ90" s="29">
        <f t="shared" si="70"/>
        <v>0</v>
      </c>
    </row>
    <row r="91" spans="1:62">
      <c r="A91" s="25" t="s">
        <v>85</v>
      </c>
      <c r="B91" s="25" t="s">
        <v>95</v>
      </c>
      <c r="C91" s="25" t="s">
        <v>87</v>
      </c>
      <c r="D91" s="25" t="s">
        <v>98</v>
      </c>
      <c r="E91" s="25" t="s">
        <v>44</v>
      </c>
      <c r="F91" s="25" t="s">
        <v>45</v>
      </c>
      <c r="G91" s="25" t="s">
        <v>54</v>
      </c>
      <c r="H91" s="25" t="s">
        <v>54</v>
      </c>
      <c r="I91" s="25">
        <v>2021</v>
      </c>
      <c r="J91" s="102">
        <v>0.47784834680000005</v>
      </c>
      <c r="K91" s="102">
        <v>0.15089759249999998</v>
      </c>
      <c r="L91" s="29">
        <v>0</v>
      </c>
      <c r="M91" s="29">
        <v>0</v>
      </c>
      <c r="N91" s="29">
        <v>0</v>
      </c>
      <c r="O91" s="29">
        <v>0</v>
      </c>
      <c r="P91" s="29">
        <v>0</v>
      </c>
      <c r="Q91" s="29">
        <v>0</v>
      </c>
      <c r="R91" s="29">
        <v>0</v>
      </c>
      <c r="S91" s="29">
        <v>0</v>
      </c>
      <c r="T91" s="29">
        <v>0</v>
      </c>
      <c r="U91" s="29">
        <v>233718.11999999997</v>
      </c>
      <c r="V91" s="29">
        <v>81963.28</v>
      </c>
      <c r="W91" s="29">
        <v>492623.47000000003</v>
      </c>
      <c r="X91" s="29">
        <f t="shared" si="41"/>
        <v>808304.87</v>
      </c>
      <c r="Y91" s="29">
        <f t="shared" si="68"/>
        <v>808304.87</v>
      </c>
      <c r="Z91" s="29">
        <f t="shared" si="71"/>
        <v>0</v>
      </c>
      <c r="AA91" s="29">
        <f t="shared" si="71"/>
        <v>0</v>
      </c>
      <c r="AB91" s="29">
        <f t="shared" si="71"/>
        <v>0</v>
      </c>
      <c r="AC91" s="31">
        <f t="shared" si="42"/>
        <v>0</v>
      </c>
      <c r="AD91" s="31">
        <f t="shared" si="43"/>
        <v>0</v>
      </c>
      <c r="AE91" s="31">
        <f t="shared" si="44"/>
        <v>0</v>
      </c>
      <c r="AF91" s="31">
        <f t="shared" si="45"/>
        <v>0</v>
      </c>
      <c r="AG91" s="31">
        <f t="shared" si="46"/>
        <v>0</v>
      </c>
      <c r="AH91" s="31">
        <f t="shared" si="47"/>
        <v>0</v>
      </c>
      <c r="AI91" s="31">
        <f t="shared" si="48"/>
        <v>0</v>
      </c>
      <c r="AJ91" s="31">
        <f t="shared" si="49"/>
        <v>0</v>
      </c>
      <c r="AK91" s="31">
        <f t="shared" si="50"/>
        <v>0</v>
      </c>
      <c r="AL91" s="31">
        <f t="shared" si="51"/>
        <v>111681.81725920401</v>
      </c>
      <c r="AM91" s="31">
        <f t="shared" si="52"/>
        <v>39166.017846305505</v>
      </c>
      <c r="AN91" s="31">
        <f t="shared" si="53"/>
        <v>235399.31073437943</v>
      </c>
      <c r="AO91" s="31">
        <f t="shared" si="54"/>
        <v>386247.14583988895</v>
      </c>
      <c r="AP91" s="29">
        <f t="shared" si="72"/>
        <v>386247.14583988895</v>
      </c>
      <c r="AQ91" s="29">
        <f t="shared" si="72"/>
        <v>0</v>
      </c>
      <c r="AR91" s="29">
        <f t="shared" si="72"/>
        <v>0</v>
      </c>
      <c r="AS91" s="29">
        <f t="shared" si="69"/>
        <v>0</v>
      </c>
      <c r="AT91" s="31">
        <f t="shared" si="55"/>
        <v>0</v>
      </c>
      <c r="AU91" s="31">
        <f t="shared" si="56"/>
        <v>0</v>
      </c>
      <c r="AV91" s="31">
        <f t="shared" si="57"/>
        <v>0</v>
      </c>
      <c r="AW91" s="31">
        <f t="shared" si="58"/>
        <v>0</v>
      </c>
      <c r="AX91" s="31">
        <f t="shared" si="59"/>
        <v>0</v>
      </c>
      <c r="AY91" s="31">
        <f t="shared" si="60"/>
        <v>0</v>
      </c>
      <c r="AZ91" s="31">
        <f t="shared" si="61"/>
        <v>0</v>
      </c>
      <c r="BA91" s="31">
        <f t="shared" si="62"/>
        <v>0</v>
      </c>
      <c r="BB91" s="31">
        <f t="shared" si="63"/>
        <v>0</v>
      </c>
      <c r="BC91" s="31">
        <f t="shared" si="64"/>
        <v>35267.501631626088</v>
      </c>
      <c r="BD91" s="31">
        <f t="shared" si="65"/>
        <v>12368.061625403398</v>
      </c>
      <c r="BE91" s="31">
        <f t="shared" si="66"/>
        <v>74335.695631995972</v>
      </c>
      <c r="BF91" s="31">
        <f t="shared" si="67"/>
        <v>121971.25888902546</v>
      </c>
      <c r="BG91" s="29">
        <f t="shared" si="70"/>
        <v>121971.25888902546</v>
      </c>
      <c r="BH91" s="29">
        <f t="shared" si="70"/>
        <v>0</v>
      </c>
      <c r="BI91" s="29">
        <f t="shared" si="70"/>
        <v>0</v>
      </c>
      <c r="BJ91" s="29">
        <f t="shared" si="70"/>
        <v>0</v>
      </c>
    </row>
    <row r="92" spans="1:62">
      <c r="A92" s="25" t="s">
        <v>85</v>
      </c>
      <c r="B92" s="25" t="s">
        <v>101</v>
      </c>
      <c r="C92" s="25" t="s">
        <v>87</v>
      </c>
      <c r="D92" s="25" t="s">
        <v>114</v>
      </c>
      <c r="E92" s="25" t="s">
        <v>44</v>
      </c>
      <c r="F92" s="25" t="s">
        <v>45</v>
      </c>
      <c r="G92" s="25" t="s">
        <v>348</v>
      </c>
      <c r="H92" s="25" t="s">
        <v>60</v>
      </c>
      <c r="I92" s="25">
        <v>2021</v>
      </c>
      <c r="J92" s="102">
        <v>0.47784834680000005</v>
      </c>
      <c r="K92" s="102">
        <v>0.15089759249999998</v>
      </c>
      <c r="L92" s="29">
        <v>0</v>
      </c>
      <c r="M92" s="29">
        <v>0</v>
      </c>
      <c r="N92" s="29">
        <v>0</v>
      </c>
      <c r="O92" s="29">
        <v>0</v>
      </c>
      <c r="P92" s="29">
        <v>0</v>
      </c>
      <c r="Q92" s="29">
        <v>0</v>
      </c>
      <c r="R92" s="29">
        <v>0</v>
      </c>
      <c r="S92" s="29">
        <v>0</v>
      </c>
      <c r="T92" s="29">
        <v>0</v>
      </c>
      <c r="U92" s="29">
        <v>-5544.21</v>
      </c>
      <c r="V92" s="29">
        <v>6140.45</v>
      </c>
      <c r="W92" s="29">
        <v>1019.1</v>
      </c>
      <c r="X92" s="29">
        <f t="shared" si="41"/>
        <v>1615.3399999999997</v>
      </c>
      <c r="Y92" s="29">
        <f t="shared" si="68"/>
        <v>1615.3399999999997</v>
      </c>
      <c r="Z92" s="29">
        <f t="shared" si="71"/>
        <v>0</v>
      </c>
      <c r="AA92" s="29">
        <f t="shared" si="71"/>
        <v>0</v>
      </c>
      <c r="AB92" s="29">
        <f t="shared" si="71"/>
        <v>0</v>
      </c>
      <c r="AC92" s="31">
        <f t="shared" si="42"/>
        <v>0</v>
      </c>
      <c r="AD92" s="31">
        <f t="shared" si="43"/>
        <v>0</v>
      </c>
      <c r="AE92" s="31">
        <f t="shared" si="44"/>
        <v>0</v>
      </c>
      <c r="AF92" s="31">
        <f t="shared" si="45"/>
        <v>0</v>
      </c>
      <c r="AG92" s="31">
        <f t="shared" si="46"/>
        <v>0</v>
      </c>
      <c r="AH92" s="31">
        <f t="shared" si="47"/>
        <v>0</v>
      </c>
      <c r="AI92" s="31">
        <f t="shared" si="48"/>
        <v>0</v>
      </c>
      <c r="AJ92" s="31">
        <f t="shared" si="49"/>
        <v>0</v>
      </c>
      <c r="AK92" s="31">
        <f t="shared" si="50"/>
        <v>0</v>
      </c>
      <c r="AL92" s="31">
        <f t="shared" si="51"/>
        <v>-2649.2915828120281</v>
      </c>
      <c r="AM92" s="31">
        <f t="shared" si="52"/>
        <v>2934.2038811080602</v>
      </c>
      <c r="AN92" s="31">
        <f t="shared" si="53"/>
        <v>486.97525022388004</v>
      </c>
      <c r="AO92" s="31">
        <f t="shared" si="54"/>
        <v>771.88754851991212</v>
      </c>
      <c r="AP92" s="29">
        <f t="shared" si="72"/>
        <v>771.88754851991212</v>
      </c>
      <c r="AQ92" s="29">
        <f t="shared" si="72"/>
        <v>0</v>
      </c>
      <c r="AR92" s="29">
        <f t="shared" si="72"/>
        <v>0</v>
      </c>
      <c r="AS92" s="29">
        <f t="shared" si="69"/>
        <v>0</v>
      </c>
      <c r="AT92" s="31">
        <f t="shared" si="55"/>
        <v>0</v>
      </c>
      <c r="AU92" s="31">
        <f t="shared" si="56"/>
        <v>0</v>
      </c>
      <c r="AV92" s="31">
        <f t="shared" si="57"/>
        <v>0</v>
      </c>
      <c r="AW92" s="31">
        <f t="shared" si="58"/>
        <v>0</v>
      </c>
      <c r="AX92" s="31">
        <f t="shared" si="59"/>
        <v>0</v>
      </c>
      <c r="AY92" s="31">
        <f t="shared" si="60"/>
        <v>0</v>
      </c>
      <c r="AZ92" s="31">
        <f t="shared" si="61"/>
        <v>0</v>
      </c>
      <c r="BA92" s="31">
        <f t="shared" si="62"/>
        <v>0</v>
      </c>
      <c r="BB92" s="31">
        <f t="shared" si="63"/>
        <v>0</v>
      </c>
      <c r="BC92" s="31">
        <f t="shared" si="64"/>
        <v>-836.60794131442492</v>
      </c>
      <c r="BD92" s="31">
        <f t="shared" si="65"/>
        <v>926.57912186662486</v>
      </c>
      <c r="BE92" s="31">
        <f t="shared" si="66"/>
        <v>153.77973651674998</v>
      </c>
      <c r="BF92" s="31">
        <f t="shared" si="67"/>
        <v>243.75091706894992</v>
      </c>
      <c r="BG92" s="29">
        <f t="shared" si="70"/>
        <v>243.75091706894992</v>
      </c>
      <c r="BH92" s="29">
        <f t="shared" si="70"/>
        <v>0</v>
      </c>
      <c r="BI92" s="29">
        <f t="shared" si="70"/>
        <v>0</v>
      </c>
      <c r="BJ92" s="29">
        <f t="shared" si="70"/>
        <v>0</v>
      </c>
    </row>
    <row r="93" spans="1:62">
      <c r="A93" s="25" t="s">
        <v>85</v>
      </c>
      <c r="B93" s="25" t="s">
        <v>101</v>
      </c>
      <c r="C93" s="25" t="s">
        <v>87</v>
      </c>
      <c r="D93" s="25" t="s">
        <v>114</v>
      </c>
      <c r="E93" s="25" t="s">
        <v>44</v>
      </c>
      <c r="F93" s="25" t="s">
        <v>45</v>
      </c>
      <c r="G93" s="25" t="s">
        <v>90</v>
      </c>
      <c r="H93" s="25" t="s">
        <v>90</v>
      </c>
      <c r="I93" s="25">
        <v>2021</v>
      </c>
      <c r="J93" s="102">
        <v>0.47784834680000005</v>
      </c>
      <c r="K93" s="102">
        <v>0.15089759249999998</v>
      </c>
      <c r="L93" s="29">
        <v>0</v>
      </c>
      <c r="M93" s="29">
        <v>0</v>
      </c>
      <c r="N93" s="29">
        <v>0</v>
      </c>
      <c r="O93" s="29">
        <v>0</v>
      </c>
      <c r="P93" s="29">
        <v>0</v>
      </c>
      <c r="Q93" s="29">
        <v>0</v>
      </c>
      <c r="R93" s="29">
        <v>0</v>
      </c>
      <c r="S93" s="29">
        <v>0</v>
      </c>
      <c r="T93" s="29">
        <v>0</v>
      </c>
      <c r="U93" s="29">
        <v>-3709.96</v>
      </c>
      <c r="V93" s="29">
        <v>4753.7700000000004</v>
      </c>
      <c r="W93" s="29">
        <v>3974.89</v>
      </c>
      <c r="X93" s="29">
        <f t="shared" si="41"/>
        <v>5018.7000000000007</v>
      </c>
      <c r="Y93" s="29">
        <f t="shared" si="68"/>
        <v>5018.7000000000007</v>
      </c>
      <c r="Z93" s="29">
        <f t="shared" si="71"/>
        <v>0</v>
      </c>
      <c r="AA93" s="29">
        <f t="shared" si="71"/>
        <v>0</v>
      </c>
      <c r="AB93" s="29">
        <f t="shared" si="71"/>
        <v>0</v>
      </c>
      <c r="AC93" s="31">
        <f t="shared" si="42"/>
        <v>0</v>
      </c>
      <c r="AD93" s="31">
        <f t="shared" si="43"/>
        <v>0</v>
      </c>
      <c r="AE93" s="31">
        <f t="shared" si="44"/>
        <v>0</v>
      </c>
      <c r="AF93" s="31">
        <f t="shared" si="45"/>
        <v>0</v>
      </c>
      <c r="AG93" s="31">
        <f t="shared" si="46"/>
        <v>0</v>
      </c>
      <c r="AH93" s="31">
        <f t="shared" si="47"/>
        <v>0</v>
      </c>
      <c r="AI93" s="31">
        <f t="shared" si="48"/>
        <v>0</v>
      </c>
      <c r="AJ93" s="31">
        <f t="shared" si="49"/>
        <v>0</v>
      </c>
      <c r="AK93" s="31">
        <f t="shared" si="50"/>
        <v>0</v>
      </c>
      <c r="AL93" s="31">
        <f t="shared" si="51"/>
        <v>-1772.7982526941282</v>
      </c>
      <c r="AM93" s="31">
        <f t="shared" si="52"/>
        <v>2271.5811355674364</v>
      </c>
      <c r="AN93" s="31">
        <f t="shared" si="53"/>
        <v>1899.3946152118522</v>
      </c>
      <c r="AO93" s="31">
        <f t="shared" si="54"/>
        <v>2398.1774980851606</v>
      </c>
      <c r="AP93" s="29">
        <f t="shared" si="72"/>
        <v>2398.1774980851606</v>
      </c>
      <c r="AQ93" s="29">
        <f t="shared" si="72"/>
        <v>0</v>
      </c>
      <c r="AR93" s="29">
        <f t="shared" si="72"/>
        <v>0</v>
      </c>
      <c r="AS93" s="29">
        <f t="shared" si="69"/>
        <v>0</v>
      </c>
      <c r="AT93" s="31">
        <f t="shared" si="55"/>
        <v>0</v>
      </c>
      <c r="AU93" s="31">
        <f t="shared" si="56"/>
        <v>0</v>
      </c>
      <c r="AV93" s="31">
        <f t="shared" si="57"/>
        <v>0</v>
      </c>
      <c r="AW93" s="31">
        <f t="shared" si="58"/>
        <v>0</v>
      </c>
      <c r="AX93" s="31">
        <f t="shared" si="59"/>
        <v>0</v>
      </c>
      <c r="AY93" s="31">
        <f t="shared" si="60"/>
        <v>0</v>
      </c>
      <c r="AZ93" s="31">
        <f t="shared" si="61"/>
        <v>0</v>
      </c>
      <c r="BA93" s="31">
        <f t="shared" si="62"/>
        <v>0</v>
      </c>
      <c r="BB93" s="31">
        <f t="shared" si="63"/>
        <v>0</v>
      </c>
      <c r="BC93" s="31">
        <f t="shared" si="64"/>
        <v>-559.82403227129998</v>
      </c>
      <c r="BD93" s="31">
        <f t="shared" si="65"/>
        <v>717.33244829872501</v>
      </c>
      <c r="BE93" s="31">
        <f t="shared" si="66"/>
        <v>599.80133145232492</v>
      </c>
      <c r="BF93" s="31">
        <f t="shared" si="67"/>
        <v>757.30974747974994</v>
      </c>
      <c r="BG93" s="29">
        <f t="shared" si="70"/>
        <v>757.30974747974994</v>
      </c>
      <c r="BH93" s="29">
        <f t="shared" si="70"/>
        <v>0</v>
      </c>
      <c r="BI93" s="29">
        <f t="shared" si="70"/>
        <v>0</v>
      </c>
      <c r="BJ93" s="29">
        <f t="shared" si="70"/>
        <v>0</v>
      </c>
    </row>
    <row r="94" spans="1:62">
      <c r="A94" s="25" t="s">
        <v>85</v>
      </c>
      <c r="B94" s="25" t="s">
        <v>101</v>
      </c>
      <c r="C94" s="25" t="s">
        <v>87</v>
      </c>
      <c r="D94" s="25" t="s">
        <v>114</v>
      </c>
      <c r="E94" s="25" t="s">
        <v>44</v>
      </c>
      <c r="F94" s="25" t="s">
        <v>45</v>
      </c>
      <c r="G94" s="25" t="s">
        <v>54</v>
      </c>
      <c r="H94" s="25" t="s">
        <v>54</v>
      </c>
      <c r="I94" s="25">
        <v>2021</v>
      </c>
      <c r="J94" s="102">
        <v>0.47784834680000005</v>
      </c>
      <c r="K94" s="102">
        <v>0.15089759249999998</v>
      </c>
      <c r="L94" s="29">
        <v>0</v>
      </c>
      <c r="M94" s="29">
        <v>0</v>
      </c>
      <c r="N94" s="29">
        <v>0</v>
      </c>
      <c r="O94" s="29">
        <v>0</v>
      </c>
      <c r="P94" s="29">
        <v>0</v>
      </c>
      <c r="Q94" s="29">
        <v>0</v>
      </c>
      <c r="R94" s="29">
        <v>0</v>
      </c>
      <c r="S94" s="29">
        <v>0</v>
      </c>
      <c r="T94" s="29">
        <v>0</v>
      </c>
      <c r="U94" s="29">
        <v>32.6</v>
      </c>
      <c r="V94" s="29">
        <v>1081</v>
      </c>
      <c r="W94" s="29">
        <v>8405.880000000001</v>
      </c>
      <c r="X94" s="29">
        <f t="shared" si="41"/>
        <v>9519.4800000000014</v>
      </c>
      <c r="Y94" s="29">
        <f t="shared" si="68"/>
        <v>9519.4800000000014</v>
      </c>
      <c r="Z94" s="29">
        <f t="shared" si="71"/>
        <v>0</v>
      </c>
      <c r="AA94" s="29">
        <f t="shared" si="71"/>
        <v>0</v>
      </c>
      <c r="AB94" s="29">
        <f t="shared" si="71"/>
        <v>0</v>
      </c>
      <c r="AC94" s="31">
        <f t="shared" si="42"/>
        <v>0</v>
      </c>
      <c r="AD94" s="31">
        <f t="shared" si="43"/>
        <v>0</v>
      </c>
      <c r="AE94" s="31">
        <f t="shared" si="44"/>
        <v>0</v>
      </c>
      <c r="AF94" s="31">
        <f t="shared" si="45"/>
        <v>0</v>
      </c>
      <c r="AG94" s="31">
        <f t="shared" si="46"/>
        <v>0</v>
      </c>
      <c r="AH94" s="31">
        <f t="shared" si="47"/>
        <v>0</v>
      </c>
      <c r="AI94" s="31">
        <f t="shared" si="48"/>
        <v>0</v>
      </c>
      <c r="AJ94" s="31">
        <f t="shared" si="49"/>
        <v>0</v>
      </c>
      <c r="AK94" s="31">
        <f t="shared" si="50"/>
        <v>0</v>
      </c>
      <c r="AL94" s="31">
        <f t="shared" si="51"/>
        <v>15.577856105680002</v>
      </c>
      <c r="AM94" s="31">
        <f t="shared" si="52"/>
        <v>516.55406289080008</v>
      </c>
      <c r="AN94" s="31">
        <f t="shared" si="53"/>
        <v>4016.7358613991851</v>
      </c>
      <c r="AO94" s="31">
        <f t="shared" si="54"/>
        <v>4548.8677803956652</v>
      </c>
      <c r="AP94" s="29">
        <f t="shared" si="72"/>
        <v>4548.8677803956652</v>
      </c>
      <c r="AQ94" s="29">
        <f t="shared" si="72"/>
        <v>0</v>
      </c>
      <c r="AR94" s="29">
        <f t="shared" si="72"/>
        <v>0</v>
      </c>
      <c r="AS94" s="29">
        <f t="shared" si="69"/>
        <v>0</v>
      </c>
      <c r="AT94" s="31">
        <f t="shared" si="55"/>
        <v>0</v>
      </c>
      <c r="AU94" s="31">
        <f t="shared" si="56"/>
        <v>0</v>
      </c>
      <c r="AV94" s="31">
        <f t="shared" si="57"/>
        <v>0</v>
      </c>
      <c r="AW94" s="31">
        <f t="shared" si="58"/>
        <v>0</v>
      </c>
      <c r="AX94" s="31">
        <f t="shared" si="59"/>
        <v>0</v>
      </c>
      <c r="AY94" s="31">
        <f t="shared" si="60"/>
        <v>0</v>
      </c>
      <c r="AZ94" s="31">
        <f t="shared" si="61"/>
        <v>0</v>
      </c>
      <c r="BA94" s="31">
        <f t="shared" si="62"/>
        <v>0</v>
      </c>
      <c r="BB94" s="31">
        <f t="shared" si="63"/>
        <v>0</v>
      </c>
      <c r="BC94" s="31">
        <f t="shared" si="64"/>
        <v>4.9192615154999997</v>
      </c>
      <c r="BD94" s="31">
        <f t="shared" si="65"/>
        <v>163.12029749249999</v>
      </c>
      <c r="BE94" s="31">
        <f t="shared" si="66"/>
        <v>1268.4270548439001</v>
      </c>
      <c r="BF94" s="31">
        <f t="shared" si="67"/>
        <v>1436.4666138519001</v>
      </c>
      <c r="BG94" s="29">
        <f t="shared" si="70"/>
        <v>1436.4666138519001</v>
      </c>
      <c r="BH94" s="29">
        <f t="shared" si="70"/>
        <v>0</v>
      </c>
      <c r="BI94" s="29">
        <f t="shared" si="70"/>
        <v>0</v>
      </c>
      <c r="BJ94" s="29">
        <f t="shared" si="70"/>
        <v>0</v>
      </c>
    </row>
    <row r="95" spans="1:62">
      <c r="A95" s="25" t="s">
        <v>85</v>
      </c>
      <c r="B95" s="25" t="s">
        <v>101</v>
      </c>
      <c r="C95" s="25" t="s">
        <v>87</v>
      </c>
      <c r="D95" s="25" t="s">
        <v>114</v>
      </c>
      <c r="E95" s="25" t="s">
        <v>44</v>
      </c>
      <c r="F95" s="25" t="s">
        <v>45</v>
      </c>
      <c r="G95" s="25" t="s">
        <v>301</v>
      </c>
      <c r="H95" s="25" t="s">
        <v>60</v>
      </c>
      <c r="I95" s="25">
        <v>2021</v>
      </c>
      <c r="J95" s="102">
        <v>0.47784834680000005</v>
      </c>
      <c r="K95" s="102">
        <v>0.15089759249999998</v>
      </c>
      <c r="L95" s="29">
        <v>0</v>
      </c>
      <c r="M95" s="29">
        <v>0</v>
      </c>
      <c r="N95" s="29">
        <v>0</v>
      </c>
      <c r="O95" s="29">
        <v>0</v>
      </c>
      <c r="P95" s="29">
        <v>0</v>
      </c>
      <c r="Q95" s="29">
        <v>0</v>
      </c>
      <c r="R95" s="29">
        <v>0</v>
      </c>
      <c r="S95" s="29">
        <v>0</v>
      </c>
      <c r="T95" s="29">
        <v>0</v>
      </c>
      <c r="U95" s="29">
        <v>36163.119999999995</v>
      </c>
      <c r="V95" s="29">
        <v>67164.070000000007</v>
      </c>
      <c r="W95" s="29">
        <v>97789.28</v>
      </c>
      <c r="X95" s="29">
        <f t="shared" si="41"/>
        <v>201116.47</v>
      </c>
      <c r="Y95" s="29">
        <f t="shared" si="68"/>
        <v>201116.47</v>
      </c>
      <c r="Z95" s="29">
        <f t="shared" si="71"/>
        <v>0</v>
      </c>
      <c r="AA95" s="29">
        <f t="shared" si="71"/>
        <v>0</v>
      </c>
      <c r="AB95" s="29">
        <f t="shared" si="71"/>
        <v>0</v>
      </c>
      <c r="AC95" s="31">
        <f t="shared" si="42"/>
        <v>0</v>
      </c>
      <c r="AD95" s="31">
        <f t="shared" si="43"/>
        <v>0</v>
      </c>
      <c r="AE95" s="31">
        <f t="shared" si="44"/>
        <v>0</v>
      </c>
      <c r="AF95" s="31">
        <f t="shared" si="45"/>
        <v>0</v>
      </c>
      <c r="AG95" s="31">
        <f t="shared" si="46"/>
        <v>0</v>
      </c>
      <c r="AH95" s="31">
        <f t="shared" si="47"/>
        <v>0</v>
      </c>
      <c r="AI95" s="31">
        <f t="shared" si="48"/>
        <v>0</v>
      </c>
      <c r="AJ95" s="31">
        <f t="shared" si="49"/>
        <v>0</v>
      </c>
      <c r="AK95" s="31">
        <f t="shared" si="50"/>
        <v>0</v>
      </c>
      <c r="AL95" s="31">
        <f t="shared" si="51"/>
        <v>17280.487107130015</v>
      </c>
      <c r="AM95" s="31">
        <f t="shared" si="52"/>
        <v>32094.239813859484</v>
      </c>
      <c r="AN95" s="31">
        <f t="shared" si="53"/>
        <v>46728.445782762305</v>
      </c>
      <c r="AO95" s="31">
        <f t="shared" si="54"/>
        <v>96103.172703751799</v>
      </c>
      <c r="AP95" s="29">
        <f t="shared" si="72"/>
        <v>96103.172703751799</v>
      </c>
      <c r="AQ95" s="29">
        <f t="shared" si="72"/>
        <v>0</v>
      </c>
      <c r="AR95" s="29">
        <f t="shared" si="72"/>
        <v>0</v>
      </c>
      <c r="AS95" s="29">
        <f t="shared" si="69"/>
        <v>0</v>
      </c>
      <c r="AT95" s="31">
        <f t="shared" si="55"/>
        <v>0</v>
      </c>
      <c r="AU95" s="31">
        <f t="shared" si="56"/>
        <v>0</v>
      </c>
      <c r="AV95" s="31">
        <f t="shared" si="57"/>
        <v>0</v>
      </c>
      <c r="AW95" s="31">
        <f t="shared" si="58"/>
        <v>0</v>
      </c>
      <c r="AX95" s="31">
        <f t="shared" si="59"/>
        <v>0</v>
      </c>
      <c r="AY95" s="31">
        <f t="shared" si="60"/>
        <v>0</v>
      </c>
      <c r="AZ95" s="31">
        <f t="shared" si="61"/>
        <v>0</v>
      </c>
      <c r="BA95" s="31">
        <f t="shared" si="62"/>
        <v>0</v>
      </c>
      <c r="BB95" s="31">
        <f t="shared" si="63"/>
        <v>0</v>
      </c>
      <c r="BC95" s="31">
        <f t="shared" si="64"/>
        <v>5456.927745288599</v>
      </c>
      <c r="BD95" s="31">
        <f t="shared" si="65"/>
        <v>10134.896465501475</v>
      </c>
      <c r="BE95" s="31">
        <f t="shared" si="66"/>
        <v>14756.166924308398</v>
      </c>
      <c r="BF95" s="31">
        <f t="shared" si="67"/>
        <v>30347.991135098469</v>
      </c>
      <c r="BG95" s="29">
        <f t="shared" si="70"/>
        <v>30347.991135098469</v>
      </c>
      <c r="BH95" s="29">
        <f t="shared" si="70"/>
        <v>0</v>
      </c>
      <c r="BI95" s="29">
        <f t="shared" si="70"/>
        <v>0</v>
      </c>
      <c r="BJ95" s="29">
        <f t="shared" si="70"/>
        <v>0</v>
      </c>
    </row>
    <row r="96" spans="1:62">
      <c r="A96" s="25" t="s">
        <v>85</v>
      </c>
      <c r="B96" s="25" t="s">
        <v>101</v>
      </c>
      <c r="C96" s="25" t="s">
        <v>82</v>
      </c>
      <c r="D96" s="25" t="s">
        <v>105</v>
      </c>
      <c r="E96" s="25" t="s">
        <v>42</v>
      </c>
      <c r="F96" s="25" t="s">
        <v>46</v>
      </c>
      <c r="G96" s="25" t="s">
        <v>301</v>
      </c>
      <c r="H96" s="25" t="s">
        <v>60</v>
      </c>
      <c r="I96" s="25">
        <v>2021</v>
      </c>
      <c r="J96" s="102">
        <v>0.65539999999999998</v>
      </c>
      <c r="K96" s="102">
        <v>0</v>
      </c>
      <c r="L96" s="29">
        <v>0</v>
      </c>
      <c r="M96" s="29">
        <v>0</v>
      </c>
      <c r="N96" s="29">
        <v>0</v>
      </c>
      <c r="O96" s="29">
        <v>0</v>
      </c>
      <c r="P96" s="29">
        <v>0</v>
      </c>
      <c r="Q96" s="29">
        <v>0</v>
      </c>
      <c r="R96" s="29">
        <v>0</v>
      </c>
      <c r="S96" s="29">
        <v>0</v>
      </c>
      <c r="T96" s="29">
        <v>0</v>
      </c>
      <c r="U96" s="29">
        <v>4556.57</v>
      </c>
      <c r="V96" s="29">
        <v>2836.64</v>
      </c>
      <c r="W96" s="29">
        <v>6729.27</v>
      </c>
      <c r="X96" s="29">
        <f t="shared" si="41"/>
        <v>14122.48</v>
      </c>
      <c r="Y96" s="29">
        <f t="shared" si="68"/>
        <v>14122.48</v>
      </c>
      <c r="Z96" s="29">
        <f t="shared" si="71"/>
        <v>0</v>
      </c>
      <c r="AA96" s="29">
        <f t="shared" si="71"/>
        <v>0</v>
      </c>
      <c r="AB96" s="29">
        <f t="shared" si="71"/>
        <v>0</v>
      </c>
      <c r="AC96" s="31">
        <f t="shared" si="42"/>
        <v>0</v>
      </c>
      <c r="AD96" s="31">
        <f t="shared" si="43"/>
        <v>0</v>
      </c>
      <c r="AE96" s="31">
        <f t="shared" si="44"/>
        <v>0</v>
      </c>
      <c r="AF96" s="31">
        <f t="shared" si="45"/>
        <v>0</v>
      </c>
      <c r="AG96" s="31">
        <f t="shared" si="46"/>
        <v>0</v>
      </c>
      <c r="AH96" s="31">
        <f t="shared" si="47"/>
        <v>0</v>
      </c>
      <c r="AI96" s="31">
        <f t="shared" si="48"/>
        <v>0</v>
      </c>
      <c r="AJ96" s="31">
        <f t="shared" si="49"/>
        <v>0</v>
      </c>
      <c r="AK96" s="31">
        <f t="shared" si="50"/>
        <v>0</v>
      </c>
      <c r="AL96" s="31">
        <f t="shared" si="51"/>
        <v>2986.3759779999996</v>
      </c>
      <c r="AM96" s="31">
        <f t="shared" si="52"/>
        <v>1859.1338559999999</v>
      </c>
      <c r="AN96" s="31">
        <f t="shared" si="53"/>
        <v>4410.363558</v>
      </c>
      <c r="AO96" s="31">
        <f t="shared" si="54"/>
        <v>9255.8733919999995</v>
      </c>
      <c r="AP96" s="29">
        <f t="shared" si="72"/>
        <v>9255.8733919999995</v>
      </c>
      <c r="AQ96" s="29">
        <f t="shared" si="72"/>
        <v>0</v>
      </c>
      <c r="AR96" s="29">
        <f t="shared" si="72"/>
        <v>0</v>
      </c>
      <c r="AS96" s="29">
        <f t="shared" si="69"/>
        <v>0</v>
      </c>
      <c r="AT96" s="31">
        <f t="shared" si="55"/>
        <v>0</v>
      </c>
      <c r="AU96" s="31">
        <f t="shared" si="56"/>
        <v>0</v>
      </c>
      <c r="AV96" s="31">
        <f t="shared" si="57"/>
        <v>0</v>
      </c>
      <c r="AW96" s="31">
        <f t="shared" si="58"/>
        <v>0</v>
      </c>
      <c r="AX96" s="31">
        <f t="shared" si="59"/>
        <v>0</v>
      </c>
      <c r="AY96" s="31">
        <f t="shared" si="60"/>
        <v>0</v>
      </c>
      <c r="AZ96" s="31">
        <f t="shared" si="61"/>
        <v>0</v>
      </c>
      <c r="BA96" s="31">
        <f t="shared" si="62"/>
        <v>0</v>
      </c>
      <c r="BB96" s="31">
        <f t="shared" si="63"/>
        <v>0</v>
      </c>
      <c r="BC96" s="31">
        <f t="shared" si="64"/>
        <v>0</v>
      </c>
      <c r="BD96" s="31">
        <f t="shared" si="65"/>
        <v>0</v>
      </c>
      <c r="BE96" s="31">
        <f t="shared" si="66"/>
        <v>0</v>
      </c>
      <c r="BF96" s="31">
        <f t="shared" si="67"/>
        <v>0</v>
      </c>
      <c r="BG96" s="29">
        <f t="shared" si="70"/>
        <v>0</v>
      </c>
      <c r="BH96" s="29">
        <f t="shared" si="70"/>
        <v>0</v>
      </c>
      <c r="BI96" s="29">
        <f t="shared" si="70"/>
        <v>0</v>
      </c>
      <c r="BJ96" s="29">
        <f t="shared" si="70"/>
        <v>0</v>
      </c>
    </row>
    <row r="97" spans="1:62">
      <c r="A97" s="25" t="s">
        <v>85</v>
      </c>
      <c r="B97" s="25" t="s">
        <v>101</v>
      </c>
      <c r="C97" s="25" t="s">
        <v>82</v>
      </c>
      <c r="D97" s="25" t="s">
        <v>105</v>
      </c>
      <c r="E97" s="25" t="s">
        <v>44</v>
      </c>
      <c r="F97" s="25" t="s">
        <v>45</v>
      </c>
      <c r="G97" s="25" t="s">
        <v>349</v>
      </c>
      <c r="H97" s="25" t="s">
        <v>60</v>
      </c>
      <c r="I97" s="25">
        <v>2021</v>
      </c>
      <c r="J97" s="102">
        <v>0.47784834680000005</v>
      </c>
      <c r="K97" s="102">
        <v>0.15089759249999998</v>
      </c>
      <c r="L97" s="29">
        <v>0</v>
      </c>
      <c r="M97" s="29">
        <v>0</v>
      </c>
      <c r="N97" s="29">
        <v>0</v>
      </c>
      <c r="O97" s="29">
        <v>0</v>
      </c>
      <c r="P97" s="29">
        <v>0</v>
      </c>
      <c r="Q97" s="29">
        <v>0</v>
      </c>
      <c r="R97" s="29">
        <v>0</v>
      </c>
      <c r="S97" s="29">
        <v>0</v>
      </c>
      <c r="T97" s="29">
        <v>0</v>
      </c>
      <c r="U97" s="29">
        <v>11468.32</v>
      </c>
      <c r="V97" s="29">
        <v>10440.799999999999</v>
      </c>
      <c r="W97" s="29">
        <v>9683.68</v>
      </c>
      <c r="X97" s="29">
        <f t="shared" si="41"/>
        <v>31592.799999999999</v>
      </c>
      <c r="Y97" s="29">
        <f t="shared" si="68"/>
        <v>31592.799999999999</v>
      </c>
      <c r="Z97" s="29">
        <f t="shared" si="71"/>
        <v>0</v>
      </c>
      <c r="AA97" s="29">
        <f t="shared" si="71"/>
        <v>0</v>
      </c>
      <c r="AB97" s="29">
        <f t="shared" si="71"/>
        <v>0</v>
      </c>
      <c r="AC97" s="31">
        <f t="shared" si="42"/>
        <v>0</v>
      </c>
      <c r="AD97" s="31">
        <f t="shared" si="43"/>
        <v>0</v>
      </c>
      <c r="AE97" s="31">
        <f t="shared" si="44"/>
        <v>0</v>
      </c>
      <c r="AF97" s="31">
        <f t="shared" si="45"/>
        <v>0</v>
      </c>
      <c r="AG97" s="31">
        <f t="shared" si="46"/>
        <v>0</v>
      </c>
      <c r="AH97" s="31">
        <f t="shared" si="47"/>
        <v>0</v>
      </c>
      <c r="AI97" s="31">
        <f t="shared" si="48"/>
        <v>0</v>
      </c>
      <c r="AJ97" s="31">
        <f t="shared" si="49"/>
        <v>0</v>
      </c>
      <c r="AK97" s="31">
        <f t="shared" si="50"/>
        <v>0</v>
      </c>
      <c r="AL97" s="31">
        <f t="shared" si="51"/>
        <v>5480.1177525733765</v>
      </c>
      <c r="AM97" s="31">
        <f t="shared" si="52"/>
        <v>4989.1190192694403</v>
      </c>
      <c r="AN97" s="31">
        <f t="shared" si="53"/>
        <v>4627.3304789402246</v>
      </c>
      <c r="AO97" s="31">
        <f t="shared" si="54"/>
        <v>15096.567250783042</v>
      </c>
      <c r="AP97" s="29">
        <f t="shared" si="72"/>
        <v>15096.567250783042</v>
      </c>
      <c r="AQ97" s="29">
        <f t="shared" si="72"/>
        <v>0</v>
      </c>
      <c r="AR97" s="29">
        <f t="shared" si="72"/>
        <v>0</v>
      </c>
      <c r="AS97" s="29">
        <f t="shared" si="69"/>
        <v>0</v>
      </c>
      <c r="AT97" s="31">
        <f t="shared" si="55"/>
        <v>0</v>
      </c>
      <c r="AU97" s="31">
        <f t="shared" si="56"/>
        <v>0</v>
      </c>
      <c r="AV97" s="31">
        <f t="shared" si="57"/>
        <v>0</v>
      </c>
      <c r="AW97" s="31">
        <f t="shared" si="58"/>
        <v>0</v>
      </c>
      <c r="AX97" s="31">
        <f t="shared" si="59"/>
        <v>0</v>
      </c>
      <c r="AY97" s="31">
        <f t="shared" si="60"/>
        <v>0</v>
      </c>
      <c r="AZ97" s="31">
        <f t="shared" si="61"/>
        <v>0</v>
      </c>
      <c r="BA97" s="31">
        <f t="shared" si="62"/>
        <v>0</v>
      </c>
      <c r="BB97" s="31">
        <f t="shared" si="63"/>
        <v>0</v>
      </c>
      <c r="BC97" s="31">
        <f t="shared" si="64"/>
        <v>1730.5418780195998</v>
      </c>
      <c r="BD97" s="31">
        <f t="shared" si="65"/>
        <v>1575.4915837739998</v>
      </c>
      <c r="BE97" s="31">
        <f t="shared" si="66"/>
        <v>1461.2439985403998</v>
      </c>
      <c r="BF97" s="31">
        <f t="shared" si="67"/>
        <v>4767.2774603339994</v>
      </c>
      <c r="BG97" s="29">
        <f t="shared" si="70"/>
        <v>4767.2774603339994</v>
      </c>
      <c r="BH97" s="29">
        <f t="shared" si="70"/>
        <v>0</v>
      </c>
      <c r="BI97" s="29">
        <f t="shared" si="70"/>
        <v>0</v>
      </c>
      <c r="BJ97" s="29">
        <f t="shared" si="70"/>
        <v>0</v>
      </c>
    </row>
    <row r="98" spans="1:62">
      <c r="A98" s="25" t="s">
        <v>85</v>
      </c>
      <c r="B98" s="25" t="s">
        <v>101</v>
      </c>
      <c r="C98" s="25" t="s">
        <v>82</v>
      </c>
      <c r="D98" s="25" t="s">
        <v>105</v>
      </c>
      <c r="E98" s="25" t="s">
        <v>44</v>
      </c>
      <c r="F98" s="25" t="s">
        <v>45</v>
      </c>
      <c r="G98" s="25" t="s">
        <v>348</v>
      </c>
      <c r="H98" s="25" t="s">
        <v>60</v>
      </c>
      <c r="I98" s="25">
        <v>2021</v>
      </c>
      <c r="J98" s="102">
        <v>0.47784834680000005</v>
      </c>
      <c r="K98" s="102">
        <v>0.15089759249999998</v>
      </c>
      <c r="L98" s="29">
        <v>0</v>
      </c>
      <c r="M98" s="29">
        <v>0</v>
      </c>
      <c r="N98" s="29">
        <v>0</v>
      </c>
      <c r="O98" s="29">
        <v>0</v>
      </c>
      <c r="P98" s="29">
        <v>0</v>
      </c>
      <c r="Q98" s="29">
        <v>0</v>
      </c>
      <c r="R98" s="29">
        <v>0</v>
      </c>
      <c r="S98" s="29">
        <v>0</v>
      </c>
      <c r="T98" s="29">
        <v>0</v>
      </c>
      <c r="U98" s="29">
        <v>0</v>
      </c>
      <c r="V98" s="29">
        <v>11702.77</v>
      </c>
      <c r="W98" s="29">
        <v>52621.7</v>
      </c>
      <c r="X98" s="29">
        <f t="shared" si="41"/>
        <v>64324.47</v>
      </c>
      <c r="Y98" s="29">
        <f t="shared" si="68"/>
        <v>64324.47</v>
      </c>
      <c r="Z98" s="29">
        <f t="shared" si="71"/>
        <v>0</v>
      </c>
      <c r="AA98" s="29">
        <f t="shared" si="71"/>
        <v>0</v>
      </c>
      <c r="AB98" s="29">
        <f t="shared" si="71"/>
        <v>0</v>
      </c>
      <c r="AC98" s="31">
        <f t="shared" si="42"/>
        <v>0</v>
      </c>
      <c r="AD98" s="31">
        <f t="shared" si="43"/>
        <v>0</v>
      </c>
      <c r="AE98" s="31">
        <f t="shared" si="44"/>
        <v>0</v>
      </c>
      <c r="AF98" s="31">
        <f t="shared" si="45"/>
        <v>0</v>
      </c>
      <c r="AG98" s="31">
        <f t="shared" si="46"/>
        <v>0</v>
      </c>
      <c r="AH98" s="31">
        <f t="shared" si="47"/>
        <v>0</v>
      </c>
      <c r="AI98" s="31">
        <f t="shared" si="48"/>
        <v>0</v>
      </c>
      <c r="AJ98" s="31">
        <f t="shared" si="49"/>
        <v>0</v>
      </c>
      <c r="AK98" s="31">
        <f t="shared" si="50"/>
        <v>0</v>
      </c>
      <c r="AL98" s="31">
        <f t="shared" si="51"/>
        <v>0</v>
      </c>
      <c r="AM98" s="31">
        <f t="shared" si="52"/>
        <v>5592.149297480637</v>
      </c>
      <c r="AN98" s="31">
        <f t="shared" si="53"/>
        <v>25145.192350805562</v>
      </c>
      <c r="AO98" s="31">
        <f t="shared" si="54"/>
        <v>30737.341648286201</v>
      </c>
      <c r="AP98" s="29">
        <f t="shared" si="72"/>
        <v>30737.341648286201</v>
      </c>
      <c r="AQ98" s="29">
        <f t="shared" si="72"/>
        <v>0</v>
      </c>
      <c r="AR98" s="29">
        <f t="shared" si="72"/>
        <v>0</v>
      </c>
      <c r="AS98" s="29">
        <f t="shared" si="69"/>
        <v>0</v>
      </c>
      <c r="AT98" s="31">
        <f t="shared" si="55"/>
        <v>0</v>
      </c>
      <c r="AU98" s="31">
        <f t="shared" si="56"/>
        <v>0</v>
      </c>
      <c r="AV98" s="31">
        <f t="shared" si="57"/>
        <v>0</v>
      </c>
      <c r="AW98" s="31">
        <f t="shared" si="58"/>
        <v>0</v>
      </c>
      <c r="AX98" s="31">
        <f t="shared" si="59"/>
        <v>0</v>
      </c>
      <c r="AY98" s="31">
        <f t="shared" si="60"/>
        <v>0</v>
      </c>
      <c r="AZ98" s="31">
        <f t="shared" si="61"/>
        <v>0</v>
      </c>
      <c r="BA98" s="31">
        <f t="shared" si="62"/>
        <v>0</v>
      </c>
      <c r="BB98" s="31">
        <f t="shared" si="63"/>
        <v>0</v>
      </c>
      <c r="BC98" s="31">
        <f t="shared" si="64"/>
        <v>0</v>
      </c>
      <c r="BD98" s="31">
        <f t="shared" si="65"/>
        <v>1765.9198185812249</v>
      </c>
      <c r="BE98" s="31">
        <f t="shared" si="66"/>
        <v>7940.4878432572486</v>
      </c>
      <c r="BF98" s="31">
        <f t="shared" si="67"/>
        <v>9706.4076618384734</v>
      </c>
      <c r="BG98" s="29">
        <f t="shared" si="70"/>
        <v>9706.4076618384734</v>
      </c>
      <c r="BH98" s="29">
        <f t="shared" si="70"/>
        <v>0</v>
      </c>
      <c r="BI98" s="29">
        <f t="shared" si="70"/>
        <v>0</v>
      </c>
      <c r="BJ98" s="29">
        <f t="shared" si="70"/>
        <v>0</v>
      </c>
    </row>
    <row r="99" spans="1:62">
      <c r="A99" s="25" t="s">
        <v>85</v>
      </c>
      <c r="B99" s="25" t="s">
        <v>101</v>
      </c>
      <c r="C99" s="25" t="s">
        <v>82</v>
      </c>
      <c r="D99" s="25" t="s">
        <v>105</v>
      </c>
      <c r="E99" s="25" t="s">
        <v>44</v>
      </c>
      <c r="F99" s="25" t="s">
        <v>45</v>
      </c>
      <c r="G99" s="25" t="s">
        <v>90</v>
      </c>
      <c r="H99" s="25" t="s">
        <v>90</v>
      </c>
      <c r="I99" s="25">
        <v>2021</v>
      </c>
      <c r="J99" s="102">
        <v>0.47784834680000005</v>
      </c>
      <c r="K99" s="102">
        <v>0.15089759249999998</v>
      </c>
      <c r="L99" s="29">
        <v>0</v>
      </c>
      <c r="M99" s="29">
        <v>0</v>
      </c>
      <c r="N99" s="29">
        <v>0</v>
      </c>
      <c r="O99" s="29">
        <v>0</v>
      </c>
      <c r="P99" s="29">
        <v>0</v>
      </c>
      <c r="Q99" s="29">
        <v>0</v>
      </c>
      <c r="R99" s="29">
        <v>0</v>
      </c>
      <c r="S99" s="29">
        <v>0</v>
      </c>
      <c r="T99" s="29">
        <v>0</v>
      </c>
      <c r="U99" s="29">
        <v>15776</v>
      </c>
      <c r="V99" s="29">
        <v>17727.3</v>
      </c>
      <c r="W99" s="29">
        <v>35742.99</v>
      </c>
      <c r="X99" s="29">
        <f t="shared" si="41"/>
        <v>69246.290000000008</v>
      </c>
      <c r="Y99" s="29">
        <f t="shared" si="68"/>
        <v>69246.290000000008</v>
      </c>
      <c r="Z99" s="29">
        <f t="shared" si="71"/>
        <v>0</v>
      </c>
      <c r="AA99" s="29">
        <f t="shared" si="71"/>
        <v>0</v>
      </c>
      <c r="AB99" s="29">
        <f t="shared" si="71"/>
        <v>0</v>
      </c>
      <c r="AC99" s="31">
        <f t="shared" si="42"/>
        <v>0</v>
      </c>
      <c r="AD99" s="31">
        <f t="shared" si="43"/>
        <v>0</v>
      </c>
      <c r="AE99" s="31">
        <f t="shared" si="44"/>
        <v>0</v>
      </c>
      <c r="AF99" s="31">
        <f t="shared" si="45"/>
        <v>0</v>
      </c>
      <c r="AG99" s="31">
        <f t="shared" si="46"/>
        <v>0</v>
      </c>
      <c r="AH99" s="31">
        <f t="shared" si="47"/>
        <v>0</v>
      </c>
      <c r="AI99" s="31">
        <f t="shared" si="48"/>
        <v>0</v>
      </c>
      <c r="AJ99" s="31">
        <f t="shared" si="49"/>
        <v>0</v>
      </c>
      <c r="AK99" s="31">
        <f t="shared" si="50"/>
        <v>0</v>
      </c>
      <c r="AL99" s="31">
        <f t="shared" si="51"/>
        <v>7538.535519116801</v>
      </c>
      <c r="AM99" s="31">
        <f t="shared" si="52"/>
        <v>8470.9609982276397</v>
      </c>
      <c r="AN99" s="31">
        <f t="shared" si="53"/>
        <v>17079.728681188932</v>
      </c>
      <c r="AO99" s="31">
        <f t="shared" si="54"/>
        <v>33089.225198533371</v>
      </c>
      <c r="AP99" s="29">
        <f t="shared" si="72"/>
        <v>33089.225198533371</v>
      </c>
      <c r="AQ99" s="29">
        <f t="shared" si="72"/>
        <v>0</v>
      </c>
      <c r="AR99" s="29">
        <f t="shared" si="72"/>
        <v>0</v>
      </c>
      <c r="AS99" s="29">
        <f t="shared" si="69"/>
        <v>0</v>
      </c>
      <c r="AT99" s="31">
        <f t="shared" si="55"/>
        <v>0</v>
      </c>
      <c r="AU99" s="31">
        <f t="shared" si="56"/>
        <v>0</v>
      </c>
      <c r="AV99" s="31">
        <f t="shared" si="57"/>
        <v>0</v>
      </c>
      <c r="AW99" s="31">
        <f t="shared" si="58"/>
        <v>0</v>
      </c>
      <c r="AX99" s="31">
        <f t="shared" si="59"/>
        <v>0</v>
      </c>
      <c r="AY99" s="31">
        <f t="shared" si="60"/>
        <v>0</v>
      </c>
      <c r="AZ99" s="31">
        <f t="shared" si="61"/>
        <v>0</v>
      </c>
      <c r="BA99" s="31">
        <f t="shared" si="62"/>
        <v>0</v>
      </c>
      <c r="BB99" s="31">
        <f t="shared" si="63"/>
        <v>0</v>
      </c>
      <c r="BC99" s="31">
        <f t="shared" si="64"/>
        <v>2380.5604192799997</v>
      </c>
      <c r="BD99" s="31">
        <f t="shared" si="65"/>
        <v>2675.0068915252496</v>
      </c>
      <c r="BE99" s="31">
        <f t="shared" si="66"/>
        <v>5393.5311397515743</v>
      </c>
      <c r="BF99" s="31">
        <f t="shared" si="67"/>
        <v>10449.098450556823</v>
      </c>
      <c r="BG99" s="29">
        <f t="shared" si="70"/>
        <v>10449.098450556823</v>
      </c>
      <c r="BH99" s="29">
        <f t="shared" si="70"/>
        <v>0</v>
      </c>
      <c r="BI99" s="29">
        <f t="shared" si="70"/>
        <v>0</v>
      </c>
      <c r="BJ99" s="29">
        <f t="shared" si="70"/>
        <v>0</v>
      </c>
    </row>
    <row r="100" spans="1:62">
      <c r="A100" s="25" t="s">
        <v>85</v>
      </c>
      <c r="B100" s="25" t="s">
        <v>101</v>
      </c>
      <c r="C100" s="25" t="s">
        <v>82</v>
      </c>
      <c r="D100" s="25" t="s">
        <v>105</v>
      </c>
      <c r="E100" s="25" t="s">
        <v>44</v>
      </c>
      <c r="F100" s="25" t="s">
        <v>45</v>
      </c>
      <c r="G100" s="25" t="s">
        <v>301</v>
      </c>
      <c r="H100" s="25" t="s">
        <v>60</v>
      </c>
      <c r="I100" s="25">
        <v>2021</v>
      </c>
      <c r="J100" s="102">
        <v>0.47784834680000005</v>
      </c>
      <c r="K100" s="102">
        <v>0.15089759249999998</v>
      </c>
      <c r="L100" s="29">
        <v>0</v>
      </c>
      <c r="M100" s="29">
        <v>0</v>
      </c>
      <c r="N100" s="29">
        <v>0</v>
      </c>
      <c r="O100" s="29">
        <v>0</v>
      </c>
      <c r="P100" s="29">
        <v>0</v>
      </c>
      <c r="Q100" s="29">
        <v>0</v>
      </c>
      <c r="R100" s="29">
        <v>0</v>
      </c>
      <c r="S100" s="29">
        <v>0</v>
      </c>
      <c r="T100" s="29">
        <v>0</v>
      </c>
      <c r="U100" s="29">
        <v>53497.31</v>
      </c>
      <c r="V100" s="29">
        <v>89455.38</v>
      </c>
      <c r="W100" s="29">
        <v>156378.59999999998</v>
      </c>
      <c r="X100" s="29">
        <f t="shared" si="41"/>
        <v>299331.28999999998</v>
      </c>
      <c r="Y100" s="29">
        <f t="shared" si="68"/>
        <v>299331.28999999998</v>
      </c>
      <c r="Z100" s="29">
        <f t="shared" si="71"/>
        <v>0</v>
      </c>
      <c r="AA100" s="29">
        <f t="shared" si="71"/>
        <v>0</v>
      </c>
      <c r="AB100" s="29">
        <f t="shared" si="71"/>
        <v>0</v>
      </c>
      <c r="AC100" s="31">
        <f t="shared" si="42"/>
        <v>0</v>
      </c>
      <c r="AD100" s="31">
        <f t="shared" si="43"/>
        <v>0</v>
      </c>
      <c r="AE100" s="31">
        <f t="shared" si="44"/>
        <v>0</v>
      </c>
      <c r="AF100" s="31">
        <f t="shared" si="45"/>
        <v>0</v>
      </c>
      <c r="AG100" s="31">
        <f t="shared" si="46"/>
        <v>0</v>
      </c>
      <c r="AH100" s="31">
        <f t="shared" si="47"/>
        <v>0</v>
      </c>
      <c r="AI100" s="31">
        <f t="shared" si="48"/>
        <v>0</v>
      </c>
      <c r="AJ100" s="31">
        <f t="shared" si="49"/>
        <v>0</v>
      </c>
      <c r="AK100" s="31">
        <f t="shared" si="50"/>
        <v>0</v>
      </c>
      <c r="AL100" s="31">
        <f t="shared" si="51"/>
        <v>25563.601141747109</v>
      </c>
      <c r="AM100" s="31">
        <f t="shared" si="52"/>
        <v>42746.105445365793</v>
      </c>
      <c r="AN100" s="31">
        <f t="shared" si="53"/>
        <v>74725.255484898473</v>
      </c>
      <c r="AO100" s="31">
        <f t="shared" si="54"/>
        <v>143034.96207201137</v>
      </c>
      <c r="AP100" s="29">
        <f t="shared" si="72"/>
        <v>143034.96207201137</v>
      </c>
      <c r="AQ100" s="29">
        <f t="shared" si="72"/>
        <v>0</v>
      </c>
      <c r="AR100" s="29">
        <f t="shared" si="72"/>
        <v>0</v>
      </c>
      <c r="AS100" s="29">
        <f t="shared" si="69"/>
        <v>0</v>
      </c>
      <c r="AT100" s="31">
        <f t="shared" si="55"/>
        <v>0</v>
      </c>
      <c r="AU100" s="31">
        <f t="shared" si="56"/>
        <v>0</v>
      </c>
      <c r="AV100" s="31">
        <f t="shared" si="57"/>
        <v>0</v>
      </c>
      <c r="AW100" s="31">
        <f t="shared" si="58"/>
        <v>0</v>
      </c>
      <c r="AX100" s="31">
        <f t="shared" si="59"/>
        <v>0</v>
      </c>
      <c r="AY100" s="31">
        <f t="shared" si="60"/>
        <v>0</v>
      </c>
      <c r="AZ100" s="31">
        <f t="shared" si="61"/>
        <v>0</v>
      </c>
      <c r="BA100" s="31">
        <f t="shared" si="62"/>
        <v>0</v>
      </c>
      <c r="BB100" s="31">
        <f t="shared" si="63"/>
        <v>0</v>
      </c>
      <c r="BC100" s="31">
        <f t="shared" si="64"/>
        <v>8072.6152842261736</v>
      </c>
      <c r="BD100" s="31">
        <f t="shared" si="65"/>
        <v>13498.60147817265</v>
      </c>
      <c r="BE100" s="31">
        <f t="shared" si="66"/>
        <v>23597.154258520495</v>
      </c>
      <c r="BF100" s="31">
        <f t="shared" si="67"/>
        <v>45168.371020919323</v>
      </c>
      <c r="BG100" s="29">
        <f t="shared" si="70"/>
        <v>45168.371020919323</v>
      </c>
      <c r="BH100" s="29">
        <f t="shared" si="70"/>
        <v>0</v>
      </c>
      <c r="BI100" s="29">
        <f t="shared" si="70"/>
        <v>0</v>
      </c>
      <c r="BJ100" s="29">
        <f t="shared" si="70"/>
        <v>0</v>
      </c>
    </row>
    <row r="101" spans="1:62">
      <c r="A101" s="25" t="s">
        <v>85</v>
      </c>
      <c r="B101" s="25" t="s">
        <v>95</v>
      </c>
      <c r="C101" s="25" t="s">
        <v>87</v>
      </c>
      <c r="D101" s="25" t="s">
        <v>99</v>
      </c>
      <c r="E101" s="25" t="s">
        <v>44</v>
      </c>
      <c r="F101" s="25" t="s">
        <v>45</v>
      </c>
      <c r="G101" s="25" t="s">
        <v>54</v>
      </c>
      <c r="H101" s="25" t="s">
        <v>54</v>
      </c>
      <c r="I101" s="25">
        <v>2021</v>
      </c>
      <c r="J101" s="102">
        <v>0.47784834680000005</v>
      </c>
      <c r="K101" s="102">
        <v>0.15089759249999998</v>
      </c>
      <c r="L101" s="29">
        <v>0</v>
      </c>
      <c r="M101" s="29">
        <v>0</v>
      </c>
      <c r="N101" s="29">
        <v>0</v>
      </c>
      <c r="O101" s="29">
        <v>0</v>
      </c>
      <c r="P101" s="29">
        <v>0</v>
      </c>
      <c r="Q101" s="29">
        <v>0</v>
      </c>
      <c r="R101" s="29">
        <v>0</v>
      </c>
      <c r="S101" s="29">
        <v>0</v>
      </c>
      <c r="T101" s="29">
        <v>0</v>
      </c>
      <c r="U101" s="29">
        <v>61097.46</v>
      </c>
      <c r="V101" s="29">
        <v>30093.690000000002</v>
      </c>
      <c r="W101" s="29">
        <v>25704.23</v>
      </c>
      <c r="X101" s="29">
        <f t="shared" si="41"/>
        <v>116895.37999999999</v>
      </c>
      <c r="Y101" s="29">
        <f t="shared" si="68"/>
        <v>116895.37999999999</v>
      </c>
      <c r="Z101" s="29">
        <f t="shared" si="71"/>
        <v>0</v>
      </c>
      <c r="AA101" s="29">
        <f t="shared" si="71"/>
        <v>0</v>
      </c>
      <c r="AB101" s="29">
        <f t="shared" si="71"/>
        <v>0</v>
      </c>
      <c r="AC101" s="31">
        <f t="shared" si="42"/>
        <v>0</v>
      </c>
      <c r="AD101" s="31">
        <f t="shared" si="43"/>
        <v>0</v>
      </c>
      <c r="AE101" s="31">
        <f t="shared" si="44"/>
        <v>0</v>
      </c>
      <c r="AF101" s="31">
        <f t="shared" si="45"/>
        <v>0</v>
      </c>
      <c r="AG101" s="31">
        <f t="shared" si="46"/>
        <v>0</v>
      </c>
      <c r="AH101" s="31">
        <f t="shared" si="47"/>
        <v>0</v>
      </c>
      <c r="AI101" s="31">
        <f t="shared" si="48"/>
        <v>0</v>
      </c>
      <c r="AJ101" s="31">
        <f t="shared" si="49"/>
        <v>0</v>
      </c>
      <c r="AK101" s="31">
        <f t="shared" si="50"/>
        <v>0</v>
      </c>
      <c r="AL101" s="31">
        <f t="shared" si="51"/>
        <v>29195.320254679129</v>
      </c>
      <c r="AM101" s="31">
        <f t="shared" si="52"/>
        <v>14380.220015611694</v>
      </c>
      <c r="AN101" s="31">
        <f t="shared" si="53"/>
        <v>12282.723811266966</v>
      </c>
      <c r="AO101" s="31">
        <f t="shared" si="54"/>
        <v>55858.264081557791</v>
      </c>
      <c r="AP101" s="29">
        <f t="shared" si="72"/>
        <v>55858.264081557791</v>
      </c>
      <c r="AQ101" s="29">
        <f t="shared" si="72"/>
        <v>0</v>
      </c>
      <c r="AR101" s="29">
        <f t="shared" si="72"/>
        <v>0</v>
      </c>
      <c r="AS101" s="29">
        <f t="shared" si="69"/>
        <v>0</v>
      </c>
      <c r="AT101" s="31">
        <f t="shared" si="55"/>
        <v>0</v>
      </c>
      <c r="AU101" s="31">
        <f t="shared" si="56"/>
        <v>0</v>
      </c>
      <c r="AV101" s="31">
        <f t="shared" si="57"/>
        <v>0</v>
      </c>
      <c r="AW101" s="31">
        <f t="shared" si="58"/>
        <v>0</v>
      </c>
      <c r="AX101" s="31">
        <f t="shared" si="59"/>
        <v>0</v>
      </c>
      <c r="AY101" s="31">
        <f t="shared" si="60"/>
        <v>0</v>
      </c>
      <c r="AZ101" s="31">
        <f t="shared" si="61"/>
        <v>0</v>
      </c>
      <c r="BA101" s="31">
        <f t="shared" si="62"/>
        <v>0</v>
      </c>
      <c r="BB101" s="31">
        <f t="shared" si="63"/>
        <v>0</v>
      </c>
      <c r="BC101" s="31">
        <f t="shared" si="64"/>
        <v>9219.4596218650495</v>
      </c>
      <c r="BD101" s="31">
        <f t="shared" si="65"/>
        <v>4541.0653704413253</v>
      </c>
      <c r="BE101" s="31">
        <f t="shared" si="66"/>
        <v>3878.7064240662744</v>
      </c>
      <c r="BF101" s="31">
        <f t="shared" si="67"/>
        <v>17639.231416372648</v>
      </c>
      <c r="BG101" s="29">
        <f t="shared" si="70"/>
        <v>17639.231416372648</v>
      </c>
      <c r="BH101" s="29">
        <f t="shared" si="70"/>
        <v>0</v>
      </c>
      <c r="BI101" s="29">
        <f t="shared" si="70"/>
        <v>0</v>
      </c>
      <c r="BJ101" s="29">
        <f t="shared" si="70"/>
        <v>0</v>
      </c>
    </row>
    <row r="102" spans="1:62">
      <c r="A102" s="25" t="s">
        <v>85</v>
      </c>
      <c r="B102" s="25" t="s">
        <v>101</v>
      </c>
      <c r="C102" s="25" t="s">
        <v>87</v>
      </c>
      <c r="D102" s="25" t="s">
        <v>116</v>
      </c>
      <c r="E102" s="25" t="s">
        <v>44</v>
      </c>
      <c r="F102" s="25" t="s">
        <v>45</v>
      </c>
      <c r="G102" s="25" t="s">
        <v>348</v>
      </c>
      <c r="H102" s="25" t="s">
        <v>60</v>
      </c>
      <c r="I102" s="25">
        <v>2021</v>
      </c>
      <c r="J102" s="102">
        <v>0.47784834680000005</v>
      </c>
      <c r="K102" s="102">
        <v>0.15089759249999998</v>
      </c>
      <c r="L102" s="29">
        <v>0</v>
      </c>
      <c r="M102" s="29">
        <v>0</v>
      </c>
      <c r="N102" s="29">
        <v>0</v>
      </c>
      <c r="O102" s="29">
        <v>0</v>
      </c>
      <c r="P102" s="29">
        <v>0</v>
      </c>
      <c r="Q102" s="29">
        <v>0</v>
      </c>
      <c r="R102" s="29">
        <v>0</v>
      </c>
      <c r="S102" s="29">
        <v>0</v>
      </c>
      <c r="T102" s="29">
        <v>0</v>
      </c>
      <c r="U102" s="29">
        <v>0</v>
      </c>
      <c r="V102" s="29">
        <v>0</v>
      </c>
      <c r="W102" s="29">
        <v>24957.41</v>
      </c>
      <c r="X102" s="29">
        <f t="shared" si="41"/>
        <v>24957.41</v>
      </c>
      <c r="Y102" s="29">
        <f t="shared" si="68"/>
        <v>24957.41</v>
      </c>
      <c r="Z102" s="29">
        <f t="shared" si="71"/>
        <v>0</v>
      </c>
      <c r="AA102" s="29">
        <f t="shared" si="71"/>
        <v>0</v>
      </c>
      <c r="AB102" s="29">
        <f t="shared" si="71"/>
        <v>0</v>
      </c>
      <c r="AC102" s="31">
        <f t="shared" si="42"/>
        <v>0</v>
      </c>
      <c r="AD102" s="31">
        <f t="shared" si="43"/>
        <v>0</v>
      </c>
      <c r="AE102" s="31">
        <f t="shared" si="44"/>
        <v>0</v>
      </c>
      <c r="AF102" s="31">
        <f t="shared" si="45"/>
        <v>0</v>
      </c>
      <c r="AG102" s="31">
        <f t="shared" si="46"/>
        <v>0</v>
      </c>
      <c r="AH102" s="31">
        <f t="shared" si="47"/>
        <v>0</v>
      </c>
      <c r="AI102" s="31">
        <f t="shared" si="48"/>
        <v>0</v>
      </c>
      <c r="AJ102" s="31">
        <f t="shared" si="49"/>
        <v>0</v>
      </c>
      <c r="AK102" s="31">
        <f t="shared" si="50"/>
        <v>0</v>
      </c>
      <c r="AL102" s="31">
        <f t="shared" si="51"/>
        <v>0</v>
      </c>
      <c r="AM102" s="31">
        <f t="shared" si="52"/>
        <v>0</v>
      </c>
      <c r="AN102" s="31">
        <f t="shared" si="53"/>
        <v>11925.85710890979</v>
      </c>
      <c r="AO102" s="31">
        <f t="shared" si="54"/>
        <v>11925.85710890979</v>
      </c>
      <c r="AP102" s="29">
        <f t="shared" si="72"/>
        <v>11925.85710890979</v>
      </c>
      <c r="AQ102" s="29">
        <f t="shared" si="72"/>
        <v>0</v>
      </c>
      <c r="AR102" s="29">
        <f t="shared" si="72"/>
        <v>0</v>
      </c>
      <c r="AS102" s="29">
        <f t="shared" si="69"/>
        <v>0</v>
      </c>
      <c r="AT102" s="31">
        <f t="shared" si="55"/>
        <v>0</v>
      </c>
      <c r="AU102" s="31">
        <f t="shared" si="56"/>
        <v>0</v>
      </c>
      <c r="AV102" s="31">
        <f t="shared" si="57"/>
        <v>0</v>
      </c>
      <c r="AW102" s="31">
        <f t="shared" si="58"/>
        <v>0</v>
      </c>
      <c r="AX102" s="31">
        <f t="shared" si="59"/>
        <v>0</v>
      </c>
      <c r="AY102" s="31">
        <f t="shared" si="60"/>
        <v>0</v>
      </c>
      <c r="AZ102" s="31">
        <f t="shared" si="61"/>
        <v>0</v>
      </c>
      <c r="BA102" s="31">
        <f t="shared" si="62"/>
        <v>0</v>
      </c>
      <c r="BB102" s="31">
        <f t="shared" si="63"/>
        <v>0</v>
      </c>
      <c r="BC102" s="31">
        <f t="shared" si="64"/>
        <v>0</v>
      </c>
      <c r="BD102" s="31">
        <f t="shared" si="65"/>
        <v>0</v>
      </c>
      <c r="BE102" s="31">
        <f t="shared" si="66"/>
        <v>3766.0130840354245</v>
      </c>
      <c r="BF102" s="31">
        <f t="shared" si="67"/>
        <v>3766.0130840354245</v>
      </c>
      <c r="BG102" s="29">
        <f t="shared" si="70"/>
        <v>3766.0130840354245</v>
      </c>
      <c r="BH102" s="29">
        <f t="shared" si="70"/>
        <v>0</v>
      </c>
      <c r="BI102" s="29">
        <f t="shared" si="70"/>
        <v>0</v>
      </c>
      <c r="BJ102" s="29">
        <f t="shared" si="70"/>
        <v>0</v>
      </c>
    </row>
    <row r="103" spans="1:62">
      <c r="A103" s="25" t="s">
        <v>85</v>
      </c>
      <c r="B103" s="25" t="s">
        <v>101</v>
      </c>
      <c r="C103" s="25" t="s">
        <v>87</v>
      </c>
      <c r="D103" s="25" t="s">
        <v>116</v>
      </c>
      <c r="E103" s="25" t="s">
        <v>44</v>
      </c>
      <c r="F103" s="25" t="s">
        <v>45</v>
      </c>
      <c r="G103" s="25" t="s">
        <v>90</v>
      </c>
      <c r="H103" s="25" t="s">
        <v>90</v>
      </c>
      <c r="I103" s="25">
        <v>2021</v>
      </c>
      <c r="J103" s="102">
        <v>0.47784834680000005</v>
      </c>
      <c r="K103" s="102">
        <v>0.15089759249999998</v>
      </c>
      <c r="L103" s="29">
        <v>0</v>
      </c>
      <c r="M103" s="29">
        <v>0</v>
      </c>
      <c r="N103" s="29">
        <v>0</v>
      </c>
      <c r="O103" s="29">
        <v>0</v>
      </c>
      <c r="P103" s="29">
        <v>0</v>
      </c>
      <c r="Q103" s="29">
        <v>0</v>
      </c>
      <c r="R103" s="29">
        <v>0</v>
      </c>
      <c r="S103" s="29">
        <v>0</v>
      </c>
      <c r="T103" s="29">
        <v>0</v>
      </c>
      <c r="U103" s="29">
        <v>117103.34</v>
      </c>
      <c r="V103" s="29">
        <v>13265.73</v>
      </c>
      <c r="W103" s="29">
        <v>11433.6</v>
      </c>
      <c r="X103" s="29">
        <f t="shared" si="41"/>
        <v>141802.66999999998</v>
      </c>
      <c r="Y103" s="29">
        <f t="shared" si="68"/>
        <v>141802.66999999998</v>
      </c>
      <c r="Z103" s="29">
        <f t="shared" si="71"/>
        <v>0</v>
      </c>
      <c r="AA103" s="29">
        <f t="shared" si="71"/>
        <v>0</v>
      </c>
      <c r="AB103" s="29">
        <f t="shared" si="71"/>
        <v>0</v>
      </c>
      <c r="AC103" s="31">
        <f t="shared" si="42"/>
        <v>0</v>
      </c>
      <c r="AD103" s="31">
        <f t="shared" si="43"/>
        <v>0</v>
      </c>
      <c r="AE103" s="31">
        <f t="shared" si="44"/>
        <v>0</v>
      </c>
      <c r="AF103" s="31">
        <f t="shared" si="45"/>
        <v>0</v>
      </c>
      <c r="AG103" s="31">
        <f t="shared" si="46"/>
        <v>0</v>
      </c>
      <c r="AH103" s="31">
        <f t="shared" si="47"/>
        <v>0</v>
      </c>
      <c r="AI103" s="31">
        <f t="shared" si="48"/>
        <v>0</v>
      </c>
      <c r="AJ103" s="31">
        <f t="shared" si="49"/>
        <v>0</v>
      </c>
      <c r="AK103" s="31">
        <f t="shared" si="50"/>
        <v>0</v>
      </c>
      <c r="AL103" s="31">
        <f t="shared" si="51"/>
        <v>55957.637423758315</v>
      </c>
      <c r="AM103" s="31">
        <f t="shared" si="52"/>
        <v>6339.0071495951643</v>
      </c>
      <c r="AN103" s="31">
        <f t="shared" si="53"/>
        <v>5463.5268579724807</v>
      </c>
      <c r="AO103" s="31">
        <f t="shared" si="54"/>
        <v>67760.171431325958</v>
      </c>
      <c r="AP103" s="29">
        <f t="shared" si="72"/>
        <v>67760.171431325958</v>
      </c>
      <c r="AQ103" s="29">
        <f t="shared" si="72"/>
        <v>0</v>
      </c>
      <c r="AR103" s="29">
        <f t="shared" si="72"/>
        <v>0</v>
      </c>
      <c r="AS103" s="29">
        <f t="shared" si="69"/>
        <v>0</v>
      </c>
      <c r="AT103" s="31">
        <f t="shared" si="55"/>
        <v>0</v>
      </c>
      <c r="AU103" s="31">
        <f t="shared" si="56"/>
        <v>0</v>
      </c>
      <c r="AV103" s="31">
        <f t="shared" si="57"/>
        <v>0</v>
      </c>
      <c r="AW103" s="31">
        <f t="shared" si="58"/>
        <v>0</v>
      </c>
      <c r="AX103" s="31">
        <f t="shared" si="59"/>
        <v>0</v>
      </c>
      <c r="AY103" s="31">
        <f t="shared" si="60"/>
        <v>0</v>
      </c>
      <c r="AZ103" s="31">
        <f t="shared" si="61"/>
        <v>0</v>
      </c>
      <c r="BA103" s="31">
        <f t="shared" si="62"/>
        <v>0</v>
      </c>
      <c r="BB103" s="31">
        <f t="shared" si="63"/>
        <v>0</v>
      </c>
      <c r="BC103" s="31">
        <f t="shared" si="64"/>
        <v>17670.612079708946</v>
      </c>
      <c r="BD103" s="31">
        <f t="shared" si="65"/>
        <v>2001.7667197550247</v>
      </c>
      <c r="BE103" s="31">
        <f t="shared" si="66"/>
        <v>1725.3027136079997</v>
      </c>
      <c r="BF103" s="31">
        <f t="shared" si="67"/>
        <v>21397.68151307197</v>
      </c>
      <c r="BG103" s="29">
        <f t="shared" si="70"/>
        <v>21397.68151307197</v>
      </c>
      <c r="BH103" s="29">
        <f t="shared" si="70"/>
        <v>0</v>
      </c>
      <c r="BI103" s="29">
        <f t="shared" si="70"/>
        <v>0</v>
      </c>
      <c r="BJ103" s="29">
        <f t="shared" si="70"/>
        <v>0</v>
      </c>
    </row>
    <row r="104" spans="1:62">
      <c r="A104" s="25" t="s">
        <v>85</v>
      </c>
      <c r="B104" s="25" t="s">
        <v>101</v>
      </c>
      <c r="C104" s="25" t="s">
        <v>87</v>
      </c>
      <c r="D104" s="25" t="s">
        <v>116</v>
      </c>
      <c r="E104" s="25" t="s">
        <v>44</v>
      </c>
      <c r="F104" s="25" t="s">
        <v>45</v>
      </c>
      <c r="G104" s="25" t="s">
        <v>301</v>
      </c>
      <c r="H104" s="25" t="s">
        <v>60</v>
      </c>
      <c r="I104" s="25">
        <v>2021</v>
      </c>
      <c r="J104" s="102">
        <v>0.47784834680000005</v>
      </c>
      <c r="K104" s="102">
        <v>0.15089759249999998</v>
      </c>
      <c r="L104" s="29">
        <v>0</v>
      </c>
      <c r="M104" s="29">
        <v>0</v>
      </c>
      <c r="N104" s="29">
        <v>0</v>
      </c>
      <c r="O104" s="29">
        <v>0</v>
      </c>
      <c r="P104" s="29">
        <v>0</v>
      </c>
      <c r="Q104" s="29">
        <v>0</v>
      </c>
      <c r="R104" s="29">
        <v>0</v>
      </c>
      <c r="S104" s="29">
        <v>0</v>
      </c>
      <c r="T104" s="29">
        <v>0</v>
      </c>
      <c r="U104" s="29">
        <v>514271.55</v>
      </c>
      <c r="V104" s="29">
        <v>88906.75</v>
      </c>
      <c r="W104" s="29">
        <v>466678.39999999997</v>
      </c>
      <c r="X104" s="29">
        <f t="shared" si="41"/>
        <v>1069856.7</v>
      </c>
      <c r="Y104" s="29">
        <f t="shared" si="68"/>
        <v>1069856.7</v>
      </c>
      <c r="Z104" s="29">
        <f t="shared" si="71"/>
        <v>0</v>
      </c>
      <c r="AA104" s="29">
        <f t="shared" si="71"/>
        <v>0</v>
      </c>
      <c r="AB104" s="29">
        <f t="shared" si="71"/>
        <v>0</v>
      </c>
      <c r="AC104" s="31">
        <f t="shared" si="42"/>
        <v>0</v>
      </c>
      <c r="AD104" s="31">
        <f t="shared" si="43"/>
        <v>0</v>
      </c>
      <c r="AE104" s="31">
        <f t="shared" si="44"/>
        <v>0</v>
      </c>
      <c r="AF104" s="31">
        <f t="shared" si="45"/>
        <v>0</v>
      </c>
      <c r="AG104" s="31">
        <f t="shared" si="46"/>
        <v>0</v>
      </c>
      <c r="AH104" s="31">
        <f t="shared" si="47"/>
        <v>0</v>
      </c>
      <c r="AI104" s="31">
        <f t="shared" si="48"/>
        <v>0</v>
      </c>
      <c r="AJ104" s="31">
        <f t="shared" si="49"/>
        <v>0</v>
      </c>
      <c r="AK104" s="31">
        <f t="shared" si="50"/>
        <v>0</v>
      </c>
      <c r="AL104" s="31">
        <f t="shared" si="51"/>
        <v>245743.80997377355</v>
      </c>
      <c r="AM104" s="31">
        <f t="shared" si="52"/>
        <v>42483.943506860902</v>
      </c>
      <c r="AN104" s="31">
        <f t="shared" si="53"/>
        <v>223001.50192726913</v>
      </c>
      <c r="AO104" s="31">
        <f t="shared" si="54"/>
        <v>511229.25540790358</v>
      </c>
      <c r="AP104" s="29">
        <f t="shared" si="72"/>
        <v>511229.25540790358</v>
      </c>
      <c r="AQ104" s="29">
        <f t="shared" si="72"/>
        <v>0</v>
      </c>
      <c r="AR104" s="29">
        <f t="shared" si="72"/>
        <v>0</v>
      </c>
      <c r="AS104" s="29">
        <f t="shared" si="69"/>
        <v>0</v>
      </c>
      <c r="AT104" s="31">
        <f t="shared" si="55"/>
        <v>0</v>
      </c>
      <c r="AU104" s="31">
        <f t="shared" si="56"/>
        <v>0</v>
      </c>
      <c r="AV104" s="31">
        <f t="shared" si="57"/>
        <v>0</v>
      </c>
      <c r="AW104" s="31">
        <f t="shared" si="58"/>
        <v>0</v>
      </c>
      <c r="AX104" s="31">
        <f t="shared" si="59"/>
        <v>0</v>
      </c>
      <c r="AY104" s="31">
        <f t="shared" si="60"/>
        <v>0</v>
      </c>
      <c r="AZ104" s="31">
        <f t="shared" si="61"/>
        <v>0</v>
      </c>
      <c r="BA104" s="31">
        <f t="shared" si="62"/>
        <v>0</v>
      </c>
      <c r="BB104" s="31">
        <f t="shared" si="63"/>
        <v>0</v>
      </c>
      <c r="BC104" s="31">
        <f t="shared" si="64"/>
        <v>77602.338786243359</v>
      </c>
      <c r="BD104" s="31">
        <f t="shared" si="65"/>
        <v>13415.814531999373</v>
      </c>
      <c r="BE104" s="31">
        <f t="shared" si="66"/>
        <v>70420.647031751985</v>
      </c>
      <c r="BF104" s="31">
        <f t="shared" si="67"/>
        <v>161438.80034999474</v>
      </c>
      <c r="BG104" s="29">
        <f t="shared" si="70"/>
        <v>161438.80034999474</v>
      </c>
      <c r="BH104" s="29">
        <f t="shared" si="70"/>
        <v>0</v>
      </c>
      <c r="BI104" s="29">
        <f t="shared" si="70"/>
        <v>0</v>
      </c>
      <c r="BJ104" s="29">
        <f t="shared" si="70"/>
        <v>0</v>
      </c>
    </row>
    <row r="105" spans="1:62">
      <c r="A105" s="25" t="s">
        <v>85</v>
      </c>
      <c r="B105" s="25" t="s">
        <v>101</v>
      </c>
      <c r="C105" s="25" t="s">
        <v>82</v>
      </c>
      <c r="D105" s="25" t="s">
        <v>106</v>
      </c>
      <c r="E105" s="25" t="s">
        <v>44</v>
      </c>
      <c r="F105" s="25" t="s">
        <v>45</v>
      </c>
      <c r="G105" s="25" t="s">
        <v>90</v>
      </c>
      <c r="H105" s="25" t="s">
        <v>90</v>
      </c>
      <c r="I105" s="25">
        <v>2021</v>
      </c>
      <c r="J105" s="102">
        <v>0.47784834680000005</v>
      </c>
      <c r="K105" s="102">
        <v>0.15089759249999998</v>
      </c>
      <c r="L105" s="29">
        <v>0</v>
      </c>
      <c r="M105" s="29">
        <v>0</v>
      </c>
      <c r="N105" s="29">
        <v>0</v>
      </c>
      <c r="O105" s="29">
        <v>0</v>
      </c>
      <c r="P105" s="29">
        <v>0</v>
      </c>
      <c r="Q105" s="29">
        <v>0</v>
      </c>
      <c r="R105" s="29">
        <v>0</v>
      </c>
      <c r="S105" s="29">
        <v>0</v>
      </c>
      <c r="T105" s="29">
        <v>0</v>
      </c>
      <c r="U105" s="29">
        <v>0</v>
      </c>
      <c r="V105" s="29">
        <v>0</v>
      </c>
      <c r="W105" s="29">
        <v>139986.33000000002</v>
      </c>
      <c r="X105" s="29">
        <f t="shared" si="41"/>
        <v>139986.33000000002</v>
      </c>
      <c r="Y105" s="29">
        <f t="shared" si="68"/>
        <v>139986.33000000002</v>
      </c>
      <c r="Z105" s="29">
        <f t="shared" si="71"/>
        <v>0</v>
      </c>
      <c r="AA105" s="29">
        <f t="shared" si="71"/>
        <v>0</v>
      </c>
      <c r="AB105" s="29">
        <f t="shared" si="71"/>
        <v>0</v>
      </c>
      <c r="AC105" s="31">
        <f t="shared" si="42"/>
        <v>0</v>
      </c>
      <c r="AD105" s="31">
        <f t="shared" si="43"/>
        <v>0</v>
      </c>
      <c r="AE105" s="31">
        <f t="shared" si="44"/>
        <v>0</v>
      </c>
      <c r="AF105" s="31">
        <f t="shared" si="45"/>
        <v>0</v>
      </c>
      <c r="AG105" s="31">
        <f t="shared" si="46"/>
        <v>0</v>
      </c>
      <c r="AH105" s="31">
        <f t="shared" si="47"/>
        <v>0</v>
      </c>
      <c r="AI105" s="31">
        <f t="shared" si="48"/>
        <v>0</v>
      </c>
      <c r="AJ105" s="31">
        <f t="shared" si="49"/>
        <v>0</v>
      </c>
      <c r="AK105" s="31">
        <f t="shared" si="50"/>
        <v>0</v>
      </c>
      <c r="AL105" s="31">
        <f t="shared" si="51"/>
        <v>0</v>
      </c>
      <c r="AM105" s="31">
        <f t="shared" si="52"/>
        <v>0</v>
      </c>
      <c r="AN105" s="31">
        <f t="shared" si="53"/>
        <v>66892.236365099263</v>
      </c>
      <c r="AO105" s="31">
        <f t="shared" si="54"/>
        <v>66892.236365099263</v>
      </c>
      <c r="AP105" s="29">
        <f t="shared" si="72"/>
        <v>66892.236365099263</v>
      </c>
      <c r="AQ105" s="29">
        <f t="shared" si="72"/>
        <v>0</v>
      </c>
      <c r="AR105" s="29">
        <f t="shared" si="72"/>
        <v>0</v>
      </c>
      <c r="AS105" s="29">
        <f t="shared" si="69"/>
        <v>0</v>
      </c>
      <c r="AT105" s="31">
        <f t="shared" si="55"/>
        <v>0</v>
      </c>
      <c r="AU105" s="31">
        <f t="shared" si="56"/>
        <v>0</v>
      </c>
      <c r="AV105" s="31">
        <f t="shared" si="57"/>
        <v>0</v>
      </c>
      <c r="AW105" s="31">
        <f t="shared" si="58"/>
        <v>0</v>
      </c>
      <c r="AX105" s="31">
        <f t="shared" si="59"/>
        <v>0</v>
      </c>
      <c r="AY105" s="31">
        <f t="shared" si="60"/>
        <v>0</v>
      </c>
      <c r="AZ105" s="31">
        <f t="shared" si="61"/>
        <v>0</v>
      </c>
      <c r="BA105" s="31">
        <f t="shared" si="62"/>
        <v>0</v>
      </c>
      <c r="BB105" s="31">
        <f t="shared" si="63"/>
        <v>0</v>
      </c>
      <c r="BC105" s="31">
        <f t="shared" si="64"/>
        <v>0</v>
      </c>
      <c r="BD105" s="31">
        <f t="shared" si="65"/>
        <v>0</v>
      </c>
      <c r="BE105" s="31">
        <f t="shared" si="66"/>
        <v>21123.600179910525</v>
      </c>
      <c r="BF105" s="31">
        <f t="shared" si="67"/>
        <v>21123.600179910525</v>
      </c>
      <c r="BG105" s="29">
        <f t="shared" si="70"/>
        <v>21123.600179910525</v>
      </c>
      <c r="BH105" s="29">
        <f t="shared" si="70"/>
        <v>0</v>
      </c>
      <c r="BI105" s="29">
        <f t="shared" si="70"/>
        <v>0</v>
      </c>
      <c r="BJ105" s="29">
        <f t="shared" si="70"/>
        <v>0</v>
      </c>
    </row>
    <row r="106" spans="1:62">
      <c r="A106" s="25" t="s">
        <v>85</v>
      </c>
      <c r="B106" s="25" t="s">
        <v>95</v>
      </c>
      <c r="C106" s="25" t="s">
        <v>87</v>
      </c>
      <c r="D106" s="25" t="s">
        <v>100</v>
      </c>
      <c r="E106" s="25" t="s">
        <v>42</v>
      </c>
      <c r="F106" s="25" t="s">
        <v>46</v>
      </c>
      <c r="G106" s="25" t="s">
        <v>55</v>
      </c>
      <c r="H106" s="25" t="s">
        <v>55</v>
      </c>
      <c r="I106" s="25">
        <v>2021</v>
      </c>
      <c r="J106" s="102">
        <v>0.65539999999999998</v>
      </c>
      <c r="K106" s="102">
        <v>0</v>
      </c>
      <c r="L106" s="29">
        <v>0</v>
      </c>
      <c r="M106" s="29">
        <v>0</v>
      </c>
      <c r="N106" s="29">
        <v>0</v>
      </c>
      <c r="O106" s="29">
        <v>0</v>
      </c>
      <c r="P106" s="29">
        <v>0</v>
      </c>
      <c r="Q106" s="29">
        <v>0</v>
      </c>
      <c r="R106" s="29">
        <v>0</v>
      </c>
      <c r="S106" s="29">
        <v>0</v>
      </c>
      <c r="T106" s="29">
        <v>0</v>
      </c>
      <c r="U106" s="29">
        <v>0</v>
      </c>
      <c r="V106" s="29">
        <v>39814.76</v>
      </c>
      <c r="W106" s="29">
        <v>48672.74</v>
      </c>
      <c r="X106" s="29">
        <f t="shared" si="41"/>
        <v>88487.5</v>
      </c>
      <c r="Y106" s="29">
        <f t="shared" si="68"/>
        <v>88487.5</v>
      </c>
      <c r="Z106" s="29">
        <f t="shared" si="71"/>
        <v>0</v>
      </c>
      <c r="AA106" s="29">
        <f t="shared" si="71"/>
        <v>0</v>
      </c>
      <c r="AB106" s="29">
        <f t="shared" si="71"/>
        <v>0</v>
      </c>
      <c r="AC106" s="31">
        <f t="shared" si="42"/>
        <v>0</v>
      </c>
      <c r="AD106" s="31">
        <f t="shared" si="43"/>
        <v>0</v>
      </c>
      <c r="AE106" s="31">
        <f t="shared" si="44"/>
        <v>0</v>
      </c>
      <c r="AF106" s="31">
        <f t="shared" si="45"/>
        <v>0</v>
      </c>
      <c r="AG106" s="31">
        <f t="shared" si="46"/>
        <v>0</v>
      </c>
      <c r="AH106" s="31">
        <f t="shared" si="47"/>
        <v>0</v>
      </c>
      <c r="AI106" s="31">
        <f t="shared" si="48"/>
        <v>0</v>
      </c>
      <c r="AJ106" s="31">
        <f t="shared" si="49"/>
        <v>0</v>
      </c>
      <c r="AK106" s="31">
        <f t="shared" si="50"/>
        <v>0</v>
      </c>
      <c r="AL106" s="31">
        <f t="shared" si="51"/>
        <v>0</v>
      </c>
      <c r="AM106" s="31">
        <f t="shared" si="52"/>
        <v>26094.593703999999</v>
      </c>
      <c r="AN106" s="31">
        <f t="shared" si="53"/>
        <v>31900.113795999998</v>
      </c>
      <c r="AO106" s="31">
        <f t="shared" si="54"/>
        <v>57994.707499999997</v>
      </c>
      <c r="AP106" s="29">
        <f t="shared" si="72"/>
        <v>57994.707499999997</v>
      </c>
      <c r="AQ106" s="29">
        <f t="shared" si="72"/>
        <v>0</v>
      </c>
      <c r="AR106" s="29">
        <f t="shared" si="72"/>
        <v>0</v>
      </c>
      <c r="AS106" s="29">
        <f t="shared" si="69"/>
        <v>0</v>
      </c>
      <c r="AT106" s="31">
        <f t="shared" si="55"/>
        <v>0</v>
      </c>
      <c r="AU106" s="31">
        <f t="shared" si="56"/>
        <v>0</v>
      </c>
      <c r="AV106" s="31">
        <f t="shared" si="57"/>
        <v>0</v>
      </c>
      <c r="AW106" s="31">
        <f t="shared" si="58"/>
        <v>0</v>
      </c>
      <c r="AX106" s="31">
        <f t="shared" si="59"/>
        <v>0</v>
      </c>
      <c r="AY106" s="31">
        <f t="shared" si="60"/>
        <v>0</v>
      </c>
      <c r="AZ106" s="31">
        <f t="shared" si="61"/>
        <v>0</v>
      </c>
      <c r="BA106" s="31">
        <f t="shared" si="62"/>
        <v>0</v>
      </c>
      <c r="BB106" s="31">
        <f t="shared" si="63"/>
        <v>0</v>
      </c>
      <c r="BC106" s="31">
        <f t="shared" si="64"/>
        <v>0</v>
      </c>
      <c r="BD106" s="31">
        <f t="shared" si="65"/>
        <v>0</v>
      </c>
      <c r="BE106" s="31">
        <f t="shared" si="66"/>
        <v>0</v>
      </c>
      <c r="BF106" s="31">
        <f t="shared" si="67"/>
        <v>0</v>
      </c>
      <c r="BG106" s="29">
        <f t="shared" si="70"/>
        <v>0</v>
      </c>
      <c r="BH106" s="29">
        <f t="shared" si="70"/>
        <v>0</v>
      </c>
      <c r="BI106" s="29">
        <f t="shared" si="70"/>
        <v>0</v>
      </c>
      <c r="BJ106" s="29">
        <f t="shared" si="70"/>
        <v>0</v>
      </c>
    </row>
    <row r="107" spans="1:62">
      <c r="A107" s="25" t="s">
        <v>85</v>
      </c>
      <c r="B107" s="25" t="s">
        <v>101</v>
      </c>
      <c r="C107" s="25" t="s">
        <v>87</v>
      </c>
      <c r="D107" s="25" t="s">
        <v>117</v>
      </c>
      <c r="E107" s="25" t="s">
        <v>44</v>
      </c>
      <c r="F107" s="25" t="s">
        <v>45</v>
      </c>
      <c r="G107" s="25" t="s">
        <v>348</v>
      </c>
      <c r="H107" s="25" t="s">
        <v>60</v>
      </c>
      <c r="I107" s="25">
        <v>2021</v>
      </c>
      <c r="J107" s="102">
        <v>0.47784834680000005</v>
      </c>
      <c r="K107" s="102">
        <v>0.15089759249999998</v>
      </c>
      <c r="L107" s="29">
        <v>0</v>
      </c>
      <c r="M107" s="29">
        <v>0</v>
      </c>
      <c r="N107" s="29">
        <v>0</v>
      </c>
      <c r="O107" s="29">
        <v>0</v>
      </c>
      <c r="P107" s="29">
        <v>0</v>
      </c>
      <c r="Q107" s="29">
        <v>0</v>
      </c>
      <c r="R107" s="29">
        <v>0</v>
      </c>
      <c r="S107" s="29">
        <v>0</v>
      </c>
      <c r="T107" s="29">
        <v>0</v>
      </c>
      <c r="U107" s="29">
        <v>0</v>
      </c>
      <c r="V107" s="29">
        <v>1651.61</v>
      </c>
      <c r="W107" s="29">
        <v>1949.14</v>
      </c>
      <c r="X107" s="29">
        <f t="shared" si="41"/>
        <v>3600.75</v>
      </c>
      <c r="Y107" s="29">
        <f t="shared" si="68"/>
        <v>3600.75</v>
      </c>
      <c r="Z107" s="29">
        <f t="shared" si="71"/>
        <v>0</v>
      </c>
      <c r="AA107" s="29">
        <f t="shared" si="71"/>
        <v>0</v>
      </c>
      <c r="AB107" s="29">
        <f t="shared" si="71"/>
        <v>0</v>
      </c>
      <c r="AC107" s="31">
        <f t="shared" si="42"/>
        <v>0</v>
      </c>
      <c r="AD107" s="31">
        <f t="shared" si="43"/>
        <v>0</v>
      </c>
      <c r="AE107" s="31">
        <f t="shared" si="44"/>
        <v>0</v>
      </c>
      <c r="AF107" s="31">
        <f t="shared" si="45"/>
        <v>0</v>
      </c>
      <c r="AG107" s="31">
        <f t="shared" si="46"/>
        <v>0</v>
      </c>
      <c r="AH107" s="31">
        <f t="shared" si="47"/>
        <v>0</v>
      </c>
      <c r="AI107" s="31">
        <f t="shared" si="48"/>
        <v>0</v>
      </c>
      <c r="AJ107" s="31">
        <f t="shared" si="49"/>
        <v>0</v>
      </c>
      <c r="AK107" s="31">
        <f t="shared" si="50"/>
        <v>0</v>
      </c>
      <c r="AL107" s="31">
        <f t="shared" si="51"/>
        <v>0</v>
      </c>
      <c r="AM107" s="31">
        <f t="shared" si="52"/>
        <v>789.21910805834807</v>
      </c>
      <c r="AN107" s="31">
        <f t="shared" si="53"/>
        <v>931.39332668175211</v>
      </c>
      <c r="AO107" s="31">
        <f t="shared" si="54"/>
        <v>1720.6124347401001</v>
      </c>
      <c r="AP107" s="29">
        <f t="shared" si="72"/>
        <v>1720.6124347401001</v>
      </c>
      <c r="AQ107" s="29">
        <f t="shared" si="72"/>
        <v>0</v>
      </c>
      <c r="AR107" s="29">
        <f t="shared" si="72"/>
        <v>0</v>
      </c>
      <c r="AS107" s="29">
        <f t="shared" si="69"/>
        <v>0</v>
      </c>
      <c r="AT107" s="31">
        <f t="shared" si="55"/>
        <v>0</v>
      </c>
      <c r="AU107" s="31">
        <f t="shared" si="56"/>
        <v>0</v>
      </c>
      <c r="AV107" s="31">
        <f t="shared" si="57"/>
        <v>0</v>
      </c>
      <c r="AW107" s="31">
        <f t="shared" si="58"/>
        <v>0</v>
      </c>
      <c r="AX107" s="31">
        <f t="shared" si="59"/>
        <v>0</v>
      </c>
      <c r="AY107" s="31">
        <f t="shared" si="60"/>
        <v>0</v>
      </c>
      <c r="AZ107" s="31">
        <f t="shared" si="61"/>
        <v>0</v>
      </c>
      <c r="BA107" s="31">
        <f t="shared" si="62"/>
        <v>0</v>
      </c>
      <c r="BB107" s="31">
        <f t="shared" si="63"/>
        <v>0</v>
      </c>
      <c r="BC107" s="31">
        <f t="shared" si="64"/>
        <v>0</v>
      </c>
      <c r="BD107" s="31">
        <f t="shared" si="65"/>
        <v>249.22397274892495</v>
      </c>
      <c r="BE107" s="31">
        <f t="shared" si="66"/>
        <v>294.12053344545001</v>
      </c>
      <c r="BF107" s="31">
        <f t="shared" si="67"/>
        <v>543.34450619437496</v>
      </c>
      <c r="BG107" s="29">
        <f t="shared" si="70"/>
        <v>543.34450619437496</v>
      </c>
      <c r="BH107" s="29">
        <f t="shared" si="70"/>
        <v>0</v>
      </c>
      <c r="BI107" s="29">
        <f t="shared" si="70"/>
        <v>0</v>
      </c>
      <c r="BJ107" s="29">
        <f t="shared" si="70"/>
        <v>0</v>
      </c>
    </row>
    <row r="108" spans="1:62">
      <c r="A108" s="25" t="s">
        <v>85</v>
      </c>
      <c r="B108" s="25" t="s">
        <v>101</v>
      </c>
      <c r="C108" s="25" t="s">
        <v>87</v>
      </c>
      <c r="D108" s="25" t="s">
        <v>117</v>
      </c>
      <c r="E108" s="25" t="s">
        <v>44</v>
      </c>
      <c r="F108" s="25" t="s">
        <v>45</v>
      </c>
      <c r="G108" s="25" t="s">
        <v>90</v>
      </c>
      <c r="H108" s="25" t="s">
        <v>90</v>
      </c>
      <c r="I108" s="25">
        <v>2021</v>
      </c>
      <c r="J108" s="102">
        <v>0.47784834680000005</v>
      </c>
      <c r="K108" s="102">
        <v>0.15089759249999998</v>
      </c>
      <c r="L108" s="29">
        <v>0</v>
      </c>
      <c r="M108" s="29">
        <v>0</v>
      </c>
      <c r="N108" s="29">
        <v>0</v>
      </c>
      <c r="O108" s="29">
        <v>0</v>
      </c>
      <c r="P108" s="29">
        <v>0</v>
      </c>
      <c r="Q108" s="29">
        <v>0</v>
      </c>
      <c r="R108" s="29">
        <v>0</v>
      </c>
      <c r="S108" s="29">
        <v>0</v>
      </c>
      <c r="T108" s="29">
        <v>0</v>
      </c>
      <c r="U108" s="29">
        <v>39035.5</v>
      </c>
      <c r="V108" s="29">
        <v>2635.76</v>
      </c>
      <c r="W108" s="29">
        <v>2770.12</v>
      </c>
      <c r="X108" s="29">
        <f t="shared" si="41"/>
        <v>44441.380000000005</v>
      </c>
      <c r="Y108" s="29">
        <f t="shared" si="68"/>
        <v>44441.380000000005</v>
      </c>
      <c r="Z108" s="29">
        <f t="shared" si="71"/>
        <v>0</v>
      </c>
      <c r="AA108" s="29">
        <f t="shared" si="71"/>
        <v>0</v>
      </c>
      <c r="AB108" s="29">
        <f t="shared" si="71"/>
        <v>0</v>
      </c>
      <c r="AC108" s="31">
        <f t="shared" si="42"/>
        <v>0</v>
      </c>
      <c r="AD108" s="31">
        <f t="shared" si="43"/>
        <v>0</v>
      </c>
      <c r="AE108" s="31">
        <f t="shared" si="44"/>
        <v>0</v>
      </c>
      <c r="AF108" s="31">
        <f t="shared" si="45"/>
        <v>0</v>
      </c>
      <c r="AG108" s="31">
        <f t="shared" si="46"/>
        <v>0</v>
      </c>
      <c r="AH108" s="31">
        <f t="shared" si="47"/>
        <v>0</v>
      </c>
      <c r="AI108" s="31">
        <f t="shared" si="48"/>
        <v>0</v>
      </c>
      <c r="AJ108" s="31">
        <f t="shared" si="49"/>
        <v>0</v>
      </c>
      <c r="AK108" s="31">
        <f t="shared" si="50"/>
        <v>0</v>
      </c>
      <c r="AL108" s="31">
        <f t="shared" si="51"/>
        <v>18653.049141511401</v>
      </c>
      <c r="AM108" s="31">
        <f t="shared" si="52"/>
        <v>1259.4935585615683</v>
      </c>
      <c r="AN108" s="31">
        <f t="shared" si="53"/>
        <v>1323.697262437616</v>
      </c>
      <c r="AO108" s="31">
        <f t="shared" si="54"/>
        <v>21236.239962510586</v>
      </c>
      <c r="AP108" s="29">
        <f t="shared" si="72"/>
        <v>21236.239962510586</v>
      </c>
      <c r="AQ108" s="29">
        <f t="shared" si="72"/>
        <v>0</v>
      </c>
      <c r="AR108" s="29">
        <f t="shared" si="72"/>
        <v>0</v>
      </c>
      <c r="AS108" s="29">
        <f t="shared" si="69"/>
        <v>0</v>
      </c>
      <c r="AT108" s="31">
        <f t="shared" si="55"/>
        <v>0</v>
      </c>
      <c r="AU108" s="31">
        <f t="shared" si="56"/>
        <v>0</v>
      </c>
      <c r="AV108" s="31">
        <f t="shared" si="57"/>
        <v>0</v>
      </c>
      <c r="AW108" s="31">
        <f t="shared" si="58"/>
        <v>0</v>
      </c>
      <c r="AX108" s="31">
        <f t="shared" si="59"/>
        <v>0</v>
      </c>
      <c r="AY108" s="31">
        <f t="shared" si="60"/>
        <v>0</v>
      </c>
      <c r="AZ108" s="31">
        <f t="shared" si="61"/>
        <v>0</v>
      </c>
      <c r="BA108" s="31">
        <f t="shared" si="62"/>
        <v>0</v>
      </c>
      <c r="BB108" s="31">
        <f t="shared" si="63"/>
        <v>0</v>
      </c>
      <c r="BC108" s="31">
        <f t="shared" si="64"/>
        <v>5890.3629720337494</v>
      </c>
      <c r="BD108" s="31">
        <f t="shared" si="65"/>
        <v>397.7298384078</v>
      </c>
      <c r="BE108" s="31">
        <f t="shared" si="66"/>
        <v>418.00443893609992</v>
      </c>
      <c r="BF108" s="31">
        <f t="shared" si="67"/>
        <v>6706.0972493776499</v>
      </c>
      <c r="BG108" s="29">
        <f t="shared" ref="BG108:BJ127" si="73">SUMIF($I108,BG$5,$BF108)</f>
        <v>6706.0972493776499</v>
      </c>
      <c r="BH108" s="29">
        <f t="shared" si="73"/>
        <v>0</v>
      </c>
      <c r="BI108" s="29">
        <f t="shared" si="73"/>
        <v>0</v>
      </c>
      <c r="BJ108" s="29">
        <f t="shared" si="73"/>
        <v>0</v>
      </c>
    </row>
    <row r="109" spans="1:62">
      <c r="A109" s="25" t="s">
        <v>85</v>
      </c>
      <c r="B109" s="25" t="s">
        <v>101</v>
      </c>
      <c r="C109" s="25" t="s">
        <v>87</v>
      </c>
      <c r="D109" s="25" t="s">
        <v>117</v>
      </c>
      <c r="E109" s="25" t="s">
        <v>44</v>
      </c>
      <c r="F109" s="25" t="s">
        <v>45</v>
      </c>
      <c r="G109" s="25" t="s">
        <v>301</v>
      </c>
      <c r="H109" s="25" t="s">
        <v>60</v>
      </c>
      <c r="I109" s="25">
        <v>2021</v>
      </c>
      <c r="J109" s="102">
        <v>0.47784834680000005</v>
      </c>
      <c r="K109" s="102">
        <v>0.15089759249999998</v>
      </c>
      <c r="L109" s="29">
        <v>0</v>
      </c>
      <c r="M109" s="29">
        <v>0</v>
      </c>
      <c r="N109" s="29">
        <v>0</v>
      </c>
      <c r="O109" s="29">
        <v>0</v>
      </c>
      <c r="P109" s="29">
        <v>0</v>
      </c>
      <c r="Q109" s="29">
        <v>0</v>
      </c>
      <c r="R109" s="29">
        <v>0</v>
      </c>
      <c r="S109" s="29">
        <v>0</v>
      </c>
      <c r="T109" s="29">
        <v>0</v>
      </c>
      <c r="U109" s="29">
        <v>1962435.49</v>
      </c>
      <c r="V109" s="29">
        <v>135071.14000000001</v>
      </c>
      <c r="W109" s="29">
        <v>232823.88</v>
      </c>
      <c r="X109" s="29">
        <f t="shared" si="41"/>
        <v>2330330.5099999998</v>
      </c>
      <c r="Y109" s="29">
        <f t="shared" si="68"/>
        <v>2330330.5099999998</v>
      </c>
      <c r="Z109" s="29">
        <f t="shared" ref="Z109:AB128" si="74">SUMIF($I109,Z$5,$X109)</f>
        <v>0</v>
      </c>
      <c r="AA109" s="29">
        <f t="shared" si="74"/>
        <v>0</v>
      </c>
      <c r="AB109" s="29">
        <f t="shared" si="74"/>
        <v>0</v>
      </c>
      <c r="AC109" s="31">
        <f t="shared" si="42"/>
        <v>0</v>
      </c>
      <c r="AD109" s="31">
        <f t="shared" si="43"/>
        <v>0</v>
      </c>
      <c r="AE109" s="31">
        <f t="shared" si="44"/>
        <v>0</v>
      </c>
      <c r="AF109" s="31">
        <f t="shared" si="45"/>
        <v>0</v>
      </c>
      <c r="AG109" s="31">
        <f t="shared" si="46"/>
        <v>0</v>
      </c>
      <c r="AH109" s="31">
        <f t="shared" si="47"/>
        <v>0</v>
      </c>
      <c r="AI109" s="31">
        <f t="shared" si="48"/>
        <v>0</v>
      </c>
      <c r="AJ109" s="31">
        <f t="shared" si="49"/>
        <v>0</v>
      </c>
      <c r="AK109" s="31">
        <f t="shared" si="50"/>
        <v>0</v>
      </c>
      <c r="AL109" s="31">
        <f t="shared" si="51"/>
        <v>937746.55459814798</v>
      </c>
      <c r="AM109" s="31">
        <f t="shared" si="52"/>
        <v>64543.520949391364</v>
      </c>
      <c r="AN109" s="31">
        <f t="shared" si="53"/>
        <v>111254.5061535616</v>
      </c>
      <c r="AO109" s="31">
        <f t="shared" si="54"/>
        <v>1113544.581701101</v>
      </c>
      <c r="AP109" s="29">
        <f t="shared" ref="AP109:AR128" si="75">SUMIF($I109,AP$5,$AO109)</f>
        <v>1113544.581701101</v>
      </c>
      <c r="AQ109" s="29">
        <f t="shared" si="75"/>
        <v>0</v>
      </c>
      <c r="AR109" s="29">
        <f t="shared" si="75"/>
        <v>0</v>
      </c>
      <c r="AS109" s="29">
        <f t="shared" si="69"/>
        <v>0</v>
      </c>
      <c r="AT109" s="31">
        <f t="shared" si="55"/>
        <v>0</v>
      </c>
      <c r="AU109" s="31">
        <f t="shared" si="56"/>
        <v>0</v>
      </c>
      <c r="AV109" s="31">
        <f t="shared" si="57"/>
        <v>0</v>
      </c>
      <c r="AW109" s="31">
        <f t="shared" si="58"/>
        <v>0</v>
      </c>
      <c r="AX109" s="31">
        <f t="shared" si="59"/>
        <v>0</v>
      </c>
      <c r="AY109" s="31">
        <f t="shared" si="60"/>
        <v>0</v>
      </c>
      <c r="AZ109" s="31">
        <f t="shared" si="61"/>
        <v>0</v>
      </c>
      <c r="BA109" s="31">
        <f t="shared" si="62"/>
        <v>0</v>
      </c>
      <c r="BB109" s="31">
        <f t="shared" si="63"/>
        <v>0</v>
      </c>
      <c r="BC109" s="31">
        <f t="shared" si="64"/>
        <v>296126.79087755777</v>
      </c>
      <c r="BD109" s="31">
        <f t="shared" si="65"/>
        <v>20381.909842230449</v>
      </c>
      <c r="BE109" s="31">
        <f t="shared" si="66"/>
        <v>35132.562968508893</v>
      </c>
      <c r="BF109" s="31">
        <f t="shared" si="67"/>
        <v>351641.26368829713</v>
      </c>
      <c r="BG109" s="29">
        <f t="shared" si="73"/>
        <v>351641.26368829713</v>
      </c>
      <c r="BH109" s="29">
        <f t="shared" si="73"/>
        <v>0</v>
      </c>
      <c r="BI109" s="29">
        <f t="shared" si="73"/>
        <v>0</v>
      </c>
      <c r="BJ109" s="29">
        <f t="shared" si="73"/>
        <v>0</v>
      </c>
    </row>
    <row r="110" spans="1:62">
      <c r="A110" s="25" t="s">
        <v>135</v>
      </c>
      <c r="B110" s="25" t="s">
        <v>95</v>
      </c>
      <c r="C110" s="25" t="s">
        <v>102</v>
      </c>
      <c r="D110" s="25" t="s">
        <v>169</v>
      </c>
      <c r="E110" s="25" t="s">
        <v>44</v>
      </c>
      <c r="F110" s="25" t="s">
        <v>45</v>
      </c>
      <c r="G110" s="25" t="s">
        <v>133</v>
      </c>
      <c r="H110" s="25" t="s">
        <v>133</v>
      </c>
      <c r="I110" s="25">
        <v>2021</v>
      </c>
      <c r="J110" s="102">
        <v>0.47784834680000005</v>
      </c>
      <c r="K110" s="102">
        <v>0.15089759249999998</v>
      </c>
      <c r="L110" s="29">
        <v>0</v>
      </c>
      <c r="M110" s="29">
        <v>0</v>
      </c>
      <c r="N110" s="29">
        <v>0</v>
      </c>
      <c r="O110" s="29">
        <v>0</v>
      </c>
      <c r="P110" s="29">
        <v>0</v>
      </c>
      <c r="Q110" s="29">
        <v>0</v>
      </c>
      <c r="R110" s="29">
        <v>0</v>
      </c>
      <c r="S110" s="29">
        <v>0</v>
      </c>
      <c r="T110" s="29">
        <v>0</v>
      </c>
      <c r="U110" s="29">
        <v>-97109.52</v>
      </c>
      <c r="V110" s="29">
        <v>0</v>
      </c>
      <c r="W110" s="29">
        <v>0</v>
      </c>
      <c r="X110" s="29">
        <f t="shared" si="41"/>
        <v>-97109.52</v>
      </c>
      <c r="Y110" s="29">
        <f t="shared" si="68"/>
        <v>-97109.52</v>
      </c>
      <c r="Z110" s="29">
        <f t="shared" si="74"/>
        <v>0</v>
      </c>
      <c r="AA110" s="29">
        <f t="shared" si="74"/>
        <v>0</v>
      </c>
      <c r="AB110" s="29">
        <f t="shared" si="74"/>
        <v>0</v>
      </c>
      <c r="AC110" s="31">
        <f t="shared" si="42"/>
        <v>0</v>
      </c>
      <c r="AD110" s="31">
        <f t="shared" si="43"/>
        <v>0</v>
      </c>
      <c r="AE110" s="31">
        <f t="shared" si="44"/>
        <v>0</v>
      </c>
      <c r="AF110" s="31">
        <f t="shared" si="45"/>
        <v>0</v>
      </c>
      <c r="AG110" s="31">
        <f t="shared" si="46"/>
        <v>0</v>
      </c>
      <c r="AH110" s="31">
        <f t="shared" si="47"/>
        <v>0</v>
      </c>
      <c r="AI110" s="31">
        <f t="shared" si="48"/>
        <v>0</v>
      </c>
      <c r="AJ110" s="31">
        <f t="shared" si="49"/>
        <v>0</v>
      </c>
      <c r="AK110" s="31">
        <f t="shared" si="50"/>
        <v>0</v>
      </c>
      <c r="AL110" s="31">
        <f t="shared" si="51"/>
        <v>-46403.623590541545</v>
      </c>
      <c r="AM110" s="31">
        <f t="shared" si="52"/>
        <v>0</v>
      </c>
      <c r="AN110" s="31">
        <f t="shared" si="53"/>
        <v>0</v>
      </c>
      <c r="AO110" s="31">
        <f t="shared" si="54"/>
        <v>-46403.623590541545</v>
      </c>
      <c r="AP110" s="29">
        <f t="shared" si="75"/>
        <v>-46403.623590541545</v>
      </c>
      <c r="AQ110" s="29">
        <f t="shared" si="75"/>
        <v>0</v>
      </c>
      <c r="AR110" s="29">
        <f t="shared" si="75"/>
        <v>0</v>
      </c>
      <c r="AS110" s="29">
        <f t="shared" si="69"/>
        <v>0</v>
      </c>
      <c r="AT110" s="31">
        <f t="shared" si="55"/>
        <v>0</v>
      </c>
      <c r="AU110" s="31">
        <f t="shared" si="56"/>
        <v>0</v>
      </c>
      <c r="AV110" s="31">
        <f t="shared" si="57"/>
        <v>0</v>
      </c>
      <c r="AW110" s="31">
        <f t="shared" si="58"/>
        <v>0</v>
      </c>
      <c r="AX110" s="31">
        <f t="shared" si="59"/>
        <v>0</v>
      </c>
      <c r="AY110" s="31">
        <f t="shared" si="60"/>
        <v>0</v>
      </c>
      <c r="AZ110" s="31">
        <f t="shared" si="61"/>
        <v>0</v>
      </c>
      <c r="BA110" s="31">
        <f t="shared" si="62"/>
        <v>0</v>
      </c>
      <c r="BB110" s="31">
        <f t="shared" si="63"/>
        <v>0</v>
      </c>
      <c r="BC110" s="31">
        <f t="shared" si="64"/>
        <v>-14653.592776830599</v>
      </c>
      <c r="BD110" s="31">
        <f t="shared" si="65"/>
        <v>0</v>
      </c>
      <c r="BE110" s="31">
        <f t="shared" si="66"/>
        <v>0</v>
      </c>
      <c r="BF110" s="31">
        <f t="shared" si="67"/>
        <v>-14653.592776830599</v>
      </c>
      <c r="BG110" s="29">
        <f t="shared" si="73"/>
        <v>-14653.592776830599</v>
      </c>
      <c r="BH110" s="29">
        <f t="shared" si="73"/>
        <v>0</v>
      </c>
      <c r="BI110" s="29">
        <f t="shared" si="73"/>
        <v>0</v>
      </c>
      <c r="BJ110" s="29">
        <f t="shared" si="73"/>
        <v>0</v>
      </c>
    </row>
    <row r="111" spans="1:62">
      <c r="A111" s="25" t="s">
        <v>135</v>
      </c>
      <c r="B111" s="25" t="s">
        <v>95</v>
      </c>
      <c r="C111" s="25" t="s">
        <v>102</v>
      </c>
      <c r="D111" s="25" t="s">
        <v>169</v>
      </c>
      <c r="E111" s="25" t="s">
        <v>44</v>
      </c>
      <c r="F111" s="25" t="s">
        <v>45</v>
      </c>
      <c r="G111" s="25" t="s">
        <v>54</v>
      </c>
      <c r="H111" s="25" t="s">
        <v>54</v>
      </c>
      <c r="I111" s="25">
        <v>2021</v>
      </c>
      <c r="J111" s="102">
        <v>0.47784834680000005</v>
      </c>
      <c r="K111" s="102">
        <v>0.15089759249999998</v>
      </c>
      <c r="L111" s="29">
        <v>0</v>
      </c>
      <c r="M111" s="29">
        <v>0</v>
      </c>
      <c r="N111" s="29">
        <v>0</v>
      </c>
      <c r="O111" s="29">
        <v>0</v>
      </c>
      <c r="P111" s="29">
        <v>0</v>
      </c>
      <c r="Q111" s="29">
        <v>0</v>
      </c>
      <c r="R111" s="29">
        <v>0</v>
      </c>
      <c r="S111" s="29">
        <v>0</v>
      </c>
      <c r="T111" s="29">
        <v>0</v>
      </c>
      <c r="U111" s="29">
        <v>97109.51999999999</v>
      </c>
      <c r="V111" s="29">
        <v>0</v>
      </c>
      <c r="W111" s="29">
        <v>0</v>
      </c>
      <c r="X111" s="29">
        <f t="shared" si="41"/>
        <v>97109.51999999999</v>
      </c>
      <c r="Y111" s="29">
        <f t="shared" si="68"/>
        <v>97109.51999999999</v>
      </c>
      <c r="Z111" s="29">
        <f t="shared" si="74"/>
        <v>0</v>
      </c>
      <c r="AA111" s="29">
        <f t="shared" si="74"/>
        <v>0</v>
      </c>
      <c r="AB111" s="29">
        <f t="shared" si="74"/>
        <v>0</v>
      </c>
      <c r="AC111" s="31">
        <f t="shared" si="42"/>
        <v>0</v>
      </c>
      <c r="AD111" s="31">
        <f t="shared" si="43"/>
        <v>0</v>
      </c>
      <c r="AE111" s="31">
        <f t="shared" si="44"/>
        <v>0</v>
      </c>
      <c r="AF111" s="31">
        <f t="shared" si="45"/>
        <v>0</v>
      </c>
      <c r="AG111" s="31">
        <f t="shared" si="46"/>
        <v>0</v>
      </c>
      <c r="AH111" s="31">
        <f t="shared" si="47"/>
        <v>0</v>
      </c>
      <c r="AI111" s="31">
        <f t="shared" si="48"/>
        <v>0</v>
      </c>
      <c r="AJ111" s="31">
        <f t="shared" si="49"/>
        <v>0</v>
      </c>
      <c r="AK111" s="31">
        <f t="shared" si="50"/>
        <v>0</v>
      </c>
      <c r="AL111" s="31">
        <f t="shared" si="51"/>
        <v>46403.623590541538</v>
      </c>
      <c r="AM111" s="31">
        <f t="shared" si="52"/>
        <v>0</v>
      </c>
      <c r="AN111" s="31">
        <f t="shared" si="53"/>
        <v>0</v>
      </c>
      <c r="AO111" s="31">
        <f t="shared" si="54"/>
        <v>46403.623590541538</v>
      </c>
      <c r="AP111" s="29">
        <f t="shared" si="75"/>
        <v>46403.623590541538</v>
      </c>
      <c r="AQ111" s="29">
        <f t="shared" si="75"/>
        <v>0</v>
      </c>
      <c r="AR111" s="29">
        <f t="shared" si="75"/>
        <v>0</v>
      </c>
      <c r="AS111" s="29">
        <f t="shared" si="69"/>
        <v>0</v>
      </c>
      <c r="AT111" s="31">
        <f t="shared" si="55"/>
        <v>0</v>
      </c>
      <c r="AU111" s="31">
        <f t="shared" si="56"/>
        <v>0</v>
      </c>
      <c r="AV111" s="31">
        <f t="shared" si="57"/>
        <v>0</v>
      </c>
      <c r="AW111" s="31">
        <f t="shared" si="58"/>
        <v>0</v>
      </c>
      <c r="AX111" s="31">
        <f t="shared" si="59"/>
        <v>0</v>
      </c>
      <c r="AY111" s="31">
        <f t="shared" si="60"/>
        <v>0</v>
      </c>
      <c r="AZ111" s="31">
        <f t="shared" si="61"/>
        <v>0</v>
      </c>
      <c r="BA111" s="31">
        <f t="shared" si="62"/>
        <v>0</v>
      </c>
      <c r="BB111" s="31">
        <f t="shared" si="63"/>
        <v>0</v>
      </c>
      <c r="BC111" s="31">
        <f t="shared" si="64"/>
        <v>14653.592776830597</v>
      </c>
      <c r="BD111" s="31">
        <f t="shared" si="65"/>
        <v>0</v>
      </c>
      <c r="BE111" s="31">
        <f t="shared" si="66"/>
        <v>0</v>
      </c>
      <c r="BF111" s="31">
        <f t="shared" si="67"/>
        <v>14653.592776830597</v>
      </c>
      <c r="BG111" s="29">
        <f t="shared" si="73"/>
        <v>14653.592776830597</v>
      </c>
      <c r="BH111" s="29">
        <f t="shared" si="73"/>
        <v>0</v>
      </c>
      <c r="BI111" s="29">
        <f t="shared" si="73"/>
        <v>0</v>
      </c>
      <c r="BJ111" s="29">
        <f t="shared" si="73"/>
        <v>0</v>
      </c>
    </row>
    <row r="112" spans="1:62">
      <c r="A112" s="25" t="s">
        <v>135</v>
      </c>
      <c r="B112" s="25" t="s">
        <v>95</v>
      </c>
      <c r="C112" s="25" t="s">
        <v>102</v>
      </c>
      <c r="D112" s="25" t="s">
        <v>169</v>
      </c>
      <c r="E112" s="25" t="s">
        <v>47</v>
      </c>
      <c r="F112" s="25" t="s">
        <v>43</v>
      </c>
      <c r="G112" s="25" t="s">
        <v>133</v>
      </c>
      <c r="H112" s="25" t="s">
        <v>133</v>
      </c>
      <c r="I112" s="25">
        <v>2021</v>
      </c>
      <c r="J112" s="102">
        <v>0</v>
      </c>
      <c r="K112" s="102">
        <v>1</v>
      </c>
      <c r="L112" s="29">
        <v>0</v>
      </c>
      <c r="M112" s="29">
        <v>0</v>
      </c>
      <c r="N112" s="29">
        <v>0</v>
      </c>
      <c r="O112" s="29">
        <v>0</v>
      </c>
      <c r="P112" s="29">
        <v>0</v>
      </c>
      <c r="Q112" s="29">
        <v>0</v>
      </c>
      <c r="R112" s="29">
        <v>0</v>
      </c>
      <c r="S112" s="29">
        <v>0</v>
      </c>
      <c r="T112" s="29">
        <v>0</v>
      </c>
      <c r="U112" s="29">
        <v>0</v>
      </c>
      <c r="V112" s="29">
        <v>0</v>
      </c>
      <c r="W112" s="29">
        <v>113436.01</v>
      </c>
      <c r="X112" s="29">
        <f t="shared" si="41"/>
        <v>113436.01</v>
      </c>
      <c r="Y112" s="29">
        <f t="shared" si="68"/>
        <v>113436.01</v>
      </c>
      <c r="Z112" s="29">
        <f t="shared" si="74"/>
        <v>0</v>
      </c>
      <c r="AA112" s="29">
        <f t="shared" si="74"/>
        <v>0</v>
      </c>
      <c r="AB112" s="29">
        <f t="shared" si="74"/>
        <v>0</v>
      </c>
      <c r="AC112" s="31">
        <f t="shared" si="42"/>
        <v>0</v>
      </c>
      <c r="AD112" s="31">
        <f t="shared" si="43"/>
        <v>0</v>
      </c>
      <c r="AE112" s="31">
        <f t="shared" si="44"/>
        <v>0</v>
      </c>
      <c r="AF112" s="31">
        <f t="shared" si="45"/>
        <v>0</v>
      </c>
      <c r="AG112" s="31">
        <f t="shared" si="46"/>
        <v>0</v>
      </c>
      <c r="AH112" s="31">
        <f t="shared" si="47"/>
        <v>0</v>
      </c>
      <c r="AI112" s="31">
        <f t="shared" si="48"/>
        <v>0</v>
      </c>
      <c r="AJ112" s="31">
        <f t="shared" si="49"/>
        <v>0</v>
      </c>
      <c r="AK112" s="31">
        <f t="shared" si="50"/>
        <v>0</v>
      </c>
      <c r="AL112" s="31">
        <f t="shared" si="51"/>
        <v>0</v>
      </c>
      <c r="AM112" s="31">
        <f t="shared" si="52"/>
        <v>0</v>
      </c>
      <c r="AN112" s="31">
        <f t="shared" si="53"/>
        <v>0</v>
      </c>
      <c r="AO112" s="31">
        <f t="shared" si="54"/>
        <v>0</v>
      </c>
      <c r="AP112" s="29">
        <f t="shared" si="75"/>
        <v>0</v>
      </c>
      <c r="AQ112" s="29">
        <f t="shared" si="75"/>
        <v>0</v>
      </c>
      <c r="AR112" s="29">
        <f t="shared" si="75"/>
        <v>0</v>
      </c>
      <c r="AS112" s="29">
        <f t="shared" si="69"/>
        <v>0</v>
      </c>
      <c r="AT112" s="31">
        <f t="shared" si="55"/>
        <v>0</v>
      </c>
      <c r="AU112" s="31">
        <f t="shared" si="56"/>
        <v>0</v>
      </c>
      <c r="AV112" s="31">
        <f t="shared" si="57"/>
        <v>0</v>
      </c>
      <c r="AW112" s="31">
        <f t="shared" si="58"/>
        <v>0</v>
      </c>
      <c r="AX112" s="31">
        <f t="shared" si="59"/>
        <v>0</v>
      </c>
      <c r="AY112" s="31">
        <f t="shared" si="60"/>
        <v>0</v>
      </c>
      <c r="AZ112" s="31">
        <f t="shared" si="61"/>
        <v>0</v>
      </c>
      <c r="BA112" s="31">
        <f t="shared" si="62"/>
        <v>0</v>
      </c>
      <c r="BB112" s="31">
        <f t="shared" si="63"/>
        <v>0</v>
      </c>
      <c r="BC112" s="31">
        <f t="shared" si="64"/>
        <v>0</v>
      </c>
      <c r="BD112" s="31">
        <f t="shared" si="65"/>
        <v>0</v>
      </c>
      <c r="BE112" s="31">
        <f t="shared" si="66"/>
        <v>113436.01</v>
      </c>
      <c r="BF112" s="31">
        <f t="shared" si="67"/>
        <v>113436.01</v>
      </c>
      <c r="BG112" s="29">
        <f t="shared" si="73"/>
        <v>113436.01</v>
      </c>
      <c r="BH112" s="29">
        <f t="shared" si="73"/>
        <v>0</v>
      </c>
      <c r="BI112" s="29">
        <f t="shared" si="73"/>
        <v>0</v>
      </c>
      <c r="BJ112" s="29">
        <f t="shared" si="73"/>
        <v>0</v>
      </c>
    </row>
    <row r="113" spans="1:62">
      <c r="A113" s="25" t="s">
        <v>135</v>
      </c>
      <c r="B113" s="25" t="s">
        <v>95</v>
      </c>
      <c r="C113" s="25" t="s">
        <v>102</v>
      </c>
      <c r="D113" s="25" t="s">
        <v>169</v>
      </c>
      <c r="E113" s="25" t="s">
        <v>47</v>
      </c>
      <c r="F113" s="25" t="s">
        <v>46</v>
      </c>
      <c r="G113" s="25" t="s">
        <v>133</v>
      </c>
      <c r="H113" s="25" t="s">
        <v>133</v>
      </c>
      <c r="I113" s="25">
        <v>2021</v>
      </c>
      <c r="J113" s="102">
        <v>0</v>
      </c>
      <c r="K113" s="102">
        <v>0.68810000000000004</v>
      </c>
      <c r="L113" s="29">
        <v>0</v>
      </c>
      <c r="M113" s="29">
        <v>0</v>
      </c>
      <c r="N113" s="29">
        <v>0</v>
      </c>
      <c r="O113" s="29">
        <v>0</v>
      </c>
      <c r="P113" s="29">
        <v>0</v>
      </c>
      <c r="Q113" s="29">
        <v>0</v>
      </c>
      <c r="R113" s="29">
        <v>0</v>
      </c>
      <c r="S113" s="29">
        <v>0</v>
      </c>
      <c r="T113" s="29">
        <v>0</v>
      </c>
      <c r="U113" s="29">
        <v>114573.1</v>
      </c>
      <c r="V113" s="29">
        <v>0</v>
      </c>
      <c r="W113" s="29">
        <v>1748.75</v>
      </c>
      <c r="X113" s="29">
        <f t="shared" si="41"/>
        <v>116321.85</v>
      </c>
      <c r="Y113" s="29">
        <f t="shared" si="68"/>
        <v>116321.85</v>
      </c>
      <c r="Z113" s="29">
        <f t="shared" si="74"/>
        <v>0</v>
      </c>
      <c r="AA113" s="29">
        <f t="shared" si="74"/>
        <v>0</v>
      </c>
      <c r="AB113" s="29">
        <f t="shared" si="74"/>
        <v>0</v>
      </c>
      <c r="AC113" s="31">
        <f t="shared" si="42"/>
        <v>0</v>
      </c>
      <c r="AD113" s="31">
        <f t="shared" si="43"/>
        <v>0</v>
      </c>
      <c r="AE113" s="31">
        <f t="shared" si="44"/>
        <v>0</v>
      </c>
      <c r="AF113" s="31">
        <f t="shared" si="45"/>
        <v>0</v>
      </c>
      <c r="AG113" s="31">
        <f t="shared" si="46"/>
        <v>0</v>
      </c>
      <c r="AH113" s="31">
        <f t="shared" si="47"/>
        <v>0</v>
      </c>
      <c r="AI113" s="31">
        <f t="shared" si="48"/>
        <v>0</v>
      </c>
      <c r="AJ113" s="31">
        <f t="shared" si="49"/>
        <v>0</v>
      </c>
      <c r="AK113" s="31">
        <f t="shared" si="50"/>
        <v>0</v>
      </c>
      <c r="AL113" s="31">
        <f t="shared" si="51"/>
        <v>0</v>
      </c>
      <c r="AM113" s="31">
        <f t="shared" si="52"/>
        <v>0</v>
      </c>
      <c r="AN113" s="31">
        <f t="shared" si="53"/>
        <v>0</v>
      </c>
      <c r="AO113" s="31">
        <f t="shared" si="54"/>
        <v>0</v>
      </c>
      <c r="AP113" s="29">
        <f t="shared" si="75"/>
        <v>0</v>
      </c>
      <c r="AQ113" s="29">
        <f t="shared" si="75"/>
        <v>0</v>
      </c>
      <c r="AR113" s="29">
        <f t="shared" si="75"/>
        <v>0</v>
      </c>
      <c r="AS113" s="29">
        <f t="shared" si="69"/>
        <v>0</v>
      </c>
      <c r="AT113" s="31">
        <f t="shared" si="55"/>
        <v>0</v>
      </c>
      <c r="AU113" s="31">
        <f t="shared" si="56"/>
        <v>0</v>
      </c>
      <c r="AV113" s="31">
        <f t="shared" si="57"/>
        <v>0</v>
      </c>
      <c r="AW113" s="31">
        <f t="shared" si="58"/>
        <v>0</v>
      </c>
      <c r="AX113" s="31">
        <f t="shared" si="59"/>
        <v>0</v>
      </c>
      <c r="AY113" s="31">
        <f t="shared" si="60"/>
        <v>0</v>
      </c>
      <c r="AZ113" s="31">
        <f t="shared" si="61"/>
        <v>0</v>
      </c>
      <c r="BA113" s="31">
        <f t="shared" si="62"/>
        <v>0</v>
      </c>
      <c r="BB113" s="31">
        <f t="shared" si="63"/>
        <v>0</v>
      </c>
      <c r="BC113" s="31">
        <f t="shared" si="64"/>
        <v>78837.750110000008</v>
      </c>
      <c r="BD113" s="31">
        <f t="shared" si="65"/>
        <v>0</v>
      </c>
      <c r="BE113" s="31">
        <f t="shared" si="66"/>
        <v>1203.314875</v>
      </c>
      <c r="BF113" s="31">
        <f t="shared" si="67"/>
        <v>80041.064985000005</v>
      </c>
      <c r="BG113" s="29">
        <f t="shared" si="73"/>
        <v>80041.064985000005</v>
      </c>
      <c r="BH113" s="29">
        <f t="shared" si="73"/>
        <v>0</v>
      </c>
      <c r="BI113" s="29">
        <f t="shared" si="73"/>
        <v>0</v>
      </c>
      <c r="BJ113" s="29">
        <f t="shared" si="73"/>
        <v>0</v>
      </c>
    </row>
    <row r="114" spans="1:62">
      <c r="A114" s="25" t="s">
        <v>135</v>
      </c>
      <c r="B114" s="25" t="s">
        <v>95</v>
      </c>
      <c r="C114" s="25" t="s">
        <v>102</v>
      </c>
      <c r="D114" s="25" t="s">
        <v>169</v>
      </c>
      <c r="E114" s="25" t="s">
        <v>42</v>
      </c>
      <c r="F114" s="25" t="s">
        <v>46</v>
      </c>
      <c r="G114" s="25" t="s">
        <v>133</v>
      </c>
      <c r="H114" s="25" t="s">
        <v>133</v>
      </c>
      <c r="I114" s="25">
        <v>2021</v>
      </c>
      <c r="J114" s="102">
        <v>0.65539999999999998</v>
      </c>
      <c r="K114" s="102">
        <v>0</v>
      </c>
      <c r="L114" s="29">
        <v>0</v>
      </c>
      <c r="M114" s="29">
        <v>0</v>
      </c>
      <c r="N114" s="29">
        <v>0</v>
      </c>
      <c r="O114" s="29">
        <v>0</v>
      </c>
      <c r="P114" s="29">
        <v>0</v>
      </c>
      <c r="Q114" s="29">
        <v>0</v>
      </c>
      <c r="R114" s="29">
        <v>0</v>
      </c>
      <c r="S114" s="29">
        <v>0</v>
      </c>
      <c r="T114" s="29">
        <v>0</v>
      </c>
      <c r="U114" s="29">
        <v>116.15</v>
      </c>
      <c r="V114" s="29">
        <v>206251.42</v>
      </c>
      <c r="W114" s="29">
        <v>477.02</v>
      </c>
      <c r="X114" s="29">
        <f t="shared" si="41"/>
        <v>206844.59</v>
      </c>
      <c r="Y114" s="29">
        <f t="shared" si="68"/>
        <v>206844.59</v>
      </c>
      <c r="Z114" s="29">
        <f t="shared" si="74"/>
        <v>0</v>
      </c>
      <c r="AA114" s="29">
        <f t="shared" si="74"/>
        <v>0</v>
      </c>
      <c r="AB114" s="29">
        <f t="shared" si="74"/>
        <v>0</v>
      </c>
      <c r="AC114" s="31">
        <f t="shared" si="42"/>
        <v>0</v>
      </c>
      <c r="AD114" s="31">
        <f t="shared" si="43"/>
        <v>0</v>
      </c>
      <c r="AE114" s="31">
        <f t="shared" si="44"/>
        <v>0</v>
      </c>
      <c r="AF114" s="31">
        <f t="shared" si="45"/>
        <v>0</v>
      </c>
      <c r="AG114" s="31">
        <f t="shared" si="46"/>
        <v>0</v>
      </c>
      <c r="AH114" s="31">
        <f t="shared" si="47"/>
        <v>0</v>
      </c>
      <c r="AI114" s="31">
        <f t="shared" si="48"/>
        <v>0</v>
      </c>
      <c r="AJ114" s="31">
        <f t="shared" si="49"/>
        <v>0</v>
      </c>
      <c r="AK114" s="31">
        <f t="shared" si="50"/>
        <v>0</v>
      </c>
      <c r="AL114" s="31">
        <f t="shared" si="51"/>
        <v>76.124710000000007</v>
      </c>
      <c r="AM114" s="31">
        <f t="shared" si="52"/>
        <v>135177.18066800002</v>
      </c>
      <c r="AN114" s="31">
        <f t="shared" si="53"/>
        <v>312.63890799999996</v>
      </c>
      <c r="AO114" s="31">
        <f t="shared" si="54"/>
        <v>135565.94428600001</v>
      </c>
      <c r="AP114" s="29">
        <f t="shared" si="75"/>
        <v>135565.94428600001</v>
      </c>
      <c r="AQ114" s="29">
        <f t="shared" si="75"/>
        <v>0</v>
      </c>
      <c r="AR114" s="29">
        <f t="shared" si="75"/>
        <v>0</v>
      </c>
      <c r="AS114" s="29">
        <f t="shared" si="69"/>
        <v>0</v>
      </c>
      <c r="AT114" s="31">
        <f t="shared" si="55"/>
        <v>0</v>
      </c>
      <c r="AU114" s="31">
        <f t="shared" si="56"/>
        <v>0</v>
      </c>
      <c r="AV114" s="31">
        <f t="shared" si="57"/>
        <v>0</v>
      </c>
      <c r="AW114" s="31">
        <f t="shared" si="58"/>
        <v>0</v>
      </c>
      <c r="AX114" s="31">
        <f t="shared" si="59"/>
        <v>0</v>
      </c>
      <c r="AY114" s="31">
        <f t="shared" si="60"/>
        <v>0</v>
      </c>
      <c r="AZ114" s="31">
        <f t="shared" si="61"/>
        <v>0</v>
      </c>
      <c r="BA114" s="31">
        <f t="shared" si="62"/>
        <v>0</v>
      </c>
      <c r="BB114" s="31">
        <f t="shared" si="63"/>
        <v>0</v>
      </c>
      <c r="BC114" s="31">
        <f t="shared" si="64"/>
        <v>0</v>
      </c>
      <c r="BD114" s="31">
        <f t="shared" si="65"/>
        <v>0</v>
      </c>
      <c r="BE114" s="31">
        <f t="shared" si="66"/>
        <v>0</v>
      </c>
      <c r="BF114" s="31">
        <f t="shared" si="67"/>
        <v>0</v>
      </c>
      <c r="BG114" s="29">
        <f t="shared" si="73"/>
        <v>0</v>
      </c>
      <c r="BH114" s="29">
        <f t="shared" si="73"/>
        <v>0</v>
      </c>
      <c r="BI114" s="29">
        <f t="shared" si="73"/>
        <v>0</v>
      </c>
      <c r="BJ114" s="29">
        <f t="shared" si="73"/>
        <v>0</v>
      </c>
    </row>
    <row r="115" spans="1:62">
      <c r="A115" s="25" t="s">
        <v>135</v>
      </c>
      <c r="B115" s="25" t="s">
        <v>95</v>
      </c>
      <c r="C115" s="25" t="s">
        <v>102</v>
      </c>
      <c r="D115" s="25" t="s">
        <v>169</v>
      </c>
      <c r="E115" s="25" t="s">
        <v>47</v>
      </c>
      <c r="F115" s="25" t="s">
        <v>48</v>
      </c>
      <c r="G115" s="25" t="s">
        <v>133</v>
      </c>
      <c r="H115" s="25" t="s">
        <v>133</v>
      </c>
      <c r="I115" s="25">
        <v>2021</v>
      </c>
      <c r="J115" s="102">
        <v>0</v>
      </c>
      <c r="K115" s="102">
        <v>0</v>
      </c>
      <c r="L115" s="29">
        <v>0</v>
      </c>
      <c r="M115" s="29">
        <v>0</v>
      </c>
      <c r="N115" s="29">
        <v>0</v>
      </c>
      <c r="O115" s="29">
        <v>0</v>
      </c>
      <c r="P115" s="29">
        <v>0</v>
      </c>
      <c r="Q115" s="29">
        <v>0</v>
      </c>
      <c r="R115" s="29">
        <v>0</v>
      </c>
      <c r="S115" s="29">
        <v>0</v>
      </c>
      <c r="T115" s="29">
        <v>0</v>
      </c>
      <c r="U115" s="29">
        <v>3462.34</v>
      </c>
      <c r="V115" s="29">
        <v>221720.53</v>
      </c>
      <c r="W115" s="29">
        <v>248.01</v>
      </c>
      <c r="X115" s="29">
        <f t="shared" si="41"/>
        <v>225430.88</v>
      </c>
      <c r="Y115" s="29">
        <f t="shared" si="68"/>
        <v>225430.88</v>
      </c>
      <c r="Z115" s="29">
        <f t="shared" si="74"/>
        <v>0</v>
      </c>
      <c r="AA115" s="29">
        <f t="shared" si="74"/>
        <v>0</v>
      </c>
      <c r="AB115" s="29">
        <f t="shared" si="74"/>
        <v>0</v>
      </c>
      <c r="AC115" s="31">
        <f t="shared" si="42"/>
        <v>0</v>
      </c>
      <c r="AD115" s="31">
        <f t="shared" si="43"/>
        <v>0</v>
      </c>
      <c r="AE115" s="31">
        <f t="shared" si="44"/>
        <v>0</v>
      </c>
      <c r="AF115" s="31">
        <f t="shared" si="45"/>
        <v>0</v>
      </c>
      <c r="AG115" s="31">
        <f t="shared" si="46"/>
        <v>0</v>
      </c>
      <c r="AH115" s="31">
        <f t="shared" si="47"/>
        <v>0</v>
      </c>
      <c r="AI115" s="31">
        <f t="shared" si="48"/>
        <v>0</v>
      </c>
      <c r="AJ115" s="31">
        <f t="shared" si="49"/>
        <v>0</v>
      </c>
      <c r="AK115" s="31">
        <f t="shared" si="50"/>
        <v>0</v>
      </c>
      <c r="AL115" s="31">
        <f t="shared" si="51"/>
        <v>0</v>
      </c>
      <c r="AM115" s="31">
        <f t="shared" si="52"/>
        <v>0</v>
      </c>
      <c r="AN115" s="31">
        <f t="shared" si="53"/>
        <v>0</v>
      </c>
      <c r="AO115" s="31">
        <f t="shared" si="54"/>
        <v>0</v>
      </c>
      <c r="AP115" s="29">
        <f t="shared" si="75"/>
        <v>0</v>
      </c>
      <c r="AQ115" s="29">
        <f t="shared" si="75"/>
        <v>0</v>
      </c>
      <c r="AR115" s="29">
        <f t="shared" si="75"/>
        <v>0</v>
      </c>
      <c r="AS115" s="29">
        <f t="shared" si="69"/>
        <v>0</v>
      </c>
      <c r="AT115" s="31">
        <f t="shared" si="55"/>
        <v>0</v>
      </c>
      <c r="AU115" s="31">
        <f t="shared" si="56"/>
        <v>0</v>
      </c>
      <c r="AV115" s="31">
        <f t="shared" si="57"/>
        <v>0</v>
      </c>
      <c r="AW115" s="31">
        <f t="shared" si="58"/>
        <v>0</v>
      </c>
      <c r="AX115" s="31">
        <f t="shared" si="59"/>
        <v>0</v>
      </c>
      <c r="AY115" s="31">
        <f t="shared" si="60"/>
        <v>0</v>
      </c>
      <c r="AZ115" s="31">
        <f t="shared" si="61"/>
        <v>0</v>
      </c>
      <c r="BA115" s="31">
        <f t="shared" si="62"/>
        <v>0</v>
      </c>
      <c r="BB115" s="31">
        <f t="shared" si="63"/>
        <v>0</v>
      </c>
      <c r="BC115" s="31">
        <f t="shared" si="64"/>
        <v>0</v>
      </c>
      <c r="BD115" s="31">
        <f t="shared" si="65"/>
        <v>0</v>
      </c>
      <c r="BE115" s="31">
        <f t="shared" si="66"/>
        <v>0</v>
      </c>
      <c r="BF115" s="31">
        <f t="shared" si="67"/>
        <v>0</v>
      </c>
      <c r="BG115" s="29">
        <f t="shared" si="73"/>
        <v>0</v>
      </c>
      <c r="BH115" s="29">
        <f t="shared" si="73"/>
        <v>0</v>
      </c>
      <c r="BI115" s="29">
        <f t="shared" si="73"/>
        <v>0</v>
      </c>
      <c r="BJ115" s="29">
        <f t="shared" si="73"/>
        <v>0</v>
      </c>
    </row>
    <row r="116" spans="1:62">
      <c r="A116" s="25" t="s">
        <v>135</v>
      </c>
      <c r="B116" s="25" t="s">
        <v>95</v>
      </c>
      <c r="C116" s="25" t="s">
        <v>102</v>
      </c>
      <c r="D116" s="25" t="s">
        <v>169</v>
      </c>
      <c r="E116" s="25" t="s">
        <v>47</v>
      </c>
      <c r="F116" s="25" t="s">
        <v>49</v>
      </c>
      <c r="G116" s="25" t="s">
        <v>133</v>
      </c>
      <c r="H116" s="25" t="s">
        <v>133</v>
      </c>
      <c r="I116" s="25">
        <v>2021</v>
      </c>
      <c r="J116" s="102">
        <v>0</v>
      </c>
      <c r="K116" s="102">
        <v>0</v>
      </c>
      <c r="L116" s="29">
        <v>0</v>
      </c>
      <c r="M116" s="29">
        <v>0</v>
      </c>
      <c r="N116" s="29">
        <v>0</v>
      </c>
      <c r="O116" s="29">
        <v>0</v>
      </c>
      <c r="P116" s="29">
        <v>0</v>
      </c>
      <c r="Q116" s="29">
        <v>0</v>
      </c>
      <c r="R116" s="29">
        <v>0</v>
      </c>
      <c r="S116" s="29">
        <v>0</v>
      </c>
      <c r="T116" s="29">
        <v>0</v>
      </c>
      <c r="U116" s="29">
        <v>0</v>
      </c>
      <c r="V116" s="29">
        <v>0</v>
      </c>
      <c r="W116" s="29">
        <v>246621.88</v>
      </c>
      <c r="X116" s="29">
        <f t="shared" si="41"/>
        <v>246621.88</v>
      </c>
      <c r="Y116" s="29">
        <f t="shared" si="68"/>
        <v>246621.88</v>
      </c>
      <c r="Z116" s="29">
        <f t="shared" si="74"/>
        <v>0</v>
      </c>
      <c r="AA116" s="29">
        <f t="shared" si="74"/>
        <v>0</v>
      </c>
      <c r="AB116" s="29">
        <f t="shared" si="74"/>
        <v>0</v>
      </c>
      <c r="AC116" s="31">
        <f t="shared" si="42"/>
        <v>0</v>
      </c>
      <c r="AD116" s="31">
        <f t="shared" si="43"/>
        <v>0</v>
      </c>
      <c r="AE116" s="31">
        <f t="shared" si="44"/>
        <v>0</v>
      </c>
      <c r="AF116" s="31">
        <f t="shared" si="45"/>
        <v>0</v>
      </c>
      <c r="AG116" s="31">
        <f t="shared" si="46"/>
        <v>0</v>
      </c>
      <c r="AH116" s="31">
        <f t="shared" si="47"/>
        <v>0</v>
      </c>
      <c r="AI116" s="31">
        <f t="shared" si="48"/>
        <v>0</v>
      </c>
      <c r="AJ116" s="31">
        <f t="shared" si="49"/>
        <v>0</v>
      </c>
      <c r="AK116" s="31">
        <f t="shared" si="50"/>
        <v>0</v>
      </c>
      <c r="AL116" s="31">
        <f t="shared" si="51"/>
        <v>0</v>
      </c>
      <c r="AM116" s="31">
        <f t="shared" si="52"/>
        <v>0</v>
      </c>
      <c r="AN116" s="31">
        <f t="shared" si="53"/>
        <v>0</v>
      </c>
      <c r="AO116" s="31">
        <f t="shared" si="54"/>
        <v>0</v>
      </c>
      <c r="AP116" s="29">
        <f t="shared" si="75"/>
        <v>0</v>
      </c>
      <c r="AQ116" s="29">
        <f t="shared" si="75"/>
        <v>0</v>
      </c>
      <c r="AR116" s="29">
        <f t="shared" si="75"/>
        <v>0</v>
      </c>
      <c r="AS116" s="29">
        <f t="shared" si="69"/>
        <v>0</v>
      </c>
      <c r="AT116" s="31">
        <f t="shared" si="55"/>
        <v>0</v>
      </c>
      <c r="AU116" s="31">
        <f t="shared" si="56"/>
        <v>0</v>
      </c>
      <c r="AV116" s="31">
        <f t="shared" si="57"/>
        <v>0</v>
      </c>
      <c r="AW116" s="31">
        <f t="shared" si="58"/>
        <v>0</v>
      </c>
      <c r="AX116" s="31">
        <f t="shared" si="59"/>
        <v>0</v>
      </c>
      <c r="AY116" s="31">
        <f t="shared" si="60"/>
        <v>0</v>
      </c>
      <c r="AZ116" s="31">
        <f t="shared" si="61"/>
        <v>0</v>
      </c>
      <c r="BA116" s="31">
        <f t="shared" si="62"/>
        <v>0</v>
      </c>
      <c r="BB116" s="31">
        <f t="shared" si="63"/>
        <v>0</v>
      </c>
      <c r="BC116" s="31">
        <f t="shared" si="64"/>
        <v>0</v>
      </c>
      <c r="BD116" s="31">
        <f t="shared" si="65"/>
        <v>0</v>
      </c>
      <c r="BE116" s="31">
        <f t="shared" si="66"/>
        <v>0</v>
      </c>
      <c r="BF116" s="31">
        <f t="shared" si="67"/>
        <v>0</v>
      </c>
      <c r="BG116" s="29">
        <f t="shared" si="73"/>
        <v>0</v>
      </c>
      <c r="BH116" s="29">
        <f t="shared" si="73"/>
        <v>0</v>
      </c>
      <c r="BI116" s="29">
        <f t="shared" si="73"/>
        <v>0</v>
      </c>
      <c r="BJ116" s="29">
        <f t="shared" si="73"/>
        <v>0</v>
      </c>
    </row>
    <row r="117" spans="1:62">
      <c r="A117" s="25" t="s">
        <v>135</v>
      </c>
      <c r="B117" s="25" t="s">
        <v>95</v>
      </c>
      <c r="C117" s="25" t="s">
        <v>102</v>
      </c>
      <c r="D117" s="25" t="s">
        <v>169</v>
      </c>
      <c r="E117" s="25" t="s">
        <v>42</v>
      </c>
      <c r="F117" s="25" t="s">
        <v>43</v>
      </c>
      <c r="G117" s="25" t="s">
        <v>133</v>
      </c>
      <c r="H117" s="25" t="s">
        <v>133</v>
      </c>
      <c r="I117" s="25">
        <v>2021</v>
      </c>
      <c r="J117" s="102">
        <v>1</v>
      </c>
      <c r="K117" s="102">
        <v>0</v>
      </c>
      <c r="L117" s="29">
        <v>0</v>
      </c>
      <c r="M117" s="29">
        <v>0</v>
      </c>
      <c r="N117" s="29">
        <v>0</v>
      </c>
      <c r="O117" s="29">
        <v>0</v>
      </c>
      <c r="P117" s="29">
        <v>0</v>
      </c>
      <c r="Q117" s="29">
        <v>0</v>
      </c>
      <c r="R117" s="29">
        <v>0</v>
      </c>
      <c r="S117" s="29">
        <v>0</v>
      </c>
      <c r="T117" s="29">
        <v>0</v>
      </c>
      <c r="U117" s="29">
        <v>11.37</v>
      </c>
      <c r="V117" s="29">
        <v>271068.26</v>
      </c>
      <c r="W117" s="29">
        <v>220109.91</v>
      </c>
      <c r="X117" s="29">
        <f t="shared" si="41"/>
        <v>491189.54000000004</v>
      </c>
      <c r="Y117" s="29">
        <f t="shared" si="68"/>
        <v>491189.54000000004</v>
      </c>
      <c r="Z117" s="29">
        <f t="shared" si="74"/>
        <v>0</v>
      </c>
      <c r="AA117" s="29">
        <f t="shared" si="74"/>
        <v>0</v>
      </c>
      <c r="AB117" s="29">
        <f t="shared" si="74"/>
        <v>0</v>
      </c>
      <c r="AC117" s="31">
        <f t="shared" si="42"/>
        <v>0</v>
      </c>
      <c r="AD117" s="31">
        <f t="shared" si="43"/>
        <v>0</v>
      </c>
      <c r="AE117" s="31">
        <f t="shared" si="44"/>
        <v>0</v>
      </c>
      <c r="AF117" s="31">
        <f t="shared" si="45"/>
        <v>0</v>
      </c>
      <c r="AG117" s="31">
        <f t="shared" si="46"/>
        <v>0</v>
      </c>
      <c r="AH117" s="31">
        <f t="shared" si="47"/>
        <v>0</v>
      </c>
      <c r="AI117" s="31">
        <f t="shared" si="48"/>
        <v>0</v>
      </c>
      <c r="AJ117" s="31">
        <f t="shared" si="49"/>
        <v>0</v>
      </c>
      <c r="AK117" s="31">
        <f t="shared" si="50"/>
        <v>0</v>
      </c>
      <c r="AL117" s="31">
        <f t="shared" si="51"/>
        <v>11.37</v>
      </c>
      <c r="AM117" s="31">
        <f t="shared" si="52"/>
        <v>271068.26</v>
      </c>
      <c r="AN117" s="31">
        <f t="shared" si="53"/>
        <v>220109.91</v>
      </c>
      <c r="AO117" s="31">
        <f t="shared" si="54"/>
        <v>491189.54000000004</v>
      </c>
      <c r="AP117" s="29">
        <f t="shared" si="75"/>
        <v>491189.54000000004</v>
      </c>
      <c r="AQ117" s="29">
        <f t="shared" si="75"/>
        <v>0</v>
      </c>
      <c r="AR117" s="29">
        <f t="shared" si="75"/>
        <v>0</v>
      </c>
      <c r="AS117" s="29">
        <f t="shared" si="69"/>
        <v>0</v>
      </c>
      <c r="AT117" s="31">
        <f t="shared" si="55"/>
        <v>0</v>
      </c>
      <c r="AU117" s="31">
        <f t="shared" si="56"/>
        <v>0</v>
      </c>
      <c r="AV117" s="31">
        <f t="shared" si="57"/>
        <v>0</v>
      </c>
      <c r="AW117" s="31">
        <f t="shared" si="58"/>
        <v>0</v>
      </c>
      <c r="AX117" s="31">
        <f t="shared" si="59"/>
        <v>0</v>
      </c>
      <c r="AY117" s="31">
        <f t="shared" si="60"/>
        <v>0</v>
      </c>
      <c r="AZ117" s="31">
        <f t="shared" si="61"/>
        <v>0</v>
      </c>
      <c r="BA117" s="31">
        <f t="shared" si="62"/>
        <v>0</v>
      </c>
      <c r="BB117" s="31">
        <f t="shared" si="63"/>
        <v>0</v>
      </c>
      <c r="BC117" s="31">
        <f t="shared" si="64"/>
        <v>0</v>
      </c>
      <c r="BD117" s="31">
        <f t="shared" si="65"/>
        <v>0</v>
      </c>
      <c r="BE117" s="31">
        <f t="shared" si="66"/>
        <v>0</v>
      </c>
      <c r="BF117" s="31">
        <f t="shared" si="67"/>
        <v>0</v>
      </c>
      <c r="BG117" s="29">
        <f t="shared" si="73"/>
        <v>0</v>
      </c>
      <c r="BH117" s="29">
        <f t="shared" si="73"/>
        <v>0</v>
      </c>
      <c r="BI117" s="29">
        <f t="shared" si="73"/>
        <v>0</v>
      </c>
      <c r="BJ117" s="29">
        <f t="shared" si="73"/>
        <v>0</v>
      </c>
    </row>
    <row r="118" spans="1:62">
      <c r="A118" s="25" t="s">
        <v>135</v>
      </c>
      <c r="B118" s="25" t="s">
        <v>91</v>
      </c>
      <c r="C118" s="25" t="s">
        <v>91</v>
      </c>
      <c r="D118" s="25" t="s">
        <v>148</v>
      </c>
      <c r="E118" s="25" t="s">
        <v>47</v>
      </c>
      <c r="F118" s="25" t="s">
        <v>49</v>
      </c>
      <c r="G118" s="25" t="s">
        <v>62</v>
      </c>
      <c r="H118" s="25" t="s">
        <v>62</v>
      </c>
      <c r="I118" s="25">
        <v>2021</v>
      </c>
      <c r="J118" s="102">
        <v>0</v>
      </c>
      <c r="K118" s="102">
        <v>0</v>
      </c>
      <c r="L118" s="29">
        <v>0</v>
      </c>
      <c r="M118" s="29">
        <v>0</v>
      </c>
      <c r="N118" s="29">
        <v>0</v>
      </c>
      <c r="O118" s="29">
        <v>0</v>
      </c>
      <c r="P118" s="29">
        <v>0</v>
      </c>
      <c r="Q118" s="29">
        <v>0</v>
      </c>
      <c r="R118" s="29">
        <v>0</v>
      </c>
      <c r="S118" s="29">
        <v>0</v>
      </c>
      <c r="T118" s="29">
        <v>0</v>
      </c>
      <c r="U118" s="29">
        <v>33.6</v>
      </c>
      <c r="V118" s="29">
        <v>66.069999999999993</v>
      </c>
      <c r="W118" s="29">
        <v>93.65</v>
      </c>
      <c r="X118" s="29">
        <f t="shared" si="41"/>
        <v>193.32</v>
      </c>
      <c r="Y118" s="29">
        <f t="shared" si="68"/>
        <v>193.32</v>
      </c>
      <c r="Z118" s="29">
        <f t="shared" si="74"/>
        <v>0</v>
      </c>
      <c r="AA118" s="29">
        <f t="shared" si="74"/>
        <v>0</v>
      </c>
      <c r="AB118" s="29">
        <f t="shared" si="74"/>
        <v>0</v>
      </c>
      <c r="AC118" s="31">
        <f t="shared" si="42"/>
        <v>0</v>
      </c>
      <c r="AD118" s="31">
        <f t="shared" si="43"/>
        <v>0</v>
      </c>
      <c r="AE118" s="31">
        <f t="shared" si="44"/>
        <v>0</v>
      </c>
      <c r="AF118" s="31">
        <f t="shared" si="45"/>
        <v>0</v>
      </c>
      <c r="AG118" s="31">
        <f t="shared" si="46"/>
        <v>0</v>
      </c>
      <c r="AH118" s="31">
        <f t="shared" si="47"/>
        <v>0</v>
      </c>
      <c r="AI118" s="31">
        <f t="shared" si="48"/>
        <v>0</v>
      </c>
      <c r="AJ118" s="31">
        <f t="shared" si="49"/>
        <v>0</v>
      </c>
      <c r="AK118" s="31">
        <f t="shared" si="50"/>
        <v>0</v>
      </c>
      <c r="AL118" s="31">
        <f t="shared" si="51"/>
        <v>0</v>
      </c>
      <c r="AM118" s="31">
        <f t="shared" si="52"/>
        <v>0</v>
      </c>
      <c r="AN118" s="31">
        <f t="shared" si="53"/>
        <v>0</v>
      </c>
      <c r="AO118" s="31">
        <f t="shared" si="54"/>
        <v>0</v>
      </c>
      <c r="AP118" s="29">
        <f t="shared" si="75"/>
        <v>0</v>
      </c>
      <c r="AQ118" s="29">
        <f t="shared" si="75"/>
        <v>0</v>
      </c>
      <c r="AR118" s="29">
        <f t="shared" si="75"/>
        <v>0</v>
      </c>
      <c r="AS118" s="29">
        <f t="shared" si="69"/>
        <v>0</v>
      </c>
      <c r="AT118" s="31">
        <f t="shared" si="55"/>
        <v>0</v>
      </c>
      <c r="AU118" s="31">
        <f t="shared" si="56"/>
        <v>0</v>
      </c>
      <c r="AV118" s="31">
        <f t="shared" si="57"/>
        <v>0</v>
      </c>
      <c r="AW118" s="31">
        <f t="shared" si="58"/>
        <v>0</v>
      </c>
      <c r="AX118" s="31">
        <f t="shared" si="59"/>
        <v>0</v>
      </c>
      <c r="AY118" s="31">
        <f t="shared" si="60"/>
        <v>0</v>
      </c>
      <c r="AZ118" s="31">
        <f t="shared" si="61"/>
        <v>0</v>
      </c>
      <c r="BA118" s="31">
        <f t="shared" si="62"/>
        <v>0</v>
      </c>
      <c r="BB118" s="31">
        <f t="shared" si="63"/>
        <v>0</v>
      </c>
      <c r="BC118" s="31">
        <f t="shared" si="64"/>
        <v>0</v>
      </c>
      <c r="BD118" s="31">
        <f t="shared" si="65"/>
        <v>0</v>
      </c>
      <c r="BE118" s="31">
        <f t="shared" si="66"/>
        <v>0</v>
      </c>
      <c r="BF118" s="31">
        <f t="shared" si="67"/>
        <v>0</v>
      </c>
      <c r="BG118" s="29">
        <f t="shared" si="73"/>
        <v>0</v>
      </c>
      <c r="BH118" s="29">
        <f t="shared" si="73"/>
        <v>0</v>
      </c>
      <c r="BI118" s="29">
        <f t="shared" si="73"/>
        <v>0</v>
      </c>
      <c r="BJ118" s="29">
        <f t="shared" si="73"/>
        <v>0</v>
      </c>
    </row>
    <row r="119" spans="1:62">
      <c r="A119" s="25" t="s">
        <v>135</v>
      </c>
      <c r="B119" s="25" t="s">
        <v>91</v>
      </c>
      <c r="C119" s="25" t="s">
        <v>91</v>
      </c>
      <c r="D119" s="25" t="s">
        <v>148</v>
      </c>
      <c r="E119" s="25" t="s">
        <v>47</v>
      </c>
      <c r="F119" s="25" t="s">
        <v>43</v>
      </c>
      <c r="G119" s="25" t="s">
        <v>62</v>
      </c>
      <c r="H119" s="25" t="s">
        <v>62</v>
      </c>
      <c r="I119" s="25">
        <v>2021</v>
      </c>
      <c r="J119" s="102">
        <v>0</v>
      </c>
      <c r="K119" s="102">
        <v>1</v>
      </c>
      <c r="L119" s="29">
        <v>0</v>
      </c>
      <c r="M119" s="29">
        <v>0</v>
      </c>
      <c r="N119" s="29">
        <v>0</v>
      </c>
      <c r="O119" s="29">
        <v>0</v>
      </c>
      <c r="P119" s="29">
        <v>0</v>
      </c>
      <c r="Q119" s="29">
        <v>0</v>
      </c>
      <c r="R119" s="29">
        <v>0</v>
      </c>
      <c r="S119" s="29">
        <v>0</v>
      </c>
      <c r="T119" s="29">
        <v>0</v>
      </c>
      <c r="U119" s="29">
        <v>84351.06</v>
      </c>
      <c r="V119" s="29">
        <v>332.02</v>
      </c>
      <c r="W119" s="29">
        <v>229818.08000000002</v>
      </c>
      <c r="X119" s="29">
        <f t="shared" si="41"/>
        <v>314501.16000000003</v>
      </c>
      <c r="Y119" s="29">
        <f t="shared" si="68"/>
        <v>314501.16000000003</v>
      </c>
      <c r="Z119" s="29">
        <f t="shared" si="74"/>
        <v>0</v>
      </c>
      <c r="AA119" s="29">
        <f t="shared" si="74"/>
        <v>0</v>
      </c>
      <c r="AB119" s="29">
        <f t="shared" si="74"/>
        <v>0</v>
      </c>
      <c r="AC119" s="31">
        <f t="shared" si="42"/>
        <v>0</v>
      </c>
      <c r="AD119" s="31">
        <f t="shared" si="43"/>
        <v>0</v>
      </c>
      <c r="AE119" s="31">
        <f t="shared" si="44"/>
        <v>0</v>
      </c>
      <c r="AF119" s="31">
        <f t="shared" si="45"/>
        <v>0</v>
      </c>
      <c r="AG119" s="31">
        <f t="shared" si="46"/>
        <v>0</v>
      </c>
      <c r="AH119" s="31">
        <f t="shared" si="47"/>
        <v>0</v>
      </c>
      <c r="AI119" s="31">
        <f t="shared" si="48"/>
        <v>0</v>
      </c>
      <c r="AJ119" s="31">
        <f t="shared" si="49"/>
        <v>0</v>
      </c>
      <c r="AK119" s="31">
        <f t="shared" si="50"/>
        <v>0</v>
      </c>
      <c r="AL119" s="31">
        <f t="shared" si="51"/>
        <v>0</v>
      </c>
      <c r="AM119" s="31">
        <f t="shared" si="52"/>
        <v>0</v>
      </c>
      <c r="AN119" s="31">
        <f t="shared" si="53"/>
        <v>0</v>
      </c>
      <c r="AO119" s="31">
        <f t="shared" si="54"/>
        <v>0</v>
      </c>
      <c r="AP119" s="29">
        <f t="shared" si="75"/>
        <v>0</v>
      </c>
      <c r="AQ119" s="29">
        <f t="shared" si="75"/>
        <v>0</v>
      </c>
      <c r="AR119" s="29">
        <f t="shared" si="75"/>
        <v>0</v>
      </c>
      <c r="AS119" s="29">
        <f t="shared" si="69"/>
        <v>0</v>
      </c>
      <c r="AT119" s="31">
        <f t="shared" si="55"/>
        <v>0</v>
      </c>
      <c r="AU119" s="31">
        <f t="shared" si="56"/>
        <v>0</v>
      </c>
      <c r="AV119" s="31">
        <f t="shared" si="57"/>
        <v>0</v>
      </c>
      <c r="AW119" s="31">
        <f t="shared" si="58"/>
        <v>0</v>
      </c>
      <c r="AX119" s="31">
        <f t="shared" si="59"/>
        <v>0</v>
      </c>
      <c r="AY119" s="31">
        <f t="shared" si="60"/>
        <v>0</v>
      </c>
      <c r="AZ119" s="31">
        <f t="shared" si="61"/>
        <v>0</v>
      </c>
      <c r="BA119" s="31">
        <f t="shared" si="62"/>
        <v>0</v>
      </c>
      <c r="BB119" s="31">
        <f t="shared" si="63"/>
        <v>0</v>
      </c>
      <c r="BC119" s="31">
        <f t="shared" si="64"/>
        <v>84351.06</v>
      </c>
      <c r="BD119" s="31">
        <f t="shared" si="65"/>
        <v>332.02</v>
      </c>
      <c r="BE119" s="31">
        <f t="shared" si="66"/>
        <v>229818.08000000002</v>
      </c>
      <c r="BF119" s="31">
        <f t="shared" si="67"/>
        <v>314501.16000000003</v>
      </c>
      <c r="BG119" s="29">
        <f t="shared" si="73"/>
        <v>314501.16000000003</v>
      </c>
      <c r="BH119" s="29">
        <f t="shared" si="73"/>
        <v>0</v>
      </c>
      <c r="BI119" s="29">
        <f t="shared" si="73"/>
        <v>0</v>
      </c>
      <c r="BJ119" s="29">
        <f t="shared" si="73"/>
        <v>0</v>
      </c>
    </row>
    <row r="120" spans="1:62">
      <c r="A120" s="25" t="s">
        <v>135</v>
      </c>
      <c r="B120" s="25" t="s">
        <v>86</v>
      </c>
      <c r="C120" s="25" t="s">
        <v>87</v>
      </c>
      <c r="D120" s="25" t="s">
        <v>142</v>
      </c>
      <c r="E120" s="25" t="s">
        <v>47</v>
      </c>
      <c r="F120" s="25" t="s">
        <v>43</v>
      </c>
      <c r="G120" s="25" t="s">
        <v>62</v>
      </c>
      <c r="H120" s="25" t="s">
        <v>62</v>
      </c>
      <c r="I120" s="25">
        <v>2021</v>
      </c>
      <c r="J120" s="102">
        <v>0</v>
      </c>
      <c r="K120" s="102">
        <v>1</v>
      </c>
      <c r="L120" s="29">
        <v>0</v>
      </c>
      <c r="M120" s="29">
        <v>0</v>
      </c>
      <c r="N120" s="29">
        <v>0</v>
      </c>
      <c r="O120" s="29">
        <v>0</v>
      </c>
      <c r="P120" s="29">
        <v>0</v>
      </c>
      <c r="Q120" s="29">
        <v>0</v>
      </c>
      <c r="R120" s="29">
        <v>0</v>
      </c>
      <c r="S120" s="29">
        <v>0</v>
      </c>
      <c r="T120" s="29">
        <v>0</v>
      </c>
      <c r="U120" s="29">
        <v>7975.86</v>
      </c>
      <c r="V120" s="29">
        <v>0</v>
      </c>
      <c r="W120" s="29">
        <v>0</v>
      </c>
      <c r="X120" s="29">
        <f t="shared" si="41"/>
        <v>7975.86</v>
      </c>
      <c r="Y120" s="29">
        <f t="shared" si="68"/>
        <v>7975.86</v>
      </c>
      <c r="Z120" s="29">
        <f t="shared" si="74"/>
        <v>0</v>
      </c>
      <c r="AA120" s="29">
        <f t="shared" si="74"/>
        <v>0</v>
      </c>
      <c r="AB120" s="29">
        <f t="shared" si="74"/>
        <v>0</v>
      </c>
      <c r="AC120" s="31">
        <f t="shared" si="42"/>
        <v>0</v>
      </c>
      <c r="AD120" s="31">
        <f t="shared" si="43"/>
        <v>0</v>
      </c>
      <c r="AE120" s="31">
        <f t="shared" si="44"/>
        <v>0</v>
      </c>
      <c r="AF120" s="31">
        <f t="shared" si="45"/>
        <v>0</v>
      </c>
      <c r="AG120" s="31">
        <f t="shared" si="46"/>
        <v>0</v>
      </c>
      <c r="AH120" s="31">
        <f t="shared" si="47"/>
        <v>0</v>
      </c>
      <c r="AI120" s="31">
        <f t="shared" si="48"/>
        <v>0</v>
      </c>
      <c r="AJ120" s="31">
        <f t="shared" si="49"/>
        <v>0</v>
      </c>
      <c r="AK120" s="31">
        <f t="shared" si="50"/>
        <v>0</v>
      </c>
      <c r="AL120" s="31">
        <f t="shared" si="51"/>
        <v>0</v>
      </c>
      <c r="AM120" s="31">
        <f t="shared" si="52"/>
        <v>0</v>
      </c>
      <c r="AN120" s="31">
        <f t="shared" si="53"/>
        <v>0</v>
      </c>
      <c r="AO120" s="31">
        <f t="shared" si="54"/>
        <v>0</v>
      </c>
      <c r="AP120" s="29">
        <f t="shared" si="75"/>
        <v>0</v>
      </c>
      <c r="AQ120" s="29">
        <f t="shared" si="75"/>
        <v>0</v>
      </c>
      <c r="AR120" s="29">
        <f t="shared" si="75"/>
        <v>0</v>
      </c>
      <c r="AS120" s="29">
        <f t="shared" si="69"/>
        <v>0</v>
      </c>
      <c r="AT120" s="31">
        <f t="shared" si="55"/>
        <v>0</v>
      </c>
      <c r="AU120" s="31">
        <f t="shared" si="56"/>
        <v>0</v>
      </c>
      <c r="AV120" s="31">
        <f t="shared" si="57"/>
        <v>0</v>
      </c>
      <c r="AW120" s="31">
        <f t="shared" si="58"/>
        <v>0</v>
      </c>
      <c r="AX120" s="31">
        <f t="shared" si="59"/>
        <v>0</v>
      </c>
      <c r="AY120" s="31">
        <f t="shared" si="60"/>
        <v>0</v>
      </c>
      <c r="AZ120" s="31">
        <f t="shared" si="61"/>
        <v>0</v>
      </c>
      <c r="BA120" s="31">
        <f t="shared" si="62"/>
        <v>0</v>
      </c>
      <c r="BB120" s="31">
        <f t="shared" si="63"/>
        <v>0</v>
      </c>
      <c r="BC120" s="31">
        <f t="shared" si="64"/>
        <v>7975.86</v>
      </c>
      <c r="BD120" s="31">
        <f t="shared" si="65"/>
        <v>0</v>
      </c>
      <c r="BE120" s="31">
        <f t="shared" si="66"/>
        <v>0</v>
      </c>
      <c r="BF120" s="31">
        <f t="shared" si="67"/>
        <v>7975.86</v>
      </c>
      <c r="BG120" s="29">
        <f t="shared" si="73"/>
        <v>7975.86</v>
      </c>
      <c r="BH120" s="29">
        <f t="shared" si="73"/>
        <v>0</v>
      </c>
      <c r="BI120" s="29">
        <f t="shared" si="73"/>
        <v>0</v>
      </c>
      <c r="BJ120" s="29">
        <f t="shared" si="73"/>
        <v>0</v>
      </c>
    </row>
    <row r="121" spans="1:62">
      <c r="A121" s="25" t="s">
        <v>315</v>
      </c>
      <c r="B121" s="25" t="s">
        <v>95</v>
      </c>
      <c r="C121" s="25" t="s">
        <v>102</v>
      </c>
      <c r="D121" s="25" t="s">
        <v>210</v>
      </c>
      <c r="E121" s="25" t="s">
        <v>47</v>
      </c>
      <c r="F121" s="25" t="s">
        <v>48</v>
      </c>
      <c r="G121" s="25" t="s">
        <v>62</v>
      </c>
      <c r="H121" s="25" t="s">
        <v>62</v>
      </c>
      <c r="I121" s="25">
        <v>2021</v>
      </c>
      <c r="J121" s="102">
        <v>0</v>
      </c>
      <c r="K121" s="102">
        <v>0</v>
      </c>
      <c r="L121" s="29">
        <v>0</v>
      </c>
      <c r="M121" s="29">
        <v>0</v>
      </c>
      <c r="N121" s="29">
        <v>0</v>
      </c>
      <c r="O121" s="29">
        <v>0</v>
      </c>
      <c r="P121" s="29">
        <v>0</v>
      </c>
      <c r="Q121" s="29">
        <v>0</v>
      </c>
      <c r="R121" s="29">
        <v>0</v>
      </c>
      <c r="S121" s="29">
        <v>0</v>
      </c>
      <c r="T121" s="29">
        <v>0</v>
      </c>
      <c r="U121" s="29">
        <v>3172.71</v>
      </c>
      <c r="V121" s="29">
        <v>22075.95</v>
      </c>
      <c r="W121" s="29">
        <v>187192.87</v>
      </c>
      <c r="X121" s="29">
        <f t="shared" si="41"/>
        <v>212441.53</v>
      </c>
      <c r="Y121" s="29">
        <f t="shared" si="68"/>
        <v>212441.53</v>
      </c>
      <c r="Z121" s="29">
        <f t="shared" si="74"/>
        <v>0</v>
      </c>
      <c r="AA121" s="29">
        <f t="shared" si="74"/>
        <v>0</v>
      </c>
      <c r="AB121" s="29">
        <f t="shared" si="74"/>
        <v>0</v>
      </c>
      <c r="AC121" s="31">
        <f t="shared" si="42"/>
        <v>0</v>
      </c>
      <c r="AD121" s="31">
        <f t="shared" si="43"/>
        <v>0</v>
      </c>
      <c r="AE121" s="31">
        <f t="shared" si="44"/>
        <v>0</v>
      </c>
      <c r="AF121" s="31">
        <f t="shared" si="45"/>
        <v>0</v>
      </c>
      <c r="AG121" s="31">
        <f t="shared" si="46"/>
        <v>0</v>
      </c>
      <c r="AH121" s="31">
        <f t="shared" si="47"/>
        <v>0</v>
      </c>
      <c r="AI121" s="31">
        <f t="shared" si="48"/>
        <v>0</v>
      </c>
      <c r="AJ121" s="31">
        <f t="shared" si="49"/>
        <v>0</v>
      </c>
      <c r="AK121" s="31">
        <f t="shared" si="50"/>
        <v>0</v>
      </c>
      <c r="AL121" s="31">
        <f t="shared" si="51"/>
        <v>0</v>
      </c>
      <c r="AM121" s="31">
        <f t="shared" si="52"/>
        <v>0</v>
      </c>
      <c r="AN121" s="31">
        <f t="shared" si="53"/>
        <v>0</v>
      </c>
      <c r="AO121" s="31">
        <f t="shared" si="54"/>
        <v>0</v>
      </c>
      <c r="AP121" s="29">
        <f t="shared" si="75"/>
        <v>0</v>
      </c>
      <c r="AQ121" s="29">
        <f t="shared" si="75"/>
        <v>0</v>
      </c>
      <c r="AR121" s="29">
        <f t="shared" si="75"/>
        <v>0</v>
      </c>
      <c r="AS121" s="29">
        <f t="shared" si="69"/>
        <v>0</v>
      </c>
      <c r="AT121" s="31">
        <f t="shared" si="55"/>
        <v>0</v>
      </c>
      <c r="AU121" s="31">
        <f t="shared" si="56"/>
        <v>0</v>
      </c>
      <c r="AV121" s="31">
        <f t="shared" si="57"/>
        <v>0</v>
      </c>
      <c r="AW121" s="31">
        <f t="shared" si="58"/>
        <v>0</v>
      </c>
      <c r="AX121" s="31">
        <f t="shared" si="59"/>
        <v>0</v>
      </c>
      <c r="AY121" s="31">
        <f t="shared" si="60"/>
        <v>0</v>
      </c>
      <c r="AZ121" s="31">
        <f t="shared" si="61"/>
        <v>0</v>
      </c>
      <c r="BA121" s="31">
        <f t="shared" si="62"/>
        <v>0</v>
      </c>
      <c r="BB121" s="31">
        <f t="shared" si="63"/>
        <v>0</v>
      </c>
      <c r="BC121" s="31">
        <f t="shared" si="64"/>
        <v>0</v>
      </c>
      <c r="BD121" s="31">
        <f t="shared" si="65"/>
        <v>0</v>
      </c>
      <c r="BE121" s="31">
        <f t="shared" si="66"/>
        <v>0</v>
      </c>
      <c r="BF121" s="31">
        <f t="shared" si="67"/>
        <v>0</v>
      </c>
      <c r="BG121" s="29">
        <f t="shared" si="73"/>
        <v>0</v>
      </c>
      <c r="BH121" s="29">
        <f t="shared" si="73"/>
        <v>0</v>
      </c>
      <c r="BI121" s="29">
        <f t="shared" si="73"/>
        <v>0</v>
      </c>
      <c r="BJ121" s="29">
        <f t="shared" si="73"/>
        <v>0</v>
      </c>
    </row>
    <row r="122" spans="1:62">
      <c r="A122" s="25" t="s">
        <v>135</v>
      </c>
      <c r="B122" s="25" t="s">
        <v>91</v>
      </c>
      <c r="C122" s="25" t="s">
        <v>91</v>
      </c>
      <c r="D122" s="25" t="s">
        <v>149</v>
      </c>
      <c r="E122" s="25" t="s">
        <v>47</v>
      </c>
      <c r="F122" s="25" t="s">
        <v>49</v>
      </c>
      <c r="G122" s="25" t="s">
        <v>62</v>
      </c>
      <c r="H122" s="25" t="s">
        <v>62</v>
      </c>
      <c r="I122" s="25">
        <v>2021</v>
      </c>
      <c r="J122" s="102">
        <v>0</v>
      </c>
      <c r="K122" s="102">
        <v>0</v>
      </c>
      <c r="L122" s="29">
        <v>0</v>
      </c>
      <c r="M122" s="29">
        <v>0</v>
      </c>
      <c r="N122" s="29">
        <v>0</v>
      </c>
      <c r="O122" s="29">
        <v>0</v>
      </c>
      <c r="P122" s="29">
        <v>0</v>
      </c>
      <c r="Q122" s="29">
        <v>0</v>
      </c>
      <c r="R122" s="29">
        <v>0</v>
      </c>
      <c r="S122" s="29">
        <v>0</v>
      </c>
      <c r="T122" s="29">
        <v>0</v>
      </c>
      <c r="U122" s="29">
        <v>217775.16</v>
      </c>
      <c r="V122" s="29">
        <v>416380.56</v>
      </c>
      <c r="W122" s="29">
        <v>353266.66000000003</v>
      </c>
      <c r="X122" s="29">
        <f t="shared" si="41"/>
        <v>987422.38</v>
      </c>
      <c r="Y122" s="29">
        <f t="shared" si="68"/>
        <v>987422.38</v>
      </c>
      <c r="Z122" s="29">
        <f t="shared" si="74"/>
        <v>0</v>
      </c>
      <c r="AA122" s="29">
        <f t="shared" si="74"/>
        <v>0</v>
      </c>
      <c r="AB122" s="29">
        <f t="shared" si="74"/>
        <v>0</v>
      </c>
      <c r="AC122" s="31">
        <f t="shared" si="42"/>
        <v>0</v>
      </c>
      <c r="AD122" s="31">
        <f t="shared" si="43"/>
        <v>0</v>
      </c>
      <c r="AE122" s="31">
        <f t="shared" si="44"/>
        <v>0</v>
      </c>
      <c r="AF122" s="31">
        <f t="shared" si="45"/>
        <v>0</v>
      </c>
      <c r="AG122" s="31">
        <f t="shared" si="46"/>
        <v>0</v>
      </c>
      <c r="AH122" s="31">
        <f t="shared" si="47"/>
        <v>0</v>
      </c>
      <c r="AI122" s="31">
        <f t="shared" si="48"/>
        <v>0</v>
      </c>
      <c r="AJ122" s="31">
        <f t="shared" si="49"/>
        <v>0</v>
      </c>
      <c r="AK122" s="31">
        <f t="shared" si="50"/>
        <v>0</v>
      </c>
      <c r="AL122" s="31">
        <f t="shared" si="51"/>
        <v>0</v>
      </c>
      <c r="AM122" s="31">
        <f t="shared" si="52"/>
        <v>0</v>
      </c>
      <c r="AN122" s="31">
        <f t="shared" si="53"/>
        <v>0</v>
      </c>
      <c r="AO122" s="31">
        <f t="shared" si="54"/>
        <v>0</v>
      </c>
      <c r="AP122" s="29">
        <f t="shared" si="75"/>
        <v>0</v>
      </c>
      <c r="AQ122" s="29">
        <f t="shared" si="75"/>
        <v>0</v>
      </c>
      <c r="AR122" s="29">
        <f t="shared" si="75"/>
        <v>0</v>
      </c>
      <c r="AS122" s="29">
        <f t="shared" si="69"/>
        <v>0</v>
      </c>
      <c r="AT122" s="31">
        <f t="shared" si="55"/>
        <v>0</v>
      </c>
      <c r="AU122" s="31">
        <f t="shared" si="56"/>
        <v>0</v>
      </c>
      <c r="AV122" s="31">
        <f t="shared" si="57"/>
        <v>0</v>
      </c>
      <c r="AW122" s="31">
        <f t="shared" si="58"/>
        <v>0</v>
      </c>
      <c r="AX122" s="31">
        <f t="shared" si="59"/>
        <v>0</v>
      </c>
      <c r="AY122" s="31">
        <f t="shared" si="60"/>
        <v>0</v>
      </c>
      <c r="AZ122" s="31">
        <f t="shared" si="61"/>
        <v>0</v>
      </c>
      <c r="BA122" s="31">
        <f t="shared" si="62"/>
        <v>0</v>
      </c>
      <c r="BB122" s="31">
        <f t="shared" si="63"/>
        <v>0</v>
      </c>
      <c r="BC122" s="31">
        <f t="shared" si="64"/>
        <v>0</v>
      </c>
      <c r="BD122" s="31">
        <f t="shared" si="65"/>
        <v>0</v>
      </c>
      <c r="BE122" s="31">
        <f t="shared" si="66"/>
        <v>0</v>
      </c>
      <c r="BF122" s="31">
        <f t="shared" si="67"/>
        <v>0</v>
      </c>
      <c r="BG122" s="29">
        <f t="shared" si="73"/>
        <v>0</v>
      </c>
      <c r="BH122" s="29">
        <f t="shared" si="73"/>
        <v>0</v>
      </c>
      <c r="BI122" s="29">
        <f t="shared" si="73"/>
        <v>0</v>
      </c>
      <c r="BJ122" s="29">
        <f t="shared" si="73"/>
        <v>0</v>
      </c>
    </row>
    <row r="123" spans="1:62">
      <c r="A123" s="25" t="s">
        <v>135</v>
      </c>
      <c r="B123" s="25" t="s">
        <v>91</v>
      </c>
      <c r="C123" s="25" t="s">
        <v>91</v>
      </c>
      <c r="D123" s="25" t="s">
        <v>149</v>
      </c>
      <c r="E123" s="25" t="s">
        <v>47</v>
      </c>
      <c r="F123" s="25" t="s">
        <v>48</v>
      </c>
      <c r="G123" s="25" t="s">
        <v>62</v>
      </c>
      <c r="H123" s="25" t="s">
        <v>62</v>
      </c>
      <c r="I123" s="25">
        <v>2021</v>
      </c>
      <c r="J123" s="102">
        <v>0</v>
      </c>
      <c r="K123" s="102">
        <v>0</v>
      </c>
      <c r="L123" s="29">
        <v>0</v>
      </c>
      <c r="M123" s="29">
        <v>0</v>
      </c>
      <c r="N123" s="29">
        <v>0</v>
      </c>
      <c r="O123" s="29">
        <v>0</v>
      </c>
      <c r="P123" s="29">
        <v>0</v>
      </c>
      <c r="Q123" s="29">
        <v>0</v>
      </c>
      <c r="R123" s="29">
        <v>0</v>
      </c>
      <c r="S123" s="29">
        <v>0</v>
      </c>
      <c r="T123" s="29">
        <v>0</v>
      </c>
      <c r="U123" s="29">
        <v>286413.44999999995</v>
      </c>
      <c r="V123" s="29">
        <v>661797.86</v>
      </c>
      <c r="W123" s="29">
        <v>712900.61</v>
      </c>
      <c r="X123" s="29">
        <f t="shared" si="41"/>
        <v>1661111.92</v>
      </c>
      <c r="Y123" s="29">
        <f t="shared" si="68"/>
        <v>1661111.92</v>
      </c>
      <c r="Z123" s="29">
        <f t="shared" si="74"/>
        <v>0</v>
      </c>
      <c r="AA123" s="29">
        <f t="shared" si="74"/>
        <v>0</v>
      </c>
      <c r="AB123" s="29">
        <f t="shared" si="74"/>
        <v>0</v>
      </c>
      <c r="AC123" s="31">
        <f t="shared" si="42"/>
        <v>0</v>
      </c>
      <c r="AD123" s="31">
        <f t="shared" si="43"/>
        <v>0</v>
      </c>
      <c r="AE123" s="31">
        <f t="shared" si="44"/>
        <v>0</v>
      </c>
      <c r="AF123" s="31">
        <f t="shared" si="45"/>
        <v>0</v>
      </c>
      <c r="AG123" s="31">
        <f t="shared" si="46"/>
        <v>0</v>
      </c>
      <c r="AH123" s="31">
        <f t="shared" si="47"/>
        <v>0</v>
      </c>
      <c r="AI123" s="31">
        <f t="shared" si="48"/>
        <v>0</v>
      </c>
      <c r="AJ123" s="31">
        <f t="shared" si="49"/>
        <v>0</v>
      </c>
      <c r="AK123" s="31">
        <f t="shared" si="50"/>
        <v>0</v>
      </c>
      <c r="AL123" s="31">
        <f t="shared" si="51"/>
        <v>0</v>
      </c>
      <c r="AM123" s="31">
        <f t="shared" si="52"/>
        <v>0</v>
      </c>
      <c r="AN123" s="31">
        <f t="shared" si="53"/>
        <v>0</v>
      </c>
      <c r="AO123" s="31">
        <f t="shared" si="54"/>
        <v>0</v>
      </c>
      <c r="AP123" s="29">
        <f t="shared" si="75"/>
        <v>0</v>
      </c>
      <c r="AQ123" s="29">
        <f t="shared" si="75"/>
        <v>0</v>
      </c>
      <c r="AR123" s="29">
        <f t="shared" si="75"/>
        <v>0</v>
      </c>
      <c r="AS123" s="29">
        <f t="shared" si="69"/>
        <v>0</v>
      </c>
      <c r="AT123" s="31">
        <f t="shared" si="55"/>
        <v>0</v>
      </c>
      <c r="AU123" s="31">
        <f t="shared" si="56"/>
        <v>0</v>
      </c>
      <c r="AV123" s="31">
        <f t="shared" si="57"/>
        <v>0</v>
      </c>
      <c r="AW123" s="31">
        <f t="shared" si="58"/>
        <v>0</v>
      </c>
      <c r="AX123" s="31">
        <f t="shared" si="59"/>
        <v>0</v>
      </c>
      <c r="AY123" s="31">
        <f t="shared" si="60"/>
        <v>0</v>
      </c>
      <c r="AZ123" s="31">
        <f t="shared" si="61"/>
        <v>0</v>
      </c>
      <c r="BA123" s="31">
        <f t="shared" si="62"/>
        <v>0</v>
      </c>
      <c r="BB123" s="31">
        <f t="shared" si="63"/>
        <v>0</v>
      </c>
      <c r="BC123" s="31">
        <f t="shared" si="64"/>
        <v>0</v>
      </c>
      <c r="BD123" s="31">
        <f t="shared" si="65"/>
        <v>0</v>
      </c>
      <c r="BE123" s="31">
        <f t="shared" si="66"/>
        <v>0</v>
      </c>
      <c r="BF123" s="31">
        <f t="shared" si="67"/>
        <v>0</v>
      </c>
      <c r="BG123" s="29">
        <f t="shared" si="73"/>
        <v>0</v>
      </c>
      <c r="BH123" s="29">
        <f t="shared" si="73"/>
        <v>0</v>
      </c>
      <c r="BI123" s="29">
        <f t="shared" si="73"/>
        <v>0</v>
      </c>
      <c r="BJ123" s="29">
        <f t="shared" si="73"/>
        <v>0</v>
      </c>
    </row>
    <row r="124" spans="1:62">
      <c r="A124" s="25" t="s">
        <v>135</v>
      </c>
      <c r="B124" s="25" t="s">
        <v>91</v>
      </c>
      <c r="C124" s="25" t="s">
        <v>91</v>
      </c>
      <c r="D124" s="25" t="s">
        <v>149</v>
      </c>
      <c r="E124" s="25" t="s">
        <v>47</v>
      </c>
      <c r="F124" s="25" t="s">
        <v>43</v>
      </c>
      <c r="G124" s="25" t="s">
        <v>62</v>
      </c>
      <c r="H124" s="25" t="s">
        <v>62</v>
      </c>
      <c r="I124" s="25">
        <v>2021</v>
      </c>
      <c r="J124" s="102">
        <v>0</v>
      </c>
      <c r="K124" s="102">
        <v>1</v>
      </c>
      <c r="L124" s="29">
        <v>0</v>
      </c>
      <c r="M124" s="29">
        <v>0</v>
      </c>
      <c r="N124" s="29">
        <v>0</v>
      </c>
      <c r="O124" s="29">
        <v>0</v>
      </c>
      <c r="P124" s="29">
        <v>0</v>
      </c>
      <c r="Q124" s="29">
        <v>0</v>
      </c>
      <c r="R124" s="29">
        <v>0</v>
      </c>
      <c r="S124" s="29">
        <v>0</v>
      </c>
      <c r="T124" s="29">
        <v>0</v>
      </c>
      <c r="U124" s="29">
        <v>1492078.06</v>
      </c>
      <c r="V124" s="29">
        <v>1534603.31</v>
      </c>
      <c r="W124" s="29">
        <v>507171.43</v>
      </c>
      <c r="X124" s="29">
        <f t="shared" si="41"/>
        <v>3533852.8000000003</v>
      </c>
      <c r="Y124" s="29">
        <f t="shared" si="68"/>
        <v>3533852.8000000003</v>
      </c>
      <c r="Z124" s="29">
        <f t="shared" si="74"/>
        <v>0</v>
      </c>
      <c r="AA124" s="29">
        <f t="shared" si="74"/>
        <v>0</v>
      </c>
      <c r="AB124" s="29">
        <f t="shared" si="74"/>
        <v>0</v>
      </c>
      <c r="AC124" s="31">
        <f t="shared" si="42"/>
        <v>0</v>
      </c>
      <c r="AD124" s="31">
        <f t="shared" si="43"/>
        <v>0</v>
      </c>
      <c r="AE124" s="31">
        <f t="shared" si="44"/>
        <v>0</v>
      </c>
      <c r="AF124" s="31">
        <f t="shared" si="45"/>
        <v>0</v>
      </c>
      <c r="AG124" s="31">
        <f t="shared" si="46"/>
        <v>0</v>
      </c>
      <c r="AH124" s="31">
        <f t="shared" si="47"/>
        <v>0</v>
      </c>
      <c r="AI124" s="31">
        <f t="shared" si="48"/>
        <v>0</v>
      </c>
      <c r="AJ124" s="31">
        <f t="shared" si="49"/>
        <v>0</v>
      </c>
      <c r="AK124" s="31">
        <f t="shared" si="50"/>
        <v>0</v>
      </c>
      <c r="AL124" s="31">
        <f t="shared" si="51"/>
        <v>0</v>
      </c>
      <c r="AM124" s="31">
        <f t="shared" si="52"/>
        <v>0</v>
      </c>
      <c r="AN124" s="31">
        <f t="shared" si="53"/>
        <v>0</v>
      </c>
      <c r="AO124" s="31">
        <f t="shared" si="54"/>
        <v>0</v>
      </c>
      <c r="AP124" s="29">
        <f t="shared" si="75"/>
        <v>0</v>
      </c>
      <c r="AQ124" s="29">
        <f t="shared" si="75"/>
        <v>0</v>
      </c>
      <c r="AR124" s="29">
        <f t="shared" si="75"/>
        <v>0</v>
      </c>
      <c r="AS124" s="29">
        <f t="shared" si="69"/>
        <v>0</v>
      </c>
      <c r="AT124" s="31">
        <f t="shared" si="55"/>
        <v>0</v>
      </c>
      <c r="AU124" s="31">
        <f t="shared" si="56"/>
        <v>0</v>
      </c>
      <c r="AV124" s="31">
        <f t="shared" si="57"/>
        <v>0</v>
      </c>
      <c r="AW124" s="31">
        <f t="shared" si="58"/>
        <v>0</v>
      </c>
      <c r="AX124" s="31">
        <f t="shared" si="59"/>
        <v>0</v>
      </c>
      <c r="AY124" s="31">
        <f t="shared" si="60"/>
        <v>0</v>
      </c>
      <c r="AZ124" s="31">
        <f t="shared" si="61"/>
        <v>0</v>
      </c>
      <c r="BA124" s="31">
        <f t="shared" si="62"/>
        <v>0</v>
      </c>
      <c r="BB124" s="31">
        <f t="shared" si="63"/>
        <v>0</v>
      </c>
      <c r="BC124" s="31">
        <f t="shared" si="64"/>
        <v>1492078.06</v>
      </c>
      <c r="BD124" s="31">
        <f t="shared" si="65"/>
        <v>1534603.31</v>
      </c>
      <c r="BE124" s="31">
        <f t="shared" si="66"/>
        <v>507171.43</v>
      </c>
      <c r="BF124" s="31">
        <f t="shared" si="67"/>
        <v>3533852.8000000003</v>
      </c>
      <c r="BG124" s="29">
        <f t="shared" si="73"/>
        <v>3533852.8000000003</v>
      </c>
      <c r="BH124" s="29">
        <f t="shared" si="73"/>
        <v>0</v>
      </c>
      <c r="BI124" s="29">
        <f t="shared" si="73"/>
        <v>0</v>
      </c>
      <c r="BJ124" s="29">
        <f t="shared" si="73"/>
        <v>0</v>
      </c>
    </row>
    <row r="125" spans="1:62">
      <c r="A125" s="25" t="s">
        <v>135</v>
      </c>
      <c r="B125" s="25" t="s">
        <v>91</v>
      </c>
      <c r="C125" s="25" t="s">
        <v>91</v>
      </c>
      <c r="D125" s="25" t="s">
        <v>150</v>
      </c>
      <c r="E125" s="25" t="s">
        <v>44</v>
      </c>
      <c r="F125" s="25" t="s">
        <v>45</v>
      </c>
      <c r="G125" s="25" t="s">
        <v>348</v>
      </c>
      <c r="H125" s="25" t="s">
        <v>60</v>
      </c>
      <c r="I125" s="25">
        <v>2021</v>
      </c>
      <c r="J125" s="102">
        <v>0.47784834680000005</v>
      </c>
      <c r="K125" s="102">
        <v>0.15089759249999998</v>
      </c>
      <c r="L125" s="29">
        <v>0</v>
      </c>
      <c r="M125" s="29">
        <v>0</v>
      </c>
      <c r="N125" s="29">
        <v>0</v>
      </c>
      <c r="O125" s="29">
        <v>0</v>
      </c>
      <c r="P125" s="29">
        <v>0</v>
      </c>
      <c r="Q125" s="29">
        <v>0</v>
      </c>
      <c r="R125" s="29">
        <v>0</v>
      </c>
      <c r="S125" s="29">
        <v>0</v>
      </c>
      <c r="T125" s="29">
        <v>0</v>
      </c>
      <c r="U125" s="29">
        <v>16565.169999999998</v>
      </c>
      <c r="V125" s="29">
        <v>184.58</v>
      </c>
      <c r="W125" s="29">
        <v>61.9</v>
      </c>
      <c r="X125" s="29">
        <f t="shared" si="41"/>
        <v>16811.650000000001</v>
      </c>
      <c r="Y125" s="29">
        <f t="shared" si="68"/>
        <v>16811.650000000001</v>
      </c>
      <c r="Z125" s="29">
        <f t="shared" si="74"/>
        <v>0</v>
      </c>
      <c r="AA125" s="29">
        <f t="shared" si="74"/>
        <v>0</v>
      </c>
      <c r="AB125" s="29">
        <f t="shared" si="74"/>
        <v>0</v>
      </c>
      <c r="AC125" s="31">
        <f t="shared" si="42"/>
        <v>0</v>
      </c>
      <c r="AD125" s="31">
        <f t="shared" si="43"/>
        <v>0</v>
      </c>
      <c r="AE125" s="31">
        <f t="shared" si="44"/>
        <v>0</v>
      </c>
      <c r="AF125" s="31">
        <f t="shared" si="45"/>
        <v>0</v>
      </c>
      <c r="AG125" s="31">
        <f t="shared" si="46"/>
        <v>0</v>
      </c>
      <c r="AH125" s="31">
        <f t="shared" si="47"/>
        <v>0</v>
      </c>
      <c r="AI125" s="31">
        <f t="shared" si="48"/>
        <v>0</v>
      </c>
      <c r="AJ125" s="31">
        <f t="shared" si="49"/>
        <v>0</v>
      </c>
      <c r="AK125" s="31">
        <f t="shared" si="50"/>
        <v>0</v>
      </c>
      <c r="AL125" s="31">
        <f t="shared" si="51"/>
        <v>7915.6390989609563</v>
      </c>
      <c r="AM125" s="31">
        <f t="shared" si="52"/>
        <v>88.201247852344011</v>
      </c>
      <c r="AN125" s="31">
        <f t="shared" si="53"/>
        <v>29.578812666920001</v>
      </c>
      <c r="AO125" s="31">
        <f t="shared" si="54"/>
        <v>8033.4191594802205</v>
      </c>
      <c r="AP125" s="29">
        <f t="shared" si="75"/>
        <v>8033.4191594802205</v>
      </c>
      <c r="AQ125" s="29">
        <f t="shared" si="75"/>
        <v>0</v>
      </c>
      <c r="AR125" s="29">
        <f t="shared" si="75"/>
        <v>0</v>
      </c>
      <c r="AS125" s="29">
        <f t="shared" si="69"/>
        <v>0</v>
      </c>
      <c r="AT125" s="31">
        <f t="shared" si="55"/>
        <v>0</v>
      </c>
      <c r="AU125" s="31">
        <f t="shared" si="56"/>
        <v>0</v>
      </c>
      <c r="AV125" s="31">
        <f t="shared" si="57"/>
        <v>0</v>
      </c>
      <c r="AW125" s="31">
        <f t="shared" si="58"/>
        <v>0</v>
      </c>
      <c r="AX125" s="31">
        <f t="shared" si="59"/>
        <v>0</v>
      </c>
      <c r="AY125" s="31">
        <f t="shared" si="60"/>
        <v>0</v>
      </c>
      <c r="AZ125" s="31">
        <f t="shared" si="61"/>
        <v>0</v>
      </c>
      <c r="BA125" s="31">
        <f t="shared" si="62"/>
        <v>0</v>
      </c>
      <c r="BB125" s="31">
        <f t="shared" si="63"/>
        <v>0</v>
      </c>
      <c r="BC125" s="31">
        <f t="shared" si="64"/>
        <v>2499.6442723532246</v>
      </c>
      <c r="BD125" s="31">
        <f t="shared" si="65"/>
        <v>27.852677623649999</v>
      </c>
      <c r="BE125" s="31">
        <f t="shared" si="66"/>
        <v>9.3405609757499981</v>
      </c>
      <c r="BF125" s="31">
        <f t="shared" si="67"/>
        <v>2536.8375109526246</v>
      </c>
      <c r="BG125" s="29">
        <f t="shared" si="73"/>
        <v>2536.8375109526246</v>
      </c>
      <c r="BH125" s="29">
        <f t="shared" si="73"/>
        <v>0</v>
      </c>
      <c r="BI125" s="29">
        <f t="shared" si="73"/>
        <v>0</v>
      </c>
      <c r="BJ125" s="29">
        <f t="shared" si="73"/>
        <v>0</v>
      </c>
    </row>
    <row r="126" spans="1:62">
      <c r="A126" s="25" t="s">
        <v>135</v>
      </c>
      <c r="B126" s="25" t="s">
        <v>91</v>
      </c>
      <c r="C126" s="25" t="s">
        <v>91</v>
      </c>
      <c r="D126" s="25" t="s">
        <v>150</v>
      </c>
      <c r="E126" s="25" t="s">
        <v>47</v>
      </c>
      <c r="F126" s="25" t="s">
        <v>43</v>
      </c>
      <c r="G126" s="25" t="s">
        <v>62</v>
      </c>
      <c r="H126" s="25" t="s">
        <v>62</v>
      </c>
      <c r="I126" s="25">
        <v>2021</v>
      </c>
      <c r="J126" s="102">
        <v>0</v>
      </c>
      <c r="K126" s="102">
        <v>1</v>
      </c>
      <c r="L126" s="29">
        <v>0</v>
      </c>
      <c r="M126" s="29">
        <v>0</v>
      </c>
      <c r="N126" s="29">
        <v>0</v>
      </c>
      <c r="O126" s="29">
        <v>0</v>
      </c>
      <c r="P126" s="29">
        <v>0</v>
      </c>
      <c r="Q126" s="29">
        <v>0</v>
      </c>
      <c r="R126" s="29">
        <v>0</v>
      </c>
      <c r="S126" s="29">
        <v>0</v>
      </c>
      <c r="T126" s="29">
        <v>0</v>
      </c>
      <c r="U126" s="29">
        <v>682100.29</v>
      </c>
      <c r="V126" s="29">
        <v>2604.9</v>
      </c>
      <c r="W126" s="29">
        <v>1400.83</v>
      </c>
      <c r="X126" s="29">
        <f t="shared" si="41"/>
        <v>686106.02</v>
      </c>
      <c r="Y126" s="29">
        <f t="shared" si="68"/>
        <v>686106.02</v>
      </c>
      <c r="Z126" s="29">
        <f t="shared" si="74"/>
        <v>0</v>
      </c>
      <c r="AA126" s="29">
        <f t="shared" si="74"/>
        <v>0</v>
      </c>
      <c r="AB126" s="29">
        <f t="shared" si="74"/>
        <v>0</v>
      </c>
      <c r="AC126" s="31">
        <f t="shared" si="42"/>
        <v>0</v>
      </c>
      <c r="AD126" s="31">
        <f t="shared" si="43"/>
        <v>0</v>
      </c>
      <c r="AE126" s="31">
        <f t="shared" si="44"/>
        <v>0</v>
      </c>
      <c r="AF126" s="31">
        <f t="shared" si="45"/>
        <v>0</v>
      </c>
      <c r="AG126" s="31">
        <f t="shared" si="46"/>
        <v>0</v>
      </c>
      <c r="AH126" s="31">
        <f t="shared" si="47"/>
        <v>0</v>
      </c>
      <c r="AI126" s="31">
        <f t="shared" si="48"/>
        <v>0</v>
      </c>
      <c r="AJ126" s="31">
        <f t="shared" si="49"/>
        <v>0</v>
      </c>
      <c r="AK126" s="31">
        <f t="shared" si="50"/>
        <v>0</v>
      </c>
      <c r="AL126" s="31">
        <f t="shared" si="51"/>
        <v>0</v>
      </c>
      <c r="AM126" s="31">
        <f t="shared" si="52"/>
        <v>0</v>
      </c>
      <c r="AN126" s="31">
        <f t="shared" si="53"/>
        <v>0</v>
      </c>
      <c r="AO126" s="31">
        <f t="shared" si="54"/>
        <v>0</v>
      </c>
      <c r="AP126" s="29">
        <f t="shared" si="75"/>
        <v>0</v>
      </c>
      <c r="AQ126" s="29">
        <f t="shared" si="75"/>
        <v>0</v>
      </c>
      <c r="AR126" s="29">
        <f t="shared" si="75"/>
        <v>0</v>
      </c>
      <c r="AS126" s="29">
        <f t="shared" si="69"/>
        <v>0</v>
      </c>
      <c r="AT126" s="31">
        <f t="shared" si="55"/>
        <v>0</v>
      </c>
      <c r="AU126" s="31">
        <f t="shared" si="56"/>
        <v>0</v>
      </c>
      <c r="AV126" s="31">
        <f t="shared" si="57"/>
        <v>0</v>
      </c>
      <c r="AW126" s="31">
        <f t="shared" si="58"/>
        <v>0</v>
      </c>
      <c r="AX126" s="31">
        <f t="shared" si="59"/>
        <v>0</v>
      </c>
      <c r="AY126" s="31">
        <f t="shared" si="60"/>
        <v>0</v>
      </c>
      <c r="AZ126" s="31">
        <f t="shared" si="61"/>
        <v>0</v>
      </c>
      <c r="BA126" s="31">
        <f t="shared" si="62"/>
        <v>0</v>
      </c>
      <c r="BB126" s="31">
        <f t="shared" si="63"/>
        <v>0</v>
      </c>
      <c r="BC126" s="31">
        <f t="shared" si="64"/>
        <v>682100.29</v>
      </c>
      <c r="BD126" s="31">
        <f t="shared" si="65"/>
        <v>2604.9</v>
      </c>
      <c r="BE126" s="31">
        <f t="shared" si="66"/>
        <v>1400.83</v>
      </c>
      <c r="BF126" s="31">
        <f t="shared" si="67"/>
        <v>686106.02</v>
      </c>
      <c r="BG126" s="29">
        <f t="shared" si="73"/>
        <v>686106.02</v>
      </c>
      <c r="BH126" s="29">
        <f t="shared" si="73"/>
        <v>0</v>
      </c>
      <c r="BI126" s="29">
        <f t="shared" si="73"/>
        <v>0</v>
      </c>
      <c r="BJ126" s="29">
        <f t="shared" si="73"/>
        <v>0</v>
      </c>
    </row>
    <row r="127" spans="1:62">
      <c r="A127" s="25" t="s">
        <v>135</v>
      </c>
      <c r="B127" s="25" t="s">
        <v>91</v>
      </c>
      <c r="C127" s="25" t="s">
        <v>91</v>
      </c>
      <c r="D127" s="25" t="s">
        <v>151</v>
      </c>
      <c r="E127" s="25" t="s">
        <v>47</v>
      </c>
      <c r="F127" s="25" t="s">
        <v>43</v>
      </c>
      <c r="G127" s="25" t="s">
        <v>62</v>
      </c>
      <c r="H127" s="25" t="s">
        <v>62</v>
      </c>
      <c r="I127" s="25">
        <v>2021</v>
      </c>
      <c r="J127" s="102">
        <v>0</v>
      </c>
      <c r="K127" s="102">
        <v>1</v>
      </c>
      <c r="L127" s="29">
        <v>0</v>
      </c>
      <c r="M127" s="29">
        <v>0</v>
      </c>
      <c r="N127" s="29">
        <v>0</v>
      </c>
      <c r="O127" s="29">
        <v>0</v>
      </c>
      <c r="P127" s="29">
        <v>0</v>
      </c>
      <c r="Q127" s="29">
        <v>0</v>
      </c>
      <c r="R127" s="29">
        <v>0</v>
      </c>
      <c r="S127" s="29">
        <v>0</v>
      </c>
      <c r="T127" s="29">
        <v>0</v>
      </c>
      <c r="U127" s="29">
        <v>17302.21</v>
      </c>
      <c r="V127" s="29">
        <v>6562.24</v>
      </c>
      <c r="W127" s="29">
        <v>6737.96</v>
      </c>
      <c r="X127" s="29">
        <f t="shared" si="41"/>
        <v>30602.409999999996</v>
      </c>
      <c r="Y127" s="29">
        <f t="shared" si="68"/>
        <v>30602.409999999996</v>
      </c>
      <c r="Z127" s="29">
        <f t="shared" si="74"/>
        <v>0</v>
      </c>
      <c r="AA127" s="29">
        <f t="shared" si="74"/>
        <v>0</v>
      </c>
      <c r="AB127" s="29">
        <f t="shared" si="74"/>
        <v>0</v>
      </c>
      <c r="AC127" s="31">
        <f t="shared" si="42"/>
        <v>0</v>
      </c>
      <c r="AD127" s="31">
        <f t="shared" si="43"/>
        <v>0</v>
      </c>
      <c r="AE127" s="31">
        <f t="shared" si="44"/>
        <v>0</v>
      </c>
      <c r="AF127" s="31">
        <f t="shared" si="45"/>
        <v>0</v>
      </c>
      <c r="AG127" s="31">
        <f t="shared" si="46"/>
        <v>0</v>
      </c>
      <c r="AH127" s="31">
        <f t="shared" si="47"/>
        <v>0</v>
      </c>
      <c r="AI127" s="31">
        <f t="shared" si="48"/>
        <v>0</v>
      </c>
      <c r="AJ127" s="31">
        <f t="shared" si="49"/>
        <v>0</v>
      </c>
      <c r="AK127" s="31">
        <f t="shared" si="50"/>
        <v>0</v>
      </c>
      <c r="AL127" s="31">
        <f t="shared" si="51"/>
        <v>0</v>
      </c>
      <c r="AM127" s="31">
        <f t="shared" si="52"/>
        <v>0</v>
      </c>
      <c r="AN127" s="31">
        <f t="shared" si="53"/>
        <v>0</v>
      </c>
      <c r="AO127" s="31">
        <f t="shared" si="54"/>
        <v>0</v>
      </c>
      <c r="AP127" s="29">
        <f t="shared" si="75"/>
        <v>0</v>
      </c>
      <c r="AQ127" s="29">
        <f t="shared" si="75"/>
        <v>0</v>
      </c>
      <c r="AR127" s="29">
        <f t="shared" si="75"/>
        <v>0</v>
      </c>
      <c r="AS127" s="29">
        <f t="shared" si="69"/>
        <v>0</v>
      </c>
      <c r="AT127" s="31">
        <f t="shared" si="55"/>
        <v>0</v>
      </c>
      <c r="AU127" s="31">
        <f t="shared" si="56"/>
        <v>0</v>
      </c>
      <c r="AV127" s="31">
        <f t="shared" si="57"/>
        <v>0</v>
      </c>
      <c r="AW127" s="31">
        <f t="shared" si="58"/>
        <v>0</v>
      </c>
      <c r="AX127" s="31">
        <f t="shared" si="59"/>
        <v>0</v>
      </c>
      <c r="AY127" s="31">
        <f t="shared" si="60"/>
        <v>0</v>
      </c>
      <c r="AZ127" s="31">
        <f t="shared" si="61"/>
        <v>0</v>
      </c>
      <c r="BA127" s="31">
        <f t="shared" si="62"/>
        <v>0</v>
      </c>
      <c r="BB127" s="31">
        <f t="shared" si="63"/>
        <v>0</v>
      </c>
      <c r="BC127" s="31">
        <f t="shared" si="64"/>
        <v>17302.21</v>
      </c>
      <c r="BD127" s="31">
        <f t="shared" si="65"/>
        <v>6562.24</v>
      </c>
      <c r="BE127" s="31">
        <f t="shared" si="66"/>
        <v>6737.96</v>
      </c>
      <c r="BF127" s="31">
        <f t="shared" si="67"/>
        <v>30602.409999999996</v>
      </c>
      <c r="BG127" s="29">
        <f t="shared" si="73"/>
        <v>30602.409999999996</v>
      </c>
      <c r="BH127" s="29">
        <f t="shared" si="73"/>
        <v>0</v>
      </c>
      <c r="BI127" s="29">
        <f t="shared" si="73"/>
        <v>0</v>
      </c>
      <c r="BJ127" s="29">
        <f t="shared" si="73"/>
        <v>0</v>
      </c>
    </row>
    <row r="128" spans="1:62">
      <c r="A128" s="25" t="s">
        <v>135</v>
      </c>
      <c r="B128" s="25" t="s">
        <v>91</v>
      </c>
      <c r="C128" s="25" t="s">
        <v>91</v>
      </c>
      <c r="D128" s="25" t="s">
        <v>151</v>
      </c>
      <c r="E128" s="25" t="s">
        <v>47</v>
      </c>
      <c r="F128" s="25" t="s">
        <v>49</v>
      </c>
      <c r="G128" s="25" t="s">
        <v>62</v>
      </c>
      <c r="H128" s="25" t="s">
        <v>62</v>
      </c>
      <c r="I128" s="25">
        <v>2021</v>
      </c>
      <c r="J128" s="102">
        <v>0</v>
      </c>
      <c r="K128" s="102">
        <v>0</v>
      </c>
      <c r="L128" s="29">
        <v>0</v>
      </c>
      <c r="M128" s="29">
        <v>0</v>
      </c>
      <c r="N128" s="29">
        <v>0</v>
      </c>
      <c r="O128" s="29">
        <v>0</v>
      </c>
      <c r="P128" s="29">
        <v>0</v>
      </c>
      <c r="Q128" s="29">
        <v>0</v>
      </c>
      <c r="R128" s="29">
        <v>0</v>
      </c>
      <c r="S128" s="29">
        <v>0</v>
      </c>
      <c r="T128" s="29">
        <v>0</v>
      </c>
      <c r="U128" s="29">
        <v>26169.94</v>
      </c>
      <c r="V128" s="29">
        <v>4068.6099999999997</v>
      </c>
      <c r="W128" s="29">
        <v>23140.79</v>
      </c>
      <c r="X128" s="29">
        <f t="shared" si="41"/>
        <v>53379.34</v>
      </c>
      <c r="Y128" s="29">
        <f t="shared" si="68"/>
        <v>53379.34</v>
      </c>
      <c r="Z128" s="29">
        <f t="shared" si="74"/>
        <v>0</v>
      </c>
      <c r="AA128" s="29">
        <f t="shared" si="74"/>
        <v>0</v>
      </c>
      <c r="AB128" s="29">
        <f t="shared" si="74"/>
        <v>0</v>
      </c>
      <c r="AC128" s="31">
        <f t="shared" si="42"/>
        <v>0</v>
      </c>
      <c r="AD128" s="31">
        <f t="shared" si="43"/>
        <v>0</v>
      </c>
      <c r="AE128" s="31">
        <f t="shared" si="44"/>
        <v>0</v>
      </c>
      <c r="AF128" s="31">
        <f t="shared" si="45"/>
        <v>0</v>
      </c>
      <c r="AG128" s="31">
        <f t="shared" si="46"/>
        <v>0</v>
      </c>
      <c r="AH128" s="31">
        <f t="shared" si="47"/>
        <v>0</v>
      </c>
      <c r="AI128" s="31">
        <f t="shared" si="48"/>
        <v>0</v>
      </c>
      <c r="AJ128" s="31">
        <f t="shared" si="49"/>
        <v>0</v>
      </c>
      <c r="AK128" s="31">
        <f t="shared" si="50"/>
        <v>0</v>
      </c>
      <c r="AL128" s="31">
        <f t="shared" si="51"/>
        <v>0</v>
      </c>
      <c r="AM128" s="31">
        <f t="shared" si="52"/>
        <v>0</v>
      </c>
      <c r="AN128" s="31">
        <f t="shared" si="53"/>
        <v>0</v>
      </c>
      <c r="AO128" s="31">
        <f t="shared" si="54"/>
        <v>0</v>
      </c>
      <c r="AP128" s="29">
        <f t="shared" si="75"/>
        <v>0</v>
      </c>
      <c r="AQ128" s="29">
        <f t="shared" si="75"/>
        <v>0</v>
      </c>
      <c r="AR128" s="29">
        <f t="shared" si="75"/>
        <v>0</v>
      </c>
      <c r="AS128" s="29">
        <f t="shared" si="69"/>
        <v>0</v>
      </c>
      <c r="AT128" s="31">
        <f t="shared" si="55"/>
        <v>0</v>
      </c>
      <c r="AU128" s="31">
        <f t="shared" si="56"/>
        <v>0</v>
      </c>
      <c r="AV128" s="31">
        <f t="shared" si="57"/>
        <v>0</v>
      </c>
      <c r="AW128" s="31">
        <f t="shared" si="58"/>
        <v>0</v>
      </c>
      <c r="AX128" s="31">
        <f t="shared" si="59"/>
        <v>0</v>
      </c>
      <c r="AY128" s="31">
        <f t="shared" si="60"/>
        <v>0</v>
      </c>
      <c r="AZ128" s="31">
        <f t="shared" si="61"/>
        <v>0</v>
      </c>
      <c r="BA128" s="31">
        <f t="shared" si="62"/>
        <v>0</v>
      </c>
      <c r="BB128" s="31">
        <f t="shared" si="63"/>
        <v>0</v>
      </c>
      <c r="BC128" s="31">
        <f t="shared" si="64"/>
        <v>0</v>
      </c>
      <c r="BD128" s="31">
        <f t="shared" si="65"/>
        <v>0</v>
      </c>
      <c r="BE128" s="31">
        <f t="shared" si="66"/>
        <v>0</v>
      </c>
      <c r="BF128" s="31">
        <f t="shared" si="67"/>
        <v>0</v>
      </c>
      <c r="BG128" s="29">
        <f t="shared" ref="BG128:BJ147" si="76">SUMIF($I128,BG$5,$BF128)</f>
        <v>0</v>
      </c>
      <c r="BH128" s="29">
        <f t="shared" si="76"/>
        <v>0</v>
      </c>
      <c r="BI128" s="29">
        <f t="shared" si="76"/>
        <v>0</v>
      </c>
      <c r="BJ128" s="29">
        <f t="shared" si="76"/>
        <v>0</v>
      </c>
    </row>
    <row r="129" spans="1:62">
      <c r="A129" s="25" t="s">
        <v>135</v>
      </c>
      <c r="B129" s="25" t="s">
        <v>91</v>
      </c>
      <c r="C129" s="25" t="s">
        <v>91</v>
      </c>
      <c r="D129" s="25" t="s">
        <v>151</v>
      </c>
      <c r="E129" s="25" t="s">
        <v>47</v>
      </c>
      <c r="F129" s="25" t="s">
        <v>48</v>
      </c>
      <c r="G129" s="25" t="s">
        <v>62</v>
      </c>
      <c r="H129" s="25" t="s">
        <v>62</v>
      </c>
      <c r="I129" s="25">
        <v>2021</v>
      </c>
      <c r="J129" s="102">
        <v>0</v>
      </c>
      <c r="K129" s="102">
        <v>0</v>
      </c>
      <c r="L129" s="29">
        <v>0</v>
      </c>
      <c r="M129" s="29">
        <v>0</v>
      </c>
      <c r="N129" s="29">
        <v>0</v>
      </c>
      <c r="O129" s="29">
        <v>0</v>
      </c>
      <c r="P129" s="29">
        <v>0</v>
      </c>
      <c r="Q129" s="29">
        <v>0</v>
      </c>
      <c r="R129" s="29">
        <v>0</v>
      </c>
      <c r="S129" s="29">
        <v>0</v>
      </c>
      <c r="T129" s="29">
        <v>0</v>
      </c>
      <c r="U129" s="29">
        <v>33401.229999999996</v>
      </c>
      <c r="V129" s="29">
        <v>21293.89</v>
      </c>
      <c r="W129" s="29">
        <v>51502.34</v>
      </c>
      <c r="X129" s="29">
        <f t="shared" si="41"/>
        <v>106197.45999999999</v>
      </c>
      <c r="Y129" s="29">
        <f t="shared" si="68"/>
        <v>106197.45999999999</v>
      </c>
      <c r="Z129" s="29">
        <f t="shared" ref="Z129:AB148" si="77">SUMIF($I129,Z$5,$X129)</f>
        <v>0</v>
      </c>
      <c r="AA129" s="29">
        <f t="shared" si="77"/>
        <v>0</v>
      </c>
      <c r="AB129" s="29">
        <f t="shared" si="77"/>
        <v>0</v>
      </c>
      <c r="AC129" s="31">
        <f t="shared" si="42"/>
        <v>0</v>
      </c>
      <c r="AD129" s="31">
        <f t="shared" si="43"/>
        <v>0</v>
      </c>
      <c r="AE129" s="31">
        <f t="shared" si="44"/>
        <v>0</v>
      </c>
      <c r="AF129" s="31">
        <f t="shared" si="45"/>
        <v>0</v>
      </c>
      <c r="AG129" s="31">
        <f t="shared" si="46"/>
        <v>0</v>
      </c>
      <c r="AH129" s="31">
        <f t="shared" si="47"/>
        <v>0</v>
      </c>
      <c r="AI129" s="31">
        <f t="shared" si="48"/>
        <v>0</v>
      </c>
      <c r="AJ129" s="31">
        <f t="shared" si="49"/>
        <v>0</v>
      </c>
      <c r="AK129" s="31">
        <f t="shared" si="50"/>
        <v>0</v>
      </c>
      <c r="AL129" s="31">
        <f t="shared" si="51"/>
        <v>0</v>
      </c>
      <c r="AM129" s="31">
        <f t="shared" si="52"/>
        <v>0</v>
      </c>
      <c r="AN129" s="31">
        <f t="shared" si="53"/>
        <v>0</v>
      </c>
      <c r="AO129" s="31">
        <f t="shared" si="54"/>
        <v>0</v>
      </c>
      <c r="AP129" s="29">
        <f t="shared" ref="AP129:AR148" si="78">SUMIF($I129,AP$5,$AO129)</f>
        <v>0</v>
      </c>
      <c r="AQ129" s="29">
        <f t="shared" si="78"/>
        <v>0</v>
      </c>
      <c r="AR129" s="29">
        <f t="shared" si="78"/>
        <v>0</v>
      </c>
      <c r="AS129" s="29">
        <f t="shared" si="69"/>
        <v>0</v>
      </c>
      <c r="AT129" s="31">
        <f t="shared" si="55"/>
        <v>0</v>
      </c>
      <c r="AU129" s="31">
        <f t="shared" si="56"/>
        <v>0</v>
      </c>
      <c r="AV129" s="31">
        <f t="shared" si="57"/>
        <v>0</v>
      </c>
      <c r="AW129" s="31">
        <f t="shared" si="58"/>
        <v>0</v>
      </c>
      <c r="AX129" s="31">
        <f t="shared" si="59"/>
        <v>0</v>
      </c>
      <c r="AY129" s="31">
        <f t="shared" si="60"/>
        <v>0</v>
      </c>
      <c r="AZ129" s="31">
        <f t="shared" si="61"/>
        <v>0</v>
      </c>
      <c r="BA129" s="31">
        <f t="shared" si="62"/>
        <v>0</v>
      </c>
      <c r="BB129" s="31">
        <f t="shared" si="63"/>
        <v>0</v>
      </c>
      <c r="BC129" s="31">
        <f t="shared" si="64"/>
        <v>0</v>
      </c>
      <c r="BD129" s="31">
        <f t="shared" si="65"/>
        <v>0</v>
      </c>
      <c r="BE129" s="31">
        <f t="shared" si="66"/>
        <v>0</v>
      </c>
      <c r="BF129" s="31">
        <f t="shared" si="67"/>
        <v>0</v>
      </c>
      <c r="BG129" s="29">
        <f t="shared" si="76"/>
        <v>0</v>
      </c>
      <c r="BH129" s="29">
        <f t="shared" si="76"/>
        <v>0</v>
      </c>
      <c r="BI129" s="29">
        <f t="shared" si="76"/>
        <v>0</v>
      </c>
      <c r="BJ129" s="29">
        <f t="shared" si="76"/>
        <v>0</v>
      </c>
    </row>
    <row r="130" spans="1:62">
      <c r="A130" s="25" t="s">
        <v>135</v>
      </c>
      <c r="B130" s="25" t="s">
        <v>95</v>
      </c>
      <c r="C130" s="25" t="s">
        <v>96</v>
      </c>
      <c r="D130" s="25" t="s">
        <v>180</v>
      </c>
      <c r="E130" s="25" t="s">
        <v>47</v>
      </c>
      <c r="F130" s="25" t="s">
        <v>49</v>
      </c>
      <c r="G130" s="25" t="s">
        <v>62</v>
      </c>
      <c r="H130" s="25" t="s">
        <v>62</v>
      </c>
      <c r="I130" s="25">
        <v>2021</v>
      </c>
      <c r="J130" s="102">
        <v>0</v>
      </c>
      <c r="K130" s="102">
        <v>0</v>
      </c>
      <c r="L130" s="29">
        <v>0</v>
      </c>
      <c r="M130" s="29">
        <v>0</v>
      </c>
      <c r="N130" s="29">
        <v>0</v>
      </c>
      <c r="O130" s="29">
        <v>0</v>
      </c>
      <c r="P130" s="29">
        <v>0</v>
      </c>
      <c r="Q130" s="29">
        <v>0</v>
      </c>
      <c r="R130" s="29">
        <v>0</v>
      </c>
      <c r="S130" s="29">
        <v>0</v>
      </c>
      <c r="T130" s="29">
        <v>0</v>
      </c>
      <c r="U130" s="29">
        <v>74441.789999999994</v>
      </c>
      <c r="V130" s="29">
        <v>49115.360000000001</v>
      </c>
      <c r="W130" s="29">
        <v>20776.61</v>
      </c>
      <c r="X130" s="29">
        <f t="shared" si="41"/>
        <v>144333.76000000001</v>
      </c>
      <c r="Y130" s="29">
        <f t="shared" si="68"/>
        <v>144333.76000000001</v>
      </c>
      <c r="Z130" s="29">
        <f t="shared" si="77"/>
        <v>0</v>
      </c>
      <c r="AA130" s="29">
        <f t="shared" si="77"/>
        <v>0</v>
      </c>
      <c r="AB130" s="29">
        <f t="shared" si="77"/>
        <v>0</v>
      </c>
      <c r="AC130" s="31">
        <f t="shared" si="42"/>
        <v>0</v>
      </c>
      <c r="AD130" s="31">
        <f t="shared" si="43"/>
        <v>0</v>
      </c>
      <c r="AE130" s="31">
        <f t="shared" si="44"/>
        <v>0</v>
      </c>
      <c r="AF130" s="31">
        <f t="shared" si="45"/>
        <v>0</v>
      </c>
      <c r="AG130" s="31">
        <f t="shared" si="46"/>
        <v>0</v>
      </c>
      <c r="AH130" s="31">
        <f t="shared" si="47"/>
        <v>0</v>
      </c>
      <c r="AI130" s="31">
        <f t="shared" si="48"/>
        <v>0</v>
      </c>
      <c r="AJ130" s="31">
        <f t="shared" si="49"/>
        <v>0</v>
      </c>
      <c r="AK130" s="31">
        <f t="shared" si="50"/>
        <v>0</v>
      </c>
      <c r="AL130" s="31">
        <f t="shared" si="51"/>
        <v>0</v>
      </c>
      <c r="AM130" s="31">
        <f t="shared" si="52"/>
        <v>0</v>
      </c>
      <c r="AN130" s="31">
        <f t="shared" si="53"/>
        <v>0</v>
      </c>
      <c r="AO130" s="31">
        <f t="shared" si="54"/>
        <v>0</v>
      </c>
      <c r="AP130" s="29">
        <f t="shared" si="78"/>
        <v>0</v>
      </c>
      <c r="AQ130" s="29">
        <f t="shared" si="78"/>
        <v>0</v>
      </c>
      <c r="AR130" s="29">
        <f t="shared" si="78"/>
        <v>0</v>
      </c>
      <c r="AS130" s="29">
        <f t="shared" si="69"/>
        <v>0</v>
      </c>
      <c r="AT130" s="31">
        <f t="shared" si="55"/>
        <v>0</v>
      </c>
      <c r="AU130" s="31">
        <f t="shared" si="56"/>
        <v>0</v>
      </c>
      <c r="AV130" s="31">
        <f t="shared" si="57"/>
        <v>0</v>
      </c>
      <c r="AW130" s="31">
        <f t="shared" si="58"/>
        <v>0</v>
      </c>
      <c r="AX130" s="31">
        <f t="shared" si="59"/>
        <v>0</v>
      </c>
      <c r="AY130" s="31">
        <f t="shared" si="60"/>
        <v>0</v>
      </c>
      <c r="AZ130" s="31">
        <f t="shared" si="61"/>
        <v>0</v>
      </c>
      <c r="BA130" s="31">
        <f t="shared" si="62"/>
        <v>0</v>
      </c>
      <c r="BB130" s="31">
        <f t="shared" si="63"/>
        <v>0</v>
      </c>
      <c r="BC130" s="31">
        <f t="shared" si="64"/>
        <v>0</v>
      </c>
      <c r="BD130" s="31">
        <f t="shared" si="65"/>
        <v>0</v>
      </c>
      <c r="BE130" s="31">
        <f t="shared" si="66"/>
        <v>0</v>
      </c>
      <c r="BF130" s="31">
        <f t="shared" si="67"/>
        <v>0</v>
      </c>
      <c r="BG130" s="29">
        <f t="shared" si="76"/>
        <v>0</v>
      </c>
      <c r="BH130" s="29">
        <f t="shared" si="76"/>
        <v>0</v>
      </c>
      <c r="BI130" s="29">
        <f t="shared" si="76"/>
        <v>0</v>
      </c>
      <c r="BJ130" s="29">
        <f t="shared" si="76"/>
        <v>0</v>
      </c>
    </row>
    <row r="131" spans="1:62">
      <c r="A131" s="25" t="s">
        <v>135</v>
      </c>
      <c r="B131" s="25" t="s">
        <v>95</v>
      </c>
      <c r="C131" s="25" t="s">
        <v>96</v>
      </c>
      <c r="D131" s="25" t="s">
        <v>180</v>
      </c>
      <c r="E131" s="25" t="s">
        <v>47</v>
      </c>
      <c r="F131" s="25" t="s">
        <v>48</v>
      </c>
      <c r="G131" s="25" t="s">
        <v>62</v>
      </c>
      <c r="H131" s="25" t="s">
        <v>62</v>
      </c>
      <c r="I131" s="25">
        <v>2021</v>
      </c>
      <c r="J131" s="102">
        <v>0</v>
      </c>
      <c r="K131" s="102">
        <v>0</v>
      </c>
      <c r="L131" s="29">
        <v>0</v>
      </c>
      <c r="M131" s="29">
        <v>0</v>
      </c>
      <c r="N131" s="29">
        <v>0</v>
      </c>
      <c r="O131" s="29">
        <v>0</v>
      </c>
      <c r="P131" s="29">
        <v>0</v>
      </c>
      <c r="Q131" s="29">
        <v>0</v>
      </c>
      <c r="R131" s="29">
        <v>0</v>
      </c>
      <c r="S131" s="29">
        <v>0</v>
      </c>
      <c r="T131" s="29">
        <v>0</v>
      </c>
      <c r="U131" s="29">
        <v>270201.77</v>
      </c>
      <c r="V131" s="29">
        <v>203288.13999999993</v>
      </c>
      <c r="W131" s="29">
        <v>364634.25999999995</v>
      </c>
      <c r="X131" s="29">
        <f t="shared" si="41"/>
        <v>838124.16999999993</v>
      </c>
      <c r="Y131" s="29">
        <f t="shared" si="68"/>
        <v>838124.16999999993</v>
      </c>
      <c r="Z131" s="29">
        <f t="shared" si="77"/>
        <v>0</v>
      </c>
      <c r="AA131" s="29">
        <f t="shared" si="77"/>
        <v>0</v>
      </c>
      <c r="AB131" s="29">
        <f t="shared" si="77"/>
        <v>0</v>
      </c>
      <c r="AC131" s="31">
        <f t="shared" si="42"/>
        <v>0</v>
      </c>
      <c r="AD131" s="31">
        <f t="shared" si="43"/>
        <v>0</v>
      </c>
      <c r="AE131" s="31">
        <f t="shared" si="44"/>
        <v>0</v>
      </c>
      <c r="AF131" s="31">
        <f t="shared" si="45"/>
        <v>0</v>
      </c>
      <c r="AG131" s="31">
        <f t="shared" si="46"/>
        <v>0</v>
      </c>
      <c r="AH131" s="31">
        <f t="shared" si="47"/>
        <v>0</v>
      </c>
      <c r="AI131" s="31">
        <f t="shared" si="48"/>
        <v>0</v>
      </c>
      <c r="AJ131" s="31">
        <f t="shared" si="49"/>
        <v>0</v>
      </c>
      <c r="AK131" s="31">
        <f t="shared" si="50"/>
        <v>0</v>
      </c>
      <c r="AL131" s="31">
        <f t="shared" si="51"/>
        <v>0</v>
      </c>
      <c r="AM131" s="31">
        <f t="shared" si="52"/>
        <v>0</v>
      </c>
      <c r="AN131" s="31">
        <f t="shared" si="53"/>
        <v>0</v>
      </c>
      <c r="AO131" s="31">
        <f t="shared" si="54"/>
        <v>0</v>
      </c>
      <c r="AP131" s="29">
        <f t="shared" si="78"/>
        <v>0</v>
      </c>
      <c r="AQ131" s="29">
        <f t="shared" si="78"/>
        <v>0</v>
      </c>
      <c r="AR131" s="29">
        <f t="shared" si="78"/>
        <v>0</v>
      </c>
      <c r="AS131" s="29">
        <f t="shared" si="69"/>
        <v>0</v>
      </c>
      <c r="AT131" s="31">
        <f t="shared" si="55"/>
        <v>0</v>
      </c>
      <c r="AU131" s="31">
        <f t="shared" si="56"/>
        <v>0</v>
      </c>
      <c r="AV131" s="31">
        <f t="shared" si="57"/>
        <v>0</v>
      </c>
      <c r="AW131" s="31">
        <f t="shared" si="58"/>
        <v>0</v>
      </c>
      <c r="AX131" s="31">
        <f t="shared" si="59"/>
        <v>0</v>
      </c>
      <c r="AY131" s="31">
        <f t="shared" si="60"/>
        <v>0</v>
      </c>
      <c r="AZ131" s="31">
        <f t="shared" si="61"/>
        <v>0</v>
      </c>
      <c r="BA131" s="31">
        <f t="shared" si="62"/>
        <v>0</v>
      </c>
      <c r="BB131" s="31">
        <f t="shared" si="63"/>
        <v>0</v>
      </c>
      <c r="BC131" s="31">
        <f t="shared" si="64"/>
        <v>0</v>
      </c>
      <c r="BD131" s="31">
        <f t="shared" si="65"/>
        <v>0</v>
      </c>
      <c r="BE131" s="31">
        <f t="shared" si="66"/>
        <v>0</v>
      </c>
      <c r="BF131" s="31">
        <f t="shared" si="67"/>
        <v>0</v>
      </c>
      <c r="BG131" s="29">
        <f t="shared" si="76"/>
        <v>0</v>
      </c>
      <c r="BH131" s="29">
        <f t="shared" si="76"/>
        <v>0</v>
      </c>
      <c r="BI131" s="29">
        <f t="shared" si="76"/>
        <v>0</v>
      </c>
      <c r="BJ131" s="29">
        <f t="shared" si="76"/>
        <v>0</v>
      </c>
    </row>
    <row r="132" spans="1:62">
      <c r="A132" s="25" t="s">
        <v>135</v>
      </c>
      <c r="B132" s="25" t="s">
        <v>95</v>
      </c>
      <c r="C132" s="25" t="s">
        <v>96</v>
      </c>
      <c r="D132" s="25" t="s">
        <v>180</v>
      </c>
      <c r="E132" s="25" t="s">
        <v>47</v>
      </c>
      <c r="F132" s="25" t="s">
        <v>43</v>
      </c>
      <c r="G132" s="25" t="s">
        <v>62</v>
      </c>
      <c r="H132" s="25" t="s">
        <v>62</v>
      </c>
      <c r="I132" s="25">
        <v>2021</v>
      </c>
      <c r="J132" s="102">
        <v>0</v>
      </c>
      <c r="K132" s="102">
        <v>1</v>
      </c>
      <c r="L132" s="29">
        <v>0</v>
      </c>
      <c r="M132" s="29">
        <v>0</v>
      </c>
      <c r="N132" s="29">
        <v>0</v>
      </c>
      <c r="O132" s="29">
        <v>0</v>
      </c>
      <c r="P132" s="29">
        <v>0</v>
      </c>
      <c r="Q132" s="29">
        <v>0</v>
      </c>
      <c r="R132" s="29">
        <v>0</v>
      </c>
      <c r="S132" s="29">
        <v>0</v>
      </c>
      <c r="T132" s="29">
        <v>0</v>
      </c>
      <c r="U132" s="29">
        <v>379028.89999999991</v>
      </c>
      <c r="V132" s="29">
        <v>508023.44999999995</v>
      </c>
      <c r="W132" s="29">
        <v>352775.87999999995</v>
      </c>
      <c r="X132" s="29">
        <f t="shared" si="41"/>
        <v>1239828.2299999997</v>
      </c>
      <c r="Y132" s="29">
        <f t="shared" si="68"/>
        <v>1239828.2299999997</v>
      </c>
      <c r="Z132" s="29">
        <f t="shared" si="77"/>
        <v>0</v>
      </c>
      <c r="AA132" s="29">
        <f t="shared" si="77"/>
        <v>0</v>
      </c>
      <c r="AB132" s="29">
        <f t="shared" si="77"/>
        <v>0</v>
      </c>
      <c r="AC132" s="31">
        <f t="shared" si="42"/>
        <v>0</v>
      </c>
      <c r="AD132" s="31">
        <f t="shared" si="43"/>
        <v>0</v>
      </c>
      <c r="AE132" s="31">
        <f t="shared" si="44"/>
        <v>0</v>
      </c>
      <c r="AF132" s="31">
        <f t="shared" si="45"/>
        <v>0</v>
      </c>
      <c r="AG132" s="31">
        <f t="shared" si="46"/>
        <v>0</v>
      </c>
      <c r="AH132" s="31">
        <f t="shared" si="47"/>
        <v>0</v>
      </c>
      <c r="AI132" s="31">
        <f t="shared" si="48"/>
        <v>0</v>
      </c>
      <c r="AJ132" s="31">
        <f t="shared" si="49"/>
        <v>0</v>
      </c>
      <c r="AK132" s="31">
        <f t="shared" si="50"/>
        <v>0</v>
      </c>
      <c r="AL132" s="31">
        <f t="shared" si="51"/>
        <v>0</v>
      </c>
      <c r="AM132" s="31">
        <f t="shared" si="52"/>
        <v>0</v>
      </c>
      <c r="AN132" s="31">
        <f t="shared" si="53"/>
        <v>0</v>
      </c>
      <c r="AO132" s="31">
        <f t="shared" si="54"/>
        <v>0</v>
      </c>
      <c r="AP132" s="29">
        <f t="shared" si="78"/>
        <v>0</v>
      </c>
      <c r="AQ132" s="29">
        <f t="shared" si="78"/>
        <v>0</v>
      </c>
      <c r="AR132" s="29">
        <f t="shared" si="78"/>
        <v>0</v>
      </c>
      <c r="AS132" s="29">
        <f t="shared" si="69"/>
        <v>0</v>
      </c>
      <c r="AT132" s="31">
        <f t="shared" si="55"/>
        <v>0</v>
      </c>
      <c r="AU132" s="31">
        <f t="shared" si="56"/>
        <v>0</v>
      </c>
      <c r="AV132" s="31">
        <f t="shared" si="57"/>
        <v>0</v>
      </c>
      <c r="AW132" s="31">
        <f t="shared" si="58"/>
        <v>0</v>
      </c>
      <c r="AX132" s="31">
        <f t="shared" si="59"/>
        <v>0</v>
      </c>
      <c r="AY132" s="31">
        <f t="shared" si="60"/>
        <v>0</v>
      </c>
      <c r="AZ132" s="31">
        <f t="shared" si="61"/>
        <v>0</v>
      </c>
      <c r="BA132" s="31">
        <f t="shared" si="62"/>
        <v>0</v>
      </c>
      <c r="BB132" s="31">
        <f t="shared" si="63"/>
        <v>0</v>
      </c>
      <c r="BC132" s="31">
        <f t="shared" si="64"/>
        <v>379028.89999999991</v>
      </c>
      <c r="BD132" s="31">
        <f t="shared" si="65"/>
        <v>508023.44999999995</v>
      </c>
      <c r="BE132" s="31">
        <f t="shared" si="66"/>
        <v>352775.87999999995</v>
      </c>
      <c r="BF132" s="31">
        <f t="shared" si="67"/>
        <v>1239828.2299999997</v>
      </c>
      <c r="BG132" s="29">
        <f t="shared" si="76"/>
        <v>1239828.2299999997</v>
      </c>
      <c r="BH132" s="29">
        <f t="shared" si="76"/>
        <v>0</v>
      </c>
      <c r="BI132" s="29">
        <f t="shared" si="76"/>
        <v>0</v>
      </c>
      <c r="BJ132" s="29">
        <f t="shared" si="76"/>
        <v>0</v>
      </c>
    </row>
    <row r="133" spans="1:62">
      <c r="A133" s="25" t="s">
        <v>135</v>
      </c>
      <c r="B133" s="25" t="s">
        <v>91</v>
      </c>
      <c r="C133" s="25" t="s">
        <v>91</v>
      </c>
      <c r="D133" s="25" t="s">
        <v>152</v>
      </c>
      <c r="E133" s="25" t="s">
        <v>47</v>
      </c>
      <c r="F133" s="25" t="s">
        <v>43</v>
      </c>
      <c r="G133" s="25" t="s">
        <v>62</v>
      </c>
      <c r="H133" s="25" t="s">
        <v>62</v>
      </c>
      <c r="I133" s="25">
        <v>2021</v>
      </c>
      <c r="J133" s="102">
        <v>0</v>
      </c>
      <c r="K133" s="102">
        <v>1</v>
      </c>
      <c r="L133" s="29">
        <v>0</v>
      </c>
      <c r="M133" s="29">
        <v>0</v>
      </c>
      <c r="N133" s="29">
        <v>0</v>
      </c>
      <c r="O133" s="29">
        <v>0</v>
      </c>
      <c r="P133" s="29">
        <v>0</v>
      </c>
      <c r="Q133" s="29">
        <v>0</v>
      </c>
      <c r="R133" s="29">
        <v>0</v>
      </c>
      <c r="S133" s="29">
        <v>0</v>
      </c>
      <c r="T133" s="29">
        <v>0</v>
      </c>
      <c r="U133" s="29">
        <v>2901.25</v>
      </c>
      <c r="V133" s="29">
        <v>9892.41</v>
      </c>
      <c r="W133" s="29">
        <v>5787.18</v>
      </c>
      <c r="X133" s="29">
        <f t="shared" si="41"/>
        <v>18580.84</v>
      </c>
      <c r="Y133" s="29">
        <f t="shared" si="68"/>
        <v>18580.84</v>
      </c>
      <c r="Z133" s="29">
        <f t="shared" si="77"/>
        <v>0</v>
      </c>
      <c r="AA133" s="29">
        <f t="shared" si="77"/>
        <v>0</v>
      </c>
      <c r="AB133" s="29">
        <f t="shared" si="77"/>
        <v>0</v>
      </c>
      <c r="AC133" s="31">
        <f t="shared" si="42"/>
        <v>0</v>
      </c>
      <c r="AD133" s="31">
        <f t="shared" si="43"/>
        <v>0</v>
      </c>
      <c r="AE133" s="31">
        <f t="shared" si="44"/>
        <v>0</v>
      </c>
      <c r="AF133" s="31">
        <f t="shared" si="45"/>
        <v>0</v>
      </c>
      <c r="AG133" s="31">
        <f t="shared" si="46"/>
        <v>0</v>
      </c>
      <c r="AH133" s="31">
        <f t="shared" si="47"/>
        <v>0</v>
      </c>
      <c r="AI133" s="31">
        <f t="shared" si="48"/>
        <v>0</v>
      </c>
      <c r="AJ133" s="31">
        <f t="shared" si="49"/>
        <v>0</v>
      </c>
      <c r="AK133" s="31">
        <f t="shared" si="50"/>
        <v>0</v>
      </c>
      <c r="AL133" s="31">
        <f t="shared" si="51"/>
        <v>0</v>
      </c>
      <c r="AM133" s="31">
        <f t="shared" si="52"/>
        <v>0</v>
      </c>
      <c r="AN133" s="31">
        <f t="shared" si="53"/>
        <v>0</v>
      </c>
      <c r="AO133" s="31">
        <f t="shared" si="54"/>
        <v>0</v>
      </c>
      <c r="AP133" s="29">
        <f t="shared" si="78"/>
        <v>0</v>
      </c>
      <c r="AQ133" s="29">
        <f t="shared" si="78"/>
        <v>0</v>
      </c>
      <c r="AR133" s="29">
        <f t="shared" si="78"/>
        <v>0</v>
      </c>
      <c r="AS133" s="29">
        <f t="shared" si="69"/>
        <v>0</v>
      </c>
      <c r="AT133" s="31">
        <f t="shared" si="55"/>
        <v>0</v>
      </c>
      <c r="AU133" s="31">
        <f t="shared" si="56"/>
        <v>0</v>
      </c>
      <c r="AV133" s="31">
        <f t="shared" si="57"/>
        <v>0</v>
      </c>
      <c r="AW133" s="31">
        <f t="shared" si="58"/>
        <v>0</v>
      </c>
      <c r="AX133" s="31">
        <f t="shared" si="59"/>
        <v>0</v>
      </c>
      <c r="AY133" s="31">
        <f t="shared" si="60"/>
        <v>0</v>
      </c>
      <c r="AZ133" s="31">
        <f t="shared" si="61"/>
        <v>0</v>
      </c>
      <c r="BA133" s="31">
        <f t="shared" si="62"/>
        <v>0</v>
      </c>
      <c r="BB133" s="31">
        <f t="shared" si="63"/>
        <v>0</v>
      </c>
      <c r="BC133" s="31">
        <f t="shared" si="64"/>
        <v>2901.25</v>
      </c>
      <c r="BD133" s="31">
        <f t="shared" si="65"/>
        <v>9892.41</v>
      </c>
      <c r="BE133" s="31">
        <f t="shared" si="66"/>
        <v>5787.18</v>
      </c>
      <c r="BF133" s="31">
        <f t="shared" si="67"/>
        <v>18580.84</v>
      </c>
      <c r="BG133" s="29">
        <f t="shared" si="76"/>
        <v>18580.84</v>
      </c>
      <c r="BH133" s="29">
        <f t="shared" si="76"/>
        <v>0</v>
      </c>
      <c r="BI133" s="29">
        <f t="shared" si="76"/>
        <v>0</v>
      </c>
      <c r="BJ133" s="29">
        <f t="shared" si="76"/>
        <v>0</v>
      </c>
    </row>
    <row r="134" spans="1:62">
      <c r="A134" s="25" t="s">
        <v>135</v>
      </c>
      <c r="B134" s="25" t="s">
        <v>91</v>
      </c>
      <c r="C134" s="25" t="s">
        <v>91</v>
      </c>
      <c r="D134" s="25" t="s">
        <v>152</v>
      </c>
      <c r="E134" s="25" t="s">
        <v>47</v>
      </c>
      <c r="F134" s="25" t="s">
        <v>48</v>
      </c>
      <c r="G134" s="25" t="s">
        <v>62</v>
      </c>
      <c r="H134" s="25" t="s">
        <v>62</v>
      </c>
      <c r="I134" s="25">
        <v>2021</v>
      </c>
      <c r="J134" s="102">
        <v>0</v>
      </c>
      <c r="K134" s="102">
        <v>0</v>
      </c>
      <c r="L134" s="29">
        <v>0</v>
      </c>
      <c r="M134" s="29">
        <v>0</v>
      </c>
      <c r="N134" s="29">
        <v>0</v>
      </c>
      <c r="O134" s="29">
        <v>0</v>
      </c>
      <c r="P134" s="29">
        <v>0</v>
      </c>
      <c r="Q134" s="29">
        <v>0</v>
      </c>
      <c r="R134" s="29">
        <v>0</v>
      </c>
      <c r="S134" s="29">
        <v>0</v>
      </c>
      <c r="T134" s="29">
        <v>0</v>
      </c>
      <c r="U134" s="29">
        <v>807.95</v>
      </c>
      <c r="V134" s="29">
        <v>5713.91</v>
      </c>
      <c r="W134" s="29">
        <v>12866.02</v>
      </c>
      <c r="X134" s="29">
        <f t="shared" si="41"/>
        <v>19387.88</v>
      </c>
      <c r="Y134" s="29">
        <f t="shared" si="68"/>
        <v>19387.88</v>
      </c>
      <c r="Z134" s="29">
        <f t="shared" si="77"/>
        <v>0</v>
      </c>
      <c r="AA134" s="29">
        <f t="shared" si="77"/>
        <v>0</v>
      </c>
      <c r="AB134" s="29">
        <f t="shared" si="77"/>
        <v>0</v>
      </c>
      <c r="AC134" s="31">
        <f t="shared" si="42"/>
        <v>0</v>
      </c>
      <c r="AD134" s="31">
        <f t="shared" si="43"/>
        <v>0</v>
      </c>
      <c r="AE134" s="31">
        <f t="shared" si="44"/>
        <v>0</v>
      </c>
      <c r="AF134" s="31">
        <f t="shared" si="45"/>
        <v>0</v>
      </c>
      <c r="AG134" s="31">
        <f t="shared" si="46"/>
        <v>0</v>
      </c>
      <c r="AH134" s="31">
        <f t="shared" si="47"/>
        <v>0</v>
      </c>
      <c r="AI134" s="31">
        <f t="shared" si="48"/>
        <v>0</v>
      </c>
      <c r="AJ134" s="31">
        <f t="shared" si="49"/>
        <v>0</v>
      </c>
      <c r="AK134" s="31">
        <f t="shared" si="50"/>
        <v>0</v>
      </c>
      <c r="AL134" s="31">
        <f t="shared" si="51"/>
        <v>0</v>
      </c>
      <c r="AM134" s="31">
        <f t="shared" si="52"/>
        <v>0</v>
      </c>
      <c r="AN134" s="31">
        <f t="shared" si="53"/>
        <v>0</v>
      </c>
      <c r="AO134" s="31">
        <f t="shared" si="54"/>
        <v>0</v>
      </c>
      <c r="AP134" s="29">
        <f t="shared" si="78"/>
        <v>0</v>
      </c>
      <c r="AQ134" s="29">
        <f t="shared" si="78"/>
        <v>0</v>
      </c>
      <c r="AR134" s="29">
        <f t="shared" si="78"/>
        <v>0</v>
      </c>
      <c r="AS134" s="29">
        <f t="shared" si="69"/>
        <v>0</v>
      </c>
      <c r="AT134" s="31">
        <f t="shared" si="55"/>
        <v>0</v>
      </c>
      <c r="AU134" s="31">
        <f t="shared" si="56"/>
        <v>0</v>
      </c>
      <c r="AV134" s="31">
        <f t="shared" si="57"/>
        <v>0</v>
      </c>
      <c r="AW134" s="31">
        <f t="shared" si="58"/>
        <v>0</v>
      </c>
      <c r="AX134" s="31">
        <f t="shared" si="59"/>
        <v>0</v>
      </c>
      <c r="AY134" s="31">
        <f t="shared" si="60"/>
        <v>0</v>
      </c>
      <c r="AZ134" s="31">
        <f t="shared" si="61"/>
        <v>0</v>
      </c>
      <c r="BA134" s="31">
        <f t="shared" si="62"/>
        <v>0</v>
      </c>
      <c r="BB134" s="31">
        <f t="shared" si="63"/>
        <v>0</v>
      </c>
      <c r="BC134" s="31">
        <f t="shared" si="64"/>
        <v>0</v>
      </c>
      <c r="BD134" s="31">
        <f t="shared" si="65"/>
        <v>0</v>
      </c>
      <c r="BE134" s="31">
        <f t="shared" si="66"/>
        <v>0</v>
      </c>
      <c r="BF134" s="31">
        <f t="shared" si="67"/>
        <v>0</v>
      </c>
      <c r="BG134" s="29">
        <f t="shared" si="76"/>
        <v>0</v>
      </c>
      <c r="BH134" s="29">
        <f t="shared" si="76"/>
        <v>0</v>
      </c>
      <c r="BI134" s="29">
        <f t="shared" si="76"/>
        <v>0</v>
      </c>
      <c r="BJ134" s="29">
        <f t="shared" si="76"/>
        <v>0</v>
      </c>
    </row>
    <row r="135" spans="1:62">
      <c r="A135" s="25" t="s">
        <v>135</v>
      </c>
      <c r="B135" s="25" t="s">
        <v>91</v>
      </c>
      <c r="C135" s="25" t="s">
        <v>91</v>
      </c>
      <c r="D135" s="25" t="s">
        <v>152</v>
      </c>
      <c r="E135" s="25" t="s">
        <v>47</v>
      </c>
      <c r="F135" s="25" t="s">
        <v>49</v>
      </c>
      <c r="G135" s="25" t="s">
        <v>62</v>
      </c>
      <c r="H135" s="25" t="s">
        <v>62</v>
      </c>
      <c r="I135" s="25">
        <v>2021</v>
      </c>
      <c r="J135" s="102">
        <v>0</v>
      </c>
      <c r="K135" s="102">
        <v>0</v>
      </c>
      <c r="L135" s="29">
        <v>0</v>
      </c>
      <c r="M135" s="29">
        <v>0</v>
      </c>
      <c r="N135" s="29">
        <v>0</v>
      </c>
      <c r="O135" s="29">
        <v>0</v>
      </c>
      <c r="P135" s="29">
        <v>0</v>
      </c>
      <c r="Q135" s="29">
        <v>0</v>
      </c>
      <c r="R135" s="29">
        <v>0</v>
      </c>
      <c r="S135" s="29">
        <v>0</v>
      </c>
      <c r="T135" s="29">
        <v>0</v>
      </c>
      <c r="U135" s="29">
        <v>29378.01</v>
      </c>
      <c r="V135" s="29">
        <v>-321.44</v>
      </c>
      <c r="W135" s="29">
        <v>3959.35</v>
      </c>
      <c r="X135" s="29">
        <f t="shared" si="41"/>
        <v>33015.919999999998</v>
      </c>
      <c r="Y135" s="29">
        <f t="shared" si="68"/>
        <v>33015.919999999998</v>
      </c>
      <c r="Z135" s="29">
        <f t="shared" si="77"/>
        <v>0</v>
      </c>
      <c r="AA135" s="29">
        <f t="shared" si="77"/>
        <v>0</v>
      </c>
      <c r="AB135" s="29">
        <f t="shared" si="77"/>
        <v>0</v>
      </c>
      <c r="AC135" s="31">
        <f t="shared" si="42"/>
        <v>0</v>
      </c>
      <c r="AD135" s="31">
        <f t="shared" si="43"/>
        <v>0</v>
      </c>
      <c r="AE135" s="31">
        <f t="shared" si="44"/>
        <v>0</v>
      </c>
      <c r="AF135" s="31">
        <f t="shared" si="45"/>
        <v>0</v>
      </c>
      <c r="AG135" s="31">
        <f t="shared" si="46"/>
        <v>0</v>
      </c>
      <c r="AH135" s="31">
        <f t="shared" si="47"/>
        <v>0</v>
      </c>
      <c r="AI135" s="31">
        <f t="shared" si="48"/>
        <v>0</v>
      </c>
      <c r="AJ135" s="31">
        <f t="shared" si="49"/>
        <v>0</v>
      </c>
      <c r="AK135" s="31">
        <f t="shared" si="50"/>
        <v>0</v>
      </c>
      <c r="AL135" s="31">
        <f t="shared" si="51"/>
        <v>0</v>
      </c>
      <c r="AM135" s="31">
        <f t="shared" si="52"/>
        <v>0</v>
      </c>
      <c r="AN135" s="31">
        <f t="shared" si="53"/>
        <v>0</v>
      </c>
      <c r="AO135" s="31">
        <f t="shared" si="54"/>
        <v>0</v>
      </c>
      <c r="AP135" s="29">
        <f t="shared" si="78"/>
        <v>0</v>
      </c>
      <c r="AQ135" s="29">
        <f t="shared" si="78"/>
        <v>0</v>
      </c>
      <c r="AR135" s="29">
        <f t="shared" si="78"/>
        <v>0</v>
      </c>
      <c r="AS135" s="29">
        <f t="shared" si="69"/>
        <v>0</v>
      </c>
      <c r="AT135" s="31">
        <f t="shared" si="55"/>
        <v>0</v>
      </c>
      <c r="AU135" s="31">
        <f t="shared" si="56"/>
        <v>0</v>
      </c>
      <c r="AV135" s="31">
        <f t="shared" si="57"/>
        <v>0</v>
      </c>
      <c r="AW135" s="31">
        <f t="shared" si="58"/>
        <v>0</v>
      </c>
      <c r="AX135" s="31">
        <f t="shared" si="59"/>
        <v>0</v>
      </c>
      <c r="AY135" s="31">
        <f t="shared" si="60"/>
        <v>0</v>
      </c>
      <c r="AZ135" s="31">
        <f t="shared" si="61"/>
        <v>0</v>
      </c>
      <c r="BA135" s="31">
        <f t="shared" si="62"/>
        <v>0</v>
      </c>
      <c r="BB135" s="31">
        <f t="shared" si="63"/>
        <v>0</v>
      </c>
      <c r="BC135" s="31">
        <f t="shared" si="64"/>
        <v>0</v>
      </c>
      <c r="BD135" s="31">
        <f t="shared" si="65"/>
        <v>0</v>
      </c>
      <c r="BE135" s="31">
        <f t="shared" si="66"/>
        <v>0</v>
      </c>
      <c r="BF135" s="31">
        <f t="shared" si="67"/>
        <v>0</v>
      </c>
      <c r="BG135" s="29">
        <f t="shared" si="76"/>
        <v>0</v>
      </c>
      <c r="BH135" s="29">
        <f t="shared" si="76"/>
        <v>0</v>
      </c>
      <c r="BI135" s="29">
        <f t="shared" si="76"/>
        <v>0</v>
      </c>
      <c r="BJ135" s="29">
        <f t="shared" si="76"/>
        <v>0</v>
      </c>
    </row>
    <row r="136" spans="1:62">
      <c r="A136" s="25" t="s">
        <v>135</v>
      </c>
      <c r="B136" s="25" t="s">
        <v>91</v>
      </c>
      <c r="C136" s="25" t="s">
        <v>91</v>
      </c>
      <c r="D136" s="25" t="s">
        <v>153</v>
      </c>
      <c r="E136" s="25" t="s">
        <v>47</v>
      </c>
      <c r="F136" s="25" t="s">
        <v>49</v>
      </c>
      <c r="G136" s="25" t="s">
        <v>62</v>
      </c>
      <c r="H136" s="25" t="s">
        <v>62</v>
      </c>
      <c r="I136" s="25">
        <v>2021</v>
      </c>
      <c r="J136" s="102">
        <v>0</v>
      </c>
      <c r="K136" s="102">
        <v>0</v>
      </c>
      <c r="L136" s="29">
        <v>0</v>
      </c>
      <c r="M136" s="29">
        <v>0</v>
      </c>
      <c r="N136" s="29">
        <v>0</v>
      </c>
      <c r="O136" s="29">
        <v>0</v>
      </c>
      <c r="P136" s="29">
        <v>0</v>
      </c>
      <c r="Q136" s="29">
        <v>0</v>
      </c>
      <c r="R136" s="29">
        <v>0</v>
      </c>
      <c r="S136" s="29">
        <v>0</v>
      </c>
      <c r="T136" s="29">
        <v>0</v>
      </c>
      <c r="U136" s="29">
        <v>44761.06</v>
      </c>
      <c r="V136" s="29">
        <v>32246.989999999998</v>
      </c>
      <c r="W136" s="29">
        <v>33745.25</v>
      </c>
      <c r="X136" s="29">
        <f t="shared" ref="X136:X199" si="79">SUM(L136:W136)</f>
        <v>110753.29999999999</v>
      </c>
      <c r="Y136" s="29">
        <f t="shared" si="68"/>
        <v>110753.29999999999</v>
      </c>
      <c r="Z136" s="29">
        <f t="shared" si="77"/>
        <v>0</v>
      </c>
      <c r="AA136" s="29">
        <f t="shared" si="77"/>
        <v>0</v>
      </c>
      <c r="AB136" s="29">
        <f t="shared" si="77"/>
        <v>0</v>
      </c>
      <c r="AC136" s="31">
        <f t="shared" ref="AC136:AC199" si="80">+L136*$J136</f>
        <v>0</v>
      </c>
      <c r="AD136" s="31">
        <f t="shared" ref="AD136:AD199" si="81">+M136*$J136</f>
        <v>0</v>
      </c>
      <c r="AE136" s="31">
        <f t="shared" ref="AE136:AE199" si="82">+N136*$J136</f>
        <v>0</v>
      </c>
      <c r="AF136" s="31">
        <f t="shared" ref="AF136:AF199" si="83">+O136*$J136</f>
        <v>0</v>
      </c>
      <c r="AG136" s="31">
        <f t="shared" ref="AG136:AG199" si="84">+P136*$J136</f>
        <v>0</v>
      </c>
      <c r="AH136" s="31">
        <f t="shared" ref="AH136:AH199" si="85">+Q136*$J136</f>
        <v>0</v>
      </c>
      <c r="AI136" s="31">
        <f t="shared" ref="AI136:AI199" si="86">+R136*$J136</f>
        <v>0</v>
      </c>
      <c r="AJ136" s="31">
        <f t="shared" ref="AJ136:AJ199" si="87">+S136*$J136</f>
        <v>0</v>
      </c>
      <c r="AK136" s="31">
        <f t="shared" ref="AK136:AK199" si="88">+T136*$J136</f>
        <v>0</v>
      </c>
      <c r="AL136" s="31">
        <f t="shared" ref="AL136:AL199" si="89">+U136*$J136</f>
        <v>0</v>
      </c>
      <c r="AM136" s="31">
        <f t="shared" ref="AM136:AM199" si="90">+V136*$J136</f>
        <v>0</v>
      </c>
      <c r="AN136" s="31">
        <f t="shared" ref="AN136:AN199" si="91">+W136*$J136</f>
        <v>0</v>
      </c>
      <c r="AO136" s="31">
        <f t="shared" ref="AO136:AO199" si="92">SUM(AC136:AN136)</f>
        <v>0</v>
      </c>
      <c r="AP136" s="29">
        <f t="shared" si="78"/>
        <v>0</v>
      </c>
      <c r="AQ136" s="29">
        <f t="shared" si="78"/>
        <v>0</v>
      </c>
      <c r="AR136" s="29">
        <f t="shared" si="78"/>
        <v>0</v>
      </c>
      <c r="AS136" s="29">
        <f t="shared" si="69"/>
        <v>0</v>
      </c>
      <c r="AT136" s="31">
        <f t="shared" ref="AT136:AT199" si="93">+L136*$K136</f>
        <v>0</v>
      </c>
      <c r="AU136" s="31">
        <f t="shared" ref="AU136:AU199" si="94">+M136*$K136</f>
        <v>0</v>
      </c>
      <c r="AV136" s="31">
        <f t="shared" ref="AV136:AV199" si="95">+N136*$K136</f>
        <v>0</v>
      </c>
      <c r="AW136" s="31">
        <f t="shared" ref="AW136:AW199" si="96">+O136*$K136</f>
        <v>0</v>
      </c>
      <c r="AX136" s="31">
        <f t="shared" ref="AX136:AX199" si="97">+P136*$K136</f>
        <v>0</v>
      </c>
      <c r="AY136" s="31">
        <f t="shared" ref="AY136:AY199" si="98">+Q136*$K136</f>
        <v>0</v>
      </c>
      <c r="AZ136" s="31">
        <f t="shared" ref="AZ136:AZ199" si="99">+R136*$K136</f>
        <v>0</v>
      </c>
      <c r="BA136" s="31">
        <f t="shared" ref="BA136:BA199" si="100">+S136*$K136</f>
        <v>0</v>
      </c>
      <c r="BB136" s="31">
        <f t="shared" ref="BB136:BB199" si="101">+T136*$K136</f>
        <v>0</v>
      </c>
      <c r="BC136" s="31">
        <f t="shared" ref="BC136:BC199" si="102">+U136*$K136</f>
        <v>0</v>
      </c>
      <c r="BD136" s="31">
        <f t="shared" ref="BD136:BD199" si="103">+V136*$K136</f>
        <v>0</v>
      </c>
      <c r="BE136" s="31">
        <f t="shared" ref="BE136:BE199" si="104">+W136*$K136</f>
        <v>0</v>
      </c>
      <c r="BF136" s="31">
        <f t="shared" ref="BF136:BF199" si="105">SUM(AT136:BE136)</f>
        <v>0</v>
      </c>
      <c r="BG136" s="29">
        <f t="shared" si="76"/>
        <v>0</v>
      </c>
      <c r="BH136" s="29">
        <f t="shared" si="76"/>
        <v>0</v>
      </c>
      <c r="BI136" s="29">
        <f t="shared" si="76"/>
        <v>0</v>
      </c>
      <c r="BJ136" s="29">
        <f t="shared" si="76"/>
        <v>0</v>
      </c>
    </row>
    <row r="137" spans="1:62">
      <c r="A137" s="25" t="s">
        <v>135</v>
      </c>
      <c r="B137" s="25" t="s">
        <v>91</v>
      </c>
      <c r="C137" s="25" t="s">
        <v>91</v>
      </c>
      <c r="D137" s="25" t="s">
        <v>153</v>
      </c>
      <c r="E137" s="25" t="s">
        <v>47</v>
      </c>
      <c r="F137" s="25" t="s">
        <v>48</v>
      </c>
      <c r="G137" s="25" t="s">
        <v>62</v>
      </c>
      <c r="H137" s="25" t="s">
        <v>62</v>
      </c>
      <c r="I137" s="25">
        <v>2021</v>
      </c>
      <c r="J137" s="102">
        <v>0</v>
      </c>
      <c r="K137" s="102">
        <v>0</v>
      </c>
      <c r="L137" s="29">
        <v>0</v>
      </c>
      <c r="M137" s="29">
        <v>0</v>
      </c>
      <c r="N137" s="29">
        <v>0</v>
      </c>
      <c r="O137" s="29">
        <v>0</v>
      </c>
      <c r="P137" s="29">
        <v>0</v>
      </c>
      <c r="Q137" s="29">
        <v>0</v>
      </c>
      <c r="R137" s="29">
        <v>0</v>
      </c>
      <c r="S137" s="29">
        <v>0</v>
      </c>
      <c r="T137" s="29">
        <v>0</v>
      </c>
      <c r="U137" s="29">
        <v>75468.62</v>
      </c>
      <c r="V137" s="29">
        <v>65520.07</v>
      </c>
      <c r="W137" s="29">
        <v>66779.62</v>
      </c>
      <c r="X137" s="29">
        <f t="shared" si="79"/>
        <v>207768.31</v>
      </c>
      <c r="Y137" s="29">
        <f t="shared" ref="Y137:Y200" si="106">SUMIF($I137:$I137,Y$5,X137:X137)</f>
        <v>207768.31</v>
      </c>
      <c r="Z137" s="29">
        <f t="shared" si="77"/>
        <v>0</v>
      </c>
      <c r="AA137" s="29">
        <f t="shared" si="77"/>
        <v>0</v>
      </c>
      <c r="AB137" s="29">
        <f t="shared" si="77"/>
        <v>0</v>
      </c>
      <c r="AC137" s="31">
        <f t="shared" si="80"/>
        <v>0</v>
      </c>
      <c r="AD137" s="31">
        <f t="shared" si="81"/>
        <v>0</v>
      </c>
      <c r="AE137" s="31">
        <f t="shared" si="82"/>
        <v>0</v>
      </c>
      <c r="AF137" s="31">
        <f t="shared" si="83"/>
        <v>0</v>
      </c>
      <c r="AG137" s="31">
        <f t="shared" si="84"/>
        <v>0</v>
      </c>
      <c r="AH137" s="31">
        <f t="shared" si="85"/>
        <v>0</v>
      </c>
      <c r="AI137" s="31">
        <f t="shared" si="86"/>
        <v>0</v>
      </c>
      <c r="AJ137" s="31">
        <f t="shared" si="87"/>
        <v>0</v>
      </c>
      <c r="AK137" s="31">
        <f t="shared" si="88"/>
        <v>0</v>
      </c>
      <c r="AL137" s="31">
        <f t="shared" si="89"/>
        <v>0</v>
      </c>
      <c r="AM137" s="31">
        <f t="shared" si="90"/>
        <v>0</v>
      </c>
      <c r="AN137" s="31">
        <f t="shared" si="91"/>
        <v>0</v>
      </c>
      <c r="AO137" s="31">
        <f t="shared" si="92"/>
        <v>0</v>
      </c>
      <c r="AP137" s="29">
        <f t="shared" si="78"/>
        <v>0</v>
      </c>
      <c r="AQ137" s="29">
        <f t="shared" si="78"/>
        <v>0</v>
      </c>
      <c r="AR137" s="29">
        <f t="shared" si="78"/>
        <v>0</v>
      </c>
      <c r="AS137" s="29">
        <f t="shared" ref="AS137:AS200" si="107">SUMIF($I137,AS$5,$AO137)</f>
        <v>0</v>
      </c>
      <c r="AT137" s="31">
        <f t="shared" si="93"/>
        <v>0</v>
      </c>
      <c r="AU137" s="31">
        <f t="shared" si="94"/>
        <v>0</v>
      </c>
      <c r="AV137" s="31">
        <f t="shared" si="95"/>
        <v>0</v>
      </c>
      <c r="AW137" s="31">
        <f t="shared" si="96"/>
        <v>0</v>
      </c>
      <c r="AX137" s="31">
        <f t="shared" si="97"/>
        <v>0</v>
      </c>
      <c r="AY137" s="31">
        <f t="shared" si="98"/>
        <v>0</v>
      </c>
      <c r="AZ137" s="31">
        <f t="shared" si="99"/>
        <v>0</v>
      </c>
      <c r="BA137" s="31">
        <f t="shared" si="100"/>
        <v>0</v>
      </c>
      <c r="BB137" s="31">
        <f t="shared" si="101"/>
        <v>0</v>
      </c>
      <c r="BC137" s="31">
        <f t="shared" si="102"/>
        <v>0</v>
      </c>
      <c r="BD137" s="31">
        <f t="shared" si="103"/>
        <v>0</v>
      </c>
      <c r="BE137" s="31">
        <f t="shared" si="104"/>
        <v>0</v>
      </c>
      <c r="BF137" s="31">
        <f t="shared" si="105"/>
        <v>0</v>
      </c>
      <c r="BG137" s="29">
        <f t="shared" si="76"/>
        <v>0</v>
      </c>
      <c r="BH137" s="29">
        <f t="shared" si="76"/>
        <v>0</v>
      </c>
      <c r="BI137" s="29">
        <f t="shared" si="76"/>
        <v>0</v>
      </c>
      <c r="BJ137" s="29">
        <f t="shared" si="76"/>
        <v>0</v>
      </c>
    </row>
    <row r="138" spans="1:62">
      <c r="A138" s="25" t="s">
        <v>135</v>
      </c>
      <c r="B138" s="25" t="s">
        <v>91</v>
      </c>
      <c r="C138" s="25" t="s">
        <v>91</v>
      </c>
      <c r="D138" s="25" t="s">
        <v>153</v>
      </c>
      <c r="E138" s="25" t="s">
        <v>47</v>
      </c>
      <c r="F138" s="25" t="s">
        <v>43</v>
      </c>
      <c r="G138" s="25" t="s">
        <v>62</v>
      </c>
      <c r="H138" s="25" t="s">
        <v>62</v>
      </c>
      <c r="I138" s="25">
        <v>2021</v>
      </c>
      <c r="J138" s="102">
        <v>0</v>
      </c>
      <c r="K138" s="102">
        <v>1</v>
      </c>
      <c r="L138" s="29">
        <v>0</v>
      </c>
      <c r="M138" s="29">
        <v>0</v>
      </c>
      <c r="N138" s="29">
        <v>0</v>
      </c>
      <c r="O138" s="29">
        <v>0</v>
      </c>
      <c r="P138" s="29">
        <v>0</v>
      </c>
      <c r="Q138" s="29">
        <v>0</v>
      </c>
      <c r="R138" s="29">
        <v>0</v>
      </c>
      <c r="S138" s="29">
        <v>0</v>
      </c>
      <c r="T138" s="29">
        <v>0</v>
      </c>
      <c r="U138" s="29">
        <v>140466.26999999999</v>
      </c>
      <c r="V138" s="29">
        <v>106950.92999999998</v>
      </c>
      <c r="W138" s="29">
        <v>180075.6</v>
      </c>
      <c r="X138" s="29">
        <f t="shared" si="79"/>
        <v>427492.79999999993</v>
      </c>
      <c r="Y138" s="29">
        <f t="shared" si="106"/>
        <v>427492.79999999993</v>
      </c>
      <c r="Z138" s="29">
        <f t="shared" si="77"/>
        <v>0</v>
      </c>
      <c r="AA138" s="29">
        <f t="shared" si="77"/>
        <v>0</v>
      </c>
      <c r="AB138" s="29">
        <f t="shared" si="77"/>
        <v>0</v>
      </c>
      <c r="AC138" s="31">
        <f t="shared" si="80"/>
        <v>0</v>
      </c>
      <c r="AD138" s="31">
        <f t="shared" si="81"/>
        <v>0</v>
      </c>
      <c r="AE138" s="31">
        <f t="shared" si="82"/>
        <v>0</v>
      </c>
      <c r="AF138" s="31">
        <f t="shared" si="83"/>
        <v>0</v>
      </c>
      <c r="AG138" s="31">
        <f t="shared" si="84"/>
        <v>0</v>
      </c>
      <c r="AH138" s="31">
        <f t="shared" si="85"/>
        <v>0</v>
      </c>
      <c r="AI138" s="31">
        <f t="shared" si="86"/>
        <v>0</v>
      </c>
      <c r="AJ138" s="31">
        <f t="shared" si="87"/>
        <v>0</v>
      </c>
      <c r="AK138" s="31">
        <f t="shared" si="88"/>
        <v>0</v>
      </c>
      <c r="AL138" s="31">
        <f t="shared" si="89"/>
        <v>0</v>
      </c>
      <c r="AM138" s="31">
        <f t="shared" si="90"/>
        <v>0</v>
      </c>
      <c r="AN138" s="31">
        <f t="shared" si="91"/>
        <v>0</v>
      </c>
      <c r="AO138" s="31">
        <f t="shared" si="92"/>
        <v>0</v>
      </c>
      <c r="AP138" s="29">
        <f t="shared" si="78"/>
        <v>0</v>
      </c>
      <c r="AQ138" s="29">
        <f t="shared" si="78"/>
        <v>0</v>
      </c>
      <c r="AR138" s="29">
        <f t="shared" si="78"/>
        <v>0</v>
      </c>
      <c r="AS138" s="29">
        <f t="shared" si="107"/>
        <v>0</v>
      </c>
      <c r="AT138" s="31">
        <f t="shared" si="93"/>
        <v>0</v>
      </c>
      <c r="AU138" s="31">
        <f t="shared" si="94"/>
        <v>0</v>
      </c>
      <c r="AV138" s="31">
        <f t="shared" si="95"/>
        <v>0</v>
      </c>
      <c r="AW138" s="31">
        <f t="shared" si="96"/>
        <v>0</v>
      </c>
      <c r="AX138" s="31">
        <f t="shared" si="97"/>
        <v>0</v>
      </c>
      <c r="AY138" s="31">
        <f t="shared" si="98"/>
        <v>0</v>
      </c>
      <c r="AZ138" s="31">
        <f t="shared" si="99"/>
        <v>0</v>
      </c>
      <c r="BA138" s="31">
        <f t="shared" si="100"/>
        <v>0</v>
      </c>
      <c r="BB138" s="31">
        <f t="shared" si="101"/>
        <v>0</v>
      </c>
      <c r="BC138" s="31">
        <f t="shared" si="102"/>
        <v>140466.26999999999</v>
      </c>
      <c r="BD138" s="31">
        <f t="shared" si="103"/>
        <v>106950.92999999998</v>
      </c>
      <c r="BE138" s="31">
        <f t="shared" si="104"/>
        <v>180075.6</v>
      </c>
      <c r="BF138" s="31">
        <f t="shared" si="105"/>
        <v>427492.79999999993</v>
      </c>
      <c r="BG138" s="29">
        <f t="shared" si="76"/>
        <v>427492.79999999993</v>
      </c>
      <c r="BH138" s="29">
        <f t="shared" si="76"/>
        <v>0</v>
      </c>
      <c r="BI138" s="29">
        <f t="shared" si="76"/>
        <v>0</v>
      </c>
      <c r="BJ138" s="29">
        <f t="shared" si="76"/>
        <v>0</v>
      </c>
    </row>
    <row r="139" spans="1:62">
      <c r="A139" s="25" t="s">
        <v>135</v>
      </c>
      <c r="B139" s="25" t="s">
        <v>95</v>
      </c>
      <c r="C139" s="25" t="s">
        <v>102</v>
      </c>
      <c r="D139" s="25" t="s">
        <v>170</v>
      </c>
      <c r="E139" s="25" t="s">
        <v>47</v>
      </c>
      <c r="F139" s="25" t="s">
        <v>49</v>
      </c>
      <c r="G139" s="25" t="s">
        <v>62</v>
      </c>
      <c r="H139" s="25" t="s">
        <v>62</v>
      </c>
      <c r="I139" s="25">
        <v>2021</v>
      </c>
      <c r="J139" s="102">
        <v>0</v>
      </c>
      <c r="K139" s="102">
        <v>0</v>
      </c>
      <c r="L139" s="29">
        <v>0</v>
      </c>
      <c r="M139" s="29">
        <v>0</v>
      </c>
      <c r="N139" s="29">
        <v>0</v>
      </c>
      <c r="O139" s="29">
        <v>0</v>
      </c>
      <c r="P139" s="29">
        <v>0</v>
      </c>
      <c r="Q139" s="29">
        <v>0</v>
      </c>
      <c r="R139" s="29">
        <v>0</v>
      </c>
      <c r="S139" s="29">
        <v>0</v>
      </c>
      <c r="T139" s="29">
        <v>0</v>
      </c>
      <c r="U139" s="29">
        <v>72.3</v>
      </c>
      <c r="V139" s="29">
        <v>109.88</v>
      </c>
      <c r="W139" s="29">
        <v>181.57</v>
      </c>
      <c r="X139" s="29">
        <f t="shared" si="79"/>
        <v>363.75</v>
      </c>
      <c r="Y139" s="29">
        <f t="shared" si="106"/>
        <v>363.75</v>
      </c>
      <c r="Z139" s="29">
        <f t="shared" si="77"/>
        <v>0</v>
      </c>
      <c r="AA139" s="29">
        <f t="shared" si="77"/>
        <v>0</v>
      </c>
      <c r="AB139" s="29">
        <f t="shared" si="77"/>
        <v>0</v>
      </c>
      <c r="AC139" s="31">
        <f t="shared" si="80"/>
        <v>0</v>
      </c>
      <c r="AD139" s="31">
        <f t="shared" si="81"/>
        <v>0</v>
      </c>
      <c r="AE139" s="31">
        <f t="shared" si="82"/>
        <v>0</v>
      </c>
      <c r="AF139" s="31">
        <f t="shared" si="83"/>
        <v>0</v>
      </c>
      <c r="AG139" s="31">
        <f t="shared" si="84"/>
        <v>0</v>
      </c>
      <c r="AH139" s="31">
        <f t="shared" si="85"/>
        <v>0</v>
      </c>
      <c r="AI139" s="31">
        <f t="shared" si="86"/>
        <v>0</v>
      </c>
      <c r="AJ139" s="31">
        <f t="shared" si="87"/>
        <v>0</v>
      </c>
      <c r="AK139" s="31">
        <f t="shared" si="88"/>
        <v>0</v>
      </c>
      <c r="AL139" s="31">
        <f t="shared" si="89"/>
        <v>0</v>
      </c>
      <c r="AM139" s="31">
        <f t="shared" si="90"/>
        <v>0</v>
      </c>
      <c r="AN139" s="31">
        <f t="shared" si="91"/>
        <v>0</v>
      </c>
      <c r="AO139" s="31">
        <f t="shared" si="92"/>
        <v>0</v>
      </c>
      <c r="AP139" s="29">
        <f t="shared" si="78"/>
        <v>0</v>
      </c>
      <c r="AQ139" s="29">
        <f t="shared" si="78"/>
        <v>0</v>
      </c>
      <c r="AR139" s="29">
        <f t="shared" si="78"/>
        <v>0</v>
      </c>
      <c r="AS139" s="29">
        <f t="shared" si="107"/>
        <v>0</v>
      </c>
      <c r="AT139" s="31">
        <f t="shared" si="93"/>
        <v>0</v>
      </c>
      <c r="AU139" s="31">
        <f t="shared" si="94"/>
        <v>0</v>
      </c>
      <c r="AV139" s="31">
        <f t="shared" si="95"/>
        <v>0</v>
      </c>
      <c r="AW139" s="31">
        <f t="shared" si="96"/>
        <v>0</v>
      </c>
      <c r="AX139" s="31">
        <f t="shared" si="97"/>
        <v>0</v>
      </c>
      <c r="AY139" s="31">
        <f t="shared" si="98"/>
        <v>0</v>
      </c>
      <c r="AZ139" s="31">
        <f t="shared" si="99"/>
        <v>0</v>
      </c>
      <c r="BA139" s="31">
        <f t="shared" si="100"/>
        <v>0</v>
      </c>
      <c r="BB139" s="31">
        <f t="shared" si="101"/>
        <v>0</v>
      </c>
      <c r="BC139" s="31">
        <f t="shared" si="102"/>
        <v>0</v>
      </c>
      <c r="BD139" s="31">
        <f t="shared" si="103"/>
        <v>0</v>
      </c>
      <c r="BE139" s="31">
        <f t="shared" si="104"/>
        <v>0</v>
      </c>
      <c r="BF139" s="31">
        <f t="shared" si="105"/>
        <v>0</v>
      </c>
      <c r="BG139" s="29">
        <f t="shared" si="76"/>
        <v>0</v>
      </c>
      <c r="BH139" s="29">
        <f t="shared" si="76"/>
        <v>0</v>
      </c>
      <c r="BI139" s="29">
        <f t="shared" si="76"/>
        <v>0</v>
      </c>
      <c r="BJ139" s="29">
        <f t="shared" si="76"/>
        <v>0</v>
      </c>
    </row>
    <row r="140" spans="1:62">
      <c r="A140" s="25" t="s">
        <v>135</v>
      </c>
      <c r="B140" s="25" t="s">
        <v>95</v>
      </c>
      <c r="C140" s="25" t="s">
        <v>102</v>
      </c>
      <c r="D140" s="25" t="s">
        <v>170</v>
      </c>
      <c r="E140" s="25" t="s">
        <v>47</v>
      </c>
      <c r="F140" s="25" t="s">
        <v>43</v>
      </c>
      <c r="G140" s="25" t="s">
        <v>62</v>
      </c>
      <c r="H140" s="25" t="s">
        <v>62</v>
      </c>
      <c r="I140" s="25">
        <v>2021</v>
      </c>
      <c r="J140" s="102">
        <v>0</v>
      </c>
      <c r="K140" s="102">
        <v>1</v>
      </c>
      <c r="L140" s="29">
        <v>0</v>
      </c>
      <c r="M140" s="29">
        <v>0</v>
      </c>
      <c r="N140" s="29">
        <v>0</v>
      </c>
      <c r="O140" s="29">
        <v>0</v>
      </c>
      <c r="P140" s="29">
        <v>0</v>
      </c>
      <c r="Q140" s="29">
        <v>0</v>
      </c>
      <c r="R140" s="29">
        <v>0</v>
      </c>
      <c r="S140" s="29">
        <v>0</v>
      </c>
      <c r="T140" s="29">
        <v>0</v>
      </c>
      <c r="U140" s="29">
        <v>55838.05</v>
      </c>
      <c r="V140" s="29">
        <v>15329.739999999998</v>
      </c>
      <c r="W140" s="29">
        <v>41983.840000000004</v>
      </c>
      <c r="X140" s="29">
        <f t="shared" si="79"/>
        <v>113151.63</v>
      </c>
      <c r="Y140" s="29">
        <f t="shared" si="106"/>
        <v>113151.63</v>
      </c>
      <c r="Z140" s="29">
        <f t="shared" si="77"/>
        <v>0</v>
      </c>
      <c r="AA140" s="29">
        <f t="shared" si="77"/>
        <v>0</v>
      </c>
      <c r="AB140" s="29">
        <f t="shared" si="77"/>
        <v>0</v>
      </c>
      <c r="AC140" s="31">
        <f t="shared" si="80"/>
        <v>0</v>
      </c>
      <c r="AD140" s="31">
        <f t="shared" si="81"/>
        <v>0</v>
      </c>
      <c r="AE140" s="31">
        <f t="shared" si="82"/>
        <v>0</v>
      </c>
      <c r="AF140" s="31">
        <f t="shared" si="83"/>
        <v>0</v>
      </c>
      <c r="AG140" s="31">
        <f t="shared" si="84"/>
        <v>0</v>
      </c>
      <c r="AH140" s="31">
        <f t="shared" si="85"/>
        <v>0</v>
      </c>
      <c r="AI140" s="31">
        <f t="shared" si="86"/>
        <v>0</v>
      </c>
      <c r="AJ140" s="31">
        <f t="shared" si="87"/>
        <v>0</v>
      </c>
      <c r="AK140" s="31">
        <f t="shared" si="88"/>
        <v>0</v>
      </c>
      <c r="AL140" s="31">
        <f t="shared" si="89"/>
        <v>0</v>
      </c>
      <c r="AM140" s="31">
        <f t="shared" si="90"/>
        <v>0</v>
      </c>
      <c r="AN140" s="31">
        <f t="shared" si="91"/>
        <v>0</v>
      </c>
      <c r="AO140" s="31">
        <f t="shared" si="92"/>
        <v>0</v>
      </c>
      <c r="AP140" s="29">
        <f t="shared" si="78"/>
        <v>0</v>
      </c>
      <c r="AQ140" s="29">
        <f t="shared" si="78"/>
        <v>0</v>
      </c>
      <c r="AR140" s="29">
        <f t="shared" si="78"/>
        <v>0</v>
      </c>
      <c r="AS140" s="29">
        <f t="shared" si="107"/>
        <v>0</v>
      </c>
      <c r="AT140" s="31">
        <f t="shared" si="93"/>
        <v>0</v>
      </c>
      <c r="AU140" s="31">
        <f t="shared" si="94"/>
        <v>0</v>
      </c>
      <c r="AV140" s="31">
        <f t="shared" si="95"/>
        <v>0</v>
      </c>
      <c r="AW140" s="31">
        <f t="shared" si="96"/>
        <v>0</v>
      </c>
      <c r="AX140" s="31">
        <f t="shared" si="97"/>
        <v>0</v>
      </c>
      <c r="AY140" s="31">
        <f t="shared" si="98"/>
        <v>0</v>
      </c>
      <c r="AZ140" s="31">
        <f t="shared" si="99"/>
        <v>0</v>
      </c>
      <c r="BA140" s="31">
        <f t="shared" si="100"/>
        <v>0</v>
      </c>
      <c r="BB140" s="31">
        <f t="shared" si="101"/>
        <v>0</v>
      </c>
      <c r="BC140" s="31">
        <f t="shared" si="102"/>
        <v>55838.05</v>
      </c>
      <c r="BD140" s="31">
        <f t="shared" si="103"/>
        <v>15329.739999999998</v>
      </c>
      <c r="BE140" s="31">
        <f t="shared" si="104"/>
        <v>41983.840000000004</v>
      </c>
      <c r="BF140" s="31">
        <f t="shared" si="105"/>
        <v>113151.63</v>
      </c>
      <c r="BG140" s="29">
        <f t="shared" si="76"/>
        <v>113151.63</v>
      </c>
      <c r="BH140" s="29">
        <f t="shared" si="76"/>
        <v>0</v>
      </c>
      <c r="BI140" s="29">
        <f t="shared" si="76"/>
        <v>0</v>
      </c>
      <c r="BJ140" s="29">
        <f t="shared" si="76"/>
        <v>0</v>
      </c>
    </row>
    <row r="141" spans="1:62">
      <c r="A141" s="25" t="s">
        <v>135</v>
      </c>
      <c r="B141" s="25" t="s">
        <v>95</v>
      </c>
      <c r="C141" s="25" t="s">
        <v>102</v>
      </c>
      <c r="D141" s="25" t="s">
        <v>170</v>
      </c>
      <c r="E141" s="25" t="s">
        <v>47</v>
      </c>
      <c r="F141" s="25" t="s">
        <v>48</v>
      </c>
      <c r="G141" s="25" t="s">
        <v>62</v>
      </c>
      <c r="H141" s="25" t="s">
        <v>62</v>
      </c>
      <c r="I141" s="25">
        <v>2021</v>
      </c>
      <c r="J141" s="102">
        <v>0</v>
      </c>
      <c r="K141" s="102">
        <v>0</v>
      </c>
      <c r="L141" s="29">
        <v>0</v>
      </c>
      <c r="M141" s="29">
        <v>0</v>
      </c>
      <c r="N141" s="29">
        <v>0</v>
      </c>
      <c r="O141" s="29">
        <v>0</v>
      </c>
      <c r="P141" s="29">
        <v>0</v>
      </c>
      <c r="Q141" s="29">
        <v>0</v>
      </c>
      <c r="R141" s="29">
        <v>0</v>
      </c>
      <c r="S141" s="29">
        <v>0</v>
      </c>
      <c r="T141" s="29">
        <v>0</v>
      </c>
      <c r="U141" s="29">
        <v>438982.61</v>
      </c>
      <c r="V141" s="29">
        <v>0.92000000000552973</v>
      </c>
      <c r="W141" s="29">
        <v>6278.92</v>
      </c>
      <c r="X141" s="29">
        <f t="shared" si="79"/>
        <v>445262.44999999995</v>
      </c>
      <c r="Y141" s="29">
        <f t="shared" si="106"/>
        <v>445262.44999999995</v>
      </c>
      <c r="Z141" s="29">
        <f t="shared" si="77"/>
        <v>0</v>
      </c>
      <c r="AA141" s="29">
        <f t="shared" si="77"/>
        <v>0</v>
      </c>
      <c r="AB141" s="29">
        <f t="shared" si="77"/>
        <v>0</v>
      </c>
      <c r="AC141" s="31">
        <f t="shared" si="80"/>
        <v>0</v>
      </c>
      <c r="AD141" s="31">
        <f t="shared" si="81"/>
        <v>0</v>
      </c>
      <c r="AE141" s="31">
        <f t="shared" si="82"/>
        <v>0</v>
      </c>
      <c r="AF141" s="31">
        <f t="shared" si="83"/>
        <v>0</v>
      </c>
      <c r="AG141" s="31">
        <f t="shared" si="84"/>
        <v>0</v>
      </c>
      <c r="AH141" s="31">
        <f t="shared" si="85"/>
        <v>0</v>
      </c>
      <c r="AI141" s="31">
        <f t="shared" si="86"/>
        <v>0</v>
      </c>
      <c r="AJ141" s="31">
        <f t="shared" si="87"/>
        <v>0</v>
      </c>
      <c r="AK141" s="31">
        <f t="shared" si="88"/>
        <v>0</v>
      </c>
      <c r="AL141" s="31">
        <f t="shared" si="89"/>
        <v>0</v>
      </c>
      <c r="AM141" s="31">
        <f t="shared" si="90"/>
        <v>0</v>
      </c>
      <c r="AN141" s="31">
        <f t="shared" si="91"/>
        <v>0</v>
      </c>
      <c r="AO141" s="31">
        <f t="shared" si="92"/>
        <v>0</v>
      </c>
      <c r="AP141" s="29">
        <f t="shared" si="78"/>
        <v>0</v>
      </c>
      <c r="AQ141" s="29">
        <f t="shared" si="78"/>
        <v>0</v>
      </c>
      <c r="AR141" s="29">
        <f t="shared" si="78"/>
        <v>0</v>
      </c>
      <c r="AS141" s="29">
        <f t="shared" si="107"/>
        <v>0</v>
      </c>
      <c r="AT141" s="31">
        <f t="shared" si="93"/>
        <v>0</v>
      </c>
      <c r="AU141" s="31">
        <f t="shared" si="94"/>
        <v>0</v>
      </c>
      <c r="AV141" s="31">
        <f t="shared" si="95"/>
        <v>0</v>
      </c>
      <c r="AW141" s="31">
        <f t="shared" si="96"/>
        <v>0</v>
      </c>
      <c r="AX141" s="31">
        <f t="shared" si="97"/>
        <v>0</v>
      </c>
      <c r="AY141" s="31">
        <f t="shared" si="98"/>
        <v>0</v>
      </c>
      <c r="AZ141" s="31">
        <f t="shared" si="99"/>
        <v>0</v>
      </c>
      <c r="BA141" s="31">
        <f t="shared" si="100"/>
        <v>0</v>
      </c>
      <c r="BB141" s="31">
        <f t="shared" si="101"/>
        <v>0</v>
      </c>
      <c r="BC141" s="31">
        <f t="shared" si="102"/>
        <v>0</v>
      </c>
      <c r="BD141" s="31">
        <f t="shared" si="103"/>
        <v>0</v>
      </c>
      <c r="BE141" s="31">
        <f t="shared" si="104"/>
        <v>0</v>
      </c>
      <c r="BF141" s="31">
        <f t="shared" si="105"/>
        <v>0</v>
      </c>
      <c r="BG141" s="29">
        <f t="shared" si="76"/>
        <v>0</v>
      </c>
      <c r="BH141" s="29">
        <f t="shared" si="76"/>
        <v>0</v>
      </c>
      <c r="BI141" s="29">
        <f t="shared" si="76"/>
        <v>0</v>
      </c>
      <c r="BJ141" s="29">
        <f t="shared" si="76"/>
        <v>0</v>
      </c>
    </row>
    <row r="142" spans="1:62">
      <c r="A142" s="25" t="s">
        <v>135</v>
      </c>
      <c r="B142" s="25" t="s">
        <v>95</v>
      </c>
      <c r="C142" s="25" t="s">
        <v>87</v>
      </c>
      <c r="D142" s="25" t="s">
        <v>184</v>
      </c>
      <c r="E142" s="25" t="s">
        <v>47</v>
      </c>
      <c r="F142" s="25" t="s">
        <v>49</v>
      </c>
      <c r="G142" s="25" t="s">
        <v>62</v>
      </c>
      <c r="H142" s="25" t="s">
        <v>62</v>
      </c>
      <c r="I142" s="25">
        <v>2021</v>
      </c>
      <c r="J142" s="102">
        <v>0</v>
      </c>
      <c r="K142" s="102">
        <v>0</v>
      </c>
      <c r="L142" s="29">
        <v>0</v>
      </c>
      <c r="M142" s="29">
        <v>0</v>
      </c>
      <c r="N142" s="29">
        <v>0</v>
      </c>
      <c r="O142" s="29">
        <v>0</v>
      </c>
      <c r="P142" s="29">
        <v>0</v>
      </c>
      <c r="Q142" s="29">
        <v>0</v>
      </c>
      <c r="R142" s="29">
        <v>0</v>
      </c>
      <c r="S142" s="29">
        <v>0</v>
      </c>
      <c r="T142" s="29">
        <v>0</v>
      </c>
      <c r="U142" s="29">
        <v>6473.7099999999991</v>
      </c>
      <c r="V142" s="29">
        <v>0</v>
      </c>
      <c r="W142" s="29">
        <v>615.72</v>
      </c>
      <c r="X142" s="29">
        <f t="shared" si="79"/>
        <v>7089.4299999999994</v>
      </c>
      <c r="Y142" s="29">
        <f t="shared" si="106"/>
        <v>7089.4299999999994</v>
      </c>
      <c r="Z142" s="29">
        <f t="shared" si="77"/>
        <v>0</v>
      </c>
      <c r="AA142" s="29">
        <f t="shared" si="77"/>
        <v>0</v>
      </c>
      <c r="AB142" s="29">
        <f t="shared" si="77"/>
        <v>0</v>
      </c>
      <c r="AC142" s="31">
        <f t="shared" si="80"/>
        <v>0</v>
      </c>
      <c r="AD142" s="31">
        <f t="shared" si="81"/>
        <v>0</v>
      </c>
      <c r="AE142" s="31">
        <f t="shared" si="82"/>
        <v>0</v>
      </c>
      <c r="AF142" s="31">
        <f t="shared" si="83"/>
        <v>0</v>
      </c>
      <c r="AG142" s="31">
        <f t="shared" si="84"/>
        <v>0</v>
      </c>
      <c r="AH142" s="31">
        <f t="shared" si="85"/>
        <v>0</v>
      </c>
      <c r="AI142" s="31">
        <f t="shared" si="86"/>
        <v>0</v>
      </c>
      <c r="AJ142" s="31">
        <f t="shared" si="87"/>
        <v>0</v>
      </c>
      <c r="AK142" s="31">
        <f t="shared" si="88"/>
        <v>0</v>
      </c>
      <c r="AL142" s="31">
        <f t="shared" si="89"/>
        <v>0</v>
      </c>
      <c r="AM142" s="31">
        <f t="shared" si="90"/>
        <v>0</v>
      </c>
      <c r="AN142" s="31">
        <f t="shared" si="91"/>
        <v>0</v>
      </c>
      <c r="AO142" s="31">
        <f t="shared" si="92"/>
        <v>0</v>
      </c>
      <c r="AP142" s="29">
        <f t="shared" si="78"/>
        <v>0</v>
      </c>
      <c r="AQ142" s="29">
        <f t="shared" si="78"/>
        <v>0</v>
      </c>
      <c r="AR142" s="29">
        <f t="shared" si="78"/>
        <v>0</v>
      </c>
      <c r="AS142" s="29">
        <f t="shared" si="107"/>
        <v>0</v>
      </c>
      <c r="AT142" s="31">
        <f t="shared" si="93"/>
        <v>0</v>
      </c>
      <c r="AU142" s="31">
        <f t="shared" si="94"/>
        <v>0</v>
      </c>
      <c r="AV142" s="31">
        <f t="shared" si="95"/>
        <v>0</v>
      </c>
      <c r="AW142" s="31">
        <f t="shared" si="96"/>
        <v>0</v>
      </c>
      <c r="AX142" s="31">
        <f t="shared" si="97"/>
        <v>0</v>
      </c>
      <c r="AY142" s="31">
        <f t="shared" si="98"/>
        <v>0</v>
      </c>
      <c r="AZ142" s="31">
        <f t="shared" si="99"/>
        <v>0</v>
      </c>
      <c r="BA142" s="31">
        <f t="shared" si="100"/>
        <v>0</v>
      </c>
      <c r="BB142" s="31">
        <f t="shared" si="101"/>
        <v>0</v>
      </c>
      <c r="BC142" s="31">
        <f t="shared" si="102"/>
        <v>0</v>
      </c>
      <c r="BD142" s="31">
        <f t="shared" si="103"/>
        <v>0</v>
      </c>
      <c r="BE142" s="31">
        <f t="shared" si="104"/>
        <v>0</v>
      </c>
      <c r="BF142" s="31">
        <f t="shared" si="105"/>
        <v>0</v>
      </c>
      <c r="BG142" s="29">
        <f t="shared" si="76"/>
        <v>0</v>
      </c>
      <c r="BH142" s="29">
        <f t="shared" si="76"/>
        <v>0</v>
      </c>
      <c r="BI142" s="29">
        <f t="shared" si="76"/>
        <v>0</v>
      </c>
      <c r="BJ142" s="29">
        <f t="shared" si="76"/>
        <v>0</v>
      </c>
    </row>
    <row r="143" spans="1:62">
      <c r="A143" s="25" t="s">
        <v>135</v>
      </c>
      <c r="B143" s="25" t="s">
        <v>95</v>
      </c>
      <c r="C143" s="25" t="s">
        <v>87</v>
      </c>
      <c r="D143" s="25" t="s">
        <v>184</v>
      </c>
      <c r="E143" s="25" t="s">
        <v>47</v>
      </c>
      <c r="F143" s="25" t="s">
        <v>48</v>
      </c>
      <c r="G143" s="25" t="s">
        <v>62</v>
      </c>
      <c r="H143" s="25" t="s">
        <v>62</v>
      </c>
      <c r="I143" s="25">
        <v>2021</v>
      </c>
      <c r="J143" s="102">
        <v>0</v>
      </c>
      <c r="K143" s="102">
        <v>0</v>
      </c>
      <c r="L143" s="29">
        <v>0</v>
      </c>
      <c r="M143" s="29">
        <v>0</v>
      </c>
      <c r="N143" s="29">
        <v>0</v>
      </c>
      <c r="O143" s="29">
        <v>0</v>
      </c>
      <c r="P143" s="29">
        <v>0</v>
      </c>
      <c r="Q143" s="29">
        <v>0</v>
      </c>
      <c r="R143" s="29">
        <v>0</v>
      </c>
      <c r="S143" s="29">
        <v>0</v>
      </c>
      <c r="T143" s="29">
        <v>0</v>
      </c>
      <c r="U143" s="29">
        <v>20821.25</v>
      </c>
      <c r="V143" s="29">
        <v>21480.71</v>
      </c>
      <c r="W143" s="29">
        <v>2972.73</v>
      </c>
      <c r="X143" s="29">
        <f t="shared" si="79"/>
        <v>45274.69</v>
      </c>
      <c r="Y143" s="29">
        <f t="shared" si="106"/>
        <v>45274.69</v>
      </c>
      <c r="Z143" s="29">
        <f t="shared" si="77"/>
        <v>0</v>
      </c>
      <c r="AA143" s="29">
        <f t="shared" si="77"/>
        <v>0</v>
      </c>
      <c r="AB143" s="29">
        <f t="shared" si="77"/>
        <v>0</v>
      </c>
      <c r="AC143" s="31">
        <f t="shared" si="80"/>
        <v>0</v>
      </c>
      <c r="AD143" s="31">
        <f t="shared" si="81"/>
        <v>0</v>
      </c>
      <c r="AE143" s="31">
        <f t="shared" si="82"/>
        <v>0</v>
      </c>
      <c r="AF143" s="31">
        <f t="shared" si="83"/>
        <v>0</v>
      </c>
      <c r="AG143" s="31">
        <f t="shared" si="84"/>
        <v>0</v>
      </c>
      <c r="AH143" s="31">
        <f t="shared" si="85"/>
        <v>0</v>
      </c>
      <c r="AI143" s="31">
        <f t="shared" si="86"/>
        <v>0</v>
      </c>
      <c r="AJ143" s="31">
        <f t="shared" si="87"/>
        <v>0</v>
      </c>
      <c r="AK143" s="31">
        <f t="shared" si="88"/>
        <v>0</v>
      </c>
      <c r="AL143" s="31">
        <f t="shared" si="89"/>
        <v>0</v>
      </c>
      <c r="AM143" s="31">
        <f t="shared" si="90"/>
        <v>0</v>
      </c>
      <c r="AN143" s="31">
        <f t="shared" si="91"/>
        <v>0</v>
      </c>
      <c r="AO143" s="31">
        <f t="shared" si="92"/>
        <v>0</v>
      </c>
      <c r="AP143" s="29">
        <f t="shared" si="78"/>
        <v>0</v>
      </c>
      <c r="AQ143" s="29">
        <f t="shared" si="78"/>
        <v>0</v>
      </c>
      <c r="AR143" s="29">
        <f t="shared" si="78"/>
        <v>0</v>
      </c>
      <c r="AS143" s="29">
        <f t="shared" si="107"/>
        <v>0</v>
      </c>
      <c r="AT143" s="31">
        <f t="shared" si="93"/>
        <v>0</v>
      </c>
      <c r="AU143" s="31">
        <f t="shared" si="94"/>
        <v>0</v>
      </c>
      <c r="AV143" s="31">
        <f t="shared" si="95"/>
        <v>0</v>
      </c>
      <c r="AW143" s="31">
        <f t="shared" si="96"/>
        <v>0</v>
      </c>
      <c r="AX143" s="31">
        <f t="shared" si="97"/>
        <v>0</v>
      </c>
      <c r="AY143" s="31">
        <f t="shared" si="98"/>
        <v>0</v>
      </c>
      <c r="AZ143" s="31">
        <f t="shared" si="99"/>
        <v>0</v>
      </c>
      <c r="BA143" s="31">
        <f t="shared" si="100"/>
        <v>0</v>
      </c>
      <c r="BB143" s="31">
        <f t="shared" si="101"/>
        <v>0</v>
      </c>
      <c r="BC143" s="31">
        <f t="shared" si="102"/>
        <v>0</v>
      </c>
      <c r="BD143" s="31">
        <f t="shared" si="103"/>
        <v>0</v>
      </c>
      <c r="BE143" s="31">
        <f t="shared" si="104"/>
        <v>0</v>
      </c>
      <c r="BF143" s="31">
        <f t="shared" si="105"/>
        <v>0</v>
      </c>
      <c r="BG143" s="29">
        <f t="shared" si="76"/>
        <v>0</v>
      </c>
      <c r="BH143" s="29">
        <f t="shared" si="76"/>
        <v>0</v>
      </c>
      <c r="BI143" s="29">
        <f t="shared" si="76"/>
        <v>0</v>
      </c>
      <c r="BJ143" s="29">
        <f t="shared" si="76"/>
        <v>0</v>
      </c>
    </row>
    <row r="144" spans="1:62">
      <c r="A144" s="25" t="s">
        <v>135</v>
      </c>
      <c r="B144" s="25" t="s">
        <v>95</v>
      </c>
      <c r="C144" s="25" t="s">
        <v>87</v>
      </c>
      <c r="D144" s="25" t="s">
        <v>184</v>
      </c>
      <c r="E144" s="25" t="s">
        <v>47</v>
      </c>
      <c r="F144" s="25" t="s">
        <v>43</v>
      </c>
      <c r="G144" s="25" t="s">
        <v>62</v>
      </c>
      <c r="H144" s="25" t="s">
        <v>62</v>
      </c>
      <c r="I144" s="25">
        <v>2021</v>
      </c>
      <c r="J144" s="102">
        <v>0</v>
      </c>
      <c r="K144" s="102">
        <v>1</v>
      </c>
      <c r="L144" s="29">
        <v>0</v>
      </c>
      <c r="M144" s="29">
        <v>0</v>
      </c>
      <c r="N144" s="29">
        <v>0</v>
      </c>
      <c r="O144" s="29">
        <v>0</v>
      </c>
      <c r="P144" s="29">
        <v>0</v>
      </c>
      <c r="Q144" s="29">
        <v>0</v>
      </c>
      <c r="R144" s="29">
        <v>0</v>
      </c>
      <c r="S144" s="29">
        <v>0</v>
      </c>
      <c r="T144" s="29">
        <v>0</v>
      </c>
      <c r="U144" s="29">
        <v>44164.58</v>
      </c>
      <c r="V144" s="29">
        <v>44590.320000000007</v>
      </c>
      <c r="W144" s="29">
        <v>47336.97</v>
      </c>
      <c r="X144" s="29">
        <f t="shared" si="79"/>
        <v>136091.87</v>
      </c>
      <c r="Y144" s="29">
        <f t="shared" si="106"/>
        <v>136091.87</v>
      </c>
      <c r="Z144" s="29">
        <f t="shared" si="77"/>
        <v>0</v>
      </c>
      <c r="AA144" s="29">
        <f t="shared" si="77"/>
        <v>0</v>
      </c>
      <c r="AB144" s="29">
        <f t="shared" si="77"/>
        <v>0</v>
      </c>
      <c r="AC144" s="31">
        <f t="shared" si="80"/>
        <v>0</v>
      </c>
      <c r="AD144" s="31">
        <f t="shared" si="81"/>
        <v>0</v>
      </c>
      <c r="AE144" s="31">
        <f t="shared" si="82"/>
        <v>0</v>
      </c>
      <c r="AF144" s="31">
        <f t="shared" si="83"/>
        <v>0</v>
      </c>
      <c r="AG144" s="31">
        <f t="shared" si="84"/>
        <v>0</v>
      </c>
      <c r="AH144" s="31">
        <f t="shared" si="85"/>
        <v>0</v>
      </c>
      <c r="AI144" s="31">
        <f t="shared" si="86"/>
        <v>0</v>
      </c>
      <c r="AJ144" s="31">
        <f t="shared" si="87"/>
        <v>0</v>
      </c>
      <c r="AK144" s="31">
        <f t="shared" si="88"/>
        <v>0</v>
      </c>
      <c r="AL144" s="31">
        <f t="shared" si="89"/>
        <v>0</v>
      </c>
      <c r="AM144" s="31">
        <f t="shared" si="90"/>
        <v>0</v>
      </c>
      <c r="AN144" s="31">
        <f t="shared" si="91"/>
        <v>0</v>
      </c>
      <c r="AO144" s="31">
        <f t="shared" si="92"/>
        <v>0</v>
      </c>
      <c r="AP144" s="29">
        <f t="shared" si="78"/>
        <v>0</v>
      </c>
      <c r="AQ144" s="29">
        <f t="shared" si="78"/>
        <v>0</v>
      </c>
      <c r="AR144" s="29">
        <f t="shared" si="78"/>
        <v>0</v>
      </c>
      <c r="AS144" s="29">
        <f t="shared" si="107"/>
        <v>0</v>
      </c>
      <c r="AT144" s="31">
        <f t="shared" si="93"/>
        <v>0</v>
      </c>
      <c r="AU144" s="31">
        <f t="shared" si="94"/>
        <v>0</v>
      </c>
      <c r="AV144" s="31">
        <f t="shared" si="95"/>
        <v>0</v>
      </c>
      <c r="AW144" s="31">
        <f t="shared" si="96"/>
        <v>0</v>
      </c>
      <c r="AX144" s="31">
        <f t="shared" si="97"/>
        <v>0</v>
      </c>
      <c r="AY144" s="31">
        <f t="shared" si="98"/>
        <v>0</v>
      </c>
      <c r="AZ144" s="31">
        <f t="shared" si="99"/>
        <v>0</v>
      </c>
      <c r="BA144" s="31">
        <f t="shared" si="100"/>
        <v>0</v>
      </c>
      <c r="BB144" s="31">
        <f t="shared" si="101"/>
        <v>0</v>
      </c>
      <c r="BC144" s="31">
        <f t="shared" si="102"/>
        <v>44164.58</v>
      </c>
      <c r="BD144" s="31">
        <f t="shared" si="103"/>
        <v>44590.320000000007</v>
      </c>
      <c r="BE144" s="31">
        <f t="shared" si="104"/>
        <v>47336.97</v>
      </c>
      <c r="BF144" s="31">
        <f t="shared" si="105"/>
        <v>136091.87</v>
      </c>
      <c r="BG144" s="29">
        <f t="shared" si="76"/>
        <v>136091.87</v>
      </c>
      <c r="BH144" s="29">
        <f t="shared" si="76"/>
        <v>0</v>
      </c>
      <c r="BI144" s="29">
        <f t="shared" si="76"/>
        <v>0</v>
      </c>
      <c r="BJ144" s="29">
        <f t="shared" si="76"/>
        <v>0</v>
      </c>
    </row>
    <row r="145" spans="1:62">
      <c r="A145" s="25" t="s">
        <v>135</v>
      </c>
      <c r="B145" s="25" t="s">
        <v>91</v>
      </c>
      <c r="C145" s="25" t="s">
        <v>91</v>
      </c>
      <c r="D145" s="25" t="s">
        <v>154</v>
      </c>
      <c r="E145" s="25" t="s">
        <v>47</v>
      </c>
      <c r="F145" s="25" t="s">
        <v>43</v>
      </c>
      <c r="G145" s="25" t="s">
        <v>62</v>
      </c>
      <c r="H145" s="25" t="s">
        <v>62</v>
      </c>
      <c r="I145" s="25">
        <v>2021</v>
      </c>
      <c r="J145" s="102">
        <v>0</v>
      </c>
      <c r="K145" s="102">
        <v>1</v>
      </c>
      <c r="L145" s="29">
        <v>0</v>
      </c>
      <c r="M145" s="29">
        <v>0</v>
      </c>
      <c r="N145" s="29">
        <v>0</v>
      </c>
      <c r="O145" s="29">
        <v>0</v>
      </c>
      <c r="P145" s="29">
        <v>0</v>
      </c>
      <c r="Q145" s="29">
        <v>0</v>
      </c>
      <c r="R145" s="29">
        <v>0</v>
      </c>
      <c r="S145" s="29">
        <v>0</v>
      </c>
      <c r="T145" s="29">
        <v>0</v>
      </c>
      <c r="U145" s="29">
        <v>63742.990000000005</v>
      </c>
      <c r="V145" s="29">
        <v>15509.65</v>
      </c>
      <c r="W145" s="29">
        <v>16674.21</v>
      </c>
      <c r="X145" s="29">
        <f t="shared" si="79"/>
        <v>95926.85</v>
      </c>
      <c r="Y145" s="29">
        <f t="shared" si="106"/>
        <v>95926.85</v>
      </c>
      <c r="Z145" s="29">
        <f t="shared" si="77"/>
        <v>0</v>
      </c>
      <c r="AA145" s="29">
        <f t="shared" si="77"/>
        <v>0</v>
      </c>
      <c r="AB145" s="29">
        <f t="shared" si="77"/>
        <v>0</v>
      </c>
      <c r="AC145" s="31">
        <f t="shared" si="80"/>
        <v>0</v>
      </c>
      <c r="AD145" s="31">
        <f t="shared" si="81"/>
        <v>0</v>
      </c>
      <c r="AE145" s="31">
        <f t="shared" si="82"/>
        <v>0</v>
      </c>
      <c r="AF145" s="31">
        <f t="shared" si="83"/>
        <v>0</v>
      </c>
      <c r="AG145" s="31">
        <f t="shared" si="84"/>
        <v>0</v>
      </c>
      <c r="AH145" s="31">
        <f t="shared" si="85"/>
        <v>0</v>
      </c>
      <c r="AI145" s="31">
        <f t="shared" si="86"/>
        <v>0</v>
      </c>
      <c r="AJ145" s="31">
        <f t="shared" si="87"/>
        <v>0</v>
      </c>
      <c r="AK145" s="31">
        <f t="shared" si="88"/>
        <v>0</v>
      </c>
      <c r="AL145" s="31">
        <f t="shared" si="89"/>
        <v>0</v>
      </c>
      <c r="AM145" s="31">
        <f t="shared" si="90"/>
        <v>0</v>
      </c>
      <c r="AN145" s="31">
        <f t="shared" si="91"/>
        <v>0</v>
      </c>
      <c r="AO145" s="31">
        <f t="shared" si="92"/>
        <v>0</v>
      </c>
      <c r="AP145" s="29">
        <f t="shared" si="78"/>
        <v>0</v>
      </c>
      <c r="AQ145" s="29">
        <f t="shared" si="78"/>
        <v>0</v>
      </c>
      <c r="AR145" s="29">
        <f t="shared" si="78"/>
        <v>0</v>
      </c>
      <c r="AS145" s="29">
        <f t="shared" si="107"/>
        <v>0</v>
      </c>
      <c r="AT145" s="31">
        <f t="shared" si="93"/>
        <v>0</v>
      </c>
      <c r="AU145" s="31">
        <f t="shared" si="94"/>
        <v>0</v>
      </c>
      <c r="AV145" s="31">
        <f t="shared" si="95"/>
        <v>0</v>
      </c>
      <c r="AW145" s="31">
        <f t="shared" si="96"/>
        <v>0</v>
      </c>
      <c r="AX145" s="31">
        <f t="shared" si="97"/>
        <v>0</v>
      </c>
      <c r="AY145" s="31">
        <f t="shared" si="98"/>
        <v>0</v>
      </c>
      <c r="AZ145" s="31">
        <f t="shared" si="99"/>
        <v>0</v>
      </c>
      <c r="BA145" s="31">
        <f t="shared" si="100"/>
        <v>0</v>
      </c>
      <c r="BB145" s="31">
        <f t="shared" si="101"/>
        <v>0</v>
      </c>
      <c r="BC145" s="31">
        <f t="shared" si="102"/>
        <v>63742.990000000005</v>
      </c>
      <c r="BD145" s="31">
        <f t="shared" si="103"/>
        <v>15509.65</v>
      </c>
      <c r="BE145" s="31">
        <f t="shared" si="104"/>
        <v>16674.21</v>
      </c>
      <c r="BF145" s="31">
        <f t="shared" si="105"/>
        <v>95926.85</v>
      </c>
      <c r="BG145" s="29">
        <f t="shared" si="76"/>
        <v>95926.85</v>
      </c>
      <c r="BH145" s="29">
        <f t="shared" si="76"/>
        <v>0</v>
      </c>
      <c r="BI145" s="29">
        <f t="shared" si="76"/>
        <v>0</v>
      </c>
      <c r="BJ145" s="29">
        <f t="shared" si="76"/>
        <v>0</v>
      </c>
    </row>
    <row r="146" spans="1:62">
      <c r="A146" s="25" t="s">
        <v>135</v>
      </c>
      <c r="B146" s="25" t="s">
        <v>91</v>
      </c>
      <c r="C146" s="25" t="s">
        <v>91</v>
      </c>
      <c r="D146" s="25" t="s">
        <v>154</v>
      </c>
      <c r="E146" s="25" t="s">
        <v>47</v>
      </c>
      <c r="F146" s="25" t="s">
        <v>49</v>
      </c>
      <c r="G146" s="25" t="s">
        <v>62</v>
      </c>
      <c r="H146" s="25" t="s">
        <v>62</v>
      </c>
      <c r="I146" s="25">
        <v>2021</v>
      </c>
      <c r="J146" s="102">
        <v>0</v>
      </c>
      <c r="K146" s="102">
        <v>0</v>
      </c>
      <c r="L146" s="29">
        <v>0</v>
      </c>
      <c r="M146" s="29">
        <v>0</v>
      </c>
      <c r="N146" s="29">
        <v>0</v>
      </c>
      <c r="O146" s="29">
        <v>0</v>
      </c>
      <c r="P146" s="29">
        <v>0</v>
      </c>
      <c r="Q146" s="29">
        <v>0</v>
      </c>
      <c r="R146" s="29">
        <v>0</v>
      </c>
      <c r="S146" s="29">
        <v>0</v>
      </c>
      <c r="T146" s="29">
        <v>0</v>
      </c>
      <c r="U146" s="29">
        <v>54983.479999999996</v>
      </c>
      <c r="V146" s="29">
        <v>81599.600000000006</v>
      </c>
      <c r="W146" s="29">
        <v>-17450.510000000002</v>
      </c>
      <c r="X146" s="29">
        <f t="shared" si="79"/>
        <v>119132.57</v>
      </c>
      <c r="Y146" s="29">
        <f t="shared" si="106"/>
        <v>119132.57</v>
      </c>
      <c r="Z146" s="29">
        <f t="shared" si="77"/>
        <v>0</v>
      </c>
      <c r="AA146" s="29">
        <f t="shared" si="77"/>
        <v>0</v>
      </c>
      <c r="AB146" s="29">
        <f t="shared" si="77"/>
        <v>0</v>
      </c>
      <c r="AC146" s="31">
        <f t="shared" si="80"/>
        <v>0</v>
      </c>
      <c r="AD146" s="31">
        <f t="shared" si="81"/>
        <v>0</v>
      </c>
      <c r="AE146" s="31">
        <f t="shared" si="82"/>
        <v>0</v>
      </c>
      <c r="AF146" s="31">
        <f t="shared" si="83"/>
        <v>0</v>
      </c>
      <c r="AG146" s="31">
        <f t="shared" si="84"/>
        <v>0</v>
      </c>
      <c r="AH146" s="31">
        <f t="shared" si="85"/>
        <v>0</v>
      </c>
      <c r="AI146" s="31">
        <f t="shared" si="86"/>
        <v>0</v>
      </c>
      <c r="AJ146" s="31">
        <f t="shared" si="87"/>
        <v>0</v>
      </c>
      <c r="AK146" s="31">
        <f t="shared" si="88"/>
        <v>0</v>
      </c>
      <c r="AL146" s="31">
        <f t="shared" si="89"/>
        <v>0</v>
      </c>
      <c r="AM146" s="31">
        <f t="shared" si="90"/>
        <v>0</v>
      </c>
      <c r="AN146" s="31">
        <f t="shared" si="91"/>
        <v>0</v>
      </c>
      <c r="AO146" s="31">
        <f t="shared" si="92"/>
        <v>0</v>
      </c>
      <c r="AP146" s="29">
        <f t="shared" si="78"/>
        <v>0</v>
      </c>
      <c r="AQ146" s="29">
        <f t="shared" si="78"/>
        <v>0</v>
      </c>
      <c r="AR146" s="29">
        <f t="shared" si="78"/>
        <v>0</v>
      </c>
      <c r="AS146" s="29">
        <f t="shared" si="107"/>
        <v>0</v>
      </c>
      <c r="AT146" s="31">
        <f t="shared" si="93"/>
        <v>0</v>
      </c>
      <c r="AU146" s="31">
        <f t="shared" si="94"/>
        <v>0</v>
      </c>
      <c r="AV146" s="31">
        <f t="shared" si="95"/>
        <v>0</v>
      </c>
      <c r="AW146" s="31">
        <f t="shared" si="96"/>
        <v>0</v>
      </c>
      <c r="AX146" s="31">
        <f t="shared" si="97"/>
        <v>0</v>
      </c>
      <c r="AY146" s="31">
        <f t="shared" si="98"/>
        <v>0</v>
      </c>
      <c r="AZ146" s="31">
        <f t="shared" si="99"/>
        <v>0</v>
      </c>
      <c r="BA146" s="31">
        <f t="shared" si="100"/>
        <v>0</v>
      </c>
      <c r="BB146" s="31">
        <f t="shared" si="101"/>
        <v>0</v>
      </c>
      <c r="BC146" s="31">
        <f t="shared" si="102"/>
        <v>0</v>
      </c>
      <c r="BD146" s="31">
        <f t="shared" si="103"/>
        <v>0</v>
      </c>
      <c r="BE146" s="31">
        <f t="shared" si="104"/>
        <v>0</v>
      </c>
      <c r="BF146" s="31">
        <f t="shared" si="105"/>
        <v>0</v>
      </c>
      <c r="BG146" s="29">
        <f t="shared" si="76"/>
        <v>0</v>
      </c>
      <c r="BH146" s="29">
        <f t="shared" si="76"/>
        <v>0</v>
      </c>
      <c r="BI146" s="29">
        <f t="shared" si="76"/>
        <v>0</v>
      </c>
      <c r="BJ146" s="29">
        <f t="shared" si="76"/>
        <v>0</v>
      </c>
    </row>
    <row r="147" spans="1:62">
      <c r="A147" s="25" t="s">
        <v>135</v>
      </c>
      <c r="B147" s="25" t="s">
        <v>91</v>
      </c>
      <c r="C147" s="25" t="s">
        <v>91</v>
      </c>
      <c r="D147" s="25" t="s">
        <v>154</v>
      </c>
      <c r="E147" s="25" t="s">
        <v>47</v>
      </c>
      <c r="F147" s="25" t="s">
        <v>48</v>
      </c>
      <c r="G147" s="25" t="s">
        <v>62</v>
      </c>
      <c r="H147" s="25" t="s">
        <v>62</v>
      </c>
      <c r="I147" s="25">
        <v>2021</v>
      </c>
      <c r="J147" s="102">
        <v>0</v>
      </c>
      <c r="K147" s="102">
        <v>0</v>
      </c>
      <c r="L147" s="29">
        <v>0</v>
      </c>
      <c r="M147" s="29">
        <v>0</v>
      </c>
      <c r="N147" s="29">
        <v>0</v>
      </c>
      <c r="O147" s="29">
        <v>0</v>
      </c>
      <c r="P147" s="29">
        <v>0</v>
      </c>
      <c r="Q147" s="29">
        <v>0</v>
      </c>
      <c r="R147" s="29">
        <v>0</v>
      </c>
      <c r="S147" s="29">
        <v>0</v>
      </c>
      <c r="T147" s="29">
        <v>0</v>
      </c>
      <c r="U147" s="29">
        <v>65334.97</v>
      </c>
      <c r="V147" s="29">
        <v>31106.63</v>
      </c>
      <c r="W147" s="29">
        <v>66968.12000000001</v>
      </c>
      <c r="X147" s="29">
        <f t="shared" si="79"/>
        <v>163409.72000000003</v>
      </c>
      <c r="Y147" s="29">
        <f t="shared" si="106"/>
        <v>163409.72000000003</v>
      </c>
      <c r="Z147" s="29">
        <f t="shared" si="77"/>
        <v>0</v>
      </c>
      <c r="AA147" s="29">
        <f t="shared" si="77"/>
        <v>0</v>
      </c>
      <c r="AB147" s="29">
        <f t="shared" si="77"/>
        <v>0</v>
      </c>
      <c r="AC147" s="31">
        <f t="shared" si="80"/>
        <v>0</v>
      </c>
      <c r="AD147" s="31">
        <f t="shared" si="81"/>
        <v>0</v>
      </c>
      <c r="AE147" s="31">
        <f t="shared" si="82"/>
        <v>0</v>
      </c>
      <c r="AF147" s="31">
        <f t="shared" si="83"/>
        <v>0</v>
      </c>
      <c r="AG147" s="31">
        <f t="shared" si="84"/>
        <v>0</v>
      </c>
      <c r="AH147" s="31">
        <f t="shared" si="85"/>
        <v>0</v>
      </c>
      <c r="AI147" s="31">
        <f t="shared" si="86"/>
        <v>0</v>
      </c>
      <c r="AJ147" s="31">
        <f t="shared" si="87"/>
        <v>0</v>
      </c>
      <c r="AK147" s="31">
        <f t="shared" si="88"/>
        <v>0</v>
      </c>
      <c r="AL147" s="31">
        <f t="shared" si="89"/>
        <v>0</v>
      </c>
      <c r="AM147" s="31">
        <f t="shared" si="90"/>
        <v>0</v>
      </c>
      <c r="AN147" s="31">
        <f t="shared" si="91"/>
        <v>0</v>
      </c>
      <c r="AO147" s="31">
        <f t="shared" si="92"/>
        <v>0</v>
      </c>
      <c r="AP147" s="29">
        <f t="shared" si="78"/>
        <v>0</v>
      </c>
      <c r="AQ147" s="29">
        <f t="shared" si="78"/>
        <v>0</v>
      </c>
      <c r="AR147" s="29">
        <f t="shared" si="78"/>
        <v>0</v>
      </c>
      <c r="AS147" s="29">
        <f t="shared" si="107"/>
        <v>0</v>
      </c>
      <c r="AT147" s="31">
        <f t="shared" si="93"/>
        <v>0</v>
      </c>
      <c r="AU147" s="31">
        <f t="shared" si="94"/>
        <v>0</v>
      </c>
      <c r="AV147" s="31">
        <f t="shared" si="95"/>
        <v>0</v>
      </c>
      <c r="AW147" s="31">
        <f t="shared" si="96"/>
        <v>0</v>
      </c>
      <c r="AX147" s="31">
        <f t="shared" si="97"/>
        <v>0</v>
      </c>
      <c r="AY147" s="31">
        <f t="shared" si="98"/>
        <v>0</v>
      </c>
      <c r="AZ147" s="31">
        <f t="shared" si="99"/>
        <v>0</v>
      </c>
      <c r="BA147" s="31">
        <f t="shared" si="100"/>
        <v>0</v>
      </c>
      <c r="BB147" s="31">
        <f t="shared" si="101"/>
        <v>0</v>
      </c>
      <c r="BC147" s="31">
        <f t="shared" si="102"/>
        <v>0</v>
      </c>
      <c r="BD147" s="31">
        <f t="shared" si="103"/>
        <v>0</v>
      </c>
      <c r="BE147" s="31">
        <f t="shared" si="104"/>
        <v>0</v>
      </c>
      <c r="BF147" s="31">
        <f t="shared" si="105"/>
        <v>0</v>
      </c>
      <c r="BG147" s="29">
        <f t="shared" si="76"/>
        <v>0</v>
      </c>
      <c r="BH147" s="29">
        <f t="shared" si="76"/>
        <v>0</v>
      </c>
      <c r="BI147" s="29">
        <f t="shared" si="76"/>
        <v>0</v>
      </c>
      <c r="BJ147" s="29">
        <f t="shared" si="76"/>
        <v>0</v>
      </c>
    </row>
    <row r="148" spans="1:62">
      <c r="A148" s="25" t="s">
        <v>135</v>
      </c>
      <c r="B148" s="25" t="s">
        <v>95</v>
      </c>
      <c r="C148" s="25" t="s">
        <v>87</v>
      </c>
      <c r="D148" s="25" t="s">
        <v>185</v>
      </c>
      <c r="E148" s="25" t="s">
        <v>47</v>
      </c>
      <c r="F148" s="25" t="s">
        <v>49</v>
      </c>
      <c r="G148" s="25" t="s">
        <v>62</v>
      </c>
      <c r="H148" s="25" t="s">
        <v>62</v>
      </c>
      <c r="I148" s="25">
        <v>2021</v>
      </c>
      <c r="J148" s="102">
        <v>0</v>
      </c>
      <c r="K148" s="102">
        <v>0</v>
      </c>
      <c r="L148" s="29">
        <v>0</v>
      </c>
      <c r="M148" s="29">
        <v>0</v>
      </c>
      <c r="N148" s="29">
        <v>0</v>
      </c>
      <c r="O148" s="29">
        <v>0</v>
      </c>
      <c r="P148" s="29">
        <v>0</v>
      </c>
      <c r="Q148" s="29">
        <v>0</v>
      </c>
      <c r="R148" s="29">
        <v>0</v>
      </c>
      <c r="S148" s="29">
        <v>0</v>
      </c>
      <c r="T148" s="29">
        <v>0</v>
      </c>
      <c r="U148" s="29">
        <v>4020.77</v>
      </c>
      <c r="V148" s="29">
        <v>0</v>
      </c>
      <c r="W148" s="29">
        <v>0</v>
      </c>
      <c r="X148" s="29">
        <f t="shared" si="79"/>
        <v>4020.77</v>
      </c>
      <c r="Y148" s="29">
        <f t="shared" si="106"/>
        <v>4020.77</v>
      </c>
      <c r="Z148" s="29">
        <f t="shared" si="77"/>
        <v>0</v>
      </c>
      <c r="AA148" s="29">
        <f t="shared" si="77"/>
        <v>0</v>
      </c>
      <c r="AB148" s="29">
        <f t="shared" si="77"/>
        <v>0</v>
      </c>
      <c r="AC148" s="31">
        <f t="shared" si="80"/>
        <v>0</v>
      </c>
      <c r="AD148" s="31">
        <f t="shared" si="81"/>
        <v>0</v>
      </c>
      <c r="AE148" s="31">
        <f t="shared" si="82"/>
        <v>0</v>
      </c>
      <c r="AF148" s="31">
        <f t="shared" si="83"/>
        <v>0</v>
      </c>
      <c r="AG148" s="31">
        <f t="shared" si="84"/>
        <v>0</v>
      </c>
      <c r="AH148" s="31">
        <f t="shared" si="85"/>
        <v>0</v>
      </c>
      <c r="AI148" s="31">
        <f t="shared" si="86"/>
        <v>0</v>
      </c>
      <c r="AJ148" s="31">
        <f t="shared" si="87"/>
        <v>0</v>
      </c>
      <c r="AK148" s="31">
        <f t="shared" si="88"/>
        <v>0</v>
      </c>
      <c r="AL148" s="31">
        <f t="shared" si="89"/>
        <v>0</v>
      </c>
      <c r="AM148" s="31">
        <f t="shared" si="90"/>
        <v>0</v>
      </c>
      <c r="AN148" s="31">
        <f t="shared" si="91"/>
        <v>0</v>
      </c>
      <c r="AO148" s="31">
        <f t="shared" si="92"/>
        <v>0</v>
      </c>
      <c r="AP148" s="29">
        <f t="shared" si="78"/>
        <v>0</v>
      </c>
      <c r="AQ148" s="29">
        <f t="shared" si="78"/>
        <v>0</v>
      </c>
      <c r="AR148" s="29">
        <f t="shared" si="78"/>
        <v>0</v>
      </c>
      <c r="AS148" s="29">
        <f t="shared" si="107"/>
        <v>0</v>
      </c>
      <c r="AT148" s="31">
        <f t="shared" si="93"/>
        <v>0</v>
      </c>
      <c r="AU148" s="31">
        <f t="shared" si="94"/>
        <v>0</v>
      </c>
      <c r="AV148" s="31">
        <f t="shared" si="95"/>
        <v>0</v>
      </c>
      <c r="AW148" s="31">
        <f t="shared" si="96"/>
        <v>0</v>
      </c>
      <c r="AX148" s="31">
        <f t="shared" si="97"/>
        <v>0</v>
      </c>
      <c r="AY148" s="31">
        <f t="shared" si="98"/>
        <v>0</v>
      </c>
      <c r="AZ148" s="31">
        <f t="shared" si="99"/>
        <v>0</v>
      </c>
      <c r="BA148" s="31">
        <f t="shared" si="100"/>
        <v>0</v>
      </c>
      <c r="BB148" s="31">
        <f t="shared" si="101"/>
        <v>0</v>
      </c>
      <c r="BC148" s="31">
        <f t="shared" si="102"/>
        <v>0</v>
      </c>
      <c r="BD148" s="31">
        <f t="shared" si="103"/>
        <v>0</v>
      </c>
      <c r="BE148" s="31">
        <f t="shared" si="104"/>
        <v>0</v>
      </c>
      <c r="BF148" s="31">
        <f t="shared" si="105"/>
        <v>0</v>
      </c>
      <c r="BG148" s="29">
        <f t="shared" ref="BG148:BJ167" si="108">SUMIF($I148,BG$5,$BF148)</f>
        <v>0</v>
      </c>
      <c r="BH148" s="29">
        <f t="shared" si="108"/>
        <v>0</v>
      </c>
      <c r="BI148" s="29">
        <f t="shared" si="108"/>
        <v>0</v>
      </c>
      <c r="BJ148" s="29">
        <f t="shared" si="108"/>
        <v>0</v>
      </c>
    </row>
    <row r="149" spans="1:62">
      <c r="A149" s="25" t="s">
        <v>135</v>
      </c>
      <c r="B149" s="25" t="s">
        <v>95</v>
      </c>
      <c r="C149" s="25" t="s">
        <v>87</v>
      </c>
      <c r="D149" s="25" t="s">
        <v>185</v>
      </c>
      <c r="E149" s="25" t="s">
        <v>47</v>
      </c>
      <c r="F149" s="25" t="s">
        <v>43</v>
      </c>
      <c r="G149" s="25" t="s">
        <v>62</v>
      </c>
      <c r="H149" s="25" t="s">
        <v>62</v>
      </c>
      <c r="I149" s="25">
        <v>2021</v>
      </c>
      <c r="J149" s="102">
        <v>0</v>
      </c>
      <c r="K149" s="102">
        <v>1</v>
      </c>
      <c r="L149" s="29">
        <v>0</v>
      </c>
      <c r="M149" s="29">
        <v>0</v>
      </c>
      <c r="N149" s="29">
        <v>0</v>
      </c>
      <c r="O149" s="29">
        <v>0</v>
      </c>
      <c r="P149" s="29">
        <v>0</v>
      </c>
      <c r="Q149" s="29">
        <v>0</v>
      </c>
      <c r="R149" s="29">
        <v>0</v>
      </c>
      <c r="S149" s="29">
        <v>0</v>
      </c>
      <c r="T149" s="29">
        <v>0</v>
      </c>
      <c r="U149" s="29">
        <v>15949.470000000001</v>
      </c>
      <c r="V149" s="29">
        <v>0</v>
      </c>
      <c r="W149" s="29">
        <v>0</v>
      </c>
      <c r="X149" s="29">
        <f t="shared" si="79"/>
        <v>15949.470000000001</v>
      </c>
      <c r="Y149" s="29">
        <f t="shared" si="106"/>
        <v>15949.470000000001</v>
      </c>
      <c r="Z149" s="29">
        <f t="shared" ref="Z149:AB168" si="109">SUMIF($I149,Z$5,$X149)</f>
        <v>0</v>
      </c>
      <c r="AA149" s="29">
        <f t="shared" si="109"/>
        <v>0</v>
      </c>
      <c r="AB149" s="29">
        <f t="shared" si="109"/>
        <v>0</v>
      </c>
      <c r="AC149" s="31">
        <f t="shared" si="80"/>
        <v>0</v>
      </c>
      <c r="AD149" s="31">
        <f t="shared" si="81"/>
        <v>0</v>
      </c>
      <c r="AE149" s="31">
        <f t="shared" si="82"/>
        <v>0</v>
      </c>
      <c r="AF149" s="31">
        <f t="shared" si="83"/>
        <v>0</v>
      </c>
      <c r="AG149" s="31">
        <f t="shared" si="84"/>
        <v>0</v>
      </c>
      <c r="AH149" s="31">
        <f t="shared" si="85"/>
        <v>0</v>
      </c>
      <c r="AI149" s="31">
        <f t="shared" si="86"/>
        <v>0</v>
      </c>
      <c r="AJ149" s="31">
        <f t="shared" si="87"/>
        <v>0</v>
      </c>
      <c r="AK149" s="31">
        <f t="shared" si="88"/>
        <v>0</v>
      </c>
      <c r="AL149" s="31">
        <f t="shared" si="89"/>
        <v>0</v>
      </c>
      <c r="AM149" s="31">
        <f t="shared" si="90"/>
        <v>0</v>
      </c>
      <c r="AN149" s="31">
        <f t="shared" si="91"/>
        <v>0</v>
      </c>
      <c r="AO149" s="31">
        <f t="shared" si="92"/>
        <v>0</v>
      </c>
      <c r="AP149" s="29">
        <f t="shared" ref="AP149:AR168" si="110">SUMIF($I149,AP$5,$AO149)</f>
        <v>0</v>
      </c>
      <c r="AQ149" s="29">
        <f t="shared" si="110"/>
        <v>0</v>
      </c>
      <c r="AR149" s="29">
        <f t="shared" si="110"/>
        <v>0</v>
      </c>
      <c r="AS149" s="29">
        <f t="shared" si="107"/>
        <v>0</v>
      </c>
      <c r="AT149" s="31">
        <f t="shared" si="93"/>
        <v>0</v>
      </c>
      <c r="AU149" s="31">
        <f t="shared" si="94"/>
        <v>0</v>
      </c>
      <c r="AV149" s="31">
        <f t="shared" si="95"/>
        <v>0</v>
      </c>
      <c r="AW149" s="31">
        <f t="shared" si="96"/>
        <v>0</v>
      </c>
      <c r="AX149" s="31">
        <f t="shared" si="97"/>
        <v>0</v>
      </c>
      <c r="AY149" s="31">
        <f t="shared" si="98"/>
        <v>0</v>
      </c>
      <c r="AZ149" s="31">
        <f t="shared" si="99"/>
        <v>0</v>
      </c>
      <c r="BA149" s="31">
        <f t="shared" si="100"/>
        <v>0</v>
      </c>
      <c r="BB149" s="31">
        <f t="shared" si="101"/>
        <v>0</v>
      </c>
      <c r="BC149" s="31">
        <f t="shared" si="102"/>
        <v>15949.470000000001</v>
      </c>
      <c r="BD149" s="31">
        <f t="shared" si="103"/>
        <v>0</v>
      </c>
      <c r="BE149" s="31">
        <f t="shared" si="104"/>
        <v>0</v>
      </c>
      <c r="BF149" s="31">
        <f t="shared" si="105"/>
        <v>15949.470000000001</v>
      </c>
      <c r="BG149" s="29">
        <f t="shared" si="108"/>
        <v>15949.470000000001</v>
      </c>
      <c r="BH149" s="29">
        <f t="shared" si="108"/>
        <v>0</v>
      </c>
      <c r="BI149" s="29">
        <f t="shared" si="108"/>
        <v>0</v>
      </c>
      <c r="BJ149" s="29">
        <f t="shared" si="108"/>
        <v>0</v>
      </c>
    </row>
    <row r="150" spans="1:62">
      <c r="A150" s="25" t="s">
        <v>135</v>
      </c>
      <c r="B150" s="25" t="s">
        <v>95</v>
      </c>
      <c r="C150" s="25" t="s">
        <v>87</v>
      </c>
      <c r="D150" s="25" t="s">
        <v>185</v>
      </c>
      <c r="E150" s="25" t="s">
        <v>47</v>
      </c>
      <c r="F150" s="25" t="s">
        <v>48</v>
      </c>
      <c r="G150" s="25" t="s">
        <v>62</v>
      </c>
      <c r="H150" s="25" t="s">
        <v>62</v>
      </c>
      <c r="I150" s="25">
        <v>2021</v>
      </c>
      <c r="J150" s="102">
        <v>0</v>
      </c>
      <c r="K150" s="102">
        <v>0</v>
      </c>
      <c r="L150" s="29">
        <v>0</v>
      </c>
      <c r="M150" s="29">
        <v>0</v>
      </c>
      <c r="N150" s="29">
        <v>0</v>
      </c>
      <c r="O150" s="29">
        <v>0</v>
      </c>
      <c r="P150" s="29">
        <v>0</v>
      </c>
      <c r="Q150" s="29">
        <v>0</v>
      </c>
      <c r="R150" s="29">
        <v>0</v>
      </c>
      <c r="S150" s="29">
        <v>0</v>
      </c>
      <c r="T150" s="29">
        <v>0</v>
      </c>
      <c r="U150" s="29">
        <v>66941.67</v>
      </c>
      <c r="V150" s="29">
        <v>0</v>
      </c>
      <c r="W150" s="29">
        <v>0</v>
      </c>
      <c r="X150" s="29">
        <f t="shared" si="79"/>
        <v>66941.67</v>
      </c>
      <c r="Y150" s="29">
        <f t="shared" si="106"/>
        <v>66941.67</v>
      </c>
      <c r="Z150" s="29">
        <f t="shared" si="109"/>
        <v>0</v>
      </c>
      <c r="AA150" s="29">
        <f t="shared" si="109"/>
        <v>0</v>
      </c>
      <c r="AB150" s="29">
        <f t="shared" si="109"/>
        <v>0</v>
      </c>
      <c r="AC150" s="31">
        <f t="shared" si="80"/>
        <v>0</v>
      </c>
      <c r="AD150" s="31">
        <f t="shared" si="81"/>
        <v>0</v>
      </c>
      <c r="AE150" s="31">
        <f t="shared" si="82"/>
        <v>0</v>
      </c>
      <c r="AF150" s="31">
        <f t="shared" si="83"/>
        <v>0</v>
      </c>
      <c r="AG150" s="31">
        <f t="shared" si="84"/>
        <v>0</v>
      </c>
      <c r="AH150" s="31">
        <f t="shared" si="85"/>
        <v>0</v>
      </c>
      <c r="AI150" s="31">
        <f t="shared" si="86"/>
        <v>0</v>
      </c>
      <c r="AJ150" s="31">
        <f t="shared" si="87"/>
        <v>0</v>
      </c>
      <c r="AK150" s="31">
        <f t="shared" si="88"/>
        <v>0</v>
      </c>
      <c r="AL150" s="31">
        <f t="shared" si="89"/>
        <v>0</v>
      </c>
      <c r="AM150" s="31">
        <f t="shared" si="90"/>
        <v>0</v>
      </c>
      <c r="AN150" s="31">
        <f t="shared" si="91"/>
        <v>0</v>
      </c>
      <c r="AO150" s="31">
        <f t="shared" si="92"/>
        <v>0</v>
      </c>
      <c r="AP150" s="29">
        <f t="shared" si="110"/>
        <v>0</v>
      </c>
      <c r="AQ150" s="29">
        <f t="shared" si="110"/>
        <v>0</v>
      </c>
      <c r="AR150" s="29">
        <f t="shared" si="110"/>
        <v>0</v>
      </c>
      <c r="AS150" s="29">
        <f t="shared" si="107"/>
        <v>0</v>
      </c>
      <c r="AT150" s="31">
        <f t="shared" si="93"/>
        <v>0</v>
      </c>
      <c r="AU150" s="31">
        <f t="shared" si="94"/>
        <v>0</v>
      </c>
      <c r="AV150" s="31">
        <f t="shared" si="95"/>
        <v>0</v>
      </c>
      <c r="AW150" s="31">
        <f t="shared" si="96"/>
        <v>0</v>
      </c>
      <c r="AX150" s="31">
        <f t="shared" si="97"/>
        <v>0</v>
      </c>
      <c r="AY150" s="31">
        <f t="shared" si="98"/>
        <v>0</v>
      </c>
      <c r="AZ150" s="31">
        <f t="shared" si="99"/>
        <v>0</v>
      </c>
      <c r="BA150" s="31">
        <f t="shared" si="100"/>
        <v>0</v>
      </c>
      <c r="BB150" s="31">
        <f t="shared" si="101"/>
        <v>0</v>
      </c>
      <c r="BC150" s="31">
        <f t="shared" si="102"/>
        <v>0</v>
      </c>
      <c r="BD150" s="31">
        <f t="shared" si="103"/>
        <v>0</v>
      </c>
      <c r="BE150" s="31">
        <f t="shared" si="104"/>
        <v>0</v>
      </c>
      <c r="BF150" s="31">
        <f t="shared" si="105"/>
        <v>0</v>
      </c>
      <c r="BG150" s="29">
        <f t="shared" si="108"/>
        <v>0</v>
      </c>
      <c r="BH150" s="29">
        <f t="shared" si="108"/>
        <v>0</v>
      </c>
      <c r="BI150" s="29">
        <f t="shared" si="108"/>
        <v>0</v>
      </c>
      <c r="BJ150" s="29">
        <f t="shared" si="108"/>
        <v>0</v>
      </c>
    </row>
    <row r="151" spans="1:62">
      <c r="A151" s="25" t="s">
        <v>186</v>
      </c>
      <c r="B151" s="25" t="s">
        <v>86</v>
      </c>
      <c r="C151" s="25" t="s">
        <v>102</v>
      </c>
      <c r="D151" s="25" t="s">
        <v>191</v>
      </c>
      <c r="E151" s="25" t="s">
        <v>42</v>
      </c>
      <c r="F151" s="25" t="s">
        <v>46</v>
      </c>
      <c r="G151" s="25" t="s">
        <v>59</v>
      </c>
      <c r="H151" s="25" t="s">
        <v>59</v>
      </c>
      <c r="I151" s="25">
        <v>2021</v>
      </c>
      <c r="J151" s="102">
        <v>0.65539999999999998</v>
      </c>
      <c r="K151" s="102">
        <v>0</v>
      </c>
      <c r="L151" s="29">
        <v>0</v>
      </c>
      <c r="M151" s="29">
        <v>0</v>
      </c>
      <c r="N151" s="29">
        <v>0</v>
      </c>
      <c r="O151" s="29">
        <v>0</v>
      </c>
      <c r="P151" s="29">
        <v>0</v>
      </c>
      <c r="Q151" s="29">
        <v>0</v>
      </c>
      <c r="R151" s="29">
        <v>0</v>
      </c>
      <c r="S151" s="29">
        <v>0</v>
      </c>
      <c r="T151" s="29">
        <v>0</v>
      </c>
      <c r="U151" s="29">
        <v>0</v>
      </c>
      <c r="V151" s="29">
        <v>0</v>
      </c>
      <c r="W151" s="29">
        <v>230708.76</v>
      </c>
      <c r="X151" s="29">
        <f t="shared" si="79"/>
        <v>230708.76</v>
      </c>
      <c r="Y151" s="29">
        <f t="shared" si="106"/>
        <v>230708.76</v>
      </c>
      <c r="Z151" s="29">
        <f t="shared" si="109"/>
        <v>0</v>
      </c>
      <c r="AA151" s="29">
        <f t="shared" si="109"/>
        <v>0</v>
      </c>
      <c r="AB151" s="29">
        <f t="shared" si="109"/>
        <v>0</v>
      </c>
      <c r="AC151" s="31">
        <f t="shared" si="80"/>
        <v>0</v>
      </c>
      <c r="AD151" s="31">
        <f t="shared" si="81"/>
        <v>0</v>
      </c>
      <c r="AE151" s="31">
        <f t="shared" si="82"/>
        <v>0</v>
      </c>
      <c r="AF151" s="31">
        <f t="shared" si="83"/>
        <v>0</v>
      </c>
      <c r="AG151" s="31">
        <f t="shared" si="84"/>
        <v>0</v>
      </c>
      <c r="AH151" s="31">
        <f t="shared" si="85"/>
        <v>0</v>
      </c>
      <c r="AI151" s="31">
        <f t="shared" si="86"/>
        <v>0</v>
      </c>
      <c r="AJ151" s="31">
        <f t="shared" si="87"/>
        <v>0</v>
      </c>
      <c r="AK151" s="31">
        <f t="shared" si="88"/>
        <v>0</v>
      </c>
      <c r="AL151" s="31">
        <f t="shared" si="89"/>
        <v>0</v>
      </c>
      <c r="AM151" s="31">
        <f t="shared" si="90"/>
        <v>0</v>
      </c>
      <c r="AN151" s="31">
        <f t="shared" si="91"/>
        <v>151206.52130399999</v>
      </c>
      <c r="AO151" s="31">
        <f t="shared" si="92"/>
        <v>151206.52130399999</v>
      </c>
      <c r="AP151" s="29">
        <f t="shared" si="110"/>
        <v>151206.52130399999</v>
      </c>
      <c r="AQ151" s="29">
        <f t="shared" si="110"/>
        <v>0</v>
      </c>
      <c r="AR151" s="29">
        <f t="shared" si="110"/>
        <v>0</v>
      </c>
      <c r="AS151" s="29">
        <f t="shared" si="107"/>
        <v>0</v>
      </c>
      <c r="AT151" s="31">
        <f t="shared" si="93"/>
        <v>0</v>
      </c>
      <c r="AU151" s="31">
        <f t="shared" si="94"/>
        <v>0</v>
      </c>
      <c r="AV151" s="31">
        <f t="shared" si="95"/>
        <v>0</v>
      </c>
      <c r="AW151" s="31">
        <f t="shared" si="96"/>
        <v>0</v>
      </c>
      <c r="AX151" s="31">
        <f t="shared" si="97"/>
        <v>0</v>
      </c>
      <c r="AY151" s="31">
        <f t="shared" si="98"/>
        <v>0</v>
      </c>
      <c r="AZ151" s="31">
        <f t="shared" si="99"/>
        <v>0</v>
      </c>
      <c r="BA151" s="31">
        <f t="shared" si="100"/>
        <v>0</v>
      </c>
      <c r="BB151" s="31">
        <f t="shared" si="101"/>
        <v>0</v>
      </c>
      <c r="BC151" s="31">
        <f t="shared" si="102"/>
        <v>0</v>
      </c>
      <c r="BD151" s="31">
        <f t="shared" si="103"/>
        <v>0</v>
      </c>
      <c r="BE151" s="31">
        <f t="shared" si="104"/>
        <v>0</v>
      </c>
      <c r="BF151" s="31">
        <f t="shared" si="105"/>
        <v>0</v>
      </c>
      <c r="BG151" s="29">
        <f t="shared" si="108"/>
        <v>0</v>
      </c>
      <c r="BH151" s="29">
        <f t="shared" si="108"/>
        <v>0</v>
      </c>
      <c r="BI151" s="29">
        <f t="shared" si="108"/>
        <v>0</v>
      </c>
      <c r="BJ151" s="29">
        <f t="shared" si="108"/>
        <v>0</v>
      </c>
    </row>
    <row r="152" spans="1:62">
      <c r="A152" s="25" t="s">
        <v>85</v>
      </c>
      <c r="B152" s="25" t="s">
        <v>101</v>
      </c>
      <c r="C152" s="25" t="s">
        <v>82</v>
      </c>
      <c r="D152" s="25" t="s">
        <v>107</v>
      </c>
      <c r="E152" s="25" t="s">
        <v>42</v>
      </c>
      <c r="F152" s="25" t="s">
        <v>46</v>
      </c>
      <c r="G152" s="25" t="s">
        <v>59</v>
      </c>
      <c r="H152" s="25" t="s">
        <v>59</v>
      </c>
      <c r="I152" s="25">
        <v>2021</v>
      </c>
      <c r="J152" s="102">
        <v>0.65539999999999998</v>
      </c>
      <c r="K152" s="102">
        <v>0</v>
      </c>
      <c r="L152" s="29">
        <v>0</v>
      </c>
      <c r="M152" s="29">
        <v>0</v>
      </c>
      <c r="N152" s="29">
        <v>0</v>
      </c>
      <c r="O152" s="29">
        <v>0</v>
      </c>
      <c r="P152" s="29">
        <v>0</v>
      </c>
      <c r="Q152" s="29">
        <v>0</v>
      </c>
      <c r="R152" s="29">
        <v>0</v>
      </c>
      <c r="S152" s="29">
        <v>0</v>
      </c>
      <c r="T152" s="29">
        <v>0</v>
      </c>
      <c r="U152" s="29">
        <v>0</v>
      </c>
      <c r="V152" s="29">
        <v>0</v>
      </c>
      <c r="W152" s="29">
        <v>280795.43</v>
      </c>
      <c r="X152" s="29">
        <f t="shared" si="79"/>
        <v>280795.43</v>
      </c>
      <c r="Y152" s="29">
        <f t="shared" si="106"/>
        <v>280795.43</v>
      </c>
      <c r="Z152" s="29">
        <f t="shared" si="109"/>
        <v>0</v>
      </c>
      <c r="AA152" s="29">
        <f t="shared" si="109"/>
        <v>0</v>
      </c>
      <c r="AB152" s="29">
        <f t="shared" si="109"/>
        <v>0</v>
      </c>
      <c r="AC152" s="31">
        <f t="shared" si="80"/>
        <v>0</v>
      </c>
      <c r="AD152" s="31">
        <f t="shared" si="81"/>
        <v>0</v>
      </c>
      <c r="AE152" s="31">
        <f t="shared" si="82"/>
        <v>0</v>
      </c>
      <c r="AF152" s="31">
        <f t="shared" si="83"/>
        <v>0</v>
      </c>
      <c r="AG152" s="31">
        <f t="shared" si="84"/>
        <v>0</v>
      </c>
      <c r="AH152" s="31">
        <f t="shared" si="85"/>
        <v>0</v>
      </c>
      <c r="AI152" s="31">
        <f t="shared" si="86"/>
        <v>0</v>
      </c>
      <c r="AJ152" s="31">
        <f t="shared" si="87"/>
        <v>0</v>
      </c>
      <c r="AK152" s="31">
        <f t="shared" si="88"/>
        <v>0</v>
      </c>
      <c r="AL152" s="31">
        <f t="shared" si="89"/>
        <v>0</v>
      </c>
      <c r="AM152" s="31">
        <f t="shared" si="90"/>
        <v>0</v>
      </c>
      <c r="AN152" s="31">
        <f t="shared" si="91"/>
        <v>184033.324822</v>
      </c>
      <c r="AO152" s="31">
        <f t="shared" si="92"/>
        <v>184033.324822</v>
      </c>
      <c r="AP152" s="29">
        <f t="shared" si="110"/>
        <v>184033.324822</v>
      </c>
      <c r="AQ152" s="29">
        <f t="shared" si="110"/>
        <v>0</v>
      </c>
      <c r="AR152" s="29">
        <f t="shared" si="110"/>
        <v>0</v>
      </c>
      <c r="AS152" s="29">
        <f t="shared" si="107"/>
        <v>0</v>
      </c>
      <c r="AT152" s="31">
        <f t="shared" si="93"/>
        <v>0</v>
      </c>
      <c r="AU152" s="31">
        <f t="shared" si="94"/>
        <v>0</v>
      </c>
      <c r="AV152" s="31">
        <f t="shared" si="95"/>
        <v>0</v>
      </c>
      <c r="AW152" s="31">
        <f t="shared" si="96"/>
        <v>0</v>
      </c>
      <c r="AX152" s="31">
        <f t="shared" si="97"/>
        <v>0</v>
      </c>
      <c r="AY152" s="31">
        <f t="shared" si="98"/>
        <v>0</v>
      </c>
      <c r="AZ152" s="31">
        <f t="shared" si="99"/>
        <v>0</v>
      </c>
      <c r="BA152" s="31">
        <f t="shared" si="100"/>
        <v>0</v>
      </c>
      <c r="BB152" s="31">
        <f t="shared" si="101"/>
        <v>0</v>
      </c>
      <c r="BC152" s="31">
        <f t="shared" si="102"/>
        <v>0</v>
      </c>
      <c r="BD152" s="31">
        <f t="shared" si="103"/>
        <v>0</v>
      </c>
      <c r="BE152" s="31">
        <f t="shared" si="104"/>
        <v>0</v>
      </c>
      <c r="BF152" s="31">
        <f t="shared" si="105"/>
        <v>0</v>
      </c>
      <c r="BG152" s="29">
        <f t="shared" si="108"/>
        <v>0</v>
      </c>
      <c r="BH152" s="29">
        <f t="shared" si="108"/>
        <v>0</v>
      </c>
      <c r="BI152" s="29">
        <f t="shared" si="108"/>
        <v>0</v>
      </c>
      <c r="BJ152" s="29">
        <f t="shared" si="108"/>
        <v>0</v>
      </c>
    </row>
    <row r="153" spans="1:62">
      <c r="A153" s="25" t="s">
        <v>85</v>
      </c>
      <c r="B153" s="25" t="s">
        <v>101</v>
      </c>
      <c r="C153" s="25" t="s">
        <v>82</v>
      </c>
      <c r="D153" s="25" t="s">
        <v>107</v>
      </c>
      <c r="E153" s="25" t="s">
        <v>42</v>
      </c>
      <c r="F153" s="25" t="s">
        <v>46</v>
      </c>
      <c r="G153" s="25" t="s">
        <v>54</v>
      </c>
      <c r="H153" s="25" t="s">
        <v>54</v>
      </c>
      <c r="I153" s="25">
        <v>2021</v>
      </c>
      <c r="J153" s="102">
        <v>0.65539999999999998</v>
      </c>
      <c r="K153" s="102">
        <v>0</v>
      </c>
      <c r="L153" s="29">
        <v>0</v>
      </c>
      <c r="M153" s="29">
        <v>0</v>
      </c>
      <c r="N153" s="29">
        <v>0</v>
      </c>
      <c r="O153" s="29">
        <v>0</v>
      </c>
      <c r="P153" s="29">
        <v>0</v>
      </c>
      <c r="Q153" s="29">
        <v>0</v>
      </c>
      <c r="R153" s="29">
        <v>0</v>
      </c>
      <c r="S153" s="29">
        <v>0</v>
      </c>
      <c r="T153" s="29">
        <v>0</v>
      </c>
      <c r="U153" s="29">
        <v>1965559.14</v>
      </c>
      <c r="V153" s="29">
        <v>226607.18</v>
      </c>
      <c r="W153" s="29">
        <v>210852.71</v>
      </c>
      <c r="X153" s="29">
        <f t="shared" si="79"/>
        <v>2403019.0299999998</v>
      </c>
      <c r="Y153" s="29">
        <f t="shared" si="106"/>
        <v>2403019.0299999998</v>
      </c>
      <c r="Z153" s="29">
        <f t="shared" si="109"/>
        <v>0</v>
      </c>
      <c r="AA153" s="29">
        <f t="shared" si="109"/>
        <v>0</v>
      </c>
      <c r="AB153" s="29">
        <f t="shared" si="109"/>
        <v>0</v>
      </c>
      <c r="AC153" s="31">
        <f t="shared" si="80"/>
        <v>0</v>
      </c>
      <c r="AD153" s="31">
        <f t="shared" si="81"/>
        <v>0</v>
      </c>
      <c r="AE153" s="31">
        <f t="shared" si="82"/>
        <v>0</v>
      </c>
      <c r="AF153" s="31">
        <f t="shared" si="83"/>
        <v>0</v>
      </c>
      <c r="AG153" s="31">
        <f t="shared" si="84"/>
        <v>0</v>
      </c>
      <c r="AH153" s="31">
        <f t="shared" si="85"/>
        <v>0</v>
      </c>
      <c r="AI153" s="31">
        <f t="shared" si="86"/>
        <v>0</v>
      </c>
      <c r="AJ153" s="31">
        <f t="shared" si="87"/>
        <v>0</v>
      </c>
      <c r="AK153" s="31">
        <f t="shared" si="88"/>
        <v>0</v>
      </c>
      <c r="AL153" s="31">
        <f t="shared" si="89"/>
        <v>1288227.4603559999</v>
      </c>
      <c r="AM153" s="31">
        <f t="shared" si="90"/>
        <v>148518.345772</v>
      </c>
      <c r="AN153" s="31">
        <f t="shared" si="91"/>
        <v>138192.86613399998</v>
      </c>
      <c r="AO153" s="31">
        <f t="shared" si="92"/>
        <v>1574938.6722619999</v>
      </c>
      <c r="AP153" s="29">
        <f t="shared" si="110"/>
        <v>1574938.6722619999</v>
      </c>
      <c r="AQ153" s="29">
        <f t="shared" si="110"/>
        <v>0</v>
      </c>
      <c r="AR153" s="29">
        <f t="shared" si="110"/>
        <v>0</v>
      </c>
      <c r="AS153" s="29">
        <f t="shared" si="107"/>
        <v>0</v>
      </c>
      <c r="AT153" s="31">
        <f t="shared" si="93"/>
        <v>0</v>
      </c>
      <c r="AU153" s="31">
        <f t="shared" si="94"/>
        <v>0</v>
      </c>
      <c r="AV153" s="31">
        <f t="shared" si="95"/>
        <v>0</v>
      </c>
      <c r="AW153" s="31">
        <f t="shared" si="96"/>
        <v>0</v>
      </c>
      <c r="AX153" s="31">
        <f t="shared" si="97"/>
        <v>0</v>
      </c>
      <c r="AY153" s="31">
        <f t="shared" si="98"/>
        <v>0</v>
      </c>
      <c r="AZ153" s="31">
        <f t="shared" si="99"/>
        <v>0</v>
      </c>
      <c r="BA153" s="31">
        <f t="shared" si="100"/>
        <v>0</v>
      </c>
      <c r="BB153" s="31">
        <f t="shared" si="101"/>
        <v>0</v>
      </c>
      <c r="BC153" s="31">
        <f t="shared" si="102"/>
        <v>0</v>
      </c>
      <c r="BD153" s="31">
        <f t="shared" si="103"/>
        <v>0</v>
      </c>
      <c r="BE153" s="31">
        <f t="shared" si="104"/>
        <v>0</v>
      </c>
      <c r="BF153" s="31">
        <f t="shared" si="105"/>
        <v>0</v>
      </c>
      <c r="BG153" s="29">
        <f t="shared" si="108"/>
        <v>0</v>
      </c>
      <c r="BH153" s="29">
        <f t="shared" si="108"/>
        <v>0</v>
      </c>
      <c r="BI153" s="29">
        <f t="shared" si="108"/>
        <v>0</v>
      </c>
      <c r="BJ153" s="29">
        <f t="shared" si="108"/>
        <v>0</v>
      </c>
    </row>
    <row r="154" spans="1:62">
      <c r="A154" s="25" t="s">
        <v>186</v>
      </c>
      <c r="B154" s="25" t="s">
        <v>101</v>
      </c>
      <c r="C154" s="25" t="s">
        <v>102</v>
      </c>
      <c r="D154" s="25" t="s">
        <v>208</v>
      </c>
      <c r="E154" s="25" t="s">
        <v>44</v>
      </c>
      <c r="F154" s="25" t="s">
        <v>45</v>
      </c>
      <c r="G154" s="25" t="s">
        <v>301</v>
      </c>
      <c r="H154" s="25" t="s">
        <v>60</v>
      </c>
      <c r="I154" s="25">
        <v>2021</v>
      </c>
      <c r="J154" s="102">
        <v>0.47784834680000005</v>
      </c>
      <c r="K154" s="102">
        <v>0.15089759249999998</v>
      </c>
      <c r="L154" s="29">
        <v>0</v>
      </c>
      <c r="M154" s="29">
        <v>0</v>
      </c>
      <c r="N154" s="29">
        <v>0</v>
      </c>
      <c r="O154" s="29">
        <v>0</v>
      </c>
      <c r="P154" s="29">
        <v>0</v>
      </c>
      <c r="Q154" s="29">
        <v>0</v>
      </c>
      <c r="R154" s="29">
        <v>0</v>
      </c>
      <c r="S154" s="29">
        <v>0</v>
      </c>
      <c r="T154" s="29">
        <v>0</v>
      </c>
      <c r="U154" s="29">
        <v>0</v>
      </c>
      <c r="V154" s="29">
        <v>22047.24</v>
      </c>
      <c r="W154" s="29">
        <v>1637.78</v>
      </c>
      <c r="X154" s="29">
        <f t="shared" si="79"/>
        <v>23685.02</v>
      </c>
      <c r="Y154" s="29">
        <f t="shared" si="106"/>
        <v>23685.02</v>
      </c>
      <c r="Z154" s="29">
        <f t="shared" si="109"/>
        <v>0</v>
      </c>
      <c r="AA154" s="29">
        <f t="shared" si="109"/>
        <v>0</v>
      </c>
      <c r="AB154" s="29">
        <f t="shared" si="109"/>
        <v>0</v>
      </c>
      <c r="AC154" s="31">
        <f t="shared" si="80"/>
        <v>0</v>
      </c>
      <c r="AD154" s="31">
        <f t="shared" si="81"/>
        <v>0</v>
      </c>
      <c r="AE154" s="31">
        <f t="shared" si="82"/>
        <v>0</v>
      </c>
      <c r="AF154" s="31">
        <f t="shared" si="83"/>
        <v>0</v>
      </c>
      <c r="AG154" s="31">
        <f t="shared" si="84"/>
        <v>0</v>
      </c>
      <c r="AH154" s="31">
        <f t="shared" si="85"/>
        <v>0</v>
      </c>
      <c r="AI154" s="31">
        <f t="shared" si="86"/>
        <v>0</v>
      </c>
      <c r="AJ154" s="31">
        <f t="shared" si="87"/>
        <v>0</v>
      </c>
      <c r="AK154" s="31">
        <f t="shared" si="88"/>
        <v>0</v>
      </c>
      <c r="AL154" s="31">
        <f t="shared" si="89"/>
        <v>0</v>
      </c>
      <c r="AM154" s="31">
        <f t="shared" si="90"/>
        <v>10535.237185502834</v>
      </c>
      <c r="AN154" s="31">
        <f t="shared" si="91"/>
        <v>782.61046542210408</v>
      </c>
      <c r="AO154" s="31">
        <f t="shared" si="92"/>
        <v>11317.847650924938</v>
      </c>
      <c r="AP154" s="29">
        <f t="shared" si="110"/>
        <v>11317.847650924938</v>
      </c>
      <c r="AQ154" s="29">
        <f t="shared" si="110"/>
        <v>0</v>
      </c>
      <c r="AR154" s="29">
        <f t="shared" si="110"/>
        <v>0</v>
      </c>
      <c r="AS154" s="29">
        <f t="shared" si="107"/>
        <v>0</v>
      </c>
      <c r="AT154" s="31">
        <f t="shared" si="93"/>
        <v>0</v>
      </c>
      <c r="AU154" s="31">
        <f t="shared" si="94"/>
        <v>0</v>
      </c>
      <c r="AV154" s="31">
        <f t="shared" si="95"/>
        <v>0</v>
      </c>
      <c r="AW154" s="31">
        <f t="shared" si="96"/>
        <v>0</v>
      </c>
      <c r="AX154" s="31">
        <f t="shared" si="97"/>
        <v>0</v>
      </c>
      <c r="AY154" s="31">
        <f t="shared" si="98"/>
        <v>0</v>
      </c>
      <c r="AZ154" s="31">
        <f t="shared" si="99"/>
        <v>0</v>
      </c>
      <c r="BA154" s="31">
        <f t="shared" si="100"/>
        <v>0</v>
      </c>
      <c r="BB154" s="31">
        <f t="shared" si="101"/>
        <v>0</v>
      </c>
      <c r="BC154" s="31">
        <f t="shared" si="102"/>
        <v>0</v>
      </c>
      <c r="BD154" s="31">
        <f t="shared" si="103"/>
        <v>3326.8754372696999</v>
      </c>
      <c r="BE154" s="31">
        <f t="shared" si="104"/>
        <v>247.13705904464996</v>
      </c>
      <c r="BF154" s="31">
        <f t="shared" si="105"/>
        <v>3574.0124963143498</v>
      </c>
      <c r="BG154" s="29">
        <f t="shared" si="108"/>
        <v>3574.0124963143498</v>
      </c>
      <c r="BH154" s="29">
        <f t="shared" si="108"/>
        <v>0</v>
      </c>
      <c r="BI154" s="29">
        <f t="shared" si="108"/>
        <v>0</v>
      </c>
      <c r="BJ154" s="29">
        <f t="shared" si="108"/>
        <v>0</v>
      </c>
    </row>
    <row r="155" spans="1:62">
      <c r="A155" s="25" t="s">
        <v>186</v>
      </c>
      <c r="B155" s="25" t="s">
        <v>101</v>
      </c>
      <c r="C155" s="25" t="s">
        <v>102</v>
      </c>
      <c r="D155" s="25" t="s">
        <v>208</v>
      </c>
      <c r="E155" s="25" t="s">
        <v>44</v>
      </c>
      <c r="F155" s="25" t="s">
        <v>45</v>
      </c>
      <c r="G155" s="25" t="s">
        <v>54</v>
      </c>
      <c r="H155" s="25" t="s">
        <v>54</v>
      </c>
      <c r="I155" s="25">
        <v>2021</v>
      </c>
      <c r="J155" s="102">
        <v>0.47784834680000005</v>
      </c>
      <c r="K155" s="102">
        <v>0.15089759249999998</v>
      </c>
      <c r="L155" s="29">
        <v>0</v>
      </c>
      <c r="M155" s="29">
        <v>0</v>
      </c>
      <c r="N155" s="29">
        <v>0</v>
      </c>
      <c r="O155" s="29">
        <v>0</v>
      </c>
      <c r="P155" s="29">
        <v>0</v>
      </c>
      <c r="Q155" s="29">
        <v>0</v>
      </c>
      <c r="R155" s="29">
        <v>0</v>
      </c>
      <c r="S155" s="29">
        <v>0</v>
      </c>
      <c r="T155" s="29">
        <v>0</v>
      </c>
      <c r="U155" s="29">
        <v>0</v>
      </c>
      <c r="V155" s="29">
        <v>73925.509999999995</v>
      </c>
      <c r="W155" s="29">
        <v>5491.55</v>
      </c>
      <c r="X155" s="29">
        <f t="shared" si="79"/>
        <v>79417.06</v>
      </c>
      <c r="Y155" s="29">
        <f t="shared" si="106"/>
        <v>79417.06</v>
      </c>
      <c r="Z155" s="29">
        <f t="shared" si="109"/>
        <v>0</v>
      </c>
      <c r="AA155" s="29">
        <f t="shared" si="109"/>
        <v>0</v>
      </c>
      <c r="AB155" s="29">
        <f t="shared" si="109"/>
        <v>0</v>
      </c>
      <c r="AC155" s="31">
        <f t="shared" si="80"/>
        <v>0</v>
      </c>
      <c r="AD155" s="31">
        <f t="shared" si="81"/>
        <v>0</v>
      </c>
      <c r="AE155" s="31">
        <f t="shared" si="82"/>
        <v>0</v>
      </c>
      <c r="AF155" s="31">
        <f t="shared" si="83"/>
        <v>0</v>
      </c>
      <c r="AG155" s="31">
        <f t="shared" si="84"/>
        <v>0</v>
      </c>
      <c r="AH155" s="31">
        <f t="shared" si="85"/>
        <v>0</v>
      </c>
      <c r="AI155" s="31">
        <f t="shared" si="86"/>
        <v>0</v>
      </c>
      <c r="AJ155" s="31">
        <f t="shared" si="87"/>
        <v>0</v>
      </c>
      <c r="AK155" s="31">
        <f t="shared" si="88"/>
        <v>0</v>
      </c>
      <c r="AL155" s="31">
        <f t="shared" si="89"/>
        <v>0</v>
      </c>
      <c r="AM155" s="31">
        <f t="shared" si="90"/>
        <v>35325.182739846867</v>
      </c>
      <c r="AN155" s="31">
        <f t="shared" si="91"/>
        <v>2624.1280888695405</v>
      </c>
      <c r="AO155" s="31">
        <f t="shared" si="92"/>
        <v>37949.310828716407</v>
      </c>
      <c r="AP155" s="29">
        <f t="shared" si="110"/>
        <v>37949.310828716407</v>
      </c>
      <c r="AQ155" s="29">
        <f t="shared" si="110"/>
        <v>0</v>
      </c>
      <c r="AR155" s="29">
        <f t="shared" si="110"/>
        <v>0</v>
      </c>
      <c r="AS155" s="29">
        <f t="shared" si="107"/>
        <v>0</v>
      </c>
      <c r="AT155" s="31">
        <f t="shared" si="93"/>
        <v>0</v>
      </c>
      <c r="AU155" s="31">
        <f t="shared" si="94"/>
        <v>0</v>
      </c>
      <c r="AV155" s="31">
        <f t="shared" si="95"/>
        <v>0</v>
      </c>
      <c r="AW155" s="31">
        <f t="shared" si="96"/>
        <v>0</v>
      </c>
      <c r="AX155" s="31">
        <f t="shared" si="97"/>
        <v>0</v>
      </c>
      <c r="AY155" s="31">
        <f t="shared" si="98"/>
        <v>0</v>
      </c>
      <c r="AZ155" s="31">
        <f t="shared" si="99"/>
        <v>0</v>
      </c>
      <c r="BA155" s="31">
        <f t="shared" si="100"/>
        <v>0</v>
      </c>
      <c r="BB155" s="31">
        <f t="shared" si="101"/>
        <v>0</v>
      </c>
      <c r="BC155" s="31">
        <f t="shared" si="102"/>
        <v>0</v>
      </c>
      <c r="BD155" s="31">
        <f t="shared" si="103"/>
        <v>11155.181483334673</v>
      </c>
      <c r="BE155" s="31">
        <f t="shared" si="104"/>
        <v>828.66167409337493</v>
      </c>
      <c r="BF155" s="31">
        <f t="shared" si="105"/>
        <v>11983.843157428048</v>
      </c>
      <c r="BG155" s="29">
        <f t="shared" si="108"/>
        <v>11983.843157428048</v>
      </c>
      <c r="BH155" s="29">
        <f t="shared" si="108"/>
        <v>0</v>
      </c>
      <c r="BI155" s="29">
        <f t="shared" si="108"/>
        <v>0</v>
      </c>
      <c r="BJ155" s="29">
        <f t="shared" si="108"/>
        <v>0</v>
      </c>
    </row>
    <row r="156" spans="1:62">
      <c r="A156" s="25" t="s">
        <v>186</v>
      </c>
      <c r="B156" s="25" t="s">
        <v>101</v>
      </c>
      <c r="C156" s="25" t="s">
        <v>102</v>
      </c>
      <c r="D156" s="25" t="s">
        <v>208</v>
      </c>
      <c r="E156" s="25" t="s">
        <v>44</v>
      </c>
      <c r="F156" s="25" t="s">
        <v>45</v>
      </c>
      <c r="G156" s="25" t="s">
        <v>90</v>
      </c>
      <c r="H156" s="25" t="s">
        <v>90</v>
      </c>
      <c r="I156" s="25">
        <v>2021</v>
      </c>
      <c r="J156" s="102">
        <v>0.47784834680000005</v>
      </c>
      <c r="K156" s="102">
        <v>0.15089759249999998</v>
      </c>
      <c r="L156" s="29">
        <v>0</v>
      </c>
      <c r="M156" s="29">
        <v>0</v>
      </c>
      <c r="N156" s="29">
        <v>0</v>
      </c>
      <c r="O156" s="29">
        <v>0</v>
      </c>
      <c r="P156" s="29">
        <v>0</v>
      </c>
      <c r="Q156" s="29">
        <v>0</v>
      </c>
      <c r="R156" s="29">
        <v>0</v>
      </c>
      <c r="S156" s="29">
        <v>0</v>
      </c>
      <c r="T156" s="29">
        <v>0</v>
      </c>
      <c r="U156" s="29">
        <v>0</v>
      </c>
      <c r="V156" s="29">
        <v>216831.76</v>
      </c>
      <c r="W156" s="29">
        <v>16107.33</v>
      </c>
      <c r="X156" s="29">
        <f t="shared" si="79"/>
        <v>232939.09</v>
      </c>
      <c r="Y156" s="29">
        <f t="shared" si="106"/>
        <v>232939.09</v>
      </c>
      <c r="Z156" s="29">
        <f t="shared" si="109"/>
        <v>0</v>
      </c>
      <c r="AA156" s="29">
        <f t="shared" si="109"/>
        <v>0</v>
      </c>
      <c r="AB156" s="29">
        <f t="shared" si="109"/>
        <v>0</v>
      </c>
      <c r="AC156" s="31">
        <f t="shared" si="80"/>
        <v>0</v>
      </c>
      <c r="AD156" s="31">
        <f t="shared" si="81"/>
        <v>0</v>
      </c>
      <c r="AE156" s="31">
        <f t="shared" si="82"/>
        <v>0</v>
      </c>
      <c r="AF156" s="31">
        <f t="shared" si="83"/>
        <v>0</v>
      </c>
      <c r="AG156" s="31">
        <f t="shared" si="84"/>
        <v>0</v>
      </c>
      <c r="AH156" s="31">
        <f t="shared" si="85"/>
        <v>0</v>
      </c>
      <c r="AI156" s="31">
        <f t="shared" si="86"/>
        <v>0</v>
      </c>
      <c r="AJ156" s="31">
        <f t="shared" si="87"/>
        <v>0</v>
      </c>
      <c r="AK156" s="31">
        <f t="shared" si="88"/>
        <v>0</v>
      </c>
      <c r="AL156" s="31">
        <f t="shared" si="89"/>
        <v>0</v>
      </c>
      <c r="AM156" s="31">
        <f t="shared" si="90"/>
        <v>103612.69804973438</v>
      </c>
      <c r="AN156" s="31">
        <f t="shared" si="91"/>
        <v>7696.8610118620445</v>
      </c>
      <c r="AO156" s="31">
        <f t="shared" si="92"/>
        <v>111309.55906159642</v>
      </c>
      <c r="AP156" s="29">
        <f t="shared" si="110"/>
        <v>111309.55906159642</v>
      </c>
      <c r="AQ156" s="29">
        <f t="shared" si="110"/>
        <v>0</v>
      </c>
      <c r="AR156" s="29">
        <f t="shared" si="110"/>
        <v>0</v>
      </c>
      <c r="AS156" s="29">
        <f t="shared" si="107"/>
        <v>0</v>
      </c>
      <c r="AT156" s="31">
        <f t="shared" si="93"/>
        <v>0</v>
      </c>
      <c r="AU156" s="31">
        <f t="shared" si="94"/>
        <v>0</v>
      </c>
      <c r="AV156" s="31">
        <f t="shared" si="95"/>
        <v>0</v>
      </c>
      <c r="AW156" s="31">
        <f t="shared" si="96"/>
        <v>0</v>
      </c>
      <c r="AX156" s="31">
        <f t="shared" si="97"/>
        <v>0</v>
      </c>
      <c r="AY156" s="31">
        <f t="shared" si="98"/>
        <v>0</v>
      </c>
      <c r="AZ156" s="31">
        <f t="shared" si="99"/>
        <v>0</v>
      </c>
      <c r="BA156" s="31">
        <f t="shared" si="100"/>
        <v>0</v>
      </c>
      <c r="BB156" s="31">
        <f t="shared" si="101"/>
        <v>0</v>
      </c>
      <c r="BC156" s="31">
        <f t="shared" si="102"/>
        <v>0</v>
      </c>
      <c r="BD156" s="31">
        <f t="shared" si="103"/>
        <v>32719.390561537799</v>
      </c>
      <c r="BE156" s="31">
        <f t="shared" si="104"/>
        <v>2430.5573186030247</v>
      </c>
      <c r="BF156" s="31">
        <f t="shared" si="105"/>
        <v>35149.947880140826</v>
      </c>
      <c r="BG156" s="29">
        <f t="shared" si="108"/>
        <v>35149.947880140826</v>
      </c>
      <c r="BH156" s="29">
        <f t="shared" si="108"/>
        <v>0</v>
      </c>
      <c r="BI156" s="29">
        <f t="shared" si="108"/>
        <v>0</v>
      </c>
      <c r="BJ156" s="29">
        <f t="shared" si="108"/>
        <v>0</v>
      </c>
    </row>
    <row r="157" spans="1:62">
      <c r="A157" s="25" t="s">
        <v>85</v>
      </c>
      <c r="B157" s="25" t="s">
        <v>101</v>
      </c>
      <c r="C157" s="25" t="s">
        <v>87</v>
      </c>
      <c r="D157" s="25" t="s">
        <v>118</v>
      </c>
      <c r="E157" s="25" t="s">
        <v>44</v>
      </c>
      <c r="F157" s="25" t="s">
        <v>45</v>
      </c>
      <c r="G157" s="25" t="s">
        <v>301</v>
      </c>
      <c r="H157" s="25" t="s">
        <v>60</v>
      </c>
      <c r="I157" s="25">
        <v>2021</v>
      </c>
      <c r="J157" s="102">
        <v>0.47784834680000005</v>
      </c>
      <c r="K157" s="102">
        <v>0.15089759249999998</v>
      </c>
      <c r="L157" s="29">
        <v>0</v>
      </c>
      <c r="M157" s="29">
        <v>0</v>
      </c>
      <c r="N157" s="29">
        <v>0</v>
      </c>
      <c r="O157" s="29">
        <v>0</v>
      </c>
      <c r="P157" s="29">
        <v>0</v>
      </c>
      <c r="Q157" s="29">
        <v>0</v>
      </c>
      <c r="R157" s="29">
        <v>0</v>
      </c>
      <c r="S157" s="29">
        <v>0</v>
      </c>
      <c r="T157" s="29">
        <v>0</v>
      </c>
      <c r="U157" s="29">
        <v>0</v>
      </c>
      <c r="V157" s="29">
        <v>59147.62</v>
      </c>
      <c r="W157" s="29">
        <v>33233.949999999997</v>
      </c>
      <c r="X157" s="29">
        <f t="shared" si="79"/>
        <v>92381.57</v>
      </c>
      <c r="Y157" s="29">
        <f t="shared" si="106"/>
        <v>92381.57</v>
      </c>
      <c r="Z157" s="29">
        <f t="shared" si="109"/>
        <v>0</v>
      </c>
      <c r="AA157" s="29">
        <f t="shared" si="109"/>
        <v>0</v>
      </c>
      <c r="AB157" s="29">
        <f t="shared" si="109"/>
        <v>0</v>
      </c>
      <c r="AC157" s="31">
        <f t="shared" si="80"/>
        <v>0</v>
      </c>
      <c r="AD157" s="31">
        <f t="shared" si="81"/>
        <v>0</v>
      </c>
      <c r="AE157" s="31">
        <f t="shared" si="82"/>
        <v>0</v>
      </c>
      <c r="AF157" s="31">
        <f t="shared" si="83"/>
        <v>0</v>
      </c>
      <c r="AG157" s="31">
        <f t="shared" si="84"/>
        <v>0</v>
      </c>
      <c r="AH157" s="31">
        <f t="shared" si="85"/>
        <v>0</v>
      </c>
      <c r="AI157" s="31">
        <f t="shared" si="86"/>
        <v>0</v>
      </c>
      <c r="AJ157" s="31">
        <f t="shared" si="87"/>
        <v>0</v>
      </c>
      <c r="AK157" s="31">
        <f t="shared" si="88"/>
        <v>0</v>
      </c>
      <c r="AL157" s="31">
        <f t="shared" si="89"/>
        <v>0</v>
      </c>
      <c r="AM157" s="31">
        <f t="shared" si="90"/>
        <v>28263.59243415462</v>
      </c>
      <c r="AN157" s="31">
        <f t="shared" si="91"/>
        <v>15880.78806513386</v>
      </c>
      <c r="AO157" s="31">
        <f t="shared" si="92"/>
        <v>44144.380499288483</v>
      </c>
      <c r="AP157" s="29">
        <f t="shared" si="110"/>
        <v>44144.380499288483</v>
      </c>
      <c r="AQ157" s="29">
        <f t="shared" si="110"/>
        <v>0</v>
      </c>
      <c r="AR157" s="29">
        <f t="shared" si="110"/>
        <v>0</v>
      </c>
      <c r="AS157" s="29">
        <f t="shared" si="107"/>
        <v>0</v>
      </c>
      <c r="AT157" s="31">
        <f t="shared" si="93"/>
        <v>0</v>
      </c>
      <c r="AU157" s="31">
        <f t="shared" si="94"/>
        <v>0</v>
      </c>
      <c r="AV157" s="31">
        <f t="shared" si="95"/>
        <v>0</v>
      </c>
      <c r="AW157" s="31">
        <f t="shared" si="96"/>
        <v>0</v>
      </c>
      <c r="AX157" s="31">
        <f t="shared" si="97"/>
        <v>0</v>
      </c>
      <c r="AY157" s="31">
        <f t="shared" si="98"/>
        <v>0</v>
      </c>
      <c r="AZ157" s="31">
        <f t="shared" si="99"/>
        <v>0</v>
      </c>
      <c r="BA157" s="31">
        <f t="shared" si="100"/>
        <v>0</v>
      </c>
      <c r="BB157" s="31">
        <f t="shared" si="101"/>
        <v>0</v>
      </c>
      <c r="BC157" s="31">
        <f t="shared" si="102"/>
        <v>0</v>
      </c>
      <c r="BD157" s="31">
        <f t="shared" si="103"/>
        <v>8925.2334601048497</v>
      </c>
      <c r="BE157" s="31">
        <f t="shared" si="104"/>
        <v>5014.9230442653743</v>
      </c>
      <c r="BF157" s="31">
        <f t="shared" si="105"/>
        <v>13940.156504370225</v>
      </c>
      <c r="BG157" s="29">
        <f t="shared" si="108"/>
        <v>13940.156504370225</v>
      </c>
      <c r="BH157" s="29">
        <f t="shared" si="108"/>
        <v>0</v>
      </c>
      <c r="BI157" s="29">
        <f t="shared" si="108"/>
        <v>0</v>
      </c>
      <c r="BJ157" s="29">
        <f t="shared" si="108"/>
        <v>0</v>
      </c>
    </row>
    <row r="158" spans="1:62">
      <c r="A158" s="25" t="s">
        <v>85</v>
      </c>
      <c r="B158" s="25" t="s">
        <v>101</v>
      </c>
      <c r="C158" s="25" t="s">
        <v>87</v>
      </c>
      <c r="D158" s="25" t="s">
        <v>118</v>
      </c>
      <c r="E158" s="25" t="s">
        <v>44</v>
      </c>
      <c r="F158" s="25" t="s">
        <v>45</v>
      </c>
      <c r="G158" s="25" t="s">
        <v>348</v>
      </c>
      <c r="H158" s="25" t="s">
        <v>60</v>
      </c>
      <c r="I158" s="25">
        <v>2021</v>
      </c>
      <c r="J158" s="102">
        <v>0.47784834680000005</v>
      </c>
      <c r="K158" s="102">
        <v>0.15089759249999998</v>
      </c>
      <c r="L158" s="29">
        <v>0</v>
      </c>
      <c r="M158" s="29">
        <v>0</v>
      </c>
      <c r="N158" s="29">
        <v>0</v>
      </c>
      <c r="O158" s="29">
        <v>0</v>
      </c>
      <c r="P158" s="29">
        <v>0</v>
      </c>
      <c r="Q158" s="29">
        <v>0</v>
      </c>
      <c r="R158" s="29">
        <v>0</v>
      </c>
      <c r="S158" s="29">
        <v>0</v>
      </c>
      <c r="T158" s="29">
        <v>0</v>
      </c>
      <c r="U158" s="29">
        <v>176.54</v>
      </c>
      <c r="V158" s="29">
        <v>99931.5</v>
      </c>
      <c r="W158" s="29">
        <v>16859.510000000002</v>
      </c>
      <c r="X158" s="29">
        <f t="shared" si="79"/>
        <v>116967.54999999999</v>
      </c>
      <c r="Y158" s="29">
        <f t="shared" si="106"/>
        <v>116967.54999999999</v>
      </c>
      <c r="Z158" s="29">
        <f t="shared" si="109"/>
        <v>0</v>
      </c>
      <c r="AA158" s="29">
        <f t="shared" si="109"/>
        <v>0</v>
      </c>
      <c r="AB158" s="29">
        <f t="shared" si="109"/>
        <v>0</v>
      </c>
      <c r="AC158" s="31">
        <f t="shared" si="80"/>
        <v>0</v>
      </c>
      <c r="AD158" s="31">
        <f t="shared" si="81"/>
        <v>0</v>
      </c>
      <c r="AE158" s="31">
        <f t="shared" si="82"/>
        <v>0</v>
      </c>
      <c r="AF158" s="31">
        <f t="shared" si="83"/>
        <v>0</v>
      </c>
      <c r="AG158" s="31">
        <f t="shared" si="84"/>
        <v>0</v>
      </c>
      <c r="AH158" s="31">
        <f t="shared" si="85"/>
        <v>0</v>
      </c>
      <c r="AI158" s="31">
        <f t="shared" si="86"/>
        <v>0</v>
      </c>
      <c r="AJ158" s="31">
        <f t="shared" si="87"/>
        <v>0</v>
      </c>
      <c r="AK158" s="31">
        <f t="shared" si="88"/>
        <v>0</v>
      </c>
      <c r="AL158" s="31">
        <f t="shared" si="89"/>
        <v>84.359347144072004</v>
      </c>
      <c r="AM158" s="31">
        <f t="shared" si="90"/>
        <v>47752.102068244203</v>
      </c>
      <c r="AN158" s="31">
        <f t="shared" si="91"/>
        <v>8056.2889813580696</v>
      </c>
      <c r="AO158" s="31">
        <f t="shared" si="92"/>
        <v>55892.750396746342</v>
      </c>
      <c r="AP158" s="29">
        <f t="shared" si="110"/>
        <v>55892.750396746342</v>
      </c>
      <c r="AQ158" s="29">
        <f t="shared" si="110"/>
        <v>0</v>
      </c>
      <c r="AR158" s="29">
        <f t="shared" si="110"/>
        <v>0</v>
      </c>
      <c r="AS158" s="29">
        <f t="shared" si="107"/>
        <v>0</v>
      </c>
      <c r="AT158" s="31">
        <f t="shared" si="93"/>
        <v>0</v>
      </c>
      <c r="AU158" s="31">
        <f t="shared" si="94"/>
        <v>0</v>
      </c>
      <c r="AV158" s="31">
        <f t="shared" si="95"/>
        <v>0</v>
      </c>
      <c r="AW158" s="31">
        <f t="shared" si="96"/>
        <v>0</v>
      </c>
      <c r="AX158" s="31">
        <f t="shared" si="97"/>
        <v>0</v>
      </c>
      <c r="AY158" s="31">
        <f t="shared" si="98"/>
        <v>0</v>
      </c>
      <c r="AZ158" s="31">
        <f t="shared" si="99"/>
        <v>0</v>
      </c>
      <c r="BA158" s="31">
        <f t="shared" si="100"/>
        <v>0</v>
      </c>
      <c r="BB158" s="31">
        <f t="shared" si="101"/>
        <v>0</v>
      </c>
      <c r="BC158" s="31">
        <f t="shared" si="102"/>
        <v>26.639460979949995</v>
      </c>
      <c r="BD158" s="31">
        <f t="shared" si="103"/>
        <v>15079.422764913748</v>
      </c>
      <c r="BE158" s="31">
        <f t="shared" si="104"/>
        <v>2544.0594697296751</v>
      </c>
      <c r="BF158" s="31">
        <f t="shared" si="105"/>
        <v>17650.121695623373</v>
      </c>
      <c r="BG158" s="29">
        <f t="shared" si="108"/>
        <v>17650.121695623373</v>
      </c>
      <c r="BH158" s="29">
        <f t="shared" si="108"/>
        <v>0</v>
      </c>
      <c r="BI158" s="29">
        <f t="shared" si="108"/>
        <v>0</v>
      </c>
      <c r="BJ158" s="29">
        <f t="shared" si="108"/>
        <v>0</v>
      </c>
    </row>
    <row r="159" spans="1:62">
      <c r="A159" s="25" t="s">
        <v>186</v>
      </c>
      <c r="B159" s="25" t="s">
        <v>91</v>
      </c>
      <c r="C159" s="25" t="s">
        <v>91</v>
      </c>
      <c r="D159" s="25" t="s">
        <v>201</v>
      </c>
      <c r="E159" s="25" t="s">
        <v>42</v>
      </c>
      <c r="F159" s="25" t="s">
        <v>46</v>
      </c>
      <c r="G159" s="25" t="s">
        <v>59</v>
      </c>
      <c r="H159" s="25" t="s">
        <v>59</v>
      </c>
      <c r="I159" s="25">
        <v>2021</v>
      </c>
      <c r="J159" s="102">
        <v>0.65539999999999998</v>
      </c>
      <c r="K159" s="102">
        <v>0</v>
      </c>
      <c r="L159" s="29">
        <v>0</v>
      </c>
      <c r="M159" s="29">
        <v>0</v>
      </c>
      <c r="N159" s="29">
        <v>0</v>
      </c>
      <c r="O159" s="29">
        <v>0</v>
      </c>
      <c r="P159" s="29">
        <v>0</v>
      </c>
      <c r="Q159" s="29">
        <v>0</v>
      </c>
      <c r="R159" s="29">
        <v>0</v>
      </c>
      <c r="S159" s="29">
        <v>0</v>
      </c>
      <c r="T159" s="29">
        <v>0</v>
      </c>
      <c r="U159" s="29">
        <v>736.97</v>
      </c>
      <c r="V159" s="29">
        <v>0</v>
      </c>
      <c r="W159" s="29">
        <v>0</v>
      </c>
      <c r="X159" s="29">
        <f t="shared" si="79"/>
        <v>736.97</v>
      </c>
      <c r="Y159" s="29">
        <f t="shared" si="106"/>
        <v>736.97</v>
      </c>
      <c r="Z159" s="29">
        <f t="shared" si="109"/>
        <v>0</v>
      </c>
      <c r="AA159" s="29">
        <f t="shared" si="109"/>
        <v>0</v>
      </c>
      <c r="AB159" s="29">
        <f t="shared" si="109"/>
        <v>0</v>
      </c>
      <c r="AC159" s="31">
        <f t="shared" si="80"/>
        <v>0</v>
      </c>
      <c r="AD159" s="31">
        <f t="shared" si="81"/>
        <v>0</v>
      </c>
      <c r="AE159" s="31">
        <f t="shared" si="82"/>
        <v>0</v>
      </c>
      <c r="AF159" s="31">
        <f t="shared" si="83"/>
        <v>0</v>
      </c>
      <c r="AG159" s="31">
        <f t="shared" si="84"/>
        <v>0</v>
      </c>
      <c r="AH159" s="31">
        <f t="shared" si="85"/>
        <v>0</v>
      </c>
      <c r="AI159" s="31">
        <f t="shared" si="86"/>
        <v>0</v>
      </c>
      <c r="AJ159" s="31">
        <f t="shared" si="87"/>
        <v>0</v>
      </c>
      <c r="AK159" s="31">
        <f t="shared" si="88"/>
        <v>0</v>
      </c>
      <c r="AL159" s="31">
        <f t="shared" si="89"/>
        <v>483.01013799999998</v>
      </c>
      <c r="AM159" s="31">
        <f t="shared" si="90"/>
        <v>0</v>
      </c>
      <c r="AN159" s="31">
        <f t="shared" si="91"/>
        <v>0</v>
      </c>
      <c r="AO159" s="31">
        <f t="shared" si="92"/>
        <v>483.01013799999998</v>
      </c>
      <c r="AP159" s="29">
        <f t="shared" si="110"/>
        <v>483.01013799999998</v>
      </c>
      <c r="AQ159" s="29">
        <f t="shared" si="110"/>
        <v>0</v>
      </c>
      <c r="AR159" s="29">
        <f t="shared" si="110"/>
        <v>0</v>
      </c>
      <c r="AS159" s="29">
        <f t="shared" si="107"/>
        <v>0</v>
      </c>
      <c r="AT159" s="31">
        <f t="shared" si="93"/>
        <v>0</v>
      </c>
      <c r="AU159" s="31">
        <f t="shared" si="94"/>
        <v>0</v>
      </c>
      <c r="AV159" s="31">
        <f t="shared" si="95"/>
        <v>0</v>
      </c>
      <c r="AW159" s="31">
        <f t="shared" si="96"/>
        <v>0</v>
      </c>
      <c r="AX159" s="31">
        <f t="shared" si="97"/>
        <v>0</v>
      </c>
      <c r="AY159" s="31">
        <f t="shared" si="98"/>
        <v>0</v>
      </c>
      <c r="AZ159" s="31">
        <f t="shared" si="99"/>
        <v>0</v>
      </c>
      <c r="BA159" s="31">
        <f t="shared" si="100"/>
        <v>0</v>
      </c>
      <c r="BB159" s="31">
        <f t="shared" si="101"/>
        <v>0</v>
      </c>
      <c r="BC159" s="31">
        <f t="shared" si="102"/>
        <v>0</v>
      </c>
      <c r="BD159" s="31">
        <f t="shared" si="103"/>
        <v>0</v>
      </c>
      <c r="BE159" s="31">
        <f t="shared" si="104"/>
        <v>0</v>
      </c>
      <c r="BF159" s="31">
        <f t="shared" si="105"/>
        <v>0</v>
      </c>
      <c r="BG159" s="29">
        <f t="shared" si="108"/>
        <v>0</v>
      </c>
      <c r="BH159" s="29">
        <f t="shared" si="108"/>
        <v>0</v>
      </c>
      <c r="BI159" s="29">
        <f t="shared" si="108"/>
        <v>0</v>
      </c>
      <c r="BJ159" s="29">
        <f t="shared" si="108"/>
        <v>0</v>
      </c>
    </row>
    <row r="160" spans="1:62">
      <c r="A160" s="25" t="s">
        <v>135</v>
      </c>
      <c r="B160" s="25" t="s">
        <v>86</v>
      </c>
      <c r="C160" s="25" t="s">
        <v>87</v>
      </c>
      <c r="D160" s="25" t="s">
        <v>294</v>
      </c>
      <c r="E160" s="25" t="s">
        <v>47</v>
      </c>
      <c r="F160" s="25" t="s">
        <v>48</v>
      </c>
      <c r="G160" s="25" t="s">
        <v>58</v>
      </c>
      <c r="H160" s="25" t="s">
        <v>58</v>
      </c>
      <c r="I160" s="25">
        <v>2021</v>
      </c>
      <c r="J160" s="102">
        <v>0</v>
      </c>
      <c r="K160" s="102">
        <v>0</v>
      </c>
      <c r="L160" s="29">
        <v>0</v>
      </c>
      <c r="M160" s="29">
        <v>0</v>
      </c>
      <c r="N160" s="29">
        <v>0</v>
      </c>
      <c r="O160" s="29">
        <v>0</v>
      </c>
      <c r="P160" s="29">
        <v>0</v>
      </c>
      <c r="Q160" s="29">
        <v>0</v>
      </c>
      <c r="R160" s="29">
        <v>0</v>
      </c>
      <c r="S160" s="29">
        <v>0</v>
      </c>
      <c r="T160" s="29">
        <v>0</v>
      </c>
      <c r="U160" s="29">
        <v>-460.53</v>
      </c>
      <c r="V160" s="29">
        <v>10158.219999999999</v>
      </c>
      <c r="W160" s="29">
        <v>36252.449999999997</v>
      </c>
      <c r="X160" s="29">
        <f t="shared" si="79"/>
        <v>45950.14</v>
      </c>
      <c r="Y160" s="29">
        <f t="shared" si="106"/>
        <v>45950.14</v>
      </c>
      <c r="Z160" s="29">
        <f t="shared" si="109"/>
        <v>0</v>
      </c>
      <c r="AA160" s="29">
        <f t="shared" si="109"/>
        <v>0</v>
      </c>
      <c r="AB160" s="29">
        <f t="shared" si="109"/>
        <v>0</v>
      </c>
      <c r="AC160" s="31">
        <f t="shared" si="80"/>
        <v>0</v>
      </c>
      <c r="AD160" s="31">
        <f t="shared" si="81"/>
        <v>0</v>
      </c>
      <c r="AE160" s="31">
        <f t="shared" si="82"/>
        <v>0</v>
      </c>
      <c r="AF160" s="31">
        <f t="shared" si="83"/>
        <v>0</v>
      </c>
      <c r="AG160" s="31">
        <f t="shared" si="84"/>
        <v>0</v>
      </c>
      <c r="AH160" s="31">
        <f t="shared" si="85"/>
        <v>0</v>
      </c>
      <c r="AI160" s="31">
        <f t="shared" si="86"/>
        <v>0</v>
      </c>
      <c r="AJ160" s="31">
        <f t="shared" si="87"/>
        <v>0</v>
      </c>
      <c r="AK160" s="31">
        <f t="shared" si="88"/>
        <v>0</v>
      </c>
      <c r="AL160" s="31">
        <f t="shared" si="89"/>
        <v>0</v>
      </c>
      <c r="AM160" s="31">
        <f t="shared" si="90"/>
        <v>0</v>
      </c>
      <c r="AN160" s="31">
        <f t="shared" si="91"/>
        <v>0</v>
      </c>
      <c r="AO160" s="31">
        <f t="shared" si="92"/>
        <v>0</v>
      </c>
      <c r="AP160" s="29">
        <f t="shared" si="110"/>
        <v>0</v>
      </c>
      <c r="AQ160" s="29">
        <f t="shared" si="110"/>
        <v>0</v>
      </c>
      <c r="AR160" s="29">
        <f t="shared" si="110"/>
        <v>0</v>
      </c>
      <c r="AS160" s="29">
        <f t="shared" si="107"/>
        <v>0</v>
      </c>
      <c r="AT160" s="31">
        <f t="shared" si="93"/>
        <v>0</v>
      </c>
      <c r="AU160" s="31">
        <f t="shared" si="94"/>
        <v>0</v>
      </c>
      <c r="AV160" s="31">
        <f t="shared" si="95"/>
        <v>0</v>
      </c>
      <c r="AW160" s="31">
        <f t="shared" si="96"/>
        <v>0</v>
      </c>
      <c r="AX160" s="31">
        <f t="shared" si="97"/>
        <v>0</v>
      </c>
      <c r="AY160" s="31">
        <f t="shared" si="98"/>
        <v>0</v>
      </c>
      <c r="AZ160" s="31">
        <f t="shared" si="99"/>
        <v>0</v>
      </c>
      <c r="BA160" s="31">
        <f t="shared" si="100"/>
        <v>0</v>
      </c>
      <c r="BB160" s="31">
        <f t="shared" si="101"/>
        <v>0</v>
      </c>
      <c r="BC160" s="31">
        <f t="shared" si="102"/>
        <v>0</v>
      </c>
      <c r="BD160" s="31">
        <f t="shared" si="103"/>
        <v>0</v>
      </c>
      <c r="BE160" s="31">
        <f t="shared" si="104"/>
        <v>0</v>
      </c>
      <c r="BF160" s="31">
        <f t="shared" si="105"/>
        <v>0</v>
      </c>
      <c r="BG160" s="29">
        <f t="shared" si="108"/>
        <v>0</v>
      </c>
      <c r="BH160" s="29">
        <f t="shared" si="108"/>
        <v>0</v>
      </c>
      <c r="BI160" s="29">
        <f t="shared" si="108"/>
        <v>0</v>
      </c>
      <c r="BJ160" s="29">
        <f t="shared" si="108"/>
        <v>0</v>
      </c>
    </row>
    <row r="161" spans="1:62">
      <c r="A161" s="25" t="s">
        <v>135</v>
      </c>
      <c r="B161" s="25" t="s">
        <v>86</v>
      </c>
      <c r="C161" s="25" t="s">
        <v>87</v>
      </c>
      <c r="D161" s="25" t="s">
        <v>294</v>
      </c>
      <c r="E161" s="25" t="s">
        <v>47</v>
      </c>
      <c r="F161" s="25" t="s">
        <v>46</v>
      </c>
      <c r="G161" s="25" t="s">
        <v>58</v>
      </c>
      <c r="H161" s="25" t="s">
        <v>58</v>
      </c>
      <c r="I161" s="25">
        <v>2021</v>
      </c>
      <c r="J161" s="102">
        <v>0</v>
      </c>
      <c r="K161" s="102">
        <v>0.68810000000000004</v>
      </c>
      <c r="L161" s="29">
        <v>0</v>
      </c>
      <c r="M161" s="29">
        <v>0</v>
      </c>
      <c r="N161" s="29">
        <v>0</v>
      </c>
      <c r="O161" s="29">
        <v>0</v>
      </c>
      <c r="P161" s="29">
        <v>0</v>
      </c>
      <c r="Q161" s="29">
        <v>0</v>
      </c>
      <c r="R161" s="29">
        <v>0</v>
      </c>
      <c r="S161" s="29">
        <v>0</v>
      </c>
      <c r="T161" s="29">
        <v>0</v>
      </c>
      <c r="U161" s="29">
        <v>-4311.83</v>
      </c>
      <c r="V161" s="29">
        <v>95108.3</v>
      </c>
      <c r="W161" s="29">
        <v>339420.49</v>
      </c>
      <c r="X161" s="29">
        <f t="shared" si="79"/>
        <v>430216.95999999996</v>
      </c>
      <c r="Y161" s="29">
        <f t="shared" si="106"/>
        <v>430216.95999999996</v>
      </c>
      <c r="Z161" s="29">
        <f t="shared" si="109"/>
        <v>0</v>
      </c>
      <c r="AA161" s="29">
        <f t="shared" si="109"/>
        <v>0</v>
      </c>
      <c r="AB161" s="29">
        <f t="shared" si="109"/>
        <v>0</v>
      </c>
      <c r="AC161" s="31">
        <f t="shared" si="80"/>
        <v>0</v>
      </c>
      <c r="AD161" s="31">
        <f t="shared" si="81"/>
        <v>0</v>
      </c>
      <c r="AE161" s="31">
        <f t="shared" si="82"/>
        <v>0</v>
      </c>
      <c r="AF161" s="31">
        <f t="shared" si="83"/>
        <v>0</v>
      </c>
      <c r="AG161" s="31">
        <f t="shared" si="84"/>
        <v>0</v>
      </c>
      <c r="AH161" s="31">
        <f t="shared" si="85"/>
        <v>0</v>
      </c>
      <c r="AI161" s="31">
        <f t="shared" si="86"/>
        <v>0</v>
      </c>
      <c r="AJ161" s="31">
        <f t="shared" si="87"/>
        <v>0</v>
      </c>
      <c r="AK161" s="31">
        <f t="shared" si="88"/>
        <v>0</v>
      </c>
      <c r="AL161" s="31">
        <f t="shared" si="89"/>
        <v>0</v>
      </c>
      <c r="AM161" s="31">
        <f t="shared" si="90"/>
        <v>0</v>
      </c>
      <c r="AN161" s="31">
        <f t="shared" si="91"/>
        <v>0</v>
      </c>
      <c r="AO161" s="31">
        <f t="shared" si="92"/>
        <v>0</v>
      </c>
      <c r="AP161" s="29">
        <f t="shared" si="110"/>
        <v>0</v>
      </c>
      <c r="AQ161" s="29">
        <f t="shared" si="110"/>
        <v>0</v>
      </c>
      <c r="AR161" s="29">
        <f t="shared" si="110"/>
        <v>0</v>
      </c>
      <c r="AS161" s="29">
        <f t="shared" si="107"/>
        <v>0</v>
      </c>
      <c r="AT161" s="31">
        <f t="shared" si="93"/>
        <v>0</v>
      </c>
      <c r="AU161" s="31">
        <f t="shared" si="94"/>
        <v>0</v>
      </c>
      <c r="AV161" s="31">
        <f t="shared" si="95"/>
        <v>0</v>
      </c>
      <c r="AW161" s="31">
        <f t="shared" si="96"/>
        <v>0</v>
      </c>
      <c r="AX161" s="31">
        <f t="shared" si="97"/>
        <v>0</v>
      </c>
      <c r="AY161" s="31">
        <f t="shared" si="98"/>
        <v>0</v>
      </c>
      <c r="AZ161" s="31">
        <f t="shared" si="99"/>
        <v>0</v>
      </c>
      <c r="BA161" s="31">
        <f t="shared" si="100"/>
        <v>0</v>
      </c>
      <c r="BB161" s="31">
        <f t="shared" si="101"/>
        <v>0</v>
      </c>
      <c r="BC161" s="31">
        <f t="shared" si="102"/>
        <v>-2966.9702230000003</v>
      </c>
      <c r="BD161" s="31">
        <f t="shared" si="103"/>
        <v>65444.021230000006</v>
      </c>
      <c r="BE161" s="31">
        <f t="shared" si="104"/>
        <v>233555.23916900001</v>
      </c>
      <c r="BF161" s="31">
        <f t="shared" si="105"/>
        <v>296032.29017599998</v>
      </c>
      <c r="BG161" s="29">
        <f t="shared" si="108"/>
        <v>296032.29017599998</v>
      </c>
      <c r="BH161" s="29">
        <f t="shared" si="108"/>
        <v>0</v>
      </c>
      <c r="BI161" s="29">
        <f t="shared" si="108"/>
        <v>0</v>
      </c>
      <c r="BJ161" s="29">
        <f t="shared" si="108"/>
        <v>0</v>
      </c>
    </row>
    <row r="162" spans="1:62">
      <c r="A162" s="25" t="s">
        <v>135</v>
      </c>
      <c r="B162" s="25" t="s">
        <v>91</v>
      </c>
      <c r="C162" s="25" t="s">
        <v>91</v>
      </c>
      <c r="D162" s="25" t="s">
        <v>156</v>
      </c>
      <c r="E162" s="25" t="s">
        <v>42</v>
      </c>
      <c r="F162" s="25" t="s">
        <v>49</v>
      </c>
      <c r="G162" s="25" t="s">
        <v>61</v>
      </c>
      <c r="H162" s="25" t="s">
        <v>61</v>
      </c>
      <c r="I162" s="25">
        <v>2021</v>
      </c>
      <c r="J162" s="102">
        <v>0</v>
      </c>
      <c r="K162" s="102">
        <v>0</v>
      </c>
      <c r="L162" s="29">
        <v>0</v>
      </c>
      <c r="M162" s="29">
        <v>0</v>
      </c>
      <c r="N162" s="29">
        <v>0</v>
      </c>
      <c r="O162" s="29">
        <v>0</v>
      </c>
      <c r="P162" s="29">
        <v>0</v>
      </c>
      <c r="Q162" s="29">
        <v>0</v>
      </c>
      <c r="R162" s="29">
        <v>0</v>
      </c>
      <c r="S162" s="29">
        <v>0</v>
      </c>
      <c r="T162" s="29">
        <v>0</v>
      </c>
      <c r="U162" s="29">
        <v>109427.02</v>
      </c>
      <c r="V162" s="29">
        <v>95472</v>
      </c>
      <c r="W162" s="29">
        <v>-297916.45999999996</v>
      </c>
      <c r="X162" s="29">
        <f t="shared" si="79"/>
        <v>-93017.439999999944</v>
      </c>
      <c r="Y162" s="29">
        <f t="shared" si="106"/>
        <v>-93017.439999999944</v>
      </c>
      <c r="Z162" s="29">
        <f t="shared" si="109"/>
        <v>0</v>
      </c>
      <c r="AA162" s="29">
        <f t="shared" si="109"/>
        <v>0</v>
      </c>
      <c r="AB162" s="29">
        <f t="shared" si="109"/>
        <v>0</v>
      </c>
      <c r="AC162" s="31">
        <f t="shared" si="80"/>
        <v>0</v>
      </c>
      <c r="AD162" s="31">
        <f t="shared" si="81"/>
        <v>0</v>
      </c>
      <c r="AE162" s="31">
        <f t="shared" si="82"/>
        <v>0</v>
      </c>
      <c r="AF162" s="31">
        <f t="shared" si="83"/>
        <v>0</v>
      </c>
      <c r="AG162" s="31">
        <f t="shared" si="84"/>
        <v>0</v>
      </c>
      <c r="AH162" s="31">
        <f t="shared" si="85"/>
        <v>0</v>
      </c>
      <c r="AI162" s="31">
        <f t="shared" si="86"/>
        <v>0</v>
      </c>
      <c r="AJ162" s="31">
        <f t="shared" si="87"/>
        <v>0</v>
      </c>
      <c r="AK162" s="31">
        <f t="shared" si="88"/>
        <v>0</v>
      </c>
      <c r="AL162" s="31">
        <f t="shared" si="89"/>
        <v>0</v>
      </c>
      <c r="AM162" s="31">
        <f t="shared" si="90"/>
        <v>0</v>
      </c>
      <c r="AN162" s="31">
        <f t="shared" si="91"/>
        <v>0</v>
      </c>
      <c r="AO162" s="31">
        <f t="shared" si="92"/>
        <v>0</v>
      </c>
      <c r="AP162" s="29">
        <f t="shared" si="110"/>
        <v>0</v>
      </c>
      <c r="AQ162" s="29">
        <f t="shared" si="110"/>
        <v>0</v>
      </c>
      <c r="AR162" s="29">
        <f t="shared" si="110"/>
        <v>0</v>
      </c>
      <c r="AS162" s="29">
        <f t="shared" si="107"/>
        <v>0</v>
      </c>
      <c r="AT162" s="31">
        <f t="shared" si="93"/>
        <v>0</v>
      </c>
      <c r="AU162" s="31">
        <f t="shared" si="94"/>
        <v>0</v>
      </c>
      <c r="AV162" s="31">
        <f t="shared" si="95"/>
        <v>0</v>
      </c>
      <c r="AW162" s="31">
        <f t="shared" si="96"/>
        <v>0</v>
      </c>
      <c r="AX162" s="31">
        <f t="shared" si="97"/>
        <v>0</v>
      </c>
      <c r="AY162" s="31">
        <f t="shared" si="98"/>
        <v>0</v>
      </c>
      <c r="AZ162" s="31">
        <f t="shared" si="99"/>
        <v>0</v>
      </c>
      <c r="BA162" s="31">
        <f t="shared" si="100"/>
        <v>0</v>
      </c>
      <c r="BB162" s="31">
        <f t="shared" si="101"/>
        <v>0</v>
      </c>
      <c r="BC162" s="31">
        <f t="shared" si="102"/>
        <v>0</v>
      </c>
      <c r="BD162" s="31">
        <f t="shared" si="103"/>
        <v>0</v>
      </c>
      <c r="BE162" s="31">
        <f t="shared" si="104"/>
        <v>0</v>
      </c>
      <c r="BF162" s="31">
        <f t="shared" si="105"/>
        <v>0</v>
      </c>
      <c r="BG162" s="29">
        <f t="shared" si="108"/>
        <v>0</v>
      </c>
      <c r="BH162" s="29">
        <f t="shared" si="108"/>
        <v>0</v>
      </c>
      <c r="BI162" s="29">
        <f t="shared" si="108"/>
        <v>0</v>
      </c>
      <c r="BJ162" s="29">
        <f t="shared" si="108"/>
        <v>0</v>
      </c>
    </row>
    <row r="163" spans="1:62">
      <c r="A163" s="25" t="s">
        <v>135</v>
      </c>
      <c r="B163" s="25" t="s">
        <v>91</v>
      </c>
      <c r="C163" s="25" t="s">
        <v>91</v>
      </c>
      <c r="D163" s="25" t="s">
        <v>156</v>
      </c>
      <c r="E163" s="25" t="s">
        <v>42</v>
      </c>
      <c r="F163" s="25" t="s">
        <v>43</v>
      </c>
      <c r="G163" s="25" t="s">
        <v>61</v>
      </c>
      <c r="H163" s="25" t="s">
        <v>61</v>
      </c>
      <c r="I163" s="25">
        <v>2021</v>
      </c>
      <c r="J163" s="102">
        <v>1</v>
      </c>
      <c r="K163" s="102">
        <v>0</v>
      </c>
      <c r="L163" s="29">
        <v>0</v>
      </c>
      <c r="M163" s="29">
        <v>0</v>
      </c>
      <c r="N163" s="29">
        <v>0</v>
      </c>
      <c r="O163" s="29">
        <v>0</v>
      </c>
      <c r="P163" s="29">
        <v>0</v>
      </c>
      <c r="Q163" s="29">
        <v>0</v>
      </c>
      <c r="R163" s="29">
        <v>0</v>
      </c>
      <c r="S163" s="29">
        <v>0</v>
      </c>
      <c r="T163" s="29">
        <v>0</v>
      </c>
      <c r="U163" s="29">
        <v>7129.9500000000053</v>
      </c>
      <c r="V163" s="29">
        <v>591209.82000000007</v>
      </c>
      <c r="W163" s="29">
        <v>-356521.54</v>
      </c>
      <c r="X163" s="29">
        <f t="shared" si="79"/>
        <v>241818.23000000004</v>
      </c>
      <c r="Y163" s="29">
        <f t="shared" si="106"/>
        <v>241818.23000000004</v>
      </c>
      <c r="Z163" s="29">
        <f t="shared" si="109"/>
        <v>0</v>
      </c>
      <c r="AA163" s="29">
        <f t="shared" si="109"/>
        <v>0</v>
      </c>
      <c r="AB163" s="29">
        <f t="shared" si="109"/>
        <v>0</v>
      </c>
      <c r="AC163" s="31">
        <f t="shared" si="80"/>
        <v>0</v>
      </c>
      <c r="AD163" s="31">
        <f t="shared" si="81"/>
        <v>0</v>
      </c>
      <c r="AE163" s="31">
        <f t="shared" si="82"/>
        <v>0</v>
      </c>
      <c r="AF163" s="31">
        <f t="shared" si="83"/>
        <v>0</v>
      </c>
      <c r="AG163" s="31">
        <f t="shared" si="84"/>
        <v>0</v>
      </c>
      <c r="AH163" s="31">
        <f t="shared" si="85"/>
        <v>0</v>
      </c>
      <c r="AI163" s="31">
        <f t="shared" si="86"/>
        <v>0</v>
      </c>
      <c r="AJ163" s="31">
        <f t="shared" si="87"/>
        <v>0</v>
      </c>
      <c r="AK163" s="31">
        <f t="shared" si="88"/>
        <v>0</v>
      </c>
      <c r="AL163" s="31">
        <f t="shared" si="89"/>
        <v>7129.9500000000053</v>
      </c>
      <c r="AM163" s="31">
        <f t="shared" si="90"/>
        <v>591209.82000000007</v>
      </c>
      <c r="AN163" s="31">
        <f t="shared" si="91"/>
        <v>-356521.54</v>
      </c>
      <c r="AO163" s="31">
        <f t="shared" si="92"/>
        <v>241818.23000000004</v>
      </c>
      <c r="AP163" s="29">
        <f t="shared" si="110"/>
        <v>241818.23000000004</v>
      </c>
      <c r="AQ163" s="29">
        <f t="shared" si="110"/>
        <v>0</v>
      </c>
      <c r="AR163" s="29">
        <f t="shared" si="110"/>
        <v>0</v>
      </c>
      <c r="AS163" s="29">
        <f t="shared" si="107"/>
        <v>0</v>
      </c>
      <c r="AT163" s="31">
        <f t="shared" si="93"/>
        <v>0</v>
      </c>
      <c r="AU163" s="31">
        <f t="shared" si="94"/>
        <v>0</v>
      </c>
      <c r="AV163" s="31">
        <f t="shared" si="95"/>
        <v>0</v>
      </c>
      <c r="AW163" s="31">
        <f t="shared" si="96"/>
        <v>0</v>
      </c>
      <c r="AX163" s="31">
        <f t="shared" si="97"/>
        <v>0</v>
      </c>
      <c r="AY163" s="31">
        <f t="shared" si="98"/>
        <v>0</v>
      </c>
      <c r="AZ163" s="31">
        <f t="shared" si="99"/>
        <v>0</v>
      </c>
      <c r="BA163" s="31">
        <f t="shared" si="100"/>
        <v>0</v>
      </c>
      <c r="BB163" s="31">
        <f t="shared" si="101"/>
        <v>0</v>
      </c>
      <c r="BC163" s="31">
        <f t="shared" si="102"/>
        <v>0</v>
      </c>
      <c r="BD163" s="31">
        <f t="shared" si="103"/>
        <v>0</v>
      </c>
      <c r="BE163" s="31">
        <f t="shared" si="104"/>
        <v>0</v>
      </c>
      <c r="BF163" s="31">
        <f t="shared" si="105"/>
        <v>0</v>
      </c>
      <c r="BG163" s="29">
        <f t="shared" si="108"/>
        <v>0</v>
      </c>
      <c r="BH163" s="29">
        <f t="shared" si="108"/>
        <v>0</v>
      </c>
      <c r="BI163" s="29">
        <f t="shared" si="108"/>
        <v>0</v>
      </c>
      <c r="BJ163" s="29">
        <f t="shared" si="108"/>
        <v>0</v>
      </c>
    </row>
    <row r="164" spans="1:62">
      <c r="A164" s="25" t="s">
        <v>85</v>
      </c>
      <c r="B164" s="25" t="s">
        <v>86</v>
      </c>
      <c r="C164" s="25" t="s">
        <v>87</v>
      </c>
      <c r="D164" s="25" t="s">
        <v>89</v>
      </c>
      <c r="E164" s="25" t="s">
        <v>44</v>
      </c>
      <c r="F164" s="25" t="s">
        <v>45</v>
      </c>
      <c r="G164" s="25" t="s">
        <v>54</v>
      </c>
      <c r="H164" s="25" t="s">
        <v>54</v>
      </c>
      <c r="I164" s="25">
        <v>2021</v>
      </c>
      <c r="J164" s="102">
        <v>0.47784834680000005</v>
      </c>
      <c r="K164" s="102">
        <v>0.15089759249999998</v>
      </c>
      <c r="L164" s="29">
        <v>0</v>
      </c>
      <c r="M164" s="29">
        <v>0</v>
      </c>
      <c r="N164" s="29">
        <v>0</v>
      </c>
      <c r="O164" s="29">
        <v>0</v>
      </c>
      <c r="P164" s="29">
        <v>0</v>
      </c>
      <c r="Q164" s="29">
        <v>0</v>
      </c>
      <c r="R164" s="29">
        <v>0</v>
      </c>
      <c r="S164" s="29">
        <v>0</v>
      </c>
      <c r="T164" s="29">
        <v>0</v>
      </c>
      <c r="U164" s="29">
        <v>34900.92</v>
      </c>
      <c r="V164" s="29">
        <v>257558.68000000002</v>
      </c>
      <c r="W164" s="29">
        <v>-206512.9</v>
      </c>
      <c r="X164" s="29">
        <f t="shared" si="79"/>
        <v>85946.700000000041</v>
      </c>
      <c r="Y164" s="29">
        <f t="shared" si="106"/>
        <v>85946.700000000041</v>
      </c>
      <c r="Z164" s="29">
        <f t="shared" si="109"/>
        <v>0</v>
      </c>
      <c r="AA164" s="29">
        <f t="shared" si="109"/>
        <v>0</v>
      </c>
      <c r="AB164" s="29">
        <f t="shared" si="109"/>
        <v>0</v>
      </c>
      <c r="AC164" s="31">
        <f t="shared" si="80"/>
        <v>0</v>
      </c>
      <c r="AD164" s="31">
        <f t="shared" si="81"/>
        <v>0</v>
      </c>
      <c r="AE164" s="31">
        <f t="shared" si="82"/>
        <v>0</v>
      </c>
      <c r="AF164" s="31">
        <f t="shared" si="83"/>
        <v>0</v>
      </c>
      <c r="AG164" s="31">
        <f t="shared" si="84"/>
        <v>0</v>
      </c>
      <c r="AH164" s="31">
        <f t="shared" si="85"/>
        <v>0</v>
      </c>
      <c r="AI164" s="31">
        <f t="shared" si="86"/>
        <v>0</v>
      </c>
      <c r="AJ164" s="31">
        <f t="shared" si="87"/>
        <v>0</v>
      </c>
      <c r="AK164" s="31">
        <f t="shared" si="88"/>
        <v>0</v>
      </c>
      <c r="AL164" s="31">
        <f t="shared" si="89"/>
        <v>16677.346923799058</v>
      </c>
      <c r="AM164" s="31">
        <f t="shared" si="90"/>
        <v>123073.98944199024</v>
      </c>
      <c r="AN164" s="31">
        <f t="shared" si="91"/>
        <v>-98681.847857873727</v>
      </c>
      <c r="AO164" s="31">
        <f t="shared" si="92"/>
        <v>41069.488507915565</v>
      </c>
      <c r="AP164" s="29">
        <f t="shared" si="110"/>
        <v>41069.488507915565</v>
      </c>
      <c r="AQ164" s="29">
        <f t="shared" si="110"/>
        <v>0</v>
      </c>
      <c r="AR164" s="29">
        <f t="shared" si="110"/>
        <v>0</v>
      </c>
      <c r="AS164" s="29">
        <f t="shared" si="107"/>
        <v>0</v>
      </c>
      <c r="AT164" s="31">
        <f t="shared" si="93"/>
        <v>0</v>
      </c>
      <c r="AU164" s="31">
        <f t="shared" si="94"/>
        <v>0</v>
      </c>
      <c r="AV164" s="31">
        <f t="shared" si="95"/>
        <v>0</v>
      </c>
      <c r="AW164" s="31">
        <f t="shared" si="96"/>
        <v>0</v>
      </c>
      <c r="AX164" s="31">
        <f t="shared" si="97"/>
        <v>0</v>
      </c>
      <c r="AY164" s="31">
        <f t="shared" si="98"/>
        <v>0</v>
      </c>
      <c r="AZ164" s="31">
        <f t="shared" si="99"/>
        <v>0</v>
      </c>
      <c r="BA164" s="31">
        <f t="shared" si="100"/>
        <v>0</v>
      </c>
      <c r="BB164" s="31">
        <f t="shared" si="101"/>
        <v>0</v>
      </c>
      <c r="BC164" s="31">
        <f t="shared" si="102"/>
        <v>5266.4648040350994</v>
      </c>
      <c r="BD164" s="31">
        <f t="shared" si="103"/>
        <v>38864.984739477899</v>
      </c>
      <c r="BE164" s="31">
        <f t="shared" si="104"/>
        <v>-31162.299430193245</v>
      </c>
      <c r="BF164" s="31">
        <f t="shared" si="105"/>
        <v>12969.150113319756</v>
      </c>
      <c r="BG164" s="29">
        <f t="shared" si="108"/>
        <v>12969.150113319756</v>
      </c>
      <c r="BH164" s="29">
        <f t="shared" si="108"/>
        <v>0</v>
      </c>
      <c r="BI164" s="29">
        <f t="shared" si="108"/>
        <v>0</v>
      </c>
      <c r="BJ164" s="29">
        <f t="shared" si="108"/>
        <v>0</v>
      </c>
    </row>
    <row r="165" spans="1:62">
      <c r="A165" s="25" t="s">
        <v>135</v>
      </c>
      <c r="B165" s="25" t="s">
        <v>95</v>
      </c>
      <c r="C165" s="25" t="s">
        <v>102</v>
      </c>
      <c r="D165" s="25" t="s">
        <v>171</v>
      </c>
      <c r="E165" s="25" t="s">
        <v>42</v>
      </c>
      <c r="F165" s="25" t="s">
        <v>49</v>
      </c>
      <c r="G165" s="25" t="s">
        <v>61</v>
      </c>
      <c r="H165" s="25" t="s">
        <v>61</v>
      </c>
      <c r="I165" s="25">
        <v>2021</v>
      </c>
      <c r="J165" s="102">
        <v>0</v>
      </c>
      <c r="K165" s="102">
        <v>0</v>
      </c>
      <c r="L165" s="29">
        <v>0</v>
      </c>
      <c r="M165" s="29">
        <v>0</v>
      </c>
      <c r="N165" s="29">
        <v>0</v>
      </c>
      <c r="O165" s="29">
        <v>0</v>
      </c>
      <c r="P165" s="29">
        <v>0</v>
      </c>
      <c r="Q165" s="29">
        <v>0</v>
      </c>
      <c r="R165" s="29">
        <v>0</v>
      </c>
      <c r="S165" s="29">
        <v>0</v>
      </c>
      <c r="T165" s="29">
        <v>0</v>
      </c>
      <c r="U165" s="29">
        <v>13414.29</v>
      </c>
      <c r="V165" s="29">
        <v>15040.180000000002</v>
      </c>
      <c r="W165" s="29">
        <v>12954.66</v>
      </c>
      <c r="X165" s="29">
        <f t="shared" si="79"/>
        <v>41409.130000000005</v>
      </c>
      <c r="Y165" s="29">
        <f t="shared" si="106"/>
        <v>41409.130000000005</v>
      </c>
      <c r="Z165" s="29">
        <f t="shared" si="109"/>
        <v>0</v>
      </c>
      <c r="AA165" s="29">
        <f t="shared" si="109"/>
        <v>0</v>
      </c>
      <c r="AB165" s="29">
        <f t="shared" si="109"/>
        <v>0</v>
      </c>
      <c r="AC165" s="31">
        <f t="shared" si="80"/>
        <v>0</v>
      </c>
      <c r="AD165" s="31">
        <f t="shared" si="81"/>
        <v>0</v>
      </c>
      <c r="AE165" s="31">
        <f t="shared" si="82"/>
        <v>0</v>
      </c>
      <c r="AF165" s="31">
        <f t="shared" si="83"/>
        <v>0</v>
      </c>
      <c r="AG165" s="31">
        <f t="shared" si="84"/>
        <v>0</v>
      </c>
      <c r="AH165" s="31">
        <f t="shared" si="85"/>
        <v>0</v>
      </c>
      <c r="AI165" s="31">
        <f t="shared" si="86"/>
        <v>0</v>
      </c>
      <c r="AJ165" s="31">
        <f t="shared" si="87"/>
        <v>0</v>
      </c>
      <c r="AK165" s="31">
        <f t="shared" si="88"/>
        <v>0</v>
      </c>
      <c r="AL165" s="31">
        <f t="shared" si="89"/>
        <v>0</v>
      </c>
      <c r="AM165" s="31">
        <f t="shared" si="90"/>
        <v>0</v>
      </c>
      <c r="AN165" s="31">
        <f t="shared" si="91"/>
        <v>0</v>
      </c>
      <c r="AO165" s="31">
        <f t="shared" si="92"/>
        <v>0</v>
      </c>
      <c r="AP165" s="29">
        <f t="shared" si="110"/>
        <v>0</v>
      </c>
      <c r="AQ165" s="29">
        <f t="shared" si="110"/>
        <v>0</v>
      </c>
      <c r="AR165" s="29">
        <f t="shared" si="110"/>
        <v>0</v>
      </c>
      <c r="AS165" s="29">
        <f t="shared" si="107"/>
        <v>0</v>
      </c>
      <c r="AT165" s="31">
        <f t="shared" si="93"/>
        <v>0</v>
      </c>
      <c r="AU165" s="31">
        <f t="shared" si="94"/>
        <v>0</v>
      </c>
      <c r="AV165" s="31">
        <f t="shared" si="95"/>
        <v>0</v>
      </c>
      <c r="AW165" s="31">
        <f t="shared" si="96"/>
        <v>0</v>
      </c>
      <c r="AX165" s="31">
        <f t="shared" si="97"/>
        <v>0</v>
      </c>
      <c r="AY165" s="31">
        <f t="shared" si="98"/>
        <v>0</v>
      </c>
      <c r="AZ165" s="31">
        <f t="shared" si="99"/>
        <v>0</v>
      </c>
      <c r="BA165" s="31">
        <f t="shared" si="100"/>
        <v>0</v>
      </c>
      <c r="BB165" s="31">
        <f t="shared" si="101"/>
        <v>0</v>
      </c>
      <c r="BC165" s="31">
        <f t="shared" si="102"/>
        <v>0</v>
      </c>
      <c r="BD165" s="31">
        <f t="shared" si="103"/>
        <v>0</v>
      </c>
      <c r="BE165" s="31">
        <f t="shared" si="104"/>
        <v>0</v>
      </c>
      <c r="BF165" s="31">
        <f t="shared" si="105"/>
        <v>0</v>
      </c>
      <c r="BG165" s="29">
        <f t="shared" si="108"/>
        <v>0</v>
      </c>
      <c r="BH165" s="29">
        <f t="shared" si="108"/>
        <v>0</v>
      </c>
      <c r="BI165" s="29">
        <f t="shared" si="108"/>
        <v>0</v>
      </c>
      <c r="BJ165" s="29">
        <f t="shared" si="108"/>
        <v>0</v>
      </c>
    </row>
    <row r="166" spans="1:62">
      <c r="A166" s="25" t="s">
        <v>135</v>
      </c>
      <c r="B166" s="25" t="s">
        <v>95</v>
      </c>
      <c r="C166" s="25" t="s">
        <v>102</v>
      </c>
      <c r="D166" s="25" t="s">
        <v>171</v>
      </c>
      <c r="E166" s="25" t="s">
        <v>42</v>
      </c>
      <c r="F166" s="25" t="s">
        <v>43</v>
      </c>
      <c r="G166" s="25" t="s">
        <v>61</v>
      </c>
      <c r="H166" s="25" t="s">
        <v>61</v>
      </c>
      <c r="I166" s="25">
        <v>2021</v>
      </c>
      <c r="J166" s="102">
        <v>1</v>
      </c>
      <c r="K166" s="102">
        <v>0</v>
      </c>
      <c r="L166" s="29">
        <v>0</v>
      </c>
      <c r="M166" s="29">
        <v>0</v>
      </c>
      <c r="N166" s="29">
        <v>0</v>
      </c>
      <c r="O166" s="29">
        <v>0</v>
      </c>
      <c r="P166" s="29">
        <v>0</v>
      </c>
      <c r="Q166" s="29">
        <v>0</v>
      </c>
      <c r="R166" s="29">
        <v>0</v>
      </c>
      <c r="S166" s="29">
        <v>0</v>
      </c>
      <c r="T166" s="29">
        <v>0</v>
      </c>
      <c r="U166" s="29">
        <v>15374.87</v>
      </c>
      <c r="V166" s="29">
        <v>15480.119999999999</v>
      </c>
      <c r="W166" s="29">
        <v>11066.970000000001</v>
      </c>
      <c r="X166" s="29">
        <f t="shared" si="79"/>
        <v>41921.96</v>
      </c>
      <c r="Y166" s="29">
        <f t="shared" si="106"/>
        <v>41921.96</v>
      </c>
      <c r="Z166" s="29">
        <f t="shared" si="109"/>
        <v>0</v>
      </c>
      <c r="AA166" s="29">
        <f t="shared" si="109"/>
        <v>0</v>
      </c>
      <c r="AB166" s="29">
        <f t="shared" si="109"/>
        <v>0</v>
      </c>
      <c r="AC166" s="31">
        <f t="shared" si="80"/>
        <v>0</v>
      </c>
      <c r="AD166" s="31">
        <f t="shared" si="81"/>
        <v>0</v>
      </c>
      <c r="AE166" s="31">
        <f t="shared" si="82"/>
        <v>0</v>
      </c>
      <c r="AF166" s="31">
        <f t="shared" si="83"/>
        <v>0</v>
      </c>
      <c r="AG166" s="31">
        <f t="shared" si="84"/>
        <v>0</v>
      </c>
      <c r="AH166" s="31">
        <f t="shared" si="85"/>
        <v>0</v>
      </c>
      <c r="AI166" s="31">
        <f t="shared" si="86"/>
        <v>0</v>
      </c>
      <c r="AJ166" s="31">
        <f t="shared" si="87"/>
        <v>0</v>
      </c>
      <c r="AK166" s="31">
        <f t="shared" si="88"/>
        <v>0</v>
      </c>
      <c r="AL166" s="31">
        <f t="shared" si="89"/>
        <v>15374.87</v>
      </c>
      <c r="AM166" s="31">
        <f t="shared" si="90"/>
        <v>15480.119999999999</v>
      </c>
      <c r="AN166" s="31">
        <f t="shared" si="91"/>
        <v>11066.970000000001</v>
      </c>
      <c r="AO166" s="31">
        <f t="shared" si="92"/>
        <v>41921.96</v>
      </c>
      <c r="AP166" s="29">
        <f t="shared" si="110"/>
        <v>41921.96</v>
      </c>
      <c r="AQ166" s="29">
        <f t="shared" si="110"/>
        <v>0</v>
      </c>
      <c r="AR166" s="29">
        <f t="shared" si="110"/>
        <v>0</v>
      </c>
      <c r="AS166" s="29">
        <f t="shared" si="107"/>
        <v>0</v>
      </c>
      <c r="AT166" s="31">
        <f t="shared" si="93"/>
        <v>0</v>
      </c>
      <c r="AU166" s="31">
        <f t="shared" si="94"/>
        <v>0</v>
      </c>
      <c r="AV166" s="31">
        <f t="shared" si="95"/>
        <v>0</v>
      </c>
      <c r="AW166" s="31">
        <f t="shared" si="96"/>
        <v>0</v>
      </c>
      <c r="AX166" s="31">
        <f t="shared" si="97"/>
        <v>0</v>
      </c>
      <c r="AY166" s="31">
        <f t="shared" si="98"/>
        <v>0</v>
      </c>
      <c r="AZ166" s="31">
        <f t="shared" si="99"/>
        <v>0</v>
      </c>
      <c r="BA166" s="31">
        <f t="shared" si="100"/>
        <v>0</v>
      </c>
      <c r="BB166" s="31">
        <f t="shared" si="101"/>
        <v>0</v>
      </c>
      <c r="BC166" s="31">
        <f t="shared" si="102"/>
        <v>0</v>
      </c>
      <c r="BD166" s="31">
        <f t="shared" si="103"/>
        <v>0</v>
      </c>
      <c r="BE166" s="31">
        <f t="shared" si="104"/>
        <v>0</v>
      </c>
      <c r="BF166" s="31">
        <f t="shared" si="105"/>
        <v>0</v>
      </c>
      <c r="BG166" s="29">
        <f t="shared" si="108"/>
        <v>0</v>
      </c>
      <c r="BH166" s="29">
        <f t="shared" si="108"/>
        <v>0</v>
      </c>
      <c r="BI166" s="29">
        <f t="shared" si="108"/>
        <v>0</v>
      </c>
      <c r="BJ166" s="29">
        <f t="shared" si="108"/>
        <v>0</v>
      </c>
    </row>
    <row r="167" spans="1:62">
      <c r="A167" s="25" t="s">
        <v>85</v>
      </c>
      <c r="B167" s="25" t="s">
        <v>101</v>
      </c>
      <c r="C167" s="25" t="s">
        <v>87</v>
      </c>
      <c r="D167" s="25" t="s">
        <v>119</v>
      </c>
      <c r="E167" s="25" t="s">
        <v>44</v>
      </c>
      <c r="F167" s="25" t="s">
        <v>45</v>
      </c>
      <c r="G167" s="25" t="s">
        <v>301</v>
      </c>
      <c r="H167" s="25" t="s">
        <v>60</v>
      </c>
      <c r="I167" s="25">
        <v>2021</v>
      </c>
      <c r="J167" s="102">
        <v>0.47784834680000005</v>
      </c>
      <c r="K167" s="102">
        <v>0.15089759249999998</v>
      </c>
      <c r="L167" s="29">
        <v>0</v>
      </c>
      <c r="M167" s="29">
        <v>0</v>
      </c>
      <c r="N167" s="29">
        <v>0</v>
      </c>
      <c r="O167" s="29">
        <v>0</v>
      </c>
      <c r="P167" s="29">
        <v>0</v>
      </c>
      <c r="Q167" s="29">
        <v>0</v>
      </c>
      <c r="R167" s="29">
        <v>0</v>
      </c>
      <c r="S167" s="29">
        <v>0</v>
      </c>
      <c r="T167" s="29">
        <v>0</v>
      </c>
      <c r="U167" s="29">
        <v>0</v>
      </c>
      <c r="V167" s="29">
        <v>0</v>
      </c>
      <c r="W167" s="29">
        <v>87827.54</v>
      </c>
      <c r="X167" s="29">
        <f t="shared" si="79"/>
        <v>87827.54</v>
      </c>
      <c r="Y167" s="29">
        <f t="shared" si="106"/>
        <v>87827.54</v>
      </c>
      <c r="Z167" s="29">
        <f t="shared" si="109"/>
        <v>0</v>
      </c>
      <c r="AA167" s="29">
        <f t="shared" si="109"/>
        <v>0</v>
      </c>
      <c r="AB167" s="29">
        <f t="shared" si="109"/>
        <v>0</v>
      </c>
      <c r="AC167" s="31">
        <f t="shared" si="80"/>
        <v>0</v>
      </c>
      <c r="AD167" s="31">
        <f t="shared" si="81"/>
        <v>0</v>
      </c>
      <c r="AE167" s="31">
        <f t="shared" si="82"/>
        <v>0</v>
      </c>
      <c r="AF167" s="31">
        <f t="shared" si="83"/>
        <v>0</v>
      </c>
      <c r="AG167" s="31">
        <f t="shared" si="84"/>
        <v>0</v>
      </c>
      <c r="AH167" s="31">
        <f t="shared" si="85"/>
        <v>0</v>
      </c>
      <c r="AI167" s="31">
        <f t="shared" si="86"/>
        <v>0</v>
      </c>
      <c r="AJ167" s="31">
        <f t="shared" si="87"/>
        <v>0</v>
      </c>
      <c r="AK167" s="31">
        <f t="shared" si="88"/>
        <v>0</v>
      </c>
      <c r="AL167" s="31">
        <f t="shared" si="89"/>
        <v>0</v>
      </c>
      <c r="AM167" s="31">
        <f t="shared" si="90"/>
        <v>0</v>
      </c>
      <c r="AN167" s="31">
        <f t="shared" si="91"/>
        <v>41968.244792510872</v>
      </c>
      <c r="AO167" s="31">
        <f t="shared" si="92"/>
        <v>41968.244792510872</v>
      </c>
      <c r="AP167" s="29">
        <f t="shared" si="110"/>
        <v>41968.244792510872</v>
      </c>
      <c r="AQ167" s="29">
        <f t="shared" si="110"/>
        <v>0</v>
      </c>
      <c r="AR167" s="29">
        <f t="shared" si="110"/>
        <v>0</v>
      </c>
      <c r="AS167" s="29">
        <f t="shared" si="107"/>
        <v>0</v>
      </c>
      <c r="AT167" s="31">
        <f t="shared" si="93"/>
        <v>0</v>
      </c>
      <c r="AU167" s="31">
        <f t="shared" si="94"/>
        <v>0</v>
      </c>
      <c r="AV167" s="31">
        <f t="shared" si="95"/>
        <v>0</v>
      </c>
      <c r="AW167" s="31">
        <f t="shared" si="96"/>
        <v>0</v>
      </c>
      <c r="AX167" s="31">
        <f t="shared" si="97"/>
        <v>0</v>
      </c>
      <c r="AY167" s="31">
        <f t="shared" si="98"/>
        <v>0</v>
      </c>
      <c r="AZ167" s="31">
        <f t="shared" si="99"/>
        <v>0</v>
      </c>
      <c r="BA167" s="31">
        <f t="shared" si="100"/>
        <v>0</v>
      </c>
      <c r="BB167" s="31">
        <f t="shared" si="101"/>
        <v>0</v>
      </c>
      <c r="BC167" s="31">
        <f t="shared" si="102"/>
        <v>0</v>
      </c>
      <c r="BD167" s="31">
        <f t="shared" si="103"/>
        <v>0</v>
      </c>
      <c r="BE167" s="31">
        <f t="shared" si="104"/>
        <v>13252.964341197447</v>
      </c>
      <c r="BF167" s="31">
        <f t="shared" si="105"/>
        <v>13252.964341197447</v>
      </c>
      <c r="BG167" s="29">
        <f t="shared" si="108"/>
        <v>13252.964341197447</v>
      </c>
      <c r="BH167" s="29">
        <f t="shared" si="108"/>
        <v>0</v>
      </c>
      <c r="BI167" s="29">
        <f t="shared" si="108"/>
        <v>0</v>
      </c>
      <c r="BJ167" s="29">
        <f t="shared" si="108"/>
        <v>0</v>
      </c>
    </row>
    <row r="168" spans="1:62">
      <c r="A168" s="25" t="s">
        <v>186</v>
      </c>
      <c r="B168" s="25" t="s">
        <v>86</v>
      </c>
      <c r="C168" s="25" t="s">
        <v>102</v>
      </c>
      <c r="D168" s="25" t="s">
        <v>193</v>
      </c>
      <c r="E168" s="25" t="s">
        <v>42</v>
      </c>
      <c r="F168" s="25" t="s">
        <v>46</v>
      </c>
      <c r="G168" s="25" t="s">
        <v>59</v>
      </c>
      <c r="H168" s="25" t="s">
        <v>59</v>
      </c>
      <c r="I168" s="25">
        <v>2021</v>
      </c>
      <c r="J168" s="102">
        <v>0.65539999999999998</v>
      </c>
      <c r="K168" s="102">
        <v>0</v>
      </c>
      <c r="L168" s="29">
        <v>0</v>
      </c>
      <c r="M168" s="29">
        <v>0</v>
      </c>
      <c r="N168" s="29">
        <v>0</v>
      </c>
      <c r="O168" s="29">
        <v>0</v>
      </c>
      <c r="P168" s="29">
        <v>0</v>
      </c>
      <c r="Q168" s="29">
        <v>0</v>
      </c>
      <c r="R168" s="29">
        <v>0</v>
      </c>
      <c r="S168" s="29">
        <v>0</v>
      </c>
      <c r="T168" s="29">
        <v>0</v>
      </c>
      <c r="U168" s="29">
        <v>22894.55</v>
      </c>
      <c r="V168" s="29">
        <v>6522.0399999999991</v>
      </c>
      <c r="W168" s="29">
        <v>110.41</v>
      </c>
      <c r="X168" s="29">
        <f t="shared" si="79"/>
        <v>29526.999999999996</v>
      </c>
      <c r="Y168" s="29">
        <f t="shared" si="106"/>
        <v>29526.999999999996</v>
      </c>
      <c r="Z168" s="29">
        <f t="shared" si="109"/>
        <v>0</v>
      </c>
      <c r="AA168" s="29">
        <f t="shared" si="109"/>
        <v>0</v>
      </c>
      <c r="AB168" s="29">
        <f t="shared" si="109"/>
        <v>0</v>
      </c>
      <c r="AC168" s="31">
        <f t="shared" si="80"/>
        <v>0</v>
      </c>
      <c r="AD168" s="31">
        <f t="shared" si="81"/>
        <v>0</v>
      </c>
      <c r="AE168" s="31">
        <f t="shared" si="82"/>
        <v>0</v>
      </c>
      <c r="AF168" s="31">
        <f t="shared" si="83"/>
        <v>0</v>
      </c>
      <c r="AG168" s="31">
        <f t="shared" si="84"/>
        <v>0</v>
      </c>
      <c r="AH168" s="31">
        <f t="shared" si="85"/>
        <v>0</v>
      </c>
      <c r="AI168" s="31">
        <f t="shared" si="86"/>
        <v>0</v>
      </c>
      <c r="AJ168" s="31">
        <f t="shared" si="87"/>
        <v>0</v>
      </c>
      <c r="AK168" s="31">
        <f t="shared" si="88"/>
        <v>0</v>
      </c>
      <c r="AL168" s="31">
        <f t="shared" si="89"/>
        <v>15005.08807</v>
      </c>
      <c r="AM168" s="31">
        <f t="shared" si="90"/>
        <v>4274.5450159999991</v>
      </c>
      <c r="AN168" s="31">
        <f t="shared" si="91"/>
        <v>72.362713999999997</v>
      </c>
      <c r="AO168" s="31">
        <f t="shared" si="92"/>
        <v>19351.995799999997</v>
      </c>
      <c r="AP168" s="29">
        <f t="shared" si="110"/>
        <v>19351.995799999997</v>
      </c>
      <c r="AQ168" s="29">
        <f t="shared" si="110"/>
        <v>0</v>
      </c>
      <c r="AR168" s="29">
        <f t="shared" si="110"/>
        <v>0</v>
      </c>
      <c r="AS168" s="29">
        <f t="shared" si="107"/>
        <v>0</v>
      </c>
      <c r="AT168" s="31">
        <f t="shared" si="93"/>
        <v>0</v>
      </c>
      <c r="AU168" s="31">
        <f t="shared" si="94"/>
        <v>0</v>
      </c>
      <c r="AV168" s="31">
        <f t="shared" si="95"/>
        <v>0</v>
      </c>
      <c r="AW168" s="31">
        <f t="shared" si="96"/>
        <v>0</v>
      </c>
      <c r="AX168" s="31">
        <f t="shared" si="97"/>
        <v>0</v>
      </c>
      <c r="AY168" s="31">
        <f t="shared" si="98"/>
        <v>0</v>
      </c>
      <c r="AZ168" s="31">
        <f t="shared" si="99"/>
        <v>0</v>
      </c>
      <c r="BA168" s="31">
        <f t="shared" si="100"/>
        <v>0</v>
      </c>
      <c r="BB168" s="31">
        <f t="shared" si="101"/>
        <v>0</v>
      </c>
      <c r="BC168" s="31">
        <f t="shared" si="102"/>
        <v>0</v>
      </c>
      <c r="BD168" s="31">
        <f t="shared" si="103"/>
        <v>0</v>
      </c>
      <c r="BE168" s="31">
        <f t="shared" si="104"/>
        <v>0</v>
      </c>
      <c r="BF168" s="31">
        <f t="shared" si="105"/>
        <v>0</v>
      </c>
      <c r="BG168" s="29">
        <f t="shared" ref="BG168:BJ187" si="111">SUMIF($I168,BG$5,$BF168)</f>
        <v>0</v>
      </c>
      <c r="BH168" s="29">
        <f t="shared" si="111"/>
        <v>0</v>
      </c>
      <c r="BI168" s="29">
        <f t="shared" si="111"/>
        <v>0</v>
      </c>
      <c r="BJ168" s="29">
        <f t="shared" si="111"/>
        <v>0</v>
      </c>
    </row>
    <row r="169" spans="1:62">
      <c r="A169" s="25" t="s">
        <v>186</v>
      </c>
      <c r="B169" s="25" t="s">
        <v>86</v>
      </c>
      <c r="C169" s="25" t="s">
        <v>102</v>
      </c>
      <c r="D169" s="25" t="s">
        <v>194</v>
      </c>
      <c r="E169" s="25" t="s">
        <v>42</v>
      </c>
      <c r="F169" s="25" t="s">
        <v>46</v>
      </c>
      <c r="G169" s="25" t="s">
        <v>59</v>
      </c>
      <c r="H169" s="25" t="s">
        <v>59</v>
      </c>
      <c r="I169" s="25">
        <v>2021</v>
      </c>
      <c r="J169" s="102">
        <v>0.65539999999999998</v>
      </c>
      <c r="K169" s="102">
        <v>0</v>
      </c>
      <c r="L169" s="29">
        <v>0</v>
      </c>
      <c r="M169" s="29">
        <v>0</v>
      </c>
      <c r="N169" s="29">
        <v>0</v>
      </c>
      <c r="O169" s="29">
        <v>0</v>
      </c>
      <c r="P169" s="29">
        <v>0</v>
      </c>
      <c r="Q169" s="29">
        <v>0</v>
      </c>
      <c r="R169" s="29">
        <v>0</v>
      </c>
      <c r="S169" s="29">
        <v>0</v>
      </c>
      <c r="T169" s="29">
        <v>0</v>
      </c>
      <c r="U169" s="29">
        <v>-280028.62</v>
      </c>
      <c r="V169" s="29">
        <v>356670.64</v>
      </c>
      <c r="W169" s="29">
        <v>33594.51</v>
      </c>
      <c r="X169" s="29">
        <f t="shared" si="79"/>
        <v>110236.53000000003</v>
      </c>
      <c r="Y169" s="29">
        <f t="shared" si="106"/>
        <v>110236.53000000003</v>
      </c>
      <c r="Z169" s="29">
        <f t="shared" ref="Z169:AB188" si="112">SUMIF($I169,Z$5,$X169)</f>
        <v>0</v>
      </c>
      <c r="AA169" s="29">
        <f t="shared" si="112"/>
        <v>0</v>
      </c>
      <c r="AB169" s="29">
        <f t="shared" si="112"/>
        <v>0</v>
      </c>
      <c r="AC169" s="31">
        <f t="shared" si="80"/>
        <v>0</v>
      </c>
      <c r="AD169" s="31">
        <f t="shared" si="81"/>
        <v>0</v>
      </c>
      <c r="AE169" s="31">
        <f t="shared" si="82"/>
        <v>0</v>
      </c>
      <c r="AF169" s="31">
        <f t="shared" si="83"/>
        <v>0</v>
      </c>
      <c r="AG169" s="31">
        <f t="shared" si="84"/>
        <v>0</v>
      </c>
      <c r="AH169" s="31">
        <f t="shared" si="85"/>
        <v>0</v>
      </c>
      <c r="AI169" s="31">
        <f t="shared" si="86"/>
        <v>0</v>
      </c>
      <c r="AJ169" s="31">
        <f t="shared" si="87"/>
        <v>0</v>
      </c>
      <c r="AK169" s="31">
        <f t="shared" si="88"/>
        <v>0</v>
      </c>
      <c r="AL169" s="31">
        <f t="shared" si="89"/>
        <v>-183530.75754799999</v>
      </c>
      <c r="AM169" s="31">
        <f t="shared" si="90"/>
        <v>233761.93745600001</v>
      </c>
      <c r="AN169" s="31">
        <f t="shared" si="91"/>
        <v>22017.841854000002</v>
      </c>
      <c r="AO169" s="31">
        <f t="shared" si="92"/>
        <v>72249.021762000018</v>
      </c>
      <c r="AP169" s="29">
        <f t="shared" ref="AP169:AR188" si="113">SUMIF($I169,AP$5,$AO169)</f>
        <v>72249.021762000018</v>
      </c>
      <c r="AQ169" s="29">
        <f t="shared" si="113"/>
        <v>0</v>
      </c>
      <c r="AR169" s="29">
        <f t="shared" si="113"/>
        <v>0</v>
      </c>
      <c r="AS169" s="29">
        <f t="shared" si="107"/>
        <v>0</v>
      </c>
      <c r="AT169" s="31">
        <f t="shared" si="93"/>
        <v>0</v>
      </c>
      <c r="AU169" s="31">
        <f t="shared" si="94"/>
        <v>0</v>
      </c>
      <c r="AV169" s="31">
        <f t="shared" si="95"/>
        <v>0</v>
      </c>
      <c r="AW169" s="31">
        <f t="shared" si="96"/>
        <v>0</v>
      </c>
      <c r="AX169" s="31">
        <f t="shared" si="97"/>
        <v>0</v>
      </c>
      <c r="AY169" s="31">
        <f t="shared" si="98"/>
        <v>0</v>
      </c>
      <c r="AZ169" s="31">
        <f t="shared" si="99"/>
        <v>0</v>
      </c>
      <c r="BA169" s="31">
        <f t="shared" si="100"/>
        <v>0</v>
      </c>
      <c r="BB169" s="31">
        <f t="shared" si="101"/>
        <v>0</v>
      </c>
      <c r="BC169" s="31">
        <f t="shared" si="102"/>
        <v>0</v>
      </c>
      <c r="BD169" s="31">
        <f t="shared" si="103"/>
        <v>0</v>
      </c>
      <c r="BE169" s="31">
        <f t="shared" si="104"/>
        <v>0</v>
      </c>
      <c r="BF169" s="31">
        <f t="shared" si="105"/>
        <v>0</v>
      </c>
      <c r="BG169" s="29">
        <f t="shared" si="111"/>
        <v>0</v>
      </c>
      <c r="BH169" s="29">
        <f t="shared" si="111"/>
        <v>0</v>
      </c>
      <c r="BI169" s="29">
        <f t="shared" si="111"/>
        <v>0</v>
      </c>
      <c r="BJ169" s="29">
        <f t="shared" si="111"/>
        <v>0</v>
      </c>
    </row>
    <row r="170" spans="1:62">
      <c r="A170" s="25" t="s">
        <v>135</v>
      </c>
      <c r="B170" s="25" t="s">
        <v>95</v>
      </c>
      <c r="C170" s="25" t="s">
        <v>96</v>
      </c>
      <c r="D170" s="25" t="s">
        <v>181</v>
      </c>
      <c r="E170" s="25" t="s">
        <v>42</v>
      </c>
      <c r="F170" s="25" t="s">
        <v>43</v>
      </c>
      <c r="G170" s="25" t="s">
        <v>61</v>
      </c>
      <c r="H170" s="25" t="s">
        <v>61</v>
      </c>
      <c r="I170" s="25">
        <v>2021</v>
      </c>
      <c r="J170" s="102">
        <v>1</v>
      </c>
      <c r="K170" s="102">
        <v>0</v>
      </c>
      <c r="L170" s="29">
        <v>0</v>
      </c>
      <c r="M170" s="29">
        <v>0</v>
      </c>
      <c r="N170" s="29">
        <v>0</v>
      </c>
      <c r="O170" s="29">
        <v>0</v>
      </c>
      <c r="P170" s="29">
        <v>0</v>
      </c>
      <c r="Q170" s="29">
        <v>0</v>
      </c>
      <c r="R170" s="29">
        <v>0</v>
      </c>
      <c r="S170" s="29">
        <v>0</v>
      </c>
      <c r="T170" s="29">
        <v>0</v>
      </c>
      <c r="U170" s="29">
        <v>5315.96</v>
      </c>
      <c r="V170" s="29">
        <v>3535.24</v>
      </c>
      <c r="W170" s="29">
        <v>6543.3700000000008</v>
      </c>
      <c r="X170" s="29">
        <f t="shared" si="79"/>
        <v>15394.570000000002</v>
      </c>
      <c r="Y170" s="29">
        <f t="shared" si="106"/>
        <v>15394.570000000002</v>
      </c>
      <c r="Z170" s="29">
        <f t="shared" si="112"/>
        <v>0</v>
      </c>
      <c r="AA170" s="29">
        <f t="shared" si="112"/>
        <v>0</v>
      </c>
      <c r="AB170" s="29">
        <f t="shared" si="112"/>
        <v>0</v>
      </c>
      <c r="AC170" s="31">
        <f t="shared" si="80"/>
        <v>0</v>
      </c>
      <c r="AD170" s="31">
        <f t="shared" si="81"/>
        <v>0</v>
      </c>
      <c r="AE170" s="31">
        <f t="shared" si="82"/>
        <v>0</v>
      </c>
      <c r="AF170" s="31">
        <f t="shared" si="83"/>
        <v>0</v>
      </c>
      <c r="AG170" s="31">
        <f t="shared" si="84"/>
        <v>0</v>
      </c>
      <c r="AH170" s="31">
        <f t="shared" si="85"/>
        <v>0</v>
      </c>
      <c r="AI170" s="31">
        <f t="shared" si="86"/>
        <v>0</v>
      </c>
      <c r="AJ170" s="31">
        <f t="shared" si="87"/>
        <v>0</v>
      </c>
      <c r="AK170" s="31">
        <f t="shared" si="88"/>
        <v>0</v>
      </c>
      <c r="AL170" s="31">
        <f t="shared" si="89"/>
        <v>5315.96</v>
      </c>
      <c r="AM170" s="31">
        <f t="shared" si="90"/>
        <v>3535.24</v>
      </c>
      <c r="AN170" s="31">
        <f t="shared" si="91"/>
        <v>6543.3700000000008</v>
      </c>
      <c r="AO170" s="31">
        <f t="shared" si="92"/>
        <v>15394.570000000002</v>
      </c>
      <c r="AP170" s="29">
        <f t="shared" si="113"/>
        <v>15394.570000000002</v>
      </c>
      <c r="AQ170" s="29">
        <f t="shared" si="113"/>
        <v>0</v>
      </c>
      <c r="AR170" s="29">
        <f t="shared" si="113"/>
        <v>0</v>
      </c>
      <c r="AS170" s="29">
        <f t="shared" si="107"/>
        <v>0</v>
      </c>
      <c r="AT170" s="31">
        <f t="shared" si="93"/>
        <v>0</v>
      </c>
      <c r="AU170" s="31">
        <f t="shared" si="94"/>
        <v>0</v>
      </c>
      <c r="AV170" s="31">
        <f t="shared" si="95"/>
        <v>0</v>
      </c>
      <c r="AW170" s="31">
        <f t="shared" si="96"/>
        <v>0</v>
      </c>
      <c r="AX170" s="31">
        <f t="shared" si="97"/>
        <v>0</v>
      </c>
      <c r="AY170" s="31">
        <f t="shared" si="98"/>
        <v>0</v>
      </c>
      <c r="AZ170" s="31">
        <f t="shared" si="99"/>
        <v>0</v>
      </c>
      <c r="BA170" s="31">
        <f t="shared" si="100"/>
        <v>0</v>
      </c>
      <c r="BB170" s="31">
        <f t="shared" si="101"/>
        <v>0</v>
      </c>
      <c r="BC170" s="31">
        <f t="shared" si="102"/>
        <v>0</v>
      </c>
      <c r="BD170" s="31">
        <f t="shared" si="103"/>
        <v>0</v>
      </c>
      <c r="BE170" s="31">
        <f t="shared" si="104"/>
        <v>0</v>
      </c>
      <c r="BF170" s="31">
        <f t="shared" si="105"/>
        <v>0</v>
      </c>
      <c r="BG170" s="29">
        <f t="shared" si="111"/>
        <v>0</v>
      </c>
      <c r="BH170" s="29">
        <f t="shared" si="111"/>
        <v>0</v>
      </c>
      <c r="BI170" s="29">
        <f t="shared" si="111"/>
        <v>0</v>
      </c>
      <c r="BJ170" s="29">
        <f t="shared" si="111"/>
        <v>0</v>
      </c>
    </row>
    <row r="171" spans="1:62">
      <c r="A171" s="25" t="s">
        <v>135</v>
      </c>
      <c r="B171" s="25" t="s">
        <v>95</v>
      </c>
      <c r="C171" s="25" t="s">
        <v>96</v>
      </c>
      <c r="D171" s="25" t="s">
        <v>181</v>
      </c>
      <c r="E171" s="25" t="s">
        <v>42</v>
      </c>
      <c r="F171" s="25" t="s">
        <v>49</v>
      </c>
      <c r="G171" s="25" t="s">
        <v>61</v>
      </c>
      <c r="H171" s="25" t="s">
        <v>61</v>
      </c>
      <c r="I171" s="25">
        <v>2021</v>
      </c>
      <c r="J171" s="102">
        <v>0</v>
      </c>
      <c r="K171" s="102">
        <v>0</v>
      </c>
      <c r="L171" s="29">
        <v>0</v>
      </c>
      <c r="M171" s="29">
        <v>0</v>
      </c>
      <c r="N171" s="29">
        <v>0</v>
      </c>
      <c r="O171" s="29">
        <v>0</v>
      </c>
      <c r="P171" s="29">
        <v>0</v>
      </c>
      <c r="Q171" s="29">
        <v>0</v>
      </c>
      <c r="R171" s="29">
        <v>0</v>
      </c>
      <c r="S171" s="29">
        <v>0</v>
      </c>
      <c r="T171" s="29">
        <v>0</v>
      </c>
      <c r="U171" s="29">
        <v>25535.579999999998</v>
      </c>
      <c r="V171" s="29">
        <v>13066.380000000001</v>
      </c>
      <c r="W171" s="29">
        <v>17715.589999999997</v>
      </c>
      <c r="X171" s="29">
        <f t="shared" si="79"/>
        <v>56317.549999999996</v>
      </c>
      <c r="Y171" s="29">
        <f t="shared" si="106"/>
        <v>56317.549999999996</v>
      </c>
      <c r="Z171" s="29">
        <f t="shared" si="112"/>
        <v>0</v>
      </c>
      <c r="AA171" s="29">
        <f t="shared" si="112"/>
        <v>0</v>
      </c>
      <c r="AB171" s="29">
        <f t="shared" si="112"/>
        <v>0</v>
      </c>
      <c r="AC171" s="31">
        <f t="shared" si="80"/>
        <v>0</v>
      </c>
      <c r="AD171" s="31">
        <f t="shared" si="81"/>
        <v>0</v>
      </c>
      <c r="AE171" s="31">
        <f t="shared" si="82"/>
        <v>0</v>
      </c>
      <c r="AF171" s="31">
        <f t="shared" si="83"/>
        <v>0</v>
      </c>
      <c r="AG171" s="31">
        <f t="shared" si="84"/>
        <v>0</v>
      </c>
      <c r="AH171" s="31">
        <f t="shared" si="85"/>
        <v>0</v>
      </c>
      <c r="AI171" s="31">
        <f t="shared" si="86"/>
        <v>0</v>
      </c>
      <c r="AJ171" s="31">
        <f t="shared" si="87"/>
        <v>0</v>
      </c>
      <c r="AK171" s="31">
        <f t="shared" si="88"/>
        <v>0</v>
      </c>
      <c r="AL171" s="31">
        <f t="shared" si="89"/>
        <v>0</v>
      </c>
      <c r="AM171" s="31">
        <f t="shared" si="90"/>
        <v>0</v>
      </c>
      <c r="AN171" s="31">
        <f t="shared" si="91"/>
        <v>0</v>
      </c>
      <c r="AO171" s="31">
        <f t="shared" si="92"/>
        <v>0</v>
      </c>
      <c r="AP171" s="29">
        <f t="shared" si="113"/>
        <v>0</v>
      </c>
      <c r="AQ171" s="29">
        <f t="shared" si="113"/>
        <v>0</v>
      </c>
      <c r="AR171" s="29">
        <f t="shared" si="113"/>
        <v>0</v>
      </c>
      <c r="AS171" s="29">
        <f t="shared" si="107"/>
        <v>0</v>
      </c>
      <c r="AT171" s="31">
        <f t="shared" si="93"/>
        <v>0</v>
      </c>
      <c r="AU171" s="31">
        <f t="shared" si="94"/>
        <v>0</v>
      </c>
      <c r="AV171" s="31">
        <f t="shared" si="95"/>
        <v>0</v>
      </c>
      <c r="AW171" s="31">
        <f t="shared" si="96"/>
        <v>0</v>
      </c>
      <c r="AX171" s="31">
        <f t="shared" si="97"/>
        <v>0</v>
      </c>
      <c r="AY171" s="31">
        <f t="shared" si="98"/>
        <v>0</v>
      </c>
      <c r="AZ171" s="31">
        <f t="shared" si="99"/>
        <v>0</v>
      </c>
      <c r="BA171" s="31">
        <f t="shared" si="100"/>
        <v>0</v>
      </c>
      <c r="BB171" s="31">
        <f t="shared" si="101"/>
        <v>0</v>
      </c>
      <c r="BC171" s="31">
        <f t="shared" si="102"/>
        <v>0</v>
      </c>
      <c r="BD171" s="31">
        <f t="shared" si="103"/>
        <v>0</v>
      </c>
      <c r="BE171" s="31">
        <f t="shared" si="104"/>
        <v>0</v>
      </c>
      <c r="BF171" s="31">
        <f t="shared" si="105"/>
        <v>0</v>
      </c>
      <c r="BG171" s="29">
        <f t="shared" si="111"/>
        <v>0</v>
      </c>
      <c r="BH171" s="29">
        <f t="shared" si="111"/>
        <v>0</v>
      </c>
      <c r="BI171" s="29">
        <f t="shared" si="111"/>
        <v>0</v>
      </c>
      <c r="BJ171" s="29">
        <f t="shared" si="111"/>
        <v>0</v>
      </c>
    </row>
    <row r="172" spans="1:62">
      <c r="A172" s="25" t="s">
        <v>135</v>
      </c>
      <c r="B172" s="25" t="s">
        <v>95</v>
      </c>
      <c r="C172" s="25" t="s">
        <v>129</v>
      </c>
      <c r="D172" s="25" t="s">
        <v>178</v>
      </c>
      <c r="E172" s="25" t="s">
        <v>42</v>
      </c>
      <c r="F172" s="25" t="s">
        <v>43</v>
      </c>
      <c r="G172" s="25" t="s">
        <v>55</v>
      </c>
      <c r="H172" s="25" t="s">
        <v>55</v>
      </c>
      <c r="I172" s="25">
        <v>2021</v>
      </c>
      <c r="J172" s="102">
        <v>1</v>
      </c>
      <c r="K172" s="102">
        <v>0</v>
      </c>
      <c r="L172" s="29">
        <v>0</v>
      </c>
      <c r="M172" s="29">
        <v>0</v>
      </c>
      <c r="N172" s="29">
        <v>0</v>
      </c>
      <c r="O172" s="29">
        <v>0</v>
      </c>
      <c r="P172" s="29">
        <v>0</v>
      </c>
      <c r="Q172" s="29">
        <v>0</v>
      </c>
      <c r="R172" s="29">
        <v>0</v>
      </c>
      <c r="S172" s="29">
        <v>0</v>
      </c>
      <c r="T172" s="29">
        <v>0</v>
      </c>
      <c r="U172" s="29">
        <v>53.09</v>
      </c>
      <c r="V172" s="29">
        <v>89.17</v>
      </c>
      <c r="W172" s="29">
        <v>72.77</v>
      </c>
      <c r="X172" s="29">
        <f t="shared" si="79"/>
        <v>215.02999999999997</v>
      </c>
      <c r="Y172" s="29">
        <f t="shared" si="106"/>
        <v>215.02999999999997</v>
      </c>
      <c r="Z172" s="29">
        <f t="shared" si="112"/>
        <v>0</v>
      </c>
      <c r="AA172" s="29">
        <f t="shared" si="112"/>
        <v>0</v>
      </c>
      <c r="AB172" s="29">
        <f t="shared" si="112"/>
        <v>0</v>
      </c>
      <c r="AC172" s="31">
        <f t="shared" si="80"/>
        <v>0</v>
      </c>
      <c r="AD172" s="31">
        <f t="shared" si="81"/>
        <v>0</v>
      </c>
      <c r="AE172" s="31">
        <f t="shared" si="82"/>
        <v>0</v>
      </c>
      <c r="AF172" s="31">
        <f t="shared" si="83"/>
        <v>0</v>
      </c>
      <c r="AG172" s="31">
        <f t="shared" si="84"/>
        <v>0</v>
      </c>
      <c r="AH172" s="31">
        <f t="shared" si="85"/>
        <v>0</v>
      </c>
      <c r="AI172" s="31">
        <f t="shared" si="86"/>
        <v>0</v>
      </c>
      <c r="AJ172" s="31">
        <f t="shared" si="87"/>
        <v>0</v>
      </c>
      <c r="AK172" s="31">
        <f t="shared" si="88"/>
        <v>0</v>
      </c>
      <c r="AL172" s="31">
        <f t="shared" si="89"/>
        <v>53.09</v>
      </c>
      <c r="AM172" s="31">
        <f t="shared" si="90"/>
        <v>89.17</v>
      </c>
      <c r="AN172" s="31">
        <f t="shared" si="91"/>
        <v>72.77</v>
      </c>
      <c r="AO172" s="31">
        <f t="shared" si="92"/>
        <v>215.02999999999997</v>
      </c>
      <c r="AP172" s="29">
        <f t="shared" si="113"/>
        <v>215.02999999999997</v>
      </c>
      <c r="AQ172" s="29">
        <f t="shared" si="113"/>
        <v>0</v>
      </c>
      <c r="AR172" s="29">
        <f t="shared" si="113"/>
        <v>0</v>
      </c>
      <c r="AS172" s="29">
        <f t="shared" si="107"/>
        <v>0</v>
      </c>
      <c r="AT172" s="31">
        <f t="shared" si="93"/>
        <v>0</v>
      </c>
      <c r="AU172" s="31">
        <f t="shared" si="94"/>
        <v>0</v>
      </c>
      <c r="AV172" s="31">
        <f t="shared" si="95"/>
        <v>0</v>
      </c>
      <c r="AW172" s="31">
        <f t="shared" si="96"/>
        <v>0</v>
      </c>
      <c r="AX172" s="31">
        <f t="shared" si="97"/>
        <v>0</v>
      </c>
      <c r="AY172" s="31">
        <f t="shared" si="98"/>
        <v>0</v>
      </c>
      <c r="AZ172" s="31">
        <f t="shared" si="99"/>
        <v>0</v>
      </c>
      <c r="BA172" s="31">
        <f t="shared" si="100"/>
        <v>0</v>
      </c>
      <c r="BB172" s="31">
        <f t="shared" si="101"/>
        <v>0</v>
      </c>
      <c r="BC172" s="31">
        <f t="shared" si="102"/>
        <v>0</v>
      </c>
      <c r="BD172" s="31">
        <f t="shared" si="103"/>
        <v>0</v>
      </c>
      <c r="BE172" s="31">
        <f t="shared" si="104"/>
        <v>0</v>
      </c>
      <c r="BF172" s="31">
        <f t="shared" si="105"/>
        <v>0</v>
      </c>
      <c r="BG172" s="29">
        <f t="shared" si="111"/>
        <v>0</v>
      </c>
      <c r="BH172" s="29">
        <f t="shared" si="111"/>
        <v>0</v>
      </c>
      <c r="BI172" s="29">
        <f t="shared" si="111"/>
        <v>0</v>
      </c>
      <c r="BJ172" s="29">
        <f t="shared" si="111"/>
        <v>0</v>
      </c>
    </row>
    <row r="173" spans="1:62">
      <c r="A173" s="25" t="s">
        <v>135</v>
      </c>
      <c r="B173" s="25" t="s">
        <v>95</v>
      </c>
      <c r="C173" s="25" t="s">
        <v>129</v>
      </c>
      <c r="D173" s="25" t="s">
        <v>178</v>
      </c>
      <c r="E173" s="25" t="s">
        <v>47</v>
      </c>
      <c r="F173" s="25" t="s">
        <v>49</v>
      </c>
      <c r="G173" s="25" t="s">
        <v>62</v>
      </c>
      <c r="H173" s="25" t="s">
        <v>62</v>
      </c>
      <c r="I173" s="25">
        <v>2021</v>
      </c>
      <c r="J173" s="102">
        <v>0</v>
      </c>
      <c r="K173" s="102">
        <v>0</v>
      </c>
      <c r="L173" s="29">
        <v>0</v>
      </c>
      <c r="M173" s="29">
        <v>0</v>
      </c>
      <c r="N173" s="29">
        <v>0</v>
      </c>
      <c r="O173" s="29">
        <v>0</v>
      </c>
      <c r="P173" s="29">
        <v>0</v>
      </c>
      <c r="Q173" s="29">
        <v>0</v>
      </c>
      <c r="R173" s="29">
        <v>0</v>
      </c>
      <c r="S173" s="29">
        <v>0</v>
      </c>
      <c r="T173" s="29">
        <v>0</v>
      </c>
      <c r="U173" s="29">
        <v>1009967.1</v>
      </c>
      <c r="V173" s="29">
        <v>724409.36999999988</v>
      </c>
      <c r="W173" s="29">
        <v>780046.5199999999</v>
      </c>
      <c r="X173" s="29">
        <f t="shared" si="79"/>
        <v>2514422.9899999998</v>
      </c>
      <c r="Y173" s="29">
        <f t="shared" si="106"/>
        <v>2514422.9899999998</v>
      </c>
      <c r="Z173" s="29">
        <f t="shared" si="112"/>
        <v>0</v>
      </c>
      <c r="AA173" s="29">
        <f t="shared" si="112"/>
        <v>0</v>
      </c>
      <c r="AB173" s="29">
        <f t="shared" si="112"/>
        <v>0</v>
      </c>
      <c r="AC173" s="31">
        <f t="shared" si="80"/>
        <v>0</v>
      </c>
      <c r="AD173" s="31">
        <f t="shared" si="81"/>
        <v>0</v>
      </c>
      <c r="AE173" s="31">
        <f t="shared" si="82"/>
        <v>0</v>
      </c>
      <c r="AF173" s="31">
        <f t="shared" si="83"/>
        <v>0</v>
      </c>
      <c r="AG173" s="31">
        <f t="shared" si="84"/>
        <v>0</v>
      </c>
      <c r="AH173" s="31">
        <f t="shared" si="85"/>
        <v>0</v>
      </c>
      <c r="AI173" s="31">
        <f t="shared" si="86"/>
        <v>0</v>
      </c>
      <c r="AJ173" s="31">
        <f t="shared" si="87"/>
        <v>0</v>
      </c>
      <c r="AK173" s="31">
        <f t="shared" si="88"/>
        <v>0</v>
      </c>
      <c r="AL173" s="31">
        <f t="shared" si="89"/>
        <v>0</v>
      </c>
      <c r="AM173" s="31">
        <f t="shared" si="90"/>
        <v>0</v>
      </c>
      <c r="AN173" s="31">
        <f t="shared" si="91"/>
        <v>0</v>
      </c>
      <c r="AO173" s="31">
        <f t="shared" si="92"/>
        <v>0</v>
      </c>
      <c r="AP173" s="29">
        <f t="shared" si="113"/>
        <v>0</v>
      </c>
      <c r="AQ173" s="29">
        <f t="shared" si="113"/>
        <v>0</v>
      </c>
      <c r="AR173" s="29">
        <f t="shared" si="113"/>
        <v>0</v>
      </c>
      <c r="AS173" s="29">
        <f t="shared" si="107"/>
        <v>0</v>
      </c>
      <c r="AT173" s="31">
        <f t="shared" si="93"/>
        <v>0</v>
      </c>
      <c r="AU173" s="31">
        <f t="shared" si="94"/>
        <v>0</v>
      </c>
      <c r="AV173" s="31">
        <f t="shared" si="95"/>
        <v>0</v>
      </c>
      <c r="AW173" s="31">
        <f t="shared" si="96"/>
        <v>0</v>
      </c>
      <c r="AX173" s="31">
        <f t="shared" si="97"/>
        <v>0</v>
      </c>
      <c r="AY173" s="31">
        <f t="shared" si="98"/>
        <v>0</v>
      </c>
      <c r="AZ173" s="31">
        <f t="shared" si="99"/>
        <v>0</v>
      </c>
      <c r="BA173" s="31">
        <f t="shared" si="100"/>
        <v>0</v>
      </c>
      <c r="BB173" s="31">
        <f t="shared" si="101"/>
        <v>0</v>
      </c>
      <c r="BC173" s="31">
        <f t="shared" si="102"/>
        <v>0</v>
      </c>
      <c r="BD173" s="31">
        <f t="shared" si="103"/>
        <v>0</v>
      </c>
      <c r="BE173" s="31">
        <f t="shared" si="104"/>
        <v>0</v>
      </c>
      <c r="BF173" s="31">
        <f t="shared" si="105"/>
        <v>0</v>
      </c>
      <c r="BG173" s="29">
        <f t="shared" si="111"/>
        <v>0</v>
      </c>
      <c r="BH173" s="29">
        <f t="shared" si="111"/>
        <v>0</v>
      </c>
      <c r="BI173" s="29">
        <f t="shared" si="111"/>
        <v>0</v>
      </c>
      <c r="BJ173" s="29">
        <f t="shared" si="111"/>
        <v>0</v>
      </c>
    </row>
    <row r="174" spans="1:62">
      <c r="A174" s="25" t="s">
        <v>135</v>
      </c>
      <c r="B174" s="25" t="s">
        <v>95</v>
      </c>
      <c r="C174" s="25" t="s">
        <v>129</v>
      </c>
      <c r="D174" s="25" t="s">
        <v>178</v>
      </c>
      <c r="E174" s="25" t="s">
        <v>47</v>
      </c>
      <c r="F174" s="25" t="s">
        <v>48</v>
      </c>
      <c r="G174" s="25" t="s">
        <v>62</v>
      </c>
      <c r="H174" s="25" t="s">
        <v>62</v>
      </c>
      <c r="I174" s="25">
        <v>2021</v>
      </c>
      <c r="J174" s="102">
        <v>0</v>
      </c>
      <c r="K174" s="102">
        <v>0</v>
      </c>
      <c r="L174" s="29">
        <v>0</v>
      </c>
      <c r="M174" s="29">
        <v>0</v>
      </c>
      <c r="N174" s="29">
        <v>0</v>
      </c>
      <c r="O174" s="29">
        <v>0</v>
      </c>
      <c r="P174" s="29">
        <v>0</v>
      </c>
      <c r="Q174" s="29">
        <v>0</v>
      </c>
      <c r="R174" s="29">
        <v>0</v>
      </c>
      <c r="S174" s="29">
        <v>0</v>
      </c>
      <c r="T174" s="29">
        <v>0</v>
      </c>
      <c r="U174" s="29">
        <v>1637973.1499999997</v>
      </c>
      <c r="V174" s="29">
        <v>707406.25999999989</v>
      </c>
      <c r="W174" s="29">
        <v>834991.45000000019</v>
      </c>
      <c r="X174" s="29">
        <f t="shared" si="79"/>
        <v>3180370.86</v>
      </c>
      <c r="Y174" s="29">
        <f t="shared" si="106"/>
        <v>3180370.86</v>
      </c>
      <c r="Z174" s="29">
        <f t="shared" si="112"/>
        <v>0</v>
      </c>
      <c r="AA174" s="29">
        <f t="shared" si="112"/>
        <v>0</v>
      </c>
      <c r="AB174" s="29">
        <f t="shared" si="112"/>
        <v>0</v>
      </c>
      <c r="AC174" s="31">
        <f t="shared" si="80"/>
        <v>0</v>
      </c>
      <c r="AD174" s="31">
        <f t="shared" si="81"/>
        <v>0</v>
      </c>
      <c r="AE174" s="31">
        <f t="shared" si="82"/>
        <v>0</v>
      </c>
      <c r="AF174" s="31">
        <f t="shared" si="83"/>
        <v>0</v>
      </c>
      <c r="AG174" s="31">
        <f t="shared" si="84"/>
        <v>0</v>
      </c>
      <c r="AH174" s="31">
        <f t="shared" si="85"/>
        <v>0</v>
      </c>
      <c r="AI174" s="31">
        <f t="shared" si="86"/>
        <v>0</v>
      </c>
      <c r="AJ174" s="31">
        <f t="shared" si="87"/>
        <v>0</v>
      </c>
      <c r="AK174" s="31">
        <f t="shared" si="88"/>
        <v>0</v>
      </c>
      <c r="AL174" s="31">
        <f t="shared" si="89"/>
        <v>0</v>
      </c>
      <c r="AM174" s="31">
        <f t="shared" si="90"/>
        <v>0</v>
      </c>
      <c r="AN174" s="31">
        <f t="shared" si="91"/>
        <v>0</v>
      </c>
      <c r="AO174" s="31">
        <f t="shared" si="92"/>
        <v>0</v>
      </c>
      <c r="AP174" s="29">
        <f t="shared" si="113"/>
        <v>0</v>
      </c>
      <c r="AQ174" s="29">
        <f t="shared" si="113"/>
        <v>0</v>
      </c>
      <c r="AR174" s="29">
        <f t="shared" si="113"/>
        <v>0</v>
      </c>
      <c r="AS174" s="29">
        <f t="shared" si="107"/>
        <v>0</v>
      </c>
      <c r="AT174" s="31">
        <f t="shared" si="93"/>
        <v>0</v>
      </c>
      <c r="AU174" s="31">
        <f t="shared" si="94"/>
        <v>0</v>
      </c>
      <c r="AV174" s="31">
        <f t="shared" si="95"/>
        <v>0</v>
      </c>
      <c r="AW174" s="31">
        <f t="shared" si="96"/>
        <v>0</v>
      </c>
      <c r="AX174" s="31">
        <f t="shared" si="97"/>
        <v>0</v>
      </c>
      <c r="AY174" s="31">
        <f t="shared" si="98"/>
        <v>0</v>
      </c>
      <c r="AZ174" s="31">
        <f t="shared" si="99"/>
        <v>0</v>
      </c>
      <c r="BA174" s="31">
        <f t="shared" si="100"/>
        <v>0</v>
      </c>
      <c r="BB174" s="31">
        <f t="shared" si="101"/>
        <v>0</v>
      </c>
      <c r="BC174" s="31">
        <f t="shared" si="102"/>
        <v>0</v>
      </c>
      <c r="BD174" s="31">
        <f t="shared" si="103"/>
        <v>0</v>
      </c>
      <c r="BE174" s="31">
        <f t="shared" si="104"/>
        <v>0</v>
      </c>
      <c r="BF174" s="31">
        <f t="shared" si="105"/>
        <v>0</v>
      </c>
      <c r="BG174" s="29">
        <f t="shared" si="111"/>
        <v>0</v>
      </c>
      <c r="BH174" s="29">
        <f t="shared" si="111"/>
        <v>0</v>
      </c>
      <c r="BI174" s="29">
        <f t="shared" si="111"/>
        <v>0</v>
      </c>
      <c r="BJ174" s="29">
        <f t="shared" si="111"/>
        <v>0</v>
      </c>
    </row>
    <row r="175" spans="1:62">
      <c r="A175" s="25" t="s">
        <v>135</v>
      </c>
      <c r="B175" s="25" t="s">
        <v>95</v>
      </c>
      <c r="C175" s="25" t="s">
        <v>129</v>
      </c>
      <c r="D175" s="25" t="s">
        <v>178</v>
      </c>
      <c r="E175" s="25" t="s">
        <v>47</v>
      </c>
      <c r="F175" s="25" t="s">
        <v>43</v>
      </c>
      <c r="G175" s="25" t="s">
        <v>62</v>
      </c>
      <c r="H175" s="25" t="s">
        <v>62</v>
      </c>
      <c r="I175" s="25">
        <v>2021</v>
      </c>
      <c r="J175" s="102">
        <v>0</v>
      </c>
      <c r="K175" s="102">
        <v>1</v>
      </c>
      <c r="L175" s="29">
        <v>0</v>
      </c>
      <c r="M175" s="29">
        <v>0</v>
      </c>
      <c r="N175" s="29">
        <v>0</v>
      </c>
      <c r="O175" s="29">
        <v>0</v>
      </c>
      <c r="P175" s="29">
        <v>0</v>
      </c>
      <c r="Q175" s="29">
        <v>0</v>
      </c>
      <c r="R175" s="29">
        <v>0</v>
      </c>
      <c r="S175" s="29">
        <v>0</v>
      </c>
      <c r="T175" s="29">
        <v>0</v>
      </c>
      <c r="U175" s="29">
        <v>1236983.8199999998</v>
      </c>
      <c r="V175" s="29">
        <v>1010721.8700000001</v>
      </c>
      <c r="W175" s="29">
        <v>1462783.62</v>
      </c>
      <c r="X175" s="29">
        <f t="shared" si="79"/>
        <v>3710489.31</v>
      </c>
      <c r="Y175" s="29">
        <f t="shared" si="106"/>
        <v>3710489.31</v>
      </c>
      <c r="Z175" s="29">
        <f t="shared" si="112"/>
        <v>0</v>
      </c>
      <c r="AA175" s="29">
        <f t="shared" si="112"/>
        <v>0</v>
      </c>
      <c r="AB175" s="29">
        <f t="shared" si="112"/>
        <v>0</v>
      </c>
      <c r="AC175" s="31">
        <f t="shared" si="80"/>
        <v>0</v>
      </c>
      <c r="AD175" s="31">
        <f t="shared" si="81"/>
        <v>0</v>
      </c>
      <c r="AE175" s="31">
        <f t="shared" si="82"/>
        <v>0</v>
      </c>
      <c r="AF175" s="31">
        <f t="shared" si="83"/>
        <v>0</v>
      </c>
      <c r="AG175" s="31">
        <f t="shared" si="84"/>
        <v>0</v>
      </c>
      <c r="AH175" s="31">
        <f t="shared" si="85"/>
        <v>0</v>
      </c>
      <c r="AI175" s="31">
        <f t="shared" si="86"/>
        <v>0</v>
      </c>
      <c r="AJ175" s="31">
        <f t="shared" si="87"/>
        <v>0</v>
      </c>
      <c r="AK175" s="31">
        <f t="shared" si="88"/>
        <v>0</v>
      </c>
      <c r="AL175" s="31">
        <f t="shared" si="89"/>
        <v>0</v>
      </c>
      <c r="AM175" s="31">
        <f t="shared" si="90"/>
        <v>0</v>
      </c>
      <c r="AN175" s="31">
        <f t="shared" si="91"/>
        <v>0</v>
      </c>
      <c r="AO175" s="31">
        <f t="shared" si="92"/>
        <v>0</v>
      </c>
      <c r="AP175" s="29">
        <f t="shared" si="113"/>
        <v>0</v>
      </c>
      <c r="AQ175" s="29">
        <f t="shared" si="113"/>
        <v>0</v>
      </c>
      <c r="AR175" s="29">
        <f t="shared" si="113"/>
        <v>0</v>
      </c>
      <c r="AS175" s="29">
        <f t="shared" si="107"/>
        <v>0</v>
      </c>
      <c r="AT175" s="31">
        <f t="shared" si="93"/>
        <v>0</v>
      </c>
      <c r="AU175" s="31">
        <f t="shared" si="94"/>
        <v>0</v>
      </c>
      <c r="AV175" s="31">
        <f t="shared" si="95"/>
        <v>0</v>
      </c>
      <c r="AW175" s="31">
        <f t="shared" si="96"/>
        <v>0</v>
      </c>
      <c r="AX175" s="31">
        <f t="shared" si="97"/>
        <v>0</v>
      </c>
      <c r="AY175" s="31">
        <f t="shared" si="98"/>
        <v>0</v>
      </c>
      <c r="AZ175" s="31">
        <f t="shared" si="99"/>
        <v>0</v>
      </c>
      <c r="BA175" s="31">
        <f t="shared" si="100"/>
        <v>0</v>
      </c>
      <c r="BB175" s="31">
        <f t="shared" si="101"/>
        <v>0</v>
      </c>
      <c r="BC175" s="31">
        <f t="shared" si="102"/>
        <v>1236983.8199999998</v>
      </c>
      <c r="BD175" s="31">
        <f t="shared" si="103"/>
        <v>1010721.8700000001</v>
      </c>
      <c r="BE175" s="31">
        <f t="shared" si="104"/>
        <v>1462783.62</v>
      </c>
      <c r="BF175" s="31">
        <f t="shared" si="105"/>
        <v>3710489.31</v>
      </c>
      <c r="BG175" s="29">
        <f t="shared" si="111"/>
        <v>3710489.31</v>
      </c>
      <c r="BH175" s="29">
        <f t="shared" si="111"/>
        <v>0</v>
      </c>
      <c r="BI175" s="29">
        <f t="shared" si="111"/>
        <v>0</v>
      </c>
      <c r="BJ175" s="29">
        <f t="shared" si="111"/>
        <v>0</v>
      </c>
    </row>
    <row r="176" spans="1:62">
      <c r="A176" s="25" t="s">
        <v>135</v>
      </c>
      <c r="B176" s="25" t="s">
        <v>95</v>
      </c>
      <c r="C176" s="25" t="s">
        <v>129</v>
      </c>
      <c r="D176" s="25" t="s">
        <v>178</v>
      </c>
      <c r="E176" s="25" t="s">
        <v>42</v>
      </c>
      <c r="F176" s="25" t="s">
        <v>49</v>
      </c>
      <c r="G176" s="25" t="s">
        <v>61</v>
      </c>
      <c r="H176" s="25" t="s">
        <v>61</v>
      </c>
      <c r="I176" s="25">
        <v>2021</v>
      </c>
      <c r="J176" s="102">
        <v>0</v>
      </c>
      <c r="K176" s="102">
        <v>0</v>
      </c>
      <c r="L176" s="29">
        <v>0</v>
      </c>
      <c r="M176" s="29">
        <v>0</v>
      </c>
      <c r="N176" s="29">
        <v>0</v>
      </c>
      <c r="O176" s="29">
        <v>0</v>
      </c>
      <c r="P176" s="29">
        <v>0</v>
      </c>
      <c r="Q176" s="29">
        <v>0</v>
      </c>
      <c r="R176" s="29">
        <v>0</v>
      </c>
      <c r="S176" s="29">
        <v>0</v>
      </c>
      <c r="T176" s="29">
        <v>0</v>
      </c>
      <c r="U176" s="29">
        <v>1319086.4099999995</v>
      </c>
      <c r="V176" s="29">
        <v>1432802.6600000011</v>
      </c>
      <c r="W176" s="29">
        <v>1681309.7800000003</v>
      </c>
      <c r="X176" s="29">
        <f t="shared" si="79"/>
        <v>4433198.8500000006</v>
      </c>
      <c r="Y176" s="29">
        <f t="shared" si="106"/>
        <v>4433198.8500000006</v>
      </c>
      <c r="Z176" s="29">
        <f t="shared" si="112"/>
        <v>0</v>
      </c>
      <c r="AA176" s="29">
        <f t="shared" si="112"/>
        <v>0</v>
      </c>
      <c r="AB176" s="29">
        <f t="shared" si="112"/>
        <v>0</v>
      </c>
      <c r="AC176" s="31">
        <f t="shared" si="80"/>
        <v>0</v>
      </c>
      <c r="AD176" s="31">
        <f t="shared" si="81"/>
        <v>0</v>
      </c>
      <c r="AE176" s="31">
        <f t="shared" si="82"/>
        <v>0</v>
      </c>
      <c r="AF176" s="31">
        <f t="shared" si="83"/>
        <v>0</v>
      </c>
      <c r="AG176" s="31">
        <f t="shared" si="84"/>
        <v>0</v>
      </c>
      <c r="AH176" s="31">
        <f t="shared" si="85"/>
        <v>0</v>
      </c>
      <c r="AI176" s="31">
        <f t="shared" si="86"/>
        <v>0</v>
      </c>
      <c r="AJ176" s="31">
        <f t="shared" si="87"/>
        <v>0</v>
      </c>
      <c r="AK176" s="31">
        <f t="shared" si="88"/>
        <v>0</v>
      </c>
      <c r="AL176" s="31">
        <f t="shared" si="89"/>
        <v>0</v>
      </c>
      <c r="AM176" s="31">
        <f t="shared" si="90"/>
        <v>0</v>
      </c>
      <c r="AN176" s="31">
        <f t="shared" si="91"/>
        <v>0</v>
      </c>
      <c r="AO176" s="31">
        <f t="shared" si="92"/>
        <v>0</v>
      </c>
      <c r="AP176" s="29">
        <f t="shared" si="113"/>
        <v>0</v>
      </c>
      <c r="AQ176" s="29">
        <f t="shared" si="113"/>
        <v>0</v>
      </c>
      <c r="AR176" s="29">
        <f t="shared" si="113"/>
        <v>0</v>
      </c>
      <c r="AS176" s="29">
        <f t="shared" si="107"/>
        <v>0</v>
      </c>
      <c r="AT176" s="31">
        <f t="shared" si="93"/>
        <v>0</v>
      </c>
      <c r="AU176" s="31">
        <f t="shared" si="94"/>
        <v>0</v>
      </c>
      <c r="AV176" s="31">
        <f t="shared" si="95"/>
        <v>0</v>
      </c>
      <c r="AW176" s="31">
        <f t="shared" si="96"/>
        <v>0</v>
      </c>
      <c r="AX176" s="31">
        <f t="shared" si="97"/>
        <v>0</v>
      </c>
      <c r="AY176" s="31">
        <f t="shared" si="98"/>
        <v>0</v>
      </c>
      <c r="AZ176" s="31">
        <f t="shared" si="99"/>
        <v>0</v>
      </c>
      <c r="BA176" s="31">
        <f t="shared" si="100"/>
        <v>0</v>
      </c>
      <c r="BB176" s="31">
        <f t="shared" si="101"/>
        <v>0</v>
      </c>
      <c r="BC176" s="31">
        <f t="shared" si="102"/>
        <v>0</v>
      </c>
      <c r="BD176" s="31">
        <f t="shared" si="103"/>
        <v>0</v>
      </c>
      <c r="BE176" s="31">
        <f t="shared" si="104"/>
        <v>0</v>
      </c>
      <c r="BF176" s="31">
        <f t="shared" si="105"/>
        <v>0</v>
      </c>
      <c r="BG176" s="29">
        <f t="shared" si="111"/>
        <v>0</v>
      </c>
      <c r="BH176" s="29">
        <f t="shared" si="111"/>
        <v>0</v>
      </c>
      <c r="BI176" s="29">
        <f t="shared" si="111"/>
        <v>0</v>
      </c>
      <c r="BJ176" s="29">
        <f t="shared" si="111"/>
        <v>0</v>
      </c>
    </row>
    <row r="177" spans="1:62">
      <c r="A177" s="25" t="s">
        <v>135</v>
      </c>
      <c r="B177" s="25" t="s">
        <v>95</v>
      </c>
      <c r="C177" s="25" t="s">
        <v>129</v>
      </c>
      <c r="D177" s="25" t="s">
        <v>178</v>
      </c>
      <c r="E177" s="25" t="s">
        <v>42</v>
      </c>
      <c r="F177" s="25" t="s">
        <v>43</v>
      </c>
      <c r="G177" s="25" t="s">
        <v>61</v>
      </c>
      <c r="H177" s="25" t="s">
        <v>61</v>
      </c>
      <c r="I177" s="25">
        <v>2021</v>
      </c>
      <c r="J177" s="102">
        <v>1</v>
      </c>
      <c r="K177" s="102">
        <v>0</v>
      </c>
      <c r="L177" s="29">
        <v>0</v>
      </c>
      <c r="M177" s="29">
        <v>0</v>
      </c>
      <c r="N177" s="29">
        <v>0</v>
      </c>
      <c r="O177" s="29">
        <v>0</v>
      </c>
      <c r="P177" s="29">
        <v>0</v>
      </c>
      <c r="Q177" s="29">
        <v>0</v>
      </c>
      <c r="R177" s="29">
        <v>0</v>
      </c>
      <c r="S177" s="29">
        <v>0</v>
      </c>
      <c r="T177" s="29">
        <v>0</v>
      </c>
      <c r="U177" s="29">
        <v>3139781.7399999979</v>
      </c>
      <c r="V177" s="29">
        <v>3305448.7899999931</v>
      </c>
      <c r="W177" s="29">
        <v>2627386.2100000023</v>
      </c>
      <c r="X177" s="29">
        <f t="shared" si="79"/>
        <v>9072616.7399999928</v>
      </c>
      <c r="Y177" s="29">
        <f t="shared" si="106"/>
        <v>9072616.7399999928</v>
      </c>
      <c r="Z177" s="29">
        <f t="shared" si="112"/>
        <v>0</v>
      </c>
      <c r="AA177" s="29">
        <f t="shared" si="112"/>
        <v>0</v>
      </c>
      <c r="AB177" s="29">
        <f t="shared" si="112"/>
        <v>0</v>
      </c>
      <c r="AC177" s="31">
        <f t="shared" si="80"/>
        <v>0</v>
      </c>
      <c r="AD177" s="31">
        <f t="shared" si="81"/>
        <v>0</v>
      </c>
      <c r="AE177" s="31">
        <f t="shared" si="82"/>
        <v>0</v>
      </c>
      <c r="AF177" s="31">
        <f t="shared" si="83"/>
        <v>0</v>
      </c>
      <c r="AG177" s="31">
        <f t="shared" si="84"/>
        <v>0</v>
      </c>
      <c r="AH177" s="31">
        <f t="shared" si="85"/>
        <v>0</v>
      </c>
      <c r="AI177" s="31">
        <f t="shared" si="86"/>
        <v>0</v>
      </c>
      <c r="AJ177" s="31">
        <f t="shared" si="87"/>
        <v>0</v>
      </c>
      <c r="AK177" s="31">
        <f t="shared" si="88"/>
        <v>0</v>
      </c>
      <c r="AL177" s="31">
        <f t="shared" si="89"/>
        <v>3139781.7399999979</v>
      </c>
      <c r="AM177" s="31">
        <f t="shared" si="90"/>
        <v>3305448.7899999931</v>
      </c>
      <c r="AN177" s="31">
        <f t="shared" si="91"/>
        <v>2627386.2100000023</v>
      </c>
      <c r="AO177" s="31">
        <f t="shared" si="92"/>
        <v>9072616.7399999928</v>
      </c>
      <c r="AP177" s="29">
        <f t="shared" si="113"/>
        <v>9072616.7399999928</v>
      </c>
      <c r="AQ177" s="29">
        <f t="shared" si="113"/>
        <v>0</v>
      </c>
      <c r="AR177" s="29">
        <f t="shared" si="113"/>
        <v>0</v>
      </c>
      <c r="AS177" s="29">
        <f t="shared" si="107"/>
        <v>0</v>
      </c>
      <c r="AT177" s="31">
        <f t="shared" si="93"/>
        <v>0</v>
      </c>
      <c r="AU177" s="31">
        <f t="shared" si="94"/>
        <v>0</v>
      </c>
      <c r="AV177" s="31">
        <f t="shared" si="95"/>
        <v>0</v>
      </c>
      <c r="AW177" s="31">
        <f t="shared" si="96"/>
        <v>0</v>
      </c>
      <c r="AX177" s="31">
        <f t="shared" si="97"/>
        <v>0</v>
      </c>
      <c r="AY177" s="31">
        <f t="shared" si="98"/>
        <v>0</v>
      </c>
      <c r="AZ177" s="31">
        <f t="shared" si="99"/>
        <v>0</v>
      </c>
      <c r="BA177" s="31">
        <f t="shared" si="100"/>
        <v>0</v>
      </c>
      <c r="BB177" s="31">
        <f t="shared" si="101"/>
        <v>0</v>
      </c>
      <c r="BC177" s="31">
        <f t="shared" si="102"/>
        <v>0</v>
      </c>
      <c r="BD177" s="31">
        <f t="shared" si="103"/>
        <v>0</v>
      </c>
      <c r="BE177" s="31">
        <f t="shared" si="104"/>
        <v>0</v>
      </c>
      <c r="BF177" s="31">
        <f t="shared" si="105"/>
        <v>0</v>
      </c>
      <c r="BG177" s="29">
        <f t="shared" si="111"/>
        <v>0</v>
      </c>
      <c r="BH177" s="29">
        <f t="shared" si="111"/>
        <v>0</v>
      </c>
      <c r="BI177" s="29">
        <f t="shared" si="111"/>
        <v>0</v>
      </c>
      <c r="BJ177" s="29">
        <f t="shared" si="111"/>
        <v>0</v>
      </c>
    </row>
    <row r="178" spans="1:62">
      <c r="A178" s="25" t="s">
        <v>85</v>
      </c>
      <c r="B178" s="25" t="s">
        <v>91</v>
      </c>
      <c r="C178" s="25" t="s">
        <v>91</v>
      </c>
      <c r="D178" s="25" t="s">
        <v>93</v>
      </c>
      <c r="E178" s="25" t="s">
        <v>44</v>
      </c>
      <c r="F178" s="25" t="s">
        <v>45</v>
      </c>
      <c r="G178" s="25" t="s">
        <v>301</v>
      </c>
      <c r="H178" s="25" t="s">
        <v>60</v>
      </c>
      <c r="I178" s="25">
        <v>2021</v>
      </c>
      <c r="J178" s="102">
        <v>0.47784834680000005</v>
      </c>
      <c r="K178" s="102">
        <v>0.15089759249999998</v>
      </c>
      <c r="L178" s="29">
        <v>0</v>
      </c>
      <c r="M178" s="29">
        <v>0</v>
      </c>
      <c r="N178" s="29">
        <v>0</v>
      </c>
      <c r="O178" s="29">
        <v>0</v>
      </c>
      <c r="P178" s="29">
        <v>0</v>
      </c>
      <c r="Q178" s="29">
        <v>0</v>
      </c>
      <c r="R178" s="29">
        <v>0</v>
      </c>
      <c r="S178" s="29">
        <v>0</v>
      </c>
      <c r="T178" s="29">
        <v>0</v>
      </c>
      <c r="U178" s="29">
        <v>0</v>
      </c>
      <c r="V178" s="29">
        <v>0</v>
      </c>
      <c r="W178" s="29">
        <v>760.05</v>
      </c>
      <c r="X178" s="29">
        <f t="shared" si="79"/>
        <v>760.05</v>
      </c>
      <c r="Y178" s="29">
        <f t="shared" si="106"/>
        <v>760.05</v>
      </c>
      <c r="Z178" s="29">
        <f t="shared" si="112"/>
        <v>0</v>
      </c>
      <c r="AA178" s="29">
        <f t="shared" si="112"/>
        <v>0</v>
      </c>
      <c r="AB178" s="29">
        <f t="shared" si="112"/>
        <v>0</v>
      </c>
      <c r="AC178" s="31">
        <f t="shared" si="80"/>
        <v>0</v>
      </c>
      <c r="AD178" s="31">
        <f t="shared" si="81"/>
        <v>0</v>
      </c>
      <c r="AE178" s="31">
        <f t="shared" si="82"/>
        <v>0</v>
      </c>
      <c r="AF178" s="31">
        <f t="shared" si="83"/>
        <v>0</v>
      </c>
      <c r="AG178" s="31">
        <f t="shared" si="84"/>
        <v>0</v>
      </c>
      <c r="AH178" s="31">
        <f t="shared" si="85"/>
        <v>0</v>
      </c>
      <c r="AI178" s="31">
        <f t="shared" si="86"/>
        <v>0</v>
      </c>
      <c r="AJ178" s="31">
        <f t="shared" si="87"/>
        <v>0</v>
      </c>
      <c r="AK178" s="31">
        <f t="shared" si="88"/>
        <v>0</v>
      </c>
      <c r="AL178" s="31">
        <f t="shared" si="89"/>
        <v>0</v>
      </c>
      <c r="AM178" s="31">
        <f t="shared" si="90"/>
        <v>0</v>
      </c>
      <c r="AN178" s="31">
        <f t="shared" si="91"/>
        <v>363.18863598534</v>
      </c>
      <c r="AO178" s="31">
        <f t="shared" si="92"/>
        <v>363.18863598534</v>
      </c>
      <c r="AP178" s="29">
        <f t="shared" si="113"/>
        <v>363.18863598534</v>
      </c>
      <c r="AQ178" s="29">
        <f t="shared" si="113"/>
        <v>0</v>
      </c>
      <c r="AR178" s="29">
        <f t="shared" si="113"/>
        <v>0</v>
      </c>
      <c r="AS178" s="29">
        <f t="shared" si="107"/>
        <v>0</v>
      </c>
      <c r="AT178" s="31">
        <f t="shared" si="93"/>
        <v>0</v>
      </c>
      <c r="AU178" s="31">
        <f t="shared" si="94"/>
        <v>0</v>
      </c>
      <c r="AV178" s="31">
        <f t="shared" si="95"/>
        <v>0</v>
      </c>
      <c r="AW178" s="31">
        <f t="shared" si="96"/>
        <v>0</v>
      </c>
      <c r="AX178" s="31">
        <f t="shared" si="97"/>
        <v>0</v>
      </c>
      <c r="AY178" s="31">
        <f t="shared" si="98"/>
        <v>0</v>
      </c>
      <c r="AZ178" s="31">
        <f t="shared" si="99"/>
        <v>0</v>
      </c>
      <c r="BA178" s="31">
        <f t="shared" si="100"/>
        <v>0</v>
      </c>
      <c r="BB178" s="31">
        <f t="shared" si="101"/>
        <v>0</v>
      </c>
      <c r="BC178" s="31">
        <f t="shared" si="102"/>
        <v>0</v>
      </c>
      <c r="BD178" s="31">
        <f t="shared" si="103"/>
        <v>0</v>
      </c>
      <c r="BE178" s="31">
        <f t="shared" si="104"/>
        <v>114.68971517962498</v>
      </c>
      <c r="BF178" s="31">
        <f t="shared" si="105"/>
        <v>114.68971517962498</v>
      </c>
      <c r="BG178" s="29">
        <f t="shared" si="111"/>
        <v>114.68971517962498</v>
      </c>
      <c r="BH178" s="29">
        <f t="shared" si="111"/>
        <v>0</v>
      </c>
      <c r="BI178" s="29">
        <f t="shared" si="111"/>
        <v>0</v>
      </c>
      <c r="BJ178" s="29">
        <f t="shared" si="111"/>
        <v>0</v>
      </c>
    </row>
    <row r="179" spans="1:62">
      <c r="A179" s="25" t="s">
        <v>85</v>
      </c>
      <c r="B179" s="25" t="s">
        <v>91</v>
      </c>
      <c r="C179" s="25" t="s">
        <v>91</v>
      </c>
      <c r="D179" s="25" t="s">
        <v>93</v>
      </c>
      <c r="E179" s="25" t="s">
        <v>44</v>
      </c>
      <c r="F179" s="25" t="s">
        <v>45</v>
      </c>
      <c r="G179" s="25" t="s">
        <v>90</v>
      </c>
      <c r="H179" s="25" t="s">
        <v>90</v>
      </c>
      <c r="I179" s="25">
        <v>2021</v>
      </c>
      <c r="J179" s="102">
        <v>0.47784834680000005</v>
      </c>
      <c r="K179" s="102">
        <v>0.15089759249999998</v>
      </c>
      <c r="L179" s="29">
        <v>0</v>
      </c>
      <c r="M179" s="29">
        <v>0</v>
      </c>
      <c r="N179" s="29">
        <v>0</v>
      </c>
      <c r="O179" s="29">
        <v>0</v>
      </c>
      <c r="P179" s="29">
        <v>0</v>
      </c>
      <c r="Q179" s="29">
        <v>0</v>
      </c>
      <c r="R179" s="29">
        <v>0</v>
      </c>
      <c r="S179" s="29">
        <v>0</v>
      </c>
      <c r="T179" s="29">
        <v>0</v>
      </c>
      <c r="U179" s="29">
        <v>0</v>
      </c>
      <c r="V179" s="29">
        <v>0</v>
      </c>
      <c r="W179" s="29">
        <v>923.59</v>
      </c>
      <c r="X179" s="29">
        <f t="shared" si="79"/>
        <v>923.59</v>
      </c>
      <c r="Y179" s="29">
        <f t="shared" si="106"/>
        <v>923.59</v>
      </c>
      <c r="Z179" s="29">
        <f t="shared" si="112"/>
        <v>0</v>
      </c>
      <c r="AA179" s="29">
        <f t="shared" si="112"/>
        <v>0</v>
      </c>
      <c r="AB179" s="29">
        <f t="shared" si="112"/>
        <v>0</v>
      </c>
      <c r="AC179" s="31">
        <f t="shared" si="80"/>
        <v>0</v>
      </c>
      <c r="AD179" s="31">
        <f t="shared" si="81"/>
        <v>0</v>
      </c>
      <c r="AE179" s="31">
        <f t="shared" si="82"/>
        <v>0</v>
      </c>
      <c r="AF179" s="31">
        <f t="shared" si="83"/>
        <v>0</v>
      </c>
      <c r="AG179" s="31">
        <f t="shared" si="84"/>
        <v>0</v>
      </c>
      <c r="AH179" s="31">
        <f t="shared" si="85"/>
        <v>0</v>
      </c>
      <c r="AI179" s="31">
        <f t="shared" si="86"/>
        <v>0</v>
      </c>
      <c r="AJ179" s="31">
        <f t="shared" si="87"/>
        <v>0</v>
      </c>
      <c r="AK179" s="31">
        <f t="shared" si="88"/>
        <v>0</v>
      </c>
      <c r="AL179" s="31">
        <f t="shared" si="89"/>
        <v>0</v>
      </c>
      <c r="AM179" s="31">
        <f t="shared" si="90"/>
        <v>0</v>
      </c>
      <c r="AN179" s="31">
        <f t="shared" si="91"/>
        <v>441.33595462101204</v>
      </c>
      <c r="AO179" s="31">
        <f t="shared" si="92"/>
        <v>441.33595462101204</v>
      </c>
      <c r="AP179" s="29">
        <f t="shared" si="113"/>
        <v>441.33595462101204</v>
      </c>
      <c r="AQ179" s="29">
        <f t="shared" si="113"/>
        <v>0</v>
      </c>
      <c r="AR179" s="29">
        <f t="shared" si="113"/>
        <v>0</v>
      </c>
      <c r="AS179" s="29">
        <f t="shared" si="107"/>
        <v>0</v>
      </c>
      <c r="AT179" s="31">
        <f t="shared" si="93"/>
        <v>0</v>
      </c>
      <c r="AU179" s="31">
        <f t="shared" si="94"/>
        <v>0</v>
      </c>
      <c r="AV179" s="31">
        <f t="shared" si="95"/>
        <v>0</v>
      </c>
      <c r="AW179" s="31">
        <f t="shared" si="96"/>
        <v>0</v>
      </c>
      <c r="AX179" s="31">
        <f t="shared" si="97"/>
        <v>0</v>
      </c>
      <c r="AY179" s="31">
        <f t="shared" si="98"/>
        <v>0</v>
      </c>
      <c r="AZ179" s="31">
        <f t="shared" si="99"/>
        <v>0</v>
      </c>
      <c r="BA179" s="31">
        <f t="shared" si="100"/>
        <v>0</v>
      </c>
      <c r="BB179" s="31">
        <f t="shared" si="101"/>
        <v>0</v>
      </c>
      <c r="BC179" s="31">
        <f t="shared" si="102"/>
        <v>0</v>
      </c>
      <c r="BD179" s="31">
        <f t="shared" si="103"/>
        <v>0</v>
      </c>
      <c r="BE179" s="31">
        <f t="shared" si="104"/>
        <v>139.36750745707499</v>
      </c>
      <c r="BF179" s="31">
        <f t="shared" si="105"/>
        <v>139.36750745707499</v>
      </c>
      <c r="BG179" s="29">
        <f t="shared" si="111"/>
        <v>139.36750745707499</v>
      </c>
      <c r="BH179" s="29">
        <f t="shared" si="111"/>
        <v>0</v>
      </c>
      <c r="BI179" s="29">
        <f t="shared" si="111"/>
        <v>0</v>
      </c>
      <c r="BJ179" s="29">
        <f t="shared" si="111"/>
        <v>0</v>
      </c>
    </row>
    <row r="180" spans="1:62">
      <c r="A180" s="25" t="s">
        <v>186</v>
      </c>
      <c r="B180" s="25" t="s">
        <v>86</v>
      </c>
      <c r="C180" s="25" t="s">
        <v>96</v>
      </c>
      <c r="D180" s="25" t="s">
        <v>198</v>
      </c>
      <c r="E180" s="25" t="s">
        <v>42</v>
      </c>
      <c r="F180" s="25" t="s">
        <v>46</v>
      </c>
      <c r="G180" s="25" t="s">
        <v>56</v>
      </c>
      <c r="H180" s="25" t="s">
        <v>56</v>
      </c>
      <c r="I180" s="25">
        <v>2021</v>
      </c>
      <c r="J180" s="102">
        <v>0.65539999999999998</v>
      </c>
      <c r="K180" s="102">
        <v>0</v>
      </c>
      <c r="L180" s="29">
        <v>0</v>
      </c>
      <c r="M180" s="29">
        <v>0</v>
      </c>
      <c r="N180" s="29">
        <v>0</v>
      </c>
      <c r="O180" s="29">
        <v>0</v>
      </c>
      <c r="P180" s="29">
        <v>0</v>
      </c>
      <c r="Q180" s="29">
        <v>0</v>
      </c>
      <c r="R180" s="29">
        <v>0</v>
      </c>
      <c r="S180" s="29">
        <v>0</v>
      </c>
      <c r="T180" s="29">
        <v>0</v>
      </c>
      <c r="U180" s="29">
        <v>0</v>
      </c>
      <c r="V180" s="29">
        <v>21426.760000000002</v>
      </c>
      <c r="W180" s="29">
        <v>11421.949999999999</v>
      </c>
      <c r="X180" s="29">
        <f t="shared" si="79"/>
        <v>32848.71</v>
      </c>
      <c r="Y180" s="29">
        <f t="shared" si="106"/>
        <v>32848.71</v>
      </c>
      <c r="Z180" s="29">
        <f t="shared" si="112"/>
        <v>0</v>
      </c>
      <c r="AA180" s="29">
        <f t="shared" si="112"/>
        <v>0</v>
      </c>
      <c r="AB180" s="29">
        <f t="shared" si="112"/>
        <v>0</v>
      </c>
      <c r="AC180" s="31">
        <f t="shared" si="80"/>
        <v>0</v>
      </c>
      <c r="AD180" s="31">
        <f t="shared" si="81"/>
        <v>0</v>
      </c>
      <c r="AE180" s="31">
        <f t="shared" si="82"/>
        <v>0</v>
      </c>
      <c r="AF180" s="31">
        <f t="shared" si="83"/>
        <v>0</v>
      </c>
      <c r="AG180" s="31">
        <f t="shared" si="84"/>
        <v>0</v>
      </c>
      <c r="AH180" s="31">
        <f t="shared" si="85"/>
        <v>0</v>
      </c>
      <c r="AI180" s="31">
        <f t="shared" si="86"/>
        <v>0</v>
      </c>
      <c r="AJ180" s="31">
        <f t="shared" si="87"/>
        <v>0</v>
      </c>
      <c r="AK180" s="31">
        <f t="shared" si="88"/>
        <v>0</v>
      </c>
      <c r="AL180" s="31">
        <f t="shared" si="89"/>
        <v>0</v>
      </c>
      <c r="AM180" s="31">
        <f t="shared" si="90"/>
        <v>14043.098504000001</v>
      </c>
      <c r="AN180" s="31">
        <f t="shared" si="91"/>
        <v>7485.9460299999992</v>
      </c>
      <c r="AO180" s="31">
        <f t="shared" si="92"/>
        <v>21529.044534000001</v>
      </c>
      <c r="AP180" s="29">
        <f t="shared" si="113"/>
        <v>21529.044534000001</v>
      </c>
      <c r="AQ180" s="29">
        <f t="shared" si="113"/>
        <v>0</v>
      </c>
      <c r="AR180" s="29">
        <f t="shared" si="113"/>
        <v>0</v>
      </c>
      <c r="AS180" s="29">
        <f t="shared" si="107"/>
        <v>0</v>
      </c>
      <c r="AT180" s="31">
        <f t="shared" si="93"/>
        <v>0</v>
      </c>
      <c r="AU180" s="31">
        <f t="shared" si="94"/>
        <v>0</v>
      </c>
      <c r="AV180" s="31">
        <f t="shared" si="95"/>
        <v>0</v>
      </c>
      <c r="AW180" s="31">
        <f t="shared" si="96"/>
        <v>0</v>
      </c>
      <c r="AX180" s="31">
        <f t="shared" si="97"/>
        <v>0</v>
      </c>
      <c r="AY180" s="31">
        <f t="shared" si="98"/>
        <v>0</v>
      </c>
      <c r="AZ180" s="31">
        <f t="shared" si="99"/>
        <v>0</v>
      </c>
      <c r="BA180" s="31">
        <f t="shared" si="100"/>
        <v>0</v>
      </c>
      <c r="BB180" s="31">
        <f t="shared" si="101"/>
        <v>0</v>
      </c>
      <c r="BC180" s="31">
        <f t="shared" si="102"/>
        <v>0</v>
      </c>
      <c r="BD180" s="31">
        <f t="shared" si="103"/>
        <v>0</v>
      </c>
      <c r="BE180" s="31">
        <f t="shared" si="104"/>
        <v>0</v>
      </c>
      <c r="BF180" s="31">
        <f t="shared" si="105"/>
        <v>0</v>
      </c>
      <c r="BG180" s="29">
        <f t="shared" si="111"/>
        <v>0</v>
      </c>
      <c r="BH180" s="29">
        <f t="shared" si="111"/>
        <v>0</v>
      </c>
      <c r="BI180" s="29">
        <f t="shared" si="111"/>
        <v>0</v>
      </c>
      <c r="BJ180" s="29">
        <f t="shared" si="111"/>
        <v>0</v>
      </c>
    </row>
    <row r="181" spans="1:62">
      <c r="A181" s="25" t="s">
        <v>186</v>
      </c>
      <c r="B181" s="25" t="s">
        <v>86</v>
      </c>
      <c r="C181" s="25" t="s">
        <v>102</v>
      </c>
      <c r="D181" s="25" t="s">
        <v>196</v>
      </c>
      <c r="E181" s="25" t="s">
        <v>42</v>
      </c>
      <c r="F181" s="25" t="s">
        <v>46</v>
      </c>
      <c r="G181" s="25" t="s">
        <v>59</v>
      </c>
      <c r="H181" s="25" t="s">
        <v>59</v>
      </c>
      <c r="I181" s="25">
        <v>2021</v>
      </c>
      <c r="J181" s="102">
        <v>0.65539999999999998</v>
      </c>
      <c r="K181" s="102">
        <v>0</v>
      </c>
      <c r="L181" s="29">
        <v>0</v>
      </c>
      <c r="M181" s="29">
        <v>0</v>
      </c>
      <c r="N181" s="29">
        <v>0</v>
      </c>
      <c r="O181" s="29">
        <v>0</v>
      </c>
      <c r="P181" s="29">
        <v>0</v>
      </c>
      <c r="Q181" s="29">
        <v>0</v>
      </c>
      <c r="R181" s="29">
        <v>0</v>
      </c>
      <c r="S181" s="29">
        <v>0</v>
      </c>
      <c r="T181" s="29">
        <v>0</v>
      </c>
      <c r="U181" s="29">
        <v>0</v>
      </c>
      <c r="V181" s="29">
        <v>3288359.18</v>
      </c>
      <c r="W181" s="29">
        <v>3907.99</v>
      </c>
      <c r="X181" s="29">
        <f t="shared" si="79"/>
        <v>3292267.1700000004</v>
      </c>
      <c r="Y181" s="29">
        <f t="shared" si="106"/>
        <v>3292267.1700000004</v>
      </c>
      <c r="Z181" s="29">
        <f t="shared" si="112"/>
        <v>0</v>
      </c>
      <c r="AA181" s="29">
        <f t="shared" si="112"/>
        <v>0</v>
      </c>
      <c r="AB181" s="29">
        <f t="shared" si="112"/>
        <v>0</v>
      </c>
      <c r="AC181" s="31">
        <f t="shared" si="80"/>
        <v>0</v>
      </c>
      <c r="AD181" s="31">
        <f t="shared" si="81"/>
        <v>0</v>
      </c>
      <c r="AE181" s="31">
        <f t="shared" si="82"/>
        <v>0</v>
      </c>
      <c r="AF181" s="31">
        <f t="shared" si="83"/>
        <v>0</v>
      </c>
      <c r="AG181" s="31">
        <f t="shared" si="84"/>
        <v>0</v>
      </c>
      <c r="AH181" s="31">
        <f t="shared" si="85"/>
        <v>0</v>
      </c>
      <c r="AI181" s="31">
        <f t="shared" si="86"/>
        <v>0</v>
      </c>
      <c r="AJ181" s="31">
        <f t="shared" si="87"/>
        <v>0</v>
      </c>
      <c r="AK181" s="31">
        <f t="shared" si="88"/>
        <v>0</v>
      </c>
      <c r="AL181" s="31">
        <f t="shared" si="89"/>
        <v>0</v>
      </c>
      <c r="AM181" s="31">
        <f t="shared" si="90"/>
        <v>2155190.6065719998</v>
      </c>
      <c r="AN181" s="31">
        <f t="shared" si="91"/>
        <v>2561.2966459999998</v>
      </c>
      <c r="AO181" s="31">
        <f t="shared" si="92"/>
        <v>2157751.9032179997</v>
      </c>
      <c r="AP181" s="29">
        <f t="shared" si="113"/>
        <v>2157751.9032179997</v>
      </c>
      <c r="AQ181" s="29">
        <f t="shared" si="113"/>
        <v>0</v>
      </c>
      <c r="AR181" s="29">
        <f t="shared" si="113"/>
        <v>0</v>
      </c>
      <c r="AS181" s="29">
        <f t="shared" si="107"/>
        <v>0</v>
      </c>
      <c r="AT181" s="31">
        <f t="shared" si="93"/>
        <v>0</v>
      </c>
      <c r="AU181" s="31">
        <f t="shared" si="94"/>
        <v>0</v>
      </c>
      <c r="AV181" s="31">
        <f t="shared" si="95"/>
        <v>0</v>
      </c>
      <c r="AW181" s="31">
        <f t="shared" si="96"/>
        <v>0</v>
      </c>
      <c r="AX181" s="31">
        <f t="shared" si="97"/>
        <v>0</v>
      </c>
      <c r="AY181" s="31">
        <f t="shared" si="98"/>
        <v>0</v>
      </c>
      <c r="AZ181" s="31">
        <f t="shared" si="99"/>
        <v>0</v>
      </c>
      <c r="BA181" s="31">
        <f t="shared" si="100"/>
        <v>0</v>
      </c>
      <c r="BB181" s="31">
        <f t="shared" si="101"/>
        <v>0</v>
      </c>
      <c r="BC181" s="31">
        <f t="shared" si="102"/>
        <v>0</v>
      </c>
      <c r="BD181" s="31">
        <f t="shared" si="103"/>
        <v>0</v>
      </c>
      <c r="BE181" s="31">
        <f t="shared" si="104"/>
        <v>0</v>
      </c>
      <c r="BF181" s="31">
        <f t="shared" si="105"/>
        <v>0</v>
      </c>
      <c r="BG181" s="29">
        <f t="shared" si="111"/>
        <v>0</v>
      </c>
      <c r="BH181" s="29">
        <f t="shared" si="111"/>
        <v>0</v>
      </c>
      <c r="BI181" s="29">
        <f t="shared" si="111"/>
        <v>0</v>
      </c>
      <c r="BJ181" s="29">
        <f t="shared" si="111"/>
        <v>0</v>
      </c>
    </row>
    <row r="182" spans="1:62">
      <c r="A182" s="25" t="s">
        <v>135</v>
      </c>
      <c r="B182" s="25" t="s">
        <v>86</v>
      </c>
      <c r="C182" s="25" t="s">
        <v>102</v>
      </c>
      <c r="D182" s="25" t="s">
        <v>137</v>
      </c>
      <c r="E182" s="25" t="s">
        <v>42</v>
      </c>
      <c r="F182" s="25" t="s">
        <v>49</v>
      </c>
      <c r="G182" s="25" t="s">
        <v>61</v>
      </c>
      <c r="H182" s="25" t="s">
        <v>61</v>
      </c>
      <c r="I182" s="25">
        <v>2021</v>
      </c>
      <c r="J182" s="102">
        <v>0</v>
      </c>
      <c r="K182" s="102">
        <v>0</v>
      </c>
      <c r="L182" s="29">
        <v>0</v>
      </c>
      <c r="M182" s="29">
        <v>0</v>
      </c>
      <c r="N182" s="29">
        <v>0</v>
      </c>
      <c r="O182" s="29">
        <v>0</v>
      </c>
      <c r="P182" s="29">
        <v>0</v>
      </c>
      <c r="Q182" s="29">
        <v>0</v>
      </c>
      <c r="R182" s="29">
        <v>0</v>
      </c>
      <c r="S182" s="29">
        <v>0</v>
      </c>
      <c r="T182" s="29">
        <v>0</v>
      </c>
      <c r="U182" s="29">
        <v>1697.3400000000001</v>
      </c>
      <c r="V182" s="29">
        <v>0</v>
      </c>
      <c r="W182" s="29">
        <v>0</v>
      </c>
      <c r="X182" s="29">
        <f t="shared" si="79"/>
        <v>1697.3400000000001</v>
      </c>
      <c r="Y182" s="29">
        <f t="shared" si="106"/>
        <v>1697.3400000000001</v>
      </c>
      <c r="Z182" s="29">
        <f t="shared" si="112"/>
        <v>0</v>
      </c>
      <c r="AA182" s="29">
        <f t="shared" si="112"/>
        <v>0</v>
      </c>
      <c r="AB182" s="29">
        <f t="shared" si="112"/>
        <v>0</v>
      </c>
      <c r="AC182" s="31">
        <f t="shared" si="80"/>
        <v>0</v>
      </c>
      <c r="AD182" s="31">
        <f t="shared" si="81"/>
        <v>0</v>
      </c>
      <c r="AE182" s="31">
        <f t="shared" si="82"/>
        <v>0</v>
      </c>
      <c r="AF182" s="31">
        <f t="shared" si="83"/>
        <v>0</v>
      </c>
      <c r="AG182" s="31">
        <f t="shared" si="84"/>
        <v>0</v>
      </c>
      <c r="AH182" s="31">
        <f t="shared" si="85"/>
        <v>0</v>
      </c>
      <c r="AI182" s="31">
        <f t="shared" si="86"/>
        <v>0</v>
      </c>
      <c r="AJ182" s="31">
        <f t="shared" si="87"/>
        <v>0</v>
      </c>
      <c r="AK182" s="31">
        <f t="shared" si="88"/>
        <v>0</v>
      </c>
      <c r="AL182" s="31">
        <f t="shared" si="89"/>
        <v>0</v>
      </c>
      <c r="AM182" s="31">
        <f t="shared" si="90"/>
        <v>0</v>
      </c>
      <c r="AN182" s="31">
        <f t="shared" si="91"/>
        <v>0</v>
      </c>
      <c r="AO182" s="31">
        <f t="shared" si="92"/>
        <v>0</v>
      </c>
      <c r="AP182" s="29">
        <f t="shared" si="113"/>
        <v>0</v>
      </c>
      <c r="AQ182" s="29">
        <f t="shared" si="113"/>
        <v>0</v>
      </c>
      <c r="AR182" s="29">
        <f t="shared" si="113"/>
        <v>0</v>
      </c>
      <c r="AS182" s="29">
        <f t="shared" si="107"/>
        <v>0</v>
      </c>
      <c r="AT182" s="31">
        <f t="shared" si="93"/>
        <v>0</v>
      </c>
      <c r="AU182" s="31">
        <f t="shared" si="94"/>
        <v>0</v>
      </c>
      <c r="AV182" s="31">
        <f t="shared" si="95"/>
        <v>0</v>
      </c>
      <c r="AW182" s="31">
        <f t="shared" si="96"/>
        <v>0</v>
      </c>
      <c r="AX182" s="31">
        <f t="shared" si="97"/>
        <v>0</v>
      </c>
      <c r="AY182" s="31">
        <f t="shared" si="98"/>
        <v>0</v>
      </c>
      <c r="AZ182" s="31">
        <f t="shared" si="99"/>
        <v>0</v>
      </c>
      <c r="BA182" s="31">
        <f t="shared" si="100"/>
        <v>0</v>
      </c>
      <c r="BB182" s="31">
        <f t="shared" si="101"/>
        <v>0</v>
      </c>
      <c r="BC182" s="31">
        <f t="shared" si="102"/>
        <v>0</v>
      </c>
      <c r="BD182" s="31">
        <f t="shared" si="103"/>
        <v>0</v>
      </c>
      <c r="BE182" s="31">
        <f t="shared" si="104"/>
        <v>0</v>
      </c>
      <c r="BF182" s="31">
        <f t="shared" si="105"/>
        <v>0</v>
      </c>
      <c r="BG182" s="29">
        <f t="shared" si="111"/>
        <v>0</v>
      </c>
      <c r="BH182" s="29">
        <f t="shared" si="111"/>
        <v>0</v>
      </c>
      <c r="BI182" s="29">
        <f t="shared" si="111"/>
        <v>0</v>
      </c>
      <c r="BJ182" s="29">
        <f t="shared" si="111"/>
        <v>0</v>
      </c>
    </row>
    <row r="183" spans="1:62">
      <c r="A183" s="25" t="s">
        <v>135</v>
      </c>
      <c r="B183" s="25" t="s">
        <v>86</v>
      </c>
      <c r="C183" s="25" t="s">
        <v>102</v>
      </c>
      <c r="D183" s="25" t="s">
        <v>137</v>
      </c>
      <c r="E183" s="25" t="s">
        <v>42</v>
      </c>
      <c r="F183" s="25" t="s">
        <v>43</v>
      </c>
      <c r="G183" s="25" t="s">
        <v>61</v>
      </c>
      <c r="H183" s="25" t="s">
        <v>61</v>
      </c>
      <c r="I183" s="25">
        <v>2021</v>
      </c>
      <c r="J183" s="102">
        <v>1</v>
      </c>
      <c r="K183" s="102">
        <v>0</v>
      </c>
      <c r="L183" s="29">
        <v>0</v>
      </c>
      <c r="M183" s="29">
        <v>0</v>
      </c>
      <c r="N183" s="29">
        <v>0</v>
      </c>
      <c r="O183" s="29">
        <v>0</v>
      </c>
      <c r="P183" s="29">
        <v>0</v>
      </c>
      <c r="Q183" s="29">
        <v>0</v>
      </c>
      <c r="R183" s="29">
        <v>0</v>
      </c>
      <c r="S183" s="29">
        <v>0</v>
      </c>
      <c r="T183" s="29">
        <v>0</v>
      </c>
      <c r="U183" s="29">
        <v>658.5200000000001</v>
      </c>
      <c r="V183" s="29">
        <v>1670.01</v>
      </c>
      <c r="W183" s="29">
        <v>3522.13</v>
      </c>
      <c r="X183" s="29">
        <f t="shared" si="79"/>
        <v>5850.66</v>
      </c>
      <c r="Y183" s="29">
        <f t="shared" si="106"/>
        <v>5850.66</v>
      </c>
      <c r="Z183" s="29">
        <f t="shared" si="112"/>
        <v>0</v>
      </c>
      <c r="AA183" s="29">
        <f t="shared" si="112"/>
        <v>0</v>
      </c>
      <c r="AB183" s="29">
        <f t="shared" si="112"/>
        <v>0</v>
      </c>
      <c r="AC183" s="31">
        <f t="shared" si="80"/>
        <v>0</v>
      </c>
      <c r="AD183" s="31">
        <f t="shared" si="81"/>
        <v>0</v>
      </c>
      <c r="AE183" s="31">
        <f t="shared" si="82"/>
        <v>0</v>
      </c>
      <c r="AF183" s="31">
        <f t="shared" si="83"/>
        <v>0</v>
      </c>
      <c r="AG183" s="31">
        <f t="shared" si="84"/>
        <v>0</v>
      </c>
      <c r="AH183" s="31">
        <f t="shared" si="85"/>
        <v>0</v>
      </c>
      <c r="AI183" s="31">
        <f t="shared" si="86"/>
        <v>0</v>
      </c>
      <c r="AJ183" s="31">
        <f t="shared" si="87"/>
        <v>0</v>
      </c>
      <c r="AK183" s="31">
        <f t="shared" si="88"/>
        <v>0</v>
      </c>
      <c r="AL183" s="31">
        <f t="shared" si="89"/>
        <v>658.5200000000001</v>
      </c>
      <c r="AM183" s="31">
        <f t="shared" si="90"/>
        <v>1670.01</v>
      </c>
      <c r="AN183" s="31">
        <f t="shared" si="91"/>
        <v>3522.13</v>
      </c>
      <c r="AO183" s="31">
        <f t="shared" si="92"/>
        <v>5850.66</v>
      </c>
      <c r="AP183" s="29">
        <f t="shared" si="113"/>
        <v>5850.66</v>
      </c>
      <c r="AQ183" s="29">
        <f t="shared" si="113"/>
        <v>0</v>
      </c>
      <c r="AR183" s="29">
        <f t="shared" si="113"/>
        <v>0</v>
      </c>
      <c r="AS183" s="29">
        <f t="shared" si="107"/>
        <v>0</v>
      </c>
      <c r="AT183" s="31">
        <f t="shared" si="93"/>
        <v>0</v>
      </c>
      <c r="AU183" s="31">
        <f t="shared" si="94"/>
        <v>0</v>
      </c>
      <c r="AV183" s="31">
        <f t="shared" si="95"/>
        <v>0</v>
      </c>
      <c r="AW183" s="31">
        <f t="shared" si="96"/>
        <v>0</v>
      </c>
      <c r="AX183" s="31">
        <f t="shared" si="97"/>
        <v>0</v>
      </c>
      <c r="AY183" s="31">
        <f t="shared" si="98"/>
        <v>0</v>
      </c>
      <c r="AZ183" s="31">
        <f t="shared" si="99"/>
        <v>0</v>
      </c>
      <c r="BA183" s="31">
        <f t="shared" si="100"/>
        <v>0</v>
      </c>
      <c r="BB183" s="31">
        <f t="shared" si="101"/>
        <v>0</v>
      </c>
      <c r="BC183" s="31">
        <f t="shared" si="102"/>
        <v>0</v>
      </c>
      <c r="BD183" s="31">
        <f t="shared" si="103"/>
        <v>0</v>
      </c>
      <c r="BE183" s="31">
        <f t="shared" si="104"/>
        <v>0</v>
      </c>
      <c r="BF183" s="31">
        <f t="shared" si="105"/>
        <v>0</v>
      </c>
      <c r="BG183" s="29">
        <f t="shared" si="111"/>
        <v>0</v>
      </c>
      <c r="BH183" s="29">
        <f t="shared" si="111"/>
        <v>0</v>
      </c>
      <c r="BI183" s="29">
        <f t="shared" si="111"/>
        <v>0</v>
      </c>
      <c r="BJ183" s="29">
        <f t="shared" si="111"/>
        <v>0</v>
      </c>
    </row>
    <row r="184" spans="1:62">
      <c r="A184" s="25" t="s">
        <v>135</v>
      </c>
      <c r="B184" s="25" t="s">
        <v>91</v>
      </c>
      <c r="C184" s="25" t="s">
        <v>91</v>
      </c>
      <c r="D184" s="25" t="s">
        <v>157</v>
      </c>
      <c r="E184" s="25" t="s">
        <v>42</v>
      </c>
      <c r="F184" s="25" t="s">
        <v>46</v>
      </c>
      <c r="G184" s="25" t="s">
        <v>54</v>
      </c>
      <c r="H184" s="25" t="s">
        <v>54</v>
      </c>
      <c r="I184" s="25">
        <v>2021</v>
      </c>
      <c r="J184" s="102">
        <v>0.65539999999999998</v>
      </c>
      <c r="K184" s="102">
        <v>0</v>
      </c>
      <c r="L184" s="29">
        <v>0</v>
      </c>
      <c r="M184" s="29">
        <v>0</v>
      </c>
      <c r="N184" s="29">
        <v>0</v>
      </c>
      <c r="O184" s="29">
        <v>0</v>
      </c>
      <c r="P184" s="29">
        <v>0</v>
      </c>
      <c r="Q184" s="29">
        <v>0</v>
      </c>
      <c r="R184" s="29">
        <v>0</v>
      </c>
      <c r="S184" s="29">
        <v>0</v>
      </c>
      <c r="T184" s="29">
        <v>0</v>
      </c>
      <c r="U184" s="29">
        <v>30312.79</v>
      </c>
      <c r="V184" s="29">
        <v>0</v>
      </c>
      <c r="W184" s="29">
        <v>0</v>
      </c>
      <c r="X184" s="29">
        <f t="shared" si="79"/>
        <v>30312.79</v>
      </c>
      <c r="Y184" s="29">
        <f t="shared" si="106"/>
        <v>30312.79</v>
      </c>
      <c r="Z184" s="29">
        <f t="shared" si="112"/>
        <v>0</v>
      </c>
      <c r="AA184" s="29">
        <f t="shared" si="112"/>
        <v>0</v>
      </c>
      <c r="AB184" s="29">
        <f t="shared" si="112"/>
        <v>0</v>
      </c>
      <c r="AC184" s="31">
        <f t="shared" si="80"/>
        <v>0</v>
      </c>
      <c r="AD184" s="31">
        <f t="shared" si="81"/>
        <v>0</v>
      </c>
      <c r="AE184" s="31">
        <f t="shared" si="82"/>
        <v>0</v>
      </c>
      <c r="AF184" s="31">
        <f t="shared" si="83"/>
        <v>0</v>
      </c>
      <c r="AG184" s="31">
        <f t="shared" si="84"/>
        <v>0</v>
      </c>
      <c r="AH184" s="31">
        <f t="shared" si="85"/>
        <v>0</v>
      </c>
      <c r="AI184" s="31">
        <f t="shared" si="86"/>
        <v>0</v>
      </c>
      <c r="AJ184" s="31">
        <f t="shared" si="87"/>
        <v>0</v>
      </c>
      <c r="AK184" s="31">
        <f t="shared" si="88"/>
        <v>0</v>
      </c>
      <c r="AL184" s="31">
        <f t="shared" si="89"/>
        <v>19867.002565999999</v>
      </c>
      <c r="AM184" s="31">
        <f t="shared" si="90"/>
        <v>0</v>
      </c>
      <c r="AN184" s="31">
        <f t="shared" si="91"/>
        <v>0</v>
      </c>
      <c r="AO184" s="31">
        <f t="shared" si="92"/>
        <v>19867.002565999999</v>
      </c>
      <c r="AP184" s="29">
        <f t="shared" si="113"/>
        <v>19867.002565999999</v>
      </c>
      <c r="AQ184" s="29">
        <f t="shared" si="113"/>
        <v>0</v>
      </c>
      <c r="AR184" s="29">
        <f t="shared" si="113"/>
        <v>0</v>
      </c>
      <c r="AS184" s="29">
        <f t="shared" si="107"/>
        <v>0</v>
      </c>
      <c r="AT184" s="31">
        <f t="shared" si="93"/>
        <v>0</v>
      </c>
      <c r="AU184" s="31">
        <f t="shared" si="94"/>
        <v>0</v>
      </c>
      <c r="AV184" s="31">
        <f t="shared" si="95"/>
        <v>0</v>
      </c>
      <c r="AW184" s="31">
        <f t="shared" si="96"/>
        <v>0</v>
      </c>
      <c r="AX184" s="31">
        <f t="shared" si="97"/>
        <v>0</v>
      </c>
      <c r="AY184" s="31">
        <f t="shared" si="98"/>
        <v>0</v>
      </c>
      <c r="AZ184" s="31">
        <f t="shared" si="99"/>
        <v>0</v>
      </c>
      <c r="BA184" s="31">
        <f t="shared" si="100"/>
        <v>0</v>
      </c>
      <c r="BB184" s="31">
        <f t="shared" si="101"/>
        <v>0</v>
      </c>
      <c r="BC184" s="31">
        <f t="shared" si="102"/>
        <v>0</v>
      </c>
      <c r="BD184" s="31">
        <f t="shared" si="103"/>
        <v>0</v>
      </c>
      <c r="BE184" s="31">
        <f t="shared" si="104"/>
        <v>0</v>
      </c>
      <c r="BF184" s="31">
        <f t="shared" si="105"/>
        <v>0</v>
      </c>
      <c r="BG184" s="29">
        <f t="shared" si="111"/>
        <v>0</v>
      </c>
      <c r="BH184" s="29">
        <f t="shared" si="111"/>
        <v>0</v>
      </c>
      <c r="BI184" s="29">
        <f t="shared" si="111"/>
        <v>0</v>
      </c>
      <c r="BJ184" s="29">
        <f t="shared" si="111"/>
        <v>0</v>
      </c>
    </row>
    <row r="185" spans="1:62">
      <c r="A185" s="25" t="s">
        <v>135</v>
      </c>
      <c r="B185" s="25" t="s">
        <v>91</v>
      </c>
      <c r="C185" s="25" t="s">
        <v>91</v>
      </c>
      <c r="D185" s="25" t="s">
        <v>157</v>
      </c>
      <c r="E185" s="25" t="s">
        <v>42</v>
      </c>
      <c r="F185" s="25" t="s">
        <v>46</v>
      </c>
      <c r="G185" s="25" t="s">
        <v>55</v>
      </c>
      <c r="H185" s="25" t="s">
        <v>55</v>
      </c>
      <c r="I185" s="25">
        <v>2021</v>
      </c>
      <c r="J185" s="102">
        <v>0.65539999999999998</v>
      </c>
      <c r="K185" s="102">
        <v>0</v>
      </c>
      <c r="L185" s="29">
        <v>0</v>
      </c>
      <c r="M185" s="29">
        <v>0</v>
      </c>
      <c r="N185" s="29">
        <v>0</v>
      </c>
      <c r="O185" s="29">
        <v>0</v>
      </c>
      <c r="P185" s="29">
        <v>0</v>
      </c>
      <c r="Q185" s="29">
        <v>0</v>
      </c>
      <c r="R185" s="29">
        <v>0</v>
      </c>
      <c r="S185" s="29">
        <v>0</v>
      </c>
      <c r="T185" s="29">
        <v>0</v>
      </c>
      <c r="U185" s="29">
        <v>-30312.790000000095</v>
      </c>
      <c r="V185" s="29">
        <v>809110.11</v>
      </c>
      <c r="W185" s="29">
        <v>320995.39999999997</v>
      </c>
      <c r="X185" s="29">
        <f t="shared" si="79"/>
        <v>1099792.7199999997</v>
      </c>
      <c r="Y185" s="29">
        <f t="shared" si="106"/>
        <v>1099792.7199999997</v>
      </c>
      <c r="Z185" s="29">
        <f t="shared" si="112"/>
        <v>0</v>
      </c>
      <c r="AA185" s="29">
        <f t="shared" si="112"/>
        <v>0</v>
      </c>
      <c r="AB185" s="29">
        <f t="shared" si="112"/>
        <v>0</v>
      </c>
      <c r="AC185" s="31">
        <f t="shared" si="80"/>
        <v>0</v>
      </c>
      <c r="AD185" s="31">
        <f t="shared" si="81"/>
        <v>0</v>
      </c>
      <c r="AE185" s="31">
        <f t="shared" si="82"/>
        <v>0</v>
      </c>
      <c r="AF185" s="31">
        <f t="shared" si="83"/>
        <v>0</v>
      </c>
      <c r="AG185" s="31">
        <f t="shared" si="84"/>
        <v>0</v>
      </c>
      <c r="AH185" s="31">
        <f t="shared" si="85"/>
        <v>0</v>
      </c>
      <c r="AI185" s="31">
        <f t="shared" si="86"/>
        <v>0</v>
      </c>
      <c r="AJ185" s="31">
        <f t="shared" si="87"/>
        <v>0</v>
      </c>
      <c r="AK185" s="31">
        <f t="shared" si="88"/>
        <v>0</v>
      </c>
      <c r="AL185" s="31">
        <f t="shared" si="89"/>
        <v>-19867.002566000061</v>
      </c>
      <c r="AM185" s="31">
        <f t="shared" si="90"/>
        <v>530290.76609399996</v>
      </c>
      <c r="AN185" s="31">
        <f t="shared" si="91"/>
        <v>210380.38515999998</v>
      </c>
      <c r="AO185" s="31">
        <f t="shared" si="92"/>
        <v>720804.14868799993</v>
      </c>
      <c r="AP185" s="29">
        <f t="shared" si="113"/>
        <v>720804.14868799993</v>
      </c>
      <c r="AQ185" s="29">
        <f t="shared" si="113"/>
        <v>0</v>
      </c>
      <c r="AR185" s="29">
        <f t="shared" si="113"/>
        <v>0</v>
      </c>
      <c r="AS185" s="29">
        <f t="shared" si="107"/>
        <v>0</v>
      </c>
      <c r="AT185" s="31">
        <f t="shared" si="93"/>
        <v>0</v>
      </c>
      <c r="AU185" s="31">
        <f t="shared" si="94"/>
        <v>0</v>
      </c>
      <c r="AV185" s="31">
        <f t="shared" si="95"/>
        <v>0</v>
      </c>
      <c r="AW185" s="31">
        <f t="shared" si="96"/>
        <v>0</v>
      </c>
      <c r="AX185" s="31">
        <f t="shared" si="97"/>
        <v>0</v>
      </c>
      <c r="AY185" s="31">
        <f t="shared" si="98"/>
        <v>0</v>
      </c>
      <c r="AZ185" s="31">
        <f t="shared" si="99"/>
        <v>0</v>
      </c>
      <c r="BA185" s="31">
        <f t="shared" si="100"/>
        <v>0</v>
      </c>
      <c r="BB185" s="31">
        <f t="shared" si="101"/>
        <v>0</v>
      </c>
      <c r="BC185" s="31">
        <f t="shared" si="102"/>
        <v>0</v>
      </c>
      <c r="BD185" s="31">
        <f t="shared" si="103"/>
        <v>0</v>
      </c>
      <c r="BE185" s="31">
        <f t="shared" si="104"/>
        <v>0</v>
      </c>
      <c r="BF185" s="31">
        <f t="shared" si="105"/>
        <v>0</v>
      </c>
      <c r="BG185" s="29">
        <f t="shared" si="111"/>
        <v>0</v>
      </c>
      <c r="BH185" s="29">
        <f t="shared" si="111"/>
        <v>0</v>
      </c>
      <c r="BI185" s="29">
        <f t="shared" si="111"/>
        <v>0</v>
      </c>
      <c r="BJ185" s="29">
        <f t="shared" si="111"/>
        <v>0</v>
      </c>
    </row>
    <row r="186" spans="1:62">
      <c r="A186" s="25" t="s">
        <v>135</v>
      </c>
      <c r="B186" s="25" t="s">
        <v>128</v>
      </c>
      <c r="C186" s="25" t="s">
        <v>129</v>
      </c>
      <c r="D186" s="25" t="s">
        <v>130</v>
      </c>
      <c r="E186" s="25" t="s">
        <v>44</v>
      </c>
      <c r="F186" s="25" t="s">
        <v>45</v>
      </c>
      <c r="G186" s="25" t="s">
        <v>54</v>
      </c>
      <c r="H186" s="25" t="s">
        <v>54</v>
      </c>
      <c r="I186" s="25">
        <v>2021</v>
      </c>
      <c r="J186" s="102">
        <v>0.47784834680000005</v>
      </c>
      <c r="K186" s="102">
        <v>0.15089759249999998</v>
      </c>
      <c r="L186" s="29">
        <v>0</v>
      </c>
      <c r="M186" s="29">
        <v>0</v>
      </c>
      <c r="N186" s="29">
        <v>0</v>
      </c>
      <c r="O186" s="29">
        <v>0</v>
      </c>
      <c r="P186" s="29">
        <v>0</v>
      </c>
      <c r="Q186" s="29">
        <v>0</v>
      </c>
      <c r="R186" s="29">
        <v>0</v>
      </c>
      <c r="S186" s="29">
        <v>0</v>
      </c>
      <c r="T186" s="29">
        <v>0</v>
      </c>
      <c r="U186" s="29">
        <v>0.12</v>
      </c>
      <c r="V186" s="29">
        <v>0</v>
      </c>
      <c r="W186" s="29">
        <v>-360.10999999998603</v>
      </c>
      <c r="X186" s="29">
        <f t="shared" si="79"/>
        <v>-359.98999999998603</v>
      </c>
      <c r="Y186" s="29">
        <f t="shared" si="106"/>
        <v>-359.98999999998603</v>
      </c>
      <c r="Z186" s="29">
        <f t="shared" si="112"/>
        <v>0</v>
      </c>
      <c r="AA186" s="29">
        <f t="shared" si="112"/>
        <v>0</v>
      </c>
      <c r="AB186" s="29">
        <f t="shared" si="112"/>
        <v>0</v>
      </c>
      <c r="AC186" s="31">
        <f t="shared" si="80"/>
        <v>0</v>
      </c>
      <c r="AD186" s="31">
        <f t="shared" si="81"/>
        <v>0</v>
      </c>
      <c r="AE186" s="31">
        <f t="shared" si="82"/>
        <v>0</v>
      </c>
      <c r="AF186" s="31">
        <f t="shared" si="83"/>
        <v>0</v>
      </c>
      <c r="AG186" s="31">
        <f t="shared" si="84"/>
        <v>0</v>
      </c>
      <c r="AH186" s="31">
        <f t="shared" si="85"/>
        <v>0</v>
      </c>
      <c r="AI186" s="31">
        <f t="shared" si="86"/>
        <v>0</v>
      </c>
      <c r="AJ186" s="31">
        <f t="shared" si="87"/>
        <v>0</v>
      </c>
      <c r="AK186" s="31">
        <f t="shared" si="88"/>
        <v>0</v>
      </c>
      <c r="AL186" s="31">
        <f t="shared" si="89"/>
        <v>5.7341801616000006E-2</v>
      </c>
      <c r="AM186" s="31">
        <f t="shared" si="90"/>
        <v>0</v>
      </c>
      <c r="AN186" s="31">
        <f t="shared" si="91"/>
        <v>-172.07796816614135</v>
      </c>
      <c r="AO186" s="31">
        <f t="shared" si="92"/>
        <v>-172.02062636452536</v>
      </c>
      <c r="AP186" s="29">
        <f t="shared" si="113"/>
        <v>-172.02062636452536</v>
      </c>
      <c r="AQ186" s="29">
        <f t="shared" si="113"/>
        <v>0</v>
      </c>
      <c r="AR186" s="29">
        <f t="shared" si="113"/>
        <v>0</v>
      </c>
      <c r="AS186" s="29">
        <f t="shared" si="107"/>
        <v>0</v>
      </c>
      <c r="AT186" s="31">
        <f t="shared" si="93"/>
        <v>0</v>
      </c>
      <c r="AU186" s="31">
        <f t="shared" si="94"/>
        <v>0</v>
      </c>
      <c r="AV186" s="31">
        <f t="shared" si="95"/>
        <v>0</v>
      </c>
      <c r="AW186" s="31">
        <f t="shared" si="96"/>
        <v>0</v>
      </c>
      <c r="AX186" s="31">
        <f t="shared" si="97"/>
        <v>0</v>
      </c>
      <c r="AY186" s="31">
        <f t="shared" si="98"/>
        <v>0</v>
      </c>
      <c r="AZ186" s="31">
        <f t="shared" si="99"/>
        <v>0</v>
      </c>
      <c r="BA186" s="31">
        <f t="shared" si="100"/>
        <v>0</v>
      </c>
      <c r="BB186" s="31">
        <f t="shared" si="101"/>
        <v>0</v>
      </c>
      <c r="BC186" s="31">
        <f t="shared" si="102"/>
        <v>1.8107711099999996E-2</v>
      </c>
      <c r="BD186" s="31">
        <f t="shared" si="103"/>
        <v>0</v>
      </c>
      <c r="BE186" s="31">
        <f t="shared" si="104"/>
        <v>-54.339732035172887</v>
      </c>
      <c r="BF186" s="31">
        <f t="shared" si="105"/>
        <v>-54.321624324072886</v>
      </c>
      <c r="BG186" s="29">
        <f t="shared" si="111"/>
        <v>-54.321624324072886</v>
      </c>
      <c r="BH186" s="29">
        <f t="shared" si="111"/>
        <v>0</v>
      </c>
      <c r="BI186" s="29">
        <f t="shared" si="111"/>
        <v>0</v>
      </c>
      <c r="BJ186" s="29">
        <f t="shared" si="111"/>
        <v>0</v>
      </c>
    </row>
    <row r="187" spans="1:62">
      <c r="A187" s="25" t="s">
        <v>135</v>
      </c>
      <c r="B187" s="25" t="s">
        <v>128</v>
      </c>
      <c r="C187" s="25" t="s">
        <v>129</v>
      </c>
      <c r="D187" s="25" t="s">
        <v>130</v>
      </c>
      <c r="E187" s="25" t="s">
        <v>42</v>
      </c>
      <c r="F187" s="25" t="s">
        <v>46</v>
      </c>
      <c r="G187" s="25" t="s">
        <v>54</v>
      </c>
      <c r="H187" s="25" t="s">
        <v>54</v>
      </c>
      <c r="I187" s="25">
        <v>2021</v>
      </c>
      <c r="J187" s="102">
        <v>0.65539999999999998</v>
      </c>
      <c r="K187" s="102">
        <v>0</v>
      </c>
      <c r="L187" s="29">
        <v>0</v>
      </c>
      <c r="M187" s="29">
        <v>0</v>
      </c>
      <c r="N187" s="29">
        <v>0</v>
      </c>
      <c r="O187" s="29">
        <v>0</v>
      </c>
      <c r="P187" s="29">
        <v>0</v>
      </c>
      <c r="Q187" s="29">
        <v>0</v>
      </c>
      <c r="R187" s="29">
        <v>0</v>
      </c>
      <c r="S187" s="29">
        <v>0</v>
      </c>
      <c r="T187" s="29">
        <v>0</v>
      </c>
      <c r="U187" s="29">
        <v>-0.16</v>
      </c>
      <c r="V187" s="29">
        <v>0</v>
      </c>
      <c r="W187" s="29">
        <v>385.77</v>
      </c>
      <c r="X187" s="29">
        <f t="shared" si="79"/>
        <v>385.60999999999996</v>
      </c>
      <c r="Y187" s="29">
        <f t="shared" si="106"/>
        <v>385.60999999999996</v>
      </c>
      <c r="Z187" s="29">
        <f t="shared" si="112"/>
        <v>0</v>
      </c>
      <c r="AA187" s="29">
        <f t="shared" si="112"/>
        <v>0</v>
      </c>
      <c r="AB187" s="29">
        <f t="shared" si="112"/>
        <v>0</v>
      </c>
      <c r="AC187" s="31">
        <f t="shared" si="80"/>
        <v>0</v>
      </c>
      <c r="AD187" s="31">
        <f t="shared" si="81"/>
        <v>0</v>
      </c>
      <c r="AE187" s="31">
        <f t="shared" si="82"/>
        <v>0</v>
      </c>
      <c r="AF187" s="31">
        <f t="shared" si="83"/>
        <v>0</v>
      </c>
      <c r="AG187" s="31">
        <f t="shared" si="84"/>
        <v>0</v>
      </c>
      <c r="AH187" s="31">
        <f t="shared" si="85"/>
        <v>0</v>
      </c>
      <c r="AI187" s="31">
        <f t="shared" si="86"/>
        <v>0</v>
      </c>
      <c r="AJ187" s="31">
        <f t="shared" si="87"/>
        <v>0</v>
      </c>
      <c r="AK187" s="31">
        <f t="shared" si="88"/>
        <v>0</v>
      </c>
      <c r="AL187" s="31">
        <f t="shared" si="89"/>
        <v>-0.104864</v>
      </c>
      <c r="AM187" s="31">
        <f t="shared" si="90"/>
        <v>0</v>
      </c>
      <c r="AN187" s="31">
        <f t="shared" si="91"/>
        <v>252.83365799999999</v>
      </c>
      <c r="AO187" s="31">
        <f t="shared" si="92"/>
        <v>252.72879399999999</v>
      </c>
      <c r="AP187" s="29">
        <f t="shared" si="113"/>
        <v>252.72879399999999</v>
      </c>
      <c r="AQ187" s="29">
        <f t="shared" si="113"/>
        <v>0</v>
      </c>
      <c r="AR187" s="29">
        <f t="shared" si="113"/>
        <v>0</v>
      </c>
      <c r="AS187" s="29">
        <f t="shared" si="107"/>
        <v>0</v>
      </c>
      <c r="AT187" s="31">
        <f t="shared" si="93"/>
        <v>0</v>
      </c>
      <c r="AU187" s="31">
        <f t="shared" si="94"/>
        <v>0</v>
      </c>
      <c r="AV187" s="31">
        <f t="shared" si="95"/>
        <v>0</v>
      </c>
      <c r="AW187" s="31">
        <f t="shared" si="96"/>
        <v>0</v>
      </c>
      <c r="AX187" s="31">
        <f t="shared" si="97"/>
        <v>0</v>
      </c>
      <c r="AY187" s="31">
        <f t="shared" si="98"/>
        <v>0</v>
      </c>
      <c r="AZ187" s="31">
        <f t="shared" si="99"/>
        <v>0</v>
      </c>
      <c r="BA187" s="31">
        <f t="shared" si="100"/>
        <v>0</v>
      </c>
      <c r="BB187" s="31">
        <f t="shared" si="101"/>
        <v>0</v>
      </c>
      <c r="BC187" s="31">
        <f t="shared" si="102"/>
        <v>0</v>
      </c>
      <c r="BD187" s="31">
        <f t="shared" si="103"/>
        <v>0</v>
      </c>
      <c r="BE187" s="31">
        <f t="shared" si="104"/>
        <v>0</v>
      </c>
      <c r="BF187" s="31">
        <f t="shared" si="105"/>
        <v>0</v>
      </c>
      <c r="BG187" s="29">
        <f t="shared" si="111"/>
        <v>0</v>
      </c>
      <c r="BH187" s="29">
        <f t="shared" si="111"/>
        <v>0</v>
      </c>
      <c r="BI187" s="29">
        <f t="shared" si="111"/>
        <v>0</v>
      </c>
      <c r="BJ187" s="29">
        <f t="shared" si="111"/>
        <v>0</v>
      </c>
    </row>
    <row r="188" spans="1:62">
      <c r="A188" s="25" t="s">
        <v>186</v>
      </c>
      <c r="B188" s="25" t="s">
        <v>95</v>
      </c>
      <c r="C188" s="25" t="s">
        <v>102</v>
      </c>
      <c r="D188" s="25" t="s">
        <v>205</v>
      </c>
      <c r="E188" s="25" t="s">
        <v>42</v>
      </c>
      <c r="F188" s="25" t="s">
        <v>46</v>
      </c>
      <c r="G188" s="25" t="s">
        <v>54</v>
      </c>
      <c r="H188" s="25" t="s">
        <v>54</v>
      </c>
      <c r="I188" s="25">
        <v>2021</v>
      </c>
      <c r="J188" s="102">
        <v>0.65539999999999998</v>
      </c>
      <c r="K188" s="102">
        <v>0</v>
      </c>
      <c r="L188" s="29">
        <v>0</v>
      </c>
      <c r="M188" s="29">
        <v>0</v>
      </c>
      <c r="N188" s="29">
        <v>0</v>
      </c>
      <c r="O188" s="29">
        <v>0</v>
      </c>
      <c r="P188" s="29">
        <v>0</v>
      </c>
      <c r="Q188" s="29">
        <v>0</v>
      </c>
      <c r="R188" s="29">
        <v>0</v>
      </c>
      <c r="S188" s="29">
        <v>0</v>
      </c>
      <c r="T188" s="29">
        <v>0</v>
      </c>
      <c r="U188" s="29">
        <v>0</v>
      </c>
      <c r="V188" s="29">
        <v>0</v>
      </c>
      <c r="W188" s="29">
        <v>56847.15</v>
      </c>
      <c r="X188" s="29">
        <f t="shared" si="79"/>
        <v>56847.15</v>
      </c>
      <c r="Y188" s="29">
        <f t="shared" si="106"/>
        <v>56847.15</v>
      </c>
      <c r="Z188" s="29">
        <f t="shared" si="112"/>
        <v>0</v>
      </c>
      <c r="AA188" s="29">
        <f t="shared" si="112"/>
        <v>0</v>
      </c>
      <c r="AB188" s="29">
        <f t="shared" si="112"/>
        <v>0</v>
      </c>
      <c r="AC188" s="31">
        <f t="shared" si="80"/>
        <v>0</v>
      </c>
      <c r="AD188" s="31">
        <f t="shared" si="81"/>
        <v>0</v>
      </c>
      <c r="AE188" s="31">
        <f t="shared" si="82"/>
        <v>0</v>
      </c>
      <c r="AF188" s="31">
        <f t="shared" si="83"/>
        <v>0</v>
      </c>
      <c r="AG188" s="31">
        <f t="shared" si="84"/>
        <v>0</v>
      </c>
      <c r="AH188" s="31">
        <f t="shared" si="85"/>
        <v>0</v>
      </c>
      <c r="AI188" s="31">
        <f t="shared" si="86"/>
        <v>0</v>
      </c>
      <c r="AJ188" s="31">
        <f t="shared" si="87"/>
        <v>0</v>
      </c>
      <c r="AK188" s="31">
        <f t="shared" si="88"/>
        <v>0</v>
      </c>
      <c r="AL188" s="31">
        <f t="shared" si="89"/>
        <v>0</v>
      </c>
      <c r="AM188" s="31">
        <f t="shared" si="90"/>
        <v>0</v>
      </c>
      <c r="AN188" s="31">
        <f t="shared" si="91"/>
        <v>37257.622109999997</v>
      </c>
      <c r="AO188" s="31">
        <f t="shared" si="92"/>
        <v>37257.622109999997</v>
      </c>
      <c r="AP188" s="29">
        <f t="shared" si="113"/>
        <v>37257.622109999997</v>
      </c>
      <c r="AQ188" s="29">
        <f t="shared" si="113"/>
        <v>0</v>
      </c>
      <c r="AR188" s="29">
        <f t="shared" si="113"/>
        <v>0</v>
      </c>
      <c r="AS188" s="29">
        <f t="shared" si="107"/>
        <v>0</v>
      </c>
      <c r="AT188" s="31">
        <f t="shared" si="93"/>
        <v>0</v>
      </c>
      <c r="AU188" s="31">
        <f t="shared" si="94"/>
        <v>0</v>
      </c>
      <c r="AV188" s="31">
        <f t="shared" si="95"/>
        <v>0</v>
      </c>
      <c r="AW188" s="31">
        <f t="shared" si="96"/>
        <v>0</v>
      </c>
      <c r="AX188" s="31">
        <f t="shared" si="97"/>
        <v>0</v>
      </c>
      <c r="AY188" s="31">
        <f t="shared" si="98"/>
        <v>0</v>
      </c>
      <c r="AZ188" s="31">
        <f t="shared" si="99"/>
        <v>0</v>
      </c>
      <c r="BA188" s="31">
        <f t="shared" si="100"/>
        <v>0</v>
      </c>
      <c r="BB188" s="31">
        <f t="shared" si="101"/>
        <v>0</v>
      </c>
      <c r="BC188" s="31">
        <f t="shared" si="102"/>
        <v>0</v>
      </c>
      <c r="BD188" s="31">
        <f t="shared" si="103"/>
        <v>0</v>
      </c>
      <c r="BE188" s="31">
        <f t="shared" si="104"/>
        <v>0</v>
      </c>
      <c r="BF188" s="31">
        <f t="shared" si="105"/>
        <v>0</v>
      </c>
      <c r="BG188" s="29">
        <f t="shared" ref="BG188:BJ207" si="114">SUMIF($I188,BG$5,$BF188)</f>
        <v>0</v>
      </c>
      <c r="BH188" s="29">
        <f t="shared" si="114"/>
        <v>0</v>
      </c>
      <c r="BI188" s="29">
        <f t="shared" si="114"/>
        <v>0</v>
      </c>
      <c r="BJ188" s="29">
        <f t="shared" si="114"/>
        <v>0</v>
      </c>
    </row>
    <row r="189" spans="1:62">
      <c r="A189" s="25" t="s">
        <v>186</v>
      </c>
      <c r="B189" s="25" t="s">
        <v>95</v>
      </c>
      <c r="C189" s="25" t="s">
        <v>102</v>
      </c>
      <c r="D189" s="25" t="s">
        <v>205</v>
      </c>
      <c r="E189" s="25" t="s">
        <v>42</v>
      </c>
      <c r="F189" s="25" t="s">
        <v>46</v>
      </c>
      <c r="G189" s="25" t="s">
        <v>55</v>
      </c>
      <c r="H189" s="25" t="s">
        <v>55</v>
      </c>
      <c r="I189" s="25">
        <v>2021</v>
      </c>
      <c r="J189" s="102">
        <v>0.65539999999999998</v>
      </c>
      <c r="K189" s="102">
        <v>0</v>
      </c>
      <c r="L189" s="29">
        <v>0</v>
      </c>
      <c r="M189" s="29">
        <v>0</v>
      </c>
      <c r="N189" s="29">
        <v>0</v>
      </c>
      <c r="O189" s="29">
        <v>0</v>
      </c>
      <c r="P189" s="29">
        <v>0</v>
      </c>
      <c r="Q189" s="29">
        <v>0</v>
      </c>
      <c r="R189" s="29">
        <v>0</v>
      </c>
      <c r="S189" s="29">
        <v>0</v>
      </c>
      <c r="T189" s="29">
        <v>0</v>
      </c>
      <c r="U189" s="29">
        <v>0</v>
      </c>
      <c r="V189" s="29">
        <v>0</v>
      </c>
      <c r="W189" s="29">
        <v>121718.8</v>
      </c>
      <c r="X189" s="29">
        <f t="shared" si="79"/>
        <v>121718.8</v>
      </c>
      <c r="Y189" s="29">
        <f t="shared" si="106"/>
        <v>121718.8</v>
      </c>
      <c r="Z189" s="29">
        <f t="shared" ref="Z189:AB207" si="115">SUMIF($I189,Z$5,$X189)</f>
        <v>0</v>
      </c>
      <c r="AA189" s="29">
        <f t="shared" si="115"/>
        <v>0</v>
      </c>
      <c r="AB189" s="29">
        <f t="shared" si="115"/>
        <v>0</v>
      </c>
      <c r="AC189" s="31">
        <f t="shared" si="80"/>
        <v>0</v>
      </c>
      <c r="AD189" s="31">
        <f t="shared" si="81"/>
        <v>0</v>
      </c>
      <c r="AE189" s="31">
        <f t="shared" si="82"/>
        <v>0</v>
      </c>
      <c r="AF189" s="31">
        <f t="shared" si="83"/>
        <v>0</v>
      </c>
      <c r="AG189" s="31">
        <f t="shared" si="84"/>
        <v>0</v>
      </c>
      <c r="AH189" s="31">
        <f t="shared" si="85"/>
        <v>0</v>
      </c>
      <c r="AI189" s="31">
        <f t="shared" si="86"/>
        <v>0</v>
      </c>
      <c r="AJ189" s="31">
        <f t="shared" si="87"/>
        <v>0</v>
      </c>
      <c r="AK189" s="31">
        <f t="shared" si="88"/>
        <v>0</v>
      </c>
      <c r="AL189" s="31">
        <f t="shared" si="89"/>
        <v>0</v>
      </c>
      <c r="AM189" s="31">
        <f t="shared" si="90"/>
        <v>0</v>
      </c>
      <c r="AN189" s="31">
        <f t="shared" si="91"/>
        <v>79774.501520000005</v>
      </c>
      <c r="AO189" s="31">
        <f t="shared" si="92"/>
        <v>79774.501520000005</v>
      </c>
      <c r="AP189" s="29">
        <f t="shared" ref="AP189:AR208" si="116">SUMIF($I189,AP$5,$AO189)</f>
        <v>79774.501520000005</v>
      </c>
      <c r="AQ189" s="29">
        <f t="shared" si="116"/>
        <v>0</v>
      </c>
      <c r="AR189" s="29">
        <f t="shared" si="116"/>
        <v>0</v>
      </c>
      <c r="AS189" s="29">
        <f t="shared" si="107"/>
        <v>0</v>
      </c>
      <c r="AT189" s="31">
        <f t="shared" si="93"/>
        <v>0</v>
      </c>
      <c r="AU189" s="31">
        <f t="shared" si="94"/>
        <v>0</v>
      </c>
      <c r="AV189" s="31">
        <f t="shared" si="95"/>
        <v>0</v>
      </c>
      <c r="AW189" s="31">
        <f t="shared" si="96"/>
        <v>0</v>
      </c>
      <c r="AX189" s="31">
        <f t="shared" si="97"/>
        <v>0</v>
      </c>
      <c r="AY189" s="31">
        <f t="shared" si="98"/>
        <v>0</v>
      </c>
      <c r="AZ189" s="31">
        <f t="shared" si="99"/>
        <v>0</v>
      </c>
      <c r="BA189" s="31">
        <f t="shared" si="100"/>
        <v>0</v>
      </c>
      <c r="BB189" s="31">
        <f t="shared" si="101"/>
        <v>0</v>
      </c>
      <c r="BC189" s="31">
        <f t="shared" si="102"/>
        <v>0</v>
      </c>
      <c r="BD189" s="31">
        <f t="shared" si="103"/>
        <v>0</v>
      </c>
      <c r="BE189" s="31">
        <f t="shared" si="104"/>
        <v>0</v>
      </c>
      <c r="BF189" s="31">
        <f t="shared" si="105"/>
        <v>0</v>
      </c>
      <c r="BG189" s="29">
        <f t="shared" si="114"/>
        <v>0</v>
      </c>
      <c r="BH189" s="29">
        <f t="shared" si="114"/>
        <v>0</v>
      </c>
      <c r="BI189" s="29">
        <f t="shared" si="114"/>
        <v>0</v>
      </c>
      <c r="BJ189" s="29">
        <f t="shared" si="114"/>
        <v>0</v>
      </c>
    </row>
    <row r="190" spans="1:62">
      <c r="A190" s="25" t="s">
        <v>186</v>
      </c>
      <c r="B190" s="25" t="s">
        <v>95</v>
      </c>
      <c r="C190" s="25" t="s">
        <v>102</v>
      </c>
      <c r="D190" s="25" t="s">
        <v>205</v>
      </c>
      <c r="E190" s="25" t="s">
        <v>42</v>
      </c>
      <c r="F190" s="25" t="s">
        <v>46</v>
      </c>
      <c r="G190" s="25" t="s">
        <v>59</v>
      </c>
      <c r="H190" s="25" t="s">
        <v>59</v>
      </c>
      <c r="I190" s="25">
        <v>2021</v>
      </c>
      <c r="J190" s="102">
        <v>0.65539999999999998</v>
      </c>
      <c r="K190" s="102">
        <v>0</v>
      </c>
      <c r="L190" s="29">
        <v>0</v>
      </c>
      <c r="M190" s="29">
        <v>0</v>
      </c>
      <c r="N190" s="29">
        <v>0</v>
      </c>
      <c r="O190" s="29">
        <v>0</v>
      </c>
      <c r="P190" s="29">
        <v>0</v>
      </c>
      <c r="Q190" s="29">
        <v>0</v>
      </c>
      <c r="R190" s="29">
        <v>0</v>
      </c>
      <c r="S190" s="29">
        <v>0</v>
      </c>
      <c r="T190" s="29">
        <v>0</v>
      </c>
      <c r="U190" s="29">
        <v>3766.36</v>
      </c>
      <c r="V190" s="29">
        <v>20606.169999999998</v>
      </c>
      <c r="W190" s="29">
        <v>452983.75999999995</v>
      </c>
      <c r="X190" s="29">
        <f t="shared" si="79"/>
        <v>477356.28999999992</v>
      </c>
      <c r="Y190" s="29">
        <f t="shared" si="106"/>
        <v>477356.28999999992</v>
      </c>
      <c r="Z190" s="29">
        <f t="shared" si="115"/>
        <v>0</v>
      </c>
      <c r="AA190" s="29">
        <f t="shared" si="115"/>
        <v>0</v>
      </c>
      <c r="AB190" s="29">
        <f t="shared" si="115"/>
        <v>0</v>
      </c>
      <c r="AC190" s="31">
        <f t="shared" si="80"/>
        <v>0</v>
      </c>
      <c r="AD190" s="31">
        <f t="shared" si="81"/>
        <v>0</v>
      </c>
      <c r="AE190" s="31">
        <f t="shared" si="82"/>
        <v>0</v>
      </c>
      <c r="AF190" s="31">
        <f t="shared" si="83"/>
        <v>0</v>
      </c>
      <c r="AG190" s="31">
        <f t="shared" si="84"/>
        <v>0</v>
      </c>
      <c r="AH190" s="31">
        <f t="shared" si="85"/>
        <v>0</v>
      </c>
      <c r="AI190" s="31">
        <f t="shared" si="86"/>
        <v>0</v>
      </c>
      <c r="AJ190" s="31">
        <f t="shared" si="87"/>
        <v>0</v>
      </c>
      <c r="AK190" s="31">
        <f t="shared" si="88"/>
        <v>0</v>
      </c>
      <c r="AL190" s="31">
        <f t="shared" si="89"/>
        <v>2468.4723439999998</v>
      </c>
      <c r="AM190" s="31">
        <f t="shared" si="90"/>
        <v>13505.283817999998</v>
      </c>
      <c r="AN190" s="31">
        <f t="shared" si="91"/>
        <v>296885.55630399997</v>
      </c>
      <c r="AO190" s="31">
        <f t="shared" si="92"/>
        <v>312859.31246599997</v>
      </c>
      <c r="AP190" s="29">
        <f t="shared" si="116"/>
        <v>312859.31246599997</v>
      </c>
      <c r="AQ190" s="29">
        <f t="shared" si="116"/>
        <v>0</v>
      </c>
      <c r="AR190" s="29">
        <f t="shared" si="116"/>
        <v>0</v>
      </c>
      <c r="AS190" s="29">
        <f t="shared" si="107"/>
        <v>0</v>
      </c>
      <c r="AT190" s="31">
        <f t="shared" si="93"/>
        <v>0</v>
      </c>
      <c r="AU190" s="31">
        <f t="shared" si="94"/>
        <v>0</v>
      </c>
      <c r="AV190" s="31">
        <f t="shared" si="95"/>
        <v>0</v>
      </c>
      <c r="AW190" s="31">
        <f t="shared" si="96"/>
        <v>0</v>
      </c>
      <c r="AX190" s="31">
        <f t="shared" si="97"/>
        <v>0</v>
      </c>
      <c r="AY190" s="31">
        <f t="shared" si="98"/>
        <v>0</v>
      </c>
      <c r="AZ190" s="31">
        <f t="shared" si="99"/>
        <v>0</v>
      </c>
      <c r="BA190" s="31">
        <f t="shared" si="100"/>
        <v>0</v>
      </c>
      <c r="BB190" s="31">
        <f t="shared" si="101"/>
        <v>0</v>
      </c>
      <c r="BC190" s="31">
        <f t="shared" si="102"/>
        <v>0</v>
      </c>
      <c r="BD190" s="31">
        <f t="shared" si="103"/>
        <v>0</v>
      </c>
      <c r="BE190" s="31">
        <f t="shared" si="104"/>
        <v>0</v>
      </c>
      <c r="BF190" s="31">
        <f t="shared" si="105"/>
        <v>0</v>
      </c>
      <c r="BG190" s="29">
        <f t="shared" si="114"/>
        <v>0</v>
      </c>
      <c r="BH190" s="29">
        <f t="shared" si="114"/>
        <v>0</v>
      </c>
      <c r="BI190" s="29">
        <f t="shared" si="114"/>
        <v>0</v>
      </c>
      <c r="BJ190" s="29">
        <f t="shared" si="114"/>
        <v>0</v>
      </c>
    </row>
    <row r="191" spans="1:62">
      <c r="A191" s="25" t="s">
        <v>186</v>
      </c>
      <c r="B191" s="25" t="s">
        <v>91</v>
      </c>
      <c r="C191" s="25" t="s">
        <v>91</v>
      </c>
      <c r="D191" s="25" t="s">
        <v>292</v>
      </c>
      <c r="E191" s="25" t="s">
        <v>47</v>
      </c>
      <c r="F191" s="25" t="s">
        <v>48</v>
      </c>
      <c r="G191" s="25" t="s">
        <v>62</v>
      </c>
      <c r="H191" s="25" t="s">
        <v>62</v>
      </c>
      <c r="I191" s="25">
        <v>2021</v>
      </c>
      <c r="J191" s="102">
        <v>0</v>
      </c>
      <c r="K191" s="102">
        <v>0</v>
      </c>
      <c r="L191" s="29">
        <v>0</v>
      </c>
      <c r="M191" s="29">
        <v>0</v>
      </c>
      <c r="N191" s="29">
        <v>0</v>
      </c>
      <c r="O191" s="29">
        <v>0</v>
      </c>
      <c r="P191" s="29">
        <v>0</v>
      </c>
      <c r="Q191" s="29">
        <v>0</v>
      </c>
      <c r="R191" s="29">
        <v>0</v>
      </c>
      <c r="S191" s="29">
        <v>0</v>
      </c>
      <c r="T191" s="29">
        <v>0</v>
      </c>
      <c r="U191" s="29">
        <v>0</v>
      </c>
      <c r="V191" s="29">
        <v>3915.86</v>
      </c>
      <c r="W191" s="29">
        <v>54.65</v>
      </c>
      <c r="X191" s="29">
        <f t="shared" si="79"/>
        <v>3970.51</v>
      </c>
      <c r="Y191" s="29">
        <f t="shared" si="106"/>
        <v>3970.51</v>
      </c>
      <c r="Z191" s="29">
        <f t="shared" si="115"/>
        <v>0</v>
      </c>
      <c r="AA191" s="29">
        <f t="shared" si="115"/>
        <v>0</v>
      </c>
      <c r="AB191" s="29">
        <f t="shared" si="115"/>
        <v>0</v>
      </c>
      <c r="AC191" s="31">
        <f t="shared" si="80"/>
        <v>0</v>
      </c>
      <c r="AD191" s="31">
        <f t="shared" si="81"/>
        <v>0</v>
      </c>
      <c r="AE191" s="31">
        <f t="shared" si="82"/>
        <v>0</v>
      </c>
      <c r="AF191" s="31">
        <f t="shared" si="83"/>
        <v>0</v>
      </c>
      <c r="AG191" s="31">
        <f t="shared" si="84"/>
        <v>0</v>
      </c>
      <c r="AH191" s="31">
        <f t="shared" si="85"/>
        <v>0</v>
      </c>
      <c r="AI191" s="31">
        <f t="shared" si="86"/>
        <v>0</v>
      </c>
      <c r="AJ191" s="31">
        <f t="shared" si="87"/>
        <v>0</v>
      </c>
      <c r="AK191" s="31">
        <f t="shared" si="88"/>
        <v>0</v>
      </c>
      <c r="AL191" s="31">
        <f t="shared" si="89"/>
        <v>0</v>
      </c>
      <c r="AM191" s="31">
        <f t="shared" si="90"/>
        <v>0</v>
      </c>
      <c r="AN191" s="31">
        <f t="shared" si="91"/>
        <v>0</v>
      </c>
      <c r="AO191" s="31">
        <f t="shared" si="92"/>
        <v>0</v>
      </c>
      <c r="AP191" s="29">
        <f t="shared" si="116"/>
        <v>0</v>
      </c>
      <c r="AQ191" s="29">
        <f t="shared" si="116"/>
        <v>0</v>
      </c>
      <c r="AR191" s="29">
        <f t="shared" si="116"/>
        <v>0</v>
      </c>
      <c r="AS191" s="29">
        <f t="shared" si="107"/>
        <v>0</v>
      </c>
      <c r="AT191" s="31">
        <f t="shared" si="93"/>
        <v>0</v>
      </c>
      <c r="AU191" s="31">
        <f t="shared" si="94"/>
        <v>0</v>
      </c>
      <c r="AV191" s="31">
        <f t="shared" si="95"/>
        <v>0</v>
      </c>
      <c r="AW191" s="31">
        <f t="shared" si="96"/>
        <v>0</v>
      </c>
      <c r="AX191" s="31">
        <f t="shared" si="97"/>
        <v>0</v>
      </c>
      <c r="AY191" s="31">
        <f t="shared" si="98"/>
        <v>0</v>
      </c>
      <c r="AZ191" s="31">
        <f t="shared" si="99"/>
        <v>0</v>
      </c>
      <c r="BA191" s="31">
        <f t="shared" si="100"/>
        <v>0</v>
      </c>
      <c r="BB191" s="31">
        <f t="shared" si="101"/>
        <v>0</v>
      </c>
      <c r="BC191" s="31">
        <f t="shared" si="102"/>
        <v>0</v>
      </c>
      <c r="BD191" s="31">
        <f t="shared" si="103"/>
        <v>0</v>
      </c>
      <c r="BE191" s="31">
        <f t="shared" si="104"/>
        <v>0</v>
      </c>
      <c r="BF191" s="31">
        <f t="shared" si="105"/>
        <v>0</v>
      </c>
      <c r="BG191" s="29">
        <f t="shared" si="114"/>
        <v>0</v>
      </c>
      <c r="BH191" s="29">
        <f t="shared" si="114"/>
        <v>0</v>
      </c>
      <c r="BI191" s="29">
        <f t="shared" si="114"/>
        <v>0</v>
      </c>
      <c r="BJ191" s="29">
        <f t="shared" si="114"/>
        <v>0</v>
      </c>
    </row>
    <row r="192" spans="1:62">
      <c r="A192" s="25" t="s">
        <v>186</v>
      </c>
      <c r="B192" s="25" t="s">
        <v>91</v>
      </c>
      <c r="C192" s="25" t="s">
        <v>91</v>
      </c>
      <c r="D192" s="25" t="s">
        <v>292</v>
      </c>
      <c r="E192" s="25" t="s">
        <v>47</v>
      </c>
      <c r="F192" s="25" t="s">
        <v>43</v>
      </c>
      <c r="G192" s="25" t="s">
        <v>62</v>
      </c>
      <c r="H192" s="25" t="s">
        <v>62</v>
      </c>
      <c r="I192" s="25">
        <v>2021</v>
      </c>
      <c r="J192" s="102">
        <v>0</v>
      </c>
      <c r="K192" s="102">
        <v>1</v>
      </c>
      <c r="L192" s="29">
        <v>0</v>
      </c>
      <c r="M192" s="29">
        <v>0</v>
      </c>
      <c r="N192" s="29">
        <v>0</v>
      </c>
      <c r="O192" s="29">
        <v>0</v>
      </c>
      <c r="P192" s="29">
        <v>0</v>
      </c>
      <c r="Q192" s="29">
        <v>0</v>
      </c>
      <c r="R192" s="29">
        <v>0</v>
      </c>
      <c r="S192" s="29">
        <v>0</v>
      </c>
      <c r="T192" s="29">
        <v>0</v>
      </c>
      <c r="U192" s="29">
        <v>0</v>
      </c>
      <c r="V192" s="29">
        <v>9264.9599999999991</v>
      </c>
      <c r="W192" s="29">
        <v>81.64</v>
      </c>
      <c r="X192" s="29">
        <f t="shared" si="79"/>
        <v>9346.5999999999985</v>
      </c>
      <c r="Y192" s="29">
        <f t="shared" si="106"/>
        <v>9346.5999999999985</v>
      </c>
      <c r="Z192" s="29">
        <f t="shared" si="115"/>
        <v>0</v>
      </c>
      <c r="AA192" s="29">
        <f t="shared" si="115"/>
        <v>0</v>
      </c>
      <c r="AB192" s="29">
        <f t="shared" si="115"/>
        <v>0</v>
      </c>
      <c r="AC192" s="31">
        <f t="shared" si="80"/>
        <v>0</v>
      </c>
      <c r="AD192" s="31">
        <f t="shared" si="81"/>
        <v>0</v>
      </c>
      <c r="AE192" s="31">
        <f t="shared" si="82"/>
        <v>0</v>
      </c>
      <c r="AF192" s="31">
        <f t="shared" si="83"/>
        <v>0</v>
      </c>
      <c r="AG192" s="31">
        <f t="shared" si="84"/>
        <v>0</v>
      </c>
      <c r="AH192" s="31">
        <f t="shared" si="85"/>
        <v>0</v>
      </c>
      <c r="AI192" s="31">
        <f t="shared" si="86"/>
        <v>0</v>
      </c>
      <c r="AJ192" s="31">
        <f t="shared" si="87"/>
        <v>0</v>
      </c>
      <c r="AK192" s="31">
        <f t="shared" si="88"/>
        <v>0</v>
      </c>
      <c r="AL192" s="31">
        <f t="shared" si="89"/>
        <v>0</v>
      </c>
      <c r="AM192" s="31">
        <f t="shared" si="90"/>
        <v>0</v>
      </c>
      <c r="AN192" s="31">
        <f t="shared" si="91"/>
        <v>0</v>
      </c>
      <c r="AO192" s="31">
        <f t="shared" si="92"/>
        <v>0</v>
      </c>
      <c r="AP192" s="29">
        <f t="shared" si="116"/>
        <v>0</v>
      </c>
      <c r="AQ192" s="29">
        <f t="shared" si="116"/>
        <v>0</v>
      </c>
      <c r="AR192" s="29">
        <f t="shared" si="116"/>
        <v>0</v>
      </c>
      <c r="AS192" s="29">
        <f t="shared" si="107"/>
        <v>0</v>
      </c>
      <c r="AT192" s="31">
        <f t="shared" si="93"/>
        <v>0</v>
      </c>
      <c r="AU192" s="31">
        <f t="shared" si="94"/>
        <v>0</v>
      </c>
      <c r="AV192" s="31">
        <f t="shared" si="95"/>
        <v>0</v>
      </c>
      <c r="AW192" s="31">
        <f t="shared" si="96"/>
        <v>0</v>
      </c>
      <c r="AX192" s="31">
        <f t="shared" si="97"/>
        <v>0</v>
      </c>
      <c r="AY192" s="31">
        <f t="shared" si="98"/>
        <v>0</v>
      </c>
      <c r="AZ192" s="31">
        <f t="shared" si="99"/>
        <v>0</v>
      </c>
      <c r="BA192" s="31">
        <f t="shared" si="100"/>
        <v>0</v>
      </c>
      <c r="BB192" s="31">
        <f t="shared" si="101"/>
        <v>0</v>
      </c>
      <c r="BC192" s="31">
        <f t="shared" si="102"/>
        <v>0</v>
      </c>
      <c r="BD192" s="31">
        <f t="shared" si="103"/>
        <v>9264.9599999999991</v>
      </c>
      <c r="BE192" s="31">
        <f t="shared" si="104"/>
        <v>81.64</v>
      </c>
      <c r="BF192" s="31">
        <f t="shared" si="105"/>
        <v>9346.5999999999985</v>
      </c>
      <c r="BG192" s="29">
        <f t="shared" si="114"/>
        <v>9346.5999999999985</v>
      </c>
      <c r="BH192" s="29">
        <f t="shared" si="114"/>
        <v>0</v>
      </c>
      <c r="BI192" s="29">
        <f t="shared" si="114"/>
        <v>0</v>
      </c>
      <c r="BJ192" s="29">
        <f t="shared" si="114"/>
        <v>0</v>
      </c>
    </row>
    <row r="193" spans="1:62">
      <c r="A193" s="25" t="s">
        <v>186</v>
      </c>
      <c r="B193" s="25" t="s">
        <v>91</v>
      </c>
      <c r="C193" s="25" t="s">
        <v>91</v>
      </c>
      <c r="D193" s="25" t="s">
        <v>292</v>
      </c>
      <c r="E193" s="25" t="s">
        <v>47</v>
      </c>
      <c r="F193" s="25" t="s">
        <v>49</v>
      </c>
      <c r="G193" s="25" t="s">
        <v>62</v>
      </c>
      <c r="H193" s="25" t="s">
        <v>62</v>
      </c>
      <c r="I193" s="25">
        <v>2021</v>
      </c>
      <c r="J193" s="102">
        <v>0</v>
      </c>
      <c r="K193" s="102">
        <v>0</v>
      </c>
      <c r="L193" s="29">
        <v>0</v>
      </c>
      <c r="M193" s="29">
        <v>0</v>
      </c>
      <c r="N193" s="29">
        <v>0</v>
      </c>
      <c r="O193" s="29">
        <v>0</v>
      </c>
      <c r="P193" s="29">
        <v>0</v>
      </c>
      <c r="Q193" s="29">
        <v>0</v>
      </c>
      <c r="R193" s="29">
        <v>0</v>
      </c>
      <c r="S193" s="29">
        <v>0</v>
      </c>
      <c r="T193" s="29">
        <v>0</v>
      </c>
      <c r="U193" s="29">
        <v>0</v>
      </c>
      <c r="V193" s="29">
        <v>36238.76</v>
      </c>
      <c r="W193" s="29">
        <v>0</v>
      </c>
      <c r="X193" s="29">
        <f t="shared" si="79"/>
        <v>36238.76</v>
      </c>
      <c r="Y193" s="29">
        <f t="shared" si="106"/>
        <v>36238.76</v>
      </c>
      <c r="Z193" s="29">
        <f t="shared" si="115"/>
        <v>0</v>
      </c>
      <c r="AA193" s="29">
        <f t="shared" si="115"/>
        <v>0</v>
      </c>
      <c r="AB193" s="29">
        <f t="shared" si="115"/>
        <v>0</v>
      </c>
      <c r="AC193" s="31">
        <f t="shared" si="80"/>
        <v>0</v>
      </c>
      <c r="AD193" s="31">
        <f t="shared" si="81"/>
        <v>0</v>
      </c>
      <c r="AE193" s="31">
        <f t="shared" si="82"/>
        <v>0</v>
      </c>
      <c r="AF193" s="31">
        <f t="shared" si="83"/>
        <v>0</v>
      </c>
      <c r="AG193" s="31">
        <f t="shared" si="84"/>
        <v>0</v>
      </c>
      <c r="AH193" s="31">
        <f t="shared" si="85"/>
        <v>0</v>
      </c>
      <c r="AI193" s="31">
        <f t="shared" si="86"/>
        <v>0</v>
      </c>
      <c r="AJ193" s="31">
        <f t="shared" si="87"/>
        <v>0</v>
      </c>
      <c r="AK193" s="31">
        <f t="shared" si="88"/>
        <v>0</v>
      </c>
      <c r="AL193" s="31">
        <f t="shared" si="89"/>
        <v>0</v>
      </c>
      <c r="AM193" s="31">
        <f t="shared" si="90"/>
        <v>0</v>
      </c>
      <c r="AN193" s="31">
        <f t="shared" si="91"/>
        <v>0</v>
      </c>
      <c r="AO193" s="31">
        <f t="shared" si="92"/>
        <v>0</v>
      </c>
      <c r="AP193" s="29">
        <f t="shared" si="116"/>
        <v>0</v>
      </c>
      <c r="AQ193" s="29">
        <f t="shared" si="116"/>
        <v>0</v>
      </c>
      <c r="AR193" s="29">
        <f t="shared" si="116"/>
        <v>0</v>
      </c>
      <c r="AS193" s="29">
        <f t="shared" si="107"/>
        <v>0</v>
      </c>
      <c r="AT193" s="31">
        <f t="shared" si="93"/>
        <v>0</v>
      </c>
      <c r="AU193" s="31">
        <f t="shared" si="94"/>
        <v>0</v>
      </c>
      <c r="AV193" s="31">
        <f t="shared" si="95"/>
        <v>0</v>
      </c>
      <c r="AW193" s="31">
        <f t="shared" si="96"/>
        <v>0</v>
      </c>
      <c r="AX193" s="31">
        <f t="shared" si="97"/>
        <v>0</v>
      </c>
      <c r="AY193" s="31">
        <f t="shared" si="98"/>
        <v>0</v>
      </c>
      <c r="AZ193" s="31">
        <f t="shared" si="99"/>
        <v>0</v>
      </c>
      <c r="BA193" s="31">
        <f t="shared" si="100"/>
        <v>0</v>
      </c>
      <c r="BB193" s="31">
        <f t="shared" si="101"/>
        <v>0</v>
      </c>
      <c r="BC193" s="31">
        <f t="shared" si="102"/>
        <v>0</v>
      </c>
      <c r="BD193" s="31">
        <f t="shared" si="103"/>
        <v>0</v>
      </c>
      <c r="BE193" s="31">
        <f t="shared" si="104"/>
        <v>0</v>
      </c>
      <c r="BF193" s="31">
        <f t="shared" si="105"/>
        <v>0</v>
      </c>
      <c r="BG193" s="29">
        <f t="shared" si="114"/>
        <v>0</v>
      </c>
      <c r="BH193" s="29">
        <f t="shared" si="114"/>
        <v>0</v>
      </c>
      <c r="BI193" s="29">
        <f t="shared" si="114"/>
        <v>0</v>
      </c>
      <c r="BJ193" s="29">
        <f t="shared" si="114"/>
        <v>0</v>
      </c>
    </row>
    <row r="194" spans="1:62">
      <c r="A194" s="25" t="s">
        <v>186</v>
      </c>
      <c r="B194" s="25" t="s">
        <v>91</v>
      </c>
      <c r="C194" s="25" t="s">
        <v>91</v>
      </c>
      <c r="D194" s="25" t="s">
        <v>292</v>
      </c>
      <c r="E194" s="25" t="s">
        <v>42</v>
      </c>
      <c r="F194" s="25" t="s">
        <v>43</v>
      </c>
      <c r="G194" s="25" t="s">
        <v>61</v>
      </c>
      <c r="H194" s="25" t="s">
        <v>61</v>
      </c>
      <c r="I194" s="25">
        <v>2021</v>
      </c>
      <c r="J194" s="102">
        <v>1</v>
      </c>
      <c r="K194" s="102">
        <v>0</v>
      </c>
      <c r="L194" s="29">
        <v>0</v>
      </c>
      <c r="M194" s="29">
        <v>0</v>
      </c>
      <c r="N194" s="29">
        <v>0</v>
      </c>
      <c r="O194" s="29">
        <v>0</v>
      </c>
      <c r="P194" s="29">
        <v>0</v>
      </c>
      <c r="Q194" s="29">
        <v>0</v>
      </c>
      <c r="R194" s="29">
        <v>0</v>
      </c>
      <c r="S194" s="29">
        <v>0</v>
      </c>
      <c r="T194" s="29">
        <v>0</v>
      </c>
      <c r="U194" s="29">
        <v>0</v>
      </c>
      <c r="V194" s="29">
        <v>39576.589999999997</v>
      </c>
      <c r="W194" s="29">
        <v>1743.53</v>
      </c>
      <c r="X194" s="29">
        <f t="shared" si="79"/>
        <v>41320.119999999995</v>
      </c>
      <c r="Y194" s="29">
        <f t="shared" si="106"/>
        <v>41320.119999999995</v>
      </c>
      <c r="Z194" s="29">
        <f t="shared" si="115"/>
        <v>0</v>
      </c>
      <c r="AA194" s="29">
        <f t="shared" si="115"/>
        <v>0</v>
      </c>
      <c r="AB194" s="29">
        <f t="shared" si="115"/>
        <v>0</v>
      </c>
      <c r="AC194" s="31">
        <f t="shared" si="80"/>
        <v>0</v>
      </c>
      <c r="AD194" s="31">
        <f t="shared" si="81"/>
        <v>0</v>
      </c>
      <c r="AE194" s="31">
        <f t="shared" si="82"/>
        <v>0</v>
      </c>
      <c r="AF194" s="31">
        <f t="shared" si="83"/>
        <v>0</v>
      </c>
      <c r="AG194" s="31">
        <f t="shared" si="84"/>
        <v>0</v>
      </c>
      <c r="AH194" s="31">
        <f t="shared" si="85"/>
        <v>0</v>
      </c>
      <c r="AI194" s="31">
        <f t="shared" si="86"/>
        <v>0</v>
      </c>
      <c r="AJ194" s="31">
        <f t="shared" si="87"/>
        <v>0</v>
      </c>
      <c r="AK194" s="31">
        <f t="shared" si="88"/>
        <v>0</v>
      </c>
      <c r="AL194" s="31">
        <f t="shared" si="89"/>
        <v>0</v>
      </c>
      <c r="AM194" s="31">
        <f t="shared" si="90"/>
        <v>39576.589999999997</v>
      </c>
      <c r="AN194" s="31">
        <f t="shared" si="91"/>
        <v>1743.53</v>
      </c>
      <c r="AO194" s="31">
        <f t="shared" si="92"/>
        <v>41320.119999999995</v>
      </c>
      <c r="AP194" s="29">
        <f t="shared" si="116"/>
        <v>41320.119999999995</v>
      </c>
      <c r="AQ194" s="29">
        <f t="shared" si="116"/>
        <v>0</v>
      </c>
      <c r="AR194" s="29">
        <f t="shared" si="116"/>
        <v>0</v>
      </c>
      <c r="AS194" s="29">
        <f t="shared" si="107"/>
        <v>0</v>
      </c>
      <c r="AT194" s="31">
        <f t="shared" si="93"/>
        <v>0</v>
      </c>
      <c r="AU194" s="31">
        <f t="shared" si="94"/>
        <v>0</v>
      </c>
      <c r="AV194" s="31">
        <f t="shared" si="95"/>
        <v>0</v>
      </c>
      <c r="AW194" s="31">
        <f t="shared" si="96"/>
        <v>0</v>
      </c>
      <c r="AX194" s="31">
        <f t="shared" si="97"/>
        <v>0</v>
      </c>
      <c r="AY194" s="31">
        <f t="shared" si="98"/>
        <v>0</v>
      </c>
      <c r="AZ194" s="31">
        <f t="shared" si="99"/>
        <v>0</v>
      </c>
      <c r="BA194" s="31">
        <f t="shared" si="100"/>
        <v>0</v>
      </c>
      <c r="BB194" s="31">
        <f t="shared" si="101"/>
        <v>0</v>
      </c>
      <c r="BC194" s="31">
        <f t="shared" si="102"/>
        <v>0</v>
      </c>
      <c r="BD194" s="31">
        <f t="shared" si="103"/>
        <v>0</v>
      </c>
      <c r="BE194" s="31">
        <f t="shared" si="104"/>
        <v>0</v>
      </c>
      <c r="BF194" s="31">
        <f t="shared" si="105"/>
        <v>0</v>
      </c>
      <c r="BG194" s="29">
        <f t="shared" si="114"/>
        <v>0</v>
      </c>
      <c r="BH194" s="29">
        <f t="shared" si="114"/>
        <v>0</v>
      </c>
      <c r="BI194" s="29">
        <f t="shared" si="114"/>
        <v>0</v>
      </c>
      <c r="BJ194" s="29">
        <f t="shared" si="114"/>
        <v>0</v>
      </c>
    </row>
    <row r="195" spans="1:62">
      <c r="A195" s="25" t="s">
        <v>186</v>
      </c>
      <c r="B195" s="25" t="s">
        <v>91</v>
      </c>
      <c r="C195" s="25" t="s">
        <v>91</v>
      </c>
      <c r="D195" s="25" t="s">
        <v>292</v>
      </c>
      <c r="E195" s="25" t="s">
        <v>42</v>
      </c>
      <c r="F195" s="25" t="s">
        <v>49</v>
      </c>
      <c r="G195" s="25" t="s">
        <v>61</v>
      </c>
      <c r="H195" s="25" t="s">
        <v>61</v>
      </c>
      <c r="I195" s="25">
        <v>2021</v>
      </c>
      <c r="J195" s="102">
        <v>0</v>
      </c>
      <c r="K195" s="102">
        <v>0</v>
      </c>
      <c r="L195" s="29">
        <v>0</v>
      </c>
      <c r="M195" s="29">
        <v>0</v>
      </c>
      <c r="N195" s="29">
        <v>0</v>
      </c>
      <c r="O195" s="29">
        <v>0</v>
      </c>
      <c r="P195" s="29">
        <v>0</v>
      </c>
      <c r="Q195" s="29">
        <v>0</v>
      </c>
      <c r="R195" s="29">
        <v>0</v>
      </c>
      <c r="S195" s="29">
        <v>0</v>
      </c>
      <c r="T195" s="29">
        <v>0</v>
      </c>
      <c r="U195" s="29">
        <v>0</v>
      </c>
      <c r="V195" s="29">
        <v>51178.18</v>
      </c>
      <c r="W195" s="29">
        <v>85.56</v>
      </c>
      <c r="X195" s="29">
        <f t="shared" si="79"/>
        <v>51263.74</v>
      </c>
      <c r="Y195" s="29">
        <f t="shared" si="106"/>
        <v>51263.74</v>
      </c>
      <c r="Z195" s="29">
        <f t="shared" si="115"/>
        <v>0</v>
      </c>
      <c r="AA195" s="29">
        <f t="shared" si="115"/>
        <v>0</v>
      </c>
      <c r="AB195" s="29">
        <f t="shared" si="115"/>
        <v>0</v>
      </c>
      <c r="AC195" s="31">
        <f t="shared" si="80"/>
        <v>0</v>
      </c>
      <c r="AD195" s="31">
        <f t="shared" si="81"/>
        <v>0</v>
      </c>
      <c r="AE195" s="31">
        <f t="shared" si="82"/>
        <v>0</v>
      </c>
      <c r="AF195" s="31">
        <f t="shared" si="83"/>
        <v>0</v>
      </c>
      <c r="AG195" s="31">
        <f t="shared" si="84"/>
        <v>0</v>
      </c>
      <c r="AH195" s="31">
        <f t="shared" si="85"/>
        <v>0</v>
      </c>
      <c r="AI195" s="31">
        <f t="shared" si="86"/>
        <v>0</v>
      </c>
      <c r="AJ195" s="31">
        <f t="shared" si="87"/>
        <v>0</v>
      </c>
      <c r="AK195" s="31">
        <f t="shared" si="88"/>
        <v>0</v>
      </c>
      <c r="AL195" s="31">
        <f t="shared" si="89"/>
        <v>0</v>
      </c>
      <c r="AM195" s="31">
        <f t="shared" si="90"/>
        <v>0</v>
      </c>
      <c r="AN195" s="31">
        <f t="shared" si="91"/>
        <v>0</v>
      </c>
      <c r="AO195" s="31">
        <f t="shared" si="92"/>
        <v>0</v>
      </c>
      <c r="AP195" s="29">
        <f t="shared" si="116"/>
        <v>0</v>
      </c>
      <c r="AQ195" s="29">
        <f t="shared" si="116"/>
        <v>0</v>
      </c>
      <c r="AR195" s="29">
        <f t="shared" si="116"/>
        <v>0</v>
      </c>
      <c r="AS195" s="29">
        <f t="shared" si="107"/>
        <v>0</v>
      </c>
      <c r="AT195" s="31">
        <f t="shared" si="93"/>
        <v>0</v>
      </c>
      <c r="AU195" s="31">
        <f t="shared" si="94"/>
        <v>0</v>
      </c>
      <c r="AV195" s="31">
        <f t="shared" si="95"/>
        <v>0</v>
      </c>
      <c r="AW195" s="31">
        <f t="shared" si="96"/>
        <v>0</v>
      </c>
      <c r="AX195" s="31">
        <f t="shared" si="97"/>
        <v>0</v>
      </c>
      <c r="AY195" s="31">
        <f t="shared" si="98"/>
        <v>0</v>
      </c>
      <c r="AZ195" s="31">
        <f t="shared" si="99"/>
        <v>0</v>
      </c>
      <c r="BA195" s="31">
        <f t="shared" si="100"/>
        <v>0</v>
      </c>
      <c r="BB195" s="31">
        <f t="shared" si="101"/>
        <v>0</v>
      </c>
      <c r="BC195" s="31">
        <f t="shared" si="102"/>
        <v>0</v>
      </c>
      <c r="BD195" s="31">
        <f t="shared" si="103"/>
        <v>0</v>
      </c>
      <c r="BE195" s="31">
        <f t="shared" si="104"/>
        <v>0</v>
      </c>
      <c r="BF195" s="31">
        <f t="shared" si="105"/>
        <v>0</v>
      </c>
      <c r="BG195" s="29">
        <f t="shared" si="114"/>
        <v>0</v>
      </c>
      <c r="BH195" s="29">
        <f t="shared" si="114"/>
        <v>0</v>
      </c>
      <c r="BI195" s="29">
        <f t="shared" si="114"/>
        <v>0</v>
      </c>
      <c r="BJ195" s="29">
        <f t="shared" si="114"/>
        <v>0</v>
      </c>
    </row>
    <row r="196" spans="1:62">
      <c r="A196" s="25" t="s">
        <v>186</v>
      </c>
      <c r="B196" s="25" t="s">
        <v>91</v>
      </c>
      <c r="C196" s="25" t="s">
        <v>91</v>
      </c>
      <c r="D196" s="25" t="s">
        <v>292</v>
      </c>
      <c r="E196" s="25" t="s">
        <v>42</v>
      </c>
      <c r="F196" s="25" t="s">
        <v>46</v>
      </c>
      <c r="G196" s="25" t="s">
        <v>55</v>
      </c>
      <c r="H196" s="25" t="s">
        <v>55</v>
      </c>
      <c r="I196" s="25">
        <v>2021</v>
      </c>
      <c r="J196" s="102">
        <v>0.65539999999999998</v>
      </c>
      <c r="K196" s="102">
        <v>0</v>
      </c>
      <c r="L196" s="29">
        <v>0</v>
      </c>
      <c r="M196" s="29">
        <v>0</v>
      </c>
      <c r="N196" s="29">
        <v>0</v>
      </c>
      <c r="O196" s="29">
        <v>0</v>
      </c>
      <c r="P196" s="29">
        <v>0</v>
      </c>
      <c r="Q196" s="29">
        <v>0</v>
      </c>
      <c r="R196" s="29">
        <v>0</v>
      </c>
      <c r="S196" s="29">
        <v>0</v>
      </c>
      <c r="T196" s="29">
        <v>0</v>
      </c>
      <c r="U196" s="29">
        <v>897.86</v>
      </c>
      <c r="V196" s="29">
        <v>39780.789999999994</v>
      </c>
      <c r="W196" s="29">
        <v>13681.96</v>
      </c>
      <c r="X196" s="29">
        <f t="shared" si="79"/>
        <v>54360.609999999993</v>
      </c>
      <c r="Y196" s="29">
        <f t="shared" si="106"/>
        <v>54360.609999999993</v>
      </c>
      <c r="Z196" s="29">
        <f t="shared" si="115"/>
        <v>0</v>
      </c>
      <c r="AA196" s="29">
        <f t="shared" si="115"/>
        <v>0</v>
      </c>
      <c r="AB196" s="29">
        <f t="shared" si="115"/>
        <v>0</v>
      </c>
      <c r="AC196" s="31">
        <f t="shared" si="80"/>
        <v>0</v>
      </c>
      <c r="AD196" s="31">
        <f t="shared" si="81"/>
        <v>0</v>
      </c>
      <c r="AE196" s="31">
        <f t="shared" si="82"/>
        <v>0</v>
      </c>
      <c r="AF196" s="31">
        <f t="shared" si="83"/>
        <v>0</v>
      </c>
      <c r="AG196" s="31">
        <f t="shared" si="84"/>
        <v>0</v>
      </c>
      <c r="AH196" s="31">
        <f t="shared" si="85"/>
        <v>0</v>
      </c>
      <c r="AI196" s="31">
        <f t="shared" si="86"/>
        <v>0</v>
      </c>
      <c r="AJ196" s="31">
        <f t="shared" si="87"/>
        <v>0</v>
      </c>
      <c r="AK196" s="31">
        <f t="shared" si="88"/>
        <v>0</v>
      </c>
      <c r="AL196" s="31">
        <f t="shared" si="89"/>
        <v>588.45744400000001</v>
      </c>
      <c r="AM196" s="31">
        <f t="shared" si="90"/>
        <v>26072.329765999995</v>
      </c>
      <c r="AN196" s="31">
        <f t="shared" si="91"/>
        <v>8967.1565839999985</v>
      </c>
      <c r="AO196" s="31">
        <f t="shared" si="92"/>
        <v>35627.943793999992</v>
      </c>
      <c r="AP196" s="29">
        <f t="shared" si="116"/>
        <v>35627.943793999992</v>
      </c>
      <c r="AQ196" s="29">
        <f t="shared" si="116"/>
        <v>0</v>
      </c>
      <c r="AR196" s="29">
        <f t="shared" si="116"/>
        <v>0</v>
      </c>
      <c r="AS196" s="29">
        <f t="shared" si="107"/>
        <v>0</v>
      </c>
      <c r="AT196" s="31">
        <f t="shared" si="93"/>
        <v>0</v>
      </c>
      <c r="AU196" s="31">
        <f t="shared" si="94"/>
        <v>0</v>
      </c>
      <c r="AV196" s="31">
        <f t="shared" si="95"/>
        <v>0</v>
      </c>
      <c r="AW196" s="31">
        <f t="shared" si="96"/>
        <v>0</v>
      </c>
      <c r="AX196" s="31">
        <f t="shared" si="97"/>
        <v>0</v>
      </c>
      <c r="AY196" s="31">
        <f t="shared" si="98"/>
        <v>0</v>
      </c>
      <c r="AZ196" s="31">
        <f t="shared" si="99"/>
        <v>0</v>
      </c>
      <c r="BA196" s="31">
        <f t="shared" si="100"/>
        <v>0</v>
      </c>
      <c r="BB196" s="31">
        <f t="shared" si="101"/>
        <v>0</v>
      </c>
      <c r="BC196" s="31">
        <f t="shared" si="102"/>
        <v>0</v>
      </c>
      <c r="BD196" s="31">
        <f t="shared" si="103"/>
        <v>0</v>
      </c>
      <c r="BE196" s="31">
        <f t="shared" si="104"/>
        <v>0</v>
      </c>
      <c r="BF196" s="31">
        <f t="shared" si="105"/>
        <v>0</v>
      </c>
      <c r="BG196" s="29">
        <f t="shared" si="114"/>
        <v>0</v>
      </c>
      <c r="BH196" s="29">
        <f t="shared" si="114"/>
        <v>0</v>
      </c>
      <c r="BI196" s="29">
        <f t="shared" si="114"/>
        <v>0</v>
      </c>
      <c r="BJ196" s="29">
        <f t="shared" si="114"/>
        <v>0</v>
      </c>
    </row>
    <row r="197" spans="1:62">
      <c r="A197" s="25" t="s">
        <v>135</v>
      </c>
      <c r="B197" s="25" t="s">
        <v>91</v>
      </c>
      <c r="C197" s="25" t="s">
        <v>91</v>
      </c>
      <c r="D197" s="25" t="s">
        <v>158</v>
      </c>
      <c r="E197" s="25" t="s">
        <v>42</v>
      </c>
      <c r="F197" s="25" t="s">
        <v>46</v>
      </c>
      <c r="G197" s="25" t="s">
        <v>55</v>
      </c>
      <c r="H197" s="25" t="s">
        <v>55</v>
      </c>
      <c r="I197" s="25">
        <v>2021</v>
      </c>
      <c r="J197" s="102">
        <v>0.65539999999999998</v>
      </c>
      <c r="K197" s="102">
        <v>0</v>
      </c>
      <c r="L197" s="29">
        <v>0</v>
      </c>
      <c r="M197" s="29">
        <v>0</v>
      </c>
      <c r="N197" s="29">
        <v>0</v>
      </c>
      <c r="O197" s="29">
        <v>0</v>
      </c>
      <c r="P197" s="29">
        <v>0</v>
      </c>
      <c r="Q197" s="29">
        <v>0</v>
      </c>
      <c r="R197" s="29">
        <v>0</v>
      </c>
      <c r="S197" s="29">
        <v>0</v>
      </c>
      <c r="T197" s="29">
        <v>0</v>
      </c>
      <c r="U197" s="29">
        <v>299.5</v>
      </c>
      <c r="V197" s="29">
        <v>9673.7800000000007</v>
      </c>
      <c r="W197" s="29">
        <v>0</v>
      </c>
      <c r="X197" s="29">
        <f t="shared" si="79"/>
        <v>9973.2800000000007</v>
      </c>
      <c r="Y197" s="29">
        <f t="shared" si="106"/>
        <v>9973.2800000000007</v>
      </c>
      <c r="Z197" s="29">
        <f t="shared" si="115"/>
        <v>0</v>
      </c>
      <c r="AA197" s="29">
        <f t="shared" si="115"/>
        <v>0</v>
      </c>
      <c r="AB197" s="29">
        <f t="shared" si="115"/>
        <v>0</v>
      </c>
      <c r="AC197" s="31">
        <f t="shared" si="80"/>
        <v>0</v>
      </c>
      <c r="AD197" s="31">
        <f t="shared" si="81"/>
        <v>0</v>
      </c>
      <c r="AE197" s="31">
        <f t="shared" si="82"/>
        <v>0</v>
      </c>
      <c r="AF197" s="31">
        <f t="shared" si="83"/>
        <v>0</v>
      </c>
      <c r="AG197" s="31">
        <f t="shared" si="84"/>
        <v>0</v>
      </c>
      <c r="AH197" s="31">
        <f t="shared" si="85"/>
        <v>0</v>
      </c>
      <c r="AI197" s="31">
        <f t="shared" si="86"/>
        <v>0</v>
      </c>
      <c r="AJ197" s="31">
        <f t="shared" si="87"/>
        <v>0</v>
      </c>
      <c r="AK197" s="31">
        <f t="shared" si="88"/>
        <v>0</v>
      </c>
      <c r="AL197" s="31">
        <f t="shared" si="89"/>
        <v>196.29229999999998</v>
      </c>
      <c r="AM197" s="31">
        <f t="shared" si="90"/>
        <v>6340.195412</v>
      </c>
      <c r="AN197" s="31">
        <f t="shared" si="91"/>
        <v>0</v>
      </c>
      <c r="AO197" s="31">
        <f t="shared" si="92"/>
        <v>6536.4877120000001</v>
      </c>
      <c r="AP197" s="29">
        <f t="shared" si="116"/>
        <v>6536.4877120000001</v>
      </c>
      <c r="AQ197" s="29">
        <f t="shared" si="116"/>
        <v>0</v>
      </c>
      <c r="AR197" s="29">
        <f t="shared" si="116"/>
        <v>0</v>
      </c>
      <c r="AS197" s="29">
        <f t="shared" si="107"/>
        <v>0</v>
      </c>
      <c r="AT197" s="31">
        <f t="shared" si="93"/>
        <v>0</v>
      </c>
      <c r="AU197" s="31">
        <f t="shared" si="94"/>
        <v>0</v>
      </c>
      <c r="AV197" s="31">
        <f t="shared" si="95"/>
        <v>0</v>
      </c>
      <c r="AW197" s="31">
        <f t="shared" si="96"/>
        <v>0</v>
      </c>
      <c r="AX197" s="31">
        <f t="shared" si="97"/>
        <v>0</v>
      </c>
      <c r="AY197" s="31">
        <f t="shared" si="98"/>
        <v>0</v>
      </c>
      <c r="AZ197" s="31">
        <f t="shared" si="99"/>
        <v>0</v>
      </c>
      <c r="BA197" s="31">
        <f t="shared" si="100"/>
        <v>0</v>
      </c>
      <c r="BB197" s="31">
        <f t="shared" si="101"/>
        <v>0</v>
      </c>
      <c r="BC197" s="31">
        <f t="shared" si="102"/>
        <v>0</v>
      </c>
      <c r="BD197" s="31">
        <f t="shared" si="103"/>
        <v>0</v>
      </c>
      <c r="BE197" s="31">
        <f t="shared" si="104"/>
        <v>0</v>
      </c>
      <c r="BF197" s="31">
        <f t="shared" si="105"/>
        <v>0</v>
      </c>
      <c r="BG197" s="29">
        <f t="shared" si="114"/>
        <v>0</v>
      </c>
      <c r="BH197" s="29">
        <f t="shared" si="114"/>
        <v>0</v>
      </c>
      <c r="BI197" s="29">
        <f t="shared" si="114"/>
        <v>0</v>
      </c>
      <c r="BJ197" s="29">
        <f t="shared" si="114"/>
        <v>0</v>
      </c>
    </row>
    <row r="198" spans="1:62">
      <c r="A198" s="25" t="s">
        <v>135</v>
      </c>
      <c r="B198" s="25" t="s">
        <v>91</v>
      </c>
      <c r="C198" s="25" t="s">
        <v>91</v>
      </c>
      <c r="D198" s="25" t="s">
        <v>158</v>
      </c>
      <c r="E198" s="25" t="s">
        <v>44</v>
      </c>
      <c r="F198" s="25" t="s">
        <v>45</v>
      </c>
      <c r="G198" s="25" t="s">
        <v>54</v>
      </c>
      <c r="H198" s="25" t="s">
        <v>54</v>
      </c>
      <c r="I198" s="25">
        <v>2021</v>
      </c>
      <c r="J198" s="102">
        <v>0.47784834680000005</v>
      </c>
      <c r="K198" s="102">
        <v>0.15089759249999998</v>
      </c>
      <c r="L198" s="29">
        <v>0</v>
      </c>
      <c r="M198" s="29">
        <v>0</v>
      </c>
      <c r="N198" s="29">
        <v>0</v>
      </c>
      <c r="O198" s="29">
        <v>0</v>
      </c>
      <c r="P198" s="29">
        <v>0</v>
      </c>
      <c r="Q198" s="29">
        <v>0</v>
      </c>
      <c r="R198" s="29">
        <v>0</v>
      </c>
      <c r="S198" s="29">
        <v>0</v>
      </c>
      <c r="T198" s="29">
        <v>0</v>
      </c>
      <c r="U198" s="29">
        <v>0</v>
      </c>
      <c r="V198" s="29">
        <v>-3.5599999999999996</v>
      </c>
      <c r="W198" s="29">
        <v>552356.73</v>
      </c>
      <c r="X198" s="29">
        <f t="shared" si="79"/>
        <v>552353.16999999993</v>
      </c>
      <c r="Y198" s="29">
        <f t="shared" si="106"/>
        <v>552353.16999999993</v>
      </c>
      <c r="Z198" s="29">
        <f t="shared" si="115"/>
        <v>0</v>
      </c>
      <c r="AA198" s="29">
        <f t="shared" si="115"/>
        <v>0</v>
      </c>
      <c r="AB198" s="29">
        <f t="shared" si="115"/>
        <v>0</v>
      </c>
      <c r="AC198" s="31">
        <f t="shared" si="80"/>
        <v>0</v>
      </c>
      <c r="AD198" s="31">
        <f t="shared" si="81"/>
        <v>0</v>
      </c>
      <c r="AE198" s="31">
        <f t="shared" si="82"/>
        <v>0</v>
      </c>
      <c r="AF198" s="31">
        <f t="shared" si="83"/>
        <v>0</v>
      </c>
      <c r="AG198" s="31">
        <f t="shared" si="84"/>
        <v>0</v>
      </c>
      <c r="AH198" s="31">
        <f t="shared" si="85"/>
        <v>0</v>
      </c>
      <c r="AI198" s="31">
        <f t="shared" si="86"/>
        <v>0</v>
      </c>
      <c r="AJ198" s="31">
        <f t="shared" si="87"/>
        <v>0</v>
      </c>
      <c r="AK198" s="31">
        <f t="shared" si="88"/>
        <v>0</v>
      </c>
      <c r="AL198" s="31">
        <f t="shared" si="89"/>
        <v>0</v>
      </c>
      <c r="AM198" s="31">
        <f t="shared" si="90"/>
        <v>-1.7011401146080001</v>
      </c>
      <c r="AN198" s="31">
        <f t="shared" si="91"/>
        <v>263942.75027435395</v>
      </c>
      <c r="AO198" s="31">
        <f t="shared" si="92"/>
        <v>263941.04913423932</v>
      </c>
      <c r="AP198" s="29">
        <f t="shared" si="116"/>
        <v>263941.04913423932</v>
      </c>
      <c r="AQ198" s="29">
        <f t="shared" si="116"/>
        <v>0</v>
      </c>
      <c r="AR198" s="29">
        <f t="shared" si="116"/>
        <v>0</v>
      </c>
      <c r="AS198" s="29">
        <f t="shared" si="107"/>
        <v>0</v>
      </c>
      <c r="AT198" s="31">
        <f t="shared" si="93"/>
        <v>0</v>
      </c>
      <c r="AU198" s="31">
        <f t="shared" si="94"/>
        <v>0</v>
      </c>
      <c r="AV198" s="31">
        <f t="shared" si="95"/>
        <v>0</v>
      </c>
      <c r="AW198" s="31">
        <f t="shared" si="96"/>
        <v>0</v>
      </c>
      <c r="AX198" s="31">
        <f t="shared" si="97"/>
        <v>0</v>
      </c>
      <c r="AY198" s="31">
        <f t="shared" si="98"/>
        <v>0</v>
      </c>
      <c r="AZ198" s="31">
        <f t="shared" si="99"/>
        <v>0</v>
      </c>
      <c r="BA198" s="31">
        <f t="shared" si="100"/>
        <v>0</v>
      </c>
      <c r="BB198" s="31">
        <f t="shared" si="101"/>
        <v>0</v>
      </c>
      <c r="BC198" s="31">
        <f t="shared" si="102"/>
        <v>0</v>
      </c>
      <c r="BD198" s="31">
        <f t="shared" si="103"/>
        <v>-0.53719542929999986</v>
      </c>
      <c r="BE198" s="31">
        <f t="shared" si="104"/>
        <v>83349.300758172511</v>
      </c>
      <c r="BF198" s="31">
        <f t="shared" si="105"/>
        <v>83348.763562743217</v>
      </c>
      <c r="BG198" s="29">
        <f t="shared" si="114"/>
        <v>83348.763562743217</v>
      </c>
      <c r="BH198" s="29">
        <f t="shared" si="114"/>
        <v>0</v>
      </c>
      <c r="BI198" s="29">
        <f t="shared" si="114"/>
        <v>0</v>
      </c>
      <c r="BJ198" s="29">
        <f t="shared" si="114"/>
        <v>0</v>
      </c>
    </row>
    <row r="199" spans="1:62">
      <c r="A199" s="25" t="s">
        <v>135</v>
      </c>
      <c r="B199" s="25" t="s">
        <v>91</v>
      </c>
      <c r="C199" s="25" t="s">
        <v>91</v>
      </c>
      <c r="D199" s="25" t="s">
        <v>158</v>
      </c>
      <c r="E199" s="25" t="s">
        <v>42</v>
      </c>
      <c r="F199" s="25" t="s">
        <v>46</v>
      </c>
      <c r="G199" s="25" t="s">
        <v>54</v>
      </c>
      <c r="H199" s="25" t="s">
        <v>54</v>
      </c>
      <c r="I199" s="25">
        <v>2021</v>
      </c>
      <c r="J199" s="102">
        <v>0.65539999999999998</v>
      </c>
      <c r="K199" s="102">
        <v>0</v>
      </c>
      <c r="L199" s="29">
        <v>0</v>
      </c>
      <c r="M199" s="29">
        <v>0</v>
      </c>
      <c r="N199" s="29">
        <v>0</v>
      </c>
      <c r="O199" s="29">
        <v>0</v>
      </c>
      <c r="P199" s="29">
        <v>0</v>
      </c>
      <c r="Q199" s="29">
        <v>0</v>
      </c>
      <c r="R199" s="29">
        <v>0</v>
      </c>
      <c r="S199" s="29">
        <v>0</v>
      </c>
      <c r="T199" s="29">
        <v>0</v>
      </c>
      <c r="U199" s="29">
        <v>1916.3700000000001</v>
      </c>
      <c r="V199" s="29">
        <v>13269.56</v>
      </c>
      <c r="W199" s="29">
        <v>583569.01000000013</v>
      </c>
      <c r="X199" s="29">
        <f t="shared" si="79"/>
        <v>598754.94000000018</v>
      </c>
      <c r="Y199" s="29">
        <f t="shared" si="106"/>
        <v>598754.94000000018</v>
      </c>
      <c r="Z199" s="29">
        <f t="shared" si="115"/>
        <v>0</v>
      </c>
      <c r="AA199" s="29">
        <f t="shared" si="115"/>
        <v>0</v>
      </c>
      <c r="AB199" s="29">
        <f t="shared" si="115"/>
        <v>0</v>
      </c>
      <c r="AC199" s="31">
        <f t="shared" si="80"/>
        <v>0</v>
      </c>
      <c r="AD199" s="31">
        <f t="shared" si="81"/>
        <v>0</v>
      </c>
      <c r="AE199" s="31">
        <f t="shared" si="82"/>
        <v>0</v>
      </c>
      <c r="AF199" s="31">
        <f t="shared" si="83"/>
        <v>0</v>
      </c>
      <c r="AG199" s="31">
        <f t="shared" si="84"/>
        <v>0</v>
      </c>
      <c r="AH199" s="31">
        <f t="shared" si="85"/>
        <v>0</v>
      </c>
      <c r="AI199" s="31">
        <f t="shared" si="86"/>
        <v>0</v>
      </c>
      <c r="AJ199" s="31">
        <f t="shared" si="87"/>
        <v>0</v>
      </c>
      <c r="AK199" s="31">
        <f t="shared" si="88"/>
        <v>0</v>
      </c>
      <c r="AL199" s="31">
        <f t="shared" si="89"/>
        <v>1255.9888980000001</v>
      </c>
      <c r="AM199" s="31">
        <f t="shared" si="90"/>
        <v>8696.869623999999</v>
      </c>
      <c r="AN199" s="31">
        <f t="shared" si="91"/>
        <v>382471.12915400008</v>
      </c>
      <c r="AO199" s="31">
        <f t="shared" si="92"/>
        <v>392423.98767600011</v>
      </c>
      <c r="AP199" s="29">
        <f t="shared" si="116"/>
        <v>392423.98767600011</v>
      </c>
      <c r="AQ199" s="29">
        <f t="shared" si="116"/>
        <v>0</v>
      </c>
      <c r="AR199" s="29">
        <f t="shared" si="116"/>
        <v>0</v>
      </c>
      <c r="AS199" s="29">
        <f t="shared" si="107"/>
        <v>0</v>
      </c>
      <c r="AT199" s="31">
        <f t="shared" si="93"/>
        <v>0</v>
      </c>
      <c r="AU199" s="31">
        <f t="shared" si="94"/>
        <v>0</v>
      </c>
      <c r="AV199" s="31">
        <f t="shared" si="95"/>
        <v>0</v>
      </c>
      <c r="AW199" s="31">
        <f t="shared" si="96"/>
        <v>0</v>
      </c>
      <c r="AX199" s="31">
        <f t="shared" si="97"/>
        <v>0</v>
      </c>
      <c r="AY199" s="31">
        <f t="shared" si="98"/>
        <v>0</v>
      </c>
      <c r="AZ199" s="31">
        <f t="shared" si="99"/>
        <v>0</v>
      </c>
      <c r="BA199" s="31">
        <f t="shared" si="100"/>
        <v>0</v>
      </c>
      <c r="BB199" s="31">
        <f t="shared" si="101"/>
        <v>0</v>
      </c>
      <c r="BC199" s="31">
        <f t="shared" si="102"/>
        <v>0</v>
      </c>
      <c r="BD199" s="31">
        <f t="shared" si="103"/>
        <v>0</v>
      </c>
      <c r="BE199" s="31">
        <f t="shared" si="104"/>
        <v>0</v>
      </c>
      <c r="BF199" s="31">
        <f t="shared" si="105"/>
        <v>0</v>
      </c>
      <c r="BG199" s="29">
        <f t="shared" si="114"/>
        <v>0</v>
      </c>
      <c r="BH199" s="29">
        <f t="shared" si="114"/>
        <v>0</v>
      </c>
      <c r="BI199" s="29">
        <f t="shared" si="114"/>
        <v>0</v>
      </c>
      <c r="BJ199" s="29">
        <f t="shared" si="114"/>
        <v>0</v>
      </c>
    </row>
    <row r="200" spans="1:62">
      <c r="A200" s="25" t="s">
        <v>135</v>
      </c>
      <c r="B200" s="25" t="s">
        <v>91</v>
      </c>
      <c r="C200" s="25" t="s">
        <v>91</v>
      </c>
      <c r="D200" s="25" t="s">
        <v>158</v>
      </c>
      <c r="E200" s="25" t="s">
        <v>44</v>
      </c>
      <c r="F200" s="25" t="s">
        <v>43</v>
      </c>
      <c r="G200" s="25" t="s">
        <v>54</v>
      </c>
      <c r="H200" s="25" t="s">
        <v>54</v>
      </c>
      <c r="I200" s="25">
        <v>2021</v>
      </c>
      <c r="J200" s="102">
        <v>0.77217999999999998</v>
      </c>
      <c r="K200" s="102">
        <v>0.22781999999999999</v>
      </c>
      <c r="L200" s="29">
        <v>0</v>
      </c>
      <c r="M200" s="29">
        <v>0</v>
      </c>
      <c r="N200" s="29">
        <v>0</v>
      </c>
      <c r="O200" s="29">
        <v>0</v>
      </c>
      <c r="P200" s="29">
        <v>0</v>
      </c>
      <c r="Q200" s="29">
        <v>0</v>
      </c>
      <c r="R200" s="29">
        <v>0</v>
      </c>
      <c r="S200" s="29">
        <v>0</v>
      </c>
      <c r="T200" s="29">
        <v>0</v>
      </c>
      <c r="U200" s="29">
        <v>0</v>
      </c>
      <c r="V200" s="29">
        <v>3.5999999999999996</v>
      </c>
      <c r="W200" s="29">
        <v>1340620.49</v>
      </c>
      <c r="X200" s="29">
        <f t="shared" ref="X200:X262" si="117">SUM(L200:W200)</f>
        <v>1340624.0900000001</v>
      </c>
      <c r="Y200" s="29">
        <f t="shared" si="106"/>
        <v>1340624.0900000001</v>
      </c>
      <c r="Z200" s="29">
        <f t="shared" si="115"/>
        <v>0</v>
      </c>
      <c r="AA200" s="29">
        <f t="shared" si="115"/>
        <v>0</v>
      </c>
      <c r="AB200" s="29">
        <f t="shared" si="115"/>
        <v>0</v>
      </c>
      <c r="AC200" s="31">
        <f t="shared" ref="AC200:AC262" si="118">+L200*$J200</f>
        <v>0</v>
      </c>
      <c r="AD200" s="31">
        <f t="shared" ref="AD200:AD262" si="119">+M200*$J200</f>
        <v>0</v>
      </c>
      <c r="AE200" s="31">
        <f t="shared" ref="AE200:AE262" si="120">+N200*$J200</f>
        <v>0</v>
      </c>
      <c r="AF200" s="31">
        <f t="shared" ref="AF200:AF262" si="121">+O200*$J200</f>
        <v>0</v>
      </c>
      <c r="AG200" s="31">
        <f t="shared" ref="AG200:AG262" si="122">+P200*$J200</f>
        <v>0</v>
      </c>
      <c r="AH200" s="31">
        <f t="shared" ref="AH200:AH262" si="123">+Q200*$J200</f>
        <v>0</v>
      </c>
      <c r="AI200" s="31">
        <f t="shared" ref="AI200:AI262" si="124">+R200*$J200</f>
        <v>0</v>
      </c>
      <c r="AJ200" s="31">
        <f t="shared" ref="AJ200:AJ262" si="125">+S200*$J200</f>
        <v>0</v>
      </c>
      <c r="AK200" s="31">
        <f t="shared" ref="AK200:AK262" si="126">+T200*$J200</f>
        <v>0</v>
      </c>
      <c r="AL200" s="31">
        <f t="shared" ref="AL200:AL262" si="127">+U200*$J200</f>
        <v>0</v>
      </c>
      <c r="AM200" s="31">
        <f t="shared" ref="AM200:AM262" si="128">+V200*$J200</f>
        <v>2.7798479999999994</v>
      </c>
      <c r="AN200" s="31">
        <f t="shared" ref="AN200:AN262" si="129">+W200*$J200</f>
        <v>1035200.3299681999</v>
      </c>
      <c r="AO200" s="31">
        <f t="shared" ref="AO200:AO262" si="130">SUM(AC200:AN200)</f>
        <v>1035203.1098162</v>
      </c>
      <c r="AP200" s="29">
        <f t="shared" si="116"/>
        <v>1035203.1098162</v>
      </c>
      <c r="AQ200" s="29">
        <f t="shared" si="116"/>
        <v>0</v>
      </c>
      <c r="AR200" s="29">
        <f t="shared" si="116"/>
        <v>0</v>
      </c>
      <c r="AS200" s="29">
        <f t="shared" si="107"/>
        <v>0</v>
      </c>
      <c r="AT200" s="31">
        <f t="shared" ref="AT200:AT262" si="131">+L200*$K200</f>
        <v>0</v>
      </c>
      <c r="AU200" s="31">
        <f t="shared" ref="AU200:AU262" si="132">+M200*$K200</f>
        <v>0</v>
      </c>
      <c r="AV200" s="31">
        <f t="shared" ref="AV200:AV262" si="133">+N200*$K200</f>
        <v>0</v>
      </c>
      <c r="AW200" s="31">
        <f t="shared" ref="AW200:AW262" si="134">+O200*$K200</f>
        <v>0</v>
      </c>
      <c r="AX200" s="31">
        <f t="shared" ref="AX200:AX262" si="135">+P200*$K200</f>
        <v>0</v>
      </c>
      <c r="AY200" s="31">
        <f t="shared" ref="AY200:AY262" si="136">+Q200*$K200</f>
        <v>0</v>
      </c>
      <c r="AZ200" s="31">
        <f t="shared" ref="AZ200:AZ262" si="137">+R200*$K200</f>
        <v>0</v>
      </c>
      <c r="BA200" s="31">
        <f t="shared" ref="BA200:BA262" si="138">+S200*$K200</f>
        <v>0</v>
      </c>
      <c r="BB200" s="31">
        <f t="shared" ref="BB200:BB262" si="139">+T200*$K200</f>
        <v>0</v>
      </c>
      <c r="BC200" s="31">
        <f t="shared" ref="BC200:BC262" si="140">+U200*$K200</f>
        <v>0</v>
      </c>
      <c r="BD200" s="31">
        <f t="shared" ref="BD200:BD262" si="141">+V200*$K200</f>
        <v>0.82015199999999988</v>
      </c>
      <c r="BE200" s="31">
        <f t="shared" ref="BE200:BE262" si="142">+W200*$K200</f>
        <v>305420.16003179998</v>
      </c>
      <c r="BF200" s="31">
        <f t="shared" ref="BF200:BF262" si="143">SUM(AT200:BE200)</f>
        <v>305420.98018379998</v>
      </c>
      <c r="BG200" s="29">
        <f t="shared" si="114"/>
        <v>305420.98018379998</v>
      </c>
      <c r="BH200" s="29">
        <f t="shared" si="114"/>
        <v>0</v>
      </c>
      <c r="BI200" s="29">
        <f t="shared" si="114"/>
        <v>0</v>
      </c>
      <c r="BJ200" s="29">
        <f t="shared" si="114"/>
        <v>0</v>
      </c>
    </row>
    <row r="201" spans="1:62">
      <c r="A201" s="25" t="s">
        <v>135</v>
      </c>
      <c r="B201" s="25" t="s">
        <v>91</v>
      </c>
      <c r="C201" s="25" t="s">
        <v>91</v>
      </c>
      <c r="D201" s="25" t="s">
        <v>159</v>
      </c>
      <c r="E201" s="25" t="s">
        <v>42</v>
      </c>
      <c r="F201" s="25" t="s">
        <v>46</v>
      </c>
      <c r="G201" s="25" t="s">
        <v>55</v>
      </c>
      <c r="H201" s="25" t="s">
        <v>55</v>
      </c>
      <c r="I201" s="25">
        <v>2021</v>
      </c>
      <c r="J201" s="102">
        <v>0.65539999999999998</v>
      </c>
      <c r="K201" s="102">
        <v>0</v>
      </c>
      <c r="L201" s="29">
        <v>0</v>
      </c>
      <c r="M201" s="29">
        <v>0</v>
      </c>
      <c r="N201" s="29">
        <v>0</v>
      </c>
      <c r="O201" s="29">
        <v>0</v>
      </c>
      <c r="P201" s="29">
        <v>0</v>
      </c>
      <c r="Q201" s="29">
        <v>0</v>
      </c>
      <c r="R201" s="29">
        <v>0</v>
      </c>
      <c r="S201" s="29">
        <v>0</v>
      </c>
      <c r="T201" s="29">
        <v>0</v>
      </c>
      <c r="U201" s="29">
        <v>797384.2</v>
      </c>
      <c r="V201" s="29">
        <v>0</v>
      </c>
      <c r="W201" s="29">
        <v>540</v>
      </c>
      <c r="X201" s="29">
        <f t="shared" si="117"/>
        <v>797924.2</v>
      </c>
      <c r="Y201" s="29">
        <f t="shared" ref="Y201:Y263" si="144">SUMIF($I201:$I201,Y$5,X201:X201)</f>
        <v>797924.2</v>
      </c>
      <c r="Z201" s="29">
        <f t="shared" si="115"/>
        <v>0</v>
      </c>
      <c r="AA201" s="29">
        <f t="shared" si="115"/>
        <v>0</v>
      </c>
      <c r="AB201" s="29">
        <f t="shared" si="115"/>
        <v>0</v>
      </c>
      <c r="AC201" s="31">
        <f t="shared" si="118"/>
        <v>0</v>
      </c>
      <c r="AD201" s="31">
        <f t="shared" si="119"/>
        <v>0</v>
      </c>
      <c r="AE201" s="31">
        <f t="shared" si="120"/>
        <v>0</v>
      </c>
      <c r="AF201" s="31">
        <f t="shared" si="121"/>
        <v>0</v>
      </c>
      <c r="AG201" s="31">
        <f t="shared" si="122"/>
        <v>0</v>
      </c>
      <c r="AH201" s="31">
        <f t="shared" si="123"/>
        <v>0</v>
      </c>
      <c r="AI201" s="31">
        <f t="shared" si="124"/>
        <v>0</v>
      </c>
      <c r="AJ201" s="31">
        <f t="shared" si="125"/>
        <v>0</v>
      </c>
      <c r="AK201" s="31">
        <f t="shared" si="126"/>
        <v>0</v>
      </c>
      <c r="AL201" s="31">
        <f t="shared" si="127"/>
        <v>522605.60467999993</v>
      </c>
      <c r="AM201" s="31">
        <f t="shared" si="128"/>
        <v>0</v>
      </c>
      <c r="AN201" s="31">
        <f t="shared" si="129"/>
        <v>353.916</v>
      </c>
      <c r="AO201" s="31">
        <f t="shared" si="130"/>
        <v>522959.52067999996</v>
      </c>
      <c r="AP201" s="29">
        <f t="shared" si="116"/>
        <v>522959.52067999996</v>
      </c>
      <c r="AQ201" s="29">
        <f t="shared" si="116"/>
        <v>0</v>
      </c>
      <c r="AR201" s="29">
        <f t="shared" si="116"/>
        <v>0</v>
      </c>
      <c r="AS201" s="29">
        <f t="shared" ref="AS201:AS263" si="145">SUMIF($I201,AS$5,$AO201)</f>
        <v>0</v>
      </c>
      <c r="AT201" s="31">
        <f t="shared" si="131"/>
        <v>0</v>
      </c>
      <c r="AU201" s="31">
        <f t="shared" si="132"/>
        <v>0</v>
      </c>
      <c r="AV201" s="31">
        <f t="shared" si="133"/>
        <v>0</v>
      </c>
      <c r="AW201" s="31">
        <f t="shared" si="134"/>
        <v>0</v>
      </c>
      <c r="AX201" s="31">
        <f t="shared" si="135"/>
        <v>0</v>
      </c>
      <c r="AY201" s="31">
        <f t="shared" si="136"/>
        <v>0</v>
      </c>
      <c r="AZ201" s="31">
        <f t="shared" si="137"/>
        <v>0</v>
      </c>
      <c r="BA201" s="31">
        <f t="shared" si="138"/>
        <v>0</v>
      </c>
      <c r="BB201" s="31">
        <f t="shared" si="139"/>
        <v>0</v>
      </c>
      <c r="BC201" s="31">
        <f t="shared" si="140"/>
        <v>0</v>
      </c>
      <c r="BD201" s="31">
        <f t="shared" si="141"/>
        <v>0</v>
      </c>
      <c r="BE201" s="31">
        <f t="shared" si="142"/>
        <v>0</v>
      </c>
      <c r="BF201" s="31">
        <f t="shared" si="143"/>
        <v>0</v>
      </c>
      <c r="BG201" s="29">
        <f t="shared" si="114"/>
        <v>0</v>
      </c>
      <c r="BH201" s="29">
        <f t="shared" si="114"/>
        <v>0</v>
      </c>
      <c r="BI201" s="29">
        <f t="shared" si="114"/>
        <v>0</v>
      </c>
      <c r="BJ201" s="29">
        <f t="shared" si="114"/>
        <v>0</v>
      </c>
    </row>
    <row r="202" spans="1:62">
      <c r="A202" s="25" t="s">
        <v>135</v>
      </c>
      <c r="B202" s="25" t="s">
        <v>91</v>
      </c>
      <c r="C202" s="25" t="s">
        <v>91</v>
      </c>
      <c r="D202" s="25" t="s">
        <v>159</v>
      </c>
      <c r="E202" s="25" t="s">
        <v>42</v>
      </c>
      <c r="F202" s="25" t="s">
        <v>43</v>
      </c>
      <c r="G202" s="25" t="s">
        <v>61</v>
      </c>
      <c r="H202" s="25" t="s">
        <v>61</v>
      </c>
      <c r="I202" s="25">
        <v>2021</v>
      </c>
      <c r="J202" s="102">
        <v>1</v>
      </c>
      <c r="K202" s="102">
        <v>0</v>
      </c>
      <c r="L202" s="29">
        <v>0</v>
      </c>
      <c r="M202" s="29">
        <v>0</v>
      </c>
      <c r="N202" s="29">
        <v>0</v>
      </c>
      <c r="O202" s="29">
        <v>0</v>
      </c>
      <c r="P202" s="29">
        <v>0</v>
      </c>
      <c r="Q202" s="29">
        <v>0</v>
      </c>
      <c r="R202" s="29">
        <v>0</v>
      </c>
      <c r="S202" s="29">
        <v>0</v>
      </c>
      <c r="T202" s="29">
        <v>0</v>
      </c>
      <c r="U202" s="29">
        <v>0</v>
      </c>
      <c r="V202" s="29">
        <v>1212749.3999999999</v>
      </c>
      <c r="W202" s="29">
        <v>170.12</v>
      </c>
      <c r="X202" s="29">
        <f t="shared" si="117"/>
        <v>1212919.52</v>
      </c>
      <c r="Y202" s="29">
        <f t="shared" si="144"/>
        <v>1212919.52</v>
      </c>
      <c r="Z202" s="29">
        <f t="shared" si="115"/>
        <v>0</v>
      </c>
      <c r="AA202" s="29">
        <f t="shared" si="115"/>
        <v>0</v>
      </c>
      <c r="AB202" s="29">
        <f t="shared" si="115"/>
        <v>0</v>
      </c>
      <c r="AC202" s="31">
        <f t="shared" si="118"/>
        <v>0</v>
      </c>
      <c r="AD202" s="31">
        <f t="shared" si="119"/>
        <v>0</v>
      </c>
      <c r="AE202" s="31">
        <f t="shared" si="120"/>
        <v>0</v>
      </c>
      <c r="AF202" s="31">
        <f t="shared" si="121"/>
        <v>0</v>
      </c>
      <c r="AG202" s="31">
        <f t="shared" si="122"/>
        <v>0</v>
      </c>
      <c r="AH202" s="31">
        <f t="shared" si="123"/>
        <v>0</v>
      </c>
      <c r="AI202" s="31">
        <f t="shared" si="124"/>
        <v>0</v>
      </c>
      <c r="AJ202" s="31">
        <f t="shared" si="125"/>
        <v>0</v>
      </c>
      <c r="AK202" s="31">
        <f t="shared" si="126"/>
        <v>0</v>
      </c>
      <c r="AL202" s="31">
        <f t="shared" si="127"/>
        <v>0</v>
      </c>
      <c r="AM202" s="31">
        <f t="shared" si="128"/>
        <v>1212749.3999999999</v>
      </c>
      <c r="AN202" s="31">
        <f t="shared" si="129"/>
        <v>170.12</v>
      </c>
      <c r="AO202" s="31">
        <f t="shared" si="130"/>
        <v>1212919.52</v>
      </c>
      <c r="AP202" s="29">
        <f t="shared" si="116"/>
        <v>1212919.52</v>
      </c>
      <c r="AQ202" s="29">
        <f t="shared" si="116"/>
        <v>0</v>
      </c>
      <c r="AR202" s="29">
        <f t="shared" si="116"/>
        <v>0</v>
      </c>
      <c r="AS202" s="29">
        <f t="shared" si="145"/>
        <v>0</v>
      </c>
      <c r="AT202" s="31">
        <f t="shared" si="131"/>
        <v>0</v>
      </c>
      <c r="AU202" s="31">
        <f t="shared" si="132"/>
        <v>0</v>
      </c>
      <c r="AV202" s="31">
        <f t="shared" si="133"/>
        <v>0</v>
      </c>
      <c r="AW202" s="31">
        <f t="shared" si="134"/>
        <v>0</v>
      </c>
      <c r="AX202" s="31">
        <f t="shared" si="135"/>
        <v>0</v>
      </c>
      <c r="AY202" s="31">
        <f t="shared" si="136"/>
        <v>0</v>
      </c>
      <c r="AZ202" s="31">
        <f t="shared" si="137"/>
        <v>0</v>
      </c>
      <c r="BA202" s="31">
        <f t="shared" si="138"/>
        <v>0</v>
      </c>
      <c r="BB202" s="31">
        <f t="shared" si="139"/>
        <v>0</v>
      </c>
      <c r="BC202" s="31">
        <f t="shared" si="140"/>
        <v>0</v>
      </c>
      <c r="BD202" s="31">
        <f t="shared" si="141"/>
        <v>0</v>
      </c>
      <c r="BE202" s="31">
        <f t="shared" si="142"/>
        <v>0</v>
      </c>
      <c r="BF202" s="31">
        <f t="shared" si="143"/>
        <v>0</v>
      </c>
      <c r="BG202" s="29">
        <f t="shared" si="114"/>
        <v>0</v>
      </c>
      <c r="BH202" s="29">
        <f t="shared" si="114"/>
        <v>0</v>
      </c>
      <c r="BI202" s="29">
        <f t="shared" si="114"/>
        <v>0</v>
      </c>
      <c r="BJ202" s="29">
        <f t="shared" si="114"/>
        <v>0</v>
      </c>
    </row>
    <row r="203" spans="1:62">
      <c r="A203" s="25" t="s">
        <v>135</v>
      </c>
      <c r="B203" s="25" t="s">
        <v>95</v>
      </c>
      <c r="C203" s="25" t="s">
        <v>102</v>
      </c>
      <c r="D203" s="25" t="s">
        <v>172</v>
      </c>
      <c r="E203" s="25" t="s">
        <v>44</v>
      </c>
      <c r="F203" s="25" t="s">
        <v>45</v>
      </c>
      <c r="G203" s="25" t="s">
        <v>90</v>
      </c>
      <c r="H203" s="25" t="s">
        <v>90</v>
      </c>
      <c r="I203" s="25">
        <v>2021</v>
      </c>
      <c r="J203" s="102">
        <v>0.47784834680000005</v>
      </c>
      <c r="K203" s="102">
        <v>0.15089759249999998</v>
      </c>
      <c r="L203" s="29">
        <v>0</v>
      </c>
      <c r="M203" s="29">
        <v>0</v>
      </c>
      <c r="N203" s="29">
        <v>0</v>
      </c>
      <c r="O203" s="29">
        <v>0</v>
      </c>
      <c r="P203" s="29">
        <v>0</v>
      </c>
      <c r="Q203" s="29">
        <v>0</v>
      </c>
      <c r="R203" s="29">
        <v>0</v>
      </c>
      <c r="S203" s="29">
        <v>0</v>
      </c>
      <c r="T203" s="29">
        <v>0</v>
      </c>
      <c r="U203" s="29">
        <v>5285.2</v>
      </c>
      <c r="V203" s="29">
        <v>3524.9700000000003</v>
      </c>
      <c r="W203" s="29">
        <v>508.91</v>
      </c>
      <c r="X203" s="29">
        <f t="shared" si="117"/>
        <v>9319.08</v>
      </c>
      <c r="Y203" s="29">
        <f t="shared" si="144"/>
        <v>9319.08</v>
      </c>
      <c r="Z203" s="29">
        <f t="shared" si="115"/>
        <v>0</v>
      </c>
      <c r="AA203" s="29">
        <f t="shared" si="115"/>
        <v>0</v>
      </c>
      <c r="AB203" s="29">
        <f t="shared" si="115"/>
        <v>0</v>
      </c>
      <c r="AC203" s="31">
        <f t="shared" si="118"/>
        <v>0</v>
      </c>
      <c r="AD203" s="31">
        <f t="shared" si="119"/>
        <v>0</v>
      </c>
      <c r="AE203" s="31">
        <f t="shared" si="120"/>
        <v>0</v>
      </c>
      <c r="AF203" s="31">
        <f t="shared" si="121"/>
        <v>0</v>
      </c>
      <c r="AG203" s="31">
        <f t="shared" si="122"/>
        <v>0</v>
      </c>
      <c r="AH203" s="31">
        <f t="shared" si="123"/>
        <v>0</v>
      </c>
      <c r="AI203" s="31">
        <f t="shared" si="124"/>
        <v>0</v>
      </c>
      <c r="AJ203" s="31">
        <f t="shared" si="125"/>
        <v>0</v>
      </c>
      <c r="AK203" s="31">
        <f t="shared" si="126"/>
        <v>0</v>
      </c>
      <c r="AL203" s="31">
        <f t="shared" si="127"/>
        <v>2525.5240825073602</v>
      </c>
      <c r="AM203" s="31">
        <f t="shared" si="128"/>
        <v>1684.4010870195964</v>
      </c>
      <c r="AN203" s="31">
        <f t="shared" si="129"/>
        <v>243.18180216998803</v>
      </c>
      <c r="AO203" s="31">
        <f t="shared" si="130"/>
        <v>4453.106971696945</v>
      </c>
      <c r="AP203" s="29">
        <f t="shared" si="116"/>
        <v>4453.106971696945</v>
      </c>
      <c r="AQ203" s="29">
        <f t="shared" si="116"/>
        <v>0</v>
      </c>
      <c r="AR203" s="29">
        <f t="shared" si="116"/>
        <v>0</v>
      </c>
      <c r="AS203" s="29">
        <f t="shared" si="145"/>
        <v>0</v>
      </c>
      <c r="AT203" s="31">
        <f t="shared" si="131"/>
        <v>0</v>
      </c>
      <c r="AU203" s="31">
        <f t="shared" si="132"/>
        <v>0</v>
      </c>
      <c r="AV203" s="31">
        <f t="shared" si="133"/>
        <v>0</v>
      </c>
      <c r="AW203" s="31">
        <f t="shared" si="134"/>
        <v>0</v>
      </c>
      <c r="AX203" s="31">
        <f t="shared" si="135"/>
        <v>0</v>
      </c>
      <c r="AY203" s="31">
        <f t="shared" si="136"/>
        <v>0</v>
      </c>
      <c r="AZ203" s="31">
        <f t="shared" si="137"/>
        <v>0</v>
      </c>
      <c r="BA203" s="31">
        <f t="shared" si="138"/>
        <v>0</v>
      </c>
      <c r="BB203" s="31">
        <f t="shared" si="139"/>
        <v>0</v>
      </c>
      <c r="BC203" s="31">
        <f t="shared" si="140"/>
        <v>797.52395588099989</v>
      </c>
      <c r="BD203" s="31">
        <f t="shared" si="141"/>
        <v>531.909486634725</v>
      </c>
      <c r="BE203" s="31">
        <f t="shared" si="142"/>
        <v>76.79329379917499</v>
      </c>
      <c r="BF203" s="31">
        <f t="shared" si="143"/>
        <v>1406.2267363148999</v>
      </c>
      <c r="BG203" s="29">
        <f t="shared" si="114"/>
        <v>1406.2267363148999</v>
      </c>
      <c r="BH203" s="29">
        <f t="shared" si="114"/>
        <v>0</v>
      </c>
      <c r="BI203" s="29">
        <f t="shared" si="114"/>
        <v>0</v>
      </c>
      <c r="BJ203" s="29">
        <f t="shared" si="114"/>
        <v>0</v>
      </c>
    </row>
    <row r="204" spans="1:62">
      <c r="A204" s="25" t="s">
        <v>135</v>
      </c>
      <c r="B204" s="25" t="s">
        <v>95</v>
      </c>
      <c r="C204" s="25" t="s">
        <v>102</v>
      </c>
      <c r="D204" s="25" t="s">
        <v>172</v>
      </c>
      <c r="E204" s="25" t="s">
        <v>44</v>
      </c>
      <c r="F204" s="25" t="s">
        <v>45</v>
      </c>
      <c r="G204" s="25" t="s">
        <v>54</v>
      </c>
      <c r="H204" s="25" t="s">
        <v>54</v>
      </c>
      <c r="I204" s="25">
        <v>2021</v>
      </c>
      <c r="J204" s="102">
        <v>0.47784834680000005</v>
      </c>
      <c r="K204" s="102">
        <v>0.15089759249999998</v>
      </c>
      <c r="L204" s="29">
        <v>0</v>
      </c>
      <c r="M204" s="29">
        <v>0</v>
      </c>
      <c r="N204" s="29">
        <v>0</v>
      </c>
      <c r="O204" s="29">
        <v>0</v>
      </c>
      <c r="P204" s="29">
        <v>0</v>
      </c>
      <c r="Q204" s="29">
        <v>0</v>
      </c>
      <c r="R204" s="29">
        <v>0</v>
      </c>
      <c r="S204" s="29">
        <v>0</v>
      </c>
      <c r="T204" s="29">
        <v>0</v>
      </c>
      <c r="U204" s="29">
        <v>0</v>
      </c>
      <c r="V204" s="29">
        <v>0</v>
      </c>
      <c r="W204" s="29">
        <v>58033.72</v>
      </c>
      <c r="X204" s="29">
        <f t="shared" si="117"/>
        <v>58033.72</v>
      </c>
      <c r="Y204" s="29">
        <f t="shared" si="144"/>
        <v>58033.72</v>
      </c>
      <c r="Z204" s="29">
        <f t="shared" si="115"/>
        <v>0</v>
      </c>
      <c r="AA204" s="29">
        <f t="shared" si="115"/>
        <v>0</v>
      </c>
      <c r="AB204" s="29">
        <f t="shared" si="115"/>
        <v>0</v>
      </c>
      <c r="AC204" s="31">
        <f t="shared" si="118"/>
        <v>0</v>
      </c>
      <c r="AD204" s="31">
        <f t="shared" si="119"/>
        <v>0</v>
      </c>
      <c r="AE204" s="31">
        <f t="shared" si="120"/>
        <v>0</v>
      </c>
      <c r="AF204" s="31">
        <f t="shared" si="121"/>
        <v>0</v>
      </c>
      <c r="AG204" s="31">
        <f t="shared" si="122"/>
        <v>0</v>
      </c>
      <c r="AH204" s="31">
        <f t="shared" si="123"/>
        <v>0</v>
      </c>
      <c r="AI204" s="31">
        <f t="shared" si="124"/>
        <v>0</v>
      </c>
      <c r="AJ204" s="31">
        <f t="shared" si="125"/>
        <v>0</v>
      </c>
      <c r="AK204" s="31">
        <f t="shared" si="126"/>
        <v>0</v>
      </c>
      <c r="AL204" s="31">
        <f t="shared" si="127"/>
        <v>0</v>
      </c>
      <c r="AM204" s="31">
        <f t="shared" si="128"/>
        <v>0</v>
      </c>
      <c r="AN204" s="31">
        <f t="shared" si="129"/>
        <v>27731.3171606541</v>
      </c>
      <c r="AO204" s="31">
        <f t="shared" si="130"/>
        <v>27731.3171606541</v>
      </c>
      <c r="AP204" s="29">
        <f t="shared" si="116"/>
        <v>27731.3171606541</v>
      </c>
      <c r="AQ204" s="29">
        <f t="shared" si="116"/>
        <v>0</v>
      </c>
      <c r="AR204" s="29">
        <f t="shared" si="116"/>
        <v>0</v>
      </c>
      <c r="AS204" s="29">
        <f t="shared" si="145"/>
        <v>0</v>
      </c>
      <c r="AT204" s="31">
        <f t="shared" si="131"/>
        <v>0</v>
      </c>
      <c r="AU204" s="31">
        <f t="shared" si="132"/>
        <v>0</v>
      </c>
      <c r="AV204" s="31">
        <f t="shared" si="133"/>
        <v>0</v>
      </c>
      <c r="AW204" s="31">
        <f t="shared" si="134"/>
        <v>0</v>
      </c>
      <c r="AX204" s="31">
        <f t="shared" si="135"/>
        <v>0</v>
      </c>
      <c r="AY204" s="31">
        <f t="shared" si="136"/>
        <v>0</v>
      </c>
      <c r="AZ204" s="31">
        <f t="shared" si="137"/>
        <v>0</v>
      </c>
      <c r="BA204" s="31">
        <f t="shared" si="138"/>
        <v>0</v>
      </c>
      <c r="BB204" s="31">
        <f t="shared" si="139"/>
        <v>0</v>
      </c>
      <c r="BC204" s="31">
        <f t="shared" si="140"/>
        <v>0</v>
      </c>
      <c r="BD204" s="31">
        <f t="shared" si="141"/>
        <v>0</v>
      </c>
      <c r="BE204" s="31">
        <f t="shared" si="142"/>
        <v>8757.1486318191</v>
      </c>
      <c r="BF204" s="31">
        <f t="shared" si="143"/>
        <v>8757.1486318191</v>
      </c>
      <c r="BG204" s="29">
        <f t="shared" si="114"/>
        <v>8757.1486318191</v>
      </c>
      <c r="BH204" s="29">
        <f t="shared" si="114"/>
        <v>0</v>
      </c>
      <c r="BI204" s="29">
        <f t="shared" si="114"/>
        <v>0</v>
      </c>
      <c r="BJ204" s="29">
        <f t="shared" si="114"/>
        <v>0</v>
      </c>
    </row>
    <row r="205" spans="1:62">
      <c r="A205" s="25" t="s">
        <v>135</v>
      </c>
      <c r="B205" s="25" t="s">
        <v>95</v>
      </c>
      <c r="C205" s="25" t="s">
        <v>102</v>
      </c>
      <c r="D205" s="25" t="s">
        <v>172</v>
      </c>
      <c r="E205" s="25" t="s">
        <v>44</v>
      </c>
      <c r="F205" s="25" t="s">
        <v>45</v>
      </c>
      <c r="G205" s="25" t="s">
        <v>301</v>
      </c>
      <c r="H205" s="25" t="s">
        <v>60</v>
      </c>
      <c r="I205" s="25">
        <v>2021</v>
      </c>
      <c r="J205" s="102">
        <v>0.47784834680000005</v>
      </c>
      <c r="K205" s="102">
        <v>0.15089759249999998</v>
      </c>
      <c r="L205" s="29">
        <v>0</v>
      </c>
      <c r="M205" s="29">
        <v>0</v>
      </c>
      <c r="N205" s="29">
        <v>0</v>
      </c>
      <c r="O205" s="29">
        <v>0</v>
      </c>
      <c r="P205" s="29">
        <v>0</v>
      </c>
      <c r="Q205" s="29">
        <v>0</v>
      </c>
      <c r="R205" s="29">
        <v>0</v>
      </c>
      <c r="S205" s="29">
        <v>0</v>
      </c>
      <c r="T205" s="29">
        <v>0</v>
      </c>
      <c r="U205" s="29">
        <v>46274.8</v>
      </c>
      <c r="V205" s="29">
        <v>48864.02</v>
      </c>
      <c r="W205" s="29">
        <v>7718.59</v>
      </c>
      <c r="X205" s="29">
        <f t="shared" si="117"/>
        <v>102857.41</v>
      </c>
      <c r="Y205" s="29">
        <f t="shared" si="144"/>
        <v>102857.41</v>
      </c>
      <c r="Z205" s="29">
        <f t="shared" si="115"/>
        <v>0</v>
      </c>
      <c r="AA205" s="29">
        <f t="shared" si="115"/>
        <v>0</v>
      </c>
      <c r="AB205" s="29">
        <f t="shared" si="115"/>
        <v>0</v>
      </c>
      <c r="AC205" s="31">
        <f t="shared" si="118"/>
        <v>0</v>
      </c>
      <c r="AD205" s="31">
        <f t="shared" si="119"/>
        <v>0</v>
      </c>
      <c r="AE205" s="31">
        <f t="shared" si="120"/>
        <v>0</v>
      </c>
      <c r="AF205" s="31">
        <f t="shared" si="121"/>
        <v>0</v>
      </c>
      <c r="AG205" s="31">
        <f t="shared" si="122"/>
        <v>0</v>
      </c>
      <c r="AH205" s="31">
        <f t="shared" si="123"/>
        <v>0</v>
      </c>
      <c r="AI205" s="31">
        <f t="shared" si="124"/>
        <v>0</v>
      </c>
      <c r="AJ205" s="31">
        <f t="shared" si="125"/>
        <v>0</v>
      </c>
      <c r="AK205" s="31">
        <f t="shared" si="126"/>
        <v>0</v>
      </c>
      <c r="AL205" s="31">
        <f t="shared" si="127"/>
        <v>22112.336678500644</v>
      </c>
      <c r="AM205" s="31">
        <f t="shared" si="128"/>
        <v>23349.591175002137</v>
      </c>
      <c r="AN205" s="31">
        <f t="shared" si="129"/>
        <v>3688.3154711270126</v>
      </c>
      <c r="AO205" s="31">
        <f t="shared" si="130"/>
        <v>49150.243324629795</v>
      </c>
      <c r="AP205" s="29">
        <f t="shared" si="116"/>
        <v>49150.243324629795</v>
      </c>
      <c r="AQ205" s="29">
        <f t="shared" si="116"/>
        <v>0</v>
      </c>
      <c r="AR205" s="29">
        <f t="shared" si="116"/>
        <v>0</v>
      </c>
      <c r="AS205" s="29">
        <f t="shared" si="145"/>
        <v>0</v>
      </c>
      <c r="AT205" s="31">
        <f t="shared" si="131"/>
        <v>0</v>
      </c>
      <c r="AU205" s="31">
        <f t="shared" si="132"/>
        <v>0</v>
      </c>
      <c r="AV205" s="31">
        <f t="shared" si="133"/>
        <v>0</v>
      </c>
      <c r="AW205" s="31">
        <f t="shared" si="134"/>
        <v>0</v>
      </c>
      <c r="AX205" s="31">
        <f t="shared" si="135"/>
        <v>0</v>
      </c>
      <c r="AY205" s="31">
        <f t="shared" si="136"/>
        <v>0</v>
      </c>
      <c r="AZ205" s="31">
        <f t="shared" si="137"/>
        <v>0</v>
      </c>
      <c r="BA205" s="31">
        <f t="shared" si="138"/>
        <v>0</v>
      </c>
      <c r="BB205" s="31">
        <f t="shared" si="139"/>
        <v>0</v>
      </c>
      <c r="BC205" s="31">
        <f t="shared" si="140"/>
        <v>6982.7559134189996</v>
      </c>
      <c r="BD205" s="31">
        <f t="shared" si="141"/>
        <v>7373.462977871849</v>
      </c>
      <c r="BE205" s="31">
        <f t="shared" si="142"/>
        <v>1164.7166484945749</v>
      </c>
      <c r="BF205" s="31">
        <f t="shared" si="143"/>
        <v>15520.935539785425</v>
      </c>
      <c r="BG205" s="29">
        <f t="shared" si="114"/>
        <v>15520.935539785425</v>
      </c>
      <c r="BH205" s="29">
        <f t="shared" si="114"/>
        <v>0</v>
      </c>
      <c r="BI205" s="29">
        <f t="shared" si="114"/>
        <v>0</v>
      </c>
      <c r="BJ205" s="29">
        <f t="shared" si="114"/>
        <v>0</v>
      </c>
    </row>
    <row r="206" spans="1:62">
      <c r="A206" s="25" t="s">
        <v>186</v>
      </c>
      <c r="B206" s="25" t="s">
        <v>91</v>
      </c>
      <c r="C206" s="25" t="s">
        <v>91</v>
      </c>
      <c r="D206" s="25" t="s">
        <v>202</v>
      </c>
      <c r="E206" s="25" t="s">
        <v>42</v>
      </c>
      <c r="F206" s="25" t="s">
        <v>46</v>
      </c>
      <c r="G206" s="25" t="s">
        <v>59</v>
      </c>
      <c r="H206" s="25" t="s">
        <v>59</v>
      </c>
      <c r="I206" s="25">
        <v>2021</v>
      </c>
      <c r="J206" s="102">
        <v>0.65539999999999998</v>
      </c>
      <c r="K206" s="102">
        <v>0</v>
      </c>
      <c r="L206" s="29">
        <v>0</v>
      </c>
      <c r="M206" s="29">
        <v>0</v>
      </c>
      <c r="N206" s="29">
        <v>0</v>
      </c>
      <c r="O206" s="29">
        <v>0</v>
      </c>
      <c r="P206" s="29">
        <v>0</v>
      </c>
      <c r="Q206" s="29">
        <v>0</v>
      </c>
      <c r="R206" s="29">
        <v>0</v>
      </c>
      <c r="S206" s="29">
        <v>0</v>
      </c>
      <c r="T206" s="29">
        <v>0</v>
      </c>
      <c r="U206" s="29">
        <v>20843.34</v>
      </c>
      <c r="V206" s="29">
        <v>61951.83</v>
      </c>
      <c r="W206" s="29">
        <v>55691.299999999996</v>
      </c>
      <c r="X206" s="29">
        <f t="shared" si="117"/>
        <v>138486.47</v>
      </c>
      <c r="Y206" s="29">
        <f t="shared" si="144"/>
        <v>138486.47</v>
      </c>
      <c r="Z206" s="29">
        <f t="shared" si="115"/>
        <v>0</v>
      </c>
      <c r="AA206" s="29">
        <f t="shared" si="115"/>
        <v>0</v>
      </c>
      <c r="AB206" s="29">
        <f t="shared" si="115"/>
        <v>0</v>
      </c>
      <c r="AC206" s="31">
        <f t="shared" si="118"/>
        <v>0</v>
      </c>
      <c r="AD206" s="31">
        <f t="shared" si="119"/>
        <v>0</v>
      </c>
      <c r="AE206" s="31">
        <f t="shared" si="120"/>
        <v>0</v>
      </c>
      <c r="AF206" s="31">
        <f t="shared" si="121"/>
        <v>0</v>
      </c>
      <c r="AG206" s="31">
        <f t="shared" si="122"/>
        <v>0</v>
      </c>
      <c r="AH206" s="31">
        <f t="shared" si="123"/>
        <v>0</v>
      </c>
      <c r="AI206" s="31">
        <f t="shared" si="124"/>
        <v>0</v>
      </c>
      <c r="AJ206" s="31">
        <f t="shared" si="125"/>
        <v>0</v>
      </c>
      <c r="AK206" s="31">
        <f t="shared" si="126"/>
        <v>0</v>
      </c>
      <c r="AL206" s="31">
        <f t="shared" si="127"/>
        <v>13660.725036</v>
      </c>
      <c r="AM206" s="31">
        <f t="shared" si="128"/>
        <v>40603.229381999998</v>
      </c>
      <c r="AN206" s="31">
        <f t="shared" si="129"/>
        <v>36500.078019999994</v>
      </c>
      <c r="AO206" s="31">
        <f t="shared" si="130"/>
        <v>90764.032437999995</v>
      </c>
      <c r="AP206" s="29">
        <f t="shared" si="116"/>
        <v>90764.032437999995</v>
      </c>
      <c r="AQ206" s="29">
        <f t="shared" si="116"/>
        <v>0</v>
      </c>
      <c r="AR206" s="29">
        <f t="shared" si="116"/>
        <v>0</v>
      </c>
      <c r="AS206" s="29">
        <f t="shared" si="145"/>
        <v>0</v>
      </c>
      <c r="AT206" s="31">
        <f t="shared" si="131"/>
        <v>0</v>
      </c>
      <c r="AU206" s="31">
        <f t="shared" si="132"/>
        <v>0</v>
      </c>
      <c r="AV206" s="31">
        <f t="shared" si="133"/>
        <v>0</v>
      </c>
      <c r="AW206" s="31">
        <f t="shared" si="134"/>
        <v>0</v>
      </c>
      <c r="AX206" s="31">
        <f t="shared" si="135"/>
        <v>0</v>
      </c>
      <c r="AY206" s="31">
        <f t="shared" si="136"/>
        <v>0</v>
      </c>
      <c r="AZ206" s="31">
        <f t="shared" si="137"/>
        <v>0</v>
      </c>
      <c r="BA206" s="31">
        <f t="shared" si="138"/>
        <v>0</v>
      </c>
      <c r="BB206" s="31">
        <f t="shared" si="139"/>
        <v>0</v>
      </c>
      <c r="BC206" s="31">
        <f t="shared" si="140"/>
        <v>0</v>
      </c>
      <c r="BD206" s="31">
        <f t="shared" si="141"/>
        <v>0</v>
      </c>
      <c r="BE206" s="31">
        <f t="shared" si="142"/>
        <v>0</v>
      </c>
      <c r="BF206" s="31">
        <f t="shared" si="143"/>
        <v>0</v>
      </c>
      <c r="BG206" s="29">
        <f t="shared" si="114"/>
        <v>0</v>
      </c>
      <c r="BH206" s="29">
        <f t="shared" si="114"/>
        <v>0</v>
      </c>
      <c r="BI206" s="29">
        <f t="shared" si="114"/>
        <v>0</v>
      </c>
      <c r="BJ206" s="29">
        <f t="shared" si="114"/>
        <v>0</v>
      </c>
    </row>
    <row r="207" spans="1:62">
      <c r="A207" s="25" t="s">
        <v>135</v>
      </c>
      <c r="B207" s="25" t="s">
        <v>91</v>
      </c>
      <c r="C207" s="25" t="s">
        <v>91</v>
      </c>
      <c r="D207" s="25" t="s">
        <v>160</v>
      </c>
      <c r="E207" s="25" t="s">
        <v>42</v>
      </c>
      <c r="F207" s="25" t="s">
        <v>46</v>
      </c>
      <c r="G207" s="25" t="s">
        <v>54</v>
      </c>
      <c r="H207" s="25" t="s">
        <v>54</v>
      </c>
      <c r="I207" s="25">
        <v>2021</v>
      </c>
      <c r="J207" s="102">
        <v>0.65539999999999998</v>
      </c>
      <c r="K207" s="102">
        <v>0</v>
      </c>
      <c r="L207" s="29">
        <v>0</v>
      </c>
      <c r="M207" s="29">
        <v>0</v>
      </c>
      <c r="N207" s="29">
        <v>0</v>
      </c>
      <c r="O207" s="29">
        <v>0</v>
      </c>
      <c r="P207" s="29">
        <v>0</v>
      </c>
      <c r="Q207" s="29">
        <v>0</v>
      </c>
      <c r="R207" s="29">
        <v>0</v>
      </c>
      <c r="S207" s="29">
        <v>0</v>
      </c>
      <c r="T207" s="29">
        <v>0</v>
      </c>
      <c r="U207" s="29">
        <v>-129.25</v>
      </c>
      <c r="V207" s="29">
        <v>1239.4000000000001</v>
      </c>
      <c r="W207" s="29">
        <v>885.71</v>
      </c>
      <c r="X207" s="29">
        <f t="shared" si="117"/>
        <v>1995.8600000000001</v>
      </c>
      <c r="Y207" s="29">
        <f t="shared" si="144"/>
        <v>1995.8600000000001</v>
      </c>
      <c r="Z207" s="29">
        <f t="shared" si="115"/>
        <v>0</v>
      </c>
      <c r="AA207" s="29">
        <f t="shared" si="115"/>
        <v>0</v>
      </c>
      <c r="AB207" s="29">
        <f t="shared" si="115"/>
        <v>0</v>
      </c>
      <c r="AC207" s="31">
        <f t="shared" si="118"/>
        <v>0</v>
      </c>
      <c r="AD207" s="31">
        <f t="shared" si="119"/>
        <v>0</v>
      </c>
      <c r="AE207" s="31">
        <f t="shared" si="120"/>
        <v>0</v>
      </c>
      <c r="AF207" s="31">
        <f t="shared" si="121"/>
        <v>0</v>
      </c>
      <c r="AG207" s="31">
        <f t="shared" si="122"/>
        <v>0</v>
      </c>
      <c r="AH207" s="31">
        <f t="shared" si="123"/>
        <v>0</v>
      </c>
      <c r="AI207" s="31">
        <f t="shared" si="124"/>
        <v>0</v>
      </c>
      <c r="AJ207" s="31">
        <f t="shared" si="125"/>
        <v>0</v>
      </c>
      <c r="AK207" s="31">
        <f t="shared" si="126"/>
        <v>0</v>
      </c>
      <c r="AL207" s="31">
        <f t="shared" si="127"/>
        <v>-84.710449999999994</v>
      </c>
      <c r="AM207" s="31">
        <f t="shared" si="128"/>
        <v>812.30276000000003</v>
      </c>
      <c r="AN207" s="31">
        <f t="shared" si="129"/>
        <v>580.49433399999998</v>
      </c>
      <c r="AO207" s="31">
        <f t="shared" si="130"/>
        <v>1308.086644</v>
      </c>
      <c r="AP207" s="29">
        <f t="shared" si="116"/>
        <v>1308.086644</v>
      </c>
      <c r="AQ207" s="29">
        <f t="shared" si="116"/>
        <v>0</v>
      </c>
      <c r="AR207" s="29">
        <f t="shared" si="116"/>
        <v>0</v>
      </c>
      <c r="AS207" s="29">
        <f t="shared" si="145"/>
        <v>0</v>
      </c>
      <c r="AT207" s="31">
        <f t="shared" si="131"/>
        <v>0</v>
      </c>
      <c r="AU207" s="31">
        <f t="shared" si="132"/>
        <v>0</v>
      </c>
      <c r="AV207" s="31">
        <f t="shared" si="133"/>
        <v>0</v>
      </c>
      <c r="AW207" s="31">
        <f t="shared" si="134"/>
        <v>0</v>
      </c>
      <c r="AX207" s="31">
        <f t="shared" si="135"/>
        <v>0</v>
      </c>
      <c r="AY207" s="31">
        <f t="shared" si="136"/>
        <v>0</v>
      </c>
      <c r="AZ207" s="31">
        <f t="shared" si="137"/>
        <v>0</v>
      </c>
      <c r="BA207" s="31">
        <f t="shared" si="138"/>
        <v>0</v>
      </c>
      <c r="BB207" s="31">
        <f t="shared" si="139"/>
        <v>0</v>
      </c>
      <c r="BC207" s="31">
        <f t="shared" si="140"/>
        <v>0</v>
      </c>
      <c r="BD207" s="31">
        <f t="shared" si="141"/>
        <v>0</v>
      </c>
      <c r="BE207" s="31">
        <f t="shared" si="142"/>
        <v>0</v>
      </c>
      <c r="BF207" s="31">
        <f t="shared" si="143"/>
        <v>0</v>
      </c>
      <c r="BG207" s="29">
        <f t="shared" si="114"/>
        <v>0</v>
      </c>
      <c r="BH207" s="29">
        <f t="shared" si="114"/>
        <v>0</v>
      </c>
      <c r="BI207" s="29">
        <f t="shared" si="114"/>
        <v>0</v>
      </c>
      <c r="BJ207" s="29">
        <f t="shared" si="114"/>
        <v>0</v>
      </c>
    </row>
    <row r="208" spans="1:62">
      <c r="A208" s="25" t="s">
        <v>135</v>
      </c>
      <c r="B208" s="25" t="s">
        <v>91</v>
      </c>
      <c r="C208" s="25" t="s">
        <v>91</v>
      </c>
      <c r="D208" s="25" t="s">
        <v>160</v>
      </c>
      <c r="E208" s="25" t="s">
        <v>42</v>
      </c>
      <c r="F208" s="25" t="s">
        <v>46</v>
      </c>
      <c r="G208" s="25" t="s">
        <v>55</v>
      </c>
      <c r="H208" s="25" t="s">
        <v>55</v>
      </c>
      <c r="I208" s="25">
        <v>2021</v>
      </c>
      <c r="J208" s="102">
        <v>0.65539999999999998</v>
      </c>
      <c r="K208" s="102">
        <v>0</v>
      </c>
      <c r="L208" s="29">
        <v>0</v>
      </c>
      <c r="M208" s="29">
        <v>0</v>
      </c>
      <c r="N208" s="29">
        <v>0</v>
      </c>
      <c r="O208" s="29">
        <v>0</v>
      </c>
      <c r="P208" s="29">
        <v>0</v>
      </c>
      <c r="Q208" s="29">
        <v>0</v>
      </c>
      <c r="R208" s="29">
        <v>0</v>
      </c>
      <c r="S208" s="29">
        <v>0</v>
      </c>
      <c r="T208" s="29">
        <v>0</v>
      </c>
      <c r="U208" s="29">
        <v>38453.47</v>
      </c>
      <c r="V208" s="29">
        <v>24627.1</v>
      </c>
      <c r="W208" s="29">
        <v>3647840.3100000005</v>
      </c>
      <c r="X208" s="29">
        <f t="shared" si="117"/>
        <v>3710920.8800000004</v>
      </c>
      <c r="Y208" s="29">
        <f t="shared" si="144"/>
        <v>3710920.8800000004</v>
      </c>
      <c r="Z208" s="29">
        <f t="shared" ref="Z208:AB227" si="146">SUMIF($I208,Z$5,$X208)</f>
        <v>0</v>
      </c>
      <c r="AA208" s="29">
        <f t="shared" si="146"/>
        <v>0</v>
      </c>
      <c r="AB208" s="29">
        <f t="shared" si="146"/>
        <v>0</v>
      </c>
      <c r="AC208" s="31">
        <f t="shared" si="118"/>
        <v>0</v>
      </c>
      <c r="AD208" s="31">
        <f t="shared" si="119"/>
        <v>0</v>
      </c>
      <c r="AE208" s="31">
        <f t="shared" si="120"/>
        <v>0</v>
      </c>
      <c r="AF208" s="31">
        <f t="shared" si="121"/>
        <v>0</v>
      </c>
      <c r="AG208" s="31">
        <f t="shared" si="122"/>
        <v>0</v>
      </c>
      <c r="AH208" s="31">
        <f t="shared" si="123"/>
        <v>0</v>
      </c>
      <c r="AI208" s="31">
        <f t="shared" si="124"/>
        <v>0</v>
      </c>
      <c r="AJ208" s="31">
        <f t="shared" si="125"/>
        <v>0</v>
      </c>
      <c r="AK208" s="31">
        <f t="shared" si="126"/>
        <v>0</v>
      </c>
      <c r="AL208" s="31">
        <f t="shared" si="127"/>
        <v>25202.404237999999</v>
      </c>
      <c r="AM208" s="31">
        <f t="shared" si="128"/>
        <v>16140.601339999999</v>
      </c>
      <c r="AN208" s="31">
        <f t="shared" si="129"/>
        <v>2390794.5391740003</v>
      </c>
      <c r="AO208" s="31">
        <f t="shared" si="130"/>
        <v>2432137.5447520004</v>
      </c>
      <c r="AP208" s="29">
        <f t="shared" si="116"/>
        <v>2432137.5447520004</v>
      </c>
      <c r="AQ208" s="29">
        <f t="shared" si="116"/>
        <v>0</v>
      </c>
      <c r="AR208" s="29">
        <f t="shared" si="116"/>
        <v>0</v>
      </c>
      <c r="AS208" s="29">
        <f t="shared" si="145"/>
        <v>0</v>
      </c>
      <c r="AT208" s="31">
        <f t="shared" si="131"/>
        <v>0</v>
      </c>
      <c r="AU208" s="31">
        <f t="shared" si="132"/>
        <v>0</v>
      </c>
      <c r="AV208" s="31">
        <f t="shared" si="133"/>
        <v>0</v>
      </c>
      <c r="AW208" s="31">
        <f t="shared" si="134"/>
        <v>0</v>
      </c>
      <c r="AX208" s="31">
        <f t="shared" si="135"/>
        <v>0</v>
      </c>
      <c r="AY208" s="31">
        <f t="shared" si="136"/>
        <v>0</v>
      </c>
      <c r="AZ208" s="31">
        <f t="shared" si="137"/>
        <v>0</v>
      </c>
      <c r="BA208" s="31">
        <f t="shared" si="138"/>
        <v>0</v>
      </c>
      <c r="BB208" s="31">
        <f t="shared" si="139"/>
        <v>0</v>
      </c>
      <c r="BC208" s="31">
        <f t="shared" si="140"/>
        <v>0</v>
      </c>
      <c r="BD208" s="31">
        <f t="shared" si="141"/>
        <v>0</v>
      </c>
      <c r="BE208" s="31">
        <f t="shared" si="142"/>
        <v>0</v>
      </c>
      <c r="BF208" s="31">
        <f t="shared" si="143"/>
        <v>0</v>
      </c>
      <c r="BG208" s="29">
        <f t="shared" ref="BG208:BJ227" si="147">SUMIF($I208,BG$5,$BF208)</f>
        <v>0</v>
      </c>
      <c r="BH208" s="29">
        <f t="shared" si="147"/>
        <v>0</v>
      </c>
      <c r="BI208" s="29">
        <f t="shared" si="147"/>
        <v>0</v>
      </c>
      <c r="BJ208" s="29">
        <f t="shared" si="147"/>
        <v>0</v>
      </c>
    </row>
    <row r="209" spans="1:62">
      <c r="A209" s="25" t="s">
        <v>135</v>
      </c>
      <c r="B209" s="25" t="s">
        <v>86</v>
      </c>
      <c r="C209" s="25" t="s">
        <v>127</v>
      </c>
      <c r="D209" s="25" t="s">
        <v>213</v>
      </c>
      <c r="E209" s="25" t="s">
        <v>42</v>
      </c>
      <c r="F209" s="25" t="s">
        <v>43</v>
      </c>
      <c r="G209" s="25" t="s">
        <v>54</v>
      </c>
      <c r="H209" s="25" t="s">
        <v>54</v>
      </c>
      <c r="I209" s="25">
        <v>2021</v>
      </c>
      <c r="J209" s="102">
        <v>1</v>
      </c>
      <c r="K209" s="102">
        <v>0</v>
      </c>
      <c r="L209" s="29">
        <v>0</v>
      </c>
      <c r="M209" s="29">
        <v>0</v>
      </c>
      <c r="N209" s="29">
        <v>0</v>
      </c>
      <c r="O209" s="29">
        <v>0</v>
      </c>
      <c r="P209" s="29">
        <v>0</v>
      </c>
      <c r="Q209" s="29">
        <v>0</v>
      </c>
      <c r="R209" s="29">
        <v>0</v>
      </c>
      <c r="S209" s="29">
        <v>0</v>
      </c>
      <c r="T209" s="29">
        <v>0</v>
      </c>
      <c r="U209" s="29">
        <v>0</v>
      </c>
      <c r="V209" s="29">
        <v>0</v>
      </c>
      <c r="W209" s="29">
        <v>354379.82</v>
      </c>
      <c r="X209" s="29">
        <f t="shared" si="117"/>
        <v>354379.82</v>
      </c>
      <c r="Y209" s="29">
        <f t="shared" si="144"/>
        <v>354379.82</v>
      </c>
      <c r="Z209" s="29">
        <f t="shared" si="146"/>
        <v>0</v>
      </c>
      <c r="AA209" s="29">
        <f t="shared" si="146"/>
        <v>0</v>
      </c>
      <c r="AB209" s="29">
        <f t="shared" si="146"/>
        <v>0</v>
      </c>
      <c r="AC209" s="31">
        <f t="shared" si="118"/>
        <v>0</v>
      </c>
      <c r="AD209" s="31">
        <f t="shared" si="119"/>
        <v>0</v>
      </c>
      <c r="AE209" s="31">
        <f t="shared" si="120"/>
        <v>0</v>
      </c>
      <c r="AF209" s="31">
        <f t="shared" si="121"/>
        <v>0</v>
      </c>
      <c r="AG209" s="31">
        <f t="shared" si="122"/>
        <v>0</v>
      </c>
      <c r="AH209" s="31">
        <f t="shared" si="123"/>
        <v>0</v>
      </c>
      <c r="AI209" s="31">
        <f t="shared" si="124"/>
        <v>0</v>
      </c>
      <c r="AJ209" s="31">
        <f t="shared" si="125"/>
        <v>0</v>
      </c>
      <c r="AK209" s="31">
        <f t="shared" si="126"/>
        <v>0</v>
      </c>
      <c r="AL209" s="31">
        <f t="shared" si="127"/>
        <v>0</v>
      </c>
      <c r="AM209" s="31">
        <f t="shared" si="128"/>
        <v>0</v>
      </c>
      <c r="AN209" s="31">
        <f t="shared" si="129"/>
        <v>354379.82</v>
      </c>
      <c r="AO209" s="31">
        <f t="shared" si="130"/>
        <v>354379.82</v>
      </c>
      <c r="AP209" s="29">
        <f t="shared" ref="AP209:AR228" si="148">SUMIF($I209,AP$5,$AO209)</f>
        <v>354379.82</v>
      </c>
      <c r="AQ209" s="29">
        <f t="shared" si="148"/>
        <v>0</v>
      </c>
      <c r="AR209" s="29">
        <f t="shared" si="148"/>
        <v>0</v>
      </c>
      <c r="AS209" s="29">
        <f t="shared" si="145"/>
        <v>0</v>
      </c>
      <c r="AT209" s="31">
        <f t="shared" si="131"/>
        <v>0</v>
      </c>
      <c r="AU209" s="31">
        <f t="shared" si="132"/>
        <v>0</v>
      </c>
      <c r="AV209" s="31">
        <f t="shared" si="133"/>
        <v>0</v>
      </c>
      <c r="AW209" s="31">
        <f t="shared" si="134"/>
        <v>0</v>
      </c>
      <c r="AX209" s="31">
        <f t="shared" si="135"/>
        <v>0</v>
      </c>
      <c r="AY209" s="31">
        <f t="shared" si="136"/>
        <v>0</v>
      </c>
      <c r="AZ209" s="31">
        <f t="shared" si="137"/>
        <v>0</v>
      </c>
      <c r="BA209" s="31">
        <f t="shared" si="138"/>
        <v>0</v>
      </c>
      <c r="BB209" s="31">
        <f t="shared" si="139"/>
        <v>0</v>
      </c>
      <c r="BC209" s="31">
        <f t="shared" si="140"/>
        <v>0</v>
      </c>
      <c r="BD209" s="31">
        <f t="shared" si="141"/>
        <v>0</v>
      </c>
      <c r="BE209" s="31">
        <f t="shared" si="142"/>
        <v>0</v>
      </c>
      <c r="BF209" s="31">
        <f t="shared" si="143"/>
        <v>0</v>
      </c>
      <c r="BG209" s="29">
        <f t="shared" si="147"/>
        <v>0</v>
      </c>
      <c r="BH209" s="29">
        <f t="shared" si="147"/>
        <v>0</v>
      </c>
      <c r="BI209" s="29">
        <f t="shared" si="147"/>
        <v>0</v>
      </c>
      <c r="BJ209" s="29">
        <f t="shared" si="147"/>
        <v>0</v>
      </c>
    </row>
    <row r="210" spans="1:62">
      <c r="A210" s="25" t="s">
        <v>135</v>
      </c>
      <c r="B210" s="25" t="s">
        <v>86</v>
      </c>
      <c r="C210" s="25" t="s">
        <v>127</v>
      </c>
      <c r="D210" s="25" t="s">
        <v>213</v>
      </c>
      <c r="E210" s="25" t="s">
        <v>42</v>
      </c>
      <c r="F210" s="25" t="s">
        <v>43</v>
      </c>
      <c r="G210" s="25" t="s">
        <v>61</v>
      </c>
      <c r="H210" s="25" t="s">
        <v>61</v>
      </c>
      <c r="I210" s="25">
        <v>2021</v>
      </c>
      <c r="J210" s="102">
        <v>1</v>
      </c>
      <c r="K210" s="102">
        <v>0</v>
      </c>
      <c r="L210" s="29">
        <v>0</v>
      </c>
      <c r="M210" s="29">
        <v>0</v>
      </c>
      <c r="N210" s="29">
        <v>0</v>
      </c>
      <c r="O210" s="29">
        <v>0</v>
      </c>
      <c r="P210" s="29">
        <v>0</v>
      </c>
      <c r="Q210" s="29">
        <v>0</v>
      </c>
      <c r="R210" s="29">
        <v>0</v>
      </c>
      <c r="S210" s="29">
        <v>0</v>
      </c>
      <c r="T210" s="29">
        <v>0</v>
      </c>
      <c r="U210" s="29">
        <v>0</v>
      </c>
      <c r="V210" s="29">
        <v>0</v>
      </c>
      <c r="W210" s="29">
        <v>5224720.0699999994</v>
      </c>
      <c r="X210" s="29">
        <f t="shared" si="117"/>
        <v>5224720.0699999994</v>
      </c>
      <c r="Y210" s="29">
        <f t="shared" si="144"/>
        <v>5224720.0699999994</v>
      </c>
      <c r="Z210" s="29">
        <f t="shared" si="146"/>
        <v>0</v>
      </c>
      <c r="AA210" s="29">
        <f t="shared" si="146"/>
        <v>0</v>
      </c>
      <c r="AB210" s="29">
        <f t="shared" si="146"/>
        <v>0</v>
      </c>
      <c r="AC210" s="31">
        <f t="shared" si="118"/>
        <v>0</v>
      </c>
      <c r="AD210" s="31">
        <f t="shared" si="119"/>
        <v>0</v>
      </c>
      <c r="AE210" s="31">
        <f t="shared" si="120"/>
        <v>0</v>
      </c>
      <c r="AF210" s="31">
        <f t="shared" si="121"/>
        <v>0</v>
      </c>
      <c r="AG210" s="31">
        <f t="shared" si="122"/>
        <v>0</v>
      </c>
      <c r="AH210" s="31">
        <f t="shared" si="123"/>
        <v>0</v>
      </c>
      <c r="AI210" s="31">
        <f t="shared" si="124"/>
        <v>0</v>
      </c>
      <c r="AJ210" s="31">
        <f t="shared" si="125"/>
        <v>0</v>
      </c>
      <c r="AK210" s="31">
        <f t="shared" si="126"/>
        <v>0</v>
      </c>
      <c r="AL210" s="31">
        <f t="shared" si="127"/>
        <v>0</v>
      </c>
      <c r="AM210" s="31">
        <f t="shared" si="128"/>
        <v>0</v>
      </c>
      <c r="AN210" s="31">
        <f t="shared" si="129"/>
        <v>5224720.0699999994</v>
      </c>
      <c r="AO210" s="31">
        <f t="shared" si="130"/>
        <v>5224720.0699999994</v>
      </c>
      <c r="AP210" s="29">
        <f t="shared" si="148"/>
        <v>5224720.0699999994</v>
      </c>
      <c r="AQ210" s="29">
        <f t="shared" si="148"/>
        <v>0</v>
      </c>
      <c r="AR210" s="29">
        <f t="shared" si="148"/>
        <v>0</v>
      </c>
      <c r="AS210" s="29">
        <f t="shared" si="145"/>
        <v>0</v>
      </c>
      <c r="AT210" s="31">
        <f t="shared" si="131"/>
        <v>0</v>
      </c>
      <c r="AU210" s="31">
        <f t="shared" si="132"/>
        <v>0</v>
      </c>
      <c r="AV210" s="31">
        <f t="shared" si="133"/>
        <v>0</v>
      </c>
      <c r="AW210" s="31">
        <f t="shared" si="134"/>
        <v>0</v>
      </c>
      <c r="AX210" s="31">
        <f t="shared" si="135"/>
        <v>0</v>
      </c>
      <c r="AY210" s="31">
        <f t="shared" si="136"/>
        <v>0</v>
      </c>
      <c r="AZ210" s="31">
        <f t="shared" si="137"/>
        <v>0</v>
      </c>
      <c r="BA210" s="31">
        <f t="shared" si="138"/>
        <v>0</v>
      </c>
      <c r="BB210" s="31">
        <f t="shared" si="139"/>
        <v>0</v>
      </c>
      <c r="BC210" s="31">
        <f t="shared" si="140"/>
        <v>0</v>
      </c>
      <c r="BD210" s="31">
        <f t="shared" si="141"/>
        <v>0</v>
      </c>
      <c r="BE210" s="31">
        <f t="shared" si="142"/>
        <v>0</v>
      </c>
      <c r="BF210" s="31">
        <f t="shared" si="143"/>
        <v>0</v>
      </c>
      <c r="BG210" s="29">
        <f t="shared" si="147"/>
        <v>0</v>
      </c>
      <c r="BH210" s="29">
        <f t="shared" si="147"/>
        <v>0</v>
      </c>
      <c r="BI210" s="29">
        <f t="shared" si="147"/>
        <v>0</v>
      </c>
      <c r="BJ210" s="29">
        <f t="shared" si="147"/>
        <v>0</v>
      </c>
    </row>
    <row r="211" spans="1:62">
      <c r="A211" s="25" t="s">
        <v>135</v>
      </c>
      <c r="B211" s="25" t="s">
        <v>86</v>
      </c>
      <c r="C211" s="25" t="s">
        <v>127</v>
      </c>
      <c r="D211" s="25" t="s">
        <v>215</v>
      </c>
      <c r="E211" s="25" t="s">
        <v>42</v>
      </c>
      <c r="F211" s="25" t="s">
        <v>46</v>
      </c>
      <c r="G211" s="25" t="s">
        <v>54</v>
      </c>
      <c r="H211" s="25" t="s">
        <v>54</v>
      </c>
      <c r="I211" s="25">
        <v>2021</v>
      </c>
      <c r="J211" s="102">
        <v>0.65539999999999998</v>
      </c>
      <c r="K211" s="102">
        <v>0</v>
      </c>
      <c r="L211" s="29">
        <v>0</v>
      </c>
      <c r="M211" s="29">
        <v>0</v>
      </c>
      <c r="N211" s="29">
        <v>0</v>
      </c>
      <c r="O211" s="29">
        <v>0</v>
      </c>
      <c r="P211" s="29">
        <v>0</v>
      </c>
      <c r="Q211" s="29">
        <v>0</v>
      </c>
      <c r="R211" s="29">
        <v>0</v>
      </c>
      <c r="S211" s="29">
        <v>0</v>
      </c>
      <c r="T211" s="29">
        <v>0</v>
      </c>
      <c r="U211" s="29">
        <v>0</v>
      </c>
      <c r="V211" s="29">
        <v>0</v>
      </c>
      <c r="W211" s="29">
        <v>928366.41</v>
      </c>
      <c r="X211" s="29">
        <f t="shared" si="117"/>
        <v>928366.41</v>
      </c>
      <c r="Y211" s="29">
        <f t="shared" si="144"/>
        <v>928366.41</v>
      </c>
      <c r="Z211" s="29">
        <f t="shared" si="146"/>
        <v>0</v>
      </c>
      <c r="AA211" s="29">
        <f t="shared" si="146"/>
        <v>0</v>
      </c>
      <c r="AB211" s="29">
        <f t="shared" si="146"/>
        <v>0</v>
      </c>
      <c r="AC211" s="31">
        <f t="shared" si="118"/>
        <v>0</v>
      </c>
      <c r="AD211" s="31">
        <f t="shared" si="119"/>
        <v>0</v>
      </c>
      <c r="AE211" s="31">
        <f t="shared" si="120"/>
        <v>0</v>
      </c>
      <c r="AF211" s="31">
        <f t="shared" si="121"/>
        <v>0</v>
      </c>
      <c r="AG211" s="31">
        <f t="shared" si="122"/>
        <v>0</v>
      </c>
      <c r="AH211" s="31">
        <f t="shared" si="123"/>
        <v>0</v>
      </c>
      <c r="AI211" s="31">
        <f t="shared" si="124"/>
        <v>0</v>
      </c>
      <c r="AJ211" s="31">
        <f t="shared" si="125"/>
        <v>0</v>
      </c>
      <c r="AK211" s="31">
        <f t="shared" si="126"/>
        <v>0</v>
      </c>
      <c r="AL211" s="31">
        <f t="shared" si="127"/>
        <v>0</v>
      </c>
      <c r="AM211" s="31">
        <f t="shared" si="128"/>
        <v>0</v>
      </c>
      <c r="AN211" s="31">
        <f t="shared" si="129"/>
        <v>608451.34511400003</v>
      </c>
      <c r="AO211" s="31">
        <f t="shared" si="130"/>
        <v>608451.34511400003</v>
      </c>
      <c r="AP211" s="29">
        <f t="shared" si="148"/>
        <v>608451.34511400003</v>
      </c>
      <c r="AQ211" s="29">
        <f t="shared" si="148"/>
        <v>0</v>
      </c>
      <c r="AR211" s="29">
        <f t="shared" si="148"/>
        <v>0</v>
      </c>
      <c r="AS211" s="29">
        <f t="shared" si="145"/>
        <v>0</v>
      </c>
      <c r="AT211" s="31">
        <f t="shared" si="131"/>
        <v>0</v>
      </c>
      <c r="AU211" s="31">
        <f t="shared" si="132"/>
        <v>0</v>
      </c>
      <c r="AV211" s="31">
        <f t="shared" si="133"/>
        <v>0</v>
      </c>
      <c r="AW211" s="31">
        <f t="shared" si="134"/>
        <v>0</v>
      </c>
      <c r="AX211" s="31">
        <f t="shared" si="135"/>
        <v>0</v>
      </c>
      <c r="AY211" s="31">
        <f t="shared" si="136"/>
        <v>0</v>
      </c>
      <c r="AZ211" s="31">
        <f t="shared" si="137"/>
        <v>0</v>
      </c>
      <c r="BA211" s="31">
        <f t="shared" si="138"/>
        <v>0</v>
      </c>
      <c r="BB211" s="31">
        <f t="shared" si="139"/>
        <v>0</v>
      </c>
      <c r="BC211" s="31">
        <f t="shared" si="140"/>
        <v>0</v>
      </c>
      <c r="BD211" s="31">
        <f t="shared" si="141"/>
        <v>0</v>
      </c>
      <c r="BE211" s="31">
        <f t="shared" si="142"/>
        <v>0</v>
      </c>
      <c r="BF211" s="31">
        <f t="shared" si="143"/>
        <v>0</v>
      </c>
      <c r="BG211" s="29">
        <f t="shared" si="147"/>
        <v>0</v>
      </c>
      <c r="BH211" s="29">
        <f t="shared" si="147"/>
        <v>0</v>
      </c>
      <c r="BI211" s="29">
        <f t="shared" si="147"/>
        <v>0</v>
      </c>
      <c r="BJ211" s="29">
        <f t="shared" si="147"/>
        <v>0</v>
      </c>
    </row>
    <row r="212" spans="1:62">
      <c r="A212" s="25" t="s">
        <v>135</v>
      </c>
      <c r="B212" s="25" t="s">
        <v>86</v>
      </c>
      <c r="C212" s="25" t="s">
        <v>127</v>
      </c>
      <c r="D212" s="25" t="s">
        <v>214</v>
      </c>
      <c r="E212" s="25" t="s">
        <v>42</v>
      </c>
      <c r="F212" s="25" t="s">
        <v>43</v>
      </c>
      <c r="G212" s="25" t="s">
        <v>61</v>
      </c>
      <c r="H212" s="25" t="s">
        <v>61</v>
      </c>
      <c r="I212" s="25">
        <v>2021</v>
      </c>
      <c r="J212" s="102">
        <v>1</v>
      </c>
      <c r="K212" s="102">
        <v>0</v>
      </c>
      <c r="L212" s="29">
        <v>0</v>
      </c>
      <c r="M212" s="29">
        <v>0</v>
      </c>
      <c r="N212" s="29">
        <v>0</v>
      </c>
      <c r="O212" s="29">
        <v>0</v>
      </c>
      <c r="P212" s="29">
        <v>0</v>
      </c>
      <c r="Q212" s="29">
        <v>0</v>
      </c>
      <c r="R212" s="29">
        <v>0</v>
      </c>
      <c r="S212" s="29">
        <v>0</v>
      </c>
      <c r="T212" s="29">
        <v>0</v>
      </c>
      <c r="U212" s="29">
        <v>2766.66</v>
      </c>
      <c r="V212" s="29">
        <v>336.1</v>
      </c>
      <c r="W212" s="29">
        <v>-29642.87</v>
      </c>
      <c r="X212" s="29">
        <f t="shared" si="117"/>
        <v>-26540.11</v>
      </c>
      <c r="Y212" s="29">
        <f t="shared" si="144"/>
        <v>-26540.11</v>
      </c>
      <c r="Z212" s="29">
        <f t="shared" si="146"/>
        <v>0</v>
      </c>
      <c r="AA212" s="29">
        <f t="shared" si="146"/>
        <v>0</v>
      </c>
      <c r="AB212" s="29">
        <f t="shared" si="146"/>
        <v>0</v>
      </c>
      <c r="AC212" s="31">
        <f t="shared" si="118"/>
        <v>0</v>
      </c>
      <c r="AD212" s="31">
        <f t="shared" si="119"/>
        <v>0</v>
      </c>
      <c r="AE212" s="31">
        <f t="shared" si="120"/>
        <v>0</v>
      </c>
      <c r="AF212" s="31">
        <f t="shared" si="121"/>
        <v>0</v>
      </c>
      <c r="AG212" s="31">
        <f t="shared" si="122"/>
        <v>0</v>
      </c>
      <c r="AH212" s="31">
        <f t="shared" si="123"/>
        <v>0</v>
      </c>
      <c r="AI212" s="31">
        <f t="shared" si="124"/>
        <v>0</v>
      </c>
      <c r="AJ212" s="31">
        <f t="shared" si="125"/>
        <v>0</v>
      </c>
      <c r="AK212" s="31">
        <f t="shared" si="126"/>
        <v>0</v>
      </c>
      <c r="AL212" s="31">
        <f t="shared" si="127"/>
        <v>2766.66</v>
      </c>
      <c r="AM212" s="31">
        <f t="shared" si="128"/>
        <v>336.1</v>
      </c>
      <c r="AN212" s="31">
        <f t="shared" si="129"/>
        <v>-29642.87</v>
      </c>
      <c r="AO212" s="31">
        <f t="shared" si="130"/>
        <v>-26540.11</v>
      </c>
      <c r="AP212" s="29">
        <f t="shared" si="148"/>
        <v>-26540.11</v>
      </c>
      <c r="AQ212" s="29">
        <f t="shared" si="148"/>
        <v>0</v>
      </c>
      <c r="AR212" s="29">
        <f t="shared" si="148"/>
        <v>0</v>
      </c>
      <c r="AS212" s="29">
        <f t="shared" si="145"/>
        <v>0</v>
      </c>
      <c r="AT212" s="31">
        <f t="shared" si="131"/>
        <v>0</v>
      </c>
      <c r="AU212" s="31">
        <f t="shared" si="132"/>
        <v>0</v>
      </c>
      <c r="AV212" s="31">
        <f t="shared" si="133"/>
        <v>0</v>
      </c>
      <c r="AW212" s="31">
        <f t="shared" si="134"/>
        <v>0</v>
      </c>
      <c r="AX212" s="31">
        <f t="shared" si="135"/>
        <v>0</v>
      </c>
      <c r="AY212" s="31">
        <f t="shared" si="136"/>
        <v>0</v>
      </c>
      <c r="AZ212" s="31">
        <f t="shared" si="137"/>
        <v>0</v>
      </c>
      <c r="BA212" s="31">
        <f t="shared" si="138"/>
        <v>0</v>
      </c>
      <c r="BB212" s="31">
        <f t="shared" si="139"/>
        <v>0</v>
      </c>
      <c r="BC212" s="31">
        <f t="shared" si="140"/>
        <v>0</v>
      </c>
      <c r="BD212" s="31">
        <f t="shared" si="141"/>
        <v>0</v>
      </c>
      <c r="BE212" s="31">
        <f t="shared" si="142"/>
        <v>0</v>
      </c>
      <c r="BF212" s="31">
        <f t="shared" si="143"/>
        <v>0</v>
      </c>
      <c r="BG212" s="29">
        <f t="shared" si="147"/>
        <v>0</v>
      </c>
      <c r="BH212" s="29">
        <f t="shared" si="147"/>
        <v>0</v>
      </c>
      <c r="BI212" s="29">
        <f t="shared" si="147"/>
        <v>0</v>
      </c>
      <c r="BJ212" s="29">
        <f t="shared" si="147"/>
        <v>0</v>
      </c>
    </row>
    <row r="213" spans="1:62">
      <c r="A213" s="25" t="s">
        <v>135</v>
      </c>
      <c r="B213" s="25" t="s">
        <v>95</v>
      </c>
      <c r="C213" s="25" t="s">
        <v>102</v>
      </c>
      <c r="D213" s="25" t="s">
        <v>173</v>
      </c>
      <c r="E213" s="25" t="s">
        <v>44</v>
      </c>
      <c r="F213" s="25" t="s">
        <v>49</v>
      </c>
      <c r="G213" s="25" t="s">
        <v>54</v>
      </c>
      <c r="H213" s="25" t="s">
        <v>54</v>
      </c>
      <c r="I213" s="25">
        <v>2021</v>
      </c>
      <c r="J213" s="102">
        <v>0</v>
      </c>
      <c r="K213" s="102">
        <v>0</v>
      </c>
      <c r="L213" s="29">
        <v>0</v>
      </c>
      <c r="M213" s="29">
        <v>0</v>
      </c>
      <c r="N213" s="29">
        <v>0</v>
      </c>
      <c r="O213" s="29">
        <v>0</v>
      </c>
      <c r="P213" s="29">
        <v>0</v>
      </c>
      <c r="Q213" s="29">
        <v>0</v>
      </c>
      <c r="R213" s="29">
        <v>0</v>
      </c>
      <c r="S213" s="29">
        <v>0</v>
      </c>
      <c r="T213" s="29">
        <v>0</v>
      </c>
      <c r="U213" s="29">
        <v>0</v>
      </c>
      <c r="V213" s="29">
        <v>0</v>
      </c>
      <c r="W213" s="29">
        <v>131.6</v>
      </c>
      <c r="X213" s="29">
        <f t="shared" si="117"/>
        <v>131.6</v>
      </c>
      <c r="Y213" s="29">
        <f t="shared" si="144"/>
        <v>131.6</v>
      </c>
      <c r="Z213" s="29">
        <f t="shared" si="146"/>
        <v>0</v>
      </c>
      <c r="AA213" s="29">
        <f t="shared" si="146"/>
        <v>0</v>
      </c>
      <c r="AB213" s="29">
        <f t="shared" si="146"/>
        <v>0</v>
      </c>
      <c r="AC213" s="31">
        <f t="shared" si="118"/>
        <v>0</v>
      </c>
      <c r="AD213" s="31">
        <f t="shared" si="119"/>
        <v>0</v>
      </c>
      <c r="AE213" s="31">
        <f t="shared" si="120"/>
        <v>0</v>
      </c>
      <c r="AF213" s="31">
        <f t="shared" si="121"/>
        <v>0</v>
      </c>
      <c r="AG213" s="31">
        <f t="shared" si="122"/>
        <v>0</v>
      </c>
      <c r="AH213" s="31">
        <f t="shared" si="123"/>
        <v>0</v>
      </c>
      <c r="AI213" s="31">
        <f t="shared" si="124"/>
        <v>0</v>
      </c>
      <c r="AJ213" s="31">
        <f t="shared" si="125"/>
        <v>0</v>
      </c>
      <c r="AK213" s="31">
        <f t="shared" si="126"/>
        <v>0</v>
      </c>
      <c r="AL213" s="31">
        <f t="shared" si="127"/>
        <v>0</v>
      </c>
      <c r="AM213" s="31">
        <f t="shared" si="128"/>
        <v>0</v>
      </c>
      <c r="AN213" s="31">
        <f t="shared" si="129"/>
        <v>0</v>
      </c>
      <c r="AO213" s="31">
        <f t="shared" si="130"/>
        <v>0</v>
      </c>
      <c r="AP213" s="29">
        <f t="shared" si="148"/>
        <v>0</v>
      </c>
      <c r="AQ213" s="29">
        <f t="shared" si="148"/>
        <v>0</v>
      </c>
      <c r="AR213" s="29">
        <f t="shared" si="148"/>
        <v>0</v>
      </c>
      <c r="AS213" s="29">
        <f t="shared" si="145"/>
        <v>0</v>
      </c>
      <c r="AT213" s="31">
        <f t="shared" si="131"/>
        <v>0</v>
      </c>
      <c r="AU213" s="31">
        <f t="shared" si="132"/>
        <v>0</v>
      </c>
      <c r="AV213" s="31">
        <f t="shared" si="133"/>
        <v>0</v>
      </c>
      <c r="AW213" s="31">
        <f t="shared" si="134"/>
        <v>0</v>
      </c>
      <c r="AX213" s="31">
        <f t="shared" si="135"/>
        <v>0</v>
      </c>
      <c r="AY213" s="31">
        <f t="shared" si="136"/>
        <v>0</v>
      </c>
      <c r="AZ213" s="31">
        <f t="shared" si="137"/>
        <v>0</v>
      </c>
      <c r="BA213" s="31">
        <f t="shared" si="138"/>
        <v>0</v>
      </c>
      <c r="BB213" s="31">
        <f t="shared" si="139"/>
        <v>0</v>
      </c>
      <c r="BC213" s="31">
        <f t="shared" si="140"/>
        <v>0</v>
      </c>
      <c r="BD213" s="31">
        <f t="shared" si="141"/>
        <v>0</v>
      </c>
      <c r="BE213" s="31">
        <f t="shared" si="142"/>
        <v>0</v>
      </c>
      <c r="BF213" s="31">
        <f t="shared" si="143"/>
        <v>0</v>
      </c>
      <c r="BG213" s="29">
        <f t="shared" si="147"/>
        <v>0</v>
      </c>
      <c r="BH213" s="29">
        <f t="shared" si="147"/>
        <v>0</v>
      </c>
      <c r="BI213" s="29">
        <f t="shared" si="147"/>
        <v>0</v>
      </c>
      <c r="BJ213" s="29">
        <f t="shared" si="147"/>
        <v>0</v>
      </c>
    </row>
    <row r="214" spans="1:62">
      <c r="A214" s="25" t="s">
        <v>135</v>
      </c>
      <c r="B214" s="25" t="s">
        <v>95</v>
      </c>
      <c r="C214" s="25" t="s">
        <v>102</v>
      </c>
      <c r="D214" s="25" t="s">
        <v>173</v>
      </c>
      <c r="E214" s="25" t="s">
        <v>44</v>
      </c>
      <c r="F214" s="25" t="s">
        <v>43</v>
      </c>
      <c r="G214" s="25" t="s">
        <v>54</v>
      </c>
      <c r="H214" s="25" t="s">
        <v>54</v>
      </c>
      <c r="I214" s="25">
        <v>2021</v>
      </c>
      <c r="J214" s="102">
        <v>0.77217999999999998</v>
      </c>
      <c r="K214" s="102">
        <v>0.22781999999999999</v>
      </c>
      <c r="L214" s="29">
        <v>0</v>
      </c>
      <c r="M214" s="29">
        <v>0</v>
      </c>
      <c r="N214" s="29">
        <v>0</v>
      </c>
      <c r="O214" s="29">
        <v>0</v>
      </c>
      <c r="P214" s="29">
        <v>0</v>
      </c>
      <c r="Q214" s="29">
        <v>0</v>
      </c>
      <c r="R214" s="29">
        <v>0</v>
      </c>
      <c r="S214" s="29">
        <v>0</v>
      </c>
      <c r="T214" s="29">
        <v>0</v>
      </c>
      <c r="U214" s="29">
        <v>0</v>
      </c>
      <c r="V214" s="29">
        <v>0</v>
      </c>
      <c r="W214" s="29">
        <v>238</v>
      </c>
      <c r="X214" s="29">
        <f t="shared" si="117"/>
        <v>238</v>
      </c>
      <c r="Y214" s="29">
        <f t="shared" si="144"/>
        <v>238</v>
      </c>
      <c r="Z214" s="29">
        <f t="shared" si="146"/>
        <v>0</v>
      </c>
      <c r="AA214" s="29">
        <f t="shared" si="146"/>
        <v>0</v>
      </c>
      <c r="AB214" s="29">
        <f t="shared" si="146"/>
        <v>0</v>
      </c>
      <c r="AC214" s="31">
        <f t="shared" si="118"/>
        <v>0</v>
      </c>
      <c r="AD214" s="31">
        <f t="shared" si="119"/>
        <v>0</v>
      </c>
      <c r="AE214" s="31">
        <f t="shared" si="120"/>
        <v>0</v>
      </c>
      <c r="AF214" s="31">
        <f t="shared" si="121"/>
        <v>0</v>
      </c>
      <c r="AG214" s="31">
        <f t="shared" si="122"/>
        <v>0</v>
      </c>
      <c r="AH214" s="31">
        <f t="shared" si="123"/>
        <v>0</v>
      </c>
      <c r="AI214" s="31">
        <f t="shared" si="124"/>
        <v>0</v>
      </c>
      <c r="AJ214" s="31">
        <f t="shared" si="125"/>
        <v>0</v>
      </c>
      <c r="AK214" s="31">
        <f t="shared" si="126"/>
        <v>0</v>
      </c>
      <c r="AL214" s="31">
        <f t="shared" si="127"/>
        <v>0</v>
      </c>
      <c r="AM214" s="31">
        <f t="shared" si="128"/>
        <v>0</v>
      </c>
      <c r="AN214" s="31">
        <f t="shared" si="129"/>
        <v>183.77884</v>
      </c>
      <c r="AO214" s="31">
        <f t="shared" si="130"/>
        <v>183.77884</v>
      </c>
      <c r="AP214" s="29">
        <f t="shared" si="148"/>
        <v>183.77884</v>
      </c>
      <c r="AQ214" s="29">
        <f t="shared" si="148"/>
        <v>0</v>
      </c>
      <c r="AR214" s="29">
        <f t="shared" si="148"/>
        <v>0</v>
      </c>
      <c r="AS214" s="29">
        <f t="shared" si="145"/>
        <v>0</v>
      </c>
      <c r="AT214" s="31">
        <f t="shared" si="131"/>
        <v>0</v>
      </c>
      <c r="AU214" s="31">
        <f t="shared" si="132"/>
        <v>0</v>
      </c>
      <c r="AV214" s="31">
        <f t="shared" si="133"/>
        <v>0</v>
      </c>
      <c r="AW214" s="31">
        <f t="shared" si="134"/>
        <v>0</v>
      </c>
      <c r="AX214" s="31">
        <f t="shared" si="135"/>
        <v>0</v>
      </c>
      <c r="AY214" s="31">
        <f t="shared" si="136"/>
        <v>0</v>
      </c>
      <c r="AZ214" s="31">
        <f t="shared" si="137"/>
        <v>0</v>
      </c>
      <c r="BA214" s="31">
        <f t="shared" si="138"/>
        <v>0</v>
      </c>
      <c r="BB214" s="31">
        <f t="shared" si="139"/>
        <v>0</v>
      </c>
      <c r="BC214" s="31">
        <f t="shared" si="140"/>
        <v>0</v>
      </c>
      <c r="BD214" s="31">
        <f t="shared" si="141"/>
        <v>0</v>
      </c>
      <c r="BE214" s="31">
        <f t="shared" si="142"/>
        <v>54.221159999999998</v>
      </c>
      <c r="BF214" s="31">
        <f t="shared" si="143"/>
        <v>54.221159999999998</v>
      </c>
      <c r="BG214" s="29">
        <f t="shared" si="147"/>
        <v>54.221159999999998</v>
      </c>
      <c r="BH214" s="29">
        <f t="shared" si="147"/>
        <v>0</v>
      </c>
      <c r="BI214" s="29">
        <f t="shared" si="147"/>
        <v>0</v>
      </c>
      <c r="BJ214" s="29">
        <f t="shared" si="147"/>
        <v>0</v>
      </c>
    </row>
    <row r="215" spans="1:62">
      <c r="A215" s="25" t="s">
        <v>135</v>
      </c>
      <c r="B215" s="25" t="s">
        <v>95</v>
      </c>
      <c r="C215" s="25" t="s">
        <v>102</v>
      </c>
      <c r="D215" s="25" t="s">
        <v>173</v>
      </c>
      <c r="E215" s="25" t="s">
        <v>44</v>
      </c>
      <c r="F215" s="25" t="s">
        <v>45</v>
      </c>
      <c r="G215" s="25" t="s">
        <v>54</v>
      </c>
      <c r="H215" s="25" t="s">
        <v>54</v>
      </c>
      <c r="I215" s="25">
        <v>2021</v>
      </c>
      <c r="J215" s="102">
        <v>0.47784834680000005</v>
      </c>
      <c r="K215" s="102">
        <v>0.15089759249999998</v>
      </c>
      <c r="L215" s="29">
        <v>0</v>
      </c>
      <c r="M215" s="29">
        <v>0</v>
      </c>
      <c r="N215" s="29">
        <v>0</v>
      </c>
      <c r="O215" s="29">
        <v>0</v>
      </c>
      <c r="P215" s="29">
        <v>0</v>
      </c>
      <c r="Q215" s="29">
        <v>0</v>
      </c>
      <c r="R215" s="29">
        <v>0</v>
      </c>
      <c r="S215" s="29">
        <v>0</v>
      </c>
      <c r="T215" s="29">
        <v>0</v>
      </c>
      <c r="U215" s="29">
        <v>3683.63</v>
      </c>
      <c r="V215" s="29">
        <v>12804.060000000007</v>
      </c>
      <c r="W215" s="29">
        <v>6015.29</v>
      </c>
      <c r="X215" s="29">
        <f t="shared" si="117"/>
        <v>22502.980000000007</v>
      </c>
      <c r="Y215" s="29">
        <f t="shared" si="144"/>
        <v>22502.980000000007</v>
      </c>
      <c r="Z215" s="29">
        <f t="shared" si="146"/>
        <v>0</v>
      </c>
      <c r="AA215" s="29">
        <f t="shared" si="146"/>
        <v>0</v>
      </c>
      <c r="AB215" s="29">
        <f t="shared" si="146"/>
        <v>0</v>
      </c>
      <c r="AC215" s="31">
        <f t="shared" si="118"/>
        <v>0</v>
      </c>
      <c r="AD215" s="31">
        <f t="shared" si="119"/>
        <v>0</v>
      </c>
      <c r="AE215" s="31">
        <f t="shared" si="120"/>
        <v>0</v>
      </c>
      <c r="AF215" s="31">
        <f t="shared" si="121"/>
        <v>0</v>
      </c>
      <c r="AG215" s="31">
        <f t="shared" si="122"/>
        <v>0</v>
      </c>
      <c r="AH215" s="31">
        <f t="shared" si="123"/>
        <v>0</v>
      </c>
      <c r="AI215" s="31">
        <f t="shared" si="124"/>
        <v>0</v>
      </c>
      <c r="AJ215" s="31">
        <f t="shared" si="125"/>
        <v>0</v>
      </c>
      <c r="AK215" s="31">
        <f t="shared" si="126"/>
        <v>0</v>
      </c>
      <c r="AL215" s="31">
        <f t="shared" si="127"/>
        <v>1760.2165057228842</v>
      </c>
      <c r="AM215" s="31">
        <f t="shared" si="128"/>
        <v>6118.3989033280122</v>
      </c>
      <c r="AN215" s="31">
        <f t="shared" si="129"/>
        <v>2874.3963820225722</v>
      </c>
      <c r="AO215" s="31">
        <f t="shared" si="130"/>
        <v>10753.011791073468</v>
      </c>
      <c r="AP215" s="29">
        <f t="shared" si="148"/>
        <v>10753.011791073468</v>
      </c>
      <c r="AQ215" s="29">
        <f t="shared" si="148"/>
        <v>0</v>
      </c>
      <c r="AR215" s="29">
        <f t="shared" si="148"/>
        <v>0</v>
      </c>
      <c r="AS215" s="29">
        <f t="shared" si="145"/>
        <v>0</v>
      </c>
      <c r="AT215" s="31">
        <f t="shared" si="131"/>
        <v>0</v>
      </c>
      <c r="AU215" s="31">
        <f t="shared" si="132"/>
        <v>0</v>
      </c>
      <c r="AV215" s="31">
        <f t="shared" si="133"/>
        <v>0</v>
      </c>
      <c r="AW215" s="31">
        <f t="shared" si="134"/>
        <v>0</v>
      </c>
      <c r="AX215" s="31">
        <f t="shared" si="135"/>
        <v>0</v>
      </c>
      <c r="AY215" s="31">
        <f t="shared" si="136"/>
        <v>0</v>
      </c>
      <c r="AZ215" s="31">
        <f t="shared" si="137"/>
        <v>0</v>
      </c>
      <c r="BA215" s="31">
        <f t="shared" si="138"/>
        <v>0</v>
      </c>
      <c r="BB215" s="31">
        <f t="shared" si="139"/>
        <v>0</v>
      </c>
      <c r="BC215" s="31">
        <f t="shared" si="140"/>
        <v>555.85089866077499</v>
      </c>
      <c r="BD215" s="31">
        <f t="shared" si="141"/>
        <v>1932.1018282255509</v>
      </c>
      <c r="BE215" s="31">
        <f t="shared" si="142"/>
        <v>907.69277918932494</v>
      </c>
      <c r="BF215" s="31">
        <f t="shared" si="143"/>
        <v>3395.6455060756507</v>
      </c>
      <c r="BG215" s="29">
        <f t="shared" si="147"/>
        <v>3395.6455060756507</v>
      </c>
      <c r="BH215" s="29">
        <f t="shared" si="147"/>
        <v>0</v>
      </c>
      <c r="BI215" s="29">
        <f t="shared" si="147"/>
        <v>0</v>
      </c>
      <c r="BJ215" s="29">
        <f t="shared" si="147"/>
        <v>0</v>
      </c>
    </row>
    <row r="216" spans="1:62">
      <c r="A216" s="25" t="s">
        <v>135</v>
      </c>
      <c r="B216" s="25" t="s">
        <v>95</v>
      </c>
      <c r="C216" s="25" t="s">
        <v>102</v>
      </c>
      <c r="D216" s="25" t="s">
        <v>173</v>
      </c>
      <c r="E216" s="25" t="s">
        <v>47</v>
      </c>
      <c r="F216" s="25" t="s">
        <v>48</v>
      </c>
      <c r="G216" s="25" t="s">
        <v>54</v>
      </c>
      <c r="H216" s="25" t="s">
        <v>54</v>
      </c>
      <c r="I216" s="25">
        <v>2021</v>
      </c>
      <c r="J216" s="102">
        <v>0</v>
      </c>
      <c r="K216" s="102">
        <v>0</v>
      </c>
      <c r="L216" s="29">
        <v>0</v>
      </c>
      <c r="M216" s="29">
        <v>0</v>
      </c>
      <c r="N216" s="29">
        <v>0</v>
      </c>
      <c r="O216" s="29">
        <v>0</v>
      </c>
      <c r="P216" s="29">
        <v>0</v>
      </c>
      <c r="Q216" s="29">
        <v>0</v>
      </c>
      <c r="R216" s="29">
        <v>0</v>
      </c>
      <c r="S216" s="29">
        <v>0</v>
      </c>
      <c r="T216" s="29">
        <v>0</v>
      </c>
      <c r="U216" s="29">
        <v>0</v>
      </c>
      <c r="V216" s="29">
        <v>33301.760000000002</v>
      </c>
      <c r="W216" s="29">
        <v>750.65</v>
      </c>
      <c r="X216" s="29">
        <f t="shared" si="117"/>
        <v>34052.410000000003</v>
      </c>
      <c r="Y216" s="29">
        <f t="shared" si="144"/>
        <v>34052.410000000003</v>
      </c>
      <c r="Z216" s="29">
        <f t="shared" si="146"/>
        <v>0</v>
      </c>
      <c r="AA216" s="29">
        <f t="shared" si="146"/>
        <v>0</v>
      </c>
      <c r="AB216" s="29">
        <f t="shared" si="146"/>
        <v>0</v>
      </c>
      <c r="AC216" s="31">
        <f t="shared" si="118"/>
        <v>0</v>
      </c>
      <c r="AD216" s="31">
        <f t="shared" si="119"/>
        <v>0</v>
      </c>
      <c r="AE216" s="31">
        <f t="shared" si="120"/>
        <v>0</v>
      </c>
      <c r="AF216" s="31">
        <f t="shared" si="121"/>
        <v>0</v>
      </c>
      <c r="AG216" s="31">
        <f t="shared" si="122"/>
        <v>0</v>
      </c>
      <c r="AH216" s="31">
        <f t="shared" si="123"/>
        <v>0</v>
      </c>
      <c r="AI216" s="31">
        <f t="shared" si="124"/>
        <v>0</v>
      </c>
      <c r="AJ216" s="31">
        <f t="shared" si="125"/>
        <v>0</v>
      </c>
      <c r="AK216" s="31">
        <f t="shared" si="126"/>
        <v>0</v>
      </c>
      <c r="AL216" s="31">
        <f t="shared" si="127"/>
        <v>0</v>
      </c>
      <c r="AM216" s="31">
        <f t="shared" si="128"/>
        <v>0</v>
      </c>
      <c r="AN216" s="31">
        <f t="shared" si="129"/>
        <v>0</v>
      </c>
      <c r="AO216" s="31">
        <f t="shared" si="130"/>
        <v>0</v>
      </c>
      <c r="AP216" s="29">
        <f t="shared" si="148"/>
        <v>0</v>
      </c>
      <c r="AQ216" s="29">
        <f t="shared" si="148"/>
        <v>0</v>
      </c>
      <c r="AR216" s="29">
        <f t="shared" si="148"/>
        <v>0</v>
      </c>
      <c r="AS216" s="29">
        <f t="shared" si="145"/>
        <v>0</v>
      </c>
      <c r="AT216" s="31">
        <f t="shared" si="131"/>
        <v>0</v>
      </c>
      <c r="AU216" s="31">
        <f t="shared" si="132"/>
        <v>0</v>
      </c>
      <c r="AV216" s="31">
        <f t="shared" si="133"/>
        <v>0</v>
      </c>
      <c r="AW216" s="31">
        <f t="shared" si="134"/>
        <v>0</v>
      </c>
      <c r="AX216" s="31">
        <f t="shared" si="135"/>
        <v>0</v>
      </c>
      <c r="AY216" s="31">
        <f t="shared" si="136"/>
        <v>0</v>
      </c>
      <c r="AZ216" s="31">
        <f t="shared" si="137"/>
        <v>0</v>
      </c>
      <c r="BA216" s="31">
        <f t="shared" si="138"/>
        <v>0</v>
      </c>
      <c r="BB216" s="31">
        <f t="shared" si="139"/>
        <v>0</v>
      </c>
      <c r="BC216" s="31">
        <f t="shared" si="140"/>
        <v>0</v>
      </c>
      <c r="BD216" s="31">
        <f t="shared" si="141"/>
        <v>0</v>
      </c>
      <c r="BE216" s="31">
        <f t="shared" si="142"/>
        <v>0</v>
      </c>
      <c r="BF216" s="31">
        <f t="shared" si="143"/>
        <v>0</v>
      </c>
      <c r="BG216" s="29">
        <f t="shared" si="147"/>
        <v>0</v>
      </c>
      <c r="BH216" s="29">
        <f t="shared" si="147"/>
        <v>0</v>
      </c>
      <c r="BI216" s="29">
        <f t="shared" si="147"/>
        <v>0</v>
      </c>
      <c r="BJ216" s="29">
        <f t="shared" si="147"/>
        <v>0</v>
      </c>
    </row>
    <row r="217" spans="1:62">
      <c r="A217" s="25" t="s">
        <v>135</v>
      </c>
      <c r="B217" s="25" t="s">
        <v>95</v>
      </c>
      <c r="C217" s="25" t="s">
        <v>102</v>
      </c>
      <c r="D217" s="25" t="s">
        <v>173</v>
      </c>
      <c r="E217" s="25" t="s">
        <v>42</v>
      </c>
      <c r="F217" s="25" t="s">
        <v>49</v>
      </c>
      <c r="G217" s="25" t="s">
        <v>54</v>
      </c>
      <c r="H217" s="25" t="s">
        <v>54</v>
      </c>
      <c r="I217" s="25">
        <v>2021</v>
      </c>
      <c r="J217" s="102">
        <v>0</v>
      </c>
      <c r="K217" s="102">
        <v>0</v>
      </c>
      <c r="L217" s="29">
        <v>0</v>
      </c>
      <c r="M217" s="29">
        <v>0</v>
      </c>
      <c r="N217" s="29">
        <v>0</v>
      </c>
      <c r="O217" s="29">
        <v>0</v>
      </c>
      <c r="P217" s="29">
        <v>0</v>
      </c>
      <c r="Q217" s="29">
        <v>0</v>
      </c>
      <c r="R217" s="29">
        <v>0</v>
      </c>
      <c r="S217" s="29">
        <v>0</v>
      </c>
      <c r="T217" s="29">
        <v>0</v>
      </c>
      <c r="U217" s="29">
        <v>31035.27</v>
      </c>
      <c r="V217" s="29">
        <v>41990.89</v>
      </c>
      <c r="W217" s="29">
        <v>0</v>
      </c>
      <c r="X217" s="29">
        <f t="shared" si="117"/>
        <v>73026.16</v>
      </c>
      <c r="Y217" s="29">
        <f t="shared" si="144"/>
        <v>73026.16</v>
      </c>
      <c r="Z217" s="29">
        <f t="shared" si="146"/>
        <v>0</v>
      </c>
      <c r="AA217" s="29">
        <f t="shared" si="146"/>
        <v>0</v>
      </c>
      <c r="AB217" s="29">
        <f t="shared" si="146"/>
        <v>0</v>
      </c>
      <c r="AC217" s="31">
        <f t="shared" si="118"/>
        <v>0</v>
      </c>
      <c r="AD217" s="31">
        <f t="shared" si="119"/>
        <v>0</v>
      </c>
      <c r="AE217" s="31">
        <f t="shared" si="120"/>
        <v>0</v>
      </c>
      <c r="AF217" s="31">
        <f t="shared" si="121"/>
        <v>0</v>
      </c>
      <c r="AG217" s="31">
        <f t="shared" si="122"/>
        <v>0</v>
      </c>
      <c r="AH217" s="31">
        <f t="shared" si="123"/>
        <v>0</v>
      </c>
      <c r="AI217" s="31">
        <f t="shared" si="124"/>
        <v>0</v>
      </c>
      <c r="AJ217" s="31">
        <f t="shared" si="125"/>
        <v>0</v>
      </c>
      <c r="AK217" s="31">
        <f t="shared" si="126"/>
        <v>0</v>
      </c>
      <c r="AL217" s="31">
        <f t="shared" si="127"/>
        <v>0</v>
      </c>
      <c r="AM217" s="31">
        <f t="shared" si="128"/>
        <v>0</v>
      </c>
      <c r="AN217" s="31">
        <f t="shared" si="129"/>
        <v>0</v>
      </c>
      <c r="AO217" s="31">
        <f t="shared" si="130"/>
        <v>0</v>
      </c>
      <c r="AP217" s="29">
        <f t="shared" si="148"/>
        <v>0</v>
      </c>
      <c r="AQ217" s="29">
        <f t="shared" si="148"/>
        <v>0</v>
      </c>
      <c r="AR217" s="29">
        <f t="shared" si="148"/>
        <v>0</v>
      </c>
      <c r="AS217" s="29">
        <f t="shared" si="145"/>
        <v>0</v>
      </c>
      <c r="AT217" s="31">
        <f t="shared" si="131"/>
        <v>0</v>
      </c>
      <c r="AU217" s="31">
        <f t="shared" si="132"/>
        <v>0</v>
      </c>
      <c r="AV217" s="31">
        <f t="shared" si="133"/>
        <v>0</v>
      </c>
      <c r="AW217" s="31">
        <f t="shared" si="134"/>
        <v>0</v>
      </c>
      <c r="AX217" s="31">
        <f t="shared" si="135"/>
        <v>0</v>
      </c>
      <c r="AY217" s="31">
        <f t="shared" si="136"/>
        <v>0</v>
      </c>
      <c r="AZ217" s="31">
        <f t="shared" si="137"/>
        <v>0</v>
      </c>
      <c r="BA217" s="31">
        <f t="shared" si="138"/>
        <v>0</v>
      </c>
      <c r="BB217" s="31">
        <f t="shared" si="139"/>
        <v>0</v>
      </c>
      <c r="BC217" s="31">
        <f t="shared" si="140"/>
        <v>0</v>
      </c>
      <c r="BD217" s="31">
        <f t="shared" si="141"/>
        <v>0</v>
      </c>
      <c r="BE217" s="31">
        <f t="shared" si="142"/>
        <v>0</v>
      </c>
      <c r="BF217" s="31">
        <f t="shared" si="143"/>
        <v>0</v>
      </c>
      <c r="BG217" s="29">
        <f t="shared" si="147"/>
        <v>0</v>
      </c>
      <c r="BH217" s="29">
        <f t="shared" si="147"/>
        <v>0</v>
      </c>
      <c r="BI217" s="29">
        <f t="shared" si="147"/>
        <v>0</v>
      </c>
      <c r="BJ217" s="29">
        <f t="shared" si="147"/>
        <v>0</v>
      </c>
    </row>
    <row r="218" spans="1:62">
      <c r="A218" s="25" t="s">
        <v>135</v>
      </c>
      <c r="B218" s="25" t="s">
        <v>95</v>
      </c>
      <c r="C218" s="25" t="s">
        <v>102</v>
      </c>
      <c r="D218" s="25" t="s">
        <v>173</v>
      </c>
      <c r="E218" s="25" t="s">
        <v>44</v>
      </c>
      <c r="F218" s="25" t="s">
        <v>45</v>
      </c>
      <c r="G218" s="25" t="s">
        <v>90</v>
      </c>
      <c r="H218" s="25" t="s">
        <v>90</v>
      </c>
      <c r="I218" s="25">
        <v>2021</v>
      </c>
      <c r="J218" s="102">
        <v>0.47784834680000005</v>
      </c>
      <c r="K218" s="102">
        <v>0.15089759249999998</v>
      </c>
      <c r="L218" s="29">
        <v>0</v>
      </c>
      <c r="M218" s="29">
        <v>0</v>
      </c>
      <c r="N218" s="29">
        <v>0</v>
      </c>
      <c r="O218" s="29">
        <v>0</v>
      </c>
      <c r="P218" s="29">
        <v>0</v>
      </c>
      <c r="Q218" s="29">
        <v>0</v>
      </c>
      <c r="R218" s="29">
        <v>0</v>
      </c>
      <c r="S218" s="29">
        <v>0</v>
      </c>
      <c r="T218" s="29">
        <v>0</v>
      </c>
      <c r="U218" s="29">
        <v>11651.46</v>
      </c>
      <c r="V218" s="29">
        <v>34110.86</v>
      </c>
      <c r="W218" s="29">
        <v>30269.65</v>
      </c>
      <c r="X218" s="29">
        <f t="shared" si="117"/>
        <v>76031.97</v>
      </c>
      <c r="Y218" s="29">
        <f t="shared" si="144"/>
        <v>76031.97</v>
      </c>
      <c r="Z218" s="29">
        <f t="shared" si="146"/>
        <v>0</v>
      </c>
      <c r="AA218" s="29">
        <f t="shared" si="146"/>
        <v>0</v>
      </c>
      <c r="AB218" s="29">
        <f t="shared" si="146"/>
        <v>0</v>
      </c>
      <c r="AC218" s="31">
        <f t="shared" si="118"/>
        <v>0</v>
      </c>
      <c r="AD218" s="31">
        <f t="shared" si="119"/>
        <v>0</v>
      </c>
      <c r="AE218" s="31">
        <f t="shared" si="120"/>
        <v>0</v>
      </c>
      <c r="AF218" s="31">
        <f t="shared" si="121"/>
        <v>0</v>
      </c>
      <c r="AG218" s="31">
        <f t="shared" si="122"/>
        <v>0</v>
      </c>
      <c r="AH218" s="31">
        <f t="shared" si="123"/>
        <v>0</v>
      </c>
      <c r="AI218" s="31">
        <f t="shared" si="124"/>
        <v>0</v>
      </c>
      <c r="AJ218" s="31">
        <f t="shared" si="125"/>
        <v>0</v>
      </c>
      <c r="AK218" s="31">
        <f t="shared" si="126"/>
        <v>0</v>
      </c>
      <c r="AL218" s="31">
        <f t="shared" si="127"/>
        <v>5567.6308988063283</v>
      </c>
      <c r="AM218" s="31">
        <f t="shared" si="128"/>
        <v>16299.81805892625</v>
      </c>
      <c r="AN218" s="31">
        <f t="shared" si="129"/>
        <v>14464.302210714623</v>
      </c>
      <c r="AO218" s="31">
        <f t="shared" si="130"/>
        <v>36331.751168447205</v>
      </c>
      <c r="AP218" s="29">
        <f t="shared" si="148"/>
        <v>36331.751168447205</v>
      </c>
      <c r="AQ218" s="29">
        <f t="shared" si="148"/>
        <v>0</v>
      </c>
      <c r="AR218" s="29">
        <f t="shared" si="148"/>
        <v>0</v>
      </c>
      <c r="AS218" s="29">
        <f t="shared" si="145"/>
        <v>0</v>
      </c>
      <c r="AT218" s="31">
        <f t="shared" si="131"/>
        <v>0</v>
      </c>
      <c r="AU218" s="31">
        <f t="shared" si="132"/>
        <v>0</v>
      </c>
      <c r="AV218" s="31">
        <f t="shared" si="133"/>
        <v>0</v>
      </c>
      <c r="AW218" s="31">
        <f t="shared" si="134"/>
        <v>0</v>
      </c>
      <c r="AX218" s="31">
        <f t="shared" si="135"/>
        <v>0</v>
      </c>
      <c r="AY218" s="31">
        <f t="shared" si="136"/>
        <v>0</v>
      </c>
      <c r="AZ218" s="31">
        <f t="shared" si="137"/>
        <v>0</v>
      </c>
      <c r="BA218" s="31">
        <f t="shared" si="138"/>
        <v>0</v>
      </c>
      <c r="BB218" s="31">
        <f t="shared" si="139"/>
        <v>0</v>
      </c>
      <c r="BC218" s="31">
        <f t="shared" si="140"/>
        <v>1758.1772631100496</v>
      </c>
      <c r="BD218" s="31">
        <f t="shared" si="141"/>
        <v>5147.2466521045499</v>
      </c>
      <c r="BE218" s="31">
        <f t="shared" si="142"/>
        <v>4567.6173108176245</v>
      </c>
      <c r="BF218" s="31">
        <f t="shared" si="143"/>
        <v>11473.041226032223</v>
      </c>
      <c r="BG218" s="29">
        <f t="shared" si="147"/>
        <v>11473.041226032223</v>
      </c>
      <c r="BH218" s="29">
        <f t="shared" si="147"/>
        <v>0</v>
      </c>
      <c r="BI218" s="29">
        <f t="shared" si="147"/>
        <v>0</v>
      </c>
      <c r="BJ218" s="29">
        <f t="shared" si="147"/>
        <v>0</v>
      </c>
    </row>
    <row r="219" spans="1:62">
      <c r="A219" s="25" t="s">
        <v>135</v>
      </c>
      <c r="B219" s="25" t="s">
        <v>95</v>
      </c>
      <c r="C219" s="25" t="s">
        <v>102</v>
      </c>
      <c r="D219" s="25" t="s">
        <v>173</v>
      </c>
      <c r="E219" s="25" t="s">
        <v>42</v>
      </c>
      <c r="F219" s="25" t="s">
        <v>43</v>
      </c>
      <c r="G219" s="25" t="s">
        <v>61</v>
      </c>
      <c r="H219" s="25" t="s">
        <v>61</v>
      </c>
      <c r="I219" s="25">
        <v>2021</v>
      </c>
      <c r="J219" s="102">
        <v>1</v>
      </c>
      <c r="K219" s="102">
        <v>0</v>
      </c>
      <c r="L219" s="29">
        <v>0</v>
      </c>
      <c r="M219" s="29">
        <v>0</v>
      </c>
      <c r="N219" s="29">
        <v>0</v>
      </c>
      <c r="O219" s="29">
        <v>0</v>
      </c>
      <c r="P219" s="29">
        <v>0</v>
      </c>
      <c r="Q219" s="29">
        <v>0</v>
      </c>
      <c r="R219" s="29">
        <v>0</v>
      </c>
      <c r="S219" s="29">
        <v>0</v>
      </c>
      <c r="T219" s="29">
        <v>0</v>
      </c>
      <c r="U219" s="29">
        <v>0</v>
      </c>
      <c r="V219" s="29">
        <v>0</v>
      </c>
      <c r="W219" s="29">
        <v>82907.12000000001</v>
      </c>
      <c r="X219" s="29">
        <f t="shared" si="117"/>
        <v>82907.12000000001</v>
      </c>
      <c r="Y219" s="29">
        <f t="shared" si="144"/>
        <v>82907.12000000001</v>
      </c>
      <c r="Z219" s="29">
        <f t="shared" si="146"/>
        <v>0</v>
      </c>
      <c r="AA219" s="29">
        <f t="shared" si="146"/>
        <v>0</v>
      </c>
      <c r="AB219" s="29">
        <f t="shared" si="146"/>
        <v>0</v>
      </c>
      <c r="AC219" s="31">
        <f t="shared" si="118"/>
        <v>0</v>
      </c>
      <c r="AD219" s="31">
        <f t="shared" si="119"/>
        <v>0</v>
      </c>
      <c r="AE219" s="31">
        <f t="shared" si="120"/>
        <v>0</v>
      </c>
      <c r="AF219" s="31">
        <f t="shared" si="121"/>
        <v>0</v>
      </c>
      <c r="AG219" s="31">
        <f t="shared" si="122"/>
        <v>0</v>
      </c>
      <c r="AH219" s="31">
        <f t="shared" si="123"/>
        <v>0</v>
      </c>
      <c r="AI219" s="31">
        <f t="shared" si="124"/>
        <v>0</v>
      </c>
      <c r="AJ219" s="31">
        <f t="shared" si="125"/>
        <v>0</v>
      </c>
      <c r="AK219" s="31">
        <f t="shared" si="126"/>
        <v>0</v>
      </c>
      <c r="AL219" s="31">
        <f t="shared" si="127"/>
        <v>0</v>
      </c>
      <c r="AM219" s="31">
        <f t="shared" si="128"/>
        <v>0</v>
      </c>
      <c r="AN219" s="31">
        <f t="shared" si="129"/>
        <v>82907.12000000001</v>
      </c>
      <c r="AO219" s="31">
        <f t="shared" si="130"/>
        <v>82907.12000000001</v>
      </c>
      <c r="AP219" s="29">
        <f t="shared" si="148"/>
        <v>82907.12000000001</v>
      </c>
      <c r="AQ219" s="29">
        <f t="shared" si="148"/>
        <v>0</v>
      </c>
      <c r="AR219" s="29">
        <f t="shared" si="148"/>
        <v>0</v>
      </c>
      <c r="AS219" s="29">
        <f t="shared" si="145"/>
        <v>0</v>
      </c>
      <c r="AT219" s="31">
        <f t="shared" si="131"/>
        <v>0</v>
      </c>
      <c r="AU219" s="31">
        <f t="shared" si="132"/>
        <v>0</v>
      </c>
      <c r="AV219" s="31">
        <f t="shared" si="133"/>
        <v>0</v>
      </c>
      <c r="AW219" s="31">
        <f t="shared" si="134"/>
        <v>0</v>
      </c>
      <c r="AX219" s="31">
        <f t="shared" si="135"/>
        <v>0</v>
      </c>
      <c r="AY219" s="31">
        <f t="shared" si="136"/>
        <v>0</v>
      </c>
      <c r="AZ219" s="31">
        <f t="shared" si="137"/>
        <v>0</v>
      </c>
      <c r="BA219" s="31">
        <f t="shared" si="138"/>
        <v>0</v>
      </c>
      <c r="BB219" s="31">
        <f t="shared" si="139"/>
        <v>0</v>
      </c>
      <c r="BC219" s="31">
        <f t="shared" si="140"/>
        <v>0</v>
      </c>
      <c r="BD219" s="31">
        <f t="shared" si="141"/>
        <v>0</v>
      </c>
      <c r="BE219" s="31">
        <f t="shared" si="142"/>
        <v>0</v>
      </c>
      <c r="BF219" s="31">
        <f t="shared" si="143"/>
        <v>0</v>
      </c>
      <c r="BG219" s="29">
        <f t="shared" si="147"/>
        <v>0</v>
      </c>
      <c r="BH219" s="29">
        <f t="shared" si="147"/>
        <v>0</v>
      </c>
      <c r="BI219" s="29">
        <f t="shared" si="147"/>
        <v>0</v>
      </c>
      <c r="BJ219" s="29">
        <f t="shared" si="147"/>
        <v>0</v>
      </c>
    </row>
    <row r="220" spans="1:62">
      <c r="A220" s="25" t="s">
        <v>135</v>
      </c>
      <c r="B220" s="25" t="s">
        <v>95</v>
      </c>
      <c r="C220" s="25" t="s">
        <v>87</v>
      </c>
      <c r="D220" s="25" t="s">
        <v>174</v>
      </c>
      <c r="E220" s="25" t="s">
        <v>42</v>
      </c>
      <c r="F220" s="25" t="s">
        <v>46</v>
      </c>
      <c r="G220" s="25" t="s">
        <v>55</v>
      </c>
      <c r="H220" s="25" t="s">
        <v>55</v>
      </c>
      <c r="I220" s="25">
        <v>2021</v>
      </c>
      <c r="J220" s="102">
        <v>0.65539999999999998</v>
      </c>
      <c r="K220" s="102">
        <v>0</v>
      </c>
      <c r="L220" s="29">
        <v>0</v>
      </c>
      <c r="M220" s="29">
        <v>0</v>
      </c>
      <c r="N220" s="29">
        <v>0</v>
      </c>
      <c r="O220" s="29">
        <v>0</v>
      </c>
      <c r="P220" s="29">
        <v>0</v>
      </c>
      <c r="Q220" s="29">
        <v>0</v>
      </c>
      <c r="R220" s="29">
        <v>0</v>
      </c>
      <c r="S220" s="29">
        <v>0</v>
      </c>
      <c r="T220" s="29">
        <v>0</v>
      </c>
      <c r="U220" s="29">
        <v>54.03</v>
      </c>
      <c r="V220" s="29">
        <v>107.45</v>
      </c>
      <c r="W220" s="29">
        <v>0</v>
      </c>
      <c r="X220" s="29">
        <f t="shared" si="117"/>
        <v>161.48000000000002</v>
      </c>
      <c r="Y220" s="29">
        <f t="shared" si="144"/>
        <v>161.48000000000002</v>
      </c>
      <c r="Z220" s="29">
        <f t="shared" si="146"/>
        <v>0</v>
      </c>
      <c r="AA220" s="29">
        <f t="shared" si="146"/>
        <v>0</v>
      </c>
      <c r="AB220" s="29">
        <f t="shared" si="146"/>
        <v>0</v>
      </c>
      <c r="AC220" s="31">
        <f t="shared" si="118"/>
        <v>0</v>
      </c>
      <c r="AD220" s="31">
        <f t="shared" si="119"/>
        <v>0</v>
      </c>
      <c r="AE220" s="31">
        <f t="shared" si="120"/>
        <v>0</v>
      </c>
      <c r="AF220" s="31">
        <f t="shared" si="121"/>
        <v>0</v>
      </c>
      <c r="AG220" s="31">
        <f t="shared" si="122"/>
        <v>0</v>
      </c>
      <c r="AH220" s="31">
        <f t="shared" si="123"/>
        <v>0</v>
      </c>
      <c r="AI220" s="31">
        <f t="shared" si="124"/>
        <v>0</v>
      </c>
      <c r="AJ220" s="31">
        <f t="shared" si="125"/>
        <v>0</v>
      </c>
      <c r="AK220" s="31">
        <f t="shared" si="126"/>
        <v>0</v>
      </c>
      <c r="AL220" s="31">
        <f t="shared" si="127"/>
        <v>35.411262000000001</v>
      </c>
      <c r="AM220" s="31">
        <f t="shared" si="128"/>
        <v>70.422730000000001</v>
      </c>
      <c r="AN220" s="31">
        <f t="shared" si="129"/>
        <v>0</v>
      </c>
      <c r="AO220" s="31">
        <f t="shared" si="130"/>
        <v>105.83399199999999</v>
      </c>
      <c r="AP220" s="29">
        <f t="shared" si="148"/>
        <v>105.83399199999999</v>
      </c>
      <c r="AQ220" s="29">
        <f t="shared" si="148"/>
        <v>0</v>
      </c>
      <c r="AR220" s="29">
        <f t="shared" si="148"/>
        <v>0</v>
      </c>
      <c r="AS220" s="29">
        <f t="shared" si="145"/>
        <v>0</v>
      </c>
      <c r="AT220" s="31">
        <f t="shared" si="131"/>
        <v>0</v>
      </c>
      <c r="AU220" s="31">
        <f t="shared" si="132"/>
        <v>0</v>
      </c>
      <c r="AV220" s="31">
        <f t="shared" si="133"/>
        <v>0</v>
      </c>
      <c r="AW220" s="31">
        <f t="shared" si="134"/>
        <v>0</v>
      </c>
      <c r="AX220" s="31">
        <f t="shared" si="135"/>
        <v>0</v>
      </c>
      <c r="AY220" s="31">
        <f t="shared" si="136"/>
        <v>0</v>
      </c>
      <c r="AZ220" s="31">
        <f t="shared" si="137"/>
        <v>0</v>
      </c>
      <c r="BA220" s="31">
        <f t="shared" si="138"/>
        <v>0</v>
      </c>
      <c r="BB220" s="31">
        <f t="shared" si="139"/>
        <v>0</v>
      </c>
      <c r="BC220" s="31">
        <f t="shared" si="140"/>
        <v>0</v>
      </c>
      <c r="BD220" s="31">
        <f t="shared" si="141"/>
        <v>0</v>
      </c>
      <c r="BE220" s="31">
        <f t="shared" si="142"/>
        <v>0</v>
      </c>
      <c r="BF220" s="31">
        <f t="shared" si="143"/>
        <v>0</v>
      </c>
      <c r="BG220" s="29">
        <f t="shared" si="147"/>
        <v>0</v>
      </c>
      <c r="BH220" s="29">
        <f t="shared" si="147"/>
        <v>0</v>
      </c>
      <c r="BI220" s="29">
        <f t="shared" si="147"/>
        <v>0</v>
      </c>
      <c r="BJ220" s="29">
        <f t="shared" si="147"/>
        <v>0</v>
      </c>
    </row>
    <row r="221" spans="1:62">
      <c r="A221" s="25" t="s">
        <v>135</v>
      </c>
      <c r="B221" s="25" t="s">
        <v>95</v>
      </c>
      <c r="C221" s="25" t="s">
        <v>87</v>
      </c>
      <c r="D221" s="25" t="s">
        <v>174</v>
      </c>
      <c r="E221" s="25" t="s">
        <v>44</v>
      </c>
      <c r="F221" s="25" t="s">
        <v>45</v>
      </c>
      <c r="G221" s="25" t="s">
        <v>54</v>
      </c>
      <c r="H221" s="25" t="s">
        <v>54</v>
      </c>
      <c r="I221" s="25">
        <v>2021</v>
      </c>
      <c r="J221" s="102">
        <v>0.47784834680000005</v>
      </c>
      <c r="K221" s="102">
        <v>0.15089759249999998</v>
      </c>
      <c r="L221" s="29">
        <v>0</v>
      </c>
      <c r="M221" s="29">
        <v>0</v>
      </c>
      <c r="N221" s="29">
        <v>0</v>
      </c>
      <c r="O221" s="29">
        <v>0</v>
      </c>
      <c r="P221" s="29">
        <v>0</v>
      </c>
      <c r="Q221" s="29">
        <v>0</v>
      </c>
      <c r="R221" s="29">
        <v>0</v>
      </c>
      <c r="S221" s="29">
        <v>0</v>
      </c>
      <c r="T221" s="29">
        <v>0</v>
      </c>
      <c r="U221" s="29">
        <v>0</v>
      </c>
      <c r="V221" s="29">
        <v>0</v>
      </c>
      <c r="W221" s="29">
        <v>172.74</v>
      </c>
      <c r="X221" s="29">
        <f t="shared" si="117"/>
        <v>172.74</v>
      </c>
      <c r="Y221" s="29">
        <f t="shared" si="144"/>
        <v>172.74</v>
      </c>
      <c r="Z221" s="29">
        <f t="shared" si="146"/>
        <v>0</v>
      </c>
      <c r="AA221" s="29">
        <f t="shared" si="146"/>
        <v>0</v>
      </c>
      <c r="AB221" s="29">
        <f t="shared" si="146"/>
        <v>0</v>
      </c>
      <c r="AC221" s="31">
        <f t="shared" si="118"/>
        <v>0</v>
      </c>
      <c r="AD221" s="31">
        <f t="shared" si="119"/>
        <v>0</v>
      </c>
      <c r="AE221" s="31">
        <f t="shared" si="120"/>
        <v>0</v>
      </c>
      <c r="AF221" s="31">
        <f t="shared" si="121"/>
        <v>0</v>
      </c>
      <c r="AG221" s="31">
        <f t="shared" si="122"/>
        <v>0</v>
      </c>
      <c r="AH221" s="31">
        <f t="shared" si="123"/>
        <v>0</v>
      </c>
      <c r="AI221" s="31">
        <f t="shared" si="124"/>
        <v>0</v>
      </c>
      <c r="AJ221" s="31">
        <f t="shared" si="125"/>
        <v>0</v>
      </c>
      <c r="AK221" s="31">
        <f t="shared" si="126"/>
        <v>0</v>
      </c>
      <c r="AL221" s="31">
        <f t="shared" si="127"/>
        <v>0</v>
      </c>
      <c r="AM221" s="31">
        <f t="shared" si="128"/>
        <v>0</v>
      </c>
      <c r="AN221" s="31">
        <f t="shared" si="129"/>
        <v>82.543523426232014</v>
      </c>
      <c r="AO221" s="31">
        <f t="shared" si="130"/>
        <v>82.543523426232014</v>
      </c>
      <c r="AP221" s="29">
        <f t="shared" si="148"/>
        <v>82.543523426232014</v>
      </c>
      <c r="AQ221" s="29">
        <f t="shared" si="148"/>
        <v>0</v>
      </c>
      <c r="AR221" s="29">
        <f t="shared" si="148"/>
        <v>0</v>
      </c>
      <c r="AS221" s="29">
        <f t="shared" si="145"/>
        <v>0</v>
      </c>
      <c r="AT221" s="31">
        <f t="shared" si="131"/>
        <v>0</v>
      </c>
      <c r="AU221" s="31">
        <f t="shared" si="132"/>
        <v>0</v>
      </c>
      <c r="AV221" s="31">
        <f t="shared" si="133"/>
        <v>0</v>
      </c>
      <c r="AW221" s="31">
        <f t="shared" si="134"/>
        <v>0</v>
      </c>
      <c r="AX221" s="31">
        <f t="shared" si="135"/>
        <v>0</v>
      </c>
      <c r="AY221" s="31">
        <f t="shared" si="136"/>
        <v>0</v>
      </c>
      <c r="AZ221" s="31">
        <f t="shared" si="137"/>
        <v>0</v>
      </c>
      <c r="BA221" s="31">
        <f t="shared" si="138"/>
        <v>0</v>
      </c>
      <c r="BB221" s="31">
        <f t="shared" si="139"/>
        <v>0</v>
      </c>
      <c r="BC221" s="31">
        <f t="shared" si="140"/>
        <v>0</v>
      </c>
      <c r="BD221" s="31">
        <f t="shared" si="141"/>
        <v>0</v>
      </c>
      <c r="BE221" s="31">
        <f t="shared" si="142"/>
        <v>26.066050128449998</v>
      </c>
      <c r="BF221" s="31">
        <f t="shared" si="143"/>
        <v>26.066050128449998</v>
      </c>
      <c r="BG221" s="29">
        <f t="shared" si="147"/>
        <v>26.066050128449998</v>
      </c>
      <c r="BH221" s="29">
        <f t="shared" si="147"/>
        <v>0</v>
      </c>
      <c r="BI221" s="29">
        <f t="shared" si="147"/>
        <v>0</v>
      </c>
      <c r="BJ221" s="29">
        <f t="shared" si="147"/>
        <v>0</v>
      </c>
    </row>
    <row r="222" spans="1:62">
      <c r="A222" s="25" t="s">
        <v>135</v>
      </c>
      <c r="B222" s="25" t="s">
        <v>95</v>
      </c>
      <c r="C222" s="25" t="s">
        <v>87</v>
      </c>
      <c r="D222" s="25" t="s">
        <v>174</v>
      </c>
      <c r="E222" s="25" t="s">
        <v>42</v>
      </c>
      <c r="F222" s="25" t="s">
        <v>43</v>
      </c>
      <c r="G222" s="25" t="s">
        <v>54</v>
      </c>
      <c r="H222" s="25" t="s">
        <v>54</v>
      </c>
      <c r="I222" s="25">
        <v>2021</v>
      </c>
      <c r="J222" s="102">
        <v>1</v>
      </c>
      <c r="K222" s="102">
        <v>0</v>
      </c>
      <c r="L222" s="29">
        <v>0</v>
      </c>
      <c r="M222" s="29">
        <v>0</v>
      </c>
      <c r="N222" s="29">
        <v>0</v>
      </c>
      <c r="O222" s="29">
        <v>0</v>
      </c>
      <c r="P222" s="29">
        <v>0</v>
      </c>
      <c r="Q222" s="29">
        <v>0</v>
      </c>
      <c r="R222" s="29">
        <v>0</v>
      </c>
      <c r="S222" s="29">
        <v>0</v>
      </c>
      <c r="T222" s="29">
        <v>0</v>
      </c>
      <c r="U222" s="29">
        <v>0</v>
      </c>
      <c r="V222" s="29">
        <v>0</v>
      </c>
      <c r="W222" s="29">
        <v>6957.43</v>
      </c>
      <c r="X222" s="29">
        <f t="shared" si="117"/>
        <v>6957.43</v>
      </c>
      <c r="Y222" s="29">
        <f t="shared" si="144"/>
        <v>6957.43</v>
      </c>
      <c r="Z222" s="29">
        <f t="shared" si="146"/>
        <v>0</v>
      </c>
      <c r="AA222" s="29">
        <f t="shared" si="146"/>
        <v>0</v>
      </c>
      <c r="AB222" s="29">
        <f t="shared" si="146"/>
        <v>0</v>
      </c>
      <c r="AC222" s="31">
        <f t="shared" si="118"/>
        <v>0</v>
      </c>
      <c r="AD222" s="31">
        <f t="shared" si="119"/>
        <v>0</v>
      </c>
      <c r="AE222" s="31">
        <f t="shared" si="120"/>
        <v>0</v>
      </c>
      <c r="AF222" s="31">
        <f t="shared" si="121"/>
        <v>0</v>
      </c>
      <c r="AG222" s="31">
        <f t="shared" si="122"/>
        <v>0</v>
      </c>
      <c r="AH222" s="31">
        <f t="shared" si="123"/>
        <v>0</v>
      </c>
      <c r="AI222" s="31">
        <f t="shared" si="124"/>
        <v>0</v>
      </c>
      <c r="AJ222" s="31">
        <f t="shared" si="125"/>
        <v>0</v>
      </c>
      <c r="AK222" s="31">
        <f t="shared" si="126"/>
        <v>0</v>
      </c>
      <c r="AL222" s="31">
        <f t="shared" si="127"/>
        <v>0</v>
      </c>
      <c r="AM222" s="31">
        <f t="shared" si="128"/>
        <v>0</v>
      </c>
      <c r="AN222" s="31">
        <f t="shared" si="129"/>
        <v>6957.43</v>
      </c>
      <c r="AO222" s="31">
        <f t="shared" si="130"/>
        <v>6957.43</v>
      </c>
      <c r="AP222" s="29">
        <f t="shared" si="148"/>
        <v>6957.43</v>
      </c>
      <c r="AQ222" s="29">
        <f t="shared" si="148"/>
        <v>0</v>
      </c>
      <c r="AR222" s="29">
        <f t="shared" si="148"/>
        <v>0</v>
      </c>
      <c r="AS222" s="29">
        <f t="shared" si="145"/>
        <v>0</v>
      </c>
      <c r="AT222" s="31">
        <f t="shared" si="131"/>
        <v>0</v>
      </c>
      <c r="AU222" s="31">
        <f t="shared" si="132"/>
        <v>0</v>
      </c>
      <c r="AV222" s="31">
        <f t="shared" si="133"/>
        <v>0</v>
      </c>
      <c r="AW222" s="31">
        <f t="shared" si="134"/>
        <v>0</v>
      </c>
      <c r="AX222" s="31">
        <f t="shared" si="135"/>
        <v>0</v>
      </c>
      <c r="AY222" s="31">
        <f t="shared" si="136"/>
        <v>0</v>
      </c>
      <c r="AZ222" s="31">
        <f t="shared" si="137"/>
        <v>0</v>
      </c>
      <c r="BA222" s="31">
        <f t="shared" si="138"/>
        <v>0</v>
      </c>
      <c r="BB222" s="31">
        <f t="shared" si="139"/>
        <v>0</v>
      </c>
      <c r="BC222" s="31">
        <f t="shared" si="140"/>
        <v>0</v>
      </c>
      <c r="BD222" s="31">
        <f t="shared" si="141"/>
        <v>0</v>
      </c>
      <c r="BE222" s="31">
        <f t="shared" si="142"/>
        <v>0</v>
      </c>
      <c r="BF222" s="31">
        <f t="shared" si="143"/>
        <v>0</v>
      </c>
      <c r="BG222" s="29">
        <f t="shared" si="147"/>
        <v>0</v>
      </c>
      <c r="BH222" s="29">
        <f t="shared" si="147"/>
        <v>0</v>
      </c>
      <c r="BI222" s="29">
        <f t="shared" si="147"/>
        <v>0</v>
      </c>
      <c r="BJ222" s="29">
        <f t="shared" si="147"/>
        <v>0</v>
      </c>
    </row>
    <row r="223" spans="1:62">
      <c r="A223" s="25" t="s">
        <v>135</v>
      </c>
      <c r="B223" s="25" t="s">
        <v>95</v>
      </c>
      <c r="C223" s="25" t="s">
        <v>87</v>
      </c>
      <c r="D223" s="25" t="s">
        <v>174</v>
      </c>
      <c r="E223" s="25" t="s">
        <v>42</v>
      </c>
      <c r="F223" s="25" t="s">
        <v>46</v>
      </c>
      <c r="G223" s="25" t="s">
        <v>61</v>
      </c>
      <c r="H223" s="25" t="s">
        <v>61</v>
      </c>
      <c r="I223" s="25">
        <v>2021</v>
      </c>
      <c r="J223" s="102">
        <v>0.65539999999999998</v>
      </c>
      <c r="K223" s="102">
        <v>0</v>
      </c>
      <c r="L223" s="29">
        <v>0</v>
      </c>
      <c r="M223" s="29">
        <v>0</v>
      </c>
      <c r="N223" s="29">
        <v>0</v>
      </c>
      <c r="O223" s="29">
        <v>0</v>
      </c>
      <c r="P223" s="29">
        <v>0</v>
      </c>
      <c r="Q223" s="29">
        <v>0</v>
      </c>
      <c r="R223" s="29">
        <v>0</v>
      </c>
      <c r="S223" s="29">
        <v>0</v>
      </c>
      <c r="T223" s="29">
        <v>0</v>
      </c>
      <c r="U223" s="29">
        <v>0</v>
      </c>
      <c r="V223" s="29">
        <v>0</v>
      </c>
      <c r="W223" s="29">
        <v>33014.76</v>
      </c>
      <c r="X223" s="29">
        <f t="shared" si="117"/>
        <v>33014.76</v>
      </c>
      <c r="Y223" s="29">
        <f t="shared" si="144"/>
        <v>33014.76</v>
      </c>
      <c r="Z223" s="29">
        <f t="shared" si="146"/>
        <v>0</v>
      </c>
      <c r="AA223" s="29">
        <f t="shared" si="146"/>
        <v>0</v>
      </c>
      <c r="AB223" s="29">
        <f t="shared" si="146"/>
        <v>0</v>
      </c>
      <c r="AC223" s="31">
        <f t="shared" si="118"/>
        <v>0</v>
      </c>
      <c r="AD223" s="31">
        <f t="shared" si="119"/>
        <v>0</v>
      </c>
      <c r="AE223" s="31">
        <f t="shared" si="120"/>
        <v>0</v>
      </c>
      <c r="AF223" s="31">
        <f t="shared" si="121"/>
        <v>0</v>
      </c>
      <c r="AG223" s="31">
        <f t="shared" si="122"/>
        <v>0</v>
      </c>
      <c r="AH223" s="31">
        <f t="shared" si="123"/>
        <v>0</v>
      </c>
      <c r="AI223" s="31">
        <f t="shared" si="124"/>
        <v>0</v>
      </c>
      <c r="AJ223" s="31">
        <f t="shared" si="125"/>
        <v>0</v>
      </c>
      <c r="AK223" s="31">
        <f t="shared" si="126"/>
        <v>0</v>
      </c>
      <c r="AL223" s="31">
        <f t="shared" si="127"/>
        <v>0</v>
      </c>
      <c r="AM223" s="31">
        <f t="shared" si="128"/>
        <v>0</v>
      </c>
      <c r="AN223" s="31">
        <f t="shared" si="129"/>
        <v>21637.873704000001</v>
      </c>
      <c r="AO223" s="31">
        <f t="shared" si="130"/>
        <v>21637.873704000001</v>
      </c>
      <c r="AP223" s="29">
        <f t="shared" si="148"/>
        <v>21637.873704000001</v>
      </c>
      <c r="AQ223" s="29">
        <f t="shared" si="148"/>
        <v>0</v>
      </c>
      <c r="AR223" s="29">
        <f t="shared" si="148"/>
        <v>0</v>
      </c>
      <c r="AS223" s="29">
        <f t="shared" si="145"/>
        <v>0</v>
      </c>
      <c r="AT223" s="31">
        <f t="shared" si="131"/>
        <v>0</v>
      </c>
      <c r="AU223" s="31">
        <f t="shared" si="132"/>
        <v>0</v>
      </c>
      <c r="AV223" s="31">
        <f t="shared" si="133"/>
        <v>0</v>
      </c>
      <c r="AW223" s="31">
        <f t="shared" si="134"/>
        <v>0</v>
      </c>
      <c r="AX223" s="31">
        <f t="shared" si="135"/>
        <v>0</v>
      </c>
      <c r="AY223" s="31">
        <f t="shared" si="136"/>
        <v>0</v>
      </c>
      <c r="AZ223" s="31">
        <f t="shared" si="137"/>
        <v>0</v>
      </c>
      <c r="BA223" s="31">
        <f t="shared" si="138"/>
        <v>0</v>
      </c>
      <c r="BB223" s="31">
        <f t="shared" si="139"/>
        <v>0</v>
      </c>
      <c r="BC223" s="31">
        <f t="shared" si="140"/>
        <v>0</v>
      </c>
      <c r="BD223" s="31">
        <f t="shared" si="141"/>
        <v>0</v>
      </c>
      <c r="BE223" s="31">
        <f t="shared" si="142"/>
        <v>0</v>
      </c>
      <c r="BF223" s="31">
        <f t="shared" si="143"/>
        <v>0</v>
      </c>
      <c r="BG223" s="29">
        <f t="shared" si="147"/>
        <v>0</v>
      </c>
      <c r="BH223" s="29">
        <f t="shared" si="147"/>
        <v>0</v>
      </c>
      <c r="BI223" s="29">
        <f t="shared" si="147"/>
        <v>0</v>
      </c>
      <c r="BJ223" s="29">
        <f t="shared" si="147"/>
        <v>0</v>
      </c>
    </row>
    <row r="224" spans="1:62">
      <c r="A224" s="25" t="s">
        <v>135</v>
      </c>
      <c r="B224" s="25" t="s">
        <v>95</v>
      </c>
      <c r="C224" s="25" t="s">
        <v>87</v>
      </c>
      <c r="D224" s="25" t="s">
        <v>174</v>
      </c>
      <c r="E224" s="25" t="s">
        <v>42</v>
      </c>
      <c r="F224" s="25" t="s">
        <v>46</v>
      </c>
      <c r="G224" s="25" t="s">
        <v>54</v>
      </c>
      <c r="H224" s="25" t="s">
        <v>54</v>
      </c>
      <c r="I224" s="25">
        <v>2021</v>
      </c>
      <c r="J224" s="102">
        <v>0.65539999999999998</v>
      </c>
      <c r="K224" s="102">
        <v>0</v>
      </c>
      <c r="L224" s="29">
        <v>0</v>
      </c>
      <c r="M224" s="29">
        <v>0</v>
      </c>
      <c r="N224" s="29">
        <v>0</v>
      </c>
      <c r="O224" s="29">
        <v>0</v>
      </c>
      <c r="P224" s="29">
        <v>0</v>
      </c>
      <c r="Q224" s="29">
        <v>0</v>
      </c>
      <c r="R224" s="29">
        <v>0</v>
      </c>
      <c r="S224" s="29">
        <v>0</v>
      </c>
      <c r="T224" s="29">
        <v>0</v>
      </c>
      <c r="U224" s="29">
        <v>0</v>
      </c>
      <c r="V224" s="29">
        <v>0</v>
      </c>
      <c r="W224" s="29">
        <v>132059.04</v>
      </c>
      <c r="X224" s="29">
        <f t="shared" si="117"/>
        <v>132059.04</v>
      </c>
      <c r="Y224" s="29">
        <f t="shared" si="144"/>
        <v>132059.04</v>
      </c>
      <c r="Z224" s="29">
        <f t="shared" si="146"/>
        <v>0</v>
      </c>
      <c r="AA224" s="29">
        <f t="shared" si="146"/>
        <v>0</v>
      </c>
      <c r="AB224" s="29">
        <f t="shared" si="146"/>
        <v>0</v>
      </c>
      <c r="AC224" s="31">
        <f t="shared" si="118"/>
        <v>0</v>
      </c>
      <c r="AD224" s="31">
        <f t="shared" si="119"/>
        <v>0</v>
      </c>
      <c r="AE224" s="31">
        <f t="shared" si="120"/>
        <v>0</v>
      </c>
      <c r="AF224" s="31">
        <f t="shared" si="121"/>
        <v>0</v>
      </c>
      <c r="AG224" s="31">
        <f t="shared" si="122"/>
        <v>0</v>
      </c>
      <c r="AH224" s="31">
        <f t="shared" si="123"/>
        <v>0</v>
      </c>
      <c r="AI224" s="31">
        <f t="shared" si="124"/>
        <v>0</v>
      </c>
      <c r="AJ224" s="31">
        <f t="shared" si="125"/>
        <v>0</v>
      </c>
      <c r="AK224" s="31">
        <f t="shared" si="126"/>
        <v>0</v>
      </c>
      <c r="AL224" s="31">
        <f t="shared" si="127"/>
        <v>0</v>
      </c>
      <c r="AM224" s="31">
        <f t="shared" si="128"/>
        <v>0</v>
      </c>
      <c r="AN224" s="31">
        <f t="shared" si="129"/>
        <v>86551.494816000006</v>
      </c>
      <c r="AO224" s="31">
        <f t="shared" si="130"/>
        <v>86551.494816000006</v>
      </c>
      <c r="AP224" s="29">
        <f t="shared" si="148"/>
        <v>86551.494816000006</v>
      </c>
      <c r="AQ224" s="29">
        <f t="shared" si="148"/>
        <v>0</v>
      </c>
      <c r="AR224" s="29">
        <f t="shared" si="148"/>
        <v>0</v>
      </c>
      <c r="AS224" s="29">
        <f t="shared" si="145"/>
        <v>0</v>
      </c>
      <c r="AT224" s="31">
        <f t="shared" si="131"/>
        <v>0</v>
      </c>
      <c r="AU224" s="31">
        <f t="shared" si="132"/>
        <v>0</v>
      </c>
      <c r="AV224" s="31">
        <f t="shared" si="133"/>
        <v>0</v>
      </c>
      <c r="AW224" s="31">
        <f t="shared" si="134"/>
        <v>0</v>
      </c>
      <c r="AX224" s="31">
        <f t="shared" si="135"/>
        <v>0</v>
      </c>
      <c r="AY224" s="31">
        <f t="shared" si="136"/>
        <v>0</v>
      </c>
      <c r="AZ224" s="31">
        <f t="shared" si="137"/>
        <v>0</v>
      </c>
      <c r="BA224" s="31">
        <f t="shared" si="138"/>
        <v>0</v>
      </c>
      <c r="BB224" s="31">
        <f t="shared" si="139"/>
        <v>0</v>
      </c>
      <c r="BC224" s="31">
        <f t="shared" si="140"/>
        <v>0</v>
      </c>
      <c r="BD224" s="31">
        <f t="shared" si="141"/>
        <v>0</v>
      </c>
      <c r="BE224" s="31">
        <f t="shared" si="142"/>
        <v>0</v>
      </c>
      <c r="BF224" s="31">
        <f t="shared" si="143"/>
        <v>0</v>
      </c>
      <c r="BG224" s="29">
        <f t="shared" si="147"/>
        <v>0</v>
      </c>
      <c r="BH224" s="29">
        <f t="shared" si="147"/>
        <v>0</v>
      </c>
      <c r="BI224" s="29">
        <f t="shared" si="147"/>
        <v>0</v>
      </c>
      <c r="BJ224" s="29">
        <f t="shared" si="147"/>
        <v>0</v>
      </c>
    </row>
    <row r="225" spans="1:62">
      <c r="A225" s="25" t="s">
        <v>135</v>
      </c>
      <c r="B225" s="25" t="s">
        <v>95</v>
      </c>
      <c r="C225" s="25" t="s">
        <v>87</v>
      </c>
      <c r="D225" s="25" t="s">
        <v>174</v>
      </c>
      <c r="E225" s="25" t="s">
        <v>42</v>
      </c>
      <c r="F225" s="25" t="s">
        <v>49</v>
      </c>
      <c r="G225" s="25" t="s">
        <v>61</v>
      </c>
      <c r="H225" s="25" t="s">
        <v>61</v>
      </c>
      <c r="I225" s="25">
        <v>2021</v>
      </c>
      <c r="J225" s="102">
        <v>0</v>
      </c>
      <c r="K225" s="102">
        <v>0</v>
      </c>
      <c r="L225" s="29">
        <v>0</v>
      </c>
      <c r="M225" s="29">
        <v>0</v>
      </c>
      <c r="N225" s="29">
        <v>0</v>
      </c>
      <c r="O225" s="29">
        <v>0</v>
      </c>
      <c r="P225" s="29">
        <v>0</v>
      </c>
      <c r="Q225" s="29">
        <v>0</v>
      </c>
      <c r="R225" s="29">
        <v>0</v>
      </c>
      <c r="S225" s="29">
        <v>0</v>
      </c>
      <c r="T225" s="29">
        <v>0</v>
      </c>
      <c r="U225" s="29">
        <v>54.03</v>
      </c>
      <c r="V225" s="29">
        <v>107.45</v>
      </c>
      <c r="W225" s="29">
        <v>188085.69</v>
      </c>
      <c r="X225" s="29">
        <f t="shared" si="117"/>
        <v>188247.17</v>
      </c>
      <c r="Y225" s="29">
        <f t="shared" si="144"/>
        <v>188247.17</v>
      </c>
      <c r="Z225" s="29">
        <f t="shared" si="146"/>
        <v>0</v>
      </c>
      <c r="AA225" s="29">
        <f t="shared" si="146"/>
        <v>0</v>
      </c>
      <c r="AB225" s="29">
        <f t="shared" si="146"/>
        <v>0</v>
      </c>
      <c r="AC225" s="31">
        <f t="shared" si="118"/>
        <v>0</v>
      </c>
      <c r="AD225" s="31">
        <f t="shared" si="119"/>
        <v>0</v>
      </c>
      <c r="AE225" s="31">
        <f t="shared" si="120"/>
        <v>0</v>
      </c>
      <c r="AF225" s="31">
        <f t="shared" si="121"/>
        <v>0</v>
      </c>
      <c r="AG225" s="31">
        <f t="shared" si="122"/>
        <v>0</v>
      </c>
      <c r="AH225" s="31">
        <f t="shared" si="123"/>
        <v>0</v>
      </c>
      <c r="AI225" s="31">
        <f t="shared" si="124"/>
        <v>0</v>
      </c>
      <c r="AJ225" s="31">
        <f t="shared" si="125"/>
        <v>0</v>
      </c>
      <c r="AK225" s="31">
        <f t="shared" si="126"/>
        <v>0</v>
      </c>
      <c r="AL225" s="31">
        <f t="shared" si="127"/>
        <v>0</v>
      </c>
      <c r="AM225" s="31">
        <f t="shared" si="128"/>
        <v>0</v>
      </c>
      <c r="AN225" s="31">
        <f t="shared" si="129"/>
        <v>0</v>
      </c>
      <c r="AO225" s="31">
        <f t="shared" si="130"/>
        <v>0</v>
      </c>
      <c r="AP225" s="29">
        <f t="shared" si="148"/>
        <v>0</v>
      </c>
      <c r="AQ225" s="29">
        <f t="shared" si="148"/>
        <v>0</v>
      </c>
      <c r="AR225" s="29">
        <f t="shared" si="148"/>
        <v>0</v>
      </c>
      <c r="AS225" s="29">
        <f t="shared" si="145"/>
        <v>0</v>
      </c>
      <c r="AT225" s="31">
        <f t="shared" si="131"/>
        <v>0</v>
      </c>
      <c r="AU225" s="31">
        <f t="shared" si="132"/>
        <v>0</v>
      </c>
      <c r="AV225" s="31">
        <f t="shared" si="133"/>
        <v>0</v>
      </c>
      <c r="AW225" s="31">
        <f t="shared" si="134"/>
        <v>0</v>
      </c>
      <c r="AX225" s="31">
        <f t="shared" si="135"/>
        <v>0</v>
      </c>
      <c r="AY225" s="31">
        <f t="shared" si="136"/>
        <v>0</v>
      </c>
      <c r="AZ225" s="31">
        <f t="shared" si="137"/>
        <v>0</v>
      </c>
      <c r="BA225" s="31">
        <f t="shared" si="138"/>
        <v>0</v>
      </c>
      <c r="BB225" s="31">
        <f t="shared" si="139"/>
        <v>0</v>
      </c>
      <c r="BC225" s="31">
        <f t="shared" si="140"/>
        <v>0</v>
      </c>
      <c r="BD225" s="31">
        <f t="shared" si="141"/>
        <v>0</v>
      </c>
      <c r="BE225" s="31">
        <f t="shared" si="142"/>
        <v>0</v>
      </c>
      <c r="BF225" s="31">
        <f t="shared" si="143"/>
        <v>0</v>
      </c>
      <c r="BG225" s="29">
        <f t="shared" si="147"/>
        <v>0</v>
      </c>
      <c r="BH225" s="29">
        <f t="shared" si="147"/>
        <v>0</v>
      </c>
      <c r="BI225" s="29">
        <f t="shared" si="147"/>
        <v>0</v>
      </c>
      <c r="BJ225" s="29">
        <f t="shared" si="147"/>
        <v>0</v>
      </c>
    </row>
    <row r="226" spans="1:62">
      <c r="A226" s="25" t="s">
        <v>135</v>
      </c>
      <c r="B226" s="25" t="s">
        <v>95</v>
      </c>
      <c r="C226" s="25" t="s">
        <v>87</v>
      </c>
      <c r="D226" s="25" t="s">
        <v>174</v>
      </c>
      <c r="E226" s="25" t="s">
        <v>42</v>
      </c>
      <c r="F226" s="25" t="s">
        <v>43</v>
      </c>
      <c r="G226" s="25" t="s">
        <v>61</v>
      </c>
      <c r="H226" s="25" t="s">
        <v>61</v>
      </c>
      <c r="I226" s="25">
        <v>2021</v>
      </c>
      <c r="J226" s="102">
        <v>1</v>
      </c>
      <c r="K226" s="102">
        <v>0</v>
      </c>
      <c r="L226" s="29">
        <v>0</v>
      </c>
      <c r="M226" s="29">
        <v>0</v>
      </c>
      <c r="N226" s="29">
        <v>0</v>
      </c>
      <c r="O226" s="29">
        <v>0</v>
      </c>
      <c r="P226" s="29">
        <v>0</v>
      </c>
      <c r="Q226" s="29">
        <v>0</v>
      </c>
      <c r="R226" s="29">
        <v>0</v>
      </c>
      <c r="S226" s="29">
        <v>0</v>
      </c>
      <c r="T226" s="29">
        <v>0</v>
      </c>
      <c r="U226" s="29">
        <v>0</v>
      </c>
      <c r="V226" s="29">
        <v>0</v>
      </c>
      <c r="W226" s="29">
        <v>641238.56000000006</v>
      </c>
      <c r="X226" s="29">
        <f t="shared" si="117"/>
        <v>641238.56000000006</v>
      </c>
      <c r="Y226" s="29">
        <f t="shared" si="144"/>
        <v>641238.56000000006</v>
      </c>
      <c r="Z226" s="29">
        <f t="shared" si="146"/>
        <v>0</v>
      </c>
      <c r="AA226" s="29">
        <f t="shared" si="146"/>
        <v>0</v>
      </c>
      <c r="AB226" s="29">
        <f t="shared" si="146"/>
        <v>0</v>
      </c>
      <c r="AC226" s="31">
        <f t="shared" si="118"/>
        <v>0</v>
      </c>
      <c r="AD226" s="31">
        <f t="shared" si="119"/>
        <v>0</v>
      </c>
      <c r="AE226" s="31">
        <f t="shared" si="120"/>
        <v>0</v>
      </c>
      <c r="AF226" s="31">
        <f t="shared" si="121"/>
        <v>0</v>
      </c>
      <c r="AG226" s="31">
        <f t="shared" si="122"/>
        <v>0</v>
      </c>
      <c r="AH226" s="31">
        <f t="shared" si="123"/>
        <v>0</v>
      </c>
      <c r="AI226" s="31">
        <f t="shared" si="124"/>
        <v>0</v>
      </c>
      <c r="AJ226" s="31">
        <f t="shared" si="125"/>
        <v>0</v>
      </c>
      <c r="AK226" s="31">
        <f t="shared" si="126"/>
        <v>0</v>
      </c>
      <c r="AL226" s="31">
        <f t="shared" si="127"/>
        <v>0</v>
      </c>
      <c r="AM226" s="31">
        <f t="shared" si="128"/>
        <v>0</v>
      </c>
      <c r="AN226" s="31">
        <f t="shared" si="129"/>
        <v>641238.56000000006</v>
      </c>
      <c r="AO226" s="31">
        <f t="shared" si="130"/>
        <v>641238.56000000006</v>
      </c>
      <c r="AP226" s="29">
        <f t="shared" si="148"/>
        <v>641238.56000000006</v>
      </c>
      <c r="AQ226" s="29">
        <f t="shared" si="148"/>
        <v>0</v>
      </c>
      <c r="AR226" s="29">
        <f t="shared" si="148"/>
        <v>0</v>
      </c>
      <c r="AS226" s="29">
        <f t="shared" si="145"/>
        <v>0</v>
      </c>
      <c r="AT226" s="31">
        <f t="shared" si="131"/>
        <v>0</v>
      </c>
      <c r="AU226" s="31">
        <f t="shared" si="132"/>
        <v>0</v>
      </c>
      <c r="AV226" s="31">
        <f t="shared" si="133"/>
        <v>0</v>
      </c>
      <c r="AW226" s="31">
        <f t="shared" si="134"/>
        <v>0</v>
      </c>
      <c r="AX226" s="31">
        <f t="shared" si="135"/>
        <v>0</v>
      </c>
      <c r="AY226" s="31">
        <f t="shared" si="136"/>
        <v>0</v>
      </c>
      <c r="AZ226" s="31">
        <f t="shared" si="137"/>
        <v>0</v>
      </c>
      <c r="BA226" s="31">
        <f t="shared" si="138"/>
        <v>0</v>
      </c>
      <c r="BB226" s="31">
        <f t="shared" si="139"/>
        <v>0</v>
      </c>
      <c r="BC226" s="31">
        <f t="shared" si="140"/>
        <v>0</v>
      </c>
      <c r="BD226" s="31">
        <f t="shared" si="141"/>
        <v>0</v>
      </c>
      <c r="BE226" s="31">
        <f t="shared" si="142"/>
        <v>0</v>
      </c>
      <c r="BF226" s="31">
        <f t="shared" si="143"/>
        <v>0</v>
      </c>
      <c r="BG226" s="29">
        <f t="shared" si="147"/>
        <v>0</v>
      </c>
      <c r="BH226" s="29">
        <f t="shared" si="147"/>
        <v>0</v>
      </c>
      <c r="BI226" s="29">
        <f t="shared" si="147"/>
        <v>0</v>
      </c>
      <c r="BJ226" s="29">
        <f t="shared" si="147"/>
        <v>0</v>
      </c>
    </row>
    <row r="227" spans="1:62">
      <c r="A227" s="25" t="s">
        <v>135</v>
      </c>
      <c r="B227" s="25" t="s">
        <v>95</v>
      </c>
      <c r="C227" s="25" t="s">
        <v>102</v>
      </c>
      <c r="D227" s="25" t="s">
        <v>175</v>
      </c>
      <c r="E227" s="25" t="s">
        <v>42</v>
      </c>
      <c r="F227" s="25" t="s">
        <v>46</v>
      </c>
      <c r="G227" s="25" t="s">
        <v>54</v>
      </c>
      <c r="H227" s="25" t="s">
        <v>54</v>
      </c>
      <c r="I227" s="25">
        <v>2021</v>
      </c>
      <c r="J227" s="102">
        <v>0.65539999999999998</v>
      </c>
      <c r="K227" s="102">
        <v>0</v>
      </c>
      <c r="L227" s="29">
        <v>0</v>
      </c>
      <c r="M227" s="29">
        <v>0</v>
      </c>
      <c r="N227" s="29">
        <v>0</v>
      </c>
      <c r="O227" s="29">
        <v>0</v>
      </c>
      <c r="P227" s="29">
        <v>0</v>
      </c>
      <c r="Q227" s="29">
        <v>0</v>
      </c>
      <c r="R227" s="29">
        <v>0</v>
      </c>
      <c r="S227" s="29">
        <v>0</v>
      </c>
      <c r="T227" s="29">
        <v>0</v>
      </c>
      <c r="U227" s="29">
        <v>2949.89</v>
      </c>
      <c r="V227" s="29">
        <v>0</v>
      </c>
      <c r="W227" s="29">
        <v>0</v>
      </c>
      <c r="X227" s="29">
        <f t="shared" si="117"/>
        <v>2949.89</v>
      </c>
      <c r="Y227" s="29">
        <f t="shared" si="144"/>
        <v>2949.89</v>
      </c>
      <c r="Z227" s="29">
        <f t="shared" si="146"/>
        <v>0</v>
      </c>
      <c r="AA227" s="29">
        <f t="shared" si="146"/>
        <v>0</v>
      </c>
      <c r="AB227" s="29">
        <f t="shared" si="146"/>
        <v>0</v>
      </c>
      <c r="AC227" s="31">
        <f t="shared" si="118"/>
        <v>0</v>
      </c>
      <c r="AD227" s="31">
        <f t="shared" si="119"/>
        <v>0</v>
      </c>
      <c r="AE227" s="31">
        <f t="shared" si="120"/>
        <v>0</v>
      </c>
      <c r="AF227" s="31">
        <f t="shared" si="121"/>
        <v>0</v>
      </c>
      <c r="AG227" s="31">
        <f t="shared" si="122"/>
        <v>0</v>
      </c>
      <c r="AH227" s="31">
        <f t="shared" si="123"/>
        <v>0</v>
      </c>
      <c r="AI227" s="31">
        <f t="shared" si="124"/>
        <v>0</v>
      </c>
      <c r="AJ227" s="31">
        <f t="shared" si="125"/>
        <v>0</v>
      </c>
      <c r="AK227" s="31">
        <f t="shared" si="126"/>
        <v>0</v>
      </c>
      <c r="AL227" s="31">
        <f t="shared" si="127"/>
        <v>1933.357906</v>
      </c>
      <c r="AM227" s="31">
        <f t="shared" si="128"/>
        <v>0</v>
      </c>
      <c r="AN227" s="31">
        <f t="shared" si="129"/>
        <v>0</v>
      </c>
      <c r="AO227" s="31">
        <f t="shared" si="130"/>
        <v>1933.357906</v>
      </c>
      <c r="AP227" s="29">
        <f t="shared" si="148"/>
        <v>1933.357906</v>
      </c>
      <c r="AQ227" s="29">
        <f t="shared" si="148"/>
        <v>0</v>
      </c>
      <c r="AR227" s="29">
        <f t="shared" si="148"/>
        <v>0</v>
      </c>
      <c r="AS227" s="29">
        <f t="shared" si="145"/>
        <v>0</v>
      </c>
      <c r="AT227" s="31">
        <f t="shared" si="131"/>
        <v>0</v>
      </c>
      <c r="AU227" s="31">
        <f t="shared" si="132"/>
        <v>0</v>
      </c>
      <c r="AV227" s="31">
        <f t="shared" si="133"/>
        <v>0</v>
      </c>
      <c r="AW227" s="31">
        <f t="shared" si="134"/>
        <v>0</v>
      </c>
      <c r="AX227" s="31">
        <f t="shared" si="135"/>
        <v>0</v>
      </c>
      <c r="AY227" s="31">
        <f t="shared" si="136"/>
        <v>0</v>
      </c>
      <c r="AZ227" s="31">
        <f t="shared" si="137"/>
        <v>0</v>
      </c>
      <c r="BA227" s="31">
        <f t="shared" si="138"/>
        <v>0</v>
      </c>
      <c r="BB227" s="31">
        <f t="shared" si="139"/>
        <v>0</v>
      </c>
      <c r="BC227" s="31">
        <f t="shared" si="140"/>
        <v>0</v>
      </c>
      <c r="BD227" s="31">
        <f t="shared" si="141"/>
        <v>0</v>
      </c>
      <c r="BE227" s="31">
        <f t="shared" si="142"/>
        <v>0</v>
      </c>
      <c r="BF227" s="31">
        <f t="shared" si="143"/>
        <v>0</v>
      </c>
      <c r="BG227" s="29">
        <f t="shared" si="147"/>
        <v>0</v>
      </c>
      <c r="BH227" s="29">
        <f t="shared" si="147"/>
        <v>0</v>
      </c>
      <c r="BI227" s="29">
        <f t="shared" si="147"/>
        <v>0</v>
      </c>
      <c r="BJ227" s="29">
        <f t="shared" si="147"/>
        <v>0</v>
      </c>
    </row>
    <row r="228" spans="1:62">
      <c r="A228" s="25" t="s">
        <v>135</v>
      </c>
      <c r="B228" s="25" t="s">
        <v>95</v>
      </c>
      <c r="C228" s="25" t="s">
        <v>102</v>
      </c>
      <c r="D228" s="25" t="s">
        <v>175</v>
      </c>
      <c r="E228" s="25" t="s">
        <v>42</v>
      </c>
      <c r="F228" s="25" t="s">
        <v>43</v>
      </c>
      <c r="G228" s="25" t="s">
        <v>61</v>
      </c>
      <c r="H228" s="25" t="s">
        <v>61</v>
      </c>
      <c r="I228" s="25">
        <v>2021</v>
      </c>
      <c r="J228" s="102">
        <v>1</v>
      </c>
      <c r="K228" s="102">
        <v>0</v>
      </c>
      <c r="L228" s="29">
        <v>0</v>
      </c>
      <c r="M228" s="29">
        <v>0</v>
      </c>
      <c r="N228" s="29">
        <v>0</v>
      </c>
      <c r="O228" s="29">
        <v>0</v>
      </c>
      <c r="P228" s="29">
        <v>0</v>
      </c>
      <c r="Q228" s="29">
        <v>0</v>
      </c>
      <c r="R228" s="29">
        <v>0</v>
      </c>
      <c r="S228" s="29">
        <v>0</v>
      </c>
      <c r="T228" s="29">
        <v>0</v>
      </c>
      <c r="U228" s="29">
        <v>6951.4099999999989</v>
      </c>
      <c r="V228" s="29">
        <v>34740.35</v>
      </c>
      <c r="W228" s="29">
        <v>208946.07</v>
      </c>
      <c r="X228" s="29">
        <f t="shared" si="117"/>
        <v>250637.83000000002</v>
      </c>
      <c r="Y228" s="29">
        <f t="shared" si="144"/>
        <v>250637.83000000002</v>
      </c>
      <c r="Z228" s="29">
        <f t="shared" ref="Z228:AB247" si="149">SUMIF($I228,Z$5,$X228)</f>
        <v>0</v>
      </c>
      <c r="AA228" s="29">
        <f t="shared" si="149"/>
        <v>0</v>
      </c>
      <c r="AB228" s="29">
        <f t="shared" si="149"/>
        <v>0</v>
      </c>
      <c r="AC228" s="31">
        <f t="shared" si="118"/>
        <v>0</v>
      </c>
      <c r="AD228" s="31">
        <f t="shared" si="119"/>
        <v>0</v>
      </c>
      <c r="AE228" s="31">
        <f t="shared" si="120"/>
        <v>0</v>
      </c>
      <c r="AF228" s="31">
        <f t="shared" si="121"/>
        <v>0</v>
      </c>
      <c r="AG228" s="31">
        <f t="shared" si="122"/>
        <v>0</v>
      </c>
      <c r="AH228" s="31">
        <f t="shared" si="123"/>
        <v>0</v>
      </c>
      <c r="AI228" s="31">
        <f t="shared" si="124"/>
        <v>0</v>
      </c>
      <c r="AJ228" s="31">
        <f t="shared" si="125"/>
        <v>0</v>
      </c>
      <c r="AK228" s="31">
        <f t="shared" si="126"/>
        <v>0</v>
      </c>
      <c r="AL228" s="31">
        <f t="shared" si="127"/>
        <v>6951.4099999999989</v>
      </c>
      <c r="AM228" s="31">
        <f t="shared" si="128"/>
        <v>34740.35</v>
      </c>
      <c r="AN228" s="31">
        <f t="shared" si="129"/>
        <v>208946.07</v>
      </c>
      <c r="AO228" s="31">
        <f t="shared" si="130"/>
        <v>250637.83000000002</v>
      </c>
      <c r="AP228" s="29">
        <f t="shared" si="148"/>
        <v>250637.83000000002</v>
      </c>
      <c r="AQ228" s="29">
        <f t="shared" si="148"/>
        <v>0</v>
      </c>
      <c r="AR228" s="29">
        <f t="shared" si="148"/>
        <v>0</v>
      </c>
      <c r="AS228" s="29">
        <f t="shared" si="145"/>
        <v>0</v>
      </c>
      <c r="AT228" s="31">
        <f t="shared" si="131"/>
        <v>0</v>
      </c>
      <c r="AU228" s="31">
        <f t="shared" si="132"/>
        <v>0</v>
      </c>
      <c r="AV228" s="31">
        <f t="shared" si="133"/>
        <v>0</v>
      </c>
      <c r="AW228" s="31">
        <f t="shared" si="134"/>
        <v>0</v>
      </c>
      <c r="AX228" s="31">
        <f t="shared" si="135"/>
        <v>0</v>
      </c>
      <c r="AY228" s="31">
        <f t="shared" si="136"/>
        <v>0</v>
      </c>
      <c r="AZ228" s="31">
        <f t="shared" si="137"/>
        <v>0</v>
      </c>
      <c r="BA228" s="31">
        <f t="shared" si="138"/>
        <v>0</v>
      </c>
      <c r="BB228" s="31">
        <f t="shared" si="139"/>
        <v>0</v>
      </c>
      <c r="BC228" s="31">
        <f t="shared" si="140"/>
        <v>0</v>
      </c>
      <c r="BD228" s="31">
        <f t="shared" si="141"/>
        <v>0</v>
      </c>
      <c r="BE228" s="31">
        <f t="shared" si="142"/>
        <v>0</v>
      </c>
      <c r="BF228" s="31">
        <f t="shared" si="143"/>
        <v>0</v>
      </c>
      <c r="BG228" s="29">
        <f t="shared" ref="BG228:BJ247" si="150">SUMIF($I228,BG$5,$BF228)</f>
        <v>0</v>
      </c>
      <c r="BH228" s="29">
        <f t="shared" si="150"/>
        <v>0</v>
      </c>
      <c r="BI228" s="29">
        <f t="shared" si="150"/>
        <v>0</v>
      </c>
      <c r="BJ228" s="29">
        <f t="shared" si="150"/>
        <v>0</v>
      </c>
    </row>
    <row r="229" spans="1:62">
      <c r="A229" s="25" t="s">
        <v>135</v>
      </c>
      <c r="B229" s="25" t="s">
        <v>95</v>
      </c>
      <c r="C229" s="25" t="s">
        <v>102</v>
      </c>
      <c r="D229" s="25" t="s">
        <v>175</v>
      </c>
      <c r="E229" s="25" t="s">
        <v>42</v>
      </c>
      <c r="F229" s="25" t="s">
        <v>49</v>
      </c>
      <c r="G229" s="25" t="s">
        <v>61</v>
      </c>
      <c r="H229" s="25" t="s">
        <v>61</v>
      </c>
      <c r="I229" s="25">
        <v>2021</v>
      </c>
      <c r="J229" s="102">
        <v>0</v>
      </c>
      <c r="K229" s="102">
        <v>0</v>
      </c>
      <c r="L229" s="29">
        <v>0</v>
      </c>
      <c r="M229" s="29">
        <v>0</v>
      </c>
      <c r="N229" s="29">
        <v>0</v>
      </c>
      <c r="O229" s="29">
        <v>0</v>
      </c>
      <c r="P229" s="29">
        <v>0</v>
      </c>
      <c r="Q229" s="29">
        <v>0</v>
      </c>
      <c r="R229" s="29">
        <v>0</v>
      </c>
      <c r="S229" s="29">
        <v>0</v>
      </c>
      <c r="T229" s="29">
        <v>0</v>
      </c>
      <c r="U229" s="29">
        <v>55.8</v>
      </c>
      <c r="V229" s="29">
        <v>40.809999999999945</v>
      </c>
      <c r="W229" s="29">
        <v>519472.53</v>
      </c>
      <c r="X229" s="29">
        <f t="shared" si="117"/>
        <v>519569.14</v>
      </c>
      <c r="Y229" s="29">
        <f t="shared" si="144"/>
        <v>519569.14</v>
      </c>
      <c r="Z229" s="29">
        <f t="shared" si="149"/>
        <v>0</v>
      </c>
      <c r="AA229" s="29">
        <f t="shared" si="149"/>
        <v>0</v>
      </c>
      <c r="AB229" s="29">
        <f t="shared" si="149"/>
        <v>0</v>
      </c>
      <c r="AC229" s="31">
        <f t="shared" si="118"/>
        <v>0</v>
      </c>
      <c r="AD229" s="31">
        <f t="shared" si="119"/>
        <v>0</v>
      </c>
      <c r="AE229" s="31">
        <f t="shared" si="120"/>
        <v>0</v>
      </c>
      <c r="AF229" s="31">
        <f t="shared" si="121"/>
        <v>0</v>
      </c>
      <c r="AG229" s="31">
        <f t="shared" si="122"/>
        <v>0</v>
      </c>
      <c r="AH229" s="31">
        <f t="shared" si="123"/>
        <v>0</v>
      </c>
      <c r="AI229" s="31">
        <f t="shared" si="124"/>
        <v>0</v>
      </c>
      <c r="AJ229" s="31">
        <f t="shared" si="125"/>
        <v>0</v>
      </c>
      <c r="AK229" s="31">
        <f t="shared" si="126"/>
        <v>0</v>
      </c>
      <c r="AL229" s="31">
        <f t="shared" si="127"/>
        <v>0</v>
      </c>
      <c r="AM229" s="31">
        <f t="shared" si="128"/>
        <v>0</v>
      </c>
      <c r="AN229" s="31">
        <f t="shared" si="129"/>
        <v>0</v>
      </c>
      <c r="AO229" s="31">
        <f t="shared" si="130"/>
        <v>0</v>
      </c>
      <c r="AP229" s="29">
        <f t="shared" ref="AP229:AR248" si="151">SUMIF($I229,AP$5,$AO229)</f>
        <v>0</v>
      </c>
      <c r="AQ229" s="29">
        <f t="shared" si="151"/>
        <v>0</v>
      </c>
      <c r="AR229" s="29">
        <f t="shared" si="151"/>
        <v>0</v>
      </c>
      <c r="AS229" s="29">
        <f t="shared" si="145"/>
        <v>0</v>
      </c>
      <c r="AT229" s="31">
        <f t="shared" si="131"/>
        <v>0</v>
      </c>
      <c r="AU229" s="31">
        <f t="shared" si="132"/>
        <v>0</v>
      </c>
      <c r="AV229" s="31">
        <f t="shared" si="133"/>
        <v>0</v>
      </c>
      <c r="AW229" s="31">
        <f t="shared" si="134"/>
        <v>0</v>
      </c>
      <c r="AX229" s="31">
        <f t="shared" si="135"/>
        <v>0</v>
      </c>
      <c r="AY229" s="31">
        <f t="shared" si="136"/>
        <v>0</v>
      </c>
      <c r="AZ229" s="31">
        <f t="shared" si="137"/>
        <v>0</v>
      </c>
      <c r="BA229" s="31">
        <f t="shared" si="138"/>
        <v>0</v>
      </c>
      <c r="BB229" s="31">
        <f t="shared" si="139"/>
        <v>0</v>
      </c>
      <c r="BC229" s="31">
        <f t="shared" si="140"/>
        <v>0</v>
      </c>
      <c r="BD229" s="31">
        <f t="shared" si="141"/>
        <v>0</v>
      </c>
      <c r="BE229" s="31">
        <f t="shared" si="142"/>
        <v>0</v>
      </c>
      <c r="BF229" s="31">
        <f t="shared" si="143"/>
        <v>0</v>
      </c>
      <c r="BG229" s="29">
        <f t="shared" si="150"/>
        <v>0</v>
      </c>
      <c r="BH229" s="29">
        <f t="shared" si="150"/>
        <v>0</v>
      </c>
      <c r="BI229" s="29">
        <f t="shared" si="150"/>
        <v>0</v>
      </c>
      <c r="BJ229" s="29">
        <f t="shared" si="150"/>
        <v>0</v>
      </c>
    </row>
    <row r="230" spans="1:62">
      <c r="A230" s="25" t="s">
        <v>135</v>
      </c>
      <c r="B230" s="25" t="s">
        <v>95</v>
      </c>
      <c r="C230" s="25" t="s">
        <v>102</v>
      </c>
      <c r="D230" s="25" t="s">
        <v>175</v>
      </c>
      <c r="E230" s="25" t="s">
        <v>42</v>
      </c>
      <c r="F230" s="25" t="s">
        <v>46</v>
      </c>
      <c r="G230" s="25" t="s">
        <v>55</v>
      </c>
      <c r="H230" s="25" t="s">
        <v>55</v>
      </c>
      <c r="I230" s="25">
        <v>2021</v>
      </c>
      <c r="J230" s="102">
        <v>0.65539999999999998</v>
      </c>
      <c r="K230" s="102">
        <v>0</v>
      </c>
      <c r="L230" s="29">
        <v>0</v>
      </c>
      <c r="M230" s="29">
        <v>0</v>
      </c>
      <c r="N230" s="29">
        <v>0</v>
      </c>
      <c r="O230" s="29">
        <v>0</v>
      </c>
      <c r="P230" s="29">
        <v>0</v>
      </c>
      <c r="Q230" s="29">
        <v>0</v>
      </c>
      <c r="R230" s="29">
        <v>0</v>
      </c>
      <c r="S230" s="29">
        <v>0</v>
      </c>
      <c r="T230" s="29">
        <v>0</v>
      </c>
      <c r="U230" s="29">
        <v>106823.74</v>
      </c>
      <c r="V230" s="29">
        <v>6183.0700000000006</v>
      </c>
      <c r="W230" s="29">
        <v>1174671.3899999999</v>
      </c>
      <c r="X230" s="29">
        <f t="shared" si="117"/>
        <v>1287678.2</v>
      </c>
      <c r="Y230" s="29">
        <f t="shared" si="144"/>
        <v>1287678.2</v>
      </c>
      <c r="Z230" s="29">
        <f t="shared" si="149"/>
        <v>0</v>
      </c>
      <c r="AA230" s="29">
        <f t="shared" si="149"/>
        <v>0</v>
      </c>
      <c r="AB230" s="29">
        <f t="shared" si="149"/>
        <v>0</v>
      </c>
      <c r="AC230" s="31">
        <f t="shared" si="118"/>
        <v>0</v>
      </c>
      <c r="AD230" s="31">
        <f t="shared" si="119"/>
        <v>0</v>
      </c>
      <c r="AE230" s="31">
        <f t="shared" si="120"/>
        <v>0</v>
      </c>
      <c r="AF230" s="31">
        <f t="shared" si="121"/>
        <v>0</v>
      </c>
      <c r="AG230" s="31">
        <f t="shared" si="122"/>
        <v>0</v>
      </c>
      <c r="AH230" s="31">
        <f t="shared" si="123"/>
        <v>0</v>
      </c>
      <c r="AI230" s="31">
        <f t="shared" si="124"/>
        <v>0</v>
      </c>
      <c r="AJ230" s="31">
        <f t="shared" si="125"/>
        <v>0</v>
      </c>
      <c r="AK230" s="31">
        <f t="shared" si="126"/>
        <v>0</v>
      </c>
      <c r="AL230" s="31">
        <f t="shared" si="127"/>
        <v>70012.279196000003</v>
      </c>
      <c r="AM230" s="31">
        <f t="shared" si="128"/>
        <v>4052.3840780000005</v>
      </c>
      <c r="AN230" s="31">
        <f t="shared" si="129"/>
        <v>769879.62900599989</v>
      </c>
      <c r="AO230" s="31">
        <f t="shared" si="130"/>
        <v>843944.29227999994</v>
      </c>
      <c r="AP230" s="29">
        <f t="shared" si="151"/>
        <v>843944.29227999994</v>
      </c>
      <c r="AQ230" s="29">
        <f t="shared" si="151"/>
        <v>0</v>
      </c>
      <c r="AR230" s="29">
        <f t="shared" si="151"/>
        <v>0</v>
      </c>
      <c r="AS230" s="29">
        <f t="shared" si="145"/>
        <v>0</v>
      </c>
      <c r="AT230" s="31">
        <f t="shared" si="131"/>
        <v>0</v>
      </c>
      <c r="AU230" s="31">
        <f t="shared" si="132"/>
        <v>0</v>
      </c>
      <c r="AV230" s="31">
        <f t="shared" si="133"/>
        <v>0</v>
      </c>
      <c r="AW230" s="31">
        <f t="shared" si="134"/>
        <v>0</v>
      </c>
      <c r="AX230" s="31">
        <f t="shared" si="135"/>
        <v>0</v>
      </c>
      <c r="AY230" s="31">
        <f t="shared" si="136"/>
        <v>0</v>
      </c>
      <c r="AZ230" s="31">
        <f t="shared" si="137"/>
        <v>0</v>
      </c>
      <c r="BA230" s="31">
        <f t="shared" si="138"/>
        <v>0</v>
      </c>
      <c r="BB230" s="31">
        <f t="shared" si="139"/>
        <v>0</v>
      </c>
      <c r="BC230" s="31">
        <f t="shared" si="140"/>
        <v>0</v>
      </c>
      <c r="BD230" s="31">
        <f t="shared" si="141"/>
        <v>0</v>
      </c>
      <c r="BE230" s="31">
        <f t="shared" si="142"/>
        <v>0</v>
      </c>
      <c r="BF230" s="31">
        <f t="shared" si="143"/>
        <v>0</v>
      </c>
      <c r="BG230" s="29">
        <f t="shared" si="150"/>
        <v>0</v>
      </c>
      <c r="BH230" s="29">
        <f t="shared" si="150"/>
        <v>0</v>
      </c>
      <c r="BI230" s="29">
        <f t="shared" si="150"/>
        <v>0</v>
      </c>
      <c r="BJ230" s="29">
        <f t="shared" si="150"/>
        <v>0</v>
      </c>
    </row>
    <row r="231" spans="1:62">
      <c r="A231" s="25" t="s">
        <v>135</v>
      </c>
      <c r="B231" s="25" t="s">
        <v>128</v>
      </c>
      <c r="C231" s="25" t="s">
        <v>129</v>
      </c>
      <c r="D231" s="25" t="s">
        <v>131</v>
      </c>
      <c r="E231" s="25" t="s">
        <v>42</v>
      </c>
      <c r="F231" s="25" t="s">
        <v>46</v>
      </c>
      <c r="G231" s="25" t="s">
        <v>55</v>
      </c>
      <c r="H231" s="25" t="s">
        <v>55</v>
      </c>
      <c r="I231" s="25">
        <v>2021</v>
      </c>
      <c r="J231" s="102">
        <v>0.65539999999999998</v>
      </c>
      <c r="K231" s="102">
        <v>0</v>
      </c>
      <c r="L231" s="29">
        <v>0</v>
      </c>
      <c r="M231" s="29">
        <v>0</v>
      </c>
      <c r="N231" s="29">
        <v>0</v>
      </c>
      <c r="O231" s="29">
        <v>0</v>
      </c>
      <c r="P231" s="29">
        <v>0</v>
      </c>
      <c r="Q231" s="29">
        <v>0</v>
      </c>
      <c r="R231" s="29">
        <v>0</v>
      </c>
      <c r="S231" s="29">
        <v>0</v>
      </c>
      <c r="T231" s="29">
        <v>0</v>
      </c>
      <c r="U231" s="29">
        <v>0</v>
      </c>
      <c r="V231" s="29">
        <v>0</v>
      </c>
      <c r="W231" s="29">
        <v>108.74</v>
      </c>
      <c r="X231" s="29">
        <f t="shared" si="117"/>
        <v>108.74</v>
      </c>
      <c r="Y231" s="29">
        <f t="shared" si="144"/>
        <v>108.74</v>
      </c>
      <c r="Z231" s="29">
        <f t="shared" si="149"/>
        <v>0</v>
      </c>
      <c r="AA231" s="29">
        <f t="shared" si="149"/>
        <v>0</v>
      </c>
      <c r="AB231" s="29">
        <f t="shared" si="149"/>
        <v>0</v>
      </c>
      <c r="AC231" s="31">
        <f t="shared" si="118"/>
        <v>0</v>
      </c>
      <c r="AD231" s="31">
        <f t="shared" si="119"/>
        <v>0</v>
      </c>
      <c r="AE231" s="31">
        <f t="shared" si="120"/>
        <v>0</v>
      </c>
      <c r="AF231" s="31">
        <f t="shared" si="121"/>
        <v>0</v>
      </c>
      <c r="AG231" s="31">
        <f t="shared" si="122"/>
        <v>0</v>
      </c>
      <c r="AH231" s="31">
        <f t="shared" si="123"/>
        <v>0</v>
      </c>
      <c r="AI231" s="31">
        <f t="shared" si="124"/>
        <v>0</v>
      </c>
      <c r="AJ231" s="31">
        <f t="shared" si="125"/>
        <v>0</v>
      </c>
      <c r="AK231" s="31">
        <f t="shared" si="126"/>
        <v>0</v>
      </c>
      <c r="AL231" s="31">
        <f t="shared" si="127"/>
        <v>0</v>
      </c>
      <c r="AM231" s="31">
        <f t="shared" si="128"/>
        <v>0</v>
      </c>
      <c r="AN231" s="31">
        <f t="shared" si="129"/>
        <v>71.268195999999989</v>
      </c>
      <c r="AO231" s="31">
        <f t="shared" si="130"/>
        <v>71.268195999999989</v>
      </c>
      <c r="AP231" s="29">
        <f t="shared" si="151"/>
        <v>71.268195999999989</v>
      </c>
      <c r="AQ231" s="29">
        <f t="shared" si="151"/>
        <v>0</v>
      </c>
      <c r="AR231" s="29">
        <f t="shared" si="151"/>
        <v>0</v>
      </c>
      <c r="AS231" s="29">
        <f t="shared" si="145"/>
        <v>0</v>
      </c>
      <c r="AT231" s="31">
        <f t="shared" si="131"/>
        <v>0</v>
      </c>
      <c r="AU231" s="31">
        <f t="shared" si="132"/>
        <v>0</v>
      </c>
      <c r="AV231" s="31">
        <f t="shared" si="133"/>
        <v>0</v>
      </c>
      <c r="AW231" s="31">
        <f t="shared" si="134"/>
        <v>0</v>
      </c>
      <c r="AX231" s="31">
        <f t="shared" si="135"/>
        <v>0</v>
      </c>
      <c r="AY231" s="31">
        <f t="shared" si="136"/>
        <v>0</v>
      </c>
      <c r="AZ231" s="31">
        <f t="shared" si="137"/>
        <v>0</v>
      </c>
      <c r="BA231" s="31">
        <f t="shared" si="138"/>
        <v>0</v>
      </c>
      <c r="BB231" s="31">
        <f t="shared" si="139"/>
        <v>0</v>
      </c>
      <c r="BC231" s="31">
        <f t="shared" si="140"/>
        <v>0</v>
      </c>
      <c r="BD231" s="31">
        <f t="shared" si="141"/>
        <v>0</v>
      </c>
      <c r="BE231" s="31">
        <f t="shared" si="142"/>
        <v>0</v>
      </c>
      <c r="BF231" s="31">
        <f t="shared" si="143"/>
        <v>0</v>
      </c>
      <c r="BG231" s="29">
        <f t="shared" si="150"/>
        <v>0</v>
      </c>
      <c r="BH231" s="29">
        <f t="shared" si="150"/>
        <v>0</v>
      </c>
      <c r="BI231" s="29">
        <f t="shared" si="150"/>
        <v>0</v>
      </c>
      <c r="BJ231" s="29">
        <f t="shared" si="150"/>
        <v>0</v>
      </c>
    </row>
    <row r="232" spans="1:62">
      <c r="A232" s="25" t="s">
        <v>135</v>
      </c>
      <c r="B232" s="25" t="s">
        <v>128</v>
      </c>
      <c r="C232" s="25" t="s">
        <v>129</v>
      </c>
      <c r="D232" s="25" t="s">
        <v>131</v>
      </c>
      <c r="E232" s="25" t="s">
        <v>42</v>
      </c>
      <c r="F232" s="25" t="s">
        <v>43</v>
      </c>
      <c r="G232" s="25" t="s">
        <v>54</v>
      </c>
      <c r="H232" s="25" t="s">
        <v>54</v>
      </c>
      <c r="I232" s="25">
        <v>2021</v>
      </c>
      <c r="J232" s="102">
        <v>1</v>
      </c>
      <c r="K232" s="102">
        <v>0</v>
      </c>
      <c r="L232" s="29">
        <v>0</v>
      </c>
      <c r="M232" s="29">
        <v>0</v>
      </c>
      <c r="N232" s="29">
        <v>0</v>
      </c>
      <c r="O232" s="29">
        <v>0</v>
      </c>
      <c r="P232" s="29">
        <v>0</v>
      </c>
      <c r="Q232" s="29">
        <v>0</v>
      </c>
      <c r="R232" s="29">
        <v>0</v>
      </c>
      <c r="S232" s="29">
        <v>0</v>
      </c>
      <c r="T232" s="29">
        <v>0</v>
      </c>
      <c r="U232" s="29">
        <v>0</v>
      </c>
      <c r="V232" s="29">
        <v>0</v>
      </c>
      <c r="W232" s="29">
        <v>10253.370000000001</v>
      </c>
      <c r="X232" s="29">
        <f t="shared" si="117"/>
        <v>10253.370000000001</v>
      </c>
      <c r="Y232" s="29">
        <f t="shared" si="144"/>
        <v>10253.370000000001</v>
      </c>
      <c r="Z232" s="29">
        <f t="shared" si="149"/>
        <v>0</v>
      </c>
      <c r="AA232" s="29">
        <f t="shared" si="149"/>
        <v>0</v>
      </c>
      <c r="AB232" s="29">
        <f t="shared" si="149"/>
        <v>0</v>
      </c>
      <c r="AC232" s="31">
        <f t="shared" si="118"/>
        <v>0</v>
      </c>
      <c r="AD232" s="31">
        <f t="shared" si="119"/>
        <v>0</v>
      </c>
      <c r="AE232" s="31">
        <f t="shared" si="120"/>
        <v>0</v>
      </c>
      <c r="AF232" s="31">
        <f t="shared" si="121"/>
        <v>0</v>
      </c>
      <c r="AG232" s="31">
        <f t="shared" si="122"/>
        <v>0</v>
      </c>
      <c r="AH232" s="31">
        <f t="shared" si="123"/>
        <v>0</v>
      </c>
      <c r="AI232" s="31">
        <f t="shared" si="124"/>
        <v>0</v>
      </c>
      <c r="AJ232" s="31">
        <f t="shared" si="125"/>
        <v>0</v>
      </c>
      <c r="AK232" s="31">
        <f t="shared" si="126"/>
        <v>0</v>
      </c>
      <c r="AL232" s="31">
        <f t="shared" si="127"/>
        <v>0</v>
      </c>
      <c r="AM232" s="31">
        <f t="shared" si="128"/>
        <v>0</v>
      </c>
      <c r="AN232" s="31">
        <f t="shared" si="129"/>
        <v>10253.370000000001</v>
      </c>
      <c r="AO232" s="31">
        <f t="shared" si="130"/>
        <v>10253.370000000001</v>
      </c>
      <c r="AP232" s="29">
        <f t="shared" si="151"/>
        <v>10253.370000000001</v>
      </c>
      <c r="AQ232" s="29">
        <f t="shared" si="151"/>
        <v>0</v>
      </c>
      <c r="AR232" s="29">
        <f t="shared" si="151"/>
        <v>0</v>
      </c>
      <c r="AS232" s="29">
        <f t="shared" si="145"/>
        <v>0</v>
      </c>
      <c r="AT232" s="31">
        <f t="shared" si="131"/>
        <v>0</v>
      </c>
      <c r="AU232" s="31">
        <f t="shared" si="132"/>
        <v>0</v>
      </c>
      <c r="AV232" s="31">
        <f t="shared" si="133"/>
        <v>0</v>
      </c>
      <c r="AW232" s="31">
        <f t="shared" si="134"/>
        <v>0</v>
      </c>
      <c r="AX232" s="31">
        <f t="shared" si="135"/>
        <v>0</v>
      </c>
      <c r="AY232" s="31">
        <f t="shared" si="136"/>
        <v>0</v>
      </c>
      <c r="AZ232" s="31">
        <f t="shared" si="137"/>
        <v>0</v>
      </c>
      <c r="BA232" s="31">
        <f t="shared" si="138"/>
        <v>0</v>
      </c>
      <c r="BB232" s="31">
        <f t="shared" si="139"/>
        <v>0</v>
      </c>
      <c r="BC232" s="31">
        <f t="shared" si="140"/>
        <v>0</v>
      </c>
      <c r="BD232" s="31">
        <f t="shared" si="141"/>
        <v>0</v>
      </c>
      <c r="BE232" s="31">
        <f t="shared" si="142"/>
        <v>0</v>
      </c>
      <c r="BF232" s="31">
        <f t="shared" si="143"/>
        <v>0</v>
      </c>
      <c r="BG232" s="29">
        <f t="shared" si="150"/>
        <v>0</v>
      </c>
      <c r="BH232" s="29">
        <f t="shared" si="150"/>
        <v>0</v>
      </c>
      <c r="BI232" s="29">
        <f t="shared" si="150"/>
        <v>0</v>
      </c>
      <c r="BJ232" s="29">
        <f t="shared" si="150"/>
        <v>0</v>
      </c>
    </row>
    <row r="233" spans="1:62">
      <c r="A233" s="25" t="s">
        <v>85</v>
      </c>
      <c r="B233" s="25" t="s">
        <v>95</v>
      </c>
      <c r="C233" s="25" t="s">
        <v>96</v>
      </c>
      <c r="D233" s="25" t="s">
        <v>97</v>
      </c>
      <c r="E233" s="25" t="s">
        <v>44</v>
      </c>
      <c r="F233" s="25" t="s">
        <v>45</v>
      </c>
      <c r="G233" s="25" t="s">
        <v>90</v>
      </c>
      <c r="H233" s="25" t="s">
        <v>90</v>
      </c>
      <c r="I233" s="25">
        <v>2021</v>
      </c>
      <c r="J233" s="102">
        <v>0.47784834680000005</v>
      </c>
      <c r="K233" s="102">
        <v>0.15089759249999998</v>
      </c>
      <c r="L233" s="29">
        <v>0</v>
      </c>
      <c r="M233" s="29">
        <v>0</v>
      </c>
      <c r="N233" s="29">
        <v>0</v>
      </c>
      <c r="O233" s="29">
        <v>0</v>
      </c>
      <c r="P233" s="29">
        <v>0</v>
      </c>
      <c r="Q233" s="29">
        <v>0</v>
      </c>
      <c r="R233" s="29">
        <v>0</v>
      </c>
      <c r="S233" s="29">
        <v>0</v>
      </c>
      <c r="T233" s="29">
        <v>0</v>
      </c>
      <c r="U233" s="29">
        <v>1148.3899999999999</v>
      </c>
      <c r="V233" s="29">
        <v>6142.41</v>
      </c>
      <c r="W233" s="29">
        <v>9530.5400000000009</v>
      </c>
      <c r="X233" s="29">
        <f t="shared" si="117"/>
        <v>16821.34</v>
      </c>
      <c r="Y233" s="29">
        <f t="shared" si="144"/>
        <v>16821.34</v>
      </c>
      <c r="Z233" s="29">
        <f t="shared" si="149"/>
        <v>0</v>
      </c>
      <c r="AA233" s="29">
        <f t="shared" si="149"/>
        <v>0</v>
      </c>
      <c r="AB233" s="29">
        <f t="shared" si="149"/>
        <v>0</v>
      </c>
      <c r="AC233" s="31">
        <f t="shared" si="118"/>
        <v>0</v>
      </c>
      <c r="AD233" s="31">
        <f t="shared" si="119"/>
        <v>0</v>
      </c>
      <c r="AE233" s="31">
        <f t="shared" si="120"/>
        <v>0</v>
      </c>
      <c r="AF233" s="31">
        <f t="shared" si="121"/>
        <v>0</v>
      </c>
      <c r="AG233" s="31">
        <f t="shared" si="122"/>
        <v>0</v>
      </c>
      <c r="AH233" s="31">
        <f t="shared" si="123"/>
        <v>0</v>
      </c>
      <c r="AI233" s="31">
        <f t="shared" si="124"/>
        <v>0</v>
      </c>
      <c r="AJ233" s="31">
        <f t="shared" si="125"/>
        <v>0</v>
      </c>
      <c r="AK233" s="31">
        <f t="shared" si="126"/>
        <v>0</v>
      </c>
      <c r="AL233" s="31">
        <f t="shared" si="127"/>
        <v>548.75626298165196</v>
      </c>
      <c r="AM233" s="31">
        <f t="shared" si="128"/>
        <v>2935.1404638677882</v>
      </c>
      <c r="AN233" s="31">
        <f t="shared" si="129"/>
        <v>4554.1527831112726</v>
      </c>
      <c r="AO233" s="31">
        <f t="shared" si="130"/>
        <v>8038.0495099607124</v>
      </c>
      <c r="AP233" s="29">
        <f t="shared" si="151"/>
        <v>8038.0495099607124</v>
      </c>
      <c r="AQ233" s="29">
        <f t="shared" si="151"/>
        <v>0</v>
      </c>
      <c r="AR233" s="29">
        <f t="shared" si="151"/>
        <v>0</v>
      </c>
      <c r="AS233" s="29">
        <f t="shared" si="145"/>
        <v>0</v>
      </c>
      <c r="AT233" s="31">
        <f t="shared" si="131"/>
        <v>0</v>
      </c>
      <c r="AU233" s="31">
        <f t="shared" si="132"/>
        <v>0</v>
      </c>
      <c r="AV233" s="31">
        <f t="shared" si="133"/>
        <v>0</v>
      </c>
      <c r="AW233" s="31">
        <f t="shared" si="134"/>
        <v>0</v>
      </c>
      <c r="AX233" s="31">
        <f t="shared" si="135"/>
        <v>0</v>
      </c>
      <c r="AY233" s="31">
        <f t="shared" si="136"/>
        <v>0</v>
      </c>
      <c r="AZ233" s="31">
        <f t="shared" si="137"/>
        <v>0</v>
      </c>
      <c r="BA233" s="31">
        <f t="shared" si="138"/>
        <v>0</v>
      </c>
      <c r="BB233" s="31">
        <f t="shared" si="139"/>
        <v>0</v>
      </c>
      <c r="BC233" s="31">
        <f t="shared" si="140"/>
        <v>173.28928625107497</v>
      </c>
      <c r="BD233" s="31">
        <f t="shared" si="141"/>
        <v>926.87488114792484</v>
      </c>
      <c r="BE233" s="31">
        <f t="shared" si="142"/>
        <v>1438.13554122495</v>
      </c>
      <c r="BF233" s="31">
        <f t="shared" si="143"/>
        <v>2538.2997086239498</v>
      </c>
      <c r="BG233" s="29">
        <f t="shared" si="150"/>
        <v>2538.2997086239498</v>
      </c>
      <c r="BH233" s="29">
        <f t="shared" si="150"/>
        <v>0</v>
      </c>
      <c r="BI233" s="29">
        <f t="shared" si="150"/>
        <v>0</v>
      </c>
      <c r="BJ233" s="29">
        <f t="shared" si="150"/>
        <v>0</v>
      </c>
    </row>
    <row r="234" spans="1:62">
      <c r="A234" s="25" t="s">
        <v>85</v>
      </c>
      <c r="B234" s="25" t="s">
        <v>95</v>
      </c>
      <c r="C234" s="25" t="s">
        <v>96</v>
      </c>
      <c r="D234" s="25" t="s">
        <v>97</v>
      </c>
      <c r="E234" s="25" t="s">
        <v>44</v>
      </c>
      <c r="F234" s="25" t="s">
        <v>45</v>
      </c>
      <c r="G234" s="25" t="s">
        <v>54</v>
      </c>
      <c r="H234" s="25" t="s">
        <v>54</v>
      </c>
      <c r="I234" s="25">
        <v>2021</v>
      </c>
      <c r="J234" s="102">
        <v>0.47784834680000005</v>
      </c>
      <c r="K234" s="102">
        <v>0.15089759249999998</v>
      </c>
      <c r="L234" s="29">
        <v>0</v>
      </c>
      <c r="M234" s="29">
        <v>0</v>
      </c>
      <c r="N234" s="29">
        <v>0</v>
      </c>
      <c r="O234" s="29">
        <v>0</v>
      </c>
      <c r="P234" s="29">
        <v>0</v>
      </c>
      <c r="Q234" s="29">
        <v>0</v>
      </c>
      <c r="R234" s="29">
        <v>0</v>
      </c>
      <c r="S234" s="29">
        <v>0</v>
      </c>
      <c r="T234" s="29">
        <v>0</v>
      </c>
      <c r="U234" s="29">
        <v>2142.41</v>
      </c>
      <c r="V234" s="29">
        <v>35206.6</v>
      </c>
      <c r="W234" s="29">
        <v>12607.68</v>
      </c>
      <c r="X234" s="29">
        <f t="shared" si="117"/>
        <v>49956.689999999995</v>
      </c>
      <c r="Y234" s="29">
        <f t="shared" si="144"/>
        <v>49956.689999999995</v>
      </c>
      <c r="Z234" s="29">
        <f t="shared" si="149"/>
        <v>0</v>
      </c>
      <c r="AA234" s="29">
        <f t="shared" si="149"/>
        <v>0</v>
      </c>
      <c r="AB234" s="29">
        <f t="shared" si="149"/>
        <v>0</v>
      </c>
      <c r="AC234" s="31">
        <f t="shared" si="118"/>
        <v>0</v>
      </c>
      <c r="AD234" s="31">
        <f t="shared" si="119"/>
        <v>0</v>
      </c>
      <c r="AE234" s="31">
        <f t="shared" si="120"/>
        <v>0</v>
      </c>
      <c r="AF234" s="31">
        <f t="shared" si="121"/>
        <v>0</v>
      </c>
      <c r="AG234" s="31">
        <f t="shared" si="122"/>
        <v>0</v>
      </c>
      <c r="AH234" s="31">
        <f t="shared" si="123"/>
        <v>0</v>
      </c>
      <c r="AI234" s="31">
        <f t="shared" si="124"/>
        <v>0</v>
      </c>
      <c r="AJ234" s="31">
        <f t="shared" si="125"/>
        <v>0</v>
      </c>
      <c r="AK234" s="31">
        <f t="shared" si="126"/>
        <v>0</v>
      </c>
      <c r="AL234" s="31">
        <f t="shared" si="127"/>
        <v>1023.7470766677881</v>
      </c>
      <c r="AM234" s="31">
        <f t="shared" si="128"/>
        <v>16823.415606448882</v>
      </c>
      <c r="AN234" s="31">
        <f t="shared" si="129"/>
        <v>6024.5590449834244</v>
      </c>
      <c r="AO234" s="31">
        <f t="shared" si="130"/>
        <v>23871.721728100092</v>
      </c>
      <c r="AP234" s="29">
        <f t="shared" si="151"/>
        <v>23871.721728100092</v>
      </c>
      <c r="AQ234" s="29">
        <f t="shared" si="151"/>
        <v>0</v>
      </c>
      <c r="AR234" s="29">
        <f t="shared" si="151"/>
        <v>0</v>
      </c>
      <c r="AS234" s="29">
        <f t="shared" si="145"/>
        <v>0</v>
      </c>
      <c r="AT234" s="31">
        <f t="shared" si="131"/>
        <v>0</v>
      </c>
      <c r="AU234" s="31">
        <f t="shared" si="132"/>
        <v>0</v>
      </c>
      <c r="AV234" s="31">
        <f t="shared" si="133"/>
        <v>0</v>
      </c>
      <c r="AW234" s="31">
        <f t="shared" si="134"/>
        <v>0</v>
      </c>
      <c r="AX234" s="31">
        <f t="shared" si="135"/>
        <v>0</v>
      </c>
      <c r="AY234" s="31">
        <f t="shared" si="136"/>
        <v>0</v>
      </c>
      <c r="AZ234" s="31">
        <f t="shared" si="137"/>
        <v>0</v>
      </c>
      <c r="BA234" s="31">
        <f t="shared" si="138"/>
        <v>0</v>
      </c>
      <c r="BB234" s="31">
        <f t="shared" si="139"/>
        <v>0</v>
      </c>
      <c r="BC234" s="31">
        <f t="shared" si="140"/>
        <v>323.28451114792495</v>
      </c>
      <c r="BD234" s="31">
        <f t="shared" si="141"/>
        <v>5312.5911801104994</v>
      </c>
      <c r="BE234" s="31">
        <f t="shared" si="142"/>
        <v>1902.4685590103998</v>
      </c>
      <c r="BF234" s="31">
        <f t="shared" si="143"/>
        <v>7538.344250268824</v>
      </c>
      <c r="BG234" s="29">
        <f t="shared" si="150"/>
        <v>7538.344250268824</v>
      </c>
      <c r="BH234" s="29">
        <f t="shared" si="150"/>
        <v>0</v>
      </c>
      <c r="BI234" s="29">
        <f t="shared" si="150"/>
        <v>0</v>
      </c>
      <c r="BJ234" s="29">
        <f t="shared" si="150"/>
        <v>0</v>
      </c>
    </row>
    <row r="235" spans="1:62">
      <c r="A235" s="25" t="s">
        <v>85</v>
      </c>
      <c r="B235" s="25" t="s">
        <v>101</v>
      </c>
      <c r="C235" s="25" t="s">
        <v>102</v>
      </c>
      <c r="D235" s="25" t="s">
        <v>104</v>
      </c>
      <c r="E235" s="25" t="s">
        <v>44</v>
      </c>
      <c r="F235" s="25" t="s">
        <v>45</v>
      </c>
      <c r="G235" s="25" t="s">
        <v>54</v>
      </c>
      <c r="H235" s="25" t="s">
        <v>54</v>
      </c>
      <c r="I235" s="25">
        <v>2021</v>
      </c>
      <c r="J235" s="102">
        <v>0.47784834680000005</v>
      </c>
      <c r="K235" s="102">
        <v>0.15089759249999998</v>
      </c>
      <c r="L235" s="29">
        <v>0</v>
      </c>
      <c r="M235" s="29">
        <v>0</v>
      </c>
      <c r="N235" s="29">
        <v>0</v>
      </c>
      <c r="O235" s="29">
        <v>0</v>
      </c>
      <c r="P235" s="29">
        <v>0</v>
      </c>
      <c r="Q235" s="29">
        <v>0</v>
      </c>
      <c r="R235" s="29">
        <v>0</v>
      </c>
      <c r="S235" s="29">
        <v>0</v>
      </c>
      <c r="T235" s="29">
        <v>0</v>
      </c>
      <c r="U235" s="29">
        <v>-0.08</v>
      </c>
      <c r="V235" s="29">
        <v>0</v>
      </c>
      <c r="W235" s="29">
        <v>0</v>
      </c>
      <c r="X235" s="29">
        <f t="shared" si="117"/>
        <v>-0.08</v>
      </c>
      <c r="Y235" s="29">
        <f t="shared" si="144"/>
        <v>-0.08</v>
      </c>
      <c r="Z235" s="29">
        <f t="shared" si="149"/>
        <v>0</v>
      </c>
      <c r="AA235" s="29">
        <f t="shared" si="149"/>
        <v>0</v>
      </c>
      <c r="AB235" s="29">
        <f t="shared" si="149"/>
        <v>0</v>
      </c>
      <c r="AC235" s="31">
        <f t="shared" si="118"/>
        <v>0</v>
      </c>
      <c r="AD235" s="31">
        <f t="shared" si="119"/>
        <v>0</v>
      </c>
      <c r="AE235" s="31">
        <f t="shared" si="120"/>
        <v>0</v>
      </c>
      <c r="AF235" s="31">
        <f t="shared" si="121"/>
        <v>0</v>
      </c>
      <c r="AG235" s="31">
        <f t="shared" si="122"/>
        <v>0</v>
      </c>
      <c r="AH235" s="31">
        <f t="shared" si="123"/>
        <v>0</v>
      </c>
      <c r="AI235" s="31">
        <f t="shared" si="124"/>
        <v>0</v>
      </c>
      <c r="AJ235" s="31">
        <f t="shared" si="125"/>
        <v>0</v>
      </c>
      <c r="AK235" s="31">
        <f t="shared" si="126"/>
        <v>0</v>
      </c>
      <c r="AL235" s="31">
        <f t="shared" si="127"/>
        <v>-3.8227867744000006E-2</v>
      </c>
      <c r="AM235" s="31">
        <f t="shared" si="128"/>
        <v>0</v>
      </c>
      <c r="AN235" s="31">
        <f t="shared" si="129"/>
        <v>0</v>
      </c>
      <c r="AO235" s="31">
        <f t="shared" si="130"/>
        <v>-3.8227867744000006E-2</v>
      </c>
      <c r="AP235" s="29">
        <f t="shared" si="151"/>
        <v>-3.8227867744000006E-2</v>
      </c>
      <c r="AQ235" s="29">
        <f t="shared" si="151"/>
        <v>0</v>
      </c>
      <c r="AR235" s="29">
        <f t="shared" si="151"/>
        <v>0</v>
      </c>
      <c r="AS235" s="29">
        <f t="shared" si="145"/>
        <v>0</v>
      </c>
      <c r="AT235" s="31">
        <f t="shared" si="131"/>
        <v>0</v>
      </c>
      <c r="AU235" s="31">
        <f t="shared" si="132"/>
        <v>0</v>
      </c>
      <c r="AV235" s="31">
        <f t="shared" si="133"/>
        <v>0</v>
      </c>
      <c r="AW235" s="31">
        <f t="shared" si="134"/>
        <v>0</v>
      </c>
      <c r="AX235" s="31">
        <f t="shared" si="135"/>
        <v>0</v>
      </c>
      <c r="AY235" s="31">
        <f t="shared" si="136"/>
        <v>0</v>
      </c>
      <c r="AZ235" s="31">
        <f t="shared" si="137"/>
        <v>0</v>
      </c>
      <c r="BA235" s="31">
        <f t="shared" si="138"/>
        <v>0</v>
      </c>
      <c r="BB235" s="31">
        <f t="shared" si="139"/>
        <v>0</v>
      </c>
      <c r="BC235" s="31">
        <f t="shared" si="140"/>
        <v>-1.2071807399999999E-2</v>
      </c>
      <c r="BD235" s="31">
        <f t="shared" si="141"/>
        <v>0</v>
      </c>
      <c r="BE235" s="31">
        <f t="shared" si="142"/>
        <v>0</v>
      </c>
      <c r="BF235" s="31">
        <f t="shared" si="143"/>
        <v>-1.2071807399999999E-2</v>
      </c>
      <c r="BG235" s="29">
        <f t="shared" si="150"/>
        <v>-1.2071807399999999E-2</v>
      </c>
      <c r="BH235" s="29">
        <f t="shared" si="150"/>
        <v>0</v>
      </c>
      <c r="BI235" s="29">
        <f t="shared" si="150"/>
        <v>0</v>
      </c>
      <c r="BJ235" s="29">
        <f t="shared" si="150"/>
        <v>0</v>
      </c>
    </row>
    <row r="236" spans="1:62">
      <c r="A236" s="25" t="s">
        <v>135</v>
      </c>
      <c r="B236" s="25" t="s">
        <v>86</v>
      </c>
      <c r="C236" s="25" t="s">
        <v>102</v>
      </c>
      <c r="D236" s="25" t="s">
        <v>138</v>
      </c>
      <c r="E236" s="25" t="s">
        <v>44</v>
      </c>
      <c r="F236" s="25" t="s">
        <v>45</v>
      </c>
      <c r="G236" s="25" t="s">
        <v>54</v>
      </c>
      <c r="H236" s="25" t="s">
        <v>54</v>
      </c>
      <c r="I236" s="25">
        <v>2021</v>
      </c>
      <c r="J236" s="102">
        <v>0.47784834680000005</v>
      </c>
      <c r="K236" s="102">
        <v>0.15089759249999998</v>
      </c>
      <c r="L236" s="29">
        <v>0</v>
      </c>
      <c r="M236" s="29">
        <v>0</v>
      </c>
      <c r="N236" s="29">
        <v>0</v>
      </c>
      <c r="O236" s="29">
        <v>0</v>
      </c>
      <c r="P236" s="29">
        <v>0</v>
      </c>
      <c r="Q236" s="29">
        <v>0</v>
      </c>
      <c r="R236" s="29">
        <v>0</v>
      </c>
      <c r="S236" s="29">
        <v>0</v>
      </c>
      <c r="T236" s="29">
        <v>0</v>
      </c>
      <c r="U236" s="29">
        <v>0</v>
      </c>
      <c r="V236" s="29">
        <v>531241.98</v>
      </c>
      <c r="W236" s="29">
        <v>119766.72</v>
      </c>
      <c r="X236" s="29">
        <f t="shared" si="117"/>
        <v>651008.69999999995</v>
      </c>
      <c r="Y236" s="29">
        <f t="shared" si="144"/>
        <v>651008.69999999995</v>
      </c>
      <c r="Z236" s="29">
        <f t="shared" si="149"/>
        <v>0</v>
      </c>
      <c r="AA236" s="29">
        <f t="shared" si="149"/>
        <v>0</v>
      </c>
      <c r="AB236" s="29">
        <f t="shared" si="149"/>
        <v>0</v>
      </c>
      <c r="AC236" s="31">
        <f t="shared" si="118"/>
        <v>0</v>
      </c>
      <c r="AD236" s="31">
        <f t="shared" si="119"/>
        <v>0</v>
      </c>
      <c r="AE236" s="31">
        <f t="shared" si="120"/>
        <v>0</v>
      </c>
      <c r="AF236" s="31">
        <f t="shared" si="121"/>
        <v>0</v>
      </c>
      <c r="AG236" s="31">
        <f t="shared" si="122"/>
        <v>0</v>
      </c>
      <c r="AH236" s="31">
        <f t="shared" si="123"/>
        <v>0</v>
      </c>
      <c r="AI236" s="31">
        <f t="shared" si="124"/>
        <v>0</v>
      </c>
      <c r="AJ236" s="31">
        <f t="shared" si="125"/>
        <v>0</v>
      </c>
      <c r="AK236" s="31">
        <f t="shared" si="126"/>
        <v>0</v>
      </c>
      <c r="AL236" s="31">
        <f t="shared" si="127"/>
        <v>0</v>
      </c>
      <c r="AM236" s="31">
        <f t="shared" si="128"/>
        <v>253853.10189375869</v>
      </c>
      <c r="AN236" s="31">
        <f t="shared" si="129"/>
        <v>57230.329153658502</v>
      </c>
      <c r="AO236" s="31">
        <f t="shared" si="130"/>
        <v>311083.43104741722</v>
      </c>
      <c r="AP236" s="29">
        <f t="shared" si="151"/>
        <v>311083.43104741722</v>
      </c>
      <c r="AQ236" s="29">
        <f t="shared" si="151"/>
        <v>0</v>
      </c>
      <c r="AR236" s="29">
        <f t="shared" si="151"/>
        <v>0</v>
      </c>
      <c r="AS236" s="29">
        <f t="shared" si="145"/>
        <v>0</v>
      </c>
      <c r="AT236" s="31">
        <f t="shared" si="131"/>
        <v>0</v>
      </c>
      <c r="AU236" s="31">
        <f t="shared" si="132"/>
        <v>0</v>
      </c>
      <c r="AV236" s="31">
        <f t="shared" si="133"/>
        <v>0</v>
      </c>
      <c r="AW236" s="31">
        <f t="shared" si="134"/>
        <v>0</v>
      </c>
      <c r="AX236" s="31">
        <f t="shared" si="135"/>
        <v>0</v>
      </c>
      <c r="AY236" s="31">
        <f t="shared" si="136"/>
        <v>0</v>
      </c>
      <c r="AZ236" s="31">
        <f t="shared" si="137"/>
        <v>0</v>
      </c>
      <c r="BA236" s="31">
        <f t="shared" si="138"/>
        <v>0</v>
      </c>
      <c r="BB236" s="31">
        <f t="shared" si="139"/>
        <v>0</v>
      </c>
      <c r="BC236" s="31">
        <f t="shared" si="140"/>
        <v>0</v>
      </c>
      <c r="BD236" s="31">
        <f t="shared" si="141"/>
        <v>80163.135816933136</v>
      </c>
      <c r="BE236" s="31">
        <f t="shared" si="142"/>
        <v>18072.509709621598</v>
      </c>
      <c r="BF236" s="31">
        <f t="shared" si="143"/>
        <v>98235.645526554727</v>
      </c>
      <c r="BG236" s="29">
        <f t="shared" si="150"/>
        <v>98235.645526554727</v>
      </c>
      <c r="BH236" s="29">
        <f t="shared" si="150"/>
        <v>0</v>
      </c>
      <c r="BI236" s="29">
        <f t="shared" si="150"/>
        <v>0</v>
      </c>
      <c r="BJ236" s="29">
        <f t="shared" si="150"/>
        <v>0</v>
      </c>
    </row>
    <row r="237" spans="1:62">
      <c r="A237" s="25" t="s">
        <v>135</v>
      </c>
      <c r="B237" s="25" t="s">
        <v>95</v>
      </c>
      <c r="C237" s="25" t="s">
        <v>102</v>
      </c>
      <c r="D237" s="25" t="s">
        <v>176</v>
      </c>
      <c r="E237" s="25" t="s">
        <v>42</v>
      </c>
      <c r="F237" s="25" t="s">
        <v>46</v>
      </c>
      <c r="G237" s="25" t="s">
        <v>55</v>
      </c>
      <c r="H237" s="25" t="s">
        <v>55</v>
      </c>
      <c r="I237" s="25">
        <v>2021</v>
      </c>
      <c r="J237" s="102">
        <v>0.65539999999999998</v>
      </c>
      <c r="K237" s="102">
        <v>0</v>
      </c>
      <c r="L237" s="29">
        <v>0</v>
      </c>
      <c r="M237" s="29">
        <v>0</v>
      </c>
      <c r="N237" s="29">
        <v>0</v>
      </c>
      <c r="O237" s="29">
        <v>0</v>
      </c>
      <c r="P237" s="29">
        <v>0</v>
      </c>
      <c r="Q237" s="29">
        <v>0</v>
      </c>
      <c r="R237" s="29">
        <v>0</v>
      </c>
      <c r="S237" s="29">
        <v>0</v>
      </c>
      <c r="T237" s="29">
        <v>0</v>
      </c>
      <c r="U237" s="29">
        <v>2232662.7299999995</v>
      </c>
      <c r="V237" s="29">
        <v>38705.410000000003</v>
      </c>
      <c r="W237" s="29">
        <v>1049129.47</v>
      </c>
      <c r="X237" s="29">
        <f t="shared" si="117"/>
        <v>3320497.6099999994</v>
      </c>
      <c r="Y237" s="29">
        <f t="shared" si="144"/>
        <v>3320497.6099999994</v>
      </c>
      <c r="Z237" s="29">
        <f t="shared" si="149"/>
        <v>0</v>
      </c>
      <c r="AA237" s="29">
        <f t="shared" si="149"/>
        <v>0</v>
      </c>
      <c r="AB237" s="29">
        <f t="shared" si="149"/>
        <v>0</v>
      </c>
      <c r="AC237" s="31">
        <f t="shared" si="118"/>
        <v>0</v>
      </c>
      <c r="AD237" s="31">
        <f t="shared" si="119"/>
        <v>0</v>
      </c>
      <c r="AE237" s="31">
        <f t="shared" si="120"/>
        <v>0</v>
      </c>
      <c r="AF237" s="31">
        <f t="shared" si="121"/>
        <v>0</v>
      </c>
      <c r="AG237" s="31">
        <f t="shared" si="122"/>
        <v>0</v>
      </c>
      <c r="AH237" s="31">
        <f t="shared" si="123"/>
        <v>0</v>
      </c>
      <c r="AI237" s="31">
        <f t="shared" si="124"/>
        <v>0</v>
      </c>
      <c r="AJ237" s="31">
        <f t="shared" si="125"/>
        <v>0</v>
      </c>
      <c r="AK237" s="31">
        <f t="shared" si="126"/>
        <v>0</v>
      </c>
      <c r="AL237" s="31">
        <f t="shared" si="127"/>
        <v>1463287.1532419997</v>
      </c>
      <c r="AM237" s="31">
        <f t="shared" si="128"/>
        <v>25367.525714000003</v>
      </c>
      <c r="AN237" s="31">
        <f t="shared" si="129"/>
        <v>687599.454638</v>
      </c>
      <c r="AO237" s="31">
        <f t="shared" si="130"/>
        <v>2176254.1335939998</v>
      </c>
      <c r="AP237" s="29">
        <f t="shared" si="151"/>
        <v>2176254.1335939998</v>
      </c>
      <c r="AQ237" s="29">
        <f t="shared" si="151"/>
        <v>0</v>
      </c>
      <c r="AR237" s="29">
        <f t="shared" si="151"/>
        <v>0</v>
      </c>
      <c r="AS237" s="29">
        <f t="shared" si="145"/>
        <v>0</v>
      </c>
      <c r="AT237" s="31">
        <f t="shared" si="131"/>
        <v>0</v>
      </c>
      <c r="AU237" s="31">
        <f t="shared" si="132"/>
        <v>0</v>
      </c>
      <c r="AV237" s="31">
        <f t="shared" si="133"/>
        <v>0</v>
      </c>
      <c r="AW237" s="31">
        <f t="shared" si="134"/>
        <v>0</v>
      </c>
      <c r="AX237" s="31">
        <f t="shared" si="135"/>
        <v>0</v>
      </c>
      <c r="AY237" s="31">
        <f t="shared" si="136"/>
        <v>0</v>
      </c>
      <c r="AZ237" s="31">
        <f t="shared" si="137"/>
        <v>0</v>
      </c>
      <c r="BA237" s="31">
        <f t="shared" si="138"/>
        <v>0</v>
      </c>
      <c r="BB237" s="31">
        <f t="shared" si="139"/>
        <v>0</v>
      </c>
      <c r="BC237" s="31">
        <f t="shared" si="140"/>
        <v>0</v>
      </c>
      <c r="BD237" s="31">
        <f t="shared" si="141"/>
        <v>0</v>
      </c>
      <c r="BE237" s="31">
        <f t="shared" si="142"/>
        <v>0</v>
      </c>
      <c r="BF237" s="31">
        <f t="shared" si="143"/>
        <v>0</v>
      </c>
      <c r="BG237" s="29">
        <f t="shared" si="150"/>
        <v>0</v>
      </c>
      <c r="BH237" s="29">
        <f t="shared" si="150"/>
        <v>0</v>
      </c>
      <c r="BI237" s="29">
        <f t="shared" si="150"/>
        <v>0</v>
      </c>
      <c r="BJ237" s="29">
        <f t="shared" si="150"/>
        <v>0</v>
      </c>
    </row>
    <row r="238" spans="1:62">
      <c r="A238" s="25" t="s">
        <v>135</v>
      </c>
      <c r="B238" s="25" t="s">
        <v>91</v>
      </c>
      <c r="C238" s="25" t="s">
        <v>91</v>
      </c>
      <c r="D238" s="25" t="s">
        <v>161</v>
      </c>
      <c r="E238" s="25" t="s">
        <v>44</v>
      </c>
      <c r="F238" s="25" t="s">
        <v>45</v>
      </c>
      <c r="G238" s="25" t="s">
        <v>54</v>
      </c>
      <c r="H238" s="25" t="s">
        <v>54</v>
      </c>
      <c r="I238" s="25">
        <v>2021</v>
      </c>
      <c r="J238" s="102">
        <v>0.47784834680000005</v>
      </c>
      <c r="K238" s="102">
        <v>0.15089759249999998</v>
      </c>
      <c r="L238" s="29">
        <v>0</v>
      </c>
      <c r="M238" s="29">
        <v>0</v>
      </c>
      <c r="N238" s="29">
        <v>0</v>
      </c>
      <c r="O238" s="29">
        <v>0</v>
      </c>
      <c r="P238" s="29">
        <v>0</v>
      </c>
      <c r="Q238" s="29">
        <v>0</v>
      </c>
      <c r="R238" s="29">
        <v>0</v>
      </c>
      <c r="S238" s="29">
        <v>0</v>
      </c>
      <c r="T238" s="29">
        <v>0</v>
      </c>
      <c r="U238" s="29">
        <v>451.86</v>
      </c>
      <c r="V238" s="29">
        <v>3959.75</v>
      </c>
      <c r="W238" s="29">
        <v>-101600.76</v>
      </c>
      <c r="X238" s="29">
        <f t="shared" si="117"/>
        <v>-97189.15</v>
      </c>
      <c r="Y238" s="29">
        <f t="shared" si="144"/>
        <v>-97189.15</v>
      </c>
      <c r="Z238" s="29">
        <f t="shared" si="149"/>
        <v>0</v>
      </c>
      <c r="AA238" s="29">
        <f t="shared" si="149"/>
        <v>0</v>
      </c>
      <c r="AB238" s="29">
        <f t="shared" si="149"/>
        <v>0</v>
      </c>
      <c r="AC238" s="31">
        <f t="shared" si="118"/>
        <v>0</v>
      </c>
      <c r="AD238" s="31">
        <f t="shared" si="119"/>
        <v>0</v>
      </c>
      <c r="AE238" s="31">
        <f t="shared" si="120"/>
        <v>0</v>
      </c>
      <c r="AF238" s="31">
        <f t="shared" si="121"/>
        <v>0</v>
      </c>
      <c r="AG238" s="31">
        <f t="shared" si="122"/>
        <v>0</v>
      </c>
      <c r="AH238" s="31">
        <f t="shared" si="123"/>
        <v>0</v>
      </c>
      <c r="AI238" s="31">
        <f t="shared" si="124"/>
        <v>0</v>
      </c>
      <c r="AJ238" s="31">
        <f t="shared" si="125"/>
        <v>0</v>
      </c>
      <c r="AK238" s="31">
        <f t="shared" si="126"/>
        <v>0</v>
      </c>
      <c r="AL238" s="31">
        <f t="shared" si="127"/>
        <v>215.92055398504803</v>
      </c>
      <c r="AM238" s="31">
        <f t="shared" si="128"/>
        <v>1892.1599912413001</v>
      </c>
      <c r="AN238" s="31">
        <f t="shared" si="129"/>
        <v>-48549.755199623571</v>
      </c>
      <c r="AO238" s="31">
        <f t="shared" si="130"/>
        <v>-46441.674654397226</v>
      </c>
      <c r="AP238" s="29">
        <f t="shared" si="151"/>
        <v>-46441.674654397226</v>
      </c>
      <c r="AQ238" s="29">
        <f t="shared" si="151"/>
        <v>0</v>
      </c>
      <c r="AR238" s="29">
        <f t="shared" si="151"/>
        <v>0</v>
      </c>
      <c r="AS238" s="29">
        <f t="shared" si="145"/>
        <v>0</v>
      </c>
      <c r="AT238" s="31">
        <f t="shared" si="131"/>
        <v>0</v>
      </c>
      <c r="AU238" s="31">
        <f t="shared" si="132"/>
        <v>0</v>
      </c>
      <c r="AV238" s="31">
        <f t="shared" si="133"/>
        <v>0</v>
      </c>
      <c r="AW238" s="31">
        <f t="shared" si="134"/>
        <v>0</v>
      </c>
      <c r="AX238" s="31">
        <f t="shared" si="135"/>
        <v>0</v>
      </c>
      <c r="AY238" s="31">
        <f t="shared" si="136"/>
        <v>0</v>
      </c>
      <c r="AZ238" s="31">
        <f t="shared" si="137"/>
        <v>0</v>
      </c>
      <c r="BA238" s="31">
        <f t="shared" si="138"/>
        <v>0</v>
      </c>
      <c r="BB238" s="31">
        <f t="shared" si="139"/>
        <v>0</v>
      </c>
      <c r="BC238" s="31">
        <f t="shared" si="140"/>
        <v>68.184586147049998</v>
      </c>
      <c r="BD238" s="31">
        <f t="shared" si="141"/>
        <v>597.51674190187498</v>
      </c>
      <c r="BE238" s="31">
        <f t="shared" si="142"/>
        <v>-15331.310080170297</v>
      </c>
      <c r="BF238" s="31">
        <f t="shared" si="143"/>
        <v>-14665.608752121372</v>
      </c>
      <c r="BG238" s="29">
        <f t="shared" si="150"/>
        <v>-14665.608752121372</v>
      </c>
      <c r="BH238" s="29">
        <f t="shared" si="150"/>
        <v>0</v>
      </c>
      <c r="BI238" s="29">
        <f t="shared" si="150"/>
        <v>0</v>
      </c>
      <c r="BJ238" s="29">
        <f t="shared" si="150"/>
        <v>0</v>
      </c>
    </row>
    <row r="239" spans="1:62">
      <c r="A239" s="25" t="s">
        <v>135</v>
      </c>
      <c r="B239" s="25" t="s">
        <v>91</v>
      </c>
      <c r="C239" s="25" t="s">
        <v>91</v>
      </c>
      <c r="D239" s="25" t="s">
        <v>161</v>
      </c>
      <c r="E239" s="25" t="s">
        <v>42</v>
      </c>
      <c r="F239" s="25" t="s">
        <v>46</v>
      </c>
      <c r="G239" s="25" t="s">
        <v>55</v>
      </c>
      <c r="H239" s="25" t="s">
        <v>55</v>
      </c>
      <c r="I239" s="25">
        <v>2021</v>
      </c>
      <c r="J239" s="102">
        <v>0.65539999999999998</v>
      </c>
      <c r="K239" s="102">
        <v>0</v>
      </c>
      <c r="L239" s="29">
        <v>0</v>
      </c>
      <c r="M239" s="29">
        <v>0</v>
      </c>
      <c r="N239" s="29">
        <v>0</v>
      </c>
      <c r="O239" s="29">
        <v>0</v>
      </c>
      <c r="P239" s="29">
        <v>0</v>
      </c>
      <c r="Q239" s="29">
        <v>0</v>
      </c>
      <c r="R239" s="29">
        <v>0</v>
      </c>
      <c r="S239" s="29">
        <v>0</v>
      </c>
      <c r="T239" s="29">
        <v>0</v>
      </c>
      <c r="U239" s="29">
        <v>5555.32</v>
      </c>
      <c r="V239" s="29">
        <v>4425.9400000000005</v>
      </c>
      <c r="W239" s="29">
        <v>1636546.9099999997</v>
      </c>
      <c r="X239" s="29">
        <f t="shared" si="117"/>
        <v>1646528.1699999997</v>
      </c>
      <c r="Y239" s="29">
        <f t="shared" si="144"/>
        <v>1646528.1699999997</v>
      </c>
      <c r="Z239" s="29">
        <f t="shared" si="149"/>
        <v>0</v>
      </c>
      <c r="AA239" s="29">
        <f t="shared" si="149"/>
        <v>0</v>
      </c>
      <c r="AB239" s="29">
        <f t="shared" si="149"/>
        <v>0</v>
      </c>
      <c r="AC239" s="31">
        <f t="shared" si="118"/>
        <v>0</v>
      </c>
      <c r="AD239" s="31">
        <f t="shared" si="119"/>
        <v>0</v>
      </c>
      <c r="AE239" s="31">
        <f t="shared" si="120"/>
        <v>0</v>
      </c>
      <c r="AF239" s="31">
        <f t="shared" si="121"/>
        <v>0</v>
      </c>
      <c r="AG239" s="31">
        <f t="shared" si="122"/>
        <v>0</v>
      </c>
      <c r="AH239" s="31">
        <f t="shared" si="123"/>
        <v>0</v>
      </c>
      <c r="AI239" s="31">
        <f t="shared" si="124"/>
        <v>0</v>
      </c>
      <c r="AJ239" s="31">
        <f t="shared" si="125"/>
        <v>0</v>
      </c>
      <c r="AK239" s="31">
        <f t="shared" si="126"/>
        <v>0</v>
      </c>
      <c r="AL239" s="31">
        <f t="shared" si="127"/>
        <v>3640.9567279999997</v>
      </c>
      <c r="AM239" s="31">
        <f t="shared" si="128"/>
        <v>2900.7610760000002</v>
      </c>
      <c r="AN239" s="31">
        <f t="shared" si="129"/>
        <v>1072592.8448139997</v>
      </c>
      <c r="AO239" s="31">
        <f t="shared" si="130"/>
        <v>1079134.5626179997</v>
      </c>
      <c r="AP239" s="29">
        <f t="shared" si="151"/>
        <v>1079134.5626179997</v>
      </c>
      <c r="AQ239" s="29">
        <f t="shared" si="151"/>
        <v>0</v>
      </c>
      <c r="AR239" s="29">
        <f t="shared" si="151"/>
        <v>0</v>
      </c>
      <c r="AS239" s="29">
        <f t="shared" si="145"/>
        <v>0</v>
      </c>
      <c r="AT239" s="31">
        <f t="shared" si="131"/>
        <v>0</v>
      </c>
      <c r="AU239" s="31">
        <f t="shared" si="132"/>
        <v>0</v>
      </c>
      <c r="AV239" s="31">
        <f t="shared" si="133"/>
        <v>0</v>
      </c>
      <c r="AW239" s="31">
        <f t="shared" si="134"/>
        <v>0</v>
      </c>
      <c r="AX239" s="31">
        <f t="shared" si="135"/>
        <v>0</v>
      </c>
      <c r="AY239" s="31">
        <f t="shared" si="136"/>
        <v>0</v>
      </c>
      <c r="AZ239" s="31">
        <f t="shared" si="137"/>
        <v>0</v>
      </c>
      <c r="BA239" s="31">
        <f t="shared" si="138"/>
        <v>0</v>
      </c>
      <c r="BB239" s="31">
        <f t="shared" si="139"/>
        <v>0</v>
      </c>
      <c r="BC239" s="31">
        <f t="shared" si="140"/>
        <v>0</v>
      </c>
      <c r="BD239" s="31">
        <f t="shared" si="141"/>
        <v>0</v>
      </c>
      <c r="BE239" s="31">
        <f t="shared" si="142"/>
        <v>0</v>
      </c>
      <c r="BF239" s="31">
        <f t="shared" si="143"/>
        <v>0</v>
      </c>
      <c r="BG239" s="29">
        <f t="shared" si="150"/>
        <v>0</v>
      </c>
      <c r="BH239" s="29">
        <f t="shared" si="150"/>
        <v>0</v>
      </c>
      <c r="BI239" s="29">
        <f t="shared" si="150"/>
        <v>0</v>
      </c>
      <c r="BJ239" s="29">
        <f t="shared" si="150"/>
        <v>0</v>
      </c>
    </row>
    <row r="240" spans="1:62">
      <c r="A240" s="25" t="s">
        <v>135</v>
      </c>
      <c r="B240" s="25" t="s">
        <v>86</v>
      </c>
      <c r="C240" s="25" t="s">
        <v>102</v>
      </c>
      <c r="D240" s="25" t="s">
        <v>139</v>
      </c>
      <c r="E240" s="25" t="s">
        <v>42</v>
      </c>
      <c r="F240" s="25" t="s">
        <v>46</v>
      </c>
      <c r="G240" s="25" t="s">
        <v>55</v>
      </c>
      <c r="H240" s="25" t="s">
        <v>55</v>
      </c>
      <c r="I240" s="25">
        <v>2021</v>
      </c>
      <c r="J240" s="102">
        <v>0.65539999999999998</v>
      </c>
      <c r="K240" s="102">
        <v>0</v>
      </c>
      <c r="L240" s="29">
        <v>0</v>
      </c>
      <c r="M240" s="29">
        <v>0</v>
      </c>
      <c r="N240" s="29">
        <v>0</v>
      </c>
      <c r="O240" s="29">
        <v>0</v>
      </c>
      <c r="P240" s="29">
        <v>0</v>
      </c>
      <c r="Q240" s="29">
        <v>0</v>
      </c>
      <c r="R240" s="29">
        <v>0</v>
      </c>
      <c r="S240" s="29">
        <v>0</v>
      </c>
      <c r="T240" s="29">
        <v>0</v>
      </c>
      <c r="U240" s="29">
        <v>11343.32</v>
      </c>
      <c r="V240" s="29">
        <v>0</v>
      </c>
      <c r="W240" s="29">
        <v>0</v>
      </c>
      <c r="X240" s="29">
        <f t="shared" si="117"/>
        <v>11343.32</v>
      </c>
      <c r="Y240" s="29">
        <f t="shared" si="144"/>
        <v>11343.32</v>
      </c>
      <c r="Z240" s="29">
        <f t="shared" si="149"/>
        <v>0</v>
      </c>
      <c r="AA240" s="29">
        <f t="shared" si="149"/>
        <v>0</v>
      </c>
      <c r="AB240" s="29">
        <f t="shared" si="149"/>
        <v>0</v>
      </c>
      <c r="AC240" s="31">
        <f t="shared" si="118"/>
        <v>0</v>
      </c>
      <c r="AD240" s="31">
        <f t="shared" si="119"/>
        <v>0</v>
      </c>
      <c r="AE240" s="31">
        <f t="shared" si="120"/>
        <v>0</v>
      </c>
      <c r="AF240" s="31">
        <f t="shared" si="121"/>
        <v>0</v>
      </c>
      <c r="AG240" s="31">
        <f t="shared" si="122"/>
        <v>0</v>
      </c>
      <c r="AH240" s="31">
        <f t="shared" si="123"/>
        <v>0</v>
      </c>
      <c r="AI240" s="31">
        <f t="shared" si="124"/>
        <v>0</v>
      </c>
      <c r="AJ240" s="31">
        <f t="shared" si="125"/>
        <v>0</v>
      </c>
      <c r="AK240" s="31">
        <f t="shared" si="126"/>
        <v>0</v>
      </c>
      <c r="AL240" s="31">
        <f t="shared" si="127"/>
        <v>7434.4119279999995</v>
      </c>
      <c r="AM240" s="31">
        <f t="shared" si="128"/>
        <v>0</v>
      </c>
      <c r="AN240" s="31">
        <f t="shared" si="129"/>
        <v>0</v>
      </c>
      <c r="AO240" s="31">
        <f t="shared" si="130"/>
        <v>7434.4119279999995</v>
      </c>
      <c r="AP240" s="29">
        <f t="shared" si="151"/>
        <v>7434.4119279999995</v>
      </c>
      <c r="AQ240" s="29">
        <f t="shared" si="151"/>
        <v>0</v>
      </c>
      <c r="AR240" s="29">
        <f t="shared" si="151"/>
        <v>0</v>
      </c>
      <c r="AS240" s="29">
        <f t="shared" si="145"/>
        <v>0</v>
      </c>
      <c r="AT240" s="31">
        <f t="shared" si="131"/>
        <v>0</v>
      </c>
      <c r="AU240" s="31">
        <f t="shared" si="132"/>
        <v>0</v>
      </c>
      <c r="AV240" s="31">
        <f t="shared" si="133"/>
        <v>0</v>
      </c>
      <c r="AW240" s="31">
        <f t="shared" si="134"/>
        <v>0</v>
      </c>
      <c r="AX240" s="31">
        <f t="shared" si="135"/>
        <v>0</v>
      </c>
      <c r="AY240" s="31">
        <f t="shared" si="136"/>
        <v>0</v>
      </c>
      <c r="AZ240" s="31">
        <f t="shared" si="137"/>
        <v>0</v>
      </c>
      <c r="BA240" s="31">
        <f t="shared" si="138"/>
        <v>0</v>
      </c>
      <c r="BB240" s="31">
        <f t="shared" si="139"/>
        <v>0</v>
      </c>
      <c r="BC240" s="31">
        <f t="shared" si="140"/>
        <v>0</v>
      </c>
      <c r="BD240" s="31">
        <f t="shared" si="141"/>
        <v>0</v>
      </c>
      <c r="BE240" s="31">
        <f t="shared" si="142"/>
        <v>0</v>
      </c>
      <c r="BF240" s="31">
        <f t="shared" si="143"/>
        <v>0</v>
      </c>
      <c r="BG240" s="29">
        <f t="shared" si="150"/>
        <v>0</v>
      </c>
      <c r="BH240" s="29">
        <f t="shared" si="150"/>
        <v>0</v>
      </c>
      <c r="BI240" s="29">
        <f t="shared" si="150"/>
        <v>0</v>
      </c>
      <c r="BJ240" s="29">
        <f t="shared" si="150"/>
        <v>0</v>
      </c>
    </row>
    <row r="241" spans="1:62">
      <c r="A241" s="25" t="s">
        <v>123</v>
      </c>
      <c r="B241" s="25" t="s">
        <v>95</v>
      </c>
      <c r="C241" s="25" t="s">
        <v>87</v>
      </c>
      <c r="D241" s="25" t="s">
        <v>295</v>
      </c>
      <c r="E241" s="25" t="s">
        <v>42</v>
      </c>
      <c r="F241" s="25" t="s">
        <v>43</v>
      </c>
      <c r="G241" s="25" t="s">
        <v>61</v>
      </c>
      <c r="H241" s="25" t="s">
        <v>61</v>
      </c>
      <c r="I241" s="25">
        <v>2021</v>
      </c>
      <c r="J241" s="102">
        <v>1</v>
      </c>
      <c r="K241" s="102">
        <v>0</v>
      </c>
      <c r="L241" s="29">
        <v>0</v>
      </c>
      <c r="M241" s="29">
        <v>0</v>
      </c>
      <c r="N241" s="29">
        <v>0</v>
      </c>
      <c r="O241" s="29">
        <v>0</v>
      </c>
      <c r="P241" s="29">
        <v>0</v>
      </c>
      <c r="Q241" s="29">
        <v>0</v>
      </c>
      <c r="R241" s="29">
        <v>0</v>
      </c>
      <c r="S241" s="29">
        <v>0</v>
      </c>
      <c r="T241" s="29">
        <v>0</v>
      </c>
      <c r="U241" s="29">
        <v>70587.06</v>
      </c>
      <c r="V241" s="29">
        <v>83352.11</v>
      </c>
      <c r="W241" s="29">
        <v>229048.74000000002</v>
      </c>
      <c r="X241" s="29">
        <f t="shared" si="117"/>
        <v>382987.91000000003</v>
      </c>
      <c r="Y241" s="29">
        <f t="shared" si="144"/>
        <v>382987.91000000003</v>
      </c>
      <c r="Z241" s="29">
        <f t="shared" si="149"/>
        <v>0</v>
      </c>
      <c r="AA241" s="29">
        <f t="shared" si="149"/>
        <v>0</v>
      </c>
      <c r="AB241" s="29">
        <f t="shared" si="149"/>
        <v>0</v>
      </c>
      <c r="AC241" s="31">
        <f t="shared" si="118"/>
        <v>0</v>
      </c>
      <c r="AD241" s="31">
        <f t="shared" si="119"/>
        <v>0</v>
      </c>
      <c r="AE241" s="31">
        <f t="shared" si="120"/>
        <v>0</v>
      </c>
      <c r="AF241" s="31">
        <f t="shared" si="121"/>
        <v>0</v>
      </c>
      <c r="AG241" s="31">
        <f t="shared" si="122"/>
        <v>0</v>
      </c>
      <c r="AH241" s="31">
        <f t="shared" si="123"/>
        <v>0</v>
      </c>
      <c r="AI241" s="31">
        <f t="shared" si="124"/>
        <v>0</v>
      </c>
      <c r="AJ241" s="31">
        <f t="shared" si="125"/>
        <v>0</v>
      </c>
      <c r="AK241" s="31">
        <f t="shared" si="126"/>
        <v>0</v>
      </c>
      <c r="AL241" s="31">
        <f t="shared" si="127"/>
        <v>70587.06</v>
      </c>
      <c r="AM241" s="31">
        <f t="shared" si="128"/>
        <v>83352.11</v>
      </c>
      <c r="AN241" s="31">
        <f t="shared" si="129"/>
        <v>229048.74000000002</v>
      </c>
      <c r="AO241" s="31">
        <f t="shared" si="130"/>
        <v>382987.91000000003</v>
      </c>
      <c r="AP241" s="29">
        <f t="shared" si="151"/>
        <v>382987.91000000003</v>
      </c>
      <c r="AQ241" s="29">
        <f t="shared" si="151"/>
        <v>0</v>
      </c>
      <c r="AR241" s="29">
        <f t="shared" si="151"/>
        <v>0</v>
      </c>
      <c r="AS241" s="29">
        <f t="shared" si="145"/>
        <v>0</v>
      </c>
      <c r="AT241" s="31">
        <f t="shared" si="131"/>
        <v>0</v>
      </c>
      <c r="AU241" s="31">
        <f t="shared" si="132"/>
        <v>0</v>
      </c>
      <c r="AV241" s="31">
        <f t="shared" si="133"/>
        <v>0</v>
      </c>
      <c r="AW241" s="31">
        <f t="shared" si="134"/>
        <v>0</v>
      </c>
      <c r="AX241" s="31">
        <f t="shared" si="135"/>
        <v>0</v>
      </c>
      <c r="AY241" s="31">
        <f t="shared" si="136"/>
        <v>0</v>
      </c>
      <c r="AZ241" s="31">
        <f t="shared" si="137"/>
        <v>0</v>
      </c>
      <c r="BA241" s="31">
        <f t="shared" si="138"/>
        <v>0</v>
      </c>
      <c r="BB241" s="31">
        <f t="shared" si="139"/>
        <v>0</v>
      </c>
      <c r="BC241" s="31">
        <f t="shared" si="140"/>
        <v>0</v>
      </c>
      <c r="BD241" s="31">
        <f t="shared" si="141"/>
        <v>0</v>
      </c>
      <c r="BE241" s="31">
        <f t="shared" si="142"/>
        <v>0</v>
      </c>
      <c r="BF241" s="31">
        <f t="shared" si="143"/>
        <v>0</v>
      </c>
      <c r="BG241" s="29">
        <f t="shared" si="150"/>
        <v>0</v>
      </c>
      <c r="BH241" s="29">
        <f t="shared" si="150"/>
        <v>0</v>
      </c>
      <c r="BI241" s="29">
        <f t="shared" si="150"/>
        <v>0</v>
      </c>
      <c r="BJ241" s="29">
        <f t="shared" si="150"/>
        <v>0</v>
      </c>
    </row>
    <row r="242" spans="1:62">
      <c r="A242" s="25" t="s">
        <v>135</v>
      </c>
      <c r="B242" s="25" t="s">
        <v>91</v>
      </c>
      <c r="C242" s="25" t="s">
        <v>91</v>
      </c>
      <c r="D242" s="25" t="s">
        <v>163</v>
      </c>
      <c r="E242" s="25" t="s">
        <v>42</v>
      </c>
      <c r="F242" s="25" t="s">
        <v>49</v>
      </c>
      <c r="G242" s="25" t="s">
        <v>61</v>
      </c>
      <c r="H242" s="25" t="s">
        <v>61</v>
      </c>
      <c r="I242" s="25">
        <v>2021</v>
      </c>
      <c r="J242" s="102">
        <v>0</v>
      </c>
      <c r="K242" s="102">
        <v>0</v>
      </c>
      <c r="L242" s="29">
        <v>0</v>
      </c>
      <c r="M242" s="29">
        <v>0</v>
      </c>
      <c r="N242" s="29">
        <v>0</v>
      </c>
      <c r="O242" s="29">
        <v>0</v>
      </c>
      <c r="P242" s="29">
        <v>0</v>
      </c>
      <c r="Q242" s="29">
        <v>0</v>
      </c>
      <c r="R242" s="29">
        <v>0</v>
      </c>
      <c r="S242" s="29">
        <v>0</v>
      </c>
      <c r="T242" s="29">
        <v>0</v>
      </c>
      <c r="U242" s="29">
        <v>43488.22</v>
      </c>
      <c r="V242" s="29">
        <v>-1457.66</v>
      </c>
      <c r="W242" s="29">
        <v>1364.55</v>
      </c>
      <c r="X242" s="29">
        <f t="shared" si="117"/>
        <v>43395.11</v>
      </c>
      <c r="Y242" s="29">
        <f t="shared" si="144"/>
        <v>43395.11</v>
      </c>
      <c r="Z242" s="29">
        <f t="shared" si="149"/>
        <v>0</v>
      </c>
      <c r="AA242" s="29">
        <f t="shared" si="149"/>
        <v>0</v>
      </c>
      <c r="AB242" s="29">
        <f t="shared" si="149"/>
        <v>0</v>
      </c>
      <c r="AC242" s="31">
        <f t="shared" si="118"/>
        <v>0</v>
      </c>
      <c r="AD242" s="31">
        <f t="shared" si="119"/>
        <v>0</v>
      </c>
      <c r="AE242" s="31">
        <f t="shared" si="120"/>
        <v>0</v>
      </c>
      <c r="AF242" s="31">
        <f t="shared" si="121"/>
        <v>0</v>
      </c>
      <c r="AG242" s="31">
        <f t="shared" si="122"/>
        <v>0</v>
      </c>
      <c r="AH242" s="31">
        <f t="shared" si="123"/>
        <v>0</v>
      </c>
      <c r="AI242" s="31">
        <f t="shared" si="124"/>
        <v>0</v>
      </c>
      <c r="AJ242" s="31">
        <f t="shared" si="125"/>
        <v>0</v>
      </c>
      <c r="AK242" s="31">
        <f t="shared" si="126"/>
        <v>0</v>
      </c>
      <c r="AL242" s="31">
        <f t="shared" si="127"/>
        <v>0</v>
      </c>
      <c r="AM242" s="31">
        <f t="shared" si="128"/>
        <v>0</v>
      </c>
      <c r="AN242" s="31">
        <f t="shared" si="129"/>
        <v>0</v>
      </c>
      <c r="AO242" s="31">
        <f t="shared" si="130"/>
        <v>0</v>
      </c>
      <c r="AP242" s="29">
        <f t="shared" si="151"/>
        <v>0</v>
      </c>
      <c r="AQ242" s="29">
        <f t="shared" si="151"/>
        <v>0</v>
      </c>
      <c r="AR242" s="29">
        <f t="shared" si="151"/>
        <v>0</v>
      </c>
      <c r="AS242" s="29">
        <f t="shared" si="145"/>
        <v>0</v>
      </c>
      <c r="AT242" s="31">
        <f t="shared" si="131"/>
        <v>0</v>
      </c>
      <c r="AU242" s="31">
        <f t="shared" si="132"/>
        <v>0</v>
      </c>
      <c r="AV242" s="31">
        <f t="shared" si="133"/>
        <v>0</v>
      </c>
      <c r="AW242" s="31">
        <f t="shared" si="134"/>
        <v>0</v>
      </c>
      <c r="AX242" s="31">
        <f t="shared" si="135"/>
        <v>0</v>
      </c>
      <c r="AY242" s="31">
        <f t="shared" si="136"/>
        <v>0</v>
      </c>
      <c r="AZ242" s="31">
        <f t="shared" si="137"/>
        <v>0</v>
      </c>
      <c r="BA242" s="31">
        <f t="shared" si="138"/>
        <v>0</v>
      </c>
      <c r="BB242" s="31">
        <f t="shared" si="139"/>
        <v>0</v>
      </c>
      <c r="BC242" s="31">
        <f t="shared" si="140"/>
        <v>0</v>
      </c>
      <c r="BD242" s="31">
        <f t="shared" si="141"/>
        <v>0</v>
      </c>
      <c r="BE242" s="31">
        <f t="shared" si="142"/>
        <v>0</v>
      </c>
      <c r="BF242" s="31">
        <f t="shared" si="143"/>
        <v>0</v>
      </c>
      <c r="BG242" s="29">
        <f t="shared" si="150"/>
        <v>0</v>
      </c>
      <c r="BH242" s="29">
        <f t="shared" si="150"/>
        <v>0</v>
      </c>
      <c r="BI242" s="29">
        <f t="shared" si="150"/>
        <v>0</v>
      </c>
      <c r="BJ242" s="29">
        <f t="shared" si="150"/>
        <v>0</v>
      </c>
    </row>
    <row r="243" spans="1:62">
      <c r="A243" s="25" t="s">
        <v>135</v>
      </c>
      <c r="B243" s="25" t="s">
        <v>86</v>
      </c>
      <c r="C243" s="25" t="s">
        <v>82</v>
      </c>
      <c r="D243" s="25" t="s">
        <v>140</v>
      </c>
      <c r="E243" s="25" t="s">
        <v>42</v>
      </c>
      <c r="F243" s="25" t="s">
        <v>43</v>
      </c>
      <c r="G243" s="25" t="s">
        <v>54</v>
      </c>
      <c r="H243" s="25" t="s">
        <v>54</v>
      </c>
      <c r="I243" s="25">
        <v>2021</v>
      </c>
      <c r="J243" s="102">
        <v>1</v>
      </c>
      <c r="K243" s="102">
        <v>0</v>
      </c>
      <c r="L243" s="29">
        <v>0</v>
      </c>
      <c r="M243" s="29">
        <v>0</v>
      </c>
      <c r="N243" s="29">
        <v>0</v>
      </c>
      <c r="O243" s="29">
        <v>0</v>
      </c>
      <c r="P243" s="29">
        <v>0</v>
      </c>
      <c r="Q243" s="29">
        <v>0</v>
      </c>
      <c r="R243" s="29">
        <v>0</v>
      </c>
      <c r="S243" s="29">
        <v>0</v>
      </c>
      <c r="T243" s="29">
        <v>0</v>
      </c>
      <c r="U243" s="29">
        <v>0</v>
      </c>
      <c r="V243" s="29">
        <v>2074.42</v>
      </c>
      <c r="W243" s="29">
        <v>0</v>
      </c>
      <c r="X243" s="29">
        <f t="shared" si="117"/>
        <v>2074.42</v>
      </c>
      <c r="Y243" s="29">
        <f t="shared" si="144"/>
        <v>2074.42</v>
      </c>
      <c r="Z243" s="29">
        <f t="shared" si="149"/>
        <v>0</v>
      </c>
      <c r="AA243" s="29">
        <f t="shared" si="149"/>
        <v>0</v>
      </c>
      <c r="AB243" s="29">
        <f t="shared" si="149"/>
        <v>0</v>
      </c>
      <c r="AC243" s="31">
        <f t="shared" si="118"/>
        <v>0</v>
      </c>
      <c r="AD243" s="31">
        <f t="shared" si="119"/>
        <v>0</v>
      </c>
      <c r="AE243" s="31">
        <f t="shared" si="120"/>
        <v>0</v>
      </c>
      <c r="AF243" s="31">
        <f t="shared" si="121"/>
        <v>0</v>
      </c>
      <c r="AG243" s="31">
        <f t="shared" si="122"/>
        <v>0</v>
      </c>
      <c r="AH243" s="31">
        <f t="shared" si="123"/>
        <v>0</v>
      </c>
      <c r="AI243" s="31">
        <f t="shared" si="124"/>
        <v>0</v>
      </c>
      <c r="AJ243" s="31">
        <f t="shared" si="125"/>
        <v>0</v>
      </c>
      <c r="AK243" s="31">
        <f t="shared" si="126"/>
        <v>0</v>
      </c>
      <c r="AL243" s="31">
        <f t="shared" si="127"/>
        <v>0</v>
      </c>
      <c r="AM243" s="31">
        <f t="shared" si="128"/>
        <v>2074.42</v>
      </c>
      <c r="AN243" s="31">
        <f t="shared" si="129"/>
        <v>0</v>
      </c>
      <c r="AO243" s="31">
        <f t="shared" si="130"/>
        <v>2074.42</v>
      </c>
      <c r="AP243" s="29">
        <f t="shared" si="151"/>
        <v>2074.42</v>
      </c>
      <c r="AQ243" s="29">
        <f t="shared" si="151"/>
        <v>0</v>
      </c>
      <c r="AR243" s="29">
        <f t="shared" si="151"/>
        <v>0</v>
      </c>
      <c r="AS243" s="29">
        <f t="shared" si="145"/>
        <v>0</v>
      </c>
      <c r="AT243" s="31">
        <f t="shared" si="131"/>
        <v>0</v>
      </c>
      <c r="AU243" s="31">
        <f t="shared" si="132"/>
        <v>0</v>
      </c>
      <c r="AV243" s="31">
        <f t="shared" si="133"/>
        <v>0</v>
      </c>
      <c r="AW243" s="31">
        <f t="shared" si="134"/>
        <v>0</v>
      </c>
      <c r="AX243" s="31">
        <f t="shared" si="135"/>
        <v>0</v>
      </c>
      <c r="AY243" s="31">
        <f t="shared" si="136"/>
        <v>0</v>
      </c>
      <c r="AZ243" s="31">
        <f t="shared" si="137"/>
        <v>0</v>
      </c>
      <c r="BA243" s="31">
        <f t="shared" si="138"/>
        <v>0</v>
      </c>
      <c r="BB243" s="31">
        <f t="shared" si="139"/>
        <v>0</v>
      </c>
      <c r="BC243" s="31">
        <f t="shared" si="140"/>
        <v>0</v>
      </c>
      <c r="BD243" s="31">
        <f t="shared" si="141"/>
        <v>0</v>
      </c>
      <c r="BE243" s="31">
        <f t="shared" si="142"/>
        <v>0</v>
      </c>
      <c r="BF243" s="31">
        <f t="shared" si="143"/>
        <v>0</v>
      </c>
      <c r="BG243" s="29">
        <f t="shared" si="150"/>
        <v>0</v>
      </c>
      <c r="BH243" s="29">
        <f t="shared" si="150"/>
        <v>0</v>
      </c>
      <c r="BI243" s="29">
        <f t="shared" si="150"/>
        <v>0</v>
      </c>
      <c r="BJ243" s="29">
        <f t="shared" si="150"/>
        <v>0</v>
      </c>
    </row>
    <row r="244" spans="1:62">
      <c r="A244" s="25" t="s">
        <v>135</v>
      </c>
      <c r="B244" s="25" t="s">
        <v>86</v>
      </c>
      <c r="C244" s="25" t="s">
        <v>82</v>
      </c>
      <c r="D244" s="25" t="s">
        <v>140</v>
      </c>
      <c r="E244" s="25" t="s">
        <v>44</v>
      </c>
      <c r="F244" s="25" t="s">
        <v>43</v>
      </c>
      <c r="G244" s="25" t="s">
        <v>54</v>
      </c>
      <c r="H244" s="25" t="s">
        <v>54</v>
      </c>
      <c r="I244" s="25">
        <v>2021</v>
      </c>
      <c r="J244" s="102">
        <v>0.77217999999999998</v>
      </c>
      <c r="K244" s="102">
        <v>0.22781999999999999</v>
      </c>
      <c r="L244" s="29">
        <v>0</v>
      </c>
      <c r="M244" s="29">
        <v>0</v>
      </c>
      <c r="N244" s="29">
        <v>0</v>
      </c>
      <c r="O244" s="29">
        <v>0</v>
      </c>
      <c r="P244" s="29">
        <v>0</v>
      </c>
      <c r="Q244" s="29">
        <v>0</v>
      </c>
      <c r="R244" s="29">
        <v>0</v>
      </c>
      <c r="S244" s="29">
        <v>0</v>
      </c>
      <c r="T244" s="29">
        <v>0</v>
      </c>
      <c r="U244" s="29">
        <v>15528.56</v>
      </c>
      <c r="V244" s="29">
        <v>2858.83</v>
      </c>
      <c r="W244" s="29">
        <v>0</v>
      </c>
      <c r="X244" s="29">
        <f t="shared" si="117"/>
        <v>18387.39</v>
      </c>
      <c r="Y244" s="29">
        <f t="shared" si="144"/>
        <v>18387.39</v>
      </c>
      <c r="Z244" s="29">
        <f t="shared" si="149"/>
        <v>0</v>
      </c>
      <c r="AA244" s="29">
        <f t="shared" si="149"/>
        <v>0</v>
      </c>
      <c r="AB244" s="29">
        <f t="shared" si="149"/>
        <v>0</v>
      </c>
      <c r="AC244" s="31">
        <f t="shared" si="118"/>
        <v>0</v>
      </c>
      <c r="AD244" s="31">
        <f t="shared" si="119"/>
        <v>0</v>
      </c>
      <c r="AE244" s="31">
        <f t="shared" si="120"/>
        <v>0</v>
      </c>
      <c r="AF244" s="31">
        <f t="shared" si="121"/>
        <v>0</v>
      </c>
      <c r="AG244" s="31">
        <f t="shared" si="122"/>
        <v>0</v>
      </c>
      <c r="AH244" s="31">
        <f t="shared" si="123"/>
        <v>0</v>
      </c>
      <c r="AI244" s="31">
        <f t="shared" si="124"/>
        <v>0</v>
      </c>
      <c r="AJ244" s="31">
        <f t="shared" si="125"/>
        <v>0</v>
      </c>
      <c r="AK244" s="31">
        <f t="shared" si="126"/>
        <v>0</v>
      </c>
      <c r="AL244" s="31">
        <f t="shared" si="127"/>
        <v>11990.843460799999</v>
      </c>
      <c r="AM244" s="31">
        <f t="shared" si="128"/>
        <v>2207.5313493999997</v>
      </c>
      <c r="AN244" s="31">
        <f t="shared" si="129"/>
        <v>0</v>
      </c>
      <c r="AO244" s="31">
        <f t="shared" si="130"/>
        <v>14198.374810199999</v>
      </c>
      <c r="AP244" s="29">
        <f t="shared" si="151"/>
        <v>14198.374810199999</v>
      </c>
      <c r="AQ244" s="29">
        <f t="shared" si="151"/>
        <v>0</v>
      </c>
      <c r="AR244" s="29">
        <f t="shared" si="151"/>
        <v>0</v>
      </c>
      <c r="AS244" s="29">
        <f t="shared" si="145"/>
        <v>0</v>
      </c>
      <c r="AT244" s="31">
        <f t="shared" si="131"/>
        <v>0</v>
      </c>
      <c r="AU244" s="31">
        <f t="shared" si="132"/>
        <v>0</v>
      </c>
      <c r="AV244" s="31">
        <f t="shared" si="133"/>
        <v>0</v>
      </c>
      <c r="AW244" s="31">
        <f t="shared" si="134"/>
        <v>0</v>
      </c>
      <c r="AX244" s="31">
        <f t="shared" si="135"/>
        <v>0</v>
      </c>
      <c r="AY244" s="31">
        <f t="shared" si="136"/>
        <v>0</v>
      </c>
      <c r="AZ244" s="31">
        <f t="shared" si="137"/>
        <v>0</v>
      </c>
      <c r="BA244" s="31">
        <f t="shared" si="138"/>
        <v>0</v>
      </c>
      <c r="BB244" s="31">
        <f t="shared" si="139"/>
        <v>0</v>
      </c>
      <c r="BC244" s="31">
        <f t="shared" si="140"/>
        <v>3537.7165391999997</v>
      </c>
      <c r="BD244" s="31">
        <f t="shared" si="141"/>
        <v>651.29865059999997</v>
      </c>
      <c r="BE244" s="31">
        <f t="shared" si="142"/>
        <v>0</v>
      </c>
      <c r="BF244" s="31">
        <f t="shared" si="143"/>
        <v>4189.0151897999995</v>
      </c>
      <c r="BG244" s="29">
        <f t="shared" si="150"/>
        <v>4189.0151897999995</v>
      </c>
      <c r="BH244" s="29">
        <f t="shared" si="150"/>
        <v>0</v>
      </c>
      <c r="BI244" s="29">
        <f t="shared" si="150"/>
        <v>0</v>
      </c>
      <c r="BJ244" s="29">
        <f t="shared" si="150"/>
        <v>0</v>
      </c>
    </row>
    <row r="245" spans="1:62">
      <c r="A245" s="25" t="s">
        <v>135</v>
      </c>
      <c r="B245" s="25" t="s">
        <v>86</v>
      </c>
      <c r="C245" s="25" t="s">
        <v>82</v>
      </c>
      <c r="D245" s="25" t="s">
        <v>140</v>
      </c>
      <c r="E245" s="25" t="s">
        <v>47</v>
      </c>
      <c r="F245" s="25" t="s">
        <v>43</v>
      </c>
      <c r="G245" s="25" t="s">
        <v>62</v>
      </c>
      <c r="H245" s="25" t="s">
        <v>62</v>
      </c>
      <c r="I245" s="25">
        <v>2021</v>
      </c>
      <c r="J245" s="102">
        <v>0</v>
      </c>
      <c r="K245" s="102">
        <v>1</v>
      </c>
      <c r="L245" s="29">
        <v>0</v>
      </c>
      <c r="M245" s="29">
        <v>0</v>
      </c>
      <c r="N245" s="29">
        <v>0</v>
      </c>
      <c r="O245" s="29">
        <v>0</v>
      </c>
      <c r="P245" s="29">
        <v>0</v>
      </c>
      <c r="Q245" s="29">
        <v>0</v>
      </c>
      <c r="R245" s="29">
        <v>0</v>
      </c>
      <c r="S245" s="29">
        <v>0</v>
      </c>
      <c r="T245" s="29">
        <v>0</v>
      </c>
      <c r="U245" s="29">
        <v>33402.79</v>
      </c>
      <c r="V245" s="29">
        <v>25921.95</v>
      </c>
      <c r="W245" s="29">
        <v>14028.78</v>
      </c>
      <c r="X245" s="29">
        <f t="shared" si="117"/>
        <v>73353.52</v>
      </c>
      <c r="Y245" s="29">
        <f t="shared" si="144"/>
        <v>73353.52</v>
      </c>
      <c r="Z245" s="29">
        <f t="shared" si="149"/>
        <v>0</v>
      </c>
      <c r="AA245" s="29">
        <f t="shared" si="149"/>
        <v>0</v>
      </c>
      <c r="AB245" s="29">
        <f t="shared" si="149"/>
        <v>0</v>
      </c>
      <c r="AC245" s="31">
        <f t="shared" si="118"/>
        <v>0</v>
      </c>
      <c r="AD245" s="31">
        <f t="shared" si="119"/>
        <v>0</v>
      </c>
      <c r="AE245" s="31">
        <f t="shared" si="120"/>
        <v>0</v>
      </c>
      <c r="AF245" s="31">
        <f t="shared" si="121"/>
        <v>0</v>
      </c>
      <c r="AG245" s="31">
        <f t="shared" si="122"/>
        <v>0</v>
      </c>
      <c r="AH245" s="31">
        <f t="shared" si="123"/>
        <v>0</v>
      </c>
      <c r="AI245" s="31">
        <f t="shared" si="124"/>
        <v>0</v>
      </c>
      <c r="AJ245" s="31">
        <f t="shared" si="125"/>
        <v>0</v>
      </c>
      <c r="AK245" s="31">
        <f t="shared" si="126"/>
        <v>0</v>
      </c>
      <c r="AL245" s="31">
        <f t="shared" si="127"/>
        <v>0</v>
      </c>
      <c r="AM245" s="31">
        <f t="shared" si="128"/>
        <v>0</v>
      </c>
      <c r="AN245" s="31">
        <f t="shared" si="129"/>
        <v>0</v>
      </c>
      <c r="AO245" s="31">
        <f t="shared" si="130"/>
        <v>0</v>
      </c>
      <c r="AP245" s="29">
        <f t="shared" si="151"/>
        <v>0</v>
      </c>
      <c r="AQ245" s="29">
        <f t="shared" si="151"/>
        <v>0</v>
      </c>
      <c r="AR245" s="29">
        <f t="shared" si="151"/>
        <v>0</v>
      </c>
      <c r="AS245" s="29">
        <f t="shared" si="145"/>
        <v>0</v>
      </c>
      <c r="AT245" s="31">
        <f t="shared" si="131"/>
        <v>0</v>
      </c>
      <c r="AU245" s="31">
        <f t="shared" si="132"/>
        <v>0</v>
      </c>
      <c r="AV245" s="31">
        <f t="shared" si="133"/>
        <v>0</v>
      </c>
      <c r="AW245" s="31">
        <f t="shared" si="134"/>
        <v>0</v>
      </c>
      <c r="AX245" s="31">
        <f t="shared" si="135"/>
        <v>0</v>
      </c>
      <c r="AY245" s="31">
        <f t="shared" si="136"/>
        <v>0</v>
      </c>
      <c r="AZ245" s="31">
        <f t="shared" si="137"/>
        <v>0</v>
      </c>
      <c r="BA245" s="31">
        <f t="shared" si="138"/>
        <v>0</v>
      </c>
      <c r="BB245" s="31">
        <f t="shared" si="139"/>
        <v>0</v>
      </c>
      <c r="BC245" s="31">
        <f t="shared" si="140"/>
        <v>33402.79</v>
      </c>
      <c r="BD245" s="31">
        <f t="shared" si="141"/>
        <v>25921.95</v>
      </c>
      <c r="BE245" s="31">
        <f t="shared" si="142"/>
        <v>14028.78</v>
      </c>
      <c r="BF245" s="31">
        <f t="shared" si="143"/>
        <v>73353.52</v>
      </c>
      <c r="BG245" s="29">
        <f t="shared" si="150"/>
        <v>73353.52</v>
      </c>
      <c r="BH245" s="29">
        <f t="shared" si="150"/>
        <v>0</v>
      </c>
      <c r="BI245" s="29">
        <f t="shared" si="150"/>
        <v>0</v>
      </c>
      <c r="BJ245" s="29">
        <f t="shared" si="150"/>
        <v>0</v>
      </c>
    </row>
    <row r="246" spans="1:62">
      <c r="A246" s="25" t="s">
        <v>135</v>
      </c>
      <c r="B246" s="25" t="s">
        <v>86</v>
      </c>
      <c r="C246" s="25" t="s">
        <v>82</v>
      </c>
      <c r="D246" s="25" t="s">
        <v>140</v>
      </c>
      <c r="E246" s="25" t="s">
        <v>42</v>
      </c>
      <c r="F246" s="25" t="s">
        <v>43</v>
      </c>
      <c r="G246" s="25" t="s">
        <v>61</v>
      </c>
      <c r="H246" s="25" t="s">
        <v>61</v>
      </c>
      <c r="I246" s="25">
        <v>2021</v>
      </c>
      <c r="J246" s="102">
        <v>1</v>
      </c>
      <c r="K246" s="102">
        <v>0</v>
      </c>
      <c r="L246" s="29">
        <v>0</v>
      </c>
      <c r="M246" s="29">
        <v>0</v>
      </c>
      <c r="N246" s="29">
        <v>0</v>
      </c>
      <c r="O246" s="29">
        <v>0</v>
      </c>
      <c r="P246" s="29">
        <v>0</v>
      </c>
      <c r="Q246" s="29">
        <v>0</v>
      </c>
      <c r="R246" s="29">
        <v>0</v>
      </c>
      <c r="S246" s="29">
        <v>0</v>
      </c>
      <c r="T246" s="29">
        <v>0</v>
      </c>
      <c r="U246" s="29">
        <v>52810.51</v>
      </c>
      <c r="V246" s="29">
        <v>36452.92</v>
      </c>
      <c r="W246" s="29">
        <v>30788.75</v>
      </c>
      <c r="X246" s="29">
        <f t="shared" si="117"/>
        <v>120052.18</v>
      </c>
      <c r="Y246" s="29">
        <f t="shared" si="144"/>
        <v>120052.18</v>
      </c>
      <c r="Z246" s="29">
        <f t="shared" si="149"/>
        <v>0</v>
      </c>
      <c r="AA246" s="29">
        <f t="shared" si="149"/>
        <v>0</v>
      </c>
      <c r="AB246" s="29">
        <f t="shared" si="149"/>
        <v>0</v>
      </c>
      <c r="AC246" s="31">
        <f t="shared" si="118"/>
        <v>0</v>
      </c>
      <c r="AD246" s="31">
        <f t="shared" si="119"/>
        <v>0</v>
      </c>
      <c r="AE246" s="31">
        <f t="shared" si="120"/>
        <v>0</v>
      </c>
      <c r="AF246" s="31">
        <f t="shared" si="121"/>
        <v>0</v>
      </c>
      <c r="AG246" s="31">
        <f t="shared" si="122"/>
        <v>0</v>
      </c>
      <c r="AH246" s="31">
        <f t="shared" si="123"/>
        <v>0</v>
      </c>
      <c r="AI246" s="31">
        <f t="shared" si="124"/>
        <v>0</v>
      </c>
      <c r="AJ246" s="31">
        <f t="shared" si="125"/>
        <v>0</v>
      </c>
      <c r="AK246" s="31">
        <f t="shared" si="126"/>
        <v>0</v>
      </c>
      <c r="AL246" s="31">
        <f t="shared" si="127"/>
        <v>52810.51</v>
      </c>
      <c r="AM246" s="31">
        <f t="shared" si="128"/>
        <v>36452.92</v>
      </c>
      <c r="AN246" s="31">
        <f t="shared" si="129"/>
        <v>30788.75</v>
      </c>
      <c r="AO246" s="31">
        <f t="shared" si="130"/>
        <v>120052.18</v>
      </c>
      <c r="AP246" s="29">
        <f t="shared" si="151"/>
        <v>120052.18</v>
      </c>
      <c r="AQ246" s="29">
        <f t="shared" si="151"/>
        <v>0</v>
      </c>
      <c r="AR246" s="29">
        <f t="shared" si="151"/>
        <v>0</v>
      </c>
      <c r="AS246" s="29">
        <f t="shared" si="145"/>
        <v>0</v>
      </c>
      <c r="AT246" s="31">
        <f t="shared" si="131"/>
        <v>0</v>
      </c>
      <c r="AU246" s="31">
        <f t="shared" si="132"/>
        <v>0</v>
      </c>
      <c r="AV246" s="31">
        <f t="shared" si="133"/>
        <v>0</v>
      </c>
      <c r="AW246" s="31">
        <f t="shared" si="134"/>
        <v>0</v>
      </c>
      <c r="AX246" s="31">
        <f t="shared" si="135"/>
        <v>0</v>
      </c>
      <c r="AY246" s="31">
        <f t="shared" si="136"/>
        <v>0</v>
      </c>
      <c r="AZ246" s="31">
        <f t="shared" si="137"/>
        <v>0</v>
      </c>
      <c r="BA246" s="31">
        <f t="shared" si="138"/>
        <v>0</v>
      </c>
      <c r="BB246" s="31">
        <f t="shared" si="139"/>
        <v>0</v>
      </c>
      <c r="BC246" s="31">
        <f t="shared" si="140"/>
        <v>0</v>
      </c>
      <c r="BD246" s="31">
        <f t="shared" si="141"/>
        <v>0</v>
      </c>
      <c r="BE246" s="31">
        <f t="shared" si="142"/>
        <v>0</v>
      </c>
      <c r="BF246" s="31">
        <f t="shared" si="143"/>
        <v>0</v>
      </c>
      <c r="BG246" s="29">
        <f t="shared" si="150"/>
        <v>0</v>
      </c>
      <c r="BH246" s="29">
        <f t="shared" si="150"/>
        <v>0</v>
      </c>
      <c r="BI246" s="29">
        <f t="shared" si="150"/>
        <v>0</v>
      </c>
      <c r="BJ246" s="29">
        <f t="shared" si="150"/>
        <v>0</v>
      </c>
    </row>
    <row r="247" spans="1:62">
      <c r="A247" s="25" t="s">
        <v>135</v>
      </c>
      <c r="B247" s="25" t="s">
        <v>86</v>
      </c>
      <c r="C247" s="25" t="s">
        <v>82</v>
      </c>
      <c r="D247" s="25" t="s">
        <v>140</v>
      </c>
      <c r="E247" s="25" t="s">
        <v>42</v>
      </c>
      <c r="F247" s="25" t="s">
        <v>43</v>
      </c>
      <c r="G247" s="25" t="s">
        <v>348</v>
      </c>
      <c r="H247" s="25" t="s">
        <v>60</v>
      </c>
      <c r="I247" s="25">
        <v>2021</v>
      </c>
      <c r="J247" s="102">
        <v>1</v>
      </c>
      <c r="K247" s="102">
        <v>0</v>
      </c>
      <c r="L247" s="29">
        <v>0</v>
      </c>
      <c r="M247" s="29">
        <v>0</v>
      </c>
      <c r="N247" s="29">
        <v>0</v>
      </c>
      <c r="O247" s="29">
        <v>0</v>
      </c>
      <c r="P247" s="29">
        <v>0</v>
      </c>
      <c r="Q247" s="29">
        <v>0</v>
      </c>
      <c r="R247" s="29">
        <v>0</v>
      </c>
      <c r="S247" s="29">
        <v>0</v>
      </c>
      <c r="T247" s="29">
        <v>0</v>
      </c>
      <c r="U247" s="29">
        <v>0</v>
      </c>
      <c r="V247" s="29">
        <v>443740.28</v>
      </c>
      <c r="W247" s="29">
        <v>0</v>
      </c>
      <c r="X247" s="29">
        <f t="shared" si="117"/>
        <v>443740.28</v>
      </c>
      <c r="Y247" s="29">
        <f t="shared" si="144"/>
        <v>443740.28</v>
      </c>
      <c r="Z247" s="29">
        <f t="shared" si="149"/>
        <v>0</v>
      </c>
      <c r="AA247" s="29">
        <f t="shared" si="149"/>
        <v>0</v>
      </c>
      <c r="AB247" s="29">
        <f t="shared" si="149"/>
        <v>0</v>
      </c>
      <c r="AC247" s="31">
        <f t="shared" si="118"/>
        <v>0</v>
      </c>
      <c r="AD247" s="31">
        <f t="shared" si="119"/>
        <v>0</v>
      </c>
      <c r="AE247" s="31">
        <f t="shared" si="120"/>
        <v>0</v>
      </c>
      <c r="AF247" s="31">
        <f t="shared" si="121"/>
        <v>0</v>
      </c>
      <c r="AG247" s="31">
        <f t="shared" si="122"/>
        <v>0</v>
      </c>
      <c r="AH247" s="31">
        <f t="shared" si="123"/>
        <v>0</v>
      </c>
      <c r="AI247" s="31">
        <f t="shared" si="124"/>
        <v>0</v>
      </c>
      <c r="AJ247" s="31">
        <f t="shared" si="125"/>
        <v>0</v>
      </c>
      <c r="AK247" s="31">
        <f t="shared" si="126"/>
        <v>0</v>
      </c>
      <c r="AL247" s="31">
        <f t="shared" si="127"/>
        <v>0</v>
      </c>
      <c r="AM247" s="31">
        <f t="shared" si="128"/>
        <v>443740.28</v>
      </c>
      <c r="AN247" s="31">
        <f t="shared" si="129"/>
        <v>0</v>
      </c>
      <c r="AO247" s="31">
        <f t="shared" si="130"/>
        <v>443740.28</v>
      </c>
      <c r="AP247" s="29">
        <f t="shared" si="151"/>
        <v>443740.28</v>
      </c>
      <c r="AQ247" s="29">
        <f t="shared" si="151"/>
        <v>0</v>
      </c>
      <c r="AR247" s="29">
        <f t="shared" si="151"/>
        <v>0</v>
      </c>
      <c r="AS247" s="29">
        <f t="shared" si="145"/>
        <v>0</v>
      </c>
      <c r="AT247" s="31">
        <f t="shared" si="131"/>
        <v>0</v>
      </c>
      <c r="AU247" s="31">
        <f t="shared" si="132"/>
        <v>0</v>
      </c>
      <c r="AV247" s="31">
        <f t="shared" si="133"/>
        <v>0</v>
      </c>
      <c r="AW247" s="31">
        <f t="shared" si="134"/>
        <v>0</v>
      </c>
      <c r="AX247" s="31">
        <f t="shared" si="135"/>
        <v>0</v>
      </c>
      <c r="AY247" s="31">
        <f t="shared" si="136"/>
        <v>0</v>
      </c>
      <c r="AZ247" s="31">
        <f t="shared" si="137"/>
        <v>0</v>
      </c>
      <c r="BA247" s="31">
        <f t="shared" si="138"/>
        <v>0</v>
      </c>
      <c r="BB247" s="31">
        <f t="shared" si="139"/>
        <v>0</v>
      </c>
      <c r="BC247" s="31">
        <f t="shared" si="140"/>
        <v>0</v>
      </c>
      <c r="BD247" s="31">
        <f t="shared" si="141"/>
        <v>0</v>
      </c>
      <c r="BE247" s="31">
        <f t="shared" si="142"/>
        <v>0</v>
      </c>
      <c r="BF247" s="31">
        <f t="shared" si="143"/>
        <v>0</v>
      </c>
      <c r="BG247" s="29">
        <f t="shared" si="150"/>
        <v>0</v>
      </c>
      <c r="BH247" s="29">
        <f t="shared" si="150"/>
        <v>0</v>
      </c>
      <c r="BI247" s="29">
        <f t="shared" si="150"/>
        <v>0</v>
      </c>
      <c r="BJ247" s="29">
        <f t="shared" si="150"/>
        <v>0</v>
      </c>
    </row>
    <row r="248" spans="1:62">
      <c r="A248" s="25" t="s">
        <v>135</v>
      </c>
      <c r="B248" s="25" t="s">
        <v>91</v>
      </c>
      <c r="C248" s="25" t="s">
        <v>91</v>
      </c>
      <c r="D248" s="25" t="s">
        <v>164</v>
      </c>
      <c r="E248" s="25" t="s">
        <v>42</v>
      </c>
      <c r="F248" s="25" t="s">
        <v>46</v>
      </c>
      <c r="G248" s="25" t="s">
        <v>54</v>
      </c>
      <c r="H248" s="25" t="s">
        <v>54</v>
      </c>
      <c r="I248" s="25">
        <v>2021</v>
      </c>
      <c r="J248" s="102">
        <v>0.65539999999999998</v>
      </c>
      <c r="K248" s="102">
        <v>0</v>
      </c>
      <c r="L248" s="29">
        <v>0</v>
      </c>
      <c r="M248" s="29">
        <v>0</v>
      </c>
      <c r="N248" s="29">
        <v>0</v>
      </c>
      <c r="O248" s="29">
        <v>0</v>
      </c>
      <c r="P248" s="29">
        <v>0</v>
      </c>
      <c r="Q248" s="29">
        <v>0</v>
      </c>
      <c r="R248" s="29">
        <v>0</v>
      </c>
      <c r="S248" s="29">
        <v>0</v>
      </c>
      <c r="T248" s="29">
        <v>0</v>
      </c>
      <c r="U248" s="29">
        <v>0</v>
      </c>
      <c r="V248" s="29">
        <v>0.01</v>
      </c>
      <c r="W248" s="29">
        <v>0</v>
      </c>
      <c r="X248" s="29">
        <f t="shared" si="117"/>
        <v>0.01</v>
      </c>
      <c r="Y248" s="29">
        <f t="shared" si="144"/>
        <v>0.01</v>
      </c>
      <c r="Z248" s="29">
        <f t="shared" ref="Z248:AB267" si="152">SUMIF($I248,Z$5,$X248)</f>
        <v>0</v>
      </c>
      <c r="AA248" s="29">
        <f t="shared" si="152"/>
        <v>0</v>
      </c>
      <c r="AB248" s="29">
        <f t="shared" si="152"/>
        <v>0</v>
      </c>
      <c r="AC248" s="31">
        <f t="shared" si="118"/>
        <v>0</v>
      </c>
      <c r="AD248" s="31">
        <f t="shared" si="119"/>
        <v>0</v>
      </c>
      <c r="AE248" s="31">
        <f t="shared" si="120"/>
        <v>0</v>
      </c>
      <c r="AF248" s="31">
        <f t="shared" si="121"/>
        <v>0</v>
      </c>
      <c r="AG248" s="31">
        <f t="shared" si="122"/>
        <v>0</v>
      </c>
      <c r="AH248" s="31">
        <f t="shared" si="123"/>
        <v>0</v>
      </c>
      <c r="AI248" s="31">
        <f t="shared" si="124"/>
        <v>0</v>
      </c>
      <c r="AJ248" s="31">
        <f t="shared" si="125"/>
        <v>0</v>
      </c>
      <c r="AK248" s="31">
        <f t="shared" si="126"/>
        <v>0</v>
      </c>
      <c r="AL248" s="31">
        <f t="shared" si="127"/>
        <v>0</v>
      </c>
      <c r="AM248" s="31">
        <f t="shared" si="128"/>
        <v>6.5539999999999999E-3</v>
      </c>
      <c r="AN248" s="31">
        <f t="shared" si="129"/>
        <v>0</v>
      </c>
      <c r="AO248" s="31">
        <f t="shared" si="130"/>
        <v>6.5539999999999999E-3</v>
      </c>
      <c r="AP248" s="29">
        <f t="shared" si="151"/>
        <v>6.5539999999999999E-3</v>
      </c>
      <c r="AQ248" s="29">
        <f t="shared" si="151"/>
        <v>0</v>
      </c>
      <c r="AR248" s="29">
        <f t="shared" si="151"/>
        <v>0</v>
      </c>
      <c r="AS248" s="29">
        <f t="shared" si="145"/>
        <v>0</v>
      </c>
      <c r="AT248" s="31">
        <f t="shared" si="131"/>
        <v>0</v>
      </c>
      <c r="AU248" s="31">
        <f t="shared" si="132"/>
        <v>0</v>
      </c>
      <c r="AV248" s="31">
        <f t="shared" si="133"/>
        <v>0</v>
      </c>
      <c r="AW248" s="31">
        <f t="shared" si="134"/>
        <v>0</v>
      </c>
      <c r="AX248" s="31">
        <f t="shared" si="135"/>
        <v>0</v>
      </c>
      <c r="AY248" s="31">
        <f t="shared" si="136"/>
        <v>0</v>
      </c>
      <c r="AZ248" s="31">
        <f t="shared" si="137"/>
        <v>0</v>
      </c>
      <c r="BA248" s="31">
        <f t="shared" si="138"/>
        <v>0</v>
      </c>
      <c r="BB248" s="31">
        <f t="shared" si="139"/>
        <v>0</v>
      </c>
      <c r="BC248" s="31">
        <f t="shared" si="140"/>
        <v>0</v>
      </c>
      <c r="BD248" s="31">
        <f t="shared" si="141"/>
        <v>0</v>
      </c>
      <c r="BE248" s="31">
        <f t="shared" si="142"/>
        <v>0</v>
      </c>
      <c r="BF248" s="31">
        <f t="shared" si="143"/>
        <v>0</v>
      </c>
      <c r="BG248" s="29">
        <f t="shared" ref="BG248:BJ267" si="153">SUMIF($I248,BG$5,$BF248)</f>
        <v>0</v>
      </c>
      <c r="BH248" s="29">
        <f t="shared" si="153"/>
        <v>0</v>
      </c>
      <c r="BI248" s="29">
        <f t="shared" si="153"/>
        <v>0</v>
      </c>
      <c r="BJ248" s="29">
        <f t="shared" si="153"/>
        <v>0</v>
      </c>
    </row>
    <row r="249" spans="1:62">
      <c r="A249" s="25" t="s">
        <v>135</v>
      </c>
      <c r="B249" s="25" t="s">
        <v>91</v>
      </c>
      <c r="C249" s="25" t="s">
        <v>91</v>
      </c>
      <c r="D249" s="25" t="s">
        <v>164</v>
      </c>
      <c r="E249" s="25" t="s">
        <v>42</v>
      </c>
      <c r="F249" s="25" t="s">
        <v>46</v>
      </c>
      <c r="G249" s="25" t="s">
        <v>55</v>
      </c>
      <c r="H249" s="25" t="s">
        <v>55</v>
      </c>
      <c r="I249" s="25">
        <v>2021</v>
      </c>
      <c r="J249" s="102">
        <v>0.65539999999999998</v>
      </c>
      <c r="K249" s="102">
        <v>0</v>
      </c>
      <c r="L249" s="29">
        <v>0</v>
      </c>
      <c r="M249" s="29">
        <v>0</v>
      </c>
      <c r="N249" s="29">
        <v>0</v>
      </c>
      <c r="O249" s="29">
        <v>0</v>
      </c>
      <c r="P249" s="29">
        <v>0</v>
      </c>
      <c r="Q249" s="29">
        <v>0</v>
      </c>
      <c r="R249" s="29">
        <v>0</v>
      </c>
      <c r="S249" s="29">
        <v>0</v>
      </c>
      <c r="T249" s="29">
        <v>0</v>
      </c>
      <c r="U249" s="29">
        <v>1951.4099999999999</v>
      </c>
      <c r="V249" s="29">
        <v>9652.6899999999441</v>
      </c>
      <c r="W249" s="29">
        <v>1309727.28</v>
      </c>
      <c r="X249" s="29">
        <f t="shared" si="117"/>
        <v>1321331.3799999999</v>
      </c>
      <c r="Y249" s="29">
        <f t="shared" si="144"/>
        <v>1321331.3799999999</v>
      </c>
      <c r="Z249" s="29">
        <f t="shared" si="152"/>
        <v>0</v>
      </c>
      <c r="AA249" s="29">
        <f t="shared" si="152"/>
        <v>0</v>
      </c>
      <c r="AB249" s="29">
        <f t="shared" si="152"/>
        <v>0</v>
      </c>
      <c r="AC249" s="31">
        <f t="shared" si="118"/>
        <v>0</v>
      </c>
      <c r="AD249" s="31">
        <f t="shared" si="119"/>
        <v>0</v>
      </c>
      <c r="AE249" s="31">
        <f t="shared" si="120"/>
        <v>0</v>
      </c>
      <c r="AF249" s="31">
        <f t="shared" si="121"/>
        <v>0</v>
      </c>
      <c r="AG249" s="31">
        <f t="shared" si="122"/>
        <v>0</v>
      </c>
      <c r="AH249" s="31">
        <f t="shared" si="123"/>
        <v>0</v>
      </c>
      <c r="AI249" s="31">
        <f t="shared" si="124"/>
        <v>0</v>
      </c>
      <c r="AJ249" s="31">
        <f t="shared" si="125"/>
        <v>0</v>
      </c>
      <c r="AK249" s="31">
        <f t="shared" si="126"/>
        <v>0</v>
      </c>
      <c r="AL249" s="31">
        <f t="shared" si="127"/>
        <v>1278.9541139999999</v>
      </c>
      <c r="AM249" s="31">
        <f t="shared" si="128"/>
        <v>6326.3730259999629</v>
      </c>
      <c r="AN249" s="31">
        <f t="shared" si="129"/>
        <v>858395.25931200001</v>
      </c>
      <c r="AO249" s="31">
        <f t="shared" si="130"/>
        <v>866000.58645199996</v>
      </c>
      <c r="AP249" s="29">
        <f t="shared" ref="AP249:AR268" si="154">SUMIF($I249,AP$5,$AO249)</f>
        <v>866000.58645199996</v>
      </c>
      <c r="AQ249" s="29">
        <f t="shared" si="154"/>
        <v>0</v>
      </c>
      <c r="AR249" s="29">
        <f t="shared" si="154"/>
        <v>0</v>
      </c>
      <c r="AS249" s="29">
        <f t="shared" si="145"/>
        <v>0</v>
      </c>
      <c r="AT249" s="31">
        <f t="shared" si="131"/>
        <v>0</v>
      </c>
      <c r="AU249" s="31">
        <f t="shared" si="132"/>
        <v>0</v>
      </c>
      <c r="AV249" s="31">
        <f t="shared" si="133"/>
        <v>0</v>
      </c>
      <c r="AW249" s="31">
        <f t="shared" si="134"/>
        <v>0</v>
      </c>
      <c r="AX249" s="31">
        <f t="shared" si="135"/>
        <v>0</v>
      </c>
      <c r="AY249" s="31">
        <f t="shared" si="136"/>
        <v>0</v>
      </c>
      <c r="AZ249" s="31">
        <f t="shared" si="137"/>
        <v>0</v>
      </c>
      <c r="BA249" s="31">
        <f t="shared" si="138"/>
        <v>0</v>
      </c>
      <c r="BB249" s="31">
        <f t="shared" si="139"/>
        <v>0</v>
      </c>
      <c r="BC249" s="31">
        <f t="shared" si="140"/>
        <v>0</v>
      </c>
      <c r="BD249" s="31">
        <f t="shared" si="141"/>
        <v>0</v>
      </c>
      <c r="BE249" s="31">
        <f t="shared" si="142"/>
        <v>0</v>
      </c>
      <c r="BF249" s="31">
        <f t="shared" si="143"/>
        <v>0</v>
      </c>
      <c r="BG249" s="29">
        <f t="shared" si="153"/>
        <v>0</v>
      </c>
      <c r="BH249" s="29">
        <f t="shared" si="153"/>
        <v>0</v>
      </c>
      <c r="BI249" s="29">
        <f t="shared" si="153"/>
        <v>0</v>
      </c>
      <c r="BJ249" s="29">
        <f t="shared" si="153"/>
        <v>0</v>
      </c>
    </row>
    <row r="250" spans="1:62">
      <c r="A250" s="25" t="s">
        <v>80</v>
      </c>
      <c r="B250" s="25" t="s">
        <v>81</v>
      </c>
      <c r="C250" s="25" t="s">
        <v>82</v>
      </c>
      <c r="D250" s="25" t="s">
        <v>83</v>
      </c>
      <c r="E250" s="25" t="s">
        <v>42</v>
      </c>
      <c r="F250" s="25" t="s">
        <v>43</v>
      </c>
      <c r="G250" s="25" t="s">
        <v>54</v>
      </c>
      <c r="H250" s="25" t="s">
        <v>54</v>
      </c>
      <c r="I250" s="25">
        <v>2021</v>
      </c>
      <c r="J250" s="102">
        <v>1</v>
      </c>
      <c r="K250" s="102">
        <v>0</v>
      </c>
      <c r="L250" s="29">
        <v>0</v>
      </c>
      <c r="M250" s="29">
        <v>0</v>
      </c>
      <c r="N250" s="29">
        <v>0</v>
      </c>
      <c r="O250" s="29">
        <v>0</v>
      </c>
      <c r="P250" s="29">
        <v>0</v>
      </c>
      <c r="Q250" s="29">
        <v>0</v>
      </c>
      <c r="R250" s="29">
        <v>0</v>
      </c>
      <c r="S250" s="29">
        <v>0</v>
      </c>
      <c r="T250" s="29">
        <v>0</v>
      </c>
      <c r="U250" s="29">
        <v>1753.54</v>
      </c>
      <c r="V250" s="29">
        <v>2787.66</v>
      </c>
      <c r="W250" s="29">
        <v>8227.7000000000007</v>
      </c>
      <c r="X250" s="29">
        <f t="shared" si="117"/>
        <v>12768.900000000001</v>
      </c>
      <c r="Y250" s="29">
        <f t="shared" si="144"/>
        <v>12768.900000000001</v>
      </c>
      <c r="Z250" s="29">
        <f t="shared" si="152"/>
        <v>0</v>
      </c>
      <c r="AA250" s="29">
        <f t="shared" si="152"/>
        <v>0</v>
      </c>
      <c r="AB250" s="29">
        <f t="shared" si="152"/>
        <v>0</v>
      </c>
      <c r="AC250" s="31">
        <f t="shared" si="118"/>
        <v>0</v>
      </c>
      <c r="AD250" s="31">
        <f t="shared" si="119"/>
        <v>0</v>
      </c>
      <c r="AE250" s="31">
        <f t="shared" si="120"/>
        <v>0</v>
      </c>
      <c r="AF250" s="31">
        <f t="shared" si="121"/>
        <v>0</v>
      </c>
      <c r="AG250" s="31">
        <f t="shared" si="122"/>
        <v>0</v>
      </c>
      <c r="AH250" s="31">
        <f t="shared" si="123"/>
        <v>0</v>
      </c>
      <c r="AI250" s="31">
        <f t="shared" si="124"/>
        <v>0</v>
      </c>
      <c r="AJ250" s="31">
        <f t="shared" si="125"/>
        <v>0</v>
      </c>
      <c r="AK250" s="31">
        <f t="shared" si="126"/>
        <v>0</v>
      </c>
      <c r="AL250" s="31">
        <f t="shared" si="127"/>
        <v>1753.54</v>
      </c>
      <c r="AM250" s="31">
        <f t="shared" si="128"/>
        <v>2787.66</v>
      </c>
      <c r="AN250" s="31">
        <f t="shared" si="129"/>
        <v>8227.7000000000007</v>
      </c>
      <c r="AO250" s="31">
        <f t="shared" si="130"/>
        <v>12768.900000000001</v>
      </c>
      <c r="AP250" s="29">
        <f t="shared" si="154"/>
        <v>12768.900000000001</v>
      </c>
      <c r="AQ250" s="29">
        <f t="shared" si="154"/>
        <v>0</v>
      </c>
      <c r="AR250" s="29">
        <f t="shared" si="154"/>
        <v>0</v>
      </c>
      <c r="AS250" s="29">
        <f t="shared" si="145"/>
        <v>0</v>
      </c>
      <c r="AT250" s="31">
        <f t="shared" si="131"/>
        <v>0</v>
      </c>
      <c r="AU250" s="31">
        <f t="shared" si="132"/>
        <v>0</v>
      </c>
      <c r="AV250" s="31">
        <f t="shared" si="133"/>
        <v>0</v>
      </c>
      <c r="AW250" s="31">
        <f t="shared" si="134"/>
        <v>0</v>
      </c>
      <c r="AX250" s="31">
        <f t="shared" si="135"/>
        <v>0</v>
      </c>
      <c r="AY250" s="31">
        <f t="shared" si="136"/>
        <v>0</v>
      </c>
      <c r="AZ250" s="31">
        <f t="shared" si="137"/>
        <v>0</v>
      </c>
      <c r="BA250" s="31">
        <f t="shared" si="138"/>
        <v>0</v>
      </c>
      <c r="BB250" s="31">
        <f t="shared" si="139"/>
        <v>0</v>
      </c>
      <c r="BC250" s="31">
        <f t="shared" si="140"/>
        <v>0</v>
      </c>
      <c r="BD250" s="31">
        <f t="shared" si="141"/>
        <v>0</v>
      </c>
      <c r="BE250" s="31">
        <f t="shared" si="142"/>
        <v>0</v>
      </c>
      <c r="BF250" s="31">
        <f t="shared" si="143"/>
        <v>0</v>
      </c>
      <c r="BG250" s="29">
        <f t="shared" si="153"/>
        <v>0</v>
      </c>
      <c r="BH250" s="29">
        <f t="shared" si="153"/>
        <v>0</v>
      </c>
      <c r="BI250" s="29">
        <f t="shared" si="153"/>
        <v>0</v>
      </c>
      <c r="BJ250" s="29">
        <f t="shared" si="153"/>
        <v>0</v>
      </c>
    </row>
    <row r="251" spans="1:62">
      <c r="A251" s="25" t="s">
        <v>80</v>
      </c>
      <c r="B251" s="25" t="s">
        <v>81</v>
      </c>
      <c r="C251" s="25" t="s">
        <v>82</v>
      </c>
      <c r="D251" s="25" t="s">
        <v>83</v>
      </c>
      <c r="E251" s="25" t="s">
        <v>42</v>
      </c>
      <c r="F251" s="25" t="s">
        <v>49</v>
      </c>
      <c r="G251" s="25" t="s">
        <v>54</v>
      </c>
      <c r="H251" s="25" t="s">
        <v>54</v>
      </c>
      <c r="I251" s="25">
        <v>2021</v>
      </c>
      <c r="J251" s="102">
        <v>0</v>
      </c>
      <c r="K251" s="102">
        <v>0</v>
      </c>
      <c r="L251" s="29">
        <v>0</v>
      </c>
      <c r="M251" s="29">
        <v>0</v>
      </c>
      <c r="N251" s="29">
        <v>0</v>
      </c>
      <c r="O251" s="29">
        <v>0</v>
      </c>
      <c r="P251" s="29">
        <v>0</v>
      </c>
      <c r="Q251" s="29">
        <v>0</v>
      </c>
      <c r="R251" s="29">
        <v>0</v>
      </c>
      <c r="S251" s="29">
        <v>0</v>
      </c>
      <c r="T251" s="29">
        <v>0</v>
      </c>
      <c r="U251" s="29">
        <v>4896.6099999999997</v>
      </c>
      <c r="V251" s="29">
        <v>6191.4</v>
      </c>
      <c r="W251" s="29">
        <v>12280.28</v>
      </c>
      <c r="X251" s="29">
        <f t="shared" si="117"/>
        <v>23368.29</v>
      </c>
      <c r="Y251" s="29">
        <f t="shared" si="144"/>
        <v>23368.29</v>
      </c>
      <c r="Z251" s="29">
        <f t="shared" si="152"/>
        <v>0</v>
      </c>
      <c r="AA251" s="29">
        <f t="shared" si="152"/>
        <v>0</v>
      </c>
      <c r="AB251" s="29">
        <f t="shared" si="152"/>
        <v>0</v>
      </c>
      <c r="AC251" s="31">
        <f t="shared" si="118"/>
        <v>0</v>
      </c>
      <c r="AD251" s="31">
        <f t="shared" si="119"/>
        <v>0</v>
      </c>
      <c r="AE251" s="31">
        <f t="shared" si="120"/>
        <v>0</v>
      </c>
      <c r="AF251" s="31">
        <f t="shared" si="121"/>
        <v>0</v>
      </c>
      <c r="AG251" s="31">
        <f t="shared" si="122"/>
        <v>0</v>
      </c>
      <c r="AH251" s="31">
        <f t="shared" si="123"/>
        <v>0</v>
      </c>
      <c r="AI251" s="31">
        <f t="shared" si="124"/>
        <v>0</v>
      </c>
      <c r="AJ251" s="31">
        <f t="shared" si="125"/>
        <v>0</v>
      </c>
      <c r="AK251" s="31">
        <f t="shared" si="126"/>
        <v>0</v>
      </c>
      <c r="AL251" s="31">
        <f t="shared" si="127"/>
        <v>0</v>
      </c>
      <c r="AM251" s="31">
        <f t="shared" si="128"/>
        <v>0</v>
      </c>
      <c r="AN251" s="31">
        <f t="shared" si="129"/>
        <v>0</v>
      </c>
      <c r="AO251" s="31">
        <f t="shared" si="130"/>
        <v>0</v>
      </c>
      <c r="AP251" s="29">
        <f t="shared" si="154"/>
        <v>0</v>
      </c>
      <c r="AQ251" s="29">
        <f t="shared" si="154"/>
        <v>0</v>
      </c>
      <c r="AR251" s="29">
        <f t="shared" si="154"/>
        <v>0</v>
      </c>
      <c r="AS251" s="29">
        <f t="shared" si="145"/>
        <v>0</v>
      </c>
      <c r="AT251" s="31">
        <f t="shared" si="131"/>
        <v>0</v>
      </c>
      <c r="AU251" s="31">
        <f t="shared" si="132"/>
        <v>0</v>
      </c>
      <c r="AV251" s="31">
        <f t="shared" si="133"/>
        <v>0</v>
      </c>
      <c r="AW251" s="31">
        <f t="shared" si="134"/>
        <v>0</v>
      </c>
      <c r="AX251" s="31">
        <f t="shared" si="135"/>
        <v>0</v>
      </c>
      <c r="AY251" s="31">
        <f t="shared" si="136"/>
        <v>0</v>
      </c>
      <c r="AZ251" s="31">
        <f t="shared" si="137"/>
        <v>0</v>
      </c>
      <c r="BA251" s="31">
        <f t="shared" si="138"/>
        <v>0</v>
      </c>
      <c r="BB251" s="31">
        <f t="shared" si="139"/>
        <v>0</v>
      </c>
      <c r="BC251" s="31">
        <f t="shared" si="140"/>
        <v>0</v>
      </c>
      <c r="BD251" s="31">
        <f t="shared" si="141"/>
        <v>0</v>
      </c>
      <c r="BE251" s="31">
        <f t="shared" si="142"/>
        <v>0</v>
      </c>
      <c r="BF251" s="31">
        <f t="shared" si="143"/>
        <v>0</v>
      </c>
      <c r="BG251" s="29">
        <f t="shared" si="153"/>
        <v>0</v>
      </c>
      <c r="BH251" s="29">
        <f t="shared" si="153"/>
        <v>0</v>
      </c>
      <c r="BI251" s="29">
        <f t="shared" si="153"/>
        <v>0</v>
      </c>
      <c r="BJ251" s="29">
        <f t="shared" si="153"/>
        <v>0</v>
      </c>
    </row>
    <row r="252" spans="1:62">
      <c r="A252" s="25" t="s">
        <v>80</v>
      </c>
      <c r="B252" s="25" t="s">
        <v>81</v>
      </c>
      <c r="C252" s="25" t="s">
        <v>82</v>
      </c>
      <c r="D252" s="25" t="s">
        <v>83</v>
      </c>
      <c r="E252" s="25" t="s">
        <v>44</v>
      </c>
      <c r="F252" s="25" t="s">
        <v>45</v>
      </c>
      <c r="G252" s="25" t="s">
        <v>54</v>
      </c>
      <c r="H252" s="25" t="s">
        <v>54</v>
      </c>
      <c r="I252" s="25">
        <v>2021</v>
      </c>
      <c r="J252" s="102">
        <v>0.47784834680000005</v>
      </c>
      <c r="K252" s="102">
        <v>0.15089759249999998</v>
      </c>
      <c r="L252" s="29">
        <v>0</v>
      </c>
      <c r="M252" s="29">
        <v>0</v>
      </c>
      <c r="N252" s="29">
        <v>0</v>
      </c>
      <c r="O252" s="29">
        <v>0</v>
      </c>
      <c r="P252" s="29">
        <v>0</v>
      </c>
      <c r="Q252" s="29">
        <v>0</v>
      </c>
      <c r="R252" s="29">
        <v>0</v>
      </c>
      <c r="S252" s="29">
        <v>0</v>
      </c>
      <c r="T252" s="29">
        <v>0</v>
      </c>
      <c r="U252" s="29">
        <v>0</v>
      </c>
      <c r="V252" s="29">
        <v>80952.23</v>
      </c>
      <c r="W252" s="29">
        <v>2472.1799999999998</v>
      </c>
      <c r="X252" s="29">
        <f t="shared" si="117"/>
        <v>83424.409999999989</v>
      </c>
      <c r="Y252" s="29">
        <f t="shared" si="144"/>
        <v>83424.409999999989</v>
      </c>
      <c r="Z252" s="29">
        <f t="shared" si="152"/>
        <v>0</v>
      </c>
      <c r="AA252" s="29">
        <f t="shared" si="152"/>
        <v>0</v>
      </c>
      <c r="AB252" s="29">
        <f t="shared" si="152"/>
        <v>0</v>
      </c>
      <c r="AC252" s="31">
        <f t="shared" si="118"/>
        <v>0</v>
      </c>
      <c r="AD252" s="31">
        <f t="shared" si="119"/>
        <v>0</v>
      </c>
      <c r="AE252" s="31">
        <f t="shared" si="120"/>
        <v>0</v>
      </c>
      <c r="AF252" s="31">
        <f t="shared" si="121"/>
        <v>0</v>
      </c>
      <c r="AG252" s="31">
        <f t="shared" si="122"/>
        <v>0</v>
      </c>
      <c r="AH252" s="31">
        <f t="shared" si="123"/>
        <v>0</v>
      </c>
      <c r="AI252" s="31">
        <f t="shared" si="124"/>
        <v>0</v>
      </c>
      <c r="AJ252" s="31">
        <f t="shared" si="125"/>
        <v>0</v>
      </c>
      <c r="AK252" s="31">
        <f t="shared" si="126"/>
        <v>0</v>
      </c>
      <c r="AL252" s="31">
        <f t="shared" si="127"/>
        <v>0</v>
      </c>
      <c r="AM252" s="31">
        <f t="shared" si="128"/>
        <v>38682.889275273366</v>
      </c>
      <c r="AN252" s="31">
        <f t="shared" si="129"/>
        <v>1181.3271259920241</v>
      </c>
      <c r="AO252" s="31">
        <f t="shared" si="130"/>
        <v>39864.216401265388</v>
      </c>
      <c r="AP252" s="29">
        <f t="shared" si="154"/>
        <v>39864.216401265388</v>
      </c>
      <c r="AQ252" s="29">
        <f t="shared" si="154"/>
        <v>0</v>
      </c>
      <c r="AR252" s="29">
        <f t="shared" si="154"/>
        <v>0</v>
      </c>
      <c r="AS252" s="29">
        <f t="shared" si="145"/>
        <v>0</v>
      </c>
      <c r="AT252" s="31">
        <f t="shared" si="131"/>
        <v>0</v>
      </c>
      <c r="AU252" s="31">
        <f t="shared" si="132"/>
        <v>0</v>
      </c>
      <c r="AV252" s="31">
        <f t="shared" si="133"/>
        <v>0</v>
      </c>
      <c r="AW252" s="31">
        <f t="shared" si="134"/>
        <v>0</v>
      </c>
      <c r="AX252" s="31">
        <f t="shared" si="135"/>
        <v>0</v>
      </c>
      <c r="AY252" s="31">
        <f t="shared" si="136"/>
        <v>0</v>
      </c>
      <c r="AZ252" s="31">
        <f t="shared" si="137"/>
        <v>0</v>
      </c>
      <c r="BA252" s="31">
        <f t="shared" si="138"/>
        <v>0</v>
      </c>
      <c r="BB252" s="31">
        <f t="shared" si="139"/>
        <v>0</v>
      </c>
      <c r="BC252" s="31">
        <f t="shared" si="140"/>
        <v>0</v>
      </c>
      <c r="BD252" s="31">
        <f t="shared" si="141"/>
        <v>12215.496614506274</v>
      </c>
      <c r="BE252" s="31">
        <f t="shared" si="142"/>
        <v>373.04601022664991</v>
      </c>
      <c r="BF252" s="31">
        <f t="shared" si="143"/>
        <v>12588.542624732923</v>
      </c>
      <c r="BG252" s="29">
        <f t="shared" si="153"/>
        <v>12588.542624732923</v>
      </c>
      <c r="BH252" s="29">
        <f t="shared" si="153"/>
        <v>0</v>
      </c>
      <c r="BI252" s="29">
        <f t="shared" si="153"/>
        <v>0</v>
      </c>
      <c r="BJ252" s="29">
        <f t="shared" si="153"/>
        <v>0</v>
      </c>
    </row>
    <row r="253" spans="1:62">
      <c r="A253" s="25" t="s">
        <v>80</v>
      </c>
      <c r="B253" s="25" t="s">
        <v>81</v>
      </c>
      <c r="C253" s="25" t="s">
        <v>82</v>
      </c>
      <c r="D253" s="25" t="s">
        <v>83</v>
      </c>
      <c r="E253" s="25" t="s">
        <v>42</v>
      </c>
      <c r="F253" s="25" t="s">
        <v>46</v>
      </c>
      <c r="G253" s="25" t="s">
        <v>55</v>
      </c>
      <c r="H253" s="25" t="s">
        <v>55</v>
      </c>
      <c r="I253" s="25">
        <v>2021</v>
      </c>
      <c r="J253" s="102">
        <v>0.65539999999999998</v>
      </c>
      <c r="K253" s="102">
        <v>0</v>
      </c>
      <c r="L253" s="29">
        <v>0</v>
      </c>
      <c r="M253" s="29">
        <v>0</v>
      </c>
      <c r="N253" s="29">
        <v>0</v>
      </c>
      <c r="O253" s="29">
        <v>0</v>
      </c>
      <c r="P253" s="29">
        <v>0</v>
      </c>
      <c r="Q253" s="29">
        <v>0</v>
      </c>
      <c r="R253" s="29">
        <v>0</v>
      </c>
      <c r="S253" s="29">
        <v>0</v>
      </c>
      <c r="T253" s="29">
        <v>0</v>
      </c>
      <c r="U253" s="29">
        <v>61263.24</v>
      </c>
      <c r="V253" s="29">
        <v>266746.46999999997</v>
      </c>
      <c r="W253" s="29">
        <v>721505.56</v>
      </c>
      <c r="X253" s="29">
        <f t="shared" si="117"/>
        <v>1049515.27</v>
      </c>
      <c r="Y253" s="29">
        <f t="shared" si="144"/>
        <v>1049515.27</v>
      </c>
      <c r="Z253" s="29">
        <f t="shared" si="152"/>
        <v>0</v>
      </c>
      <c r="AA253" s="29">
        <f t="shared" si="152"/>
        <v>0</v>
      </c>
      <c r="AB253" s="29">
        <f t="shared" si="152"/>
        <v>0</v>
      </c>
      <c r="AC253" s="31">
        <f t="shared" si="118"/>
        <v>0</v>
      </c>
      <c r="AD253" s="31">
        <f t="shared" si="119"/>
        <v>0</v>
      </c>
      <c r="AE253" s="31">
        <f t="shared" si="120"/>
        <v>0</v>
      </c>
      <c r="AF253" s="31">
        <f t="shared" si="121"/>
        <v>0</v>
      </c>
      <c r="AG253" s="31">
        <f t="shared" si="122"/>
        <v>0</v>
      </c>
      <c r="AH253" s="31">
        <f t="shared" si="123"/>
        <v>0</v>
      </c>
      <c r="AI253" s="31">
        <f t="shared" si="124"/>
        <v>0</v>
      </c>
      <c r="AJ253" s="31">
        <f t="shared" si="125"/>
        <v>0</v>
      </c>
      <c r="AK253" s="31">
        <f t="shared" si="126"/>
        <v>0</v>
      </c>
      <c r="AL253" s="31">
        <f t="shared" si="127"/>
        <v>40151.927495999997</v>
      </c>
      <c r="AM253" s="31">
        <f t="shared" si="128"/>
        <v>174825.63643799999</v>
      </c>
      <c r="AN253" s="31">
        <f t="shared" si="129"/>
        <v>472874.74402400001</v>
      </c>
      <c r="AO253" s="31">
        <f t="shared" si="130"/>
        <v>687852.30795799999</v>
      </c>
      <c r="AP253" s="29">
        <f t="shared" si="154"/>
        <v>687852.30795799999</v>
      </c>
      <c r="AQ253" s="29">
        <f t="shared" si="154"/>
        <v>0</v>
      </c>
      <c r="AR253" s="29">
        <f t="shared" si="154"/>
        <v>0</v>
      </c>
      <c r="AS253" s="29">
        <f t="shared" si="145"/>
        <v>0</v>
      </c>
      <c r="AT253" s="31">
        <f t="shared" si="131"/>
        <v>0</v>
      </c>
      <c r="AU253" s="31">
        <f t="shared" si="132"/>
        <v>0</v>
      </c>
      <c r="AV253" s="31">
        <f t="shared" si="133"/>
        <v>0</v>
      </c>
      <c r="AW253" s="31">
        <f t="shared" si="134"/>
        <v>0</v>
      </c>
      <c r="AX253" s="31">
        <f t="shared" si="135"/>
        <v>0</v>
      </c>
      <c r="AY253" s="31">
        <f t="shared" si="136"/>
        <v>0</v>
      </c>
      <c r="AZ253" s="31">
        <f t="shared" si="137"/>
        <v>0</v>
      </c>
      <c r="BA253" s="31">
        <f t="shared" si="138"/>
        <v>0</v>
      </c>
      <c r="BB253" s="31">
        <f t="shared" si="139"/>
        <v>0</v>
      </c>
      <c r="BC253" s="31">
        <f t="shared" si="140"/>
        <v>0</v>
      </c>
      <c r="BD253" s="31">
        <f t="shared" si="141"/>
        <v>0</v>
      </c>
      <c r="BE253" s="31">
        <f t="shared" si="142"/>
        <v>0</v>
      </c>
      <c r="BF253" s="31">
        <f t="shared" si="143"/>
        <v>0</v>
      </c>
      <c r="BG253" s="29">
        <f t="shared" si="153"/>
        <v>0</v>
      </c>
      <c r="BH253" s="29">
        <f t="shared" si="153"/>
        <v>0</v>
      </c>
      <c r="BI253" s="29">
        <f t="shared" si="153"/>
        <v>0</v>
      </c>
      <c r="BJ253" s="29">
        <f t="shared" si="153"/>
        <v>0</v>
      </c>
    </row>
    <row r="254" spans="1:62">
      <c r="A254" s="25" t="s">
        <v>80</v>
      </c>
      <c r="B254" s="25" t="s">
        <v>81</v>
      </c>
      <c r="C254" s="25" t="s">
        <v>82</v>
      </c>
      <c r="D254" s="25" t="s">
        <v>83</v>
      </c>
      <c r="E254" s="25" t="s">
        <v>42</v>
      </c>
      <c r="F254" s="25" t="s">
        <v>43</v>
      </c>
      <c r="G254" s="25" t="s">
        <v>61</v>
      </c>
      <c r="H254" s="25" t="s">
        <v>61</v>
      </c>
      <c r="I254" s="25">
        <v>2021</v>
      </c>
      <c r="J254" s="102">
        <v>1</v>
      </c>
      <c r="K254" s="102">
        <v>0</v>
      </c>
      <c r="L254" s="29">
        <v>0</v>
      </c>
      <c r="M254" s="29">
        <v>0</v>
      </c>
      <c r="N254" s="29">
        <v>0</v>
      </c>
      <c r="O254" s="29">
        <v>0</v>
      </c>
      <c r="P254" s="29">
        <v>0</v>
      </c>
      <c r="Q254" s="29">
        <v>0</v>
      </c>
      <c r="R254" s="29">
        <v>0</v>
      </c>
      <c r="S254" s="29">
        <v>0</v>
      </c>
      <c r="T254" s="29">
        <v>0</v>
      </c>
      <c r="U254" s="29">
        <v>484259.82</v>
      </c>
      <c r="V254" s="29">
        <v>325880.94</v>
      </c>
      <c r="W254" s="29">
        <v>709011.3899999999</v>
      </c>
      <c r="X254" s="29">
        <f t="shared" si="117"/>
        <v>1519152.15</v>
      </c>
      <c r="Y254" s="29">
        <f t="shared" si="144"/>
        <v>1519152.15</v>
      </c>
      <c r="Z254" s="29">
        <f t="shared" si="152"/>
        <v>0</v>
      </c>
      <c r="AA254" s="29">
        <f t="shared" si="152"/>
        <v>0</v>
      </c>
      <c r="AB254" s="29">
        <f t="shared" si="152"/>
        <v>0</v>
      </c>
      <c r="AC254" s="31">
        <f t="shared" si="118"/>
        <v>0</v>
      </c>
      <c r="AD254" s="31">
        <f t="shared" si="119"/>
        <v>0</v>
      </c>
      <c r="AE254" s="31">
        <f t="shared" si="120"/>
        <v>0</v>
      </c>
      <c r="AF254" s="31">
        <f t="shared" si="121"/>
        <v>0</v>
      </c>
      <c r="AG254" s="31">
        <f t="shared" si="122"/>
        <v>0</v>
      </c>
      <c r="AH254" s="31">
        <f t="shared" si="123"/>
        <v>0</v>
      </c>
      <c r="AI254" s="31">
        <f t="shared" si="124"/>
        <v>0</v>
      </c>
      <c r="AJ254" s="31">
        <f t="shared" si="125"/>
        <v>0</v>
      </c>
      <c r="AK254" s="31">
        <f t="shared" si="126"/>
        <v>0</v>
      </c>
      <c r="AL254" s="31">
        <f t="shared" si="127"/>
        <v>484259.82</v>
      </c>
      <c r="AM254" s="31">
        <f t="shared" si="128"/>
        <v>325880.94</v>
      </c>
      <c r="AN254" s="31">
        <f t="shared" si="129"/>
        <v>709011.3899999999</v>
      </c>
      <c r="AO254" s="31">
        <f t="shared" si="130"/>
        <v>1519152.15</v>
      </c>
      <c r="AP254" s="29">
        <f t="shared" si="154"/>
        <v>1519152.15</v>
      </c>
      <c r="AQ254" s="29">
        <f t="shared" si="154"/>
        <v>0</v>
      </c>
      <c r="AR254" s="29">
        <f t="shared" si="154"/>
        <v>0</v>
      </c>
      <c r="AS254" s="29">
        <f t="shared" si="145"/>
        <v>0</v>
      </c>
      <c r="AT254" s="31">
        <f t="shared" si="131"/>
        <v>0</v>
      </c>
      <c r="AU254" s="31">
        <f t="shared" si="132"/>
        <v>0</v>
      </c>
      <c r="AV254" s="31">
        <f t="shared" si="133"/>
        <v>0</v>
      </c>
      <c r="AW254" s="31">
        <f t="shared" si="134"/>
        <v>0</v>
      </c>
      <c r="AX254" s="31">
        <f t="shared" si="135"/>
        <v>0</v>
      </c>
      <c r="AY254" s="31">
        <f t="shared" si="136"/>
        <v>0</v>
      </c>
      <c r="AZ254" s="31">
        <f t="shared" si="137"/>
        <v>0</v>
      </c>
      <c r="BA254" s="31">
        <f t="shared" si="138"/>
        <v>0</v>
      </c>
      <c r="BB254" s="31">
        <f t="shared" si="139"/>
        <v>0</v>
      </c>
      <c r="BC254" s="31">
        <f t="shared" si="140"/>
        <v>0</v>
      </c>
      <c r="BD254" s="31">
        <f t="shared" si="141"/>
        <v>0</v>
      </c>
      <c r="BE254" s="31">
        <f t="shared" si="142"/>
        <v>0</v>
      </c>
      <c r="BF254" s="31">
        <f t="shared" si="143"/>
        <v>0</v>
      </c>
      <c r="BG254" s="29">
        <f t="shared" si="153"/>
        <v>0</v>
      </c>
      <c r="BH254" s="29">
        <f t="shared" si="153"/>
        <v>0</v>
      </c>
      <c r="BI254" s="29">
        <f t="shared" si="153"/>
        <v>0</v>
      </c>
      <c r="BJ254" s="29">
        <f t="shared" si="153"/>
        <v>0</v>
      </c>
    </row>
    <row r="255" spans="1:62">
      <c r="A255" s="25" t="s">
        <v>80</v>
      </c>
      <c r="B255" s="25" t="s">
        <v>81</v>
      </c>
      <c r="C255" s="25" t="s">
        <v>82</v>
      </c>
      <c r="D255" s="25" t="s">
        <v>83</v>
      </c>
      <c r="E255" s="25" t="s">
        <v>42</v>
      </c>
      <c r="F255" s="25" t="s">
        <v>49</v>
      </c>
      <c r="G255" s="25" t="s">
        <v>61</v>
      </c>
      <c r="H255" s="25" t="s">
        <v>61</v>
      </c>
      <c r="I255" s="25">
        <v>2021</v>
      </c>
      <c r="J255" s="102">
        <v>0</v>
      </c>
      <c r="K255" s="102">
        <v>0</v>
      </c>
      <c r="L255" s="29">
        <v>0</v>
      </c>
      <c r="M255" s="29">
        <v>0</v>
      </c>
      <c r="N255" s="29">
        <v>0</v>
      </c>
      <c r="O255" s="29">
        <v>0</v>
      </c>
      <c r="P255" s="29">
        <v>0</v>
      </c>
      <c r="Q255" s="29">
        <v>0</v>
      </c>
      <c r="R255" s="29">
        <v>0</v>
      </c>
      <c r="S255" s="29">
        <v>0</v>
      </c>
      <c r="T255" s="29">
        <v>0</v>
      </c>
      <c r="U255" s="29">
        <v>558452.35</v>
      </c>
      <c r="V255" s="29">
        <v>1278291.17</v>
      </c>
      <c r="W255" s="29">
        <v>1108397.83</v>
      </c>
      <c r="X255" s="29">
        <f t="shared" si="117"/>
        <v>2945141.35</v>
      </c>
      <c r="Y255" s="29">
        <f t="shared" si="144"/>
        <v>2945141.35</v>
      </c>
      <c r="Z255" s="29">
        <f t="shared" si="152"/>
        <v>0</v>
      </c>
      <c r="AA255" s="29">
        <f t="shared" si="152"/>
        <v>0</v>
      </c>
      <c r="AB255" s="29">
        <f t="shared" si="152"/>
        <v>0</v>
      </c>
      <c r="AC255" s="31">
        <f t="shared" si="118"/>
        <v>0</v>
      </c>
      <c r="AD255" s="31">
        <f t="shared" si="119"/>
        <v>0</v>
      </c>
      <c r="AE255" s="31">
        <f t="shared" si="120"/>
        <v>0</v>
      </c>
      <c r="AF255" s="31">
        <f t="shared" si="121"/>
        <v>0</v>
      </c>
      <c r="AG255" s="31">
        <f t="shared" si="122"/>
        <v>0</v>
      </c>
      <c r="AH255" s="31">
        <f t="shared" si="123"/>
        <v>0</v>
      </c>
      <c r="AI255" s="31">
        <f t="shared" si="124"/>
        <v>0</v>
      </c>
      <c r="AJ255" s="31">
        <f t="shared" si="125"/>
        <v>0</v>
      </c>
      <c r="AK255" s="31">
        <f t="shared" si="126"/>
        <v>0</v>
      </c>
      <c r="AL255" s="31">
        <f t="shared" si="127"/>
        <v>0</v>
      </c>
      <c r="AM255" s="31">
        <f t="shared" si="128"/>
        <v>0</v>
      </c>
      <c r="AN255" s="31">
        <f t="shared" si="129"/>
        <v>0</v>
      </c>
      <c r="AO255" s="31">
        <f t="shared" si="130"/>
        <v>0</v>
      </c>
      <c r="AP255" s="29">
        <f t="shared" si="154"/>
        <v>0</v>
      </c>
      <c r="AQ255" s="29">
        <f t="shared" si="154"/>
        <v>0</v>
      </c>
      <c r="AR255" s="29">
        <f t="shared" si="154"/>
        <v>0</v>
      </c>
      <c r="AS255" s="29">
        <f t="shared" si="145"/>
        <v>0</v>
      </c>
      <c r="AT255" s="31">
        <f t="shared" si="131"/>
        <v>0</v>
      </c>
      <c r="AU255" s="31">
        <f t="shared" si="132"/>
        <v>0</v>
      </c>
      <c r="AV255" s="31">
        <f t="shared" si="133"/>
        <v>0</v>
      </c>
      <c r="AW255" s="31">
        <f t="shared" si="134"/>
        <v>0</v>
      </c>
      <c r="AX255" s="31">
        <f t="shared" si="135"/>
        <v>0</v>
      </c>
      <c r="AY255" s="31">
        <f t="shared" si="136"/>
        <v>0</v>
      </c>
      <c r="AZ255" s="31">
        <f t="shared" si="137"/>
        <v>0</v>
      </c>
      <c r="BA255" s="31">
        <f t="shared" si="138"/>
        <v>0</v>
      </c>
      <c r="BB255" s="31">
        <f t="shared" si="139"/>
        <v>0</v>
      </c>
      <c r="BC255" s="31">
        <f t="shared" si="140"/>
        <v>0</v>
      </c>
      <c r="BD255" s="31">
        <f t="shared" si="141"/>
        <v>0</v>
      </c>
      <c r="BE255" s="31">
        <f t="shared" si="142"/>
        <v>0</v>
      </c>
      <c r="BF255" s="31">
        <f t="shared" si="143"/>
        <v>0</v>
      </c>
      <c r="BG255" s="29">
        <f t="shared" si="153"/>
        <v>0</v>
      </c>
      <c r="BH255" s="29">
        <f t="shared" si="153"/>
        <v>0</v>
      </c>
      <c r="BI255" s="29">
        <f t="shared" si="153"/>
        <v>0</v>
      </c>
      <c r="BJ255" s="29">
        <f t="shared" si="153"/>
        <v>0</v>
      </c>
    </row>
    <row r="256" spans="1:62">
      <c r="A256" s="25" t="s">
        <v>135</v>
      </c>
      <c r="B256" s="25" t="s">
        <v>95</v>
      </c>
      <c r="C256" s="25" t="s">
        <v>102</v>
      </c>
      <c r="D256" s="25" t="s">
        <v>177</v>
      </c>
      <c r="E256" s="25" t="s">
        <v>42</v>
      </c>
      <c r="F256" s="25" t="s">
        <v>43</v>
      </c>
      <c r="G256" s="25" t="s">
        <v>61</v>
      </c>
      <c r="H256" s="25" t="s">
        <v>61</v>
      </c>
      <c r="I256" s="25">
        <v>2021</v>
      </c>
      <c r="J256" s="102">
        <v>1</v>
      </c>
      <c r="K256" s="102">
        <v>0</v>
      </c>
      <c r="L256" s="29">
        <v>0</v>
      </c>
      <c r="M256" s="29">
        <v>0</v>
      </c>
      <c r="N256" s="29">
        <v>0</v>
      </c>
      <c r="O256" s="29">
        <v>0</v>
      </c>
      <c r="P256" s="29">
        <v>0</v>
      </c>
      <c r="Q256" s="29">
        <v>0</v>
      </c>
      <c r="R256" s="29">
        <v>0</v>
      </c>
      <c r="S256" s="29">
        <v>0</v>
      </c>
      <c r="T256" s="29">
        <v>0</v>
      </c>
      <c r="U256" s="29">
        <v>276960.25999999989</v>
      </c>
      <c r="V256" s="29">
        <v>451136.58999999991</v>
      </c>
      <c r="W256" s="29">
        <v>541274.17000000027</v>
      </c>
      <c r="X256" s="29">
        <f t="shared" si="117"/>
        <v>1269371.02</v>
      </c>
      <c r="Y256" s="29">
        <f t="shared" si="144"/>
        <v>1269371.02</v>
      </c>
      <c r="Z256" s="29">
        <f t="shared" si="152"/>
        <v>0</v>
      </c>
      <c r="AA256" s="29">
        <f t="shared" si="152"/>
        <v>0</v>
      </c>
      <c r="AB256" s="29">
        <f t="shared" si="152"/>
        <v>0</v>
      </c>
      <c r="AC256" s="31">
        <f t="shared" si="118"/>
        <v>0</v>
      </c>
      <c r="AD256" s="31">
        <f t="shared" si="119"/>
        <v>0</v>
      </c>
      <c r="AE256" s="31">
        <f t="shared" si="120"/>
        <v>0</v>
      </c>
      <c r="AF256" s="31">
        <f t="shared" si="121"/>
        <v>0</v>
      </c>
      <c r="AG256" s="31">
        <f t="shared" si="122"/>
        <v>0</v>
      </c>
      <c r="AH256" s="31">
        <f t="shared" si="123"/>
        <v>0</v>
      </c>
      <c r="AI256" s="31">
        <f t="shared" si="124"/>
        <v>0</v>
      </c>
      <c r="AJ256" s="31">
        <f t="shared" si="125"/>
        <v>0</v>
      </c>
      <c r="AK256" s="31">
        <f t="shared" si="126"/>
        <v>0</v>
      </c>
      <c r="AL256" s="31">
        <f t="shared" si="127"/>
        <v>276960.25999999989</v>
      </c>
      <c r="AM256" s="31">
        <f t="shared" si="128"/>
        <v>451136.58999999991</v>
      </c>
      <c r="AN256" s="31">
        <f t="shared" si="129"/>
        <v>541274.17000000027</v>
      </c>
      <c r="AO256" s="31">
        <f t="shared" si="130"/>
        <v>1269371.02</v>
      </c>
      <c r="AP256" s="29">
        <f t="shared" si="154"/>
        <v>1269371.02</v>
      </c>
      <c r="AQ256" s="29">
        <f t="shared" si="154"/>
        <v>0</v>
      </c>
      <c r="AR256" s="29">
        <f t="shared" si="154"/>
        <v>0</v>
      </c>
      <c r="AS256" s="29">
        <f t="shared" si="145"/>
        <v>0</v>
      </c>
      <c r="AT256" s="31">
        <f t="shared" si="131"/>
        <v>0</v>
      </c>
      <c r="AU256" s="31">
        <f t="shared" si="132"/>
        <v>0</v>
      </c>
      <c r="AV256" s="31">
        <f t="shared" si="133"/>
        <v>0</v>
      </c>
      <c r="AW256" s="31">
        <f t="shared" si="134"/>
        <v>0</v>
      </c>
      <c r="AX256" s="31">
        <f t="shared" si="135"/>
        <v>0</v>
      </c>
      <c r="AY256" s="31">
        <f t="shared" si="136"/>
        <v>0</v>
      </c>
      <c r="AZ256" s="31">
        <f t="shared" si="137"/>
        <v>0</v>
      </c>
      <c r="BA256" s="31">
        <f t="shared" si="138"/>
        <v>0</v>
      </c>
      <c r="BB256" s="31">
        <f t="shared" si="139"/>
        <v>0</v>
      </c>
      <c r="BC256" s="31">
        <f t="shared" si="140"/>
        <v>0</v>
      </c>
      <c r="BD256" s="31">
        <f t="shared" si="141"/>
        <v>0</v>
      </c>
      <c r="BE256" s="31">
        <f t="shared" si="142"/>
        <v>0</v>
      </c>
      <c r="BF256" s="31">
        <f t="shared" si="143"/>
        <v>0</v>
      </c>
      <c r="BG256" s="29">
        <f t="shared" si="153"/>
        <v>0</v>
      </c>
      <c r="BH256" s="29">
        <f t="shared" si="153"/>
        <v>0</v>
      </c>
      <c r="BI256" s="29">
        <f t="shared" si="153"/>
        <v>0</v>
      </c>
      <c r="BJ256" s="29">
        <f t="shared" si="153"/>
        <v>0</v>
      </c>
    </row>
    <row r="257" spans="1:62">
      <c r="A257" s="25" t="s">
        <v>135</v>
      </c>
      <c r="B257" s="25" t="s">
        <v>95</v>
      </c>
      <c r="C257" s="25" t="s">
        <v>102</v>
      </c>
      <c r="D257" s="25" t="s">
        <v>177</v>
      </c>
      <c r="E257" s="25" t="s">
        <v>42</v>
      </c>
      <c r="F257" s="25" t="s">
        <v>49</v>
      </c>
      <c r="G257" s="25" t="s">
        <v>61</v>
      </c>
      <c r="H257" s="25" t="s">
        <v>61</v>
      </c>
      <c r="I257" s="25">
        <v>2021</v>
      </c>
      <c r="J257" s="102">
        <v>0</v>
      </c>
      <c r="K257" s="102">
        <v>0</v>
      </c>
      <c r="L257" s="29">
        <v>0</v>
      </c>
      <c r="M257" s="29">
        <v>0</v>
      </c>
      <c r="N257" s="29">
        <v>0</v>
      </c>
      <c r="O257" s="29">
        <v>0</v>
      </c>
      <c r="P257" s="29">
        <v>0</v>
      </c>
      <c r="Q257" s="29">
        <v>0</v>
      </c>
      <c r="R257" s="29">
        <v>0</v>
      </c>
      <c r="S257" s="29">
        <v>0</v>
      </c>
      <c r="T257" s="29">
        <v>0</v>
      </c>
      <c r="U257" s="29">
        <v>440722.4</v>
      </c>
      <c r="V257" s="29">
        <v>859598.94</v>
      </c>
      <c r="W257" s="29">
        <v>1018743.6499999999</v>
      </c>
      <c r="X257" s="29">
        <f t="shared" si="117"/>
        <v>2319064.9899999998</v>
      </c>
      <c r="Y257" s="29">
        <f t="shared" si="144"/>
        <v>2319064.9899999998</v>
      </c>
      <c r="Z257" s="29">
        <f t="shared" si="152"/>
        <v>0</v>
      </c>
      <c r="AA257" s="29">
        <f t="shared" si="152"/>
        <v>0</v>
      </c>
      <c r="AB257" s="29">
        <f t="shared" si="152"/>
        <v>0</v>
      </c>
      <c r="AC257" s="31">
        <f t="shared" si="118"/>
        <v>0</v>
      </c>
      <c r="AD257" s="31">
        <f t="shared" si="119"/>
        <v>0</v>
      </c>
      <c r="AE257" s="31">
        <f t="shared" si="120"/>
        <v>0</v>
      </c>
      <c r="AF257" s="31">
        <f t="shared" si="121"/>
        <v>0</v>
      </c>
      <c r="AG257" s="31">
        <f t="shared" si="122"/>
        <v>0</v>
      </c>
      <c r="AH257" s="31">
        <f t="shared" si="123"/>
        <v>0</v>
      </c>
      <c r="AI257" s="31">
        <f t="shared" si="124"/>
        <v>0</v>
      </c>
      <c r="AJ257" s="31">
        <f t="shared" si="125"/>
        <v>0</v>
      </c>
      <c r="AK257" s="31">
        <f t="shared" si="126"/>
        <v>0</v>
      </c>
      <c r="AL257" s="31">
        <f t="shared" si="127"/>
        <v>0</v>
      </c>
      <c r="AM257" s="31">
        <f t="shared" si="128"/>
        <v>0</v>
      </c>
      <c r="AN257" s="31">
        <f t="shared" si="129"/>
        <v>0</v>
      </c>
      <c r="AO257" s="31">
        <f t="shared" si="130"/>
        <v>0</v>
      </c>
      <c r="AP257" s="29">
        <f t="shared" si="154"/>
        <v>0</v>
      </c>
      <c r="AQ257" s="29">
        <f t="shared" si="154"/>
        <v>0</v>
      </c>
      <c r="AR257" s="29">
        <f t="shared" si="154"/>
        <v>0</v>
      </c>
      <c r="AS257" s="29">
        <f t="shared" si="145"/>
        <v>0</v>
      </c>
      <c r="AT257" s="31">
        <f t="shared" si="131"/>
        <v>0</v>
      </c>
      <c r="AU257" s="31">
        <f t="shared" si="132"/>
        <v>0</v>
      </c>
      <c r="AV257" s="31">
        <f t="shared" si="133"/>
        <v>0</v>
      </c>
      <c r="AW257" s="31">
        <f t="shared" si="134"/>
        <v>0</v>
      </c>
      <c r="AX257" s="31">
        <f t="shared" si="135"/>
        <v>0</v>
      </c>
      <c r="AY257" s="31">
        <f t="shared" si="136"/>
        <v>0</v>
      </c>
      <c r="AZ257" s="31">
        <f t="shared" si="137"/>
        <v>0</v>
      </c>
      <c r="BA257" s="31">
        <f t="shared" si="138"/>
        <v>0</v>
      </c>
      <c r="BB257" s="31">
        <f t="shared" si="139"/>
        <v>0</v>
      </c>
      <c r="BC257" s="31">
        <f t="shared" si="140"/>
        <v>0</v>
      </c>
      <c r="BD257" s="31">
        <f t="shared" si="141"/>
        <v>0</v>
      </c>
      <c r="BE257" s="31">
        <f t="shared" si="142"/>
        <v>0</v>
      </c>
      <c r="BF257" s="31">
        <f t="shared" si="143"/>
        <v>0</v>
      </c>
      <c r="BG257" s="29">
        <f t="shared" si="153"/>
        <v>0</v>
      </c>
      <c r="BH257" s="29">
        <f t="shared" si="153"/>
        <v>0</v>
      </c>
      <c r="BI257" s="29">
        <f t="shared" si="153"/>
        <v>0</v>
      </c>
      <c r="BJ257" s="29">
        <f t="shared" si="153"/>
        <v>0</v>
      </c>
    </row>
    <row r="258" spans="1:62">
      <c r="A258" s="25" t="s">
        <v>135</v>
      </c>
      <c r="B258" s="25" t="s">
        <v>91</v>
      </c>
      <c r="C258" s="25" t="s">
        <v>91</v>
      </c>
      <c r="D258" s="25" t="s">
        <v>165</v>
      </c>
      <c r="E258" s="25" t="s">
        <v>42</v>
      </c>
      <c r="F258" s="25" t="s">
        <v>43</v>
      </c>
      <c r="G258" s="25" t="s">
        <v>61</v>
      </c>
      <c r="H258" s="25" t="s">
        <v>61</v>
      </c>
      <c r="I258" s="25">
        <v>2021</v>
      </c>
      <c r="J258" s="102">
        <v>1</v>
      </c>
      <c r="K258" s="102">
        <v>0</v>
      </c>
      <c r="L258" s="29">
        <v>0</v>
      </c>
      <c r="M258" s="29">
        <v>0</v>
      </c>
      <c r="N258" s="29">
        <v>0</v>
      </c>
      <c r="O258" s="29">
        <v>0</v>
      </c>
      <c r="P258" s="29">
        <v>0</v>
      </c>
      <c r="Q258" s="29">
        <v>0</v>
      </c>
      <c r="R258" s="29">
        <v>0</v>
      </c>
      <c r="S258" s="29">
        <v>0</v>
      </c>
      <c r="T258" s="29">
        <v>0</v>
      </c>
      <c r="U258" s="29">
        <v>18741.199999999993</v>
      </c>
      <c r="V258" s="29">
        <v>97172.010000000009</v>
      </c>
      <c r="W258" s="29">
        <v>85679.37</v>
      </c>
      <c r="X258" s="29">
        <f t="shared" si="117"/>
        <v>201592.58000000002</v>
      </c>
      <c r="Y258" s="29">
        <f t="shared" si="144"/>
        <v>201592.58000000002</v>
      </c>
      <c r="Z258" s="29">
        <f t="shared" si="152"/>
        <v>0</v>
      </c>
      <c r="AA258" s="29">
        <f t="shared" si="152"/>
        <v>0</v>
      </c>
      <c r="AB258" s="29">
        <f t="shared" si="152"/>
        <v>0</v>
      </c>
      <c r="AC258" s="31">
        <f t="shared" si="118"/>
        <v>0</v>
      </c>
      <c r="AD258" s="31">
        <f t="shared" si="119"/>
        <v>0</v>
      </c>
      <c r="AE258" s="31">
        <f t="shared" si="120"/>
        <v>0</v>
      </c>
      <c r="AF258" s="31">
        <f t="shared" si="121"/>
        <v>0</v>
      </c>
      <c r="AG258" s="31">
        <f t="shared" si="122"/>
        <v>0</v>
      </c>
      <c r="AH258" s="31">
        <f t="shared" si="123"/>
        <v>0</v>
      </c>
      <c r="AI258" s="31">
        <f t="shared" si="124"/>
        <v>0</v>
      </c>
      <c r="AJ258" s="31">
        <f t="shared" si="125"/>
        <v>0</v>
      </c>
      <c r="AK258" s="31">
        <f t="shared" si="126"/>
        <v>0</v>
      </c>
      <c r="AL258" s="31">
        <f t="shared" si="127"/>
        <v>18741.199999999993</v>
      </c>
      <c r="AM258" s="31">
        <f t="shared" si="128"/>
        <v>97172.010000000009</v>
      </c>
      <c r="AN258" s="31">
        <f t="shared" si="129"/>
        <v>85679.37</v>
      </c>
      <c r="AO258" s="31">
        <f t="shared" si="130"/>
        <v>201592.58000000002</v>
      </c>
      <c r="AP258" s="29">
        <f t="shared" si="154"/>
        <v>201592.58000000002</v>
      </c>
      <c r="AQ258" s="29">
        <f t="shared" si="154"/>
        <v>0</v>
      </c>
      <c r="AR258" s="29">
        <f t="shared" si="154"/>
        <v>0</v>
      </c>
      <c r="AS258" s="29">
        <f t="shared" si="145"/>
        <v>0</v>
      </c>
      <c r="AT258" s="31">
        <f t="shared" si="131"/>
        <v>0</v>
      </c>
      <c r="AU258" s="31">
        <f t="shared" si="132"/>
        <v>0</v>
      </c>
      <c r="AV258" s="31">
        <f t="shared" si="133"/>
        <v>0</v>
      </c>
      <c r="AW258" s="31">
        <f t="shared" si="134"/>
        <v>0</v>
      </c>
      <c r="AX258" s="31">
        <f t="shared" si="135"/>
        <v>0</v>
      </c>
      <c r="AY258" s="31">
        <f t="shared" si="136"/>
        <v>0</v>
      </c>
      <c r="AZ258" s="31">
        <f t="shared" si="137"/>
        <v>0</v>
      </c>
      <c r="BA258" s="31">
        <f t="shared" si="138"/>
        <v>0</v>
      </c>
      <c r="BB258" s="31">
        <f t="shared" si="139"/>
        <v>0</v>
      </c>
      <c r="BC258" s="31">
        <f t="shared" si="140"/>
        <v>0</v>
      </c>
      <c r="BD258" s="31">
        <f t="shared" si="141"/>
        <v>0</v>
      </c>
      <c r="BE258" s="31">
        <f t="shared" si="142"/>
        <v>0</v>
      </c>
      <c r="BF258" s="31">
        <f t="shared" si="143"/>
        <v>0</v>
      </c>
      <c r="BG258" s="29">
        <f t="shared" si="153"/>
        <v>0</v>
      </c>
      <c r="BH258" s="29">
        <f t="shared" si="153"/>
        <v>0</v>
      </c>
      <c r="BI258" s="29">
        <f t="shared" si="153"/>
        <v>0</v>
      </c>
      <c r="BJ258" s="29">
        <f t="shared" si="153"/>
        <v>0</v>
      </c>
    </row>
    <row r="259" spans="1:62">
      <c r="A259" s="25" t="s">
        <v>135</v>
      </c>
      <c r="B259" s="25" t="s">
        <v>91</v>
      </c>
      <c r="C259" s="25" t="s">
        <v>91</v>
      </c>
      <c r="D259" s="25" t="s">
        <v>144</v>
      </c>
      <c r="E259" s="25" t="s">
        <v>44</v>
      </c>
      <c r="F259" s="25" t="s">
        <v>45</v>
      </c>
      <c r="G259" s="25" t="s">
        <v>54</v>
      </c>
      <c r="H259" s="25" t="s">
        <v>54</v>
      </c>
      <c r="I259" s="25">
        <v>2022</v>
      </c>
      <c r="J259" s="102">
        <v>0.47784834680000005</v>
      </c>
      <c r="K259" s="102">
        <v>0.15089759249999998</v>
      </c>
      <c r="L259" s="29">
        <v>0</v>
      </c>
      <c r="M259" s="29">
        <v>0</v>
      </c>
      <c r="N259" s="29">
        <v>0</v>
      </c>
      <c r="O259" s="29">
        <v>0</v>
      </c>
      <c r="P259" s="29">
        <v>0</v>
      </c>
      <c r="Q259" s="29">
        <v>40544.660000000003</v>
      </c>
      <c r="R259" s="29">
        <v>0</v>
      </c>
      <c r="S259" s="29">
        <v>0</v>
      </c>
      <c r="T259" s="29">
        <v>0</v>
      </c>
      <c r="U259" s="29">
        <v>0</v>
      </c>
      <c r="V259" s="29">
        <v>0</v>
      </c>
      <c r="W259" s="29">
        <v>0</v>
      </c>
      <c r="X259" s="29">
        <f t="shared" si="117"/>
        <v>40544.660000000003</v>
      </c>
      <c r="Y259" s="29">
        <f t="shared" si="144"/>
        <v>0</v>
      </c>
      <c r="Z259" s="29">
        <f t="shared" si="152"/>
        <v>40544.660000000003</v>
      </c>
      <c r="AA259" s="29">
        <f t="shared" si="152"/>
        <v>0</v>
      </c>
      <c r="AB259" s="29">
        <f t="shared" si="152"/>
        <v>0</v>
      </c>
      <c r="AC259" s="31">
        <f t="shared" si="118"/>
        <v>0</v>
      </c>
      <c r="AD259" s="31">
        <f t="shared" si="119"/>
        <v>0</v>
      </c>
      <c r="AE259" s="31">
        <f t="shared" si="120"/>
        <v>0</v>
      </c>
      <c r="AF259" s="31">
        <f t="shared" si="121"/>
        <v>0</v>
      </c>
      <c r="AG259" s="31">
        <f t="shared" si="122"/>
        <v>0</v>
      </c>
      <c r="AH259" s="31">
        <f t="shared" si="123"/>
        <v>19374.198752568092</v>
      </c>
      <c r="AI259" s="31">
        <f t="shared" si="124"/>
        <v>0</v>
      </c>
      <c r="AJ259" s="31">
        <f t="shared" si="125"/>
        <v>0</v>
      </c>
      <c r="AK259" s="31">
        <f t="shared" si="126"/>
        <v>0</v>
      </c>
      <c r="AL259" s="31">
        <f t="shared" si="127"/>
        <v>0</v>
      </c>
      <c r="AM259" s="31">
        <f t="shared" si="128"/>
        <v>0</v>
      </c>
      <c r="AN259" s="31">
        <f t="shared" si="129"/>
        <v>0</v>
      </c>
      <c r="AO259" s="31">
        <f t="shared" si="130"/>
        <v>19374.198752568092</v>
      </c>
      <c r="AP259" s="29">
        <f t="shared" si="154"/>
        <v>0</v>
      </c>
      <c r="AQ259" s="29">
        <f t="shared" si="154"/>
        <v>19374.198752568092</v>
      </c>
      <c r="AR259" s="29">
        <f t="shared" si="154"/>
        <v>0</v>
      </c>
      <c r="AS259" s="29">
        <f t="shared" si="145"/>
        <v>0</v>
      </c>
      <c r="AT259" s="31">
        <f t="shared" si="131"/>
        <v>0</v>
      </c>
      <c r="AU259" s="31">
        <f t="shared" si="132"/>
        <v>0</v>
      </c>
      <c r="AV259" s="31">
        <f t="shared" si="133"/>
        <v>0</v>
      </c>
      <c r="AW259" s="31">
        <f t="shared" si="134"/>
        <v>0</v>
      </c>
      <c r="AX259" s="31">
        <f t="shared" si="135"/>
        <v>0</v>
      </c>
      <c r="AY259" s="31">
        <f t="shared" si="136"/>
        <v>6118.09158273105</v>
      </c>
      <c r="AZ259" s="31">
        <f t="shared" si="137"/>
        <v>0</v>
      </c>
      <c r="BA259" s="31">
        <f t="shared" si="138"/>
        <v>0</v>
      </c>
      <c r="BB259" s="31">
        <f t="shared" si="139"/>
        <v>0</v>
      </c>
      <c r="BC259" s="31">
        <f t="shared" si="140"/>
        <v>0</v>
      </c>
      <c r="BD259" s="31">
        <f t="shared" si="141"/>
        <v>0</v>
      </c>
      <c r="BE259" s="31">
        <f t="shared" si="142"/>
        <v>0</v>
      </c>
      <c r="BF259" s="31">
        <f t="shared" si="143"/>
        <v>6118.09158273105</v>
      </c>
      <c r="BG259" s="29">
        <f t="shared" si="153"/>
        <v>0</v>
      </c>
      <c r="BH259" s="29">
        <f t="shared" si="153"/>
        <v>6118.09158273105</v>
      </c>
      <c r="BI259" s="29">
        <f t="shared" si="153"/>
        <v>0</v>
      </c>
      <c r="BJ259" s="29">
        <f t="shared" si="153"/>
        <v>0</v>
      </c>
    </row>
    <row r="260" spans="1:62">
      <c r="A260" s="25" t="s">
        <v>85</v>
      </c>
      <c r="B260" s="25" t="s">
        <v>101</v>
      </c>
      <c r="C260" s="25" t="s">
        <v>102</v>
      </c>
      <c r="D260" s="25" t="s">
        <v>103</v>
      </c>
      <c r="E260" s="25" t="s">
        <v>44</v>
      </c>
      <c r="F260" s="25" t="s">
        <v>45</v>
      </c>
      <c r="G260" s="25" t="s">
        <v>348</v>
      </c>
      <c r="H260" s="25" t="s">
        <v>84</v>
      </c>
      <c r="I260" s="103">
        <v>2022</v>
      </c>
      <c r="J260" s="101">
        <v>0.47784834680000005</v>
      </c>
      <c r="K260" s="101">
        <v>0.15089759249999998</v>
      </c>
      <c r="L260" s="29">
        <v>-182587.84</v>
      </c>
      <c r="M260" s="29">
        <v>62399.28</v>
      </c>
      <c r="N260" s="29">
        <v>168276.79</v>
      </c>
      <c r="O260" s="29">
        <v>2922.61</v>
      </c>
      <c r="P260" s="29">
        <v>913.18</v>
      </c>
      <c r="Q260" s="29">
        <v>670.64000000001397</v>
      </c>
      <c r="R260" s="29">
        <v>-1153994.26</v>
      </c>
      <c r="S260" s="29">
        <v>15070.62</v>
      </c>
      <c r="T260" s="29">
        <v>10135.91</v>
      </c>
      <c r="U260" s="29">
        <v>9955.06</v>
      </c>
      <c r="V260" s="29">
        <v>289890.19</v>
      </c>
      <c r="W260" s="29">
        <v>658208.86</v>
      </c>
      <c r="X260" s="29">
        <f t="shared" si="117"/>
        <v>-118138.96000000008</v>
      </c>
      <c r="Y260" s="29">
        <f t="shared" si="144"/>
        <v>0</v>
      </c>
      <c r="Z260" s="29">
        <f t="shared" si="152"/>
        <v>-118138.96000000008</v>
      </c>
      <c r="AA260" s="29">
        <f t="shared" si="152"/>
        <v>0</v>
      </c>
      <c r="AB260" s="29">
        <f t="shared" si="152"/>
        <v>0</v>
      </c>
      <c r="AC260" s="31">
        <f t="shared" si="118"/>
        <v>-87249.297489782912</v>
      </c>
      <c r="AD260" s="31">
        <f t="shared" si="119"/>
        <v>29817.392789510308</v>
      </c>
      <c r="AE260" s="31">
        <f t="shared" si="120"/>
        <v>80410.78590631079</v>
      </c>
      <c r="AF260" s="31">
        <f t="shared" si="121"/>
        <v>1396.5643568411481</v>
      </c>
      <c r="AG260" s="31">
        <f t="shared" si="122"/>
        <v>436.36155333082399</v>
      </c>
      <c r="AH260" s="31">
        <f t="shared" si="123"/>
        <v>320.46421529795873</v>
      </c>
      <c r="AI260" s="31">
        <f t="shared" si="124"/>
        <v>-551434.2493576894</v>
      </c>
      <c r="AJ260" s="31">
        <f t="shared" si="125"/>
        <v>7201.4708522510173</v>
      </c>
      <c r="AK260" s="31">
        <f t="shared" si="126"/>
        <v>4843.4278368135883</v>
      </c>
      <c r="AL260" s="31">
        <f t="shared" si="127"/>
        <v>4757.0089632948084</v>
      </c>
      <c r="AM260" s="31">
        <f t="shared" si="128"/>
        <v>138523.5480450379</v>
      </c>
      <c r="AN260" s="31">
        <f t="shared" si="129"/>
        <v>314524.01560011267</v>
      </c>
      <c r="AO260" s="31">
        <f t="shared" si="130"/>
        <v>-56452.506728671258</v>
      </c>
      <c r="AP260" s="29">
        <f t="shared" si="154"/>
        <v>0</v>
      </c>
      <c r="AQ260" s="29">
        <f t="shared" si="154"/>
        <v>-56452.506728671258</v>
      </c>
      <c r="AR260" s="29">
        <f t="shared" si="154"/>
        <v>0</v>
      </c>
      <c r="AS260" s="29">
        <f t="shared" si="145"/>
        <v>0</v>
      </c>
      <c r="AT260" s="31">
        <f t="shared" si="131"/>
        <v>-27552.065475775198</v>
      </c>
      <c r="AU260" s="31">
        <f t="shared" si="132"/>
        <v>9415.9011257333987</v>
      </c>
      <c r="AV260" s="31">
        <f t="shared" si="133"/>
        <v>25392.562484628073</v>
      </c>
      <c r="AW260" s="31">
        <f t="shared" si="134"/>
        <v>441.01481281642498</v>
      </c>
      <c r="AX260" s="31">
        <f t="shared" si="135"/>
        <v>137.79666351914997</v>
      </c>
      <c r="AY260" s="31">
        <f t="shared" si="136"/>
        <v>101.1979614342021</v>
      </c>
      <c r="AZ260" s="31">
        <f t="shared" si="137"/>
        <v>-174134.95559281902</v>
      </c>
      <c r="BA260" s="31">
        <f t="shared" si="138"/>
        <v>2274.1202754823498</v>
      </c>
      <c r="BB260" s="31">
        <f t="shared" si="139"/>
        <v>1529.4844167966749</v>
      </c>
      <c r="BC260" s="31">
        <f t="shared" si="140"/>
        <v>1502.1945871930498</v>
      </c>
      <c r="BD260" s="31">
        <f t="shared" si="141"/>
        <v>43743.731760367569</v>
      </c>
      <c r="BE260" s="31">
        <f t="shared" si="142"/>
        <v>99322.132336169539</v>
      </c>
      <c r="BF260" s="31">
        <f t="shared" si="143"/>
        <v>-17826.884644453763</v>
      </c>
      <c r="BG260" s="29">
        <f t="shared" si="153"/>
        <v>0</v>
      </c>
      <c r="BH260" s="29">
        <f t="shared" si="153"/>
        <v>-17826.884644453763</v>
      </c>
      <c r="BI260" s="29">
        <f t="shared" si="153"/>
        <v>0</v>
      </c>
      <c r="BJ260" s="29">
        <f t="shared" si="153"/>
        <v>0</v>
      </c>
    </row>
    <row r="261" spans="1:62">
      <c r="A261" s="25" t="s">
        <v>85</v>
      </c>
      <c r="B261" s="25" t="s">
        <v>101</v>
      </c>
      <c r="C261" s="25" t="s">
        <v>102</v>
      </c>
      <c r="D261" s="25" t="s">
        <v>103</v>
      </c>
      <c r="E261" s="25" t="s">
        <v>44</v>
      </c>
      <c r="F261" s="25" t="s">
        <v>45</v>
      </c>
      <c r="G261" s="25" t="s">
        <v>90</v>
      </c>
      <c r="H261" s="25" t="s">
        <v>90</v>
      </c>
      <c r="I261" s="25">
        <v>2022</v>
      </c>
      <c r="J261" s="102">
        <v>0.47784834680000005</v>
      </c>
      <c r="K261" s="102">
        <v>0.15089759249999998</v>
      </c>
      <c r="L261" s="29">
        <v>-3508.12</v>
      </c>
      <c r="M261" s="29">
        <v>1277.52</v>
      </c>
      <c r="N261" s="29">
        <v>3511.66</v>
      </c>
      <c r="O261" s="29">
        <v>60.98</v>
      </c>
      <c r="P261" s="29">
        <v>19.059999999999999</v>
      </c>
      <c r="Q261" s="29">
        <v>14</v>
      </c>
      <c r="R261" s="29">
        <v>-15881.940000000002</v>
      </c>
      <c r="S261" s="29">
        <v>0</v>
      </c>
      <c r="T261" s="29">
        <v>0</v>
      </c>
      <c r="U261" s="29">
        <v>0</v>
      </c>
      <c r="V261" s="29">
        <v>0</v>
      </c>
      <c r="W261" s="29">
        <v>0</v>
      </c>
      <c r="X261" s="29">
        <f t="shared" si="117"/>
        <v>-14506.840000000002</v>
      </c>
      <c r="Y261" s="29">
        <f t="shared" si="144"/>
        <v>0</v>
      </c>
      <c r="Z261" s="29">
        <f t="shared" si="152"/>
        <v>-14506.840000000002</v>
      </c>
      <c r="AA261" s="29">
        <f t="shared" si="152"/>
        <v>0</v>
      </c>
      <c r="AB261" s="29">
        <f t="shared" si="152"/>
        <v>0</v>
      </c>
      <c r="AC261" s="31">
        <f t="shared" si="118"/>
        <v>-1676.349342376016</v>
      </c>
      <c r="AD261" s="31">
        <f t="shared" si="119"/>
        <v>610.46082000393608</v>
      </c>
      <c r="AE261" s="31">
        <f t="shared" si="120"/>
        <v>1678.0409255236882</v>
      </c>
      <c r="AF261" s="31">
        <f t="shared" si="121"/>
        <v>29.139192187864001</v>
      </c>
      <c r="AG261" s="31">
        <f t="shared" si="122"/>
        <v>9.1077894900080008</v>
      </c>
      <c r="AH261" s="31">
        <f t="shared" si="123"/>
        <v>6.6898768552000005</v>
      </c>
      <c r="AI261" s="31">
        <f t="shared" si="124"/>
        <v>-7589.1587729767934</v>
      </c>
      <c r="AJ261" s="31">
        <f t="shared" si="125"/>
        <v>0</v>
      </c>
      <c r="AK261" s="31">
        <f t="shared" si="126"/>
        <v>0</v>
      </c>
      <c r="AL261" s="31">
        <f t="shared" si="127"/>
        <v>0</v>
      </c>
      <c r="AM261" s="31">
        <f t="shared" si="128"/>
        <v>0</v>
      </c>
      <c r="AN261" s="31">
        <f t="shared" si="129"/>
        <v>0</v>
      </c>
      <c r="AO261" s="31">
        <f t="shared" si="130"/>
        <v>-6932.069511292113</v>
      </c>
      <c r="AP261" s="29">
        <f t="shared" si="154"/>
        <v>0</v>
      </c>
      <c r="AQ261" s="29">
        <f t="shared" si="154"/>
        <v>-6932.069511292113</v>
      </c>
      <c r="AR261" s="29">
        <f t="shared" si="154"/>
        <v>0</v>
      </c>
      <c r="AS261" s="29">
        <f t="shared" si="145"/>
        <v>0</v>
      </c>
      <c r="AT261" s="31">
        <f t="shared" si="131"/>
        <v>-529.36686220109993</v>
      </c>
      <c r="AU261" s="31">
        <f t="shared" si="132"/>
        <v>192.77469237059998</v>
      </c>
      <c r="AV261" s="31">
        <f t="shared" si="133"/>
        <v>529.90103967854986</v>
      </c>
      <c r="AW261" s="31">
        <f t="shared" si="134"/>
        <v>9.2017351906499982</v>
      </c>
      <c r="AX261" s="31">
        <f t="shared" si="135"/>
        <v>2.8761081130499995</v>
      </c>
      <c r="AY261" s="31">
        <f t="shared" si="136"/>
        <v>2.1125662949999997</v>
      </c>
      <c r="AZ261" s="31">
        <f t="shared" si="137"/>
        <v>-2396.5465102294502</v>
      </c>
      <c r="BA261" s="31">
        <f t="shared" si="138"/>
        <v>0</v>
      </c>
      <c r="BB261" s="31">
        <f t="shared" si="139"/>
        <v>0</v>
      </c>
      <c r="BC261" s="31">
        <f t="shared" si="140"/>
        <v>0</v>
      </c>
      <c r="BD261" s="31">
        <f t="shared" si="141"/>
        <v>0</v>
      </c>
      <c r="BE261" s="31">
        <f t="shared" si="142"/>
        <v>0</v>
      </c>
      <c r="BF261" s="31">
        <f t="shared" si="143"/>
        <v>-2189.0472307827004</v>
      </c>
      <c r="BG261" s="29">
        <f t="shared" si="153"/>
        <v>0</v>
      </c>
      <c r="BH261" s="29">
        <f t="shared" si="153"/>
        <v>-2189.0472307827004</v>
      </c>
      <c r="BI261" s="29">
        <f t="shared" si="153"/>
        <v>0</v>
      </c>
      <c r="BJ261" s="29">
        <f t="shared" si="153"/>
        <v>0</v>
      </c>
    </row>
    <row r="262" spans="1:62">
      <c r="A262" s="25" t="s">
        <v>85</v>
      </c>
      <c r="B262" s="25" t="s">
        <v>101</v>
      </c>
      <c r="C262" s="25" t="s">
        <v>102</v>
      </c>
      <c r="D262" s="25" t="s">
        <v>103</v>
      </c>
      <c r="E262" s="25" t="s">
        <v>44</v>
      </c>
      <c r="F262" s="25" t="s">
        <v>45</v>
      </c>
      <c r="G262" s="25" t="s">
        <v>301</v>
      </c>
      <c r="H262" s="25" t="s">
        <v>84</v>
      </c>
      <c r="I262" s="25">
        <v>2022</v>
      </c>
      <c r="J262" s="102">
        <v>0.47784834680000005</v>
      </c>
      <c r="K262" s="102">
        <v>0.15089759249999998</v>
      </c>
      <c r="L262" s="29">
        <v>0</v>
      </c>
      <c r="M262" s="29">
        <v>0</v>
      </c>
      <c r="N262" s="29">
        <v>0</v>
      </c>
      <c r="O262" s="29">
        <v>0</v>
      </c>
      <c r="P262" s="29">
        <v>0</v>
      </c>
      <c r="Q262" s="29">
        <v>0</v>
      </c>
      <c r="R262" s="29">
        <v>1620001.11</v>
      </c>
      <c r="S262" s="29">
        <v>0</v>
      </c>
      <c r="T262" s="29">
        <v>0</v>
      </c>
      <c r="U262" s="29">
        <v>0</v>
      </c>
      <c r="V262" s="29">
        <v>0</v>
      </c>
      <c r="W262" s="29">
        <v>0</v>
      </c>
      <c r="X262" s="29">
        <f t="shared" si="117"/>
        <v>1620001.11</v>
      </c>
      <c r="Y262" s="29">
        <f t="shared" si="144"/>
        <v>0</v>
      </c>
      <c r="Z262" s="29">
        <f t="shared" si="152"/>
        <v>1620001.11</v>
      </c>
      <c r="AA262" s="29">
        <f t="shared" si="152"/>
        <v>0</v>
      </c>
      <c r="AB262" s="29">
        <f t="shared" si="152"/>
        <v>0</v>
      </c>
      <c r="AC262" s="31">
        <f t="shared" si="118"/>
        <v>0</v>
      </c>
      <c r="AD262" s="31">
        <f t="shared" si="119"/>
        <v>0</v>
      </c>
      <c r="AE262" s="31">
        <f t="shared" si="120"/>
        <v>0</v>
      </c>
      <c r="AF262" s="31">
        <f t="shared" si="121"/>
        <v>0</v>
      </c>
      <c r="AG262" s="31">
        <f t="shared" si="122"/>
        <v>0</v>
      </c>
      <c r="AH262" s="31">
        <f t="shared" si="123"/>
        <v>0</v>
      </c>
      <c r="AI262" s="31">
        <f t="shared" si="124"/>
        <v>774114.85222766502</v>
      </c>
      <c r="AJ262" s="31">
        <f t="shared" si="125"/>
        <v>0</v>
      </c>
      <c r="AK262" s="31">
        <f t="shared" si="126"/>
        <v>0</v>
      </c>
      <c r="AL262" s="31">
        <f t="shared" si="127"/>
        <v>0</v>
      </c>
      <c r="AM262" s="31">
        <f t="shared" si="128"/>
        <v>0</v>
      </c>
      <c r="AN262" s="31">
        <f t="shared" si="129"/>
        <v>0</v>
      </c>
      <c r="AO262" s="31">
        <f t="shared" si="130"/>
        <v>774114.85222766502</v>
      </c>
      <c r="AP262" s="29">
        <f t="shared" si="154"/>
        <v>0</v>
      </c>
      <c r="AQ262" s="29">
        <f t="shared" si="154"/>
        <v>774114.85222766502</v>
      </c>
      <c r="AR262" s="29">
        <f t="shared" si="154"/>
        <v>0</v>
      </c>
      <c r="AS262" s="29">
        <f t="shared" si="145"/>
        <v>0</v>
      </c>
      <c r="AT262" s="31">
        <f t="shared" si="131"/>
        <v>0</v>
      </c>
      <c r="AU262" s="31">
        <f t="shared" si="132"/>
        <v>0</v>
      </c>
      <c r="AV262" s="31">
        <f t="shared" si="133"/>
        <v>0</v>
      </c>
      <c r="AW262" s="31">
        <f t="shared" si="134"/>
        <v>0</v>
      </c>
      <c r="AX262" s="31">
        <f t="shared" si="135"/>
        <v>0</v>
      </c>
      <c r="AY262" s="31">
        <f t="shared" si="136"/>
        <v>0</v>
      </c>
      <c r="AZ262" s="31">
        <f t="shared" si="137"/>
        <v>244454.26734632766</v>
      </c>
      <c r="BA262" s="31">
        <f t="shared" si="138"/>
        <v>0</v>
      </c>
      <c r="BB262" s="31">
        <f t="shared" si="139"/>
        <v>0</v>
      </c>
      <c r="BC262" s="31">
        <f t="shared" si="140"/>
        <v>0</v>
      </c>
      <c r="BD262" s="31">
        <f t="shared" si="141"/>
        <v>0</v>
      </c>
      <c r="BE262" s="31">
        <f t="shared" si="142"/>
        <v>0</v>
      </c>
      <c r="BF262" s="31">
        <f t="shared" si="143"/>
        <v>244454.26734632766</v>
      </c>
      <c r="BG262" s="29">
        <f t="shared" si="153"/>
        <v>0</v>
      </c>
      <c r="BH262" s="29">
        <f t="shared" si="153"/>
        <v>244454.26734632766</v>
      </c>
      <c r="BI262" s="29">
        <f t="shared" si="153"/>
        <v>0</v>
      </c>
      <c r="BJ262" s="29">
        <f t="shared" si="153"/>
        <v>0</v>
      </c>
    </row>
    <row r="263" spans="1:62">
      <c r="A263" s="25" t="s">
        <v>186</v>
      </c>
      <c r="B263" s="25" t="s">
        <v>95</v>
      </c>
      <c r="C263" s="25" t="s">
        <v>82</v>
      </c>
      <c r="D263" s="25" t="s">
        <v>206</v>
      </c>
      <c r="E263" s="25" t="s">
        <v>42</v>
      </c>
      <c r="F263" s="25" t="s">
        <v>46</v>
      </c>
      <c r="G263" s="25" t="s">
        <v>59</v>
      </c>
      <c r="H263" s="25" t="s">
        <v>59</v>
      </c>
      <c r="I263" s="25">
        <v>2022</v>
      </c>
      <c r="J263" s="102">
        <v>0.65539999999999998</v>
      </c>
      <c r="K263" s="102">
        <v>0</v>
      </c>
      <c r="L263" s="29">
        <v>270945.65999999997</v>
      </c>
      <c r="M263" s="29">
        <v>2504.9499999999998</v>
      </c>
      <c r="N263" s="29">
        <v>0</v>
      </c>
      <c r="O263" s="29">
        <v>0</v>
      </c>
      <c r="P263" s="29">
        <v>0</v>
      </c>
      <c r="Q263" s="29">
        <v>0</v>
      </c>
      <c r="R263" s="29">
        <v>0</v>
      </c>
      <c r="S263" s="29">
        <v>0</v>
      </c>
      <c r="T263" s="29">
        <v>0</v>
      </c>
      <c r="U263" s="29">
        <v>0</v>
      </c>
      <c r="V263" s="29">
        <v>0</v>
      </c>
      <c r="W263" s="29">
        <v>0</v>
      </c>
      <c r="X263" s="29">
        <f t="shared" ref="X263:X326" si="155">SUM(L263:W263)</f>
        <v>273450.61</v>
      </c>
      <c r="Y263" s="29">
        <f t="shared" si="144"/>
        <v>0</v>
      </c>
      <c r="Z263" s="29">
        <f t="shared" si="152"/>
        <v>273450.61</v>
      </c>
      <c r="AA263" s="29">
        <f t="shared" si="152"/>
        <v>0</v>
      </c>
      <c r="AB263" s="29">
        <f t="shared" si="152"/>
        <v>0</v>
      </c>
      <c r="AC263" s="31">
        <f t="shared" ref="AC263:AC326" si="156">+L263*$J263</f>
        <v>177577.78556399999</v>
      </c>
      <c r="AD263" s="31">
        <f t="shared" ref="AD263:AD326" si="157">+M263*$J263</f>
        <v>1641.7442299999998</v>
      </c>
      <c r="AE263" s="31">
        <f t="shared" ref="AE263:AE326" si="158">+N263*$J263</f>
        <v>0</v>
      </c>
      <c r="AF263" s="31">
        <f t="shared" ref="AF263:AF326" si="159">+O263*$J263</f>
        <v>0</v>
      </c>
      <c r="AG263" s="31">
        <f t="shared" ref="AG263:AG326" si="160">+P263*$J263</f>
        <v>0</v>
      </c>
      <c r="AH263" s="31">
        <f t="shared" ref="AH263:AH326" si="161">+Q263*$J263</f>
        <v>0</v>
      </c>
      <c r="AI263" s="31">
        <f t="shared" ref="AI263:AI326" si="162">+R263*$J263</f>
        <v>0</v>
      </c>
      <c r="AJ263" s="31">
        <f t="shared" ref="AJ263:AJ326" si="163">+S263*$J263</f>
        <v>0</v>
      </c>
      <c r="AK263" s="31">
        <f t="shared" ref="AK263:AK326" si="164">+T263*$J263</f>
        <v>0</v>
      </c>
      <c r="AL263" s="31">
        <f t="shared" ref="AL263:AL326" si="165">+U263*$J263</f>
        <v>0</v>
      </c>
      <c r="AM263" s="31">
        <f t="shared" ref="AM263:AM326" si="166">+V263*$J263</f>
        <v>0</v>
      </c>
      <c r="AN263" s="31">
        <f t="shared" ref="AN263:AN326" si="167">+W263*$J263</f>
        <v>0</v>
      </c>
      <c r="AO263" s="31">
        <f t="shared" ref="AO263:AO326" si="168">SUM(AC263:AN263)</f>
        <v>179219.529794</v>
      </c>
      <c r="AP263" s="29">
        <f t="shared" si="154"/>
        <v>0</v>
      </c>
      <c r="AQ263" s="29">
        <f t="shared" si="154"/>
        <v>179219.529794</v>
      </c>
      <c r="AR263" s="29">
        <f t="shared" si="154"/>
        <v>0</v>
      </c>
      <c r="AS263" s="29">
        <f t="shared" si="145"/>
        <v>0</v>
      </c>
      <c r="AT263" s="31">
        <f t="shared" ref="AT263:AT326" si="169">+L263*$K263</f>
        <v>0</v>
      </c>
      <c r="AU263" s="31">
        <f t="shared" ref="AU263:AU326" si="170">+M263*$K263</f>
        <v>0</v>
      </c>
      <c r="AV263" s="31">
        <f t="shared" ref="AV263:AV326" si="171">+N263*$K263</f>
        <v>0</v>
      </c>
      <c r="AW263" s="31">
        <f t="shared" ref="AW263:AW326" si="172">+O263*$K263</f>
        <v>0</v>
      </c>
      <c r="AX263" s="31">
        <f t="shared" ref="AX263:AX326" si="173">+P263*$K263</f>
        <v>0</v>
      </c>
      <c r="AY263" s="31">
        <f t="shared" ref="AY263:AY326" si="174">+Q263*$K263</f>
        <v>0</v>
      </c>
      <c r="AZ263" s="31">
        <f t="shared" ref="AZ263:AZ326" si="175">+R263*$K263</f>
        <v>0</v>
      </c>
      <c r="BA263" s="31">
        <f t="shared" ref="BA263:BA326" si="176">+S263*$K263</f>
        <v>0</v>
      </c>
      <c r="BB263" s="31">
        <f t="shared" ref="BB263:BB326" si="177">+T263*$K263</f>
        <v>0</v>
      </c>
      <c r="BC263" s="31">
        <f t="shared" ref="BC263:BC326" si="178">+U263*$K263</f>
        <v>0</v>
      </c>
      <c r="BD263" s="31">
        <f t="shared" ref="BD263:BD326" si="179">+V263*$K263</f>
        <v>0</v>
      </c>
      <c r="BE263" s="31">
        <f t="shared" ref="BE263:BE326" si="180">+W263*$K263</f>
        <v>0</v>
      </c>
      <c r="BF263" s="31">
        <f t="shared" ref="BF263:BF326" si="181">SUM(AT263:BE263)</f>
        <v>0</v>
      </c>
      <c r="BG263" s="29">
        <f t="shared" si="153"/>
        <v>0</v>
      </c>
      <c r="BH263" s="29">
        <f t="shared" si="153"/>
        <v>0</v>
      </c>
      <c r="BI263" s="29">
        <f t="shared" si="153"/>
        <v>0</v>
      </c>
      <c r="BJ263" s="29">
        <f t="shared" si="153"/>
        <v>0</v>
      </c>
    </row>
    <row r="264" spans="1:62">
      <c r="A264" s="25" t="s">
        <v>186</v>
      </c>
      <c r="B264" s="25" t="s">
        <v>95</v>
      </c>
      <c r="C264" s="25" t="s">
        <v>102</v>
      </c>
      <c r="D264" s="25" t="s">
        <v>204</v>
      </c>
      <c r="E264" s="25" t="s">
        <v>44</v>
      </c>
      <c r="F264" s="25" t="s">
        <v>45</v>
      </c>
      <c r="G264" s="25" t="s">
        <v>90</v>
      </c>
      <c r="H264" s="25" t="s">
        <v>90</v>
      </c>
      <c r="I264" s="25">
        <v>2022</v>
      </c>
      <c r="J264" s="102">
        <v>0.47784834680000005</v>
      </c>
      <c r="K264" s="102">
        <v>0.15089759249999998</v>
      </c>
      <c r="L264" s="29">
        <v>0</v>
      </c>
      <c r="M264" s="29">
        <v>0</v>
      </c>
      <c r="N264" s="29">
        <v>0</v>
      </c>
      <c r="O264" s="29">
        <v>0</v>
      </c>
      <c r="P264" s="29">
        <v>0</v>
      </c>
      <c r="Q264" s="29">
        <v>5651.6</v>
      </c>
      <c r="R264" s="29">
        <v>0</v>
      </c>
      <c r="S264" s="29">
        <v>0</v>
      </c>
      <c r="T264" s="29">
        <v>0</v>
      </c>
      <c r="U264" s="29">
        <v>0</v>
      </c>
      <c r="V264" s="29">
        <v>0</v>
      </c>
      <c r="W264" s="29">
        <v>0</v>
      </c>
      <c r="X264" s="29">
        <f t="shared" si="155"/>
        <v>5651.6</v>
      </c>
      <c r="Y264" s="29">
        <f t="shared" ref="Y264:Y327" si="182">SUMIF($I264:$I264,Y$5,X264:X264)</f>
        <v>0</v>
      </c>
      <c r="Z264" s="29">
        <f t="shared" si="152"/>
        <v>5651.6</v>
      </c>
      <c r="AA264" s="29">
        <f t="shared" si="152"/>
        <v>0</v>
      </c>
      <c r="AB264" s="29">
        <f t="shared" si="152"/>
        <v>0</v>
      </c>
      <c r="AC264" s="31">
        <f t="shared" si="156"/>
        <v>0</v>
      </c>
      <c r="AD264" s="31">
        <f t="shared" si="157"/>
        <v>0</v>
      </c>
      <c r="AE264" s="31">
        <f t="shared" si="158"/>
        <v>0</v>
      </c>
      <c r="AF264" s="31">
        <f t="shared" si="159"/>
        <v>0</v>
      </c>
      <c r="AG264" s="31">
        <f t="shared" si="160"/>
        <v>0</v>
      </c>
      <c r="AH264" s="31">
        <f t="shared" si="161"/>
        <v>2700.6077167748804</v>
      </c>
      <c r="AI264" s="31">
        <f t="shared" si="162"/>
        <v>0</v>
      </c>
      <c r="AJ264" s="31">
        <f t="shared" si="163"/>
        <v>0</v>
      </c>
      <c r="AK264" s="31">
        <f t="shared" si="164"/>
        <v>0</v>
      </c>
      <c r="AL264" s="31">
        <f t="shared" si="165"/>
        <v>0</v>
      </c>
      <c r="AM264" s="31">
        <f t="shared" si="166"/>
        <v>0</v>
      </c>
      <c r="AN264" s="31">
        <f t="shared" si="167"/>
        <v>0</v>
      </c>
      <c r="AO264" s="31">
        <f t="shared" si="168"/>
        <v>2700.6077167748804</v>
      </c>
      <c r="AP264" s="29">
        <f t="shared" si="154"/>
        <v>0</v>
      </c>
      <c r="AQ264" s="29">
        <f t="shared" si="154"/>
        <v>2700.6077167748804</v>
      </c>
      <c r="AR264" s="29">
        <f t="shared" si="154"/>
        <v>0</v>
      </c>
      <c r="AS264" s="29">
        <f t="shared" ref="AS264:AS327" si="183">SUMIF($I264,AS$5,$AO264)</f>
        <v>0</v>
      </c>
      <c r="AT264" s="31">
        <f t="shared" si="169"/>
        <v>0</v>
      </c>
      <c r="AU264" s="31">
        <f t="shared" si="170"/>
        <v>0</v>
      </c>
      <c r="AV264" s="31">
        <f t="shared" si="171"/>
        <v>0</v>
      </c>
      <c r="AW264" s="31">
        <f t="shared" si="172"/>
        <v>0</v>
      </c>
      <c r="AX264" s="31">
        <f t="shared" si="173"/>
        <v>0</v>
      </c>
      <c r="AY264" s="31">
        <f t="shared" si="174"/>
        <v>852.81283377299997</v>
      </c>
      <c r="AZ264" s="31">
        <f t="shared" si="175"/>
        <v>0</v>
      </c>
      <c r="BA264" s="31">
        <f t="shared" si="176"/>
        <v>0</v>
      </c>
      <c r="BB264" s="31">
        <f t="shared" si="177"/>
        <v>0</v>
      </c>
      <c r="BC264" s="31">
        <f t="shared" si="178"/>
        <v>0</v>
      </c>
      <c r="BD264" s="31">
        <f t="shared" si="179"/>
        <v>0</v>
      </c>
      <c r="BE264" s="31">
        <f t="shared" si="180"/>
        <v>0</v>
      </c>
      <c r="BF264" s="31">
        <f t="shared" si="181"/>
        <v>852.81283377299997</v>
      </c>
      <c r="BG264" s="29">
        <f t="shared" si="153"/>
        <v>0</v>
      </c>
      <c r="BH264" s="29">
        <f t="shared" si="153"/>
        <v>852.81283377299997</v>
      </c>
      <c r="BI264" s="29">
        <f t="shared" si="153"/>
        <v>0</v>
      </c>
      <c r="BJ264" s="29">
        <f t="shared" si="153"/>
        <v>0</v>
      </c>
    </row>
    <row r="265" spans="1:62">
      <c r="A265" s="25" t="s">
        <v>186</v>
      </c>
      <c r="B265" s="25" t="s">
        <v>95</v>
      </c>
      <c r="C265" s="25" t="s">
        <v>102</v>
      </c>
      <c r="D265" s="25" t="s">
        <v>204</v>
      </c>
      <c r="E265" s="25" t="s">
        <v>42</v>
      </c>
      <c r="F265" s="25" t="s">
        <v>46</v>
      </c>
      <c r="G265" s="25" t="s">
        <v>54</v>
      </c>
      <c r="H265" s="25" t="s">
        <v>54</v>
      </c>
      <c r="I265" s="25">
        <v>2022</v>
      </c>
      <c r="J265" s="102">
        <v>0.68266000000000004</v>
      </c>
      <c r="K265" s="102">
        <v>0</v>
      </c>
      <c r="L265" s="29">
        <v>0</v>
      </c>
      <c r="M265" s="29">
        <v>0</v>
      </c>
      <c r="N265" s="29">
        <v>0</v>
      </c>
      <c r="O265" s="29">
        <v>0</v>
      </c>
      <c r="P265" s="29">
        <v>0</v>
      </c>
      <c r="Q265" s="29">
        <v>9605.61</v>
      </c>
      <c r="R265" s="29">
        <v>0</v>
      </c>
      <c r="S265" s="29">
        <v>0</v>
      </c>
      <c r="T265" s="29">
        <v>0</v>
      </c>
      <c r="U265" s="29">
        <v>0</v>
      </c>
      <c r="V265" s="29">
        <v>0</v>
      </c>
      <c r="W265" s="29">
        <v>0</v>
      </c>
      <c r="X265" s="29">
        <f t="shared" si="155"/>
        <v>9605.61</v>
      </c>
      <c r="Y265" s="29">
        <f t="shared" si="182"/>
        <v>0</v>
      </c>
      <c r="Z265" s="29">
        <f t="shared" si="152"/>
        <v>9605.61</v>
      </c>
      <c r="AA265" s="29">
        <f t="shared" si="152"/>
        <v>0</v>
      </c>
      <c r="AB265" s="29">
        <f t="shared" si="152"/>
        <v>0</v>
      </c>
      <c r="AC265" s="31">
        <f t="shared" si="156"/>
        <v>0</v>
      </c>
      <c r="AD265" s="31">
        <f t="shared" si="157"/>
        <v>0</v>
      </c>
      <c r="AE265" s="31">
        <f t="shared" si="158"/>
        <v>0</v>
      </c>
      <c r="AF265" s="31">
        <f t="shared" si="159"/>
        <v>0</v>
      </c>
      <c r="AG265" s="31">
        <f t="shared" si="160"/>
        <v>0</v>
      </c>
      <c r="AH265" s="31">
        <f t="shared" si="161"/>
        <v>6557.3657226000005</v>
      </c>
      <c r="AI265" s="31">
        <f t="shared" si="162"/>
        <v>0</v>
      </c>
      <c r="AJ265" s="31">
        <f t="shared" si="163"/>
        <v>0</v>
      </c>
      <c r="AK265" s="31">
        <f t="shared" si="164"/>
        <v>0</v>
      </c>
      <c r="AL265" s="31">
        <f t="shared" si="165"/>
        <v>0</v>
      </c>
      <c r="AM265" s="31">
        <f t="shared" si="166"/>
        <v>0</v>
      </c>
      <c r="AN265" s="31">
        <f t="shared" si="167"/>
        <v>0</v>
      </c>
      <c r="AO265" s="31">
        <f t="shared" si="168"/>
        <v>6557.3657226000005</v>
      </c>
      <c r="AP265" s="29">
        <f t="shared" si="154"/>
        <v>0</v>
      </c>
      <c r="AQ265" s="29">
        <f t="shared" si="154"/>
        <v>6557.3657226000005</v>
      </c>
      <c r="AR265" s="29">
        <f t="shared" si="154"/>
        <v>0</v>
      </c>
      <c r="AS265" s="29">
        <f t="shared" si="183"/>
        <v>0</v>
      </c>
      <c r="AT265" s="31">
        <f t="shared" si="169"/>
        <v>0</v>
      </c>
      <c r="AU265" s="31">
        <f t="shared" si="170"/>
        <v>0</v>
      </c>
      <c r="AV265" s="31">
        <f t="shared" si="171"/>
        <v>0</v>
      </c>
      <c r="AW265" s="31">
        <f t="shared" si="172"/>
        <v>0</v>
      </c>
      <c r="AX265" s="31">
        <f t="shared" si="173"/>
        <v>0</v>
      </c>
      <c r="AY265" s="31">
        <f t="shared" si="174"/>
        <v>0</v>
      </c>
      <c r="AZ265" s="31">
        <f t="shared" si="175"/>
        <v>0</v>
      </c>
      <c r="BA265" s="31">
        <f t="shared" si="176"/>
        <v>0</v>
      </c>
      <c r="BB265" s="31">
        <f t="shared" si="177"/>
        <v>0</v>
      </c>
      <c r="BC265" s="31">
        <f t="shared" si="178"/>
        <v>0</v>
      </c>
      <c r="BD265" s="31">
        <f t="shared" si="179"/>
        <v>0</v>
      </c>
      <c r="BE265" s="31">
        <f t="shared" si="180"/>
        <v>0</v>
      </c>
      <c r="BF265" s="31">
        <f t="shared" si="181"/>
        <v>0</v>
      </c>
      <c r="BG265" s="29">
        <f t="shared" si="153"/>
        <v>0</v>
      </c>
      <c r="BH265" s="29">
        <f t="shared" si="153"/>
        <v>0</v>
      </c>
      <c r="BI265" s="29">
        <f t="shared" si="153"/>
        <v>0</v>
      </c>
      <c r="BJ265" s="29">
        <f t="shared" si="153"/>
        <v>0</v>
      </c>
    </row>
    <row r="266" spans="1:62">
      <c r="A266" s="25" t="s">
        <v>186</v>
      </c>
      <c r="B266" s="25" t="s">
        <v>95</v>
      </c>
      <c r="C266" s="25" t="s">
        <v>102</v>
      </c>
      <c r="D266" s="25" t="s">
        <v>204</v>
      </c>
      <c r="E266" s="25" t="s">
        <v>42</v>
      </c>
      <c r="F266" s="25" t="s">
        <v>46</v>
      </c>
      <c r="G266" s="25" t="s">
        <v>59</v>
      </c>
      <c r="H266" s="25" t="s">
        <v>59</v>
      </c>
      <c r="I266" s="25">
        <v>2022</v>
      </c>
      <c r="J266" s="102">
        <v>0.65539999999999998</v>
      </c>
      <c r="K266" s="102">
        <v>0</v>
      </c>
      <c r="L266" s="29">
        <v>5925.55</v>
      </c>
      <c r="M266" s="29">
        <v>11360.859999999999</v>
      </c>
      <c r="N266" s="29">
        <v>9720.75</v>
      </c>
      <c r="O266" s="29">
        <v>4153.1000000000004</v>
      </c>
      <c r="P266" s="29">
        <v>0</v>
      </c>
      <c r="Q266" s="29">
        <v>280364.05</v>
      </c>
      <c r="R266" s="29">
        <v>2702.81</v>
      </c>
      <c r="S266" s="29">
        <v>1491.03</v>
      </c>
      <c r="T266" s="29">
        <v>41561.229999999996</v>
      </c>
      <c r="U266" s="29">
        <v>63880.119999999995</v>
      </c>
      <c r="V266" s="29">
        <v>1348.29</v>
      </c>
      <c r="W266" s="29">
        <v>201410.84</v>
      </c>
      <c r="X266" s="29">
        <f t="shared" si="155"/>
        <v>623918.63</v>
      </c>
      <c r="Y266" s="29">
        <f t="shared" si="182"/>
        <v>0</v>
      </c>
      <c r="Z266" s="29">
        <f t="shared" si="152"/>
        <v>623918.63</v>
      </c>
      <c r="AA266" s="29">
        <f t="shared" si="152"/>
        <v>0</v>
      </c>
      <c r="AB266" s="29">
        <f t="shared" si="152"/>
        <v>0</v>
      </c>
      <c r="AC266" s="31">
        <f t="shared" si="156"/>
        <v>3883.60547</v>
      </c>
      <c r="AD266" s="31">
        <f t="shared" si="157"/>
        <v>7445.907643999999</v>
      </c>
      <c r="AE266" s="31">
        <f t="shared" si="158"/>
        <v>6370.97955</v>
      </c>
      <c r="AF266" s="31">
        <f t="shared" si="159"/>
        <v>2721.9417400000002</v>
      </c>
      <c r="AG266" s="31">
        <f t="shared" si="160"/>
        <v>0</v>
      </c>
      <c r="AH266" s="31">
        <f t="shared" si="161"/>
        <v>183750.59836999999</v>
      </c>
      <c r="AI266" s="31">
        <f t="shared" si="162"/>
        <v>1771.4216739999999</v>
      </c>
      <c r="AJ266" s="31">
        <f t="shared" si="163"/>
        <v>977.22106199999996</v>
      </c>
      <c r="AK266" s="31">
        <f t="shared" si="164"/>
        <v>27239.230141999997</v>
      </c>
      <c r="AL266" s="31">
        <f t="shared" si="165"/>
        <v>41867.030647999993</v>
      </c>
      <c r="AM266" s="31">
        <f t="shared" si="166"/>
        <v>883.66926599999999</v>
      </c>
      <c r="AN266" s="31">
        <f t="shared" si="167"/>
        <v>132004.664536</v>
      </c>
      <c r="AO266" s="31">
        <f t="shared" si="168"/>
        <v>408916.27010199998</v>
      </c>
      <c r="AP266" s="29">
        <f t="shared" si="154"/>
        <v>0</v>
      </c>
      <c r="AQ266" s="29">
        <f t="shared" si="154"/>
        <v>408916.27010199998</v>
      </c>
      <c r="AR266" s="29">
        <f t="shared" si="154"/>
        <v>0</v>
      </c>
      <c r="AS266" s="29">
        <f t="shared" si="183"/>
        <v>0</v>
      </c>
      <c r="AT266" s="31">
        <f t="shared" si="169"/>
        <v>0</v>
      </c>
      <c r="AU266" s="31">
        <f t="shared" si="170"/>
        <v>0</v>
      </c>
      <c r="AV266" s="31">
        <f t="shared" si="171"/>
        <v>0</v>
      </c>
      <c r="AW266" s="31">
        <f t="shared" si="172"/>
        <v>0</v>
      </c>
      <c r="AX266" s="31">
        <f t="shared" si="173"/>
        <v>0</v>
      </c>
      <c r="AY266" s="31">
        <f t="shared" si="174"/>
        <v>0</v>
      </c>
      <c r="AZ266" s="31">
        <f t="shared" si="175"/>
        <v>0</v>
      </c>
      <c r="BA266" s="31">
        <f t="shared" si="176"/>
        <v>0</v>
      </c>
      <c r="BB266" s="31">
        <f t="shared" si="177"/>
        <v>0</v>
      </c>
      <c r="BC266" s="31">
        <f t="shared" si="178"/>
        <v>0</v>
      </c>
      <c r="BD266" s="31">
        <f t="shared" si="179"/>
        <v>0</v>
      </c>
      <c r="BE266" s="31">
        <f t="shared" si="180"/>
        <v>0</v>
      </c>
      <c r="BF266" s="31">
        <f t="shared" si="181"/>
        <v>0</v>
      </c>
      <c r="BG266" s="29">
        <f t="shared" si="153"/>
        <v>0</v>
      </c>
      <c r="BH266" s="29">
        <f t="shared" si="153"/>
        <v>0</v>
      </c>
      <c r="BI266" s="29">
        <f t="shared" si="153"/>
        <v>0</v>
      </c>
      <c r="BJ266" s="29">
        <f t="shared" si="153"/>
        <v>0</v>
      </c>
    </row>
    <row r="267" spans="1:62">
      <c r="A267" s="25" t="s">
        <v>186</v>
      </c>
      <c r="B267" s="25" t="s">
        <v>95</v>
      </c>
      <c r="C267" s="25" t="s">
        <v>96</v>
      </c>
      <c r="D267" s="25" t="s">
        <v>207</v>
      </c>
      <c r="E267" s="25" t="s">
        <v>44</v>
      </c>
      <c r="F267" s="25" t="s">
        <v>45</v>
      </c>
      <c r="G267" s="25" t="s">
        <v>90</v>
      </c>
      <c r="H267" s="25" t="s">
        <v>90</v>
      </c>
      <c r="I267" s="25">
        <v>2022</v>
      </c>
      <c r="J267" s="102">
        <v>0.47784834680000005</v>
      </c>
      <c r="K267" s="102">
        <v>0.15089759249999998</v>
      </c>
      <c r="L267" s="29">
        <v>0</v>
      </c>
      <c r="M267" s="29">
        <v>0</v>
      </c>
      <c r="N267" s="29">
        <v>0</v>
      </c>
      <c r="O267" s="29">
        <v>0</v>
      </c>
      <c r="P267" s="29">
        <v>0</v>
      </c>
      <c r="Q267" s="29">
        <v>0</v>
      </c>
      <c r="R267" s="29">
        <v>0</v>
      </c>
      <c r="S267" s="29">
        <v>0</v>
      </c>
      <c r="T267" s="29">
        <v>0</v>
      </c>
      <c r="U267" s="29">
        <v>0</v>
      </c>
      <c r="V267" s="29">
        <v>0</v>
      </c>
      <c r="W267" s="29">
        <v>2352.52</v>
      </c>
      <c r="X267" s="29">
        <f t="shared" si="155"/>
        <v>2352.52</v>
      </c>
      <c r="Y267" s="29">
        <f t="shared" si="182"/>
        <v>0</v>
      </c>
      <c r="Z267" s="29">
        <f t="shared" si="152"/>
        <v>2352.52</v>
      </c>
      <c r="AA267" s="29">
        <f t="shared" si="152"/>
        <v>0</v>
      </c>
      <c r="AB267" s="29">
        <f t="shared" si="152"/>
        <v>0</v>
      </c>
      <c r="AC267" s="31">
        <f t="shared" si="156"/>
        <v>0</v>
      </c>
      <c r="AD267" s="31">
        <f t="shared" si="157"/>
        <v>0</v>
      </c>
      <c r="AE267" s="31">
        <f t="shared" si="158"/>
        <v>0</v>
      </c>
      <c r="AF267" s="31">
        <f t="shared" si="159"/>
        <v>0</v>
      </c>
      <c r="AG267" s="31">
        <f t="shared" si="160"/>
        <v>0</v>
      </c>
      <c r="AH267" s="31">
        <f t="shared" si="161"/>
        <v>0</v>
      </c>
      <c r="AI267" s="31">
        <f t="shared" si="162"/>
        <v>0</v>
      </c>
      <c r="AJ267" s="31">
        <f t="shared" si="163"/>
        <v>0</v>
      </c>
      <c r="AK267" s="31">
        <f t="shared" si="164"/>
        <v>0</v>
      </c>
      <c r="AL267" s="31">
        <f t="shared" si="165"/>
        <v>0</v>
      </c>
      <c r="AM267" s="31">
        <f t="shared" si="166"/>
        <v>0</v>
      </c>
      <c r="AN267" s="31">
        <f t="shared" si="167"/>
        <v>1124.1477928139361</v>
      </c>
      <c r="AO267" s="31">
        <f t="shared" si="168"/>
        <v>1124.1477928139361</v>
      </c>
      <c r="AP267" s="29">
        <f t="shared" si="154"/>
        <v>0</v>
      </c>
      <c r="AQ267" s="29">
        <f t="shared" si="154"/>
        <v>1124.1477928139361</v>
      </c>
      <c r="AR267" s="29">
        <f t="shared" si="154"/>
        <v>0</v>
      </c>
      <c r="AS267" s="29">
        <f t="shared" si="183"/>
        <v>0</v>
      </c>
      <c r="AT267" s="31">
        <f t="shared" si="169"/>
        <v>0</v>
      </c>
      <c r="AU267" s="31">
        <f t="shared" si="170"/>
        <v>0</v>
      </c>
      <c r="AV267" s="31">
        <f t="shared" si="171"/>
        <v>0</v>
      </c>
      <c r="AW267" s="31">
        <f t="shared" si="172"/>
        <v>0</v>
      </c>
      <c r="AX267" s="31">
        <f t="shared" si="173"/>
        <v>0</v>
      </c>
      <c r="AY267" s="31">
        <f t="shared" si="174"/>
        <v>0</v>
      </c>
      <c r="AZ267" s="31">
        <f t="shared" si="175"/>
        <v>0</v>
      </c>
      <c r="BA267" s="31">
        <f t="shared" si="176"/>
        <v>0</v>
      </c>
      <c r="BB267" s="31">
        <f t="shared" si="177"/>
        <v>0</v>
      </c>
      <c r="BC267" s="31">
        <f t="shared" si="178"/>
        <v>0</v>
      </c>
      <c r="BD267" s="31">
        <f t="shared" si="179"/>
        <v>0</v>
      </c>
      <c r="BE267" s="31">
        <f t="shared" si="180"/>
        <v>354.98960430809996</v>
      </c>
      <c r="BF267" s="31">
        <f t="shared" si="181"/>
        <v>354.98960430809996</v>
      </c>
      <c r="BG267" s="29">
        <f t="shared" si="153"/>
        <v>0</v>
      </c>
      <c r="BH267" s="29">
        <f t="shared" si="153"/>
        <v>354.98960430809996</v>
      </c>
      <c r="BI267" s="29">
        <f t="shared" si="153"/>
        <v>0</v>
      </c>
      <c r="BJ267" s="29">
        <f t="shared" si="153"/>
        <v>0</v>
      </c>
    </row>
    <row r="268" spans="1:62">
      <c r="A268" s="25" t="s">
        <v>186</v>
      </c>
      <c r="B268" s="25" t="s">
        <v>95</v>
      </c>
      <c r="C268" s="25" t="s">
        <v>96</v>
      </c>
      <c r="D268" s="25" t="s">
        <v>207</v>
      </c>
      <c r="E268" s="25" t="s">
        <v>42</v>
      </c>
      <c r="F268" s="25" t="s">
        <v>46</v>
      </c>
      <c r="G268" s="25" t="s">
        <v>54</v>
      </c>
      <c r="H268" s="25" t="s">
        <v>54</v>
      </c>
      <c r="I268" s="25">
        <v>2022</v>
      </c>
      <c r="J268" s="102">
        <v>0.68266000000000004</v>
      </c>
      <c r="K268" s="102">
        <v>0</v>
      </c>
      <c r="L268" s="29">
        <v>0</v>
      </c>
      <c r="M268" s="29">
        <v>0</v>
      </c>
      <c r="N268" s="29">
        <v>0</v>
      </c>
      <c r="O268" s="29">
        <v>0</v>
      </c>
      <c r="P268" s="29">
        <v>0</v>
      </c>
      <c r="Q268" s="29">
        <v>0</v>
      </c>
      <c r="R268" s="29">
        <v>0</v>
      </c>
      <c r="S268" s="29">
        <v>0</v>
      </c>
      <c r="T268" s="29">
        <v>0</v>
      </c>
      <c r="U268" s="29">
        <v>0</v>
      </c>
      <c r="V268" s="29">
        <v>19419.740000000002</v>
      </c>
      <c r="W268" s="29">
        <v>0</v>
      </c>
      <c r="X268" s="29">
        <f t="shared" si="155"/>
        <v>19419.740000000002</v>
      </c>
      <c r="Y268" s="29">
        <f t="shared" si="182"/>
        <v>0</v>
      </c>
      <c r="Z268" s="29">
        <f t="shared" ref="Z268:AB287" si="184">SUMIF($I268,Z$5,$X268)</f>
        <v>19419.740000000002</v>
      </c>
      <c r="AA268" s="29">
        <f t="shared" si="184"/>
        <v>0</v>
      </c>
      <c r="AB268" s="29">
        <f t="shared" si="184"/>
        <v>0</v>
      </c>
      <c r="AC268" s="31">
        <f t="shared" si="156"/>
        <v>0</v>
      </c>
      <c r="AD268" s="31">
        <f t="shared" si="157"/>
        <v>0</v>
      </c>
      <c r="AE268" s="31">
        <f t="shared" si="158"/>
        <v>0</v>
      </c>
      <c r="AF268" s="31">
        <f t="shared" si="159"/>
        <v>0</v>
      </c>
      <c r="AG268" s="31">
        <f t="shared" si="160"/>
        <v>0</v>
      </c>
      <c r="AH268" s="31">
        <f t="shared" si="161"/>
        <v>0</v>
      </c>
      <c r="AI268" s="31">
        <f t="shared" si="162"/>
        <v>0</v>
      </c>
      <c r="AJ268" s="31">
        <f t="shared" si="163"/>
        <v>0</v>
      </c>
      <c r="AK268" s="31">
        <f t="shared" si="164"/>
        <v>0</v>
      </c>
      <c r="AL268" s="31">
        <f t="shared" si="165"/>
        <v>0</v>
      </c>
      <c r="AM268" s="31">
        <f t="shared" si="166"/>
        <v>13257.079708400002</v>
      </c>
      <c r="AN268" s="31">
        <f t="shared" si="167"/>
        <v>0</v>
      </c>
      <c r="AO268" s="31">
        <f t="shared" si="168"/>
        <v>13257.079708400002</v>
      </c>
      <c r="AP268" s="29">
        <f t="shared" si="154"/>
        <v>0</v>
      </c>
      <c r="AQ268" s="29">
        <f t="shared" si="154"/>
        <v>13257.079708400002</v>
      </c>
      <c r="AR268" s="29">
        <f t="shared" si="154"/>
        <v>0</v>
      </c>
      <c r="AS268" s="29">
        <f t="shared" si="183"/>
        <v>0</v>
      </c>
      <c r="AT268" s="31">
        <f t="shared" si="169"/>
        <v>0</v>
      </c>
      <c r="AU268" s="31">
        <f t="shared" si="170"/>
        <v>0</v>
      </c>
      <c r="AV268" s="31">
        <f t="shared" si="171"/>
        <v>0</v>
      </c>
      <c r="AW268" s="31">
        <f t="shared" si="172"/>
        <v>0</v>
      </c>
      <c r="AX268" s="31">
        <f t="shared" si="173"/>
        <v>0</v>
      </c>
      <c r="AY268" s="31">
        <f t="shared" si="174"/>
        <v>0</v>
      </c>
      <c r="AZ268" s="31">
        <f t="shared" si="175"/>
        <v>0</v>
      </c>
      <c r="BA268" s="31">
        <f t="shared" si="176"/>
        <v>0</v>
      </c>
      <c r="BB268" s="31">
        <f t="shared" si="177"/>
        <v>0</v>
      </c>
      <c r="BC268" s="31">
        <f t="shared" si="178"/>
        <v>0</v>
      </c>
      <c r="BD268" s="31">
        <f t="shared" si="179"/>
        <v>0</v>
      </c>
      <c r="BE268" s="31">
        <f t="shared" si="180"/>
        <v>0</v>
      </c>
      <c r="BF268" s="31">
        <f t="shared" si="181"/>
        <v>0</v>
      </c>
      <c r="BG268" s="29">
        <f t="shared" ref="BG268:BJ287" si="185">SUMIF($I268,BG$5,$BF268)</f>
        <v>0</v>
      </c>
      <c r="BH268" s="29">
        <f t="shared" si="185"/>
        <v>0</v>
      </c>
      <c r="BI268" s="29">
        <f t="shared" si="185"/>
        <v>0</v>
      </c>
      <c r="BJ268" s="29">
        <f t="shared" si="185"/>
        <v>0</v>
      </c>
    </row>
    <row r="269" spans="1:62">
      <c r="A269" s="25" t="s">
        <v>186</v>
      </c>
      <c r="B269" s="25" t="s">
        <v>95</v>
      </c>
      <c r="C269" s="25" t="s">
        <v>96</v>
      </c>
      <c r="D269" s="25" t="s">
        <v>207</v>
      </c>
      <c r="E269" s="25" t="s">
        <v>44</v>
      </c>
      <c r="F269" s="25" t="s">
        <v>45</v>
      </c>
      <c r="G269" s="25" t="s">
        <v>54</v>
      </c>
      <c r="H269" s="25" t="s">
        <v>54</v>
      </c>
      <c r="I269" s="25">
        <v>2022</v>
      </c>
      <c r="J269" s="102">
        <v>0.47784834680000005</v>
      </c>
      <c r="K269" s="102">
        <v>0.15089759249999998</v>
      </c>
      <c r="L269" s="29">
        <v>0</v>
      </c>
      <c r="M269" s="29">
        <v>19260.27</v>
      </c>
      <c r="N269" s="29">
        <v>2273.2800000000002</v>
      </c>
      <c r="O269" s="29">
        <v>1886.27</v>
      </c>
      <c r="P269" s="29">
        <v>1781.99</v>
      </c>
      <c r="Q269" s="29">
        <v>0</v>
      </c>
      <c r="R269" s="29">
        <v>0</v>
      </c>
      <c r="S269" s="29">
        <v>0</v>
      </c>
      <c r="T269" s="29">
        <v>0</v>
      </c>
      <c r="U269" s="29">
        <v>0</v>
      </c>
      <c r="V269" s="29">
        <v>0</v>
      </c>
      <c r="W269" s="29">
        <v>0</v>
      </c>
      <c r="X269" s="29">
        <f t="shared" si="155"/>
        <v>25201.81</v>
      </c>
      <c r="Y269" s="29">
        <f t="shared" si="182"/>
        <v>0</v>
      </c>
      <c r="Z269" s="29">
        <f t="shared" si="184"/>
        <v>25201.81</v>
      </c>
      <c r="AA269" s="29">
        <f t="shared" si="184"/>
        <v>0</v>
      </c>
      <c r="AB269" s="29">
        <f t="shared" si="184"/>
        <v>0</v>
      </c>
      <c r="AC269" s="31">
        <f t="shared" si="156"/>
        <v>0</v>
      </c>
      <c r="AD269" s="31">
        <f t="shared" si="157"/>
        <v>9203.4881784216377</v>
      </c>
      <c r="AE269" s="31">
        <f t="shared" si="158"/>
        <v>1086.2830898135041</v>
      </c>
      <c r="AF269" s="31">
        <f t="shared" si="159"/>
        <v>901.3510011184361</v>
      </c>
      <c r="AG269" s="31">
        <f t="shared" si="160"/>
        <v>851.52097551413203</v>
      </c>
      <c r="AH269" s="31">
        <f t="shared" si="161"/>
        <v>0</v>
      </c>
      <c r="AI269" s="31">
        <f t="shared" si="162"/>
        <v>0</v>
      </c>
      <c r="AJ269" s="31">
        <f t="shared" si="163"/>
        <v>0</v>
      </c>
      <c r="AK269" s="31">
        <f t="shared" si="164"/>
        <v>0</v>
      </c>
      <c r="AL269" s="31">
        <f t="shared" si="165"/>
        <v>0</v>
      </c>
      <c r="AM269" s="31">
        <f t="shared" si="166"/>
        <v>0</v>
      </c>
      <c r="AN269" s="31">
        <f t="shared" si="167"/>
        <v>0</v>
      </c>
      <c r="AO269" s="31">
        <f t="shared" si="168"/>
        <v>12042.643244867708</v>
      </c>
      <c r="AP269" s="29">
        <f t="shared" ref="AP269:AR288" si="186">SUMIF($I269,AP$5,$AO269)</f>
        <v>0</v>
      </c>
      <c r="AQ269" s="29">
        <f t="shared" si="186"/>
        <v>12042.643244867708</v>
      </c>
      <c r="AR269" s="29">
        <f t="shared" si="186"/>
        <v>0</v>
      </c>
      <c r="AS269" s="29">
        <f t="shared" si="183"/>
        <v>0</v>
      </c>
      <c r="AT269" s="31">
        <f t="shared" si="169"/>
        <v>0</v>
      </c>
      <c r="AU269" s="31">
        <f t="shared" si="170"/>
        <v>2906.3283738999748</v>
      </c>
      <c r="AV269" s="31">
        <f t="shared" si="171"/>
        <v>343.0324790784</v>
      </c>
      <c r="AW269" s="31">
        <f t="shared" si="172"/>
        <v>284.63360180497494</v>
      </c>
      <c r="AX269" s="31">
        <f t="shared" si="173"/>
        <v>268.89800085907495</v>
      </c>
      <c r="AY269" s="31">
        <f t="shared" si="174"/>
        <v>0</v>
      </c>
      <c r="AZ269" s="31">
        <f t="shared" si="175"/>
        <v>0</v>
      </c>
      <c r="BA269" s="31">
        <f t="shared" si="176"/>
        <v>0</v>
      </c>
      <c r="BB269" s="31">
        <f t="shared" si="177"/>
        <v>0</v>
      </c>
      <c r="BC269" s="31">
        <f t="shared" si="178"/>
        <v>0</v>
      </c>
      <c r="BD269" s="31">
        <f t="shared" si="179"/>
        <v>0</v>
      </c>
      <c r="BE269" s="31">
        <f t="shared" si="180"/>
        <v>0</v>
      </c>
      <c r="BF269" s="31">
        <f t="shared" si="181"/>
        <v>3802.8924556424254</v>
      </c>
      <c r="BG269" s="29">
        <f t="shared" si="185"/>
        <v>0</v>
      </c>
      <c r="BH269" s="29">
        <f t="shared" si="185"/>
        <v>3802.8924556424254</v>
      </c>
      <c r="BI269" s="29">
        <f t="shared" si="185"/>
        <v>0</v>
      </c>
      <c r="BJ269" s="29">
        <f t="shared" si="185"/>
        <v>0</v>
      </c>
    </row>
    <row r="270" spans="1:62">
      <c r="A270" s="25" t="s">
        <v>186</v>
      </c>
      <c r="B270" s="25" t="s">
        <v>95</v>
      </c>
      <c r="C270" s="25" t="s">
        <v>96</v>
      </c>
      <c r="D270" s="25" t="s">
        <v>207</v>
      </c>
      <c r="E270" s="25" t="s">
        <v>42</v>
      </c>
      <c r="F270" s="25" t="s">
        <v>46</v>
      </c>
      <c r="G270" s="25" t="s">
        <v>55</v>
      </c>
      <c r="H270" s="25" t="s">
        <v>55</v>
      </c>
      <c r="I270" s="25">
        <v>2022</v>
      </c>
      <c r="J270" s="102">
        <v>0.65539999999999998</v>
      </c>
      <c r="K270" s="102">
        <v>0</v>
      </c>
      <c r="L270" s="29">
        <v>0</v>
      </c>
      <c r="M270" s="29">
        <v>0</v>
      </c>
      <c r="N270" s="29">
        <v>26003.64</v>
      </c>
      <c r="O270" s="29">
        <v>0</v>
      </c>
      <c r="P270" s="29">
        <v>0</v>
      </c>
      <c r="Q270" s="29">
        <v>0</v>
      </c>
      <c r="R270" s="29">
        <v>0</v>
      </c>
      <c r="S270" s="29">
        <v>0</v>
      </c>
      <c r="T270" s="29">
        <v>0</v>
      </c>
      <c r="U270" s="29">
        <v>0</v>
      </c>
      <c r="V270" s="29">
        <v>0</v>
      </c>
      <c r="W270" s="29">
        <v>0</v>
      </c>
      <c r="X270" s="29">
        <f t="shared" si="155"/>
        <v>26003.64</v>
      </c>
      <c r="Y270" s="29">
        <f t="shared" si="182"/>
        <v>0</v>
      </c>
      <c r="Z270" s="29">
        <f t="shared" si="184"/>
        <v>26003.64</v>
      </c>
      <c r="AA270" s="29">
        <f t="shared" si="184"/>
        <v>0</v>
      </c>
      <c r="AB270" s="29">
        <f t="shared" si="184"/>
        <v>0</v>
      </c>
      <c r="AC270" s="31">
        <f t="shared" si="156"/>
        <v>0</v>
      </c>
      <c r="AD270" s="31">
        <f t="shared" si="157"/>
        <v>0</v>
      </c>
      <c r="AE270" s="31">
        <f t="shared" si="158"/>
        <v>17042.785656</v>
      </c>
      <c r="AF270" s="31">
        <f t="shared" si="159"/>
        <v>0</v>
      </c>
      <c r="AG270" s="31">
        <f t="shared" si="160"/>
        <v>0</v>
      </c>
      <c r="AH270" s="31">
        <f t="shared" si="161"/>
        <v>0</v>
      </c>
      <c r="AI270" s="31">
        <f t="shared" si="162"/>
        <v>0</v>
      </c>
      <c r="AJ270" s="31">
        <f t="shared" si="163"/>
        <v>0</v>
      </c>
      <c r="AK270" s="31">
        <f t="shared" si="164"/>
        <v>0</v>
      </c>
      <c r="AL270" s="31">
        <f t="shared" si="165"/>
        <v>0</v>
      </c>
      <c r="AM270" s="31">
        <f t="shared" si="166"/>
        <v>0</v>
      </c>
      <c r="AN270" s="31">
        <f t="shared" si="167"/>
        <v>0</v>
      </c>
      <c r="AO270" s="31">
        <f t="shared" si="168"/>
        <v>17042.785656</v>
      </c>
      <c r="AP270" s="29">
        <f t="shared" si="186"/>
        <v>0</v>
      </c>
      <c r="AQ270" s="29">
        <f t="shared" si="186"/>
        <v>17042.785656</v>
      </c>
      <c r="AR270" s="29">
        <f t="shared" si="186"/>
        <v>0</v>
      </c>
      <c r="AS270" s="29">
        <f t="shared" si="183"/>
        <v>0</v>
      </c>
      <c r="AT270" s="31">
        <f t="shared" si="169"/>
        <v>0</v>
      </c>
      <c r="AU270" s="31">
        <f t="shared" si="170"/>
        <v>0</v>
      </c>
      <c r="AV270" s="31">
        <f t="shared" si="171"/>
        <v>0</v>
      </c>
      <c r="AW270" s="31">
        <f t="shared" si="172"/>
        <v>0</v>
      </c>
      <c r="AX270" s="31">
        <f t="shared" si="173"/>
        <v>0</v>
      </c>
      <c r="AY270" s="31">
        <f t="shared" si="174"/>
        <v>0</v>
      </c>
      <c r="AZ270" s="31">
        <f t="shared" si="175"/>
        <v>0</v>
      </c>
      <c r="BA270" s="31">
        <f t="shared" si="176"/>
        <v>0</v>
      </c>
      <c r="BB270" s="31">
        <f t="shared" si="177"/>
        <v>0</v>
      </c>
      <c r="BC270" s="31">
        <f t="shared" si="178"/>
        <v>0</v>
      </c>
      <c r="BD270" s="31">
        <f t="shared" si="179"/>
        <v>0</v>
      </c>
      <c r="BE270" s="31">
        <f t="shared" si="180"/>
        <v>0</v>
      </c>
      <c r="BF270" s="31">
        <f t="shared" si="181"/>
        <v>0</v>
      </c>
      <c r="BG270" s="29">
        <f t="shared" si="185"/>
        <v>0</v>
      </c>
      <c r="BH270" s="29">
        <f t="shared" si="185"/>
        <v>0</v>
      </c>
      <c r="BI270" s="29">
        <f t="shared" si="185"/>
        <v>0</v>
      </c>
      <c r="BJ270" s="29">
        <f t="shared" si="185"/>
        <v>0</v>
      </c>
    </row>
    <row r="271" spans="1:62">
      <c r="A271" s="25" t="s">
        <v>186</v>
      </c>
      <c r="B271" s="25" t="s">
        <v>95</v>
      </c>
      <c r="C271" s="25" t="s">
        <v>96</v>
      </c>
      <c r="D271" s="25" t="s">
        <v>207</v>
      </c>
      <c r="E271" s="25" t="s">
        <v>42</v>
      </c>
      <c r="F271" s="25" t="s">
        <v>46</v>
      </c>
      <c r="G271" s="25" t="s">
        <v>56</v>
      </c>
      <c r="H271" s="25" t="s">
        <v>56</v>
      </c>
      <c r="I271" s="25">
        <v>2022</v>
      </c>
      <c r="J271" s="102">
        <v>0.65539999999999998</v>
      </c>
      <c r="K271" s="102">
        <v>0</v>
      </c>
      <c r="L271" s="29">
        <v>4736.43</v>
      </c>
      <c r="M271" s="29">
        <v>1917.5200000000041</v>
      </c>
      <c r="N271" s="29">
        <v>77126.820000000007</v>
      </c>
      <c r="O271" s="29">
        <v>8513.61</v>
      </c>
      <c r="P271" s="29">
        <v>-5341.5</v>
      </c>
      <c r="Q271" s="29">
        <v>386254.98</v>
      </c>
      <c r="R271" s="29">
        <v>381858.74999999994</v>
      </c>
      <c r="S271" s="29">
        <v>-321382.91000000003</v>
      </c>
      <c r="T271" s="29">
        <v>6801.1799999999994</v>
      </c>
      <c r="U271" s="29">
        <v>-34934.28</v>
      </c>
      <c r="V271" s="29">
        <v>40597.65</v>
      </c>
      <c r="W271" s="29">
        <v>43564.45</v>
      </c>
      <c r="X271" s="29">
        <f t="shared" si="155"/>
        <v>589712.69999999984</v>
      </c>
      <c r="Y271" s="29">
        <f t="shared" si="182"/>
        <v>0</v>
      </c>
      <c r="Z271" s="29">
        <f t="shared" si="184"/>
        <v>589712.69999999984</v>
      </c>
      <c r="AA271" s="29">
        <f t="shared" si="184"/>
        <v>0</v>
      </c>
      <c r="AB271" s="29">
        <f t="shared" si="184"/>
        <v>0</v>
      </c>
      <c r="AC271" s="31">
        <f t="shared" si="156"/>
        <v>3104.256222</v>
      </c>
      <c r="AD271" s="31">
        <f t="shared" si="157"/>
        <v>1256.7426080000027</v>
      </c>
      <c r="AE271" s="31">
        <f t="shared" si="158"/>
        <v>50548.917828000005</v>
      </c>
      <c r="AF271" s="31">
        <f t="shared" si="159"/>
        <v>5579.8199940000004</v>
      </c>
      <c r="AG271" s="31">
        <f t="shared" si="160"/>
        <v>-3500.8190999999997</v>
      </c>
      <c r="AH271" s="31">
        <f t="shared" si="161"/>
        <v>253151.51389199999</v>
      </c>
      <c r="AI271" s="31">
        <f t="shared" si="162"/>
        <v>250270.22474999996</v>
      </c>
      <c r="AJ271" s="31">
        <f t="shared" si="163"/>
        <v>-210634.35921400003</v>
      </c>
      <c r="AK271" s="31">
        <f t="shared" si="164"/>
        <v>4457.4933719999999</v>
      </c>
      <c r="AL271" s="31">
        <f t="shared" si="165"/>
        <v>-22895.927111999998</v>
      </c>
      <c r="AM271" s="31">
        <f t="shared" si="166"/>
        <v>26607.699810000002</v>
      </c>
      <c r="AN271" s="31">
        <f t="shared" si="167"/>
        <v>28552.140529999997</v>
      </c>
      <c r="AO271" s="31">
        <f t="shared" si="168"/>
        <v>386497.70357999986</v>
      </c>
      <c r="AP271" s="29">
        <f t="shared" si="186"/>
        <v>0</v>
      </c>
      <c r="AQ271" s="29">
        <f t="shared" si="186"/>
        <v>386497.70357999986</v>
      </c>
      <c r="AR271" s="29">
        <f t="shared" si="186"/>
        <v>0</v>
      </c>
      <c r="AS271" s="29">
        <f t="shared" si="183"/>
        <v>0</v>
      </c>
      <c r="AT271" s="31">
        <f t="shared" si="169"/>
        <v>0</v>
      </c>
      <c r="AU271" s="31">
        <f t="shared" si="170"/>
        <v>0</v>
      </c>
      <c r="AV271" s="31">
        <f t="shared" si="171"/>
        <v>0</v>
      </c>
      <c r="AW271" s="31">
        <f t="shared" si="172"/>
        <v>0</v>
      </c>
      <c r="AX271" s="31">
        <f t="shared" si="173"/>
        <v>0</v>
      </c>
      <c r="AY271" s="31">
        <f t="shared" si="174"/>
        <v>0</v>
      </c>
      <c r="AZ271" s="31">
        <f t="shared" si="175"/>
        <v>0</v>
      </c>
      <c r="BA271" s="31">
        <f t="shared" si="176"/>
        <v>0</v>
      </c>
      <c r="BB271" s="31">
        <f t="shared" si="177"/>
        <v>0</v>
      </c>
      <c r="BC271" s="31">
        <f t="shared" si="178"/>
        <v>0</v>
      </c>
      <c r="BD271" s="31">
        <f t="shared" si="179"/>
        <v>0</v>
      </c>
      <c r="BE271" s="31">
        <f t="shared" si="180"/>
        <v>0</v>
      </c>
      <c r="BF271" s="31">
        <f t="shared" si="181"/>
        <v>0</v>
      </c>
      <c r="BG271" s="29">
        <f t="shared" si="185"/>
        <v>0</v>
      </c>
      <c r="BH271" s="29">
        <f t="shared" si="185"/>
        <v>0</v>
      </c>
      <c r="BI271" s="29">
        <f t="shared" si="185"/>
        <v>0</v>
      </c>
      <c r="BJ271" s="29">
        <f t="shared" si="185"/>
        <v>0</v>
      </c>
    </row>
    <row r="272" spans="1:62">
      <c r="A272" s="25" t="s">
        <v>186</v>
      </c>
      <c r="B272" s="25" t="s">
        <v>95</v>
      </c>
      <c r="C272" s="25" t="s">
        <v>96</v>
      </c>
      <c r="D272" s="25" t="s">
        <v>207</v>
      </c>
      <c r="E272" s="25" t="s">
        <v>42</v>
      </c>
      <c r="F272" s="25" t="s">
        <v>46</v>
      </c>
      <c r="G272" s="25" t="s">
        <v>57</v>
      </c>
      <c r="H272" s="25" t="s">
        <v>57</v>
      </c>
      <c r="I272" s="25">
        <v>2022</v>
      </c>
      <c r="J272" s="102">
        <v>0.65539999999999998</v>
      </c>
      <c r="K272" s="102">
        <v>0</v>
      </c>
      <c r="L272" s="29">
        <v>48948.409999999996</v>
      </c>
      <c r="M272" s="29">
        <v>39.5</v>
      </c>
      <c r="N272" s="29">
        <v>2263.2600000000002</v>
      </c>
      <c r="O272" s="29">
        <v>16499.79</v>
      </c>
      <c r="P272" s="29">
        <v>31221.62</v>
      </c>
      <c r="Q272" s="29">
        <v>95207.62999999999</v>
      </c>
      <c r="R272" s="29">
        <v>0</v>
      </c>
      <c r="S272" s="29">
        <v>0</v>
      </c>
      <c r="T272" s="29">
        <v>111253.26999999999</v>
      </c>
      <c r="U272" s="29">
        <v>0</v>
      </c>
      <c r="V272" s="29">
        <v>493025.21</v>
      </c>
      <c r="W272" s="29">
        <v>658812.65</v>
      </c>
      <c r="X272" s="29">
        <f t="shared" si="155"/>
        <v>1457271.3399999999</v>
      </c>
      <c r="Y272" s="29">
        <f t="shared" si="182"/>
        <v>0</v>
      </c>
      <c r="Z272" s="29">
        <f t="shared" si="184"/>
        <v>1457271.3399999999</v>
      </c>
      <c r="AA272" s="29">
        <f t="shared" si="184"/>
        <v>0</v>
      </c>
      <c r="AB272" s="29">
        <f t="shared" si="184"/>
        <v>0</v>
      </c>
      <c r="AC272" s="31">
        <f t="shared" si="156"/>
        <v>32080.787913999997</v>
      </c>
      <c r="AD272" s="31">
        <f t="shared" si="157"/>
        <v>25.888300000000001</v>
      </c>
      <c r="AE272" s="31">
        <f t="shared" si="158"/>
        <v>1483.3406040000002</v>
      </c>
      <c r="AF272" s="31">
        <f t="shared" si="159"/>
        <v>10813.962366</v>
      </c>
      <c r="AG272" s="31">
        <f t="shared" si="160"/>
        <v>20462.649748</v>
      </c>
      <c r="AH272" s="31">
        <f t="shared" si="161"/>
        <v>62399.080701999992</v>
      </c>
      <c r="AI272" s="31">
        <f t="shared" si="162"/>
        <v>0</v>
      </c>
      <c r="AJ272" s="31">
        <f t="shared" si="163"/>
        <v>0</v>
      </c>
      <c r="AK272" s="31">
        <f t="shared" si="164"/>
        <v>72915.393157999992</v>
      </c>
      <c r="AL272" s="31">
        <f t="shared" si="165"/>
        <v>0</v>
      </c>
      <c r="AM272" s="31">
        <f t="shared" si="166"/>
        <v>323128.72263400001</v>
      </c>
      <c r="AN272" s="31">
        <f t="shared" si="167"/>
        <v>431785.81081</v>
      </c>
      <c r="AO272" s="31">
        <f t="shared" si="168"/>
        <v>955095.63623599999</v>
      </c>
      <c r="AP272" s="29">
        <f t="shared" si="186"/>
        <v>0</v>
      </c>
      <c r="AQ272" s="29">
        <f t="shared" si="186"/>
        <v>955095.63623599999</v>
      </c>
      <c r="AR272" s="29">
        <f t="shared" si="186"/>
        <v>0</v>
      </c>
      <c r="AS272" s="29">
        <f t="shared" si="183"/>
        <v>0</v>
      </c>
      <c r="AT272" s="31">
        <f t="shared" si="169"/>
        <v>0</v>
      </c>
      <c r="AU272" s="31">
        <f t="shared" si="170"/>
        <v>0</v>
      </c>
      <c r="AV272" s="31">
        <f t="shared" si="171"/>
        <v>0</v>
      </c>
      <c r="AW272" s="31">
        <f t="shared" si="172"/>
        <v>0</v>
      </c>
      <c r="AX272" s="31">
        <f t="shared" si="173"/>
        <v>0</v>
      </c>
      <c r="AY272" s="31">
        <f t="shared" si="174"/>
        <v>0</v>
      </c>
      <c r="AZ272" s="31">
        <f t="shared" si="175"/>
        <v>0</v>
      </c>
      <c r="BA272" s="31">
        <f t="shared" si="176"/>
        <v>0</v>
      </c>
      <c r="BB272" s="31">
        <f t="shared" si="177"/>
        <v>0</v>
      </c>
      <c r="BC272" s="31">
        <f t="shared" si="178"/>
        <v>0</v>
      </c>
      <c r="BD272" s="31">
        <f t="shared" si="179"/>
        <v>0</v>
      </c>
      <c r="BE272" s="31">
        <f t="shared" si="180"/>
        <v>0</v>
      </c>
      <c r="BF272" s="31">
        <f t="shared" si="181"/>
        <v>0</v>
      </c>
      <c r="BG272" s="29">
        <f t="shared" si="185"/>
        <v>0</v>
      </c>
      <c r="BH272" s="29">
        <f t="shared" si="185"/>
        <v>0</v>
      </c>
      <c r="BI272" s="29">
        <f t="shared" si="185"/>
        <v>0</v>
      </c>
      <c r="BJ272" s="29">
        <f t="shared" si="185"/>
        <v>0</v>
      </c>
    </row>
    <row r="273" spans="1:62">
      <c r="A273" s="25" t="s">
        <v>85</v>
      </c>
      <c r="B273" s="25" t="s">
        <v>101</v>
      </c>
      <c r="C273" s="25" t="s">
        <v>87</v>
      </c>
      <c r="D273" s="25" t="s">
        <v>108</v>
      </c>
      <c r="E273" s="25" t="s">
        <v>44</v>
      </c>
      <c r="F273" s="25" t="s">
        <v>45</v>
      </c>
      <c r="G273" s="25" t="s">
        <v>301</v>
      </c>
      <c r="H273" s="25" t="s">
        <v>84</v>
      </c>
      <c r="I273" s="25">
        <v>2022</v>
      </c>
      <c r="J273" s="102">
        <v>0.47784834680000005</v>
      </c>
      <c r="K273" s="102">
        <v>0.15089759249999998</v>
      </c>
      <c r="L273" s="29">
        <v>1556.18</v>
      </c>
      <c r="M273" s="29">
        <v>25075.31</v>
      </c>
      <c r="N273" s="29">
        <v>26037.42</v>
      </c>
      <c r="O273" s="29">
        <v>26070.73</v>
      </c>
      <c r="P273" s="29">
        <v>36962.629999999997</v>
      </c>
      <c r="Q273" s="29">
        <v>57302.38</v>
      </c>
      <c r="R273" s="29">
        <v>21297.84</v>
      </c>
      <c r="S273" s="29">
        <v>59588.61</v>
      </c>
      <c r="T273" s="29">
        <v>40802.86</v>
      </c>
      <c r="U273" s="29">
        <v>37992.089999999997</v>
      </c>
      <c r="V273" s="29">
        <v>26045.52</v>
      </c>
      <c r="W273" s="29">
        <v>163344.23000000001</v>
      </c>
      <c r="X273" s="29">
        <f t="shared" si="155"/>
        <v>522075.79999999993</v>
      </c>
      <c r="Y273" s="29">
        <f t="shared" si="182"/>
        <v>0</v>
      </c>
      <c r="Z273" s="29">
        <f t="shared" si="184"/>
        <v>522075.79999999993</v>
      </c>
      <c r="AA273" s="29">
        <f t="shared" si="184"/>
        <v>0</v>
      </c>
      <c r="AB273" s="29">
        <f t="shared" si="184"/>
        <v>0</v>
      </c>
      <c r="AC273" s="31">
        <f t="shared" si="156"/>
        <v>743.61804032322414</v>
      </c>
      <c r="AD273" s="31">
        <f t="shared" si="157"/>
        <v>11982.195428997509</v>
      </c>
      <c r="AE273" s="31">
        <f t="shared" si="158"/>
        <v>12441.938101937256</v>
      </c>
      <c r="AF273" s="31">
        <f t="shared" si="159"/>
        <v>12457.855230369165</v>
      </c>
      <c r="AG273" s="31">
        <f t="shared" si="160"/>
        <v>17662.531638880086</v>
      </c>
      <c r="AH273" s="31">
        <f t="shared" si="161"/>
        <v>27381.847550705384</v>
      </c>
      <c r="AI273" s="31">
        <f t="shared" si="162"/>
        <v>10177.137634410912</v>
      </c>
      <c r="AJ273" s="31">
        <f t="shared" si="163"/>
        <v>28474.318776609951</v>
      </c>
      <c r="AK273" s="31">
        <f t="shared" si="164"/>
        <v>19497.579195711849</v>
      </c>
      <c r="AL273" s="31">
        <f t="shared" si="165"/>
        <v>18154.457397976814</v>
      </c>
      <c r="AM273" s="31">
        <f t="shared" si="166"/>
        <v>12445.808673546337</v>
      </c>
      <c r="AN273" s="31">
        <f t="shared" si="167"/>
        <v>78053.770264818973</v>
      </c>
      <c r="AO273" s="31">
        <f t="shared" si="168"/>
        <v>249473.05793428744</v>
      </c>
      <c r="AP273" s="29">
        <f t="shared" si="186"/>
        <v>0</v>
      </c>
      <c r="AQ273" s="29">
        <f t="shared" si="186"/>
        <v>249473.05793428744</v>
      </c>
      <c r="AR273" s="29">
        <f t="shared" si="186"/>
        <v>0</v>
      </c>
      <c r="AS273" s="29">
        <f t="shared" si="183"/>
        <v>0</v>
      </c>
      <c r="AT273" s="31">
        <f t="shared" si="169"/>
        <v>234.82381549664998</v>
      </c>
      <c r="AU273" s="31">
        <f t="shared" si="170"/>
        <v>3783.803910191175</v>
      </c>
      <c r="AV273" s="31">
        <f t="shared" si="171"/>
        <v>3928.9839929113491</v>
      </c>
      <c r="AW273" s="31">
        <f t="shared" si="172"/>
        <v>3934.0103917175243</v>
      </c>
      <c r="AX273" s="31">
        <f t="shared" si="173"/>
        <v>5577.5718794682743</v>
      </c>
      <c r="AY273" s="31">
        <f t="shared" si="174"/>
        <v>8646.7911865201495</v>
      </c>
      <c r="AZ273" s="31">
        <f t="shared" si="175"/>
        <v>3213.7927814501995</v>
      </c>
      <c r="BA273" s="31">
        <f t="shared" si="176"/>
        <v>8991.7777894214232</v>
      </c>
      <c r="BB273" s="31">
        <f t="shared" si="177"/>
        <v>6157.0533411145498</v>
      </c>
      <c r="BC273" s="31">
        <f t="shared" si="178"/>
        <v>5732.9149150433241</v>
      </c>
      <c r="BD273" s="31">
        <f t="shared" si="179"/>
        <v>3930.2062634105996</v>
      </c>
      <c r="BE273" s="31">
        <f t="shared" si="180"/>
        <v>24648.251055766275</v>
      </c>
      <c r="BF273" s="31">
        <f t="shared" si="181"/>
        <v>78779.981322511492</v>
      </c>
      <c r="BG273" s="29">
        <f t="shared" si="185"/>
        <v>0</v>
      </c>
      <c r="BH273" s="29">
        <f t="shared" si="185"/>
        <v>78779.981322511492</v>
      </c>
      <c r="BI273" s="29">
        <f t="shared" si="185"/>
        <v>0</v>
      </c>
      <c r="BJ273" s="29">
        <f t="shared" si="185"/>
        <v>0</v>
      </c>
    </row>
    <row r="274" spans="1:62">
      <c r="A274" s="25" t="s">
        <v>85</v>
      </c>
      <c r="B274" s="25" t="s">
        <v>101</v>
      </c>
      <c r="C274" s="25" t="s">
        <v>87</v>
      </c>
      <c r="D274" s="25" t="s">
        <v>108</v>
      </c>
      <c r="E274" s="25" t="s">
        <v>44</v>
      </c>
      <c r="F274" s="25" t="s">
        <v>45</v>
      </c>
      <c r="G274" s="25" t="s">
        <v>54</v>
      </c>
      <c r="H274" s="25" t="s">
        <v>54</v>
      </c>
      <c r="I274" s="25">
        <v>2022</v>
      </c>
      <c r="J274" s="102">
        <v>0.47784834680000005</v>
      </c>
      <c r="K274" s="102">
        <v>0.15089759249999998</v>
      </c>
      <c r="L274" s="29">
        <v>1556.19</v>
      </c>
      <c r="M274" s="29">
        <v>25075.39</v>
      </c>
      <c r="N274" s="29">
        <v>26037.5</v>
      </c>
      <c r="O274" s="29">
        <v>26070.76</v>
      </c>
      <c r="P274" s="29">
        <v>36962.720000000001</v>
      </c>
      <c r="Q274" s="29">
        <v>57302.53</v>
      </c>
      <c r="R274" s="29">
        <v>21297.9</v>
      </c>
      <c r="S274" s="29">
        <v>59588.78</v>
      </c>
      <c r="T274" s="29">
        <v>40803</v>
      </c>
      <c r="U274" s="29">
        <v>37992.17</v>
      </c>
      <c r="V274" s="29">
        <v>26045.61</v>
      </c>
      <c r="W274" s="29">
        <v>163344.67000000001</v>
      </c>
      <c r="X274" s="29">
        <f t="shared" si="155"/>
        <v>522077.22</v>
      </c>
      <c r="Y274" s="29">
        <f t="shared" si="182"/>
        <v>0</v>
      </c>
      <c r="Z274" s="29">
        <f t="shared" si="184"/>
        <v>522077.22</v>
      </c>
      <c r="AA274" s="29">
        <f t="shared" si="184"/>
        <v>0</v>
      </c>
      <c r="AB274" s="29">
        <f t="shared" si="184"/>
        <v>0</v>
      </c>
      <c r="AC274" s="31">
        <f t="shared" si="156"/>
        <v>743.62281880669207</v>
      </c>
      <c r="AD274" s="31">
        <f t="shared" si="157"/>
        <v>11982.233656865254</v>
      </c>
      <c r="AE274" s="31">
        <f t="shared" si="158"/>
        <v>12441.976329805002</v>
      </c>
      <c r="AF274" s="31">
        <f t="shared" si="159"/>
        <v>12457.869565819568</v>
      </c>
      <c r="AG274" s="31">
        <f t="shared" si="160"/>
        <v>17662.5746452313</v>
      </c>
      <c r="AH274" s="31">
        <f t="shared" si="161"/>
        <v>27381.919227957405</v>
      </c>
      <c r="AI274" s="31">
        <f t="shared" si="162"/>
        <v>10177.166305311721</v>
      </c>
      <c r="AJ274" s="31">
        <f t="shared" si="163"/>
        <v>28474.400010828907</v>
      </c>
      <c r="AK274" s="31">
        <f t="shared" si="164"/>
        <v>19497.646094480402</v>
      </c>
      <c r="AL274" s="31">
        <f t="shared" si="165"/>
        <v>18154.495625844556</v>
      </c>
      <c r="AM274" s="31">
        <f t="shared" si="166"/>
        <v>12445.851679897549</v>
      </c>
      <c r="AN274" s="31">
        <f t="shared" si="167"/>
        <v>78053.980518091572</v>
      </c>
      <c r="AO274" s="31">
        <f t="shared" si="168"/>
        <v>249473.73647893994</v>
      </c>
      <c r="AP274" s="29">
        <f t="shared" si="186"/>
        <v>0</v>
      </c>
      <c r="AQ274" s="29">
        <f t="shared" si="186"/>
        <v>249473.73647893994</v>
      </c>
      <c r="AR274" s="29">
        <f t="shared" si="186"/>
        <v>0</v>
      </c>
      <c r="AS274" s="29">
        <f t="shared" si="183"/>
        <v>0</v>
      </c>
      <c r="AT274" s="31">
        <f t="shared" si="169"/>
        <v>234.82532447257498</v>
      </c>
      <c r="AU274" s="31">
        <f t="shared" si="170"/>
        <v>3783.8159819985744</v>
      </c>
      <c r="AV274" s="31">
        <f t="shared" si="171"/>
        <v>3928.9960647187495</v>
      </c>
      <c r="AW274" s="31">
        <f t="shared" si="172"/>
        <v>3934.0149186452995</v>
      </c>
      <c r="AX274" s="31">
        <f t="shared" si="173"/>
        <v>5577.5854602515992</v>
      </c>
      <c r="AY274" s="31">
        <f t="shared" si="174"/>
        <v>8646.8138211590231</v>
      </c>
      <c r="AZ274" s="31">
        <f t="shared" si="175"/>
        <v>3213.80183530575</v>
      </c>
      <c r="BA274" s="31">
        <f t="shared" si="176"/>
        <v>8991.8034420121494</v>
      </c>
      <c r="BB274" s="31">
        <f t="shared" si="177"/>
        <v>6157.0744667774989</v>
      </c>
      <c r="BC274" s="31">
        <f t="shared" si="178"/>
        <v>5732.9269868507245</v>
      </c>
      <c r="BD274" s="31">
        <f t="shared" si="179"/>
        <v>3930.2198441939245</v>
      </c>
      <c r="BE274" s="31">
        <f t="shared" si="180"/>
        <v>24648.317450706974</v>
      </c>
      <c r="BF274" s="31">
        <f t="shared" si="181"/>
        <v>78780.195597092839</v>
      </c>
      <c r="BG274" s="29">
        <f t="shared" si="185"/>
        <v>0</v>
      </c>
      <c r="BH274" s="29">
        <f t="shared" si="185"/>
        <v>78780.195597092839</v>
      </c>
      <c r="BI274" s="29">
        <f t="shared" si="185"/>
        <v>0</v>
      </c>
      <c r="BJ274" s="29">
        <f t="shared" si="185"/>
        <v>0</v>
      </c>
    </row>
    <row r="275" spans="1:62">
      <c r="A275" s="25" t="s">
        <v>85</v>
      </c>
      <c r="B275" s="25" t="s">
        <v>101</v>
      </c>
      <c r="C275" s="25" t="s">
        <v>87</v>
      </c>
      <c r="D275" s="25" t="s">
        <v>108</v>
      </c>
      <c r="E275" s="25" t="s">
        <v>44</v>
      </c>
      <c r="F275" s="25" t="s">
        <v>45</v>
      </c>
      <c r="G275" s="25" t="s">
        <v>90</v>
      </c>
      <c r="H275" s="25" t="s">
        <v>90</v>
      </c>
      <c r="I275" s="25">
        <v>2022</v>
      </c>
      <c r="J275" s="102">
        <v>0.47784834680000005</v>
      </c>
      <c r="K275" s="102">
        <v>0.15089759249999998</v>
      </c>
      <c r="L275" s="29">
        <v>3320.67</v>
      </c>
      <c r="M275" s="29">
        <v>52239.94</v>
      </c>
      <c r="N275" s="29">
        <v>55353.81</v>
      </c>
      <c r="O275" s="29">
        <v>52128.86</v>
      </c>
      <c r="P275" s="29">
        <v>74778.210000000006</v>
      </c>
      <c r="Q275" s="29">
        <v>114666.72</v>
      </c>
      <c r="R275" s="29">
        <v>42595.78</v>
      </c>
      <c r="S275" s="29">
        <v>119177.5</v>
      </c>
      <c r="T275" s="29">
        <v>81605.960000000006</v>
      </c>
      <c r="U275" s="29">
        <v>75984.3</v>
      </c>
      <c r="V275" s="29">
        <v>52091.199999999997</v>
      </c>
      <c r="W275" s="29">
        <v>326689.14</v>
      </c>
      <c r="X275" s="29">
        <f t="shared" si="155"/>
        <v>1050632.0899999999</v>
      </c>
      <c r="Y275" s="29">
        <f t="shared" si="182"/>
        <v>0</v>
      </c>
      <c r="Z275" s="29">
        <f t="shared" si="184"/>
        <v>1050632.0899999999</v>
      </c>
      <c r="AA275" s="29">
        <f t="shared" si="184"/>
        <v>0</v>
      </c>
      <c r="AB275" s="29">
        <f t="shared" si="184"/>
        <v>0</v>
      </c>
      <c r="AC275" s="31">
        <f t="shared" si="156"/>
        <v>1586.7766697683562</v>
      </c>
      <c r="AD275" s="31">
        <f t="shared" si="157"/>
        <v>24962.768965931195</v>
      </c>
      <c r="AE275" s="31">
        <f t="shared" si="158"/>
        <v>26450.72659758131</v>
      </c>
      <c r="AF275" s="31">
        <f t="shared" si="159"/>
        <v>24909.689571568651</v>
      </c>
      <c r="AG275" s="31">
        <f t="shared" si="160"/>
        <v>35732.644025163238</v>
      </c>
      <c r="AH275" s="31">
        <f t="shared" si="161"/>
        <v>54793.302584978504</v>
      </c>
      <c r="AI275" s="31">
        <f t="shared" si="162"/>
        <v>20354.323053656506</v>
      </c>
      <c r="AJ275" s="31">
        <f t="shared" si="163"/>
        <v>56948.771350757008</v>
      </c>
      <c r="AK275" s="31">
        <f t="shared" si="164"/>
        <v>38995.273075026933</v>
      </c>
      <c r="AL275" s="31">
        <f t="shared" si="165"/>
        <v>36308.972137755241</v>
      </c>
      <c r="AM275" s="31">
        <f t="shared" si="166"/>
        <v>24891.693802828162</v>
      </c>
      <c r="AN275" s="31">
        <f t="shared" si="167"/>
        <v>156107.86546651379</v>
      </c>
      <c r="AO275" s="31">
        <f t="shared" si="168"/>
        <v>502042.80730152893</v>
      </c>
      <c r="AP275" s="29">
        <f t="shared" si="186"/>
        <v>0</v>
      </c>
      <c r="AQ275" s="29">
        <f t="shared" si="186"/>
        <v>502042.80730152893</v>
      </c>
      <c r="AR275" s="29">
        <f t="shared" si="186"/>
        <v>0</v>
      </c>
      <c r="AS275" s="29">
        <f t="shared" si="183"/>
        <v>0</v>
      </c>
      <c r="AT275" s="31">
        <f t="shared" si="169"/>
        <v>501.08110848697493</v>
      </c>
      <c r="AU275" s="31">
        <f t="shared" si="170"/>
        <v>7882.8811783444498</v>
      </c>
      <c r="AV275" s="31">
        <f t="shared" si="171"/>
        <v>8352.7566647024232</v>
      </c>
      <c r="AW275" s="31">
        <f t="shared" si="172"/>
        <v>7866.1194737695496</v>
      </c>
      <c r="AX275" s="31">
        <f t="shared" si="173"/>
        <v>11283.851860459425</v>
      </c>
      <c r="AY275" s="31">
        <f t="shared" si="174"/>
        <v>17302.931987871598</v>
      </c>
      <c r="AZ275" s="31">
        <f t="shared" si="175"/>
        <v>6427.6006526596493</v>
      </c>
      <c r="BA275" s="31">
        <f t="shared" si="176"/>
        <v>17983.597830168746</v>
      </c>
      <c r="BB275" s="31">
        <f t="shared" si="177"/>
        <v>12314.1428976513</v>
      </c>
      <c r="BC275" s="31">
        <f t="shared" si="178"/>
        <v>11465.847937797749</v>
      </c>
      <c r="BD275" s="31">
        <f t="shared" si="179"/>
        <v>7860.4366704359991</v>
      </c>
      <c r="BE275" s="31">
        <f t="shared" si="180"/>
        <v>49296.604721895448</v>
      </c>
      <c r="BF275" s="31">
        <f t="shared" si="181"/>
        <v>158537.85298424331</v>
      </c>
      <c r="BG275" s="29">
        <f t="shared" si="185"/>
        <v>0</v>
      </c>
      <c r="BH275" s="29">
        <f t="shared" si="185"/>
        <v>158537.85298424331</v>
      </c>
      <c r="BI275" s="29">
        <f t="shared" si="185"/>
        <v>0</v>
      </c>
      <c r="BJ275" s="29">
        <f t="shared" si="185"/>
        <v>0</v>
      </c>
    </row>
    <row r="276" spans="1:62">
      <c r="A276" s="25" t="s">
        <v>186</v>
      </c>
      <c r="B276" s="25" t="s">
        <v>86</v>
      </c>
      <c r="C276" s="25" t="s">
        <v>102</v>
      </c>
      <c r="D276" s="25" t="s">
        <v>187</v>
      </c>
      <c r="E276" s="25" t="s">
        <v>42</v>
      </c>
      <c r="F276" s="25" t="s">
        <v>46</v>
      </c>
      <c r="G276" s="25" t="s">
        <v>59</v>
      </c>
      <c r="H276" s="25" t="s">
        <v>59</v>
      </c>
      <c r="I276" s="25">
        <v>2022</v>
      </c>
      <c r="J276" s="102">
        <v>0.65539999999999998</v>
      </c>
      <c r="K276" s="102">
        <v>0</v>
      </c>
      <c r="L276" s="29">
        <v>1049.81</v>
      </c>
      <c r="M276" s="29">
        <v>2713.39</v>
      </c>
      <c r="N276" s="29">
        <v>1535.02</v>
      </c>
      <c r="O276" s="29">
        <v>5491.75</v>
      </c>
      <c r="P276" s="29">
        <v>345.95</v>
      </c>
      <c r="Q276" s="29">
        <v>1857.08</v>
      </c>
      <c r="R276" s="29">
        <v>125</v>
      </c>
      <c r="S276" s="29">
        <v>0</v>
      </c>
      <c r="T276" s="29">
        <v>0</v>
      </c>
      <c r="U276" s="29">
        <v>0</v>
      </c>
      <c r="V276" s="29">
        <v>0</v>
      </c>
      <c r="W276" s="29">
        <v>0</v>
      </c>
      <c r="X276" s="29">
        <f t="shared" si="155"/>
        <v>13118</v>
      </c>
      <c r="Y276" s="29">
        <f t="shared" si="182"/>
        <v>0</v>
      </c>
      <c r="Z276" s="29">
        <f t="shared" si="184"/>
        <v>13118</v>
      </c>
      <c r="AA276" s="29">
        <f t="shared" si="184"/>
        <v>0</v>
      </c>
      <c r="AB276" s="29">
        <f t="shared" si="184"/>
        <v>0</v>
      </c>
      <c r="AC276" s="31">
        <f t="shared" si="156"/>
        <v>688.0454739999999</v>
      </c>
      <c r="AD276" s="31">
        <f t="shared" si="157"/>
        <v>1778.3558059999998</v>
      </c>
      <c r="AE276" s="31">
        <f t="shared" si="158"/>
        <v>1006.052108</v>
      </c>
      <c r="AF276" s="31">
        <f t="shared" si="159"/>
        <v>3599.29295</v>
      </c>
      <c r="AG276" s="31">
        <f t="shared" si="160"/>
        <v>226.73562999999999</v>
      </c>
      <c r="AH276" s="31">
        <f t="shared" si="161"/>
        <v>1217.130232</v>
      </c>
      <c r="AI276" s="31">
        <f t="shared" si="162"/>
        <v>81.924999999999997</v>
      </c>
      <c r="AJ276" s="31">
        <f t="shared" si="163"/>
        <v>0</v>
      </c>
      <c r="AK276" s="31">
        <f t="shared" si="164"/>
        <v>0</v>
      </c>
      <c r="AL276" s="31">
        <f t="shared" si="165"/>
        <v>0</v>
      </c>
      <c r="AM276" s="31">
        <f t="shared" si="166"/>
        <v>0</v>
      </c>
      <c r="AN276" s="31">
        <f t="shared" si="167"/>
        <v>0</v>
      </c>
      <c r="AO276" s="31">
        <f t="shared" si="168"/>
        <v>8597.5371999999988</v>
      </c>
      <c r="AP276" s="29">
        <f t="shared" si="186"/>
        <v>0</v>
      </c>
      <c r="AQ276" s="29">
        <f t="shared" si="186"/>
        <v>8597.5371999999988</v>
      </c>
      <c r="AR276" s="29">
        <f t="shared" si="186"/>
        <v>0</v>
      </c>
      <c r="AS276" s="29">
        <f t="shared" si="183"/>
        <v>0</v>
      </c>
      <c r="AT276" s="31">
        <f t="shared" si="169"/>
        <v>0</v>
      </c>
      <c r="AU276" s="31">
        <f t="shared" si="170"/>
        <v>0</v>
      </c>
      <c r="AV276" s="31">
        <f t="shared" si="171"/>
        <v>0</v>
      </c>
      <c r="AW276" s="31">
        <f t="shared" si="172"/>
        <v>0</v>
      </c>
      <c r="AX276" s="31">
        <f t="shared" si="173"/>
        <v>0</v>
      </c>
      <c r="AY276" s="31">
        <f t="shared" si="174"/>
        <v>0</v>
      </c>
      <c r="AZ276" s="31">
        <f t="shared" si="175"/>
        <v>0</v>
      </c>
      <c r="BA276" s="31">
        <f t="shared" si="176"/>
        <v>0</v>
      </c>
      <c r="BB276" s="31">
        <f t="shared" si="177"/>
        <v>0</v>
      </c>
      <c r="BC276" s="31">
        <f t="shared" si="178"/>
        <v>0</v>
      </c>
      <c r="BD276" s="31">
        <f t="shared" si="179"/>
        <v>0</v>
      </c>
      <c r="BE276" s="31">
        <f t="shared" si="180"/>
        <v>0</v>
      </c>
      <c r="BF276" s="31">
        <f t="shared" si="181"/>
        <v>0</v>
      </c>
      <c r="BG276" s="29">
        <f t="shared" si="185"/>
        <v>0</v>
      </c>
      <c r="BH276" s="29">
        <f t="shared" si="185"/>
        <v>0</v>
      </c>
      <c r="BI276" s="29">
        <f t="shared" si="185"/>
        <v>0</v>
      </c>
      <c r="BJ276" s="29">
        <f t="shared" si="185"/>
        <v>0</v>
      </c>
    </row>
    <row r="277" spans="1:62">
      <c r="A277" s="25" t="s">
        <v>186</v>
      </c>
      <c r="B277" s="25" t="s">
        <v>91</v>
      </c>
      <c r="C277" s="25" t="s">
        <v>91</v>
      </c>
      <c r="D277" s="25" t="s">
        <v>199</v>
      </c>
      <c r="E277" s="25" t="s">
        <v>42</v>
      </c>
      <c r="F277" s="25" t="s">
        <v>49</v>
      </c>
      <c r="G277" s="25" t="s">
        <v>133</v>
      </c>
      <c r="H277" s="25" t="s">
        <v>133</v>
      </c>
      <c r="I277" s="25">
        <v>2022</v>
      </c>
      <c r="J277" s="102">
        <v>0</v>
      </c>
      <c r="K277" s="102">
        <v>0</v>
      </c>
      <c r="L277" s="29">
        <v>-0.46</v>
      </c>
      <c r="M277" s="29">
        <v>0</v>
      </c>
      <c r="N277" s="29">
        <v>0</v>
      </c>
      <c r="O277" s="29">
        <v>0</v>
      </c>
      <c r="P277" s="29">
        <v>0</v>
      </c>
      <c r="Q277" s="29">
        <v>0</v>
      </c>
      <c r="R277" s="29">
        <v>0</v>
      </c>
      <c r="S277" s="29">
        <v>0</v>
      </c>
      <c r="T277" s="29">
        <v>0</v>
      </c>
      <c r="U277" s="29">
        <v>0</v>
      </c>
      <c r="V277" s="29">
        <v>0</v>
      </c>
      <c r="W277" s="29">
        <v>0</v>
      </c>
      <c r="X277" s="29">
        <f t="shared" si="155"/>
        <v>-0.46</v>
      </c>
      <c r="Y277" s="29">
        <f t="shared" si="182"/>
        <v>0</v>
      </c>
      <c r="Z277" s="29">
        <f t="shared" si="184"/>
        <v>-0.46</v>
      </c>
      <c r="AA277" s="29">
        <f t="shared" si="184"/>
        <v>0</v>
      </c>
      <c r="AB277" s="29">
        <f t="shared" si="184"/>
        <v>0</v>
      </c>
      <c r="AC277" s="31">
        <f t="shared" si="156"/>
        <v>0</v>
      </c>
      <c r="AD277" s="31">
        <f t="shared" si="157"/>
        <v>0</v>
      </c>
      <c r="AE277" s="31">
        <f t="shared" si="158"/>
        <v>0</v>
      </c>
      <c r="AF277" s="31">
        <f t="shared" si="159"/>
        <v>0</v>
      </c>
      <c r="AG277" s="31">
        <f t="shared" si="160"/>
        <v>0</v>
      </c>
      <c r="AH277" s="31">
        <f t="shared" si="161"/>
        <v>0</v>
      </c>
      <c r="AI277" s="31">
        <f t="shared" si="162"/>
        <v>0</v>
      </c>
      <c r="AJ277" s="31">
        <f t="shared" si="163"/>
        <v>0</v>
      </c>
      <c r="AK277" s="31">
        <f t="shared" si="164"/>
        <v>0</v>
      </c>
      <c r="AL277" s="31">
        <f t="shared" si="165"/>
        <v>0</v>
      </c>
      <c r="AM277" s="31">
        <f t="shared" si="166"/>
        <v>0</v>
      </c>
      <c r="AN277" s="31">
        <f t="shared" si="167"/>
        <v>0</v>
      </c>
      <c r="AO277" s="31">
        <f t="shared" si="168"/>
        <v>0</v>
      </c>
      <c r="AP277" s="29">
        <f t="shared" si="186"/>
        <v>0</v>
      </c>
      <c r="AQ277" s="29">
        <f t="shared" si="186"/>
        <v>0</v>
      </c>
      <c r="AR277" s="29">
        <f t="shared" si="186"/>
        <v>0</v>
      </c>
      <c r="AS277" s="29">
        <f t="shared" si="183"/>
        <v>0</v>
      </c>
      <c r="AT277" s="31">
        <f t="shared" si="169"/>
        <v>0</v>
      </c>
      <c r="AU277" s="31">
        <f t="shared" si="170"/>
        <v>0</v>
      </c>
      <c r="AV277" s="31">
        <f t="shared" si="171"/>
        <v>0</v>
      </c>
      <c r="AW277" s="31">
        <f t="shared" si="172"/>
        <v>0</v>
      </c>
      <c r="AX277" s="31">
        <f t="shared" si="173"/>
        <v>0</v>
      </c>
      <c r="AY277" s="31">
        <f t="shared" si="174"/>
        <v>0</v>
      </c>
      <c r="AZ277" s="31">
        <f t="shared" si="175"/>
        <v>0</v>
      </c>
      <c r="BA277" s="31">
        <f t="shared" si="176"/>
        <v>0</v>
      </c>
      <c r="BB277" s="31">
        <f t="shared" si="177"/>
        <v>0</v>
      </c>
      <c r="BC277" s="31">
        <f t="shared" si="178"/>
        <v>0</v>
      </c>
      <c r="BD277" s="31">
        <f t="shared" si="179"/>
        <v>0</v>
      </c>
      <c r="BE277" s="31">
        <f t="shared" si="180"/>
        <v>0</v>
      </c>
      <c r="BF277" s="31">
        <f t="shared" si="181"/>
        <v>0</v>
      </c>
      <c r="BG277" s="29">
        <f t="shared" si="185"/>
        <v>0</v>
      </c>
      <c r="BH277" s="29">
        <f t="shared" si="185"/>
        <v>0</v>
      </c>
      <c r="BI277" s="29">
        <f t="shared" si="185"/>
        <v>0</v>
      </c>
      <c r="BJ277" s="29">
        <f t="shared" si="185"/>
        <v>0</v>
      </c>
    </row>
    <row r="278" spans="1:62">
      <c r="A278" s="25" t="s">
        <v>186</v>
      </c>
      <c r="B278" s="25" t="s">
        <v>91</v>
      </c>
      <c r="C278" s="25" t="s">
        <v>91</v>
      </c>
      <c r="D278" s="25" t="s">
        <v>199</v>
      </c>
      <c r="E278" s="25" t="s">
        <v>42</v>
      </c>
      <c r="F278" s="25" t="s">
        <v>46</v>
      </c>
      <c r="G278" s="25" t="s">
        <v>90</v>
      </c>
      <c r="H278" s="25" t="s">
        <v>90</v>
      </c>
      <c r="I278" s="25">
        <v>2022</v>
      </c>
      <c r="J278" s="102">
        <v>0.68266000000000004</v>
      </c>
      <c r="K278" s="102">
        <v>0</v>
      </c>
      <c r="L278" s="29">
        <v>0</v>
      </c>
      <c r="M278" s="29">
        <v>0</v>
      </c>
      <c r="N278" s="29">
        <v>0</v>
      </c>
      <c r="O278" s="29">
        <v>0</v>
      </c>
      <c r="P278" s="29">
        <v>0</v>
      </c>
      <c r="Q278" s="29">
        <v>10690.97</v>
      </c>
      <c r="R278" s="29">
        <v>18.760000000000002</v>
      </c>
      <c r="S278" s="29">
        <v>1357.66</v>
      </c>
      <c r="T278" s="29">
        <v>506.2</v>
      </c>
      <c r="U278" s="29">
        <v>71.87</v>
      </c>
      <c r="V278" s="29">
        <v>1486.98</v>
      </c>
      <c r="W278" s="29">
        <v>-1259.6300000000001</v>
      </c>
      <c r="X278" s="29">
        <f t="shared" si="155"/>
        <v>12872.810000000001</v>
      </c>
      <c r="Y278" s="29">
        <f t="shared" si="182"/>
        <v>0</v>
      </c>
      <c r="Z278" s="29">
        <f t="shared" si="184"/>
        <v>12872.810000000001</v>
      </c>
      <c r="AA278" s="29">
        <f t="shared" si="184"/>
        <v>0</v>
      </c>
      <c r="AB278" s="29">
        <f t="shared" si="184"/>
        <v>0</v>
      </c>
      <c r="AC278" s="31">
        <f t="shared" si="156"/>
        <v>0</v>
      </c>
      <c r="AD278" s="31">
        <f t="shared" si="157"/>
        <v>0</v>
      </c>
      <c r="AE278" s="31">
        <f t="shared" si="158"/>
        <v>0</v>
      </c>
      <c r="AF278" s="31">
        <f t="shared" si="159"/>
        <v>0</v>
      </c>
      <c r="AG278" s="31">
        <f t="shared" si="160"/>
        <v>0</v>
      </c>
      <c r="AH278" s="31">
        <f t="shared" si="161"/>
        <v>7298.2975802000001</v>
      </c>
      <c r="AI278" s="31">
        <f t="shared" si="162"/>
        <v>12.806701600000002</v>
      </c>
      <c r="AJ278" s="31">
        <f t="shared" si="163"/>
        <v>926.82017560000008</v>
      </c>
      <c r="AK278" s="31">
        <f t="shared" si="164"/>
        <v>345.56249200000002</v>
      </c>
      <c r="AL278" s="31">
        <f t="shared" si="165"/>
        <v>49.062774200000007</v>
      </c>
      <c r="AM278" s="31">
        <f t="shared" si="166"/>
        <v>1015.1017668000001</v>
      </c>
      <c r="AN278" s="31">
        <f t="shared" si="167"/>
        <v>-859.89901580000014</v>
      </c>
      <c r="AO278" s="31">
        <f t="shared" si="168"/>
        <v>8787.7524746000017</v>
      </c>
      <c r="AP278" s="29">
        <f t="shared" si="186"/>
        <v>0</v>
      </c>
      <c r="AQ278" s="29">
        <f t="shared" si="186"/>
        <v>8787.7524746000017</v>
      </c>
      <c r="AR278" s="29">
        <f t="shared" si="186"/>
        <v>0</v>
      </c>
      <c r="AS278" s="29">
        <f t="shared" si="183"/>
        <v>0</v>
      </c>
      <c r="AT278" s="31">
        <f t="shared" si="169"/>
        <v>0</v>
      </c>
      <c r="AU278" s="31">
        <f t="shared" si="170"/>
        <v>0</v>
      </c>
      <c r="AV278" s="31">
        <f t="shared" si="171"/>
        <v>0</v>
      </c>
      <c r="AW278" s="31">
        <f t="shared" si="172"/>
        <v>0</v>
      </c>
      <c r="AX278" s="31">
        <f t="shared" si="173"/>
        <v>0</v>
      </c>
      <c r="AY278" s="31">
        <f t="shared" si="174"/>
        <v>0</v>
      </c>
      <c r="AZ278" s="31">
        <f t="shared" si="175"/>
        <v>0</v>
      </c>
      <c r="BA278" s="31">
        <f t="shared" si="176"/>
        <v>0</v>
      </c>
      <c r="BB278" s="31">
        <f t="shared" si="177"/>
        <v>0</v>
      </c>
      <c r="BC278" s="31">
        <f t="shared" si="178"/>
        <v>0</v>
      </c>
      <c r="BD278" s="31">
        <f t="shared" si="179"/>
        <v>0</v>
      </c>
      <c r="BE278" s="31">
        <f t="shared" si="180"/>
        <v>0</v>
      </c>
      <c r="BF278" s="31">
        <f t="shared" si="181"/>
        <v>0</v>
      </c>
      <c r="BG278" s="29">
        <f t="shared" si="185"/>
        <v>0</v>
      </c>
      <c r="BH278" s="29">
        <f t="shared" si="185"/>
        <v>0</v>
      </c>
      <c r="BI278" s="29">
        <f t="shared" si="185"/>
        <v>0</v>
      </c>
      <c r="BJ278" s="29">
        <f t="shared" si="185"/>
        <v>0</v>
      </c>
    </row>
    <row r="279" spans="1:62">
      <c r="A279" s="25" t="s">
        <v>186</v>
      </c>
      <c r="B279" s="25" t="s">
        <v>91</v>
      </c>
      <c r="C279" s="25" t="s">
        <v>91</v>
      </c>
      <c r="D279" s="25" t="s">
        <v>199</v>
      </c>
      <c r="E279" s="25" t="s">
        <v>42</v>
      </c>
      <c r="F279" s="25" t="s">
        <v>46</v>
      </c>
      <c r="G279" s="25" t="s">
        <v>133</v>
      </c>
      <c r="H279" s="25" t="s">
        <v>133</v>
      </c>
      <c r="I279" s="25">
        <v>2022</v>
      </c>
      <c r="J279" s="102">
        <v>0.68266000000000004</v>
      </c>
      <c r="K279" s="102">
        <v>0</v>
      </c>
      <c r="L279" s="29">
        <v>61704.88</v>
      </c>
      <c r="M279" s="29">
        <v>0</v>
      </c>
      <c r="N279" s="29">
        <v>0</v>
      </c>
      <c r="O279" s="29">
        <v>0</v>
      </c>
      <c r="P279" s="29">
        <v>0</v>
      </c>
      <c r="Q279" s="29">
        <v>0</v>
      </c>
      <c r="R279" s="29">
        <v>0</v>
      </c>
      <c r="S279" s="29">
        <v>0</v>
      </c>
      <c r="T279" s="29">
        <v>0</v>
      </c>
      <c r="U279" s="29">
        <v>0</v>
      </c>
      <c r="V279" s="29">
        <v>0</v>
      </c>
      <c r="W279" s="29">
        <v>0</v>
      </c>
      <c r="X279" s="29">
        <f t="shared" si="155"/>
        <v>61704.88</v>
      </c>
      <c r="Y279" s="29">
        <f t="shared" si="182"/>
        <v>0</v>
      </c>
      <c r="Z279" s="29">
        <f t="shared" si="184"/>
        <v>61704.88</v>
      </c>
      <c r="AA279" s="29">
        <f t="shared" si="184"/>
        <v>0</v>
      </c>
      <c r="AB279" s="29">
        <f t="shared" si="184"/>
        <v>0</v>
      </c>
      <c r="AC279" s="31">
        <f t="shared" si="156"/>
        <v>42123.453380799998</v>
      </c>
      <c r="AD279" s="31">
        <f t="shared" si="157"/>
        <v>0</v>
      </c>
      <c r="AE279" s="31">
        <f t="shared" si="158"/>
        <v>0</v>
      </c>
      <c r="AF279" s="31">
        <f t="shared" si="159"/>
        <v>0</v>
      </c>
      <c r="AG279" s="31">
        <f t="shared" si="160"/>
        <v>0</v>
      </c>
      <c r="AH279" s="31">
        <f t="shared" si="161"/>
        <v>0</v>
      </c>
      <c r="AI279" s="31">
        <f t="shared" si="162"/>
        <v>0</v>
      </c>
      <c r="AJ279" s="31">
        <f t="shared" si="163"/>
        <v>0</v>
      </c>
      <c r="AK279" s="31">
        <f t="shared" si="164"/>
        <v>0</v>
      </c>
      <c r="AL279" s="31">
        <f t="shared" si="165"/>
        <v>0</v>
      </c>
      <c r="AM279" s="31">
        <f t="shared" si="166"/>
        <v>0</v>
      </c>
      <c r="AN279" s="31">
        <f t="shared" si="167"/>
        <v>0</v>
      </c>
      <c r="AO279" s="31">
        <f t="shared" si="168"/>
        <v>42123.453380799998</v>
      </c>
      <c r="AP279" s="29">
        <f t="shared" si="186"/>
        <v>0</v>
      </c>
      <c r="AQ279" s="29">
        <f t="shared" si="186"/>
        <v>42123.453380799998</v>
      </c>
      <c r="AR279" s="29">
        <f t="shared" si="186"/>
        <v>0</v>
      </c>
      <c r="AS279" s="29">
        <f t="shared" si="183"/>
        <v>0</v>
      </c>
      <c r="AT279" s="31">
        <f t="shared" si="169"/>
        <v>0</v>
      </c>
      <c r="AU279" s="31">
        <f t="shared" si="170"/>
        <v>0</v>
      </c>
      <c r="AV279" s="31">
        <f t="shared" si="171"/>
        <v>0</v>
      </c>
      <c r="AW279" s="31">
        <f t="shared" si="172"/>
        <v>0</v>
      </c>
      <c r="AX279" s="31">
        <f t="shared" si="173"/>
        <v>0</v>
      </c>
      <c r="AY279" s="31">
        <f t="shared" si="174"/>
        <v>0</v>
      </c>
      <c r="AZ279" s="31">
        <f t="shared" si="175"/>
        <v>0</v>
      </c>
      <c r="BA279" s="31">
        <f t="shared" si="176"/>
        <v>0</v>
      </c>
      <c r="BB279" s="31">
        <f t="shared" si="177"/>
        <v>0</v>
      </c>
      <c r="BC279" s="31">
        <f t="shared" si="178"/>
        <v>0</v>
      </c>
      <c r="BD279" s="31">
        <f t="shared" si="179"/>
        <v>0</v>
      </c>
      <c r="BE279" s="31">
        <f t="shared" si="180"/>
        <v>0</v>
      </c>
      <c r="BF279" s="31">
        <f t="shared" si="181"/>
        <v>0</v>
      </c>
      <c r="BG279" s="29">
        <f t="shared" si="185"/>
        <v>0</v>
      </c>
      <c r="BH279" s="29">
        <f t="shared" si="185"/>
        <v>0</v>
      </c>
      <c r="BI279" s="29">
        <f t="shared" si="185"/>
        <v>0</v>
      </c>
      <c r="BJ279" s="29">
        <f t="shared" si="185"/>
        <v>0</v>
      </c>
    </row>
    <row r="280" spans="1:62">
      <c r="A280" s="25" t="s">
        <v>186</v>
      </c>
      <c r="B280" s="25" t="s">
        <v>91</v>
      </c>
      <c r="C280" s="25" t="s">
        <v>91</v>
      </c>
      <c r="D280" s="25" t="s">
        <v>199</v>
      </c>
      <c r="E280" s="25" t="s">
        <v>42</v>
      </c>
      <c r="F280" s="25" t="s">
        <v>46</v>
      </c>
      <c r="G280" s="25" t="s">
        <v>54</v>
      </c>
      <c r="H280" s="25" t="s">
        <v>54</v>
      </c>
      <c r="I280" s="25">
        <v>2022</v>
      </c>
      <c r="J280" s="102">
        <v>0.68266000000000004</v>
      </c>
      <c r="K280" s="102">
        <v>0</v>
      </c>
      <c r="L280" s="29">
        <v>0</v>
      </c>
      <c r="M280" s="29">
        <v>0</v>
      </c>
      <c r="N280" s="29">
        <v>0</v>
      </c>
      <c r="O280" s="29">
        <v>0</v>
      </c>
      <c r="P280" s="29">
        <v>0</v>
      </c>
      <c r="Q280" s="29">
        <v>267274.45</v>
      </c>
      <c r="R280" s="29">
        <v>469.16</v>
      </c>
      <c r="S280" s="29">
        <v>33941.29</v>
      </c>
      <c r="T280" s="29">
        <v>12655.11</v>
      </c>
      <c r="U280" s="29">
        <v>1796.63</v>
      </c>
      <c r="V280" s="29">
        <v>37174.629999999997</v>
      </c>
      <c r="W280" s="29">
        <v>-31490.560000000001</v>
      </c>
      <c r="X280" s="29">
        <f t="shared" si="155"/>
        <v>321820.70999999996</v>
      </c>
      <c r="Y280" s="29">
        <f t="shared" si="182"/>
        <v>0</v>
      </c>
      <c r="Z280" s="29">
        <f t="shared" si="184"/>
        <v>321820.70999999996</v>
      </c>
      <c r="AA280" s="29">
        <f t="shared" si="184"/>
        <v>0</v>
      </c>
      <c r="AB280" s="29">
        <f t="shared" si="184"/>
        <v>0</v>
      </c>
      <c r="AC280" s="31">
        <f t="shared" si="156"/>
        <v>0</v>
      </c>
      <c r="AD280" s="31">
        <f t="shared" si="157"/>
        <v>0</v>
      </c>
      <c r="AE280" s="31">
        <f t="shared" si="158"/>
        <v>0</v>
      </c>
      <c r="AF280" s="31">
        <f t="shared" si="159"/>
        <v>0</v>
      </c>
      <c r="AG280" s="31">
        <f t="shared" si="160"/>
        <v>0</v>
      </c>
      <c r="AH280" s="31">
        <f t="shared" si="161"/>
        <v>182457.57603700002</v>
      </c>
      <c r="AI280" s="31">
        <f t="shared" si="162"/>
        <v>320.27676560000003</v>
      </c>
      <c r="AJ280" s="31">
        <f t="shared" si="163"/>
        <v>23170.361031400003</v>
      </c>
      <c r="AK280" s="31">
        <f t="shared" si="164"/>
        <v>8639.1373926000015</v>
      </c>
      <c r="AL280" s="31">
        <f t="shared" si="165"/>
        <v>1226.4874358000002</v>
      </c>
      <c r="AM280" s="31">
        <f t="shared" si="166"/>
        <v>25377.632915800001</v>
      </c>
      <c r="AN280" s="31">
        <f t="shared" si="167"/>
        <v>-21497.345689600003</v>
      </c>
      <c r="AO280" s="31">
        <f t="shared" si="168"/>
        <v>219694.12588860001</v>
      </c>
      <c r="AP280" s="29">
        <f t="shared" si="186"/>
        <v>0</v>
      </c>
      <c r="AQ280" s="29">
        <f t="shared" si="186"/>
        <v>219694.12588860001</v>
      </c>
      <c r="AR280" s="29">
        <f t="shared" si="186"/>
        <v>0</v>
      </c>
      <c r="AS280" s="29">
        <f t="shared" si="183"/>
        <v>0</v>
      </c>
      <c r="AT280" s="31">
        <f t="shared" si="169"/>
        <v>0</v>
      </c>
      <c r="AU280" s="31">
        <f t="shared" si="170"/>
        <v>0</v>
      </c>
      <c r="AV280" s="31">
        <f t="shared" si="171"/>
        <v>0</v>
      </c>
      <c r="AW280" s="31">
        <f t="shared" si="172"/>
        <v>0</v>
      </c>
      <c r="AX280" s="31">
        <f t="shared" si="173"/>
        <v>0</v>
      </c>
      <c r="AY280" s="31">
        <f t="shared" si="174"/>
        <v>0</v>
      </c>
      <c r="AZ280" s="31">
        <f t="shared" si="175"/>
        <v>0</v>
      </c>
      <c r="BA280" s="31">
        <f t="shared" si="176"/>
        <v>0</v>
      </c>
      <c r="BB280" s="31">
        <f t="shared" si="177"/>
        <v>0</v>
      </c>
      <c r="BC280" s="31">
        <f t="shared" si="178"/>
        <v>0</v>
      </c>
      <c r="BD280" s="31">
        <f t="shared" si="179"/>
        <v>0</v>
      </c>
      <c r="BE280" s="31">
        <f t="shared" si="180"/>
        <v>0</v>
      </c>
      <c r="BF280" s="31">
        <f t="shared" si="181"/>
        <v>0</v>
      </c>
      <c r="BG280" s="29">
        <f t="shared" si="185"/>
        <v>0</v>
      </c>
      <c r="BH280" s="29">
        <f t="shared" si="185"/>
        <v>0</v>
      </c>
      <c r="BI280" s="29">
        <f t="shared" si="185"/>
        <v>0</v>
      </c>
      <c r="BJ280" s="29">
        <f t="shared" si="185"/>
        <v>0</v>
      </c>
    </row>
    <row r="281" spans="1:62">
      <c r="A281" s="25" t="s">
        <v>186</v>
      </c>
      <c r="B281" s="25" t="s">
        <v>91</v>
      </c>
      <c r="C281" s="25" t="s">
        <v>91</v>
      </c>
      <c r="D281" s="25" t="s">
        <v>199</v>
      </c>
      <c r="E281" s="25" t="s">
        <v>42</v>
      </c>
      <c r="F281" s="25" t="s">
        <v>46</v>
      </c>
      <c r="G281" s="25" t="s">
        <v>59</v>
      </c>
      <c r="H281" s="25" t="s">
        <v>59</v>
      </c>
      <c r="I281" s="25">
        <v>2022</v>
      </c>
      <c r="J281" s="102">
        <v>0.65539999999999998</v>
      </c>
      <c r="K281" s="102">
        <v>0</v>
      </c>
      <c r="L281" s="29">
        <v>0</v>
      </c>
      <c r="M281" s="29">
        <v>0</v>
      </c>
      <c r="N281" s="29">
        <v>0</v>
      </c>
      <c r="O281" s="29">
        <v>0</v>
      </c>
      <c r="P281" s="29">
        <v>60489427.670000002</v>
      </c>
      <c r="Q281" s="29">
        <v>679046.64</v>
      </c>
      <c r="R281" s="29">
        <v>219306.65</v>
      </c>
      <c r="S281" s="29">
        <v>422639.37</v>
      </c>
      <c r="T281" s="29">
        <v>199893.35</v>
      </c>
      <c r="U281" s="29">
        <v>49758.61</v>
      </c>
      <c r="V281" s="29">
        <v>805688.29</v>
      </c>
      <c r="W281" s="29">
        <v>244062.37</v>
      </c>
      <c r="X281" s="29">
        <f t="shared" si="155"/>
        <v>63109822.949999996</v>
      </c>
      <c r="Y281" s="29">
        <f t="shared" si="182"/>
        <v>0</v>
      </c>
      <c r="Z281" s="29">
        <f t="shared" si="184"/>
        <v>63109822.949999996</v>
      </c>
      <c r="AA281" s="29">
        <f t="shared" si="184"/>
        <v>0</v>
      </c>
      <c r="AB281" s="29">
        <f t="shared" si="184"/>
        <v>0</v>
      </c>
      <c r="AC281" s="31">
        <f t="shared" si="156"/>
        <v>0</v>
      </c>
      <c r="AD281" s="31">
        <f t="shared" si="157"/>
        <v>0</v>
      </c>
      <c r="AE281" s="31">
        <f t="shared" si="158"/>
        <v>0</v>
      </c>
      <c r="AF281" s="31">
        <f t="shared" si="159"/>
        <v>0</v>
      </c>
      <c r="AG281" s="31">
        <f t="shared" si="160"/>
        <v>39644770.894918002</v>
      </c>
      <c r="AH281" s="31">
        <f t="shared" si="161"/>
        <v>445047.16785600001</v>
      </c>
      <c r="AI281" s="31">
        <f t="shared" si="162"/>
        <v>143733.57840999999</v>
      </c>
      <c r="AJ281" s="31">
        <f t="shared" si="163"/>
        <v>276997.84309799998</v>
      </c>
      <c r="AK281" s="31">
        <f t="shared" si="164"/>
        <v>131010.10159000001</v>
      </c>
      <c r="AL281" s="31">
        <f t="shared" si="165"/>
        <v>32611.792993999999</v>
      </c>
      <c r="AM281" s="31">
        <f t="shared" si="166"/>
        <v>528048.10526600003</v>
      </c>
      <c r="AN281" s="31">
        <f t="shared" si="167"/>
        <v>159958.47729799998</v>
      </c>
      <c r="AO281" s="31">
        <f t="shared" si="168"/>
        <v>41362177.961429998</v>
      </c>
      <c r="AP281" s="29">
        <f t="shared" si="186"/>
        <v>0</v>
      </c>
      <c r="AQ281" s="29">
        <f t="shared" si="186"/>
        <v>41362177.961429998</v>
      </c>
      <c r="AR281" s="29">
        <f t="shared" si="186"/>
        <v>0</v>
      </c>
      <c r="AS281" s="29">
        <f t="shared" si="183"/>
        <v>0</v>
      </c>
      <c r="AT281" s="31">
        <f t="shared" si="169"/>
        <v>0</v>
      </c>
      <c r="AU281" s="31">
        <f t="shared" si="170"/>
        <v>0</v>
      </c>
      <c r="AV281" s="31">
        <f t="shared" si="171"/>
        <v>0</v>
      </c>
      <c r="AW281" s="31">
        <f t="shared" si="172"/>
        <v>0</v>
      </c>
      <c r="AX281" s="31">
        <f t="shared" si="173"/>
        <v>0</v>
      </c>
      <c r="AY281" s="31">
        <f t="shared" si="174"/>
        <v>0</v>
      </c>
      <c r="AZ281" s="31">
        <f t="shared" si="175"/>
        <v>0</v>
      </c>
      <c r="BA281" s="31">
        <f t="shared" si="176"/>
        <v>0</v>
      </c>
      <c r="BB281" s="31">
        <f t="shared" si="177"/>
        <v>0</v>
      </c>
      <c r="BC281" s="31">
        <f t="shared" si="178"/>
        <v>0</v>
      </c>
      <c r="BD281" s="31">
        <f t="shared" si="179"/>
        <v>0</v>
      </c>
      <c r="BE281" s="31">
        <f t="shared" si="180"/>
        <v>0</v>
      </c>
      <c r="BF281" s="31">
        <f t="shared" si="181"/>
        <v>0</v>
      </c>
      <c r="BG281" s="29">
        <f t="shared" si="185"/>
        <v>0</v>
      </c>
      <c r="BH281" s="29">
        <f t="shared" si="185"/>
        <v>0</v>
      </c>
      <c r="BI281" s="29">
        <f t="shared" si="185"/>
        <v>0</v>
      </c>
      <c r="BJ281" s="29">
        <f t="shared" si="185"/>
        <v>0</v>
      </c>
    </row>
    <row r="282" spans="1:62">
      <c r="A282" s="25" t="s">
        <v>186</v>
      </c>
      <c r="B282" s="25" t="s">
        <v>86</v>
      </c>
      <c r="C282" s="25" t="s">
        <v>102</v>
      </c>
      <c r="D282" s="25" t="s">
        <v>188</v>
      </c>
      <c r="E282" s="25" t="s">
        <v>42</v>
      </c>
      <c r="F282" s="25" t="s">
        <v>46</v>
      </c>
      <c r="G282" s="25" t="s">
        <v>59</v>
      </c>
      <c r="H282" s="25" t="s">
        <v>59</v>
      </c>
      <c r="I282" s="25">
        <v>2022</v>
      </c>
      <c r="J282" s="102">
        <v>0.65539999999999998</v>
      </c>
      <c r="K282" s="102">
        <v>0</v>
      </c>
      <c r="L282" s="29">
        <v>-844.49</v>
      </c>
      <c r="M282" s="29">
        <v>0</v>
      </c>
      <c r="N282" s="29">
        <v>0</v>
      </c>
      <c r="O282" s="29">
        <v>0</v>
      </c>
      <c r="P282" s="29">
        <v>0</v>
      </c>
      <c r="Q282" s="29">
        <v>0</v>
      </c>
      <c r="R282" s="29">
        <v>0</v>
      </c>
      <c r="S282" s="29">
        <v>0</v>
      </c>
      <c r="T282" s="29">
        <v>0</v>
      </c>
      <c r="U282" s="29">
        <v>0</v>
      </c>
      <c r="V282" s="29">
        <v>0</v>
      </c>
      <c r="W282" s="29">
        <v>0</v>
      </c>
      <c r="X282" s="29">
        <f t="shared" si="155"/>
        <v>-844.49</v>
      </c>
      <c r="Y282" s="29">
        <f t="shared" si="182"/>
        <v>0</v>
      </c>
      <c r="Z282" s="29">
        <f t="shared" si="184"/>
        <v>-844.49</v>
      </c>
      <c r="AA282" s="29">
        <f t="shared" si="184"/>
        <v>0</v>
      </c>
      <c r="AB282" s="29">
        <f t="shared" si="184"/>
        <v>0</v>
      </c>
      <c r="AC282" s="31">
        <f t="shared" si="156"/>
        <v>-553.478746</v>
      </c>
      <c r="AD282" s="31">
        <f t="shared" si="157"/>
        <v>0</v>
      </c>
      <c r="AE282" s="31">
        <f t="shared" si="158"/>
        <v>0</v>
      </c>
      <c r="AF282" s="31">
        <f t="shared" si="159"/>
        <v>0</v>
      </c>
      <c r="AG282" s="31">
        <f t="shared" si="160"/>
        <v>0</v>
      </c>
      <c r="AH282" s="31">
        <f t="shared" si="161"/>
        <v>0</v>
      </c>
      <c r="AI282" s="31">
        <f t="shared" si="162"/>
        <v>0</v>
      </c>
      <c r="AJ282" s="31">
        <f t="shared" si="163"/>
        <v>0</v>
      </c>
      <c r="AK282" s="31">
        <f t="shared" si="164"/>
        <v>0</v>
      </c>
      <c r="AL282" s="31">
        <f t="shared" si="165"/>
        <v>0</v>
      </c>
      <c r="AM282" s="31">
        <f t="shared" si="166"/>
        <v>0</v>
      </c>
      <c r="AN282" s="31">
        <f t="shared" si="167"/>
        <v>0</v>
      </c>
      <c r="AO282" s="31">
        <f t="shared" si="168"/>
        <v>-553.478746</v>
      </c>
      <c r="AP282" s="29">
        <f t="shared" si="186"/>
        <v>0</v>
      </c>
      <c r="AQ282" s="29">
        <f t="shared" si="186"/>
        <v>-553.478746</v>
      </c>
      <c r="AR282" s="29">
        <f t="shared" si="186"/>
        <v>0</v>
      </c>
      <c r="AS282" s="29">
        <f t="shared" si="183"/>
        <v>0</v>
      </c>
      <c r="AT282" s="31">
        <f t="shared" si="169"/>
        <v>0</v>
      </c>
      <c r="AU282" s="31">
        <f t="shared" si="170"/>
        <v>0</v>
      </c>
      <c r="AV282" s="31">
        <f t="shared" si="171"/>
        <v>0</v>
      </c>
      <c r="AW282" s="31">
        <f t="shared" si="172"/>
        <v>0</v>
      </c>
      <c r="AX282" s="31">
        <f t="shared" si="173"/>
        <v>0</v>
      </c>
      <c r="AY282" s="31">
        <f t="shared" si="174"/>
        <v>0</v>
      </c>
      <c r="AZ282" s="31">
        <f t="shared" si="175"/>
        <v>0</v>
      </c>
      <c r="BA282" s="31">
        <f t="shared" si="176"/>
        <v>0</v>
      </c>
      <c r="BB282" s="31">
        <f t="shared" si="177"/>
        <v>0</v>
      </c>
      <c r="BC282" s="31">
        <f t="shared" si="178"/>
        <v>0</v>
      </c>
      <c r="BD282" s="31">
        <f t="shared" si="179"/>
        <v>0</v>
      </c>
      <c r="BE282" s="31">
        <f t="shared" si="180"/>
        <v>0</v>
      </c>
      <c r="BF282" s="31">
        <f t="shared" si="181"/>
        <v>0</v>
      </c>
      <c r="BG282" s="29">
        <f t="shared" si="185"/>
        <v>0</v>
      </c>
      <c r="BH282" s="29">
        <f t="shared" si="185"/>
        <v>0</v>
      </c>
      <c r="BI282" s="29">
        <f t="shared" si="185"/>
        <v>0</v>
      </c>
      <c r="BJ282" s="29">
        <f t="shared" si="185"/>
        <v>0</v>
      </c>
    </row>
    <row r="283" spans="1:62">
      <c r="A283" s="25" t="s">
        <v>186</v>
      </c>
      <c r="B283" s="25" t="s">
        <v>86</v>
      </c>
      <c r="C283" s="25" t="s">
        <v>102</v>
      </c>
      <c r="D283" s="25" t="s">
        <v>189</v>
      </c>
      <c r="E283" s="25" t="s">
        <v>44</v>
      </c>
      <c r="F283" s="25" t="s">
        <v>45</v>
      </c>
      <c r="G283" s="25" t="s">
        <v>54</v>
      </c>
      <c r="H283" s="25" t="s">
        <v>54</v>
      </c>
      <c r="I283" s="25">
        <v>2022</v>
      </c>
      <c r="J283" s="102">
        <v>0.47784834680000005</v>
      </c>
      <c r="K283" s="102">
        <v>0.15089759249999998</v>
      </c>
      <c r="L283" s="29">
        <v>15053.98</v>
      </c>
      <c r="M283" s="29">
        <v>62.65</v>
      </c>
      <c r="N283" s="29">
        <v>0</v>
      </c>
      <c r="O283" s="29">
        <v>130.02000000000001</v>
      </c>
      <c r="P283" s="29">
        <v>0</v>
      </c>
      <c r="Q283" s="29">
        <v>0</v>
      </c>
      <c r="R283" s="29">
        <v>0</v>
      </c>
      <c r="S283" s="29">
        <v>0</v>
      </c>
      <c r="T283" s="29">
        <v>0</v>
      </c>
      <c r="U283" s="29">
        <v>0</v>
      </c>
      <c r="V283" s="29">
        <v>0</v>
      </c>
      <c r="W283" s="29">
        <v>0</v>
      </c>
      <c r="X283" s="29">
        <f t="shared" si="155"/>
        <v>15246.65</v>
      </c>
      <c r="Y283" s="29">
        <f t="shared" si="182"/>
        <v>0</v>
      </c>
      <c r="Z283" s="29">
        <f t="shared" si="184"/>
        <v>15246.65</v>
      </c>
      <c r="AA283" s="29">
        <f t="shared" si="184"/>
        <v>0</v>
      </c>
      <c r="AB283" s="29">
        <f t="shared" si="184"/>
        <v>0</v>
      </c>
      <c r="AC283" s="31">
        <f t="shared" si="156"/>
        <v>7193.5194557602645</v>
      </c>
      <c r="AD283" s="31">
        <f t="shared" si="157"/>
        <v>29.937198927020003</v>
      </c>
      <c r="AE283" s="31">
        <f t="shared" si="158"/>
        <v>0</v>
      </c>
      <c r="AF283" s="31">
        <f t="shared" si="159"/>
        <v>62.129842050936013</v>
      </c>
      <c r="AG283" s="31">
        <f t="shared" si="160"/>
        <v>0</v>
      </c>
      <c r="AH283" s="31">
        <f t="shared" si="161"/>
        <v>0</v>
      </c>
      <c r="AI283" s="31">
        <f t="shared" si="162"/>
        <v>0</v>
      </c>
      <c r="AJ283" s="31">
        <f t="shared" si="163"/>
        <v>0</v>
      </c>
      <c r="AK283" s="31">
        <f t="shared" si="164"/>
        <v>0</v>
      </c>
      <c r="AL283" s="31">
        <f t="shared" si="165"/>
        <v>0</v>
      </c>
      <c r="AM283" s="31">
        <f t="shared" si="166"/>
        <v>0</v>
      </c>
      <c r="AN283" s="31">
        <f t="shared" si="167"/>
        <v>0</v>
      </c>
      <c r="AO283" s="31">
        <f t="shared" si="168"/>
        <v>7285.5864967382204</v>
      </c>
      <c r="AP283" s="29">
        <f t="shared" si="186"/>
        <v>0</v>
      </c>
      <c r="AQ283" s="29">
        <f t="shared" si="186"/>
        <v>7285.5864967382204</v>
      </c>
      <c r="AR283" s="29">
        <f t="shared" si="186"/>
        <v>0</v>
      </c>
      <c r="AS283" s="29">
        <f t="shared" si="183"/>
        <v>0</v>
      </c>
      <c r="AT283" s="31">
        <f t="shared" si="169"/>
        <v>2271.6093395431499</v>
      </c>
      <c r="AU283" s="31">
        <f t="shared" si="170"/>
        <v>9.4537341701249993</v>
      </c>
      <c r="AV283" s="31">
        <f t="shared" si="171"/>
        <v>0</v>
      </c>
      <c r="AW283" s="31">
        <f t="shared" si="172"/>
        <v>19.619704976849999</v>
      </c>
      <c r="AX283" s="31">
        <f t="shared" si="173"/>
        <v>0</v>
      </c>
      <c r="AY283" s="31">
        <f t="shared" si="174"/>
        <v>0</v>
      </c>
      <c r="AZ283" s="31">
        <f t="shared" si="175"/>
        <v>0</v>
      </c>
      <c r="BA283" s="31">
        <f t="shared" si="176"/>
        <v>0</v>
      </c>
      <c r="BB283" s="31">
        <f t="shared" si="177"/>
        <v>0</v>
      </c>
      <c r="BC283" s="31">
        <f t="shared" si="178"/>
        <v>0</v>
      </c>
      <c r="BD283" s="31">
        <f t="shared" si="179"/>
        <v>0</v>
      </c>
      <c r="BE283" s="31">
        <f t="shared" si="180"/>
        <v>0</v>
      </c>
      <c r="BF283" s="31">
        <f t="shared" si="181"/>
        <v>2300.6827786901245</v>
      </c>
      <c r="BG283" s="29">
        <f t="shared" si="185"/>
        <v>0</v>
      </c>
      <c r="BH283" s="29">
        <f t="shared" si="185"/>
        <v>2300.6827786901245</v>
      </c>
      <c r="BI283" s="29">
        <f t="shared" si="185"/>
        <v>0</v>
      </c>
      <c r="BJ283" s="29">
        <f t="shared" si="185"/>
        <v>0</v>
      </c>
    </row>
    <row r="284" spans="1:62">
      <c r="A284" s="25" t="s">
        <v>186</v>
      </c>
      <c r="B284" s="25" t="s">
        <v>86</v>
      </c>
      <c r="C284" s="25" t="s">
        <v>102</v>
      </c>
      <c r="D284" s="25" t="s">
        <v>189</v>
      </c>
      <c r="E284" s="25" t="s">
        <v>42</v>
      </c>
      <c r="F284" s="25" t="s">
        <v>46</v>
      </c>
      <c r="G284" s="25" t="s">
        <v>59</v>
      </c>
      <c r="H284" s="25" t="s">
        <v>59</v>
      </c>
      <c r="I284" s="25">
        <v>2022</v>
      </c>
      <c r="J284" s="102">
        <v>0.65539999999999998</v>
      </c>
      <c r="K284" s="102">
        <v>0</v>
      </c>
      <c r="L284" s="29">
        <v>0</v>
      </c>
      <c r="M284" s="29">
        <v>0</v>
      </c>
      <c r="N284" s="29">
        <v>0</v>
      </c>
      <c r="O284" s="29">
        <v>3208463</v>
      </c>
      <c r="P284" s="29">
        <v>69821.350000000006</v>
      </c>
      <c r="Q284" s="29">
        <v>9112.86</v>
      </c>
      <c r="R284" s="29">
        <v>1897.8899999999999</v>
      </c>
      <c r="S284" s="29">
        <v>1566.53</v>
      </c>
      <c r="T284" s="29">
        <v>6536.4500000000007</v>
      </c>
      <c r="U284" s="29">
        <v>102.85</v>
      </c>
      <c r="V284" s="29">
        <v>0</v>
      </c>
      <c r="W284" s="29">
        <v>0</v>
      </c>
      <c r="X284" s="29">
        <f t="shared" si="155"/>
        <v>3297500.93</v>
      </c>
      <c r="Y284" s="29">
        <f t="shared" si="182"/>
        <v>0</v>
      </c>
      <c r="Z284" s="29">
        <f t="shared" si="184"/>
        <v>3297500.93</v>
      </c>
      <c r="AA284" s="29">
        <f t="shared" si="184"/>
        <v>0</v>
      </c>
      <c r="AB284" s="29">
        <f t="shared" si="184"/>
        <v>0</v>
      </c>
      <c r="AC284" s="31">
        <f t="shared" si="156"/>
        <v>0</v>
      </c>
      <c r="AD284" s="31">
        <f t="shared" si="157"/>
        <v>0</v>
      </c>
      <c r="AE284" s="31">
        <f t="shared" si="158"/>
        <v>0</v>
      </c>
      <c r="AF284" s="31">
        <f t="shared" si="159"/>
        <v>2102826.6502</v>
      </c>
      <c r="AG284" s="31">
        <f t="shared" si="160"/>
        <v>45760.912790000002</v>
      </c>
      <c r="AH284" s="31">
        <f t="shared" si="161"/>
        <v>5972.5684440000005</v>
      </c>
      <c r="AI284" s="31">
        <f t="shared" si="162"/>
        <v>1243.8771059999999</v>
      </c>
      <c r="AJ284" s="31">
        <f t="shared" si="163"/>
        <v>1026.7037619999999</v>
      </c>
      <c r="AK284" s="31">
        <f t="shared" si="164"/>
        <v>4283.9893300000003</v>
      </c>
      <c r="AL284" s="31">
        <f t="shared" si="165"/>
        <v>67.407889999999995</v>
      </c>
      <c r="AM284" s="31">
        <f t="shared" si="166"/>
        <v>0</v>
      </c>
      <c r="AN284" s="31">
        <f t="shared" si="167"/>
        <v>0</v>
      </c>
      <c r="AO284" s="31">
        <f t="shared" si="168"/>
        <v>2161182.109522</v>
      </c>
      <c r="AP284" s="29">
        <f t="shared" si="186"/>
        <v>0</v>
      </c>
      <c r="AQ284" s="29">
        <f t="shared" si="186"/>
        <v>2161182.109522</v>
      </c>
      <c r="AR284" s="29">
        <f t="shared" si="186"/>
        <v>0</v>
      </c>
      <c r="AS284" s="29">
        <f t="shared" si="183"/>
        <v>0</v>
      </c>
      <c r="AT284" s="31">
        <f t="shared" si="169"/>
        <v>0</v>
      </c>
      <c r="AU284" s="31">
        <f t="shared" si="170"/>
        <v>0</v>
      </c>
      <c r="AV284" s="31">
        <f t="shared" si="171"/>
        <v>0</v>
      </c>
      <c r="AW284" s="31">
        <f t="shared" si="172"/>
        <v>0</v>
      </c>
      <c r="AX284" s="31">
        <f t="shared" si="173"/>
        <v>0</v>
      </c>
      <c r="AY284" s="31">
        <f t="shared" si="174"/>
        <v>0</v>
      </c>
      <c r="AZ284" s="31">
        <f t="shared" si="175"/>
        <v>0</v>
      </c>
      <c r="BA284" s="31">
        <f t="shared" si="176"/>
        <v>0</v>
      </c>
      <c r="BB284" s="31">
        <f t="shared" si="177"/>
        <v>0</v>
      </c>
      <c r="BC284" s="31">
        <f t="shared" si="178"/>
        <v>0</v>
      </c>
      <c r="BD284" s="31">
        <f t="shared" si="179"/>
        <v>0</v>
      </c>
      <c r="BE284" s="31">
        <f t="shared" si="180"/>
        <v>0</v>
      </c>
      <c r="BF284" s="31">
        <f t="shared" si="181"/>
        <v>0</v>
      </c>
      <c r="BG284" s="29">
        <f t="shared" si="185"/>
        <v>0</v>
      </c>
      <c r="BH284" s="29">
        <f t="shared" si="185"/>
        <v>0</v>
      </c>
      <c r="BI284" s="29">
        <f t="shared" si="185"/>
        <v>0</v>
      </c>
      <c r="BJ284" s="29">
        <f t="shared" si="185"/>
        <v>0</v>
      </c>
    </row>
    <row r="285" spans="1:62">
      <c r="A285" s="25" t="s">
        <v>135</v>
      </c>
      <c r="B285" s="25" t="s">
        <v>128</v>
      </c>
      <c r="C285" s="25" t="s">
        <v>87</v>
      </c>
      <c r="D285" s="25" t="s">
        <v>134</v>
      </c>
      <c r="E285" s="25" t="s">
        <v>44</v>
      </c>
      <c r="F285" s="25" t="s">
        <v>45</v>
      </c>
      <c r="G285" s="25" t="s">
        <v>54</v>
      </c>
      <c r="H285" s="25" t="s">
        <v>54</v>
      </c>
      <c r="I285" s="25">
        <v>2022</v>
      </c>
      <c r="J285" s="102">
        <v>0.47784834680000005</v>
      </c>
      <c r="K285" s="102">
        <v>0.15089759249999998</v>
      </c>
      <c r="L285" s="29">
        <v>0</v>
      </c>
      <c r="M285" s="29">
        <v>0</v>
      </c>
      <c r="N285" s="29">
        <v>0</v>
      </c>
      <c r="O285" s="29">
        <v>0</v>
      </c>
      <c r="P285" s="29">
        <v>0</v>
      </c>
      <c r="Q285" s="29">
        <v>0</v>
      </c>
      <c r="R285" s="29">
        <v>0</v>
      </c>
      <c r="S285" s="29">
        <v>0</v>
      </c>
      <c r="T285" s="29">
        <v>0</v>
      </c>
      <c r="U285" s="29">
        <v>11.699999999953434</v>
      </c>
      <c r="V285" s="29">
        <v>0</v>
      </c>
      <c r="W285" s="29">
        <v>0</v>
      </c>
      <c r="X285" s="29">
        <f t="shared" si="155"/>
        <v>11.699999999953434</v>
      </c>
      <c r="Y285" s="29">
        <f t="shared" si="182"/>
        <v>0</v>
      </c>
      <c r="Z285" s="29">
        <f t="shared" si="184"/>
        <v>11.699999999953434</v>
      </c>
      <c r="AA285" s="29">
        <f t="shared" si="184"/>
        <v>0</v>
      </c>
      <c r="AB285" s="29">
        <f t="shared" si="184"/>
        <v>0</v>
      </c>
      <c r="AC285" s="31">
        <f t="shared" si="156"/>
        <v>0</v>
      </c>
      <c r="AD285" s="31">
        <f t="shared" si="157"/>
        <v>0</v>
      </c>
      <c r="AE285" s="31">
        <f t="shared" si="158"/>
        <v>0</v>
      </c>
      <c r="AF285" s="31">
        <f t="shared" si="159"/>
        <v>0</v>
      </c>
      <c r="AG285" s="31">
        <f t="shared" si="160"/>
        <v>0</v>
      </c>
      <c r="AH285" s="31">
        <f t="shared" si="161"/>
        <v>0</v>
      </c>
      <c r="AI285" s="31">
        <f t="shared" si="162"/>
        <v>0</v>
      </c>
      <c r="AJ285" s="31">
        <f t="shared" si="163"/>
        <v>0</v>
      </c>
      <c r="AK285" s="31">
        <f t="shared" si="164"/>
        <v>0</v>
      </c>
      <c r="AL285" s="31">
        <f t="shared" si="165"/>
        <v>5.5908256575377493</v>
      </c>
      <c r="AM285" s="31">
        <f t="shared" si="166"/>
        <v>0</v>
      </c>
      <c r="AN285" s="31">
        <f t="shared" si="167"/>
        <v>0</v>
      </c>
      <c r="AO285" s="31">
        <f t="shared" si="168"/>
        <v>5.5908256575377493</v>
      </c>
      <c r="AP285" s="29">
        <f t="shared" si="186"/>
        <v>0</v>
      </c>
      <c r="AQ285" s="29">
        <f t="shared" si="186"/>
        <v>5.5908256575377493</v>
      </c>
      <c r="AR285" s="29">
        <f t="shared" si="186"/>
        <v>0</v>
      </c>
      <c r="AS285" s="29">
        <f t="shared" si="183"/>
        <v>0</v>
      </c>
      <c r="AT285" s="31">
        <f t="shared" si="169"/>
        <v>0</v>
      </c>
      <c r="AU285" s="31">
        <f t="shared" si="170"/>
        <v>0</v>
      </c>
      <c r="AV285" s="31">
        <f t="shared" si="171"/>
        <v>0</v>
      </c>
      <c r="AW285" s="31">
        <f t="shared" si="172"/>
        <v>0</v>
      </c>
      <c r="AX285" s="31">
        <f t="shared" si="173"/>
        <v>0</v>
      </c>
      <c r="AY285" s="31">
        <f t="shared" si="174"/>
        <v>0</v>
      </c>
      <c r="AZ285" s="31">
        <f t="shared" si="175"/>
        <v>0</v>
      </c>
      <c r="BA285" s="31">
        <f t="shared" si="176"/>
        <v>0</v>
      </c>
      <c r="BB285" s="31">
        <f t="shared" si="177"/>
        <v>0</v>
      </c>
      <c r="BC285" s="31">
        <f t="shared" si="178"/>
        <v>1.7655018322429732</v>
      </c>
      <c r="BD285" s="31">
        <f t="shared" si="179"/>
        <v>0</v>
      </c>
      <c r="BE285" s="31">
        <f t="shared" si="180"/>
        <v>0</v>
      </c>
      <c r="BF285" s="31">
        <f t="shared" si="181"/>
        <v>1.7655018322429732</v>
      </c>
      <c r="BG285" s="29">
        <f t="shared" si="185"/>
        <v>0</v>
      </c>
      <c r="BH285" s="29">
        <f t="shared" si="185"/>
        <v>1.7655018322429732</v>
      </c>
      <c r="BI285" s="29">
        <f t="shared" si="185"/>
        <v>0</v>
      </c>
      <c r="BJ285" s="29">
        <f t="shared" si="185"/>
        <v>0</v>
      </c>
    </row>
    <row r="286" spans="1:62">
      <c r="A286" s="25" t="s">
        <v>135</v>
      </c>
      <c r="B286" s="25" t="s">
        <v>95</v>
      </c>
      <c r="C286" s="25" t="s">
        <v>102</v>
      </c>
      <c r="D286" s="25" t="s">
        <v>291</v>
      </c>
      <c r="E286" s="25" t="s">
        <v>44</v>
      </c>
      <c r="F286" s="25" t="s">
        <v>49</v>
      </c>
      <c r="G286" s="25" t="s">
        <v>54</v>
      </c>
      <c r="H286" s="25" t="s">
        <v>54</v>
      </c>
      <c r="I286" s="25">
        <v>2022</v>
      </c>
      <c r="J286" s="102">
        <v>0</v>
      </c>
      <c r="K286" s="102">
        <v>0</v>
      </c>
      <c r="L286" s="29">
        <v>0</v>
      </c>
      <c r="M286" s="29">
        <v>0</v>
      </c>
      <c r="N286" s="29">
        <v>0</v>
      </c>
      <c r="O286" s="29">
        <v>0</v>
      </c>
      <c r="P286" s="29">
        <v>0</v>
      </c>
      <c r="Q286" s="29">
        <v>0</v>
      </c>
      <c r="R286" s="29">
        <v>0</v>
      </c>
      <c r="S286" s="29">
        <v>0</v>
      </c>
      <c r="T286" s="29">
        <v>0</v>
      </c>
      <c r="U286" s="29">
        <v>3235.22</v>
      </c>
      <c r="V286" s="29">
        <v>313.86</v>
      </c>
      <c r="W286" s="29">
        <v>0</v>
      </c>
      <c r="X286" s="29">
        <f t="shared" si="155"/>
        <v>3549.08</v>
      </c>
      <c r="Y286" s="29">
        <f t="shared" si="182"/>
        <v>0</v>
      </c>
      <c r="Z286" s="29">
        <f t="shared" si="184"/>
        <v>3549.08</v>
      </c>
      <c r="AA286" s="29">
        <f t="shared" si="184"/>
        <v>0</v>
      </c>
      <c r="AB286" s="29">
        <f t="shared" si="184"/>
        <v>0</v>
      </c>
      <c r="AC286" s="31">
        <f t="shared" si="156"/>
        <v>0</v>
      </c>
      <c r="AD286" s="31">
        <f t="shared" si="157"/>
        <v>0</v>
      </c>
      <c r="AE286" s="31">
        <f t="shared" si="158"/>
        <v>0</v>
      </c>
      <c r="AF286" s="31">
        <f t="shared" si="159"/>
        <v>0</v>
      </c>
      <c r="AG286" s="31">
        <f t="shared" si="160"/>
        <v>0</v>
      </c>
      <c r="AH286" s="31">
        <f t="shared" si="161"/>
        <v>0</v>
      </c>
      <c r="AI286" s="31">
        <f t="shared" si="162"/>
        <v>0</v>
      </c>
      <c r="AJ286" s="31">
        <f t="shared" si="163"/>
        <v>0</v>
      </c>
      <c r="AK286" s="31">
        <f t="shared" si="164"/>
        <v>0</v>
      </c>
      <c r="AL286" s="31">
        <f t="shared" si="165"/>
        <v>0</v>
      </c>
      <c r="AM286" s="31">
        <f t="shared" si="166"/>
        <v>0</v>
      </c>
      <c r="AN286" s="31">
        <f t="shared" si="167"/>
        <v>0</v>
      </c>
      <c r="AO286" s="31">
        <f t="shared" si="168"/>
        <v>0</v>
      </c>
      <c r="AP286" s="29">
        <f t="shared" si="186"/>
        <v>0</v>
      </c>
      <c r="AQ286" s="29">
        <f t="shared" si="186"/>
        <v>0</v>
      </c>
      <c r="AR286" s="29">
        <f t="shared" si="186"/>
        <v>0</v>
      </c>
      <c r="AS286" s="29">
        <f t="shared" si="183"/>
        <v>0</v>
      </c>
      <c r="AT286" s="31">
        <f t="shared" si="169"/>
        <v>0</v>
      </c>
      <c r="AU286" s="31">
        <f t="shared" si="170"/>
        <v>0</v>
      </c>
      <c r="AV286" s="31">
        <f t="shared" si="171"/>
        <v>0</v>
      </c>
      <c r="AW286" s="31">
        <f t="shared" si="172"/>
        <v>0</v>
      </c>
      <c r="AX286" s="31">
        <f t="shared" si="173"/>
        <v>0</v>
      </c>
      <c r="AY286" s="31">
        <f t="shared" si="174"/>
        <v>0</v>
      </c>
      <c r="AZ286" s="31">
        <f t="shared" si="175"/>
        <v>0</v>
      </c>
      <c r="BA286" s="31">
        <f t="shared" si="176"/>
        <v>0</v>
      </c>
      <c r="BB286" s="31">
        <f t="shared" si="177"/>
        <v>0</v>
      </c>
      <c r="BC286" s="31">
        <f t="shared" si="178"/>
        <v>0</v>
      </c>
      <c r="BD286" s="31">
        <f t="shared" si="179"/>
        <v>0</v>
      </c>
      <c r="BE286" s="31">
        <f t="shared" si="180"/>
        <v>0</v>
      </c>
      <c r="BF286" s="31">
        <f t="shared" si="181"/>
        <v>0</v>
      </c>
      <c r="BG286" s="29">
        <f t="shared" si="185"/>
        <v>0</v>
      </c>
      <c r="BH286" s="29">
        <f t="shared" si="185"/>
        <v>0</v>
      </c>
      <c r="BI286" s="29">
        <f t="shared" si="185"/>
        <v>0</v>
      </c>
      <c r="BJ286" s="29">
        <f t="shared" si="185"/>
        <v>0</v>
      </c>
    </row>
    <row r="287" spans="1:62">
      <c r="A287" s="25" t="s">
        <v>135</v>
      </c>
      <c r="B287" s="25" t="s">
        <v>95</v>
      </c>
      <c r="C287" s="25" t="s">
        <v>102</v>
      </c>
      <c r="D287" s="25" t="s">
        <v>291</v>
      </c>
      <c r="E287" s="25" t="s">
        <v>47</v>
      </c>
      <c r="F287" s="25" t="s">
        <v>49</v>
      </c>
      <c r="G287" s="25" t="s">
        <v>54</v>
      </c>
      <c r="H287" s="25" t="s">
        <v>54</v>
      </c>
      <c r="I287" s="25">
        <v>2022</v>
      </c>
      <c r="J287" s="102">
        <v>0</v>
      </c>
      <c r="K287" s="102">
        <v>0</v>
      </c>
      <c r="L287" s="29">
        <v>0</v>
      </c>
      <c r="M287" s="29">
        <v>0</v>
      </c>
      <c r="N287" s="29">
        <v>0</v>
      </c>
      <c r="O287" s="29">
        <v>1439.56</v>
      </c>
      <c r="P287" s="29">
        <v>24621.56</v>
      </c>
      <c r="Q287" s="29">
        <v>24887.61</v>
      </c>
      <c r="R287" s="29">
        <v>976.03</v>
      </c>
      <c r="S287" s="29">
        <v>0</v>
      </c>
      <c r="T287" s="29">
        <v>5566.42</v>
      </c>
      <c r="U287" s="29">
        <v>4236.2</v>
      </c>
      <c r="V287" s="29">
        <v>457.03</v>
      </c>
      <c r="W287" s="29">
        <v>17498.419999999998</v>
      </c>
      <c r="X287" s="29">
        <f t="shared" si="155"/>
        <v>79682.829999999987</v>
      </c>
      <c r="Y287" s="29">
        <f t="shared" si="182"/>
        <v>0</v>
      </c>
      <c r="Z287" s="29">
        <f t="shared" si="184"/>
        <v>79682.829999999987</v>
      </c>
      <c r="AA287" s="29">
        <f t="shared" si="184"/>
        <v>0</v>
      </c>
      <c r="AB287" s="29">
        <f t="shared" si="184"/>
        <v>0</v>
      </c>
      <c r="AC287" s="31">
        <f t="shared" si="156"/>
        <v>0</v>
      </c>
      <c r="AD287" s="31">
        <f t="shared" si="157"/>
        <v>0</v>
      </c>
      <c r="AE287" s="31">
        <f t="shared" si="158"/>
        <v>0</v>
      </c>
      <c r="AF287" s="31">
        <f t="shared" si="159"/>
        <v>0</v>
      </c>
      <c r="AG287" s="31">
        <f t="shared" si="160"/>
        <v>0</v>
      </c>
      <c r="AH287" s="31">
        <f t="shared" si="161"/>
        <v>0</v>
      </c>
      <c r="AI287" s="31">
        <f t="shared" si="162"/>
        <v>0</v>
      </c>
      <c r="AJ287" s="31">
        <f t="shared" si="163"/>
        <v>0</v>
      </c>
      <c r="AK287" s="31">
        <f t="shared" si="164"/>
        <v>0</v>
      </c>
      <c r="AL287" s="31">
        <f t="shared" si="165"/>
        <v>0</v>
      </c>
      <c r="AM287" s="31">
        <f t="shared" si="166"/>
        <v>0</v>
      </c>
      <c r="AN287" s="31">
        <f t="shared" si="167"/>
        <v>0</v>
      </c>
      <c r="AO287" s="31">
        <f t="shared" si="168"/>
        <v>0</v>
      </c>
      <c r="AP287" s="29">
        <f t="shared" si="186"/>
        <v>0</v>
      </c>
      <c r="AQ287" s="29">
        <f t="shared" si="186"/>
        <v>0</v>
      </c>
      <c r="AR287" s="29">
        <f t="shared" si="186"/>
        <v>0</v>
      </c>
      <c r="AS287" s="29">
        <f t="shared" si="183"/>
        <v>0</v>
      </c>
      <c r="AT287" s="31">
        <f t="shared" si="169"/>
        <v>0</v>
      </c>
      <c r="AU287" s="31">
        <f t="shared" si="170"/>
        <v>0</v>
      </c>
      <c r="AV287" s="31">
        <f t="shared" si="171"/>
        <v>0</v>
      </c>
      <c r="AW287" s="31">
        <f t="shared" si="172"/>
        <v>0</v>
      </c>
      <c r="AX287" s="31">
        <f t="shared" si="173"/>
        <v>0</v>
      </c>
      <c r="AY287" s="31">
        <f t="shared" si="174"/>
        <v>0</v>
      </c>
      <c r="AZ287" s="31">
        <f t="shared" si="175"/>
        <v>0</v>
      </c>
      <c r="BA287" s="31">
        <f t="shared" si="176"/>
        <v>0</v>
      </c>
      <c r="BB287" s="31">
        <f t="shared" si="177"/>
        <v>0</v>
      </c>
      <c r="BC287" s="31">
        <f t="shared" si="178"/>
        <v>0</v>
      </c>
      <c r="BD287" s="31">
        <f t="shared" si="179"/>
        <v>0</v>
      </c>
      <c r="BE287" s="31">
        <f t="shared" si="180"/>
        <v>0</v>
      </c>
      <c r="BF287" s="31">
        <f t="shared" si="181"/>
        <v>0</v>
      </c>
      <c r="BG287" s="29">
        <f t="shared" si="185"/>
        <v>0</v>
      </c>
      <c r="BH287" s="29">
        <f t="shared" si="185"/>
        <v>0</v>
      </c>
      <c r="BI287" s="29">
        <f t="shared" si="185"/>
        <v>0</v>
      </c>
      <c r="BJ287" s="29">
        <f t="shared" si="185"/>
        <v>0</v>
      </c>
    </row>
    <row r="288" spans="1:62">
      <c r="A288" s="25" t="s">
        <v>135</v>
      </c>
      <c r="B288" s="25" t="s">
        <v>95</v>
      </c>
      <c r="C288" s="25" t="s">
        <v>102</v>
      </c>
      <c r="D288" s="25" t="s">
        <v>291</v>
      </c>
      <c r="E288" s="25" t="s">
        <v>44</v>
      </c>
      <c r="F288" s="25" t="s">
        <v>43</v>
      </c>
      <c r="G288" s="25" t="s">
        <v>54</v>
      </c>
      <c r="H288" s="25" t="s">
        <v>54</v>
      </c>
      <c r="I288" s="25">
        <v>2022</v>
      </c>
      <c r="J288" s="102">
        <v>0.77217999999999998</v>
      </c>
      <c r="K288" s="102">
        <v>0.22781999999999999</v>
      </c>
      <c r="L288" s="29">
        <v>699.7</v>
      </c>
      <c r="M288" s="29">
        <v>0</v>
      </c>
      <c r="N288" s="29">
        <v>0</v>
      </c>
      <c r="O288" s="29">
        <v>0</v>
      </c>
      <c r="P288" s="29">
        <v>0</v>
      </c>
      <c r="Q288" s="29">
        <v>0</v>
      </c>
      <c r="R288" s="29">
        <v>1221.3399999999999</v>
      </c>
      <c r="S288" s="29">
        <v>0</v>
      </c>
      <c r="T288" s="29">
        <v>8202.6299999999992</v>
      </c>
      <c r="U288" s="29">
        <v>0</v>
      </c>
      <c r="V288" s="29">
        <v>37748.76</v>
      </c>
      <c r="W288" s="29">
        <v>62427.6</v>
      </c>
      <c r="X288" s="29">
        <f t="shared" si="155"/>
        <v>110300.03</v>
      </c>
      <c r="Y288" s="29">
        <f t="shared" si="182"/>
        <v>0</v>
      </c>
      <c r="Z288" s="29">
        <f t="shared" ref="Z288:AB307" si="187">SUMIF($I288,Z$5,$X288)</f>
        <v>110300.03</v>
      </c>
      <c r="AA288" s="29">
        <f t="shared" si="187"/>
        <v>0</v>
      </c>
      <c r="AB288" s="29">
        <f t="shared" si="187"/>
        <v>0</v>
      </c>
      <c r="AC288" s="31">
        <f t="shared" si="156"/>
        <v>540.29434600000002</v>
      </c>
      <c r="AD288" s="31">
        <f t="shared" si="157"/>
        <v>0</v>
      </c>
      <c r="AE288" s="31">
        <f t="shared" si="158"/>
        <v>0</v>
      </c>
      <c r="AF288" s="31">
        <f t="shared" si="159"/>
        <v>0</v>
      </c>
      <c r="AG288" s="31">
        <f t="shared" si="160"/>
        <v>0</v>
      </c>
      <c r="AH288" s="31">
        <f t="shared" si="161"/>
        <v>0</v>
      </c>
      <c r="AI288" s="31">
        <f t="shared" si="162"/>
        <v>943.09432119999985</v>
      </c>
      <c r="AJ288" s="31">
        <f t="shared" si="163"/>
        <v>0</v>
      </c>
      <c r="AK288" s="31">
        <f t="shared" si="164"/>
        <v>6333.9068333999994</v>
      </c>
      <c r="AL288" s="31">
        <f t="shared" si="165"/>
        <v>0</v>
      </c>
      <c r="AM288" s="31">
        <f t="shared" si="166"/>
        <v>29148.837496799999</v>
      </c>
      <c r="AN288" s="31">
        <f t="shared" si="167"/>
        <v>48205.344167999996</v>
      </c>
      <c r="AO288" s="31">
        <f t="shared" si="168"/>
        <v>85171.477165399992</v>
      </c>
      <c r="AP288" s="29">
        <f t="shared" si="186"/>
        <v>0</v>
      </c>
      <c r="AQ288" s="29">
        <f t="shared" si="186"/>
        <v>85171.477165399992</v>
      </c>
      <c r="AR288" s="29">
        <f t="shared" si="186"/>
        <v>0</v>
      </c>
      <c r="AS288" s="29">
        <f t="shared" si="183"/>
        <v>0</v>
      </c>
      <c r="AT288" s="31">
        <f t="shared" si="169"/>
        <v>159.405654</v>
      </c>
      <c r="AU288" s="31">
        <f t="shared" si="170"/>
        <v>0</v>
      </c>
      <c r="AV288" s="31">
        <f t="shared" si="171"/>
        <v>0</v>
      </c>
      <c r="AW288" s="31">
        <f t="shared" si="172"/>
        <v>0</v>
      </c>
      <c r="AX288" s="31">
        <f t="shared" si="173"/>
        <v>0</v>
      </c>
      <c r="AY288" s="31">
        <f t="shared" si="174"/>
        <v>0</v>
      </c>
      <c r="AZ288" s="31">
        <f t="shared" si="175"/>
        <v>278.24567879999995</v>
      </c>
      <c r="BA288" s="31">
        <f t="shared" si="176"/>
        <v>0</v>
      </c>
      <c r="BB288" s="31">
        <f t="shared" si="177"/>
        <v>1868.7231665999998</v>
      </c>
      <c r="BC288" s="31">
        <f t="shared" si="178"/>
        <v>0</v>
      </c>
      <c r="BD288" s="31">
        <f t="shared" si="179"/>
        <v>8599.9225031999995</v>
      </c>
      <c r="BE288" s="31">
        <f t="shared" si="180"/>
        <v>14222.255831999999</v>
      </c>
      <c r="BF288" s="31">
        <f t="shared" si="181"/>
        <v>25128.552834599999</v>
      </c>
      <c r="BG288" s="29">
        <f t="shared" ref="BG288:BJ307" si="188">SUMIF($I288,BG$5,$BF288)</f>
        <v>0</v>
      </c>
      <c r="BH288" s="29">
        <f t="shared" si="188"/>
        <v>25128.552834599999</v>
      </c>
      <c r="BI288" s="29">
        <f t="shared" si="188"/>
        <v>0</v>
      </c>
      <c r="BJ288" s="29">
        <f t="shared" si="188"/>
        <v>0</v>
      </c>
    </row>
    <row r="289" spans="1:62">
      <c r="A289" s="25" t="s">
        <v>135</v>
      </c>
      <c r="B289" s="25" t="s">
        <v>95</v>
      </c>
      <c r="C289" s="25" t="s">
        <v>102</v>
      </c>
      <c r="D289" s="25" t="s">
        <v>291</v>
      </c>
      <c r="E289" s="25" t="s">
        <v>47</v>
      </c>
      <c r="F289" s="25" t="s">
        <v>45</v>
      </c>
      <c r="G289" s="25" t="s">
        <v>54</v>
      </c>
      <c r="H289" s="25" t="s">
        <v>54</v>
      </c>
      <c r="I289" s="25">
        <v>2022</v>
      </c>
      <c r="J289" s="102">
        <v>0</v>
      </c>
      <c r="K289" s="102">
        <v>0.50189581949999995</v>
      </c>
      <c r="L289" s="29">
        <v>0</v>
      </c>
      <c r="M289" s="29">
        <v>0</v>
      </c>
      <c r="N289" s="29">
        <v>10427.56</v>
      </c>
      <c r="O289" s="29">
        <v>25321.94</v>
      </c>
      <c r="P289" s="29">
        <v>35632.910000000003</v>
      </c>
      <c r="Q289" s="29">
        <v>0</v>
      </c>
      <c r="R289" s="29">
        <v>0</v>
      </c>
      <c r="S289" s="29">
        <v>0</v>
      </c>
      <c r="T289" s="29">
        <v>31898.2</v>
      </c>
      <c r="U289" s="29">
        <v>0</v>
      </c>
      <c r="V289" s="29">
        <v>0</v>
      </c>
      <c r="W289" s="29">
        <v>7834.33</v>
      </c>
      <c r="X289" s="29">
        <f t="shared" si="155"/>
        <v>111114.94</v>
      </c>
      <c r="Y289" s="29">
        <f t="shared" si="182"/>
        <v>0</v>
      </c>
      <c r="Z289" s="29">
        <f t="shared" si="187"/>
        <v>111114.94</v>
      </c>
      <c r="AA289" s="29">
        <f t="shared" si="187"/>
        <v>0</v>
      </c>
      <c r="AB289" s="29">
        <f t="shared" si="187"/>
        <v>0</v>
      </c>
      <c r="AC289" s="31">
        <f t="shared" si="156"/>
        <v>0</v>
      </c>
      <c r="AD289" s="31">
        <f t="shared" si="157"/>
        <v>0</v>
      </c>
      <c r="AE289" s="31">
        <f t="shared" si="158"/>
        <v>0</v>
      </c>
      <c r="AF289" s="31">
        <f t="shared" si="159"/>
        <v>0</v>
      </c>
      <c r="AG289" s="31">
        <f t="shared" si="160"/>
        <v>0</v>
      </c>
      <c r="AH289" s="31">
        <f t="shared" si="161"/>
        <v>0</v>
      </c>
      <c r="AI289" s="31">
        <f t="shared" si="162"/>
        <v>0</v>
      </c>
      <c r="AJ289" s="31">
        <f t="shared" si="163"/>
        <v>0</v>
      </c>
      <c r="AK289" s="31">
        <f t="shared" si="164"/>
        <v>0</v>
      </c>
      <c r="AL289" s="31">
        <f t="shared" si="165"/>
        <v>0</v>
      </c>
      <c r="AM289" s="31">
        <f t="shared" si="166"/>
        <v>0</v>
      </c>
      <c r="AN289" s="31">
        <f t="shared" si="167"/>
        <v>0</v>
      </c>
      <c r="AO289" s="31">
        <f t="shared" si="168"/>
        <v>0</v>
      </c>
      <c r="AP289" s="29">
        <f t="shared" ref="AP289:AR308" si="189">SUMIF($I289,AP$5,$AO289)</f>
        <v>0</v>
      </c>
      <c r="AQ289" s="29">
        <f t="shared" si="189"/>
        <v>0</v>
      </c>
      <c r="AR289" s="29">
        <f t="shared" si="189"/>
        <v>0</v>
      </c>
      <c r="AS289" s="29">
        <f t="shared" si="183"/>
        <v>0</v>
      </c>
      <c r="AT289" s="31">
        <f t="shared" si="169"/>
        <v>0</v>
      </c>
      <c r="AU289" s="31">
        <f t="shared" si="170"/>
        <v>0</v>
      </c>
      <c r="AV289" s="31">
        <f t="shared" si="171"/>
        <v>5233.5487715854197</v>
      </c>
      <c r="AW289" s="31">
        <f t="shared" si="172"/>
        <v>12708.975827629829</v>
      </c>
      <c r="AX289" s="31">
        <f t="shared" si="173"/>
        <v>17884.008565619744</v>
      </c>
      <c r="AY289" s="31">
        <f t="shared" si="174"/>
        <v>0</v>
      </c>
      <c r="AZ289" s="31">
        <f t="shared" si="175"/>
        <v>0</v>
      </c>
      <c r="BA289" s="31">
        <f t="shared" si="176"/>
        <v>0</v>
      </c>
      <c r="BB289" s="31">
        <f t="shared" si="177"/>
        <v>16009.573229574899</v>
      </c>
      <c r="BC289" s="31">
        <f t="shared" si="178"/>
        <v>0</v>
      </c>
      <c r="BD289" s="31">
        <f t="shared" si="179"/>
        <v>0</v>
      </c>
      <c r="BE289" s="31">
        <f t="shared" si="180"/>
        <v>3932.0174755834346</v>
      </c>
      <c r="BF289" s="31">
        <f t="shared" si="181"/>
        <v>55768.123869993331</v>
      </c>
      <c r="BG289" s="29">
        <f t="shared" si="188"/>
        <v>0</v>
      </c>
      <c r="BH289" s="29">
        <f t="shared" si="188"/>
        <v>55768.123869993331</v>
      </c>
      <c r="BI289" s="29">
        <f t="shared" si="188"/>
        <v>0</v>
      </c>
      <c r="BJ289" s="29">
        <f t="shared" si="188"/>
        <v>0</v>
      </c>
    </row>
    <row r="290" spans="1:62">
      <c r="A290" s="25" t="s">
        <v>135</v>
      </c>
      <c r="B290" s="25" t="s">
        <v>95</v>
      </c>
      <c r="C290" s="25" t="s">
        <v>102</v>
      </c>
      <c r="D290" s="25" t="s">
        <v>291</v>
      </c>
      <c r="E290" s="25" t="s">
        <v>47</v>
      </c>
      <c r="F290" s="25" t="s">
        <v>48</v>
      </c>
      <c r="G290" s="25" t="s">
        <v>54</v>
      </c>
      <c r="H290" s="25" t="s">
        <v>54</v>
      </c>
      <c r="I290" s="25">
        <v>2022</v>
      </c>
      <c r="J290" s="102">
        <v>0</v>
      </c>
      <c r="K290" s="102">
        <v>0</v>
      </c>
      <c r="L290" s="29">
        <v>1723.9500000000023</v>
      </c>
      <c r="M290" s="29">
        <v>-5167.17</v>
      </c>
      <c r="N290" s="29">
        <v>80176.990000000005</v>
      </c>
      <c r="O290" s="29">
        <v>1685.66</v>
      </c>
      <c r="P290" s="29">
        <v>-9.98</v>
      </c>
      <c r="Q290" s="29">
        <v>13085.66</v>
      </c>
      <c r="R290" s="29">
        <v>16309.6</v>
      </c>
      <c r="S290" s="29">
        <v>13620.15</v>
      </c>
      <c r="T290" s="29">
        <v>13068.23</v>
      </c>
      <c r="U290" s="29">
        <v>2174.86</v>
      </c>
      <c r="V290" s="29">
        <v>9324.32</v>
      </c>
      <c r="W290" s="29">
        <v>0</v>
      </c>
      <c r="X290" s="29">
        <f t="shared" si="155"/>
        <v>145992.27000000002</v>
      </c>
      <c r="Y290" s="29">
        <f t="shared" si="182"/>
        <v>0</v>
      </c>
      <c r="Z290" s="29">
        <f t="shared" si="187"/>
        <v>145992.27000000002</v>
      </c>
      <c r="AA290" s="29">
        <f t="shared" si="187"/>
        <v>0</v>
      </c>
      <c r="AB290" s="29">
        <f t="shared" si="187"/>
        <v>0</v>
      </c>
      <c r="AC290" s="31">
        <f t="shared" si="156"/>
        <v>0</v>
      </c>
      <c r="AD290" s="31">
        <f t="shared" si="157"/>
        <v>0</v>
      </c>
      <c r="AE290" s="31">
        <f t="shared" si="158"/>
        <v>0</v>
      </c>
      <c r="AF290" s="31">
        <f t="shared" si="159"/>
        <v>0</v>
      </c>
      <c r="AG290" s="31">
        <f t="shared" si="160"/>
        <v>0</v>
      </c>
      <c r="AH290" s="31">
        <f t="shared" si="161"/>
        <v>0</v>
      </c>
      <c r="AI290" s="31">
        <f t="shared" si="162"/>
        <v>0</v>
      </c>
      <c r="AJ290" s="31">
        <f t="shared" si="163"/>
        <v>0</v>
      </c>
      <c r="AK290" s="31">
        <f t="shared" si="164"/>
        <v>0</v>
      </c>
      <c r="AL290" s="31">
        <f t="shared" si="165"/>
        <v>0</v>
      </c>
      <c r="AM290" s="31">
        <f t="shared" si="166"/>
        <v>0</v>
      </c>
      <c r="AN290" s="31">
        <f t="shared" si="167"/>
        <v>0</v>
      </c>
      <c r="AO290" s="31">
        <f t="shared" si="168"/>
        <v>0</v>
      </c>
      <c r="AP290" s="29">
        <f t="shared" si="189"/>
        <v>0</v>
      </c>
      <c r="AQ290" s="29">
        <f t="shared" si="189"/>
        <v>0</v>
      </c>
      <c r="AR290" s="29">
        <f t="shared" si="189"/>
        <v>0</v>
      </c>
      <c r="AS290" s="29">
        <f t="shared" si="183"/>
        <v>0</v>
      </c>
      <c r="AT290" s="31">
        <f t="shared" si="169"/>
        <v>0</v>
      </c>
      <c r="AU290" s="31">
        <f t="shared" si="170"/>
        <v>0</v>
      </c>
      <c r="AV290" s="31">
        <f t="shared" si="171"/>
        <v>0</v>
      </c>
      <c r="AW290" s="31">
        <f t="shared" si="172"/>
        <v>0</v>
      </c>
      <c r="AX290" s="31">
        <f t="shared" si="173"/>
        <v>0</v>
      </c>
      <c r="AY290" s="31">
        <f t="shared" si="174"/>
        <v>0</v>
      </c>
      <c r="AZ290" s="31">
        <f t="shared" si="175"/>
        <v>0</v>
      </c>
      <c r="BA290" s="31">
        <f t="shared" si="176"/>
        <v>0</v>
      </c>
      <c r="BB290" s="31">
        <f t="shared" si="177"/>
        <v>0</v>
      </c>
      <c r="BC290" s="31">
        <f t="shared" si="178"/>
        <v>0</v>
      </c>
      <c r="BD290" s="31">
        <f t="shared" si="179"/>
        <v>0</v>
      </c>
      <c r="BE290" s="31">
        <f t="shared" si="180"/>
        <v>0</v>
      </c>
      <c r="BF290" s="31">
        <f t="shared" si="181"/>
        <v>0</v>
      </c>
      <c r="BG290" s="29">
        <f t="shared" si="188"/>
        <v>0</v>
      </c>
      <c r="BH290" s="29">
        <f t="shared" si="188"/>
        <v>0</v>
      </c>
      <c r="BI290" s="29">
        <f t="shared" si="188"/>
        <v>0</v>
      </c>
      <c r="BJ290" s="29">
        <f t="shared" si="188"/>
        <v>0</v>
      </c>
    </row>
    <row r="291" spans="1:62">
      <c r="A291" s="25" t="s">
        <v>135</v>
      </c>
      <c r="B291" s="25" t="s">
        <v>95</v>
      </c>
      <c r="C291" s="25" t="s">
        <v>102</v>
      </c>
      <c r="D291" s="25" t="s">
        <v>291</v>
      </c>
      <c r="E291" s="25" t="s">
        <v>47</v>
      </c>
      <c r="F291" s="25" t="s">
        <v>43</v>
      </c>
      <c r="G291" s="25" t="s">
        <v>54</v>
      </c>
      <c r="H291" s="25" t="s">
        <v>54</v>
      </c>
      <c r="I291" s="25">
        <v>2022</v>
      </c>
      <c r="J291" s="102">
        <v>0</v>
      </c>
      <c r="K291" s="102">
        <v>1</v>
      </c>
      <c r="L291" s="29">
        <v>479.5</v>
      </c>
      <c r="M291" s="29">
        <v>4315.9799999999996</v>
      </c>
      <c r="N291" s="29">
        <v>0</v>
      </c>
      <c r="O291" s="29">
        <v>15820.87</v>
      </c>
      <c r="P291" s="29">
        <v>13571.33</v>
      </c>
      <c r="Q291" s="29">
        <v>50800.63</v>
      </c>
      <c r="R291" s="29">
        <v>2436.02</v>
      </c>
      <c r="S291" s="29">
        <v>39070.86</v>
      </c>
      <c r="T291" s="29">
        <v>27336.98</v>
      </c>
      <c r="U291" s="29">
        <v>4291.13</v>
      </c>
      <c r="V291" s="29">
        <v>2915.01</v>
      </c>
      <c r="W291" s="29">
        <v>0</v>
      </c>
      <c r="X291" s="29">
        <f t="shared" si="155"/>
        <v>161038.31000000003</v>
      </c>
      <c r="Y291" s="29">
        <f t="shared" si="182"/>
        <v>0</v>
      </c>
      <c r="Z291" s="29">
        <f t="shared" si="187"/>
        <v>161038.31000000003</v>
      </c>
      <c r="AA291" s="29">
        <f t="shared" si="187"/>
        <v>0</v>
      </c>
      <c r="AB291" s="29">
        <f t="shared" si="187"/>
        <v>0</v>
      </c>
      <c r="AC291" s="31">
        <f t="shared" si="156"/>
        <v>0</v>
      </c>
      <c r="AD291" s="31">
        <f t="shared" si="157"/>
        <v>0</v>
      </c>
      <c r="AE291" s="31">
        <f t="shared" si="158"/>
        <v>0</v>
      </c>
      <c r="AF291" s="31">
        <f t="shared" si="159"/>
        <v>0</v>
      </c>
      <c r="AG291" s="31">
        <f t="shared" si="160"/>
        <v>0</v>
      </c>
      <c r="AH291" s="31">
        <f t="shared" si="161"/>
        <v>0</v>
      </c>
      <c r="AI291" s="31">
        <f t="shared" si="162"/>
        <v>0</v>
      </c>
      <c r="AJ291" s="31">
        <f t="shared" si="163"/>
        <v>0</v>
      </c>
      <c r="AK291" s="31">
        <f t="shared" si="164"/>
        <v>0</v>
      </c>
      <c r="AL291" s="31">
        <f t="shared" si="165"/>
        <v>0</v>
      </c>
      <c r="AM291" s="31">
        <f t="shared" si="166"/>
        <v>0</v>
      </c>
      <c r="AN291" s="31">
        <f t="shared" si="167"/>
        <v>0</v>
      </c>
      <c r="AO291" s="31">
        <f t="shared" si="168"/>
        <v>0</v>
      </c>
      <c r="AP291" s="29">
        <f t="shared" si="189"/>
        <v>0</v>
      </c>
      <c r="AQ291" s="29">
        <f t="shared" si="189"/>
        <v>0</v>
      </c>
      <c r="AR291" s="29">
        <f t="shared" si="189"/>
        <v>0</v>
      </c>
      <c r="AS291" s="29">
        <f t="shared" si="183"/>
        <v>0</v>
      </c>
      <c r="AT291" s="31">
        <f t="shared" si="169"/>
        <v>479.5</v>
      </c>
      <c r="AU291" s="31">
        <f t="shared" si="170"/>
        <v>4315.9799999999996</v>
      </c>
      <c r="AV291" s="31">
        <f t="shared" si="171"/>
        <v>0</v>
      </c>
      <c r="AW291" s="31">
        <f t="shared" si="172"/>
        <v>15820.87</v>
      </c>
      <c r="AX291" s="31">
        <f t="shared" si="173"/>
        <v>13571.33</v>
      </c>
      <c r="AY291" s="31">
        <f t="shared" si="174"/>
        <v>50800.63</v>
      </c>
      <c r="AZ291" s="31">
        <f t="shared" si="175"/>
        <v>2436.02</v>
      </c>
      <c r="BA291" s="31">
        <f t="shared" si="176"/>
        <v>39070.86</v>
      </c>
      <c r="BB291" s="31">
        <f t="shared" si="177"/>
        <v>27336.98</v>
      </c>
      <c r="BC291" s="31">
        <f t="shared" si="178"/>
        <v>4291.13</v>
      </c>
      <c r="BD291" s="31">
        <f t="shared" si="179"/>
        <v>2915.01</v>
      </c>
      <c r="BE291" s="31">
        <f t="shared" si="180"/>
        <v>0</v>
      </c>
      <c r="BF291" s="31">
        <f t="shared" si="181"/>
        <v>161038.31000000003</v>
      </c>
      <c r="BG291" s="29">
        <f t="shared" si="188"/>
        <v>0</v>
      </c>
      <c r="BH291" s="29">
        <f t="shared" si="188"/>
        <v>161038.31000000003</v>
      </c>
      <c r="BI291" s="29">
        <f t="shared" si="188"/>
        <v>0</v>
      </c>
      <c r="BJ291" s="29">
        <f t="shared" si="188"/>
        <v>0</v>
      </c>
    </row>
    <row r="292" spans="1:62">
      <c r="A292" s="25" t="s">
        <v>135</v>
      </c>
      <c r="B292" s="25" t="s">
        <v>95</v>
      </c>
      <c r="C292" s="25" t="s">
        <v>102</v>
      </c>
      <c r="D292" s="25" t="s">
        <v>291</v>
      </c>
      <c r="E292" s="25" t="s">
        <v>42</v>
      </c>
      <c r="F292" s="25" t="s">
        <v>49</v>
      </c>
      <c r="G292" s="25" t="s">
        <v>54</v>
      </c>
      <c r="H292" s="25" t="s">
        <v>54</v>
      </c>
      <c r="I292" s="25">
        <v>2022</v>
      </c>
      <c r="J292" s="102">
        <v>0</v>
      </c>
      <c r="K292" s="102">
        <v>0</v>
      </c>
      <c r="L292" s="29">
        <v>0</v>
      </c>
      <c r="M292" s="29">
        <v>2132.36</v>
      </c>
      <c r="N292" s="29">
        <v>4594.46</v>
      </c>
      <c r="O292" s="29">
        <v>-1446.94</v>
      </c>
      <c r="P292" s="29">
        <v>15941.81</v>
      </c>
      <c r="Q292" s="29">
        <v>84505.46</v>
      </c>
      <c r="R292" s="29">
        <v>4362.26</v>
      </c>
      <c r="S292" s="29">
        <v>26466.880000000001</v>
      </c>
      <c r="T292" s="29">
        <v>10311.24</v>
      </c>
      <c r="U292" s="29">
        <v>2160.88</v>
      </c>
      <c r="V292" s="29">
        <v>21024.78</v>
      </c>
      <c r="W292" s="29">
        <v>0</v>
      </c>
      <c r="X292" s="29">
        <f t="shared" si="155"/>
        <v>170053.19</v>
      </c>
      <c r="Y292" s="29">
        <f t="shared" si="182"/>
        <v>0</v>
      </c>
      <c r="Z292" s="29">
        <f t="shared" si="187"/>
        <v>170053.19</v>
      </c>
      <c r="AA292" s="29">
        <f t="shared" si="187"/>
        <v>0</v>
      </c>
      <c r="AB292" s="29">
        <f t="shared" si="187"/>
        <v>0</v>
      </c>
      <c r="AC292" s="31">
        <f t="shared" si="156"/>
        <v>0</v>
      </c>
      <c r="AD292" s="31">
        <f t="shared" si="157"/>
        <v>0</v>
      </c>
      <c r="AE292" s="31">
        <f t="shared" si="158"/>
        <v>0</v>
      </c>
      <c r="AF292" s="31">
        <f t="shared" si="159"/>
        <v>0</v>
      </c>
      <c r="AG292" s="31">
        <f t="shared" si="160"/>
        <v>0</v>
      </c>
      <c r="AH292" s="31">
        <f t="shared" si="161"/>
        <v>0</v>
      </c>
      <c r="AI292" s="31">
        <f t="shared" si="162"/>
        <v>0</v>
      </c>
      <c r="AJ292" s="31">
        <f t="shared" si="163"/>
        <v>0</v>
      </c>
      <c r="AK292" s="31">
        <f t="shared" si="164"/>
        <v>0</v>
      </c>
      <c r="AL292" s="31">
        <f t="shared" si="165"/>
        <v>0</v>
      </c>
      <c r="AM292" s="31">
        <f t="shared" si="166"/>
        <v>0</v>
      </c>
      <c r="AN292" s="31">
        <f t="shared" si="167"/>
        <v>0</v>
      </c>
      <c r="AO292" s="31">
        <f t="shared" si="168"/>
        <v>0</v>
      </c>
      <c r="AP292" s="29">
        <f t="shared" si="189"/>
        <v>0</v>
      </c>
      <c r="AQ292" s="29">
        <f t="shared" si="189"/>
        <v>0</v>
      </c>
      <c r="AR292" s="29">
        <f t="shared" si="189"/>
        <v>0</v>
      </c>
      <c r="AS292" s="29">
        <f t="shared" si="183"/>
        <v>0</v>
      </c>
      <c r="AT292" s="31">
        <f t="shared" si="169"/>
        <v>0</v>
      </c>
      <c r="AU292" s="31">
        <f t="shared" si="170"/>
        <v>0</v>
      </c>
      <c r="AV292" s="31">
        <f t="shared" si="171"/>
        <v>0</v>
      </c>
      <c r="AW292" s="31">
        <f t="shared" si="172"/>
        <v>0</v>
      </c>
      <c r="AX292" s="31">
        <f t="shared" si="173"/>
        <v>0</v>
      </c>
      <c r="AY292" s="31">
        <f t="shared" si="174"/>
        <v>0</v>
      </c>
      <c r="AZ292" s="31">
        <f t="shared" si="175"/>
        <v>0</v>
      </c>
      <c r="BA292" s="31">
        <f t="shared" si="176"/>
        <v>0</v>
      </c>
      <c r="BB292" s="31">
        <f t="shared" si="177"/>
        <v>0</v>
      </c>
      <c r="BC292" s="31">
        <f t="shared" si="178"/>
        <v>0</v>
      </c>
      <c r="BD292" s="31">
        <f t="shared" si="179"/>
        <v>0</v>
      </c>
      <c r="BE292" s="31">
        <f t="shared" si="180"/>
        <v>0</v>
      </c>
      <c r="BF292" s="31">
        <f t="shared" si="181"/>
        <v>0</v>
      </c>
      <c r="BG292" s="29">
        <f t="shared" si="188"/>
        <v>0</v>
      </c>
      <c r="BH292" s="29">
        <f t="shared" si="188"/>
        <v>0</v>
      </c>
      <c r="BI292" s="29">
        <f t="shared" si="188"/>
        <v>0</v>
      </c>
      <c r="BJ292" s="29">
        <f t="shared" si="188"/>
        <v>0</v>
      </c>
    </row>
    <row r="293" spans="1:62">
      <c r="A293" s="25" t="s">
        <v>135</v>
      </c>
      <c r="B293" s="25" t="s">
        <v>95</v>
      </c>
      <c r="C293" s="25" t="s">
        <v>102</v>
      </c>
      <c r="D293" s="25" t="s">
        <v>291</v>
      </c>
      <c r="E293" s="25" t="s">
        <v>44</v>
      </c>
      <c r="F293" s="25" t="s">
        <v>46</v>
      </c>
      <c r="G293" s="25" t="s">
        <v>54</v>
      </c>
      <c r="H293" s="25" t="s">
        <v>54</v>
      </c>
      <c r="I293" s="25">
        <v>2022</v>
      </c>
      <c r="J293" s="102">
        <v>0.52713639880000007</v>
      </c>
      <c r="K293" s="102">
        <v>0.16611495299999998</v>
      </c>
      <c r="L293" s="29">
        <v>0</v>
      </c>
      <c r="M293" s="29">
        <v>10140.23</v>
      </c>
      <c r="N293" s="29">
        <v>0</v>
      </c>
      <c r="O293" s="29">
        <v>0</v>
      </c>
      <c r="P293" s="29">
        <v>0</v>
      </c>
      <c r="Q293" s="29">
        <v>38776.839999999997</v>
      </c>
      <c r="R293" s="29">
        <v>0</v>
      </c>
      <c r="S293" s="29">
        <v>17731.46</v>
      </c>
      <c r="T293" s="29">
        <v>0</v>
      </c>
      <c r="U293" s="29">
        <v>0</v>
      </c>
      <c r="V293" s="29">
        <v>40155.79</v>
      </c>
      <c r="W293" s="29">
        <v>74691.25</v>
      </c>
      <c r="X293" s="29">
        <f t="shared" si="155"/>
        <v>181495.57</v>
      </c>
      <c r="Y293" s="29">
        <f t="shared" si="182"/>
        <v>0</v>
      </c>
      <c r="Z293" s="29">
        <f t="shared" si="187"/>
        <v>181495.57</v>
      </c>
      <c r="AA293" s="29">
        <f t="shared" si="187"/>
        <v>0</v>
      </c>
      <c r="AB293" s="29">
        <f t="shared" si="187"/>
        <v>0</v>
      </c>
      <c r="AC293" s="31">
        <f t="shared" si="156"/>
        <v>0</v>
      </c>
      <c r="AD293" s="31">
        <f t="shared" si="157"/>
        <v>5345.2843252037246</v>
      </c>
      <c r="AE293" s="31">
        <f t="shared" si="158"/>
        <v>0</v>
      </c>
      <c r="AF293" s="31">
        <f t="shared" si="159"/>
        <v>0</v>
      </c>
      <c r="AG293" s="31">
        <f t="shared" si="160"/>
        <v>0</v>
      </c>
      <c r="AH293" s="31">
        <f t="shared" si="161"/>
        <v>20440.683794443794</v>
      </c>
      <c r="AI293" s="31">
        <f t="shared" si="162"/>
        <v>0</v>
      </c>
      <c r="AJ293" s="31">
        <f t="shared" si="163"/>
        <v>9346.8979698662497</v>
      </c>
      <c r="AK293" s="31">
        <f t="shared" si="164"/>
        <v>0</v>
      </c>
      <c r="AL293" s="31">
        <f t="shared" si="165"/>
        <v>0</v>
      </c>
      <c r="AM293" s="31">
        <f t="shared" si="166"/>
        <v>21167.578531569055</v>
      </c>
      <c r="AN293" s="31">
        <f t="shared" si="167"/>
        <v>39372.476546870508</v>
      </c>
      <c r="AO293" s="31">
        <f t="shared" si="168"/>
        <v>95672.921167953318</v>
      </c>
      <c r="AP293" s="29">
        <f t="shared" si="189"/>
        <v>0</v>
      </c>
      <c r="AQ293" s="29">
        <f t="shared" si="189"/>
        <v>95672.921167953318</v>
      </c>
      <c r="AR293" s="29">
        <f t="shared" si="189"/>
        <v>0</v>
      </c>
      <c r="AS293" s="29">
        <f t="shared" si="183"/>
        <v>0</v>
      </c>
      <c r="AT293" s="31">
        <f t="shared" si="169"/>
        <v>0</v>
      </c>
      <c r="AU293" s="31">
        <f t="shared" si="170"/>
        <v>1684.4438298591897</v>
      </c>
      <c r="AV293" s="31">
        <f t="shared" si="171"/>
        <v>0</v>
      </c>
      <c r="AW293" s="31">
        <f t="shared" si="172"/>
        <v>0</v>
      </c>
      <c r="AX293" s="31">
        <f t="shared" si="173"/>
        <v>0</v>
      </c>
      <c r="AY293" s="31">
        <f t="shared" si="174"/>
        <v>6441.4129540885187</v>
      </c>
      <c r="AZ293" s="31">
        <f t="shared" si="175"/>
        <v>0</v>
      </c>
      <c r="BA293" s="31">
        <f t="shared" si="176"/>
        <v>2945.4606445213794</v>
      </c>
      <c r="BB293" s="31">
        <f t="shared" si="177"/>
        <v>0</v>
      </c>
      <c r="BC293" s="31">
        <f t="shared" si="178"/>
        <v>0</v>
      </c>
      <c r="BD293" s="31">
        <f t="shared" si="179"/>
        <v>6670.4771685278693</v>
      </c>
      <c r="BE293" s="31">
        <f t="shared" si="180"/>
        <v>12407.333483261249</v>
      </c>
      <c r="BF293" s="31">
        <f t="shared" si="181"/>
        <v>30149.128080258204</v>
      </c>
      <c r="BG293" s="29">
        <f t="shared" si="188"/>
        <v>0</v>
      </c>
      <c r="BH293" s="29">
        <f t="shared" si="188"/>
        <v>30149.128080258204</v>
      </c>
      <c r="BI293" s="29">
        <f t="shared" si="188"/>
        <v>0</v>
      </c>
      <c r="BJ293" s="29">
        <f t="shared" si="188"/>
        <v>0</v>
      </c>
    </row>
    <row r="294" spans="1:62">
      <c r="A294" s="25" t="s">
        <v>135</v>
      </c>
      <c r="B294" s="25" t="s">
        <v>95</v>
      </c>
      <c r="C294" s="25" t="s">
        <v>102</v>
      </c>
      <c r="D294" s="25" t="s">
        <v>291</v>
      </c>
      <c r="E294" s="25" t="s">
        <v>42</v>
      </c>
      <c r="F294" s="25" t="s">
        <v>43</v>
      </c>
      <c r="G294" s="25" t="s">
        <v>54</v>
      </c>
      <c r="H294" s="25" t="s">
        <v>54</v>
      </c>
      <c r="I294" s="25">
        <v>2022</v>
      </c>
      <c r="J294" s="102">
        <v>1</v>
      </c>
      <c r="K294" s="102">
        <v>0</v>
      </c>
      <c r="L294" s="29">
        <v>2517.04</v>
      </c>
      <c r="M294" s="29">
        <v>28511.14</v>
      </c>
      <c r="N294" s="29">
        <v>443.4</v>
      </c>
      <c r="O294" s="29">
        <v>11489.41</v>
      </c>
      <c r="P294" s="29">
        <v>19571.03</v>
      </c>
      <c r="Q294" s="29">
        <v>80029.440000000002</v>
      </c>
      <c r="R294" s="29">
        <v>11066</v>
      </c>
      <c r="S294" s="29">
        <v>21943.69</v>
      </c>
      <c r="T294" s="29">
        <v>24477.4</v>
      </c>
      <c r="U294" s="29">
        <v>36794.03</v>
      </c>
      <c r="V294" s="29">
        <v>25463.57</v>
      </c>
      <c r="W294" s="29">
        <v>10766.72</v>
      </c>
      <c r="X294" s="29">
        <f t="shared" si="155"/>
        <v>273072.87</v>
      </c>
      <c r="Y294" s="29">
        <f t="shared" si="182"/>
        <v>0</v>
      </c>
      <c r="Z294" s="29">
        <f t="shared" si="187"/>
        <v>273072.87</v>
      </c>
      <c r="AA294" s="29">
        <f t="shared" si="187"/>
        <v>0</v>
      </c>
      <c r="AB294" s="29">
        <f t="shared" si="187"/>
        <v>0</v>
      </c>
      <c r="AC294" s="31">
        <f t="shared" si="156"/>
        <v>2517.04</v>
      </c>
      <c r="AD294" s="31">
        <f t="shared" si="157"/>
        <v>28511.14</v>
      </c>
      <c r="AE294" s="31">
        <f t="shared" si="158"/>
        <v>443.4</v>
      </c>
      <c r="AF294" s="31">
        <f t="shared" si="159"/>
        <v>11489.41</v>
      </c>
      <c r="AG294" s="31">
        <f t="shared" si="160"/>
        <v>19571.03</v>
      </c>
      <c r="AH294" s="31">
        <f t="shared" si="161"/>
        <v>80029.440000000002</v>
      </c>
      <c r="AI294" s="31">
        <f t="shared" si="162"/>
        <v>11066</v>
      </c>
      <c r="AJ294" s="31">
        <f t="shared" si="163"/>
        <v>21943.69</v>
      </c>
      <c r="AK294" s="31">
        <f t="shared" si="164"/>
        <v>24477.4</v>
      </c>
      <c r="AL294" s="31">
        <f t="shared" si="165"/>
        <v>36794.03</v>
      </c>
      <c r="AM294" s="31">
        <f t="shared" si="166"/>
        <v>25463.57</v>
      </c>
      <c r="AN294" s="31">
        <f t="shared" si="167"/>
        <v>10766.72</v>
      </c>
      <c r="AO294" s="31">
        <f t="shared" si="168"/>
        <v>273072.87</v>
      </c>
      <c r="AP294" s="29">
        <f t="shared" si="189"/>
        <v>0</v>
      </c>
      <c r="AQ294" s="29">
        <f t="shared" si="189"/>
        <v>273072.87</v>
      </c>
      <c r="AR294" s="29">
        <f t="shared" si="189"/>
        <v>0</v>
      </c>
      <c r="AS294" s="29">
        <f t="shared" si="183"/>
        <v>0</v>
      </c>
      <c r="AT294" s="31">
        <f t="shared" si="169"/>
        <v>0</v>
      </c>
      <c r="AU294" s="31">
        <f t="shared" si="170"/>
        <v>0</v>
      </c>
      <c r="AV294" s="31">
        <f t="shared" si="171"/>
        <v>0</v>
      </c>
      <c r="AW294" s="31">
        <f t="shared" si="172"/>
        <v>0</v>
      </c>
      <c r="AX294" s="31">
        <f t="shared" si="173"/>
        <v>0</v>
      </c>
      <c r="AY294" s="31">
        <f t="shared" si="174"/>
        <v>0</v>
      </c>
      <c r="AZ294" s="31">
        <f t="shared" si="175"/>
        <v>0</v>
      </c>
      <c r="BA294" s="31">
        <f t="shared" si="176"/>
        <v>0</v>
      </c>
      <c r="BB294" s="31">
        <f t="shared" si="177"/>
        <v>0</v>
      </c>
      <c r="BC294" s="31">
        <f t="shared" si="178"/>
        <v>0</v>
      </c>
      <c r="BD294" s="31">
        <f t="shared" si="179"/>
        <v>0</v>
      </c>
      <c r="BE294" s="31">
        <f t="shared" si="180"/>
        <v>0</v>
      </c>
      <c r="BF294" s="31">
        <f t="shared" si="181"/>
        <v>0</v>
      </c>
      <c r="BG294" s="29">
        <f t="shared" si="188"/>
        <v>0</v>
      </c>
      <c r="BH294" s="29">
        <f t="shared" si="188"/>
        <v>0</v>
      </c>
      <c r="BI294" s="29">
        <f t="shared" si="188"/>
        <v>0</v>
      </c>
      <c r="BJ294" s="29">
        <f t="shared" si="188"/>
        <v>0</v>
      </c>
    </row>
    <row r="295" spans="1:62">
      <c r="A295" s="25" t="s">
        <v>135</v>
      </c>
      <c r="B295" s="25" t="s">
        <v>95</v>
      </c>
      <c r="C295" s="25" t="s">
        <v>102</v>
      </c>
      <c r="D295" s="25" t="s">
        <v>291</v>
      </c>
      <c r="E295" s="25" t="s">
        <v>42</v>
      </c>
      <c r="F295" s="25" t="s">
        <v>46</v>
      </c>
      <c r="G295" s="25" t="s">
        <v>54</v>
      </c>
      <c r="H295" s="25" t="s">
        <v>54</v>
      </c>
      <c r="I295" s="25">
        <v>2022</v>
      </c>
      <c r="J295" s="102">
        <v>0.68266000000000004</v>
      </c>
      <c r="K295" s="102">
        <v>0</v>
      </c>
      <c r="L295" s="29">
        <v>46497.82</v>
      </c>
      <c r="M295" s="29">
        <v>-8.89</v>
      </c>
      <c r="N295" s="29">
        <v>4774.59</v>
      </c>
      <c r="O295" s="29">
        <v>1091.42</v>
      </c>
      <c r="P295" s="29">
        <v>42744.15</v>
      </c>
      <c r="Q295" s="29">
        <v>65791.320000000007</v>
      </c>
      <c r="R295" s="29">
        <v>54057.07</v>
      </c>
      <c r="S295" s="29">
        <v>5259.92</v>
      </c>
      <c r="T295" s="29">
        <v>32809.67</v>
      </c>
      <c r="U295" s="29">
        <v>13604.630000000001</v>
      </c>
      <c r="V295" s="29">
        <v>58827.14</v>
      </c>
      <c r="W295" s="29">
        <v>0</v>
      </c>
      <c r="X295" s="29">
        <f t="shared" si="155"/>
        <v>325448.84000000003</v>
      </c>
      <c r="Y295" s="29">
        <f t="shared" si="182"/>
        <v>0</v>
      </c>
      <c r="Z295" s="29">
        <f t="shared" si="187"/>
        <v>325448.84000000003</v>
      </c>
      <c r="AA295" s="29">
        <f t="shared" si="187"/>
        <v>0</v>
      </c>
      <c r="AB295" s="29">
        <f t="shared" si="187"/>
        <v>0</v>
      </c>
      <c r="AC295" s="31">
        <f t="shared" si="156"/>
        <v>31742.201801200001</v>
      </c>
      <c r="AD295" s="31">
        <f t="shared" si="157"/>
        <v>-6.068847400000001</v>
      </c>
      <c r="AE295" s="31">
        <f t="shared" si="158"/>
        <v>3259.4216094000003</v>
      </c>
      <c r="AF295" s="31">
        <f t="shared" si="159"/>
        <v>745.06877720000011</v>
      </c>
      <c r="AG295" s="31">
        <f t="shared" si="160"/>
        <v>29179.721439000004</v>
      </c>
      <c r="AH295" s="31">
        <f t="shared" si="161"/>
        <v>44913.102511200006</v>
      </c>
      <c r="AI295" s="31">
        <f t="shared" si="162"/>
        <v>36902.599406200003</v>
      </c>
      <c r="AJ295" s="31">
        <f t="shared" si="163"/>
        <v>3590.7369872000004</v>
      </c>
      <c r="AK295" s="31">
        <f t="shared" si="164"/>
        <v>22397.8493222</v>
      </c>
      <c r="AL295" s="31">
        <f t="shared" si="165"/>
        <v>9287.3367158000019</v>
      </c>
      <c r="AM295" s="31">
        <f t="shared" si="166"/>
        <v>40158.935392400002</v>
      </c>
      <c r="AN295" s="31">
        <f t="shared" si="167"/>
        <v>0</v>
      </c>
      <c r="AO295" s="31">
        <f t="shared" si="168"/>
        <v>222170.90511440003</v>
      </c>
      <c r="AP295" s="29">
        <f t="shared" si="189"/>
        <v>0</v>
      </c>
      <c r="AQ295" s="29">
        <f t="shared" si="189"/>
        <v>222170.90511440003</v>
      </c>
      <c r="AR295" s="29">
        <f t="shared" si="189"/>
        <v>0</v>
      </c>
      <c r="AS295" s="29">
        <f t="shared" si="183"/>
        <v>0</v>
      </c>
      <c r="AT295" s="31">
        <f t="shared" si="169"/>
        <v>0</v>
      </c>
      <c r="AU295" s="31">
        <f t="shared" si="170"/>
        <v>0</v>
      </c>
      <c r="AV295" s="31">
        <f t="shared" si="171"/>
        <v>0</v>
      </c>
      <c r="AW295" s="31">
        <f t="shared" si="172"/>
        <v>0</v>
      </c>
      <c r="AX295" s="31">
        <f t="shared" si="173"/>
        <v>0</v>
      </c>
      <c r="AY295" s="31">
        <f t="shared" si="174"/>
        <v>0</v>
      </c>
      <c r="AZ295" s="31">
        <f t="shared" si="175"/>
        <v>0</v>
      </c>
      <c r="BA295" s="31">
        <f t="shared" si="176"/>
        <v>0</v>
      </c>
      <c r="BB295" s="31">
        <f t="shared" si="177"/>
        <v>0</v>
      </c>
      <c r="BC295" s="31">
        <f t="shared" si="178"/>
        <v>0</v>
      </c>
      <c r="BD295" s="31">
        <f t="shared" si="179"/>
        <v>0</v>
      </c>
      <c r="BE295" s="31">
        <f t="shared" si="180"/>
        <v>0</v>
      </c>
      <c r="BF295" s="31">
        <f t="shared" si="181"/>
        <v>0</v>
      </c>
      <c r="BG295" s="29">
        <f t="shared" si="188"/>
        <v>0</v>
      </c>
      <c r="BH295" s="29">
        <f t="shared" si="188"/>
        <v>0</v>
      </c>
      <c r="BI295" s="29">
        <f t="shared" si="188"/>
        <v>0</v>
      </c>
      <c r="BJ295" s="29">
        <f t="shared" si="188"/>
        <v>0</v>
      </c>
    </row>
    <row r="296" spans="1:62">
      <c r="A296" s="25" t="s">
        <v>135</v>
      </c>
      <c r="B296" s="25" t="s">
        <v>95</v>
      </c>
      <c r="C296" s="25" t="s">
        <v>102</v>
      </c>
      <c r="D296" s="25" t="s">
        <v>291</v>
      </c>
      <c r="E296" s="25" t="s">
        <v>44</v>
      </c>
      <c r="F296" s="25" t="s">
        <v>45</v>
      </c>
      <c r="G296" s="25" t="s">
        <v>54</v>
      </c>
      <c r="H296" s="25" t="s">
        <v>54</v>
      </c>
      <c r="I296" s="25">
        <v>2022</v>
      </c>
      <c r="J296" s="102">
        <v>0.47784834680000005</v>
      </c>
      <c r="K296" s="102">
        <v>0.15089759249999998</v>
      </c>
      <c r="L296" s="29">
        <v>0</v>
      </c>
      <c r="M296" s="29">
        <v>33560.36</v>
      </c>
      <c r="N296" s="29">
        <v>8241.5400000000009</v>
      </c>
      <c r="O296" s="29">
        <v>37990.15</v>
      </c>
      <c r="P296" s="29">
        <v>-7870.09</v>
      </c>
      <c r="Q296" s="29">
        <v>231326.73</v>
      </c>
      <c r="R296" s="29">
        <v>49413.25</v>
      </c>
      <c r="S296" s="29">
        <v>78228.72</v>
      </c>
      <c r="T296" s="29">
        <v>174299.44</v>
      </c>
      <c r="U296" s="29">
        <v>17726.740000000002</v>
      </c>
      <c r="V296" s="29">
        <v>22916.75</v>
      </c>
      <c r="W296" s="29">
        <v>60659.03</v>
      </c>
      <c r="X296" s="29">
        <f t="shared" si="155"/>
        <v>706492.62000000011</v>
      </c>
      <c r="Y296" s="29">
        <f t="shared" si="182"/>
        <v>0</v>
      </c>
      <c r="Z296" s="29">
        <f t="shared" si="187"/>
        <v>706492.62000000011</v>
      </c>
      <c r="AA296" s="29">
        <f t="shared" si="187"/>
        <v>0</v>
      </c>
      <c r="AB296" s="29">
        <f t="shared" si="187"/>
        <v>0</v>
      </c>
      <c r="AC296" s="31">
        <f t="shared" si="156"/>
        <v>0</v>
      </c>
      <c r="AD296" s="31">
        <f t="shared" si="157"/>
        <v>16036.76254401285</v>
      </c>
      <c r="AE296" s="31">
        <f t="shared" si="158"/>
        <v>3938.2062640860727</v>
      </c>
      <c r="AF296" s="31">
        <f t="shared" si="159"/>
        <v>18153.530372184021</v>
      </c>
      <c r="AG296" s="31">
        <f t="shared" si="160"/>
        <v>-3760.7094956672127</v>
      </c>
      <c r="AH296" s="31">
        <f t="shared" si="161"/>
        <v>110539.09550114998</v>
      </c>
      <c r="AI296" s="31">
        <f t="shared" si="162"/>
        <v>23612.039822515104</v>
      </c>
      <c r="AJ296" s="31">
        <f t="shared" si="163"/>
        <v>37381.464524280098</v>
      </c>
      <c r="AK296" s="31">
        <f t="shared" si="164"/>
        <v>83288.699252165796</v>
      </c>
      <c r="AL296" s="31">
        <f t="shared" si="165"/>
        <v>8470.6934031534329</v>
      </c>
      <c r="AM296" s="31">
        <f t="shared" si="166"/>
        <v>10950.731101528901</v>
      </c>
      <c r="AN296" s="31">
        <f t="shared" si="167"/>
        <v>28985.817203991606</v>
      </c>
      <c r="AO296" s="31">
        <f t="shared" si="168"/>
        <v>337596.33049340063</v>
      </c>
      <c r="AP296" s="29">
        <f t="shared" si="189"/>
        <v>0</v>
      </c>
      <c r="AQ296" s="29">
        <f t="shared" si="189"/>
        <v>337596.33049340063</v>
      </c>
      <c r="AR296" s="29">
        <f t="shared" si="189"/>
        <v>0</v>
      </c>
      <c r="AS296" s="29">
        <f t="shared" si="183"/>
        <v>0</v>
      </c>
      <c r="AT296" s="31">
        <f t="shared" si="169"/>
        <v>0</v>
      </c>
      <c r="AU296" s="31">
        <f t="shared" si="170"/>
        <v>5064.1775274332995</v>
      </c>
      <c r="AV296" s="31">
        <f t="shared" si="171"/>
        <v>1243.6285444924499</v>
      </c>
      <c r="AW296" s="31">
        <f t="shared" si="172"/>
        <v>5732.6221737138749</v>
      </c>
      <c r="AX296" s="31">
        <f t="shared" si="173"/>
        <v>-1187.577633758325</v>
      </c>
      <c r="AY296" s="31">
        <f t="shared" si="174"/>
        <v>34906.646637897524</v>
      </c>
      <c r="AZ296" s="31">
        <f t="shared" si="175"/>
        <v>7456.3404626006241</v>
      </c>
      <c r="BA296" s="31">
        <f t="shared" si="176"/>
        <v>11804.525512356598</v>
      </c>
      <c r="BB296" s="31">
        <f t="shared" si="177"/>
        <v>26301.365870098198</v>
      </c>
      <c r="BC296" s="31">
        <f t="shared" si="178"/>
        <v>2674.92238887345</v>
      </c>
      <c r="BD296" s="31">
        <f t="shared" si="179"/>
        <v>3458.0824029243745</v>
      </c>
      <c r="BE296" s="31">
        <f t="shared" si="180"/>
        <v>9153.3015903852738</v>
      </c>
      <c r="BF296" s="31">
        <f t="shared" si="181"/>
        <v>106608.03547701736</v>
      </c>
      <c r="BG296" s="29">
        <f t="shared" si="188"/>
        <v>0</v>
      </c>
      <c r="BH296" s="29">
        <f t="shared" si="188"/>
        <v>106608.03547701736</v>
      </c>
      <c r="BI296" s="29">
        <f t="shared" si="188"/>
        <v>0</v>
      </c>
      <c r="BJ296" s="29">
        <f t="shared" si="188"/>
        <v>0</v>
      </c>
    </row>
    <row r="297" spans="1:62">
      <c r="A297" s="25" t="s">
        <v>186</v>
      </c>
      <c r="B297" s="25" t="s">
        <v>91</v>
      </c>
      <c r="C297" s="25" t="s">
        <v>91</v>
      </c>
      <c r="D297" s="25" t="s">
        <v>200</v>
      </c>
      <c r="E297" s="25" t="s">
        <v>42</v>
      </c>
      <c r="F297" s="25" t="s">
        <v>46</v>
      </c>
      <c r="G297" s="25" t="s">
        <v>54</v>
      </c>
      <c r="H297" s="25" t="s">
        <v>54</v>
      </c>
      <c r="I297" s="25">
        <v>2022</v>
      </c>
      <c r="J297" s="102">
        <v>0.68266000000000004</v>
      </c>
      <c r="K297" s="102">
        <v>0</v>
      </c>
      <c r="L297" s="29">
        <v>0</v>
      </c>
      <c r="M297" s="29">
        <v>0</v>
      </c>
      <c r="N297" s="29">
        <v>0</v>
      </c>
      <c r="O297" s="29">
        <v>0</v>
      </c>
      <c r="P297" s="29">
        <v>0</v>
      </c>
      <c r="Q297" s="29">
        <v>2920.23</v>
      </c>
      <c r="R297" s="29">
        <v>0</v>
      </c>
      <c r="S297" s="29">
        <v>0</v>
      </c>
      <c r="T297" s="29">
        <v>0</v>
      </c>
      <c r="U297" s="29">
        <v>0</v>
      </c>
      <c r="V297" s="29">
        <v>0</v>
      </c>
      <c r="W297" s="29">
        <v>0</v>
      </c>
      <c r="X297" s="29">
        <f t="shared" si="155"/>
        <v>2920.23</v>
      </c>
      <c r="Y297" s="29">
        <f t="shared" si="182"/>
        <v>0</v>
      </c>
      <c r="Z297" s="29">
        <f t="shared" si="187"/>
        <v>2920.23</v>
      </c>
      <c r="AA297" s="29">
        <f t="shared" si="187"/>
        <v>0</v>
      </c>
      <c r="AB297" s="29">
        <f t="shared" si="187"/>
        <v>0</v>
      </c>
      <c r="AC297" s="31">
        <f t="shared" si="156"/>
        <v>0</v>
      </c>
      <c r="AD297" s="31">
        <f t="shared" si="157"/>
        <v>0</v>
      </c>
      <c r="AE297" s="31">
        <f t="shared" si="158"/>
        <v>0</v>
      </c>
      <c r="AF297" s="31">
        <f t="shared" si="159"/>
        <v>0</v>
      </c>
      <c r="AG297" s="31">
        <f t="shared" si="160"/>
        <v>0</v>
      </c>
      <c r="AH297" s="31">
        <f t="shared" si="161"/>
        <v>1993.5242118000001</v>
      </c>
      <c r="AI297" s="31">
        <f t="shared" si="162"/>
        <v>0</v>
      </c>
      <c r="AJ297" s="31">
        <f t="shared" si="163"/>
        <v>0</v>
      </c>
      <c r="AK297" s="31">
        <f t="shared" si="164"/>
        <v>0</v>
      </c>
      <c r="AL297" s="31">
        <f t="shared" si="165"/>
        <v>0</v>
      </c>
      <c r="AM297" s="31">
        <f t="shared" si="166"/>
        <v>0</v>
      </c>
      <c r="AN297" s="31">
        <f t="shared" si="167"/>
        <v>0</v>
      </c>
      <c r="AO297" s="31">
        <f t="shared" si="168"/>
        <v>1993.5242118000001</v>
      </c>
      <c r="AP297" s="29">
        <f t="shared" si="189"/>
        <v>0</v>
      </c>
      <c r="AQ297" s="29">
        <f t="shared" si="189"/>
        <v>1993.5242118000001</v>
      </c>
      <c r="AR297" s="29">
        <f t="shared" si="189"/>
        <v>0</v>
      </c>
      <c r="AS297" s="29">
        <f t="shared" si="183"/>
        <v>0</v>
      </c>
      <c r="AT297" s="31">
        <f t="shared" si="169"/>
        <v>0</v>
      </c>
      <c r="AU297" s="31">
        <f t="shared" si="170"/>
        <v>0</v>
      </c>
      <c r="AV297" s="31">
        <f t="shared" si="171"/>
        <v>0</v>
      </c>
      <c r="AW297" s="31">
        <f t="shared" si="172"/>
        <v>0</v>
      </c>
      <c r="AX297" s="31">
        <f t="shared" si="173"/>
        <v>0</v>
      </c>
      <c r="AY297" s="31">
        <f t="shared" si="174"/>
        <v>0</v>
      </c>
      <c r="AZ297" s="31">
        <f t="shared" si="175"/>
        <v>0</v>
      </c>
      <c r="BA297" s="31">
        <f t="shared" si="176"/>
        <v>0</v>
      </c>
      <c r="BB297" s="31">
        <f t="shared" si="177"/>
        <v>0</v>
      </c>
      <c r="BC297" s="31">
        <f t="shared" si="178"/>
        <v>0</v>
      </c>
      <c r="BD297" s="31">
        <f t="shared" si="179"/>
        <v>0</v>
      </c>
      <c r="BE297" s="31">
        <f t="shared" si="180"/>
        <v>0</v>
      </c>
      <c r="BF297" s="31">
        <f t="shared" si="181"/>
        <v>0</v>
      </c>
      <c r="BG297" s="29">
        <f t="shared" si="188"/>
        <v>0</v>
      </c>
      <c r="BH297" s="29">
        <f t="shared" si="188"/>
        <v>0</v>
      </c>
      <c r="BI297" s="29">
        <f t="shared" si="188"/>
        <v>0</v>
      </c>
      <c r="BJ297" s="29">
        <f t="shared" si="188"/>
        <v>0</v>
      </c>
    </row>
    <row r="298" spans="1:62">
      <c r="A298" s="25" t="s">
        <v>186</v>
      </c>
      <c r="B298" s="25" t="s">
        <v>91</v>
      </c>
      <c r="C298" s="25" t="s">
        <v>91</v>
      </c>
      <c r="D298" s="25" t="s">
        <v>200</v>
      </c>
      <c r="E298" s="25" t="s">
        <v>42</v>
      </c>
      <c r="F298" s="25" t="s">
        <v>46</v>
      </c>
      <c r="G298" s="25" t="s">
        <v>54</v>
      </c>
      <c r="H298" s="25" t="s">
        <v>54</v>
      </c>
      <c r="I298" s="25">
        <v>2022</v>
      </c>
      <c r="J298" s="102">
        <v>0.65539999999999998</v>
      </c>
      <c r="K298" s="102">
        <v>0</v>
      </c>
      <c r="L298" s="29">
        <v>0</v>
      </c>
      <c r="M298" s="29">
        <v>0</v>
      </c>
      <c r="N298" s="29">
        <v>0</v>
      </c>
      <c r="O298" s="29">
        <v>0</v>
      </c>
      <c r="P298" s="29">
        <v>0</v>
      </c>
      <c r="Q298" s="29">
        <v>0</v>
      </c>
      <c r="R298" s="29">
        <v>22854.880000000001</v>
      </c>
      <c r="S298" s="29">
        <v>0</v>
      </c>
      <c r="T298" s="29">
        <v>0</v>
      </c>
      <c r="U298" s="29">
        <v>0</v>
      </c>
      <c r="V298" s="29">
        <v>0</v>
      </c>
      <c r="W298" s="29">
        <v>0</v>
      </c>
      <c r="X298" s="29">
        <f t="shared" si="155"/>
        <v>22854.880000000001</v>
      </c>
      <c r="Y298" s="29">
        <f t="shared" si="182"/>
        <v>0</v>
      </c>
      <c r="Z298" s="29">
        <f t="shared" si="187"/>
        <v>22854.880000000001</v>
      </c>
      <c r="AA298" s="29">
        <f t="shared" si="187"/>
        <v>0</v>
      </c>
      <c r="AB298" s="29">
        <f t="shared" si="187"/>
        <v>0</v>
      </c>
      <c r="AC298" s="31">
        <f t="shared" si="156"/>
        <v>0</v>
      </c>
      <c r="AD298" s="31">
        <f t="shared" si="157"/>
        <v>0</v>
      </c>
      <c r="AE298" s="31">
        <f t="shared" si="158"/>
        <v>0</v>
      </c>
      <c r="AF298" s="31">
        <f t="shared" si="159"/>
        <v>0</v>
      </c>
      <c r="AG298" s="31">
        <f t="shared" si="160"/>
        <v>0</v>
      </c>
      <c r="AH298" s="31">
        <f t="shared" si="161"/>
        <v>0</v>
      </c>
      <c r="AI298" s="31">
        <f t="shared" si="162"/>
        <v>14979.088352000001</v>
      </c>
      <c r="AJ298" s="31">
        <f t="shared" si="163"/>
        <v>0</v>
      </c>
      <c r="AK298" s="31">
        <f t="shared" si="164"/>
        <v>0</v>
      </c>
      <c r="AL298" s="31">
        <f t="shared" si="165"/>
        <v>0</v>
      </c>
      <c r="AM298" s="31">
        <f t="shared" si="166"/>
        <v>0</v>
      </c>
      <c r="AN298" s="31">
        <f t="shared" si="167"/>
        <v>0</v>
      </c>
      <c r="AO298" s="31">
        <f t="shared" si="168"/>
        <v>14979.088352000001</v>
      </c>
      <c r="AP298" s="29">
        <f t="shared" si="189"/>
        <v>0</v>
      </c>
      <c r="AQ298" s="29">
        <f t="shared" si="189"/>
        <v>14979.088352000001</v>
      </c>
      <c r="AR298" s="29">
        <f t="shared" si="189"/>
        <v>0</v>
      </c>
      <c r="AS298" s="29">
        <f t="shared" si="183"/>
        <v>0</v>
      </c>
      <c r="AT298" s="31">
        <f t="shared" si="169"/>
        <v>0</v>
      </c>
      <c r="AU298" s="31">
        <f t="shared" si="170"/>
        <v>0</v>
      </c>
      <c r="AV298" s="31">
        <f t="shared" si="171"/>
        <v>0</v>
      </c>
      <c r="AW298" s="31">
        <f t="shared" si="172"/>
        <v>0</v>
      </c>
      <c r="AX298" s="31">
        <f t="shared" si="173"/>
        <v>0</v>
      </c>
      <c r="AY298" s="31">
        <f t="shared" si="174"/>
        <v>0</v>
      </c>
      <c r="AZ298" s="31">
        <f t="shared" si="175"/>
        <v>0</v>
      </c>
      <c r="BA298" s="31">
        <f t="shared" si="176"/>
        <v>0</v>
      </c>
      <c r="BB298" s="31">
        <f t="shared" si="177"/>
        <v>0</v>
      </c>
      <c r="BC298" s="31">
        <f t="shared" si="178"/>
        <v>0</v>
      </c>
      <c r="BD298" s="31">
        <f t="shared" si="179"/>
        <v>0</v>
      </c>
      <c r="BE298" s="31">
        <f t="shared" si="180"/>
        <v>0</v>
      </c>
      <c r="BF298" s="31">
        <f t="shared" si="181"/>
        <v>0</v>
      </c>
      <c r="BG298" s="29">
        <f t="shared" si="188"/>
        <v>0</v>
      </c>
      <c r="BH298" s="29">
        <f t="shared" si="188"/>
        <v>0</v>
      </c>
      <c r="BI298" s="29">
        <f t="shared" si="188"/>
        <v>0</v>
      </c>
      <c r="BJ298" s="29">
        <f t="shared" si="188"/>
        <v>0</v>
      </c>
    </row>
    <row r="299" spans="1:62">
      <c r="A299" s="25" t="s">
        <v>186</v>
      </c>
      <c r="B299" s="25" t="s">
        <v>91</v>
      </c>
      <c r="C299" s="25" t="s">
        <v>91</v>
      </c>
      <c r="D299" s="25" t="s">
        <v>200</v>
      </c>
      <c r="E299" s="25" t="s">
        <v>42</v>
      </c>
      <c r="F299" s="25" t="s">
        <v>46</v>
      </c>
      <c r="G299" s="25" t="s">
        <v>59</v>
      </c>
      <c r="H299" s="25" t="s">
        <v>59</v>
      </c>
      <c r="I299" s="25">
        <v>2022</v>
      </c>
      <c r="J299" s="102">
        <v>0.65539999999999998</v>
      </c>
      <c r="K299" s="102">
        <v>0</v>
      </c>
      <c r="L299" s="29">
        <v>2179.84</v>
      </c>
      <c r="M299" s="29">
        <v>2434264.6800000002</v>
      </c>
      <c r="N299" s="29">
        <v>12859.619999999999</v>
      </c>
      <c r="O299" s="29">
        <v>3224.42</v>
      </c>
      <c r="P299" s="29">
        <v>55412.14</v>
      </c>
      <c r="Q299" s="29">
        <v>806652.37000000011</v>
      </c>
      <c r="R299" s="29">
        <v>19313.43</v>
      </c>
      <c r="S299" s="29">
        <v>9348.3599999999988</v>
      </c>
      <c r="T299" s="29">
        <v>115694.44999999998</v>
      </c>
      <c r="U299" s="29">
        <v>6565.75</v>
      </c>
      <c r="V299" s="29">
        <v>6131.37</v>
      </c>
      <c r="W299" s="29">
        <v>3766</v>
      </c>
      <c r="X299" s="29">
        <f t="shared" si="155"/>
        <v>3475412.4300000006</v>
      </c>
      <c r="Y299" s="29">
        <f t="shared" si="182"/>
        <v>0</v>
      </c>
      <c r="Z299" s="29">
        <f t="shared" si="187"/>
        <v>3475412.4300000006</v>
      </c>
      <c r="AA299" s="29">
        <f t="shared" si="187"/>
        <v>0</v>
      </c>
      <c r="AB299" s="29">
        <f t="shared" si="187"/>
        <v>0</v>
      </c>
      <c r="AC299" s="31">
        <f t="shared" si="156"/>
        <v>1428.667136</v>
      </c>
      <c r="AD299" s="31">
        <f t="shared" si="157"/>
        <v>1595417.071272</v>
      </c>
      <c r="AE299" s="31">
        <f t="shared" si="158"/>
        <v>8428.1949479999985</v>
      </c>
      <c r="AF299" s="31">
        <f t="shared" si="159"/>
        <v>2113.2848680000002</v>
      </c>
      <c r="AG299" s="31">
        <f t="shared" si="160"/>
        <v>36317.116556000001</v>
      </c>
      <c r="AH299" s="31">
        <f t="shared" si="161"/>
        <v>528679.96329800005</v>
      </c>
      <c r="AI299" s="31">
        <f t="shared" si="162"/>
        <v>12658.022021999999</v>
      </c>
      <c r="AJ299" s="31">
        <f t="shared" si="163"/>
        <v>6126.9151439999987</v>
      </c>
      <c r="AK299" s="31">
        <f t="shared" si="164"/>
        <v>75826.142529999983</v>
      </c>
      <c r="AL299" s="31">
        <f t="shared" si="165"/>
        <v>4303.1925499999998</v>
      </c>
      <c r="AM299" s="31">
        <f t="shared" si="166"/>
        <v>4018.499898</v>
      </c>
      <c r="AN299" s="31">
        <f t="shared" si="167"/>
        <v>2468.2363999999998</v>
      </c>
      <c r="AO299" s="31">
        <f t="shared" si="168"/>
        <v>2277785.3066219999</v>
      </c>
      <c r="AP299" s="29">
        <f t="shared" si="189"/>
        <v>0</v>
      </c>
      <c r="AQ299" s="29">
        <f t="shared" si="189"/>
        <v>2277785.3066219999</v>
      </c>
      <c r="AR299" s="29">
        <f t="shared" si="189"/>
        <v>0</v>
      </c>
      <c r="AS299" s="29">
        <f t="shared" si="183"/>
        <v>0</v>
      </c>
      <c r="AT299" s="31">
        <f t="shared" si="169"/>
        <v>0</v>
      </c>
      <c r="AU299" s="31">
        <f t="shared" si="170"/>
        <v>0</v>
      </c>
      <c r="AV299" s="31">
        <f t="shared" si="171"/>
        <v>0</v>
      </c>
      <c r="AW299" s="31">
        <f t="shared" si="172"/>
        <v>0</v>
      </c>
      <c r="AX299" s="31">
        <f t="shared" si="173"/>
        <v>0</v>
      </c>
      <c r="AY299" s="31">
        <f t="shared" si="174"/>
        <v>0</v>
      </c>
      <c r="AZ299" s="31">
        <f t="shared" si="175"/>
        <v>0</v>
      </c>
      <c r="BA299" s="31">
        <f t="shared" si="176"/>
        <v>0</v>
      </c>
      <c r="BB299" s="31">
        <f t="shared" si="177"/>
        <v>0</v>
      </c>
      <c r="BC299" s="31">
        <f t="shared" si="178"/>
        <v>0</v>
      </c>
      <c r="BD299" s="31">
        <f t="shared" si="179"/>
        <v>0</v>
      </c>
      <c r="BE299" s="31">
        <f t="shared" si="180"/>
        <v>0</v>
      </c>
      <c r="BF299" s="31">
        <f t="shared" si="181"/>
        <v>0</v>
      </c>
      <c r="BG299" s="29">
        <f t="shared" si="188"/>
        <v>0</v>
      </c>
      <c r="BH299" s="29">
        <f t="shared" si="188"/>
        <v>0</v>
      </c>
      <c r="BI299" s="29">
        <f t="shared" si="188"/>
        <v>0</v>
      </c>
      <c r="BJ299" s="29">
        <f t="shared" si="188"/>
        <v>0</v>
      </c>
    </row>
    <row r="300" spans="1:62">
      <c r="A300" s="25" t="s">
        <v>135</v>
      </c>
      <c r="B300" s="25" t="s">
        <v>91</v>
      </c>
      <c r="C300" s="25" t="s">
        <v>91</v>
      </c>
      <c r="D300" s="25" t="s">
        <v>146</v>
      </c>
      <c r="E300" s="25" t="s">
        <v>42</v>
      </c>
      <c r="F300" s="25" t="s">
        <v>46</v>
      </c>
      <c r="G300" s="25" t="s">
        <v>54</v>
      </c>
      <c r="H300" s="25" t="s">
        <v>54</v>
      </c>
      <c r="I300" s="25">
        <v>2022</v>
      </c>
      <c r="J300" s="102">
        <v>0.68266000000000004</v>
      </c>
      <c r="K300" s="102">
        <v>0</v>
      </c>
      <c r="L300" s="29">
        <v>-51719.299999999996</v>
      </c>
      <c r="M300" s="29">
        <v>0.62</v>
      </c>
      <c r="N300" s="29">
        <v>2058.87</v>
      </c>
      <c r="O300" s="29">
        <v>1447.1</v>
      </c>
      <c r="P300" s="29">
        <v>1399.85</v>
      </c>
      <c r="Q300" s="29">
        <v>8405.7200000000012</v>
      </c>
      <c r="R300" s="29">
        <v>630.88</v>
      </c>
      <c r="S300" s="29">
        <v>1764.77</v>
      </c>
      <c r="T300" s="29">
        <v>1018.66</v>
      </c>
      <c r="U300" s="29">
        <v>3697.01</v>
      </c>
      <c r="V300" s="29">
        <v>997.34</v>
      </c>
      <c r="W300" s="29">
        <v>4556.2700000000004</v>
      </c>
      <c r="X300" s="29">
        <f t="shared" si="155"/>
        <v>-25742.209999999992</v>
      </c>
      <c r="Y300" s="29">
        <f t="shared" si="182"/>
        <v>0</v>
      </c>
      <c r="Z300" s="29">
        <f t="shared" si="187"/>
        <v>-25742.209999999992</v>
      </c>
      <c r="AA300" s="29">
        <f t="shared" si="187"/>
        <v>0</v>
      </c>
      <c r="AB300" s="29">
        <f t="shared" si="187"/>
        <v>0</v>
      </c>
      <c r="AC300" s="31">
        <f t="shared" si="156"/>
        <v>-35306.697337999998</v>
      </c>
      <c r="AD300" s="31">
        <f t="shared" si="157"/>
        <v>0.42324920000000005</v>
      </c>
      <c r="AE300" s="31">
        <f t="shared" si="158"/>
        <v>1405.5081941999999</v>
      </c>
      <c r="AF300" s="31">
        <f t="shared" si="159"/>
        <v>987.87728600000003</v>
      </c>
      <c r="AG300" s="31">
        <f t="shared" si="160"/>
        <v>955.62160100000006</v>
      </c>
      <c r="AH300" s="31">
        <f t="shared" si="161"/>
        <v>5738.2488152000014</v>
      </c>
      <c r="AI300" s="31">
        <f t="shared" si="162"/>
        <v>430.6765408</v>
      </c>
      <c r="AJ300" s="31">
        <f t="shared" si="163"/>
        <v>1204.7378882</v>
      </c>
      <c r="AK300" s="31">
        <f t="shared" si="164"/>
        <v>695.39843559999997</v>
      </c>
      <c r="AL300" s="31">
        <f t="shared" si="165"/>
        <v>2523.8008466000001</v>
      </c>
      <c r="AM300" s="31">
        <f t="shared" si="166"/>
        <v>680.84412440000006</v>
      </c>
      <c r="AN300" s="31">
        <f t="shared" si="167"/>
        <v>3110.3832782000004</v>
      </c>
      <c r="AO300" s="31">
        <f t="shared" si="168"/>
        <v>-17573.177078599994</v>
      </c>
      <c r="AP300" s="29">
        <f t="shared" si="189"/>
        <v>0</v>
      </c>
      <c r="AQ300" s="29">
        <f t="shared" si="189"/>
        <v>-17573.177078599994</v>
      </c>
      <c r="AR300" s="29">
        <f t="shared" si="189"/>
        <v>0</v>
      </c>
      <c r="AS300" s="29">
        <f t="shared" si="183"/>
        <v>0</v>
      </c>
      <c r="AT300" s="31">
        <f t="shared" si="169"/>
        <v>0</v>
      </c>
      <c r="AU300" s="31">
        <f t="shared" si="170"/>
        <v>0</v>
      </c>
      <c r="AV300" s="31">
        <f t="shared" si="171"/>
        <v>0</v>
      </c>
      <c r="AW300" s="31">
        <f t="shared" si="172"/>
        <v>0</v>
      </c>
      <c r="AX300" s="31">
        <f t="shared" si="173"/>
        <v>0</v>
      </c>
      <c r="AY300" s="31">
        <f t="shared" si="174"/>
        <v>0</v>
      </c>
      <c r="AZ300" s="31">
        <f t="shared" si="175"/>
        <v>0</v>
      </c>
      <c r="BA300" s="31">
        <f t="shared" si="176"/>
        <v>0</v>
      </c>
      <c r="BB300" s="31">
        <f t="shared" si="177"/>
        <v>0</v>
      </c>
      <c r="BC300" s="31">
        <f t="shared" si="178"/>
        <v>0</v>
      </c>
      <c r="BD300" s="31">
        <f t="shared" si="179"/>
        <v>0</v>
      </c>
      <c r="BE300" s="31">
        <f t="shared" si="180"/>
        <v>0</v>
      </c>
      <c r="BF300" s="31">
        <f t="shared" si="181"/>
        <v>0</v>
      </c>
      <c r="BG300" s="29">
        <f t="shared" si="188"/>
        <v>0</v>
      </c>
      <c r="BH300" s="29">
        <f t="shared" si="188"/>
        <v>0</v>
      </c>
      <c r="BI300" s="29">
        <f t="shared" si="188"/>
        <v>0</v>
      </c>
      <c r="BJ300" s="29">
        <f t="shared" si="188"/>
        <v>0</v>
      </c>
    </row>
    <row r="301" spans="1:62">
      <c r="A301" s="25" t="s">
        <v>135</v>
      </c>
      <c r="B301" s="25" t="s">
        <v>91</v>
      </c>
      <c r="C301" s="25" t="s">
        <v>91</v>
      </c>
      <c r="D301" s="25" t="s">
        <v>146</v>
      </c>
      <c r="E301" s="25" t="s">
        <v>42</v>
      </c>
      <c r="F301" s="25" t="s">
        <v>46</v>
      </c>
      <c r="G301" s="25" t="s">
        <v>301</v>
      </c>
      <c r="H301" s="25" t="s">
        <v>84</v>
      </c>
      <c r="I301" s="25">
        <v>2022</v>
      </c>
      <c r="J301" s="102">
        <v>0.68266000000000004</v>
      </c>
      <c r="K301" s="102">
        <v>0</v>
      </c>
      <c r="L301" s="29">
        <v>21.96</v>
      </c>
      <c r="M301" s="29">
        <v>0</v>
      </c>
      <c r="N301" s="29">
        <v>0</v>
      </c>
      <c r="O301" s="29">
        <v>0</v>
      </c>
      <c r="P301" s="29">
        <v>0</v>
      </c>
      <c r="Q301" s="29">
        <v>0</v>
      </c>
      <c r="R301" s="29">
        <v>0</v>
      </c>
      <c r="S301" s="29">
        <v>0</v>
      </c>
      <c r="T301" s="29">
        <v>0</v>
      </c>
      <c r="U301" s="29">
        <v>0</v>
      </c>
      <c r="V301" s="29">
        <v>0</v>
      </c>
      <c r="W301" s="29">
        <v>0</v>
      </c>
      <c r="X301" s="29">
        <f t="shared" si="155"/>
        <v>21.96</v>
      </c>
      <c r="Y301" s="29">
        <f t="shared" si="182"/>
        <v>0</v>
      </c>
      <c r="Z301" s="29">
        <f t="shared" si="187"/>
        <v>21.96</v>
      </c>
      <c r="AA301" s="29">
        <f t="shared" si="187"/>
        <v>0</v>
      </c>
      <c r="AB301" s="29">
        <f t="shared" si="187"/>
        <v>0</v>
      </c>
      <c r="AC301" s="31">
        <f t="shared" si="156"/>
        <v>14.991213600000002</v>
      </c>
      <c r="AD301" s="31">
        <f t="shared" si="157"/>
        <v>0</v>
      </c>
      <c r="AE301" s="31">
        <f t="shared" si="158"/>
        <v>0</v>
      </c>
      <c r="AF301" s="31">
        <f t="shared" si="159"/>
        <v>0</v>
      </c>
      <c r="AG301" s="31">
        <f t="shared" si="160"/>
        <v>0</v>
      </c>
      <c r="AH301" s="31">
        <f t="shared" si="161"/>
        <v>0</v>
      </c>
      <c r="AI301" s="31">
        <f t="shared" si="162"/>
        <v>0</v>
      </c>
      <c r="AJ301" s="31">
        <f t="shared" si="163"/>
        <v>0</v>
      </c>
      <c r="AK301" s="31">
        <f t="shared" si="164"/>
        <v>0</v>
      </c>
      <c r="AL301" s="31">
        <f t="shared" si="165"/>
        <v>0</v>
      </c>
      <c r="AM301" s="31">
        <f t="shared" si="166"/>
        <v>0</v>
      </c>
      <c r="AN301" s="31">
        <f t="shared" si="167"/>
        <v>0</v>
      </c>
      <c r="AO301" s="31">
        <f t="shared" si="168"/>
        <v>14.991213600000002</v>
      </c>
      <c r="AP301" s="29">
        <f t="shared" si="189"/>
        <v>0</v>
      </c>
      <c r="AQ301" s="29">
        <f t="shared" si="189"/>
        <v>14.991213600000002</v>
      </c>
      <c r="AR301" s="29">
        <f t="shared" si="189"/>
        <v>0</v>
      </c>
      <c r="AS301" s="29">
        <f t="shared" si="183"/>
        <v>0</v>
      </c>
      <c r="AT301" s="31">
        <f t="shared" si="169"/>
        <v>0</v>
      </c>
      <c r="AU301" s="31">
        <f t="shared" si="170"/>
        <v>0</v>
      </c>
      <c r="AV301" s="31">
        <f t="shared" si="171"/>
        <v>0</v>
      </c>
      <c r="AW301" s="31">
        <f t="shared" si="172"/>
        <v>0</v>
      </c>
      <c r="AX301" s="31">
        <f t="shared" si="173"/>
        <v>0</v>
      </c>
      <c r="AY301" s="31">
        <f t="shared" si="174"/>
        <v>0</v>
      </c>
      <c r="AZ301" s="31">
        <f t="shared" si="175"/>
        <v>0</v>
      </c>
      <c r="BA301" s="31">
        <f t="shared" si="176"/>
        <v>0</v>
      </c>
      <c r="BB301" s="31">
        <f t="shared" si="177"/>
        <v>0</v>
      </c>
      <c r="BC301" s="31">
        <f t="shared" si="178"/>
        <v>0</v>
      </c>
      <c r="BD301" s="31">
        <f t="shared" si="179"/>
        <v>0</v>
      </c>
      <c r="BE301" s="31">
        <f t="shared" si="180"/>
        <v>0</v>
      </c>
      <c r="BF301" s="31">
        <f t="shared" si="181"/>
        <v>0</v>
      </c>
      <c r="BG301" s="29">
        <f t="shared" si="188"/>
        <v>0</v>
      </c>
      <c r="BH301" s="29">
        <f t="shared" si="188"/>
        <v>0</v>
      </c>
      <c r="BI301" s="29">
        <f t="shared" si="188"/>
        <v>0</v>
      </c>
      <c r="BJ301" s="29">
        <f t="shared" si="188"/>
        <v>0</v>
      </c>
    </row>
    <row r="302" spans="1:62">
      <c r="A302" s="25" t="s">
        <v>135</v>
      </c>
      <c r="B302" s="25" t="s">
        <v>91</v>
      </c>
      <c r="C302" s="25" t="s">
        <v>91</v>
      </c>
      <c r="D302" s="25" t="s">
        <v>146</v>
      </c>
      <c r="E302" s="25" t="s">
        <v>42</v>
      </c>
      <c r="F302" s="25" t="s">
        <v>46</v>
      </c>
      <c r="G302" s="25" t="s">
        <v>90</v>
      </c>
      <c r="H302" s="25" t="s">
        <v>90</v>
      </c>
      <c r="I302" s="25">
        <v>2022</v>
      </c>
      <c r="J302" s="102">
        <v>0.68266000000000004</v>
      </c>
      <c r="K302" s="102">
        <v>0</v>
      </c>
      <c r="L302" s="29">
        <v>61146.48</v>
      </c>
      <c r="M302" s="29">
        <v>0.3</v>
      </c>
      <c r="N302" s="29">
        <v>1029.43</v>
      </c>
      <c r="O302" s="29">
        <v>723.54</v>
      </c>
      <c r="P302" s="29">
        <v>699.92</v>
      </c>
      <c r="Q302" s="29">
        <v>4202.83</v>
      </c>
      <c r="R302" s="29">
        <v>315.44</v>
      </c>
      <c r="S302" s="29">
        <v>882.38</v>
      </c>
      <c r="T302" s="29">
        <v>509.33</v>
      </c>
      <c r="U302" s="29">
        <v>1848.5</v>
      </c>
      <c r="V302" s="29">
        <v>498.66</v>
      </c>
      <c r="W302" s="29">
        <v>2278.1200000000003</v>
      </c>
      <c r="X302" s="29">
        <f t="shared" si="155"/>
        <v>74134.930000000008</v>
      </c>
      <c r="Y302" s="29">
        <f t="shared" si="182"/>
        <v>0</v>
      </c>
      <c r="Z302" s="29">
        <f t="shared" si="187"/>
        <v>74134.930000000008</v>
      </c>
      <c r="AA302" s="29">
        <f t="shared" si="187"/>
        <v>0</v>
      </c>
      <c r="AB302" s="29">
        <f t="shared" si="187"/>
        <v>0</v>
      </c>
      <c r="AC302" s="31">
        <f t="shared" si="156"/>
        <v>41742.256036800005</v>
      </c>
      <c r="AD302" s="31">
        <f t="shared" si="157"/>
        <v>0.20479800000000001</v>
      </c>
      <c r="AE302" s="31">
        <f t="shared" si="158"/>
        <v>702.75068380000005</v>
      </c>
      <c r="AF302" s="31">
        <f t="shared" si="159"/>
        <v>493.9318164</v>
      </c>
      <c r="AG302" s="31">
        <f t="shared" si="160"/>
        <v>477.80738719999999</v>
      </c>
      <c r="AH302" s="31">
        <f t="shared" si="161"/>
        <v>2869.1039278000003</v>
      </c>
      <c r="AI302" s="31">
        <f t="shared" si="162"/>
        <v>215.3382704</v>
      </c>
      <c r="AJ302" s="31">
        <f t="shared" si="163"/>
        <v>602.36553079999999</v>
      </c>
      <c r="AK302" s="31">
        <f t="shared" si="164"/>
        <v>347.69921779999999</v>
      </c>
      <c r="AL302" s="31">
        <f t="shared" si="165"/>
        <v>1261.8970100000001</v>
      </c>
      <c r="AM302" s="31">
        <f t="shared" si="166"/>
        <v>340.41523560000002</v>
      </c>
      <c r="AN302" s="31">
        <f t="shared" si="167"/>
        <v>1555.1813992000004</v>
      </c>
      <c r="AO302" s="31">
        <f t="shared" si="168"/>
        <v>50608.951313800011</v>
      </c>
      <c r="AP302" s="29">
        <f t="shared" si="189"/>
        <v>0</v>
      </c>
      <c r="AQ302" s="29">
        <f t="shared" si="189"/>
        <v>50608.951313800011</v>
      </c>
      <c r="AR302" s="29">
        <f t="shared" si="189"/>
        <v>0</v>
      </c>
      <c r="AS302" s="29">
        <f t="shared" si="183"/>
        <v>0</v>
      </c>
      <c r="AT302" s="31">
        <f t="shared" si="169"/>
        <v>0</v>
      </c>
      <c r="AU302" s="31">
        <f t="shared" si="170"/>
        <v>0</v>
      </c>
      <c r="AV302" s="31">
        <f t="shared" si="171"/>
        <v>0</v>
      </c>
      <c r="AW302" s="31">
        <f t="shared" si="172"/>
        <v>0</v>
      </c>
      <c r="AX302" s="31">
        <f t="shared" si="173"/>
        <v>0</v>
      </c>
      <c r="AY302" s="31">
        <f t="shared" si="174"/>
        <v>0</v>
      </c>
      <c r="AZ302" s="31">
        <f t="shared" si="175"/>
        <v>0</v>
      </c>
      <c r="BA302" s="31">
        <f t="shared" si="176"/>
        <v>0</v>
      </c>
      <c r="BB302" s="31">
        <f t="shared" si="177"/>
        <v>0</v>
      </c>
      <c r="BC302" s="31">
        <f t="shared" si="178"/>
        <v>0</v>
      </c>
      <c r="BD302" s="31">
        <f t="shared" si="179"/>
        <v>0</v>
      </c>
      <c r="BE302" s="31">
        <f t="shared" si="180"/>
        <v>0</v>
      </c>
      <c r="BF302" s="31">
        <f t="shared" si="181"/>
        <v>0</v>
      </c>
      <c r="BG302" s="29">
        <f t="shared" si="188"/>
        <v>0</v>
      </c>
      <c r="BH302" s="29">
        <f t="shared" si="188"/>
        <v>0</v>
      </c>
      <c r="BI302" s="29">
        <f t="shared" si="188"/>
        <v>0</v>
      </c>
      <c r="BJ302" s="29">
        <f t="shared" si="188"/>
        <v>0</v>
      </c>
    </row>
    <row r="303" spans="1:62">
      <c r="A303" s="25" t="s">
        <v>135</v>
      </c>
      <c r="B303" s="25" t="s">
        <v>91</v>
      </c>
      <c r="C303" s="25" t="s">
        <v>91</v>
      </c>
      <c r="D303" s="25" t="s">
        <v>146</v>
      </c>
      <c r="E303" s="25" t="s">
        <v>42</v>
      </c>
      <c r="F303" s="25" t="s">
        <v>49</v>
      </c>
      <c r="G303" s="25" t="s">
        <v>55</v>
      </c>
      <c r="H303" s="25" t="s">
        <v>55</v>
      </c>
      <c r="I303" s="25">
        <v>2022</v>
      </c>
      <c r="J303" s="102">
        <v>0</v>
      </c>
      <c r="K303" s="102">
        <v>0</v>
      </c>
      <c r="L303" s="29">
        <v>2445.3500000000167</v>
      </c>
      <c r="M303" s="29">
        <v>6710.2699999999995</v>
      </c>
      <c r="N303" s="29">
        <v>7229.8600000000006</v>
      </c>
      <c r="O303" s="29">
        <v>7670.83</v>
      </c>
      <c r="P303" s="29">
        <v>10430.050000000001</v>
      </c>
      <c r="Q303" s="29">
        <v>5075.3799999999992</v>
      </c>
      <c r="R303" s="29">
        <v>9382.2799999999988</v>
      </c>
      <c r="S303" s="29">
        <v>5330.6900000000005</v>
      </c>
      <c r="T303" s="29">
        <v>7871.7200000000012</v>
      </c>
      <c r="U303" s="29">
        <v>5541.2599999999993</v>
      </c>
      <c r="V303" s="29">
        <v>2559.1</v>
      </c>
      <c r="W303" s="29">
        <v>17941.63</v>
      </c>
      <c r="X303" s="29">
        <f t="shared" si="155"/>
        <v>88188.420000000027</v>
      </c>
      <c r="Y303" s="29">
        <f t="shared" si="182"/>
        <v>0</v>
      </c>
      <c r="Z303" s="29">
        <f t="shared" si="187"/>
        <v>88188.420000000027</v>
      </c>
      <c r="AA303" s="29">
        <f t="shared" si="187"/>
        <v>0</v>
      </c>
      <c r="AB303" s="29">
        <f t="shared" si="187"/>
        <v>0</v>
      </c>
      <c r="AC303" s="31">
        <f t="shared" si="156"/>
        <v>0</v>
      </c>
      <c r="AD303" s="31">
        <f t="shared" si="157"/>
        <v>0</v>
      </c>
      <c r="AE303" s="31">
        <f t="shared" si="158"/>
        <v>0</v>
      </c>
      <c r="AF303" s="31">
        <f t="shared" si="159"/>
        <v>0</v>
      </c>
      <c r="AG303" s="31">
        <f t="shared" si="160"/>
        <v>0</v>
      </c>
      <c r="AH303" s="31">
        <f t="shared" si="161"/>
        <v>0</v>
      </c>
      <c r="AI303" s="31">
        <f t="shared" si="162"/>
        <v>0</v>
      </c>
      <c r="AJ303" s="31">
        <f t="shared" si="163"/>
        <v>0</v>
      </c>
      <c r="AK303" s="31">
        <f t="shared" si="164"/>
        <v>0</v>
      </c>
      <c r="AL303" s="31">
        <f t="shared" si="165"/>
        <v>0</v>
      </c>
      <c r="AM303" s="31">
        <f t="shared" si="166"/>
        <v>0</v>
      </c>
      <c r="AN303" s="31">
        <f t="shared" si="167"/>
        <v>0</v>
      </c>
      <c r="AO303" s="31">
        <f t="shared" si="168"/>
        <v>0</v>
      </c>
      <c r="AP303" s="29">
        <f t="shared" si="189"/>
        <v>0</v>
      </c>
      <c r="AQ303" s="29">
        <f t="shared" si="189"/>
        <v>0</v>
      </c>
      <c r="AR303" s="29">
        <f t="shared" si="189"/>
        <v>0</v>
      </c>
      <c r="AS303" s="29">
        <f t="shared" si="183"/>
        <v>0</v>
      </c>
      <c r="AT303" s="31">
        <f t="shared" si="169"/>
        <v>0</v>
      </c>
      <c r="AU303" s="31">
        <f t="shared" si="170"/>
        <v>0</v>
      </c>
      <c r="AV303" s="31">
        <f t="shared" si="171"/>
        <v>0</v>
      </c>
      <c r="AW303" s="31">
        <f t="shared" si="172"/>
        <v>0</v>
      </c>
      <c r="AX303" s="31">
        <f t="shared" si="173"/>
        <v>0</v>
      </c>
      <c r="AY303" s="31">
        <f t="shared" si="174"/>
        <v>0</v>
      </c>
      <c r="AZ303" s="31">
        <f t="shared" si="175"/>
        <v>0</v>
      </c>
      <c r="BA303" s="31">
        <f t="shared" si="176"/>
        <v>0</v>
      </c>
      <c r="BB303" s="31">
        <f t="shared" si="177"/>
        <v>0</v>
      </c>
      <c r="BC303" s="31">
        <f t="shared" si="178"/>
        <v>0</v>
      </c>
      <c r="BD303" s="31">
        <f t="shared" si="179"/>
        <v>0</v>
      </c>
      <c r="BE303" s="31">
        <f t="shared" si="180"/>
        <v>0</v>
      </c>
      <c r="BF303" s="31">
        <f t="shared" si="181"/>
        <v>0</v>
      </c>
      <c r="BG303" s="29">
        <f t="shared" si="188"/>
        <v>0</v>
      </c>
      <c r="BH303" s="29">
        <f t="shared" si="188"/>
        <v>0</v>
      </c>
      <c r="BI303" s="29">
        <f t="shared" si="188"/>
        <v>0</v>
      </c>
      <c r="BJ303" s="29">
        <f t="shared" si="188"/>
        <v>0</v>
      </c>
    </row>
    <row r="304" spans="1:62">
      <c r="A304" s="25" t="s">
        <v>135</v>
      </c>
      <c r="B304" s="25" t="s">
        <v>91</v>
      </c>
      <c r="C304" s="25" t="s">
        <v>91</v>
      </c>
      <c r="D304" s="25" t="s">
        <v>146</v>
      </c>
      <c r="E304" s="25" t="s">
        <v>42</v>
      </c>
      <c r="F304" s="25" t="s">
        <v>43</v>
      </c>
      <c r="G304" s="25" t="s">
        <v>55</v>
      </c>
      <c r="H304" s="25" t="s">
        <v>55</v>
      </c>
      <c r="I304" s="25">
        <v>2022</v>
      </c>
      <c r="J304" s="102">
        <v>1</v>
      </c>
      <c r="K304" s="102">
        <v>0</v>
      </c>
      <c r="L304" s="29">
        <v>4648.7799999999916</v>
      </c>
      <c r="M304" s="29">
        <v>12756.72</v>
      </c>
      <c r="N304" s="29">
        <v>13744.47</v>
      </c>
      <c r="O304" s="29">
        <v>14582.83</v>
      </c>
      <c r="P304" s="29">
        <v>19828.3</v>
      </c>
      <c r="Q304" s="29">
        <v>9648.6799999999985</v>
      </c>
      <c r="R304" s="29">
        <v>17836.39</v>
      </c>
      <c r="S304" s="29">
        <v>10134.039999999999</v>
      </c>
      <c r="T304" s="29">
        <v>14964.71</v>
      </c>
      <c r="U304" s="29">
        <v>10534.33</v>
      </c>
      <c r="V304" s="29">
        <v>4865.03</v>
      </c>
      <c r="W304" s="29">
        <v>34108.43</v>
      </c>
      <c r="X304" s="29">
        <f t="shared" si="155"/>
        <v>167652.71</v>
      </c>
      <c r="Y304" s="29">
        <f t="shared" si="182"/>
        <v>0</v>
      </c>
      <c r="Z304" s="29">
        <f t="shared" si="187"/>
        <v>167652.71</v>
      </c>
      <c r="AA304" s="29">
        <f t="shared" si="187"/>
        <v>0</v>
      </c>
      <c r="AB304" s="29">
        <f t="shared" si="187"/>
        <v>0</v>
      </c>
      <c r="AC304" s="31">
        <f t="shared" si="156"/>
        <v>4648.7799999999916</v>
      </c>
      <c r="AD304" s="31">
        <f t="shared" si="157"/>
        <v>12756.72</v>
      </c>
      <c r="AE304" s="31">
        <f t="shared" si="158"/>
        <v>13744.47</v>
      </c>
      <c r="AF304" s="31">
        <f t="shared" si="159"/>
        <v>14582.83</v>
      </c>
      <c r="AG304" s="31">
        <f t="shared" si="160"/>
        <v>19828.3</v>
      </c>
      <c r="AH304" s="31">
        <f t="shared" si="161"/>
        <v>9648.6799999999985</v>
      </c>
      <c r="AI304" s="31">
        <f t="shared" si="162"/>
        <v>17836.39</v>
      </c>
      <c r="AJ304" s="31">
        <f t="shared" si="163"/>
        <v>10134.039999999999</v>
      </c>
      <c r="AK304" s="31">
        <f t="shared" si="164"/>
        <v>14964.71</v>
      </c>
      <c r="AL304" s="31">
        <f t="shared" si="165"/>
        <v>10534.33</v>
      </c>
      <c r="AM304" s="31">
        <f t="shared" si="166"/>
        <v>4865.03</v>
      </c>
      <c r="AN304" s="31">
        <f t="shared" si="167"/>
        <v>34108.43</v>
      </c>
      <c r="AO304" s="31">
        <f t="shared" si="168"/>
        <v>167652.71</v>
      </c>
      <c r="AP304" s="29">
        <f t="shared" si="189"/>
        <v>0</v>
      </c>
      <c r="AQ304" s="29">
        <f t="shared" si="189"/>
        <v>167652.71</v>
      </c>
      <c r="AR304" s="29">
        <f t="shared" si="189"/>
        <v>0</v>
      </c>
      <c r="AS304" s="29">
        <f t="shared" si="183"/>
        <v>0</v>
      </c>
      <c r="AT304" s="31">
        <f t="shared" si="169"/>
        <v>0</v>
      </c>
      <c r="AU304" s="31">
        <f t="shared" si="170"/>
        <v>0</v>
      </c>
      <c r="AV304" s="31">
        <f t="shared" si="171"/>
        <v>0</v>
      </c>
      <c r="AW304" s="31">
        <f t="shared" si="172"/>
        <v>0</v>
      </c>
      <c r="AX304" s="31">
        <f t="shared" si="173"/>
        <v>0</v>
      </c>
      <c r="AY304" s="31">
        <f t="shared" si="174"/>
        <v>0</v>
      </c>
      <c r="AZ304" s="31">
        <f t="shared" si="175"/>
        <v>0</v>
      </c>
      <c r="BA304" s="31">
        <f t="shared" si="176"/>
        <v>0</v>
      </c>
      <c r="BB304" s="31">
        <f t="shared" si="177"/>
        <v>0</v>
      </c>
      <c r="BC304" s="31">
        <f t="shared" si="178"/>
        <v>0</v>
      </c>
      <c r="BD304" s="31">
        <f t="shared" si="179"/>
        <v>0</v>
      </c>
      <c r="BE304" s="31">
        <f t="shared" si="180"/>
        <v>0</v>
      </c>
      <c r="BF304" s="31">
        <f t="shared" si="181"/>
        <v>0</v>
      </c>
      <c r="BG304" s="29">
        <f t="shared" si="188"/>
        <v>0</v>
      </c>
      <c r="BH304" s="29">
        <f t="shared" si="188"/>
        <v>0</v>
      </c>
      <c r="BI304" s="29">
        <f t="shared" si="188"/>
        <v>0</v>
      </c>
      <c r="BJ304" s="29">
        <f t="shared" si="188"/>
        <v>0</v>
      </c>
    </row>
    <row r="305" spans="1:62">
      <c r="A305" s="25" t="s">
        <v>85</v>
      </c>
      <c r="B305" s="25" t="s">
        <v>101</v>
      </c>
      <c r="C305" s="25" t="s">
        <v>87</v>
      </c>
      <c r="D305" s="25" t="s">
        <v>109</v>
      </c>
      <c r="E305" s="25" t="s">
        <v>44</v>
      </c>
      <c r="F305" s="25" t="s">
        <v>45</v>
      </c>
      <c r="G305" s="25" t="s">
        <v>54</v>
      </c>
      <c r="H305" s="25" t="s">
        <v>54</v>
      </c>
      <c r="I305" s="25">
        <v>2022</v>
      </c>
      <c r="J305" s="102">
        <v>0.47784834680000005</v>
      </c>
      <c r="K305" s="102">
        <v>0.15089759249999998</v>
      </c>
      <c r="L305" s="29">
        <v>0</v>
      </c>
      <c r="M305" s="29">
        <v>0</v>
      </c>
      <c r="N305" s="29">
        <v>0</v>
      </c>
      <c r="O305" s="29">
        <v>17303.3</v>
      </c>
      <c r="P305" s="29">
        <v>89102.91</v>
      </c>
      <c r="Q305" s="29">
        <v>1245.9000000000001</v>
      </c>
      <c r="R305" s="29">
        <v>0</v>
      </c>
      <c r="S305" s="29">
        <v>0</v>
      </c>
      <c r="T305" s="29">
        <v>0</v>
      </c>
      <c r="U305" s="29">
        <v>0</v>
      </c>
      <c r="V305" s="29">
        <v>0</v>
      </c>
      <c r="W305" s="29">
        <v>1151475.95</v>
      </c>
      <c r="X305" s="29">
        <f t="shared" si="155"/>
        <v>1259128.06</v>
      </c>
      <c r="Y305" s="29">
        <f t="shared" si="182"/>
        <v>0</v>
      </c>
      <c r="Z305" s="29">
        <f t="shared" si="187"/>
        <v>1259128.06</v>
      </c>
      <c r="AA305" s="29">
        <f t="shared" si="187"/>
        <v>0</v>
      </c>
      <c r="AB305" s="29">
        <f t="shared" si="187"/>
        <v>0</v>
      </c>
      <c r="AC305" s="31">
        <f t="shared" si="156"/>
        <v>0</v>
      </c>
      <c r="AD305" s="31">
        <f t="shared" si="157"/>
        <v>0</v>
      </c>
      <c r="AE305" s="31">
        <f t="shared" si="158"/>
        <v>0</v>
      </c>
      <c r="AF305" s="31">
        <f t="shared" si="159"/>
        <v>8268.3532991844404</v>
      </c>
      <c r="AG305" s="31">
        <f t="shared" si="160"/>
        <v>42577.678238569191</v>
      </c>
      <c r="AH305" s="31">
        <f t="shared" si="161"/>
        <v>595.35125527812011</v>
      </c>
      <c r="AI305" s="31">
        <f t="shared" si="162"/>
        <v>0</v>
      </c>
      <c r="AJ305" s="31">
        <f t="shared" si="163"/>
        <v>0</v>
      </c>
      <c r="AK305" s="31">
        <f t="shared" si="164"/>
        <v>0</v>
      </c>
      <c r="AL305" s="31">
        <f t="shared" si="165"/>
        <v>0</v>
      </c>
      <c r="AM305" s="31">
        <f t="shared" si="166"/>
        <v>0</v>
      </c>
      <c r="AN305" s="31">
        <f t="shared" si="167"/>
        <v>550230.87908745953</v>
      </c>
      <c r="AO305" s="31">
        <f t="shared" si="168"/>
        <v>601672.26188049128</v>
      </c>
      <c r="AP305" s="29">
        <f t="shared" si="189"/>
        <v>0</v>
      </c>
      <c r="AQ305" s="29">
        <f t="shared" si="189"/>
        <v>601672.26188049128</v>
      </c>
      <c r="AR305" s="29">
        <f t="shared" si="189"/>
        <v>0</v>
      </c>
      <c r="AS305" s="29">
        <f t="shared" si="183"/>
        <v>0</v>
      </c>
      <c r="AT305" s="31">
        <f t="shared" si="169"/>
        <v>0</v>
      </c>
      <c r="AU305" s="31">
        <f t="shared" si="170"/>
        <v>0</v>
      </c>
      <c r="AV305" s="31">
        <f t="shared" si="171"/>
        <v>0</v>
      </c>
      <c r="AW305" s="31">
        <f t="shared" si="172"/>
        <v>2611.0263123052496</v>
      </c>
      <c r="AX305" s="31">
        <f t="shared" si="173"/>
        <v>13445.414603744173</v>
      </c>
      <c r="AY305" s="31">
        <f t="shared" si="174"/>
        <v>188.00331049574999</v>
      </c>
      <c r="AZ305" s="31">
        <f t="shared" si="175"/>
        <v>0</v>
      </c>
      <c r="BA305" s="31">
        <f t="shared" si="176"/>
        <v>0</v>
      </c>
      <c r="BB305" s="31">
        <f t="shared" si="177"/>
        <v>0</v>
      </c>
      <c r="BC305" s="31">
        <f t="shared" si="178"/>
        <v>0</v>
      </c>
      <c r="BD305" s="31">
        <f t="shared" si="179"/>
        <v>0</v>
      </c>
      <c r="BE305" s="31">
        <f t="shared" si="180"/>
        <v>173754.94867665035</v>
      </c>
      <c r="BF305" s="31">
        <f t="shared" si="181"/>
        <v>189999.39290319552</v>
      </c>
      <c r="BG305" s="29">
        <f t="shared" si="188"/>
        <v>0</v>
      </c>
      <c r="BH305" s="29">
        <f t="shared" si="188"/>
        <v>189999.39290319552</v>
      </c>
      <c r="BI305" s="29">
        <f t="shared" si="188"/>
        <v>0</v>
      </c>
      <c r="BJ305" s="29">
        <f t="shared" si="188"/>
        <v>0</v>
      </c>
    </row>
    <row r="306" spans="1:62">
      <c r="A306" s="25" t="s">
        <v>186</v>
      </c>
      <c r="B306" s="25" t="s">
        <v>86</v>
      </c>
      <c r="C306" s="25" t="s">
        <v>96</v>
      </c>
      <c r="D306" s="25" t="s">
        <v>197</v>
      </c>
      <c r="E306" s="25" t="s">
        <v>42</v>
      </c>
      <c r="F306" s="25" t="s">
        <v>46</v>
      </c>
      <c r="G306" s="25" t="s">
        <v>55</v>
      </c>
      <c r="H306" s="25" t="s">
        <v>55</v>
      </c>
      <c r="I306" s="25">
        <v>2022</v>
      </c>
      <c r="J306" s="102">
        <v>0.65539999999999998</v>
      </c>
      <c r="K306" s="102">
        <v>0</v>
      </c>
      <c r="L306" s="29">
        <v>-48721.599999999999</v>
      </c>
      <c r="M306" s="29">
        <v>0</v>
      </c>
      <c r="N306" s="29">
        <v>10552.75</v>
      </c>
      <c r="O306" s="29">
        <v>0</v>
      </c>
      <c r="P306" s="29">
        <v>0</v>
      </c>
      <c r="Q306" s="29">
        <v>0</v>
      </c>
      <c r="R306" s="29">
        <v>0</v>
      </c>
      <c r="S306" s="29">
        <v>0</v>
      </c>
      <c r="T306" s="29">
        <v>0</v>
      </c>
      <c r="U306" s="29">
        <v>0</v>
      </c>
      <c r="V306" s="29">
        <v>0</v>
      </c>
      <c r="W306" s="29">
        <v>0</v>
      </c>
      <c r="X306" s="29">
        <f t="shared" si="155"/>
        <v>-38168.85</v>
      </c>
      <c r="Y306" s="29">
        <f t="shared" si="182"/>
        <v>0</v>
      </c>
      <c r="Z306" s="29">
        <f t="shared" si="187"/>
        <v>-38168.85</v>
      </c>
      <c r="AA306" s="29">
        <f t="shared" si="187"/>
        <v>0</v>
      </c>
      <c r="AB306" s="29">
        <f t="shared" si="187"/>
        <v>0</v>
      </c>
      <c r="AC306" s="31">
        <f t="shared" si="156"/>
        <v>-31932.136639999997</v>
      </c>
      <c r="AD306" s="31">
        <f t="shared" si="157"/>
        <v>0</v>
      </c>
      <c r="AE306" s="31">
        <f t="shared" si="158"/>
        <v>6916.2723500000002</v>
      </c>
      <c r="AF306" s="31">
        <f t="shared" si="159"/>
        <v>0</v>
      </c>
      <c r="AG306" s="31">
        <f t="shared" si="160"/>
        <v>0</v>
      </c>
      <c r="AH306" s="31">
        <f t="shared" si="161"/>
        <v>0</v>
      </c>
      <c r="AI306" s="31">
        <f t="shared" si="162"/>
        <v>0</v>
      </c>
      <c r="AJ306" s="31">
        <f t="shared" si="163"/>
        <v>0</v>
      </c>
      <c r="AK306" s="31">
        <f t="shared" si="164"/>
        <v>0</v>
      </c>
      <c r="AL306" s="31">
        <f t="shared" si="165"/>
        <v>0</v>
      </c>
      <c r="AM306" s="31">
        <f t="shared" si="166"/>
        <v>0</v>
      </c>
      <c r="AN306" s="31">
        <f t="shared" si="167"/>
        <v>0</v>
      </c>
      <c r="AO306" s="31">
        <f t="shared" si="168"/>
        <v>-25015.864289999998</v>
      </c>
      <c r="AP306" s="29">
        <f t="shared" si="189"/>
        <v>0</v>
      </c>
      <c r="AQ306" s="29">
        <f t="shared" si="189"/>
        <v>-25015.864289999998</v>
      </c>
      <c r="AR306" s="29">
        <f t="shared" si="189"/>
        <v>0</v>
      </c>
      <c r="AS306" s="29">
        <f t="shared" si="183"/>
        <v>0</v>
      </c>
      <c r="AT306" s="31">
        <f t="shared" si="169"/>
        <v>0</v>
      </c>
      <c r="AU306" s="31">
        <f t="shared" si="170"/>
        <v>0</v>
      </c>
      <c r="AV306" s="31">
        <f t="shared" si="171"/>
        <v>0</v>
      </c>
      <c r="AW306" s="31">
        <f t="shared" si="172"/>
        <v>0</v>
      </c>
      <c r="AX306" s="31">
        <f t="shared" si="173"/>
        <v>0</v>
      </c>
      <c r="AY306" s="31">
        <f t="shared" si="174"/>
        <v>0</v>
      </c>
      <c r="AZ306" s="31">
        <f t="shared" si="175"/>
        <v>0</v>
      </c>
      <c r="BA306" s="31">
        <f t="shared" si="176"/>
        <v>0</v>
      </c>
      <c r="BB306" s="31">
        <f t="shared" si="177"/>
        <v>0</v>
      </c>
      <c r="BC306" s="31">
        <f t="shared" si="178"/>
        <v>0</v>
      </c>
      <c r="BD306" s="31">
        <f t="shared" si="179"/>
        <v>0</v>
      </c>
      <c r="BE306" s="31">
        <f t="shared" si="180"/>
        <v>0</v>
      </c>
      <c r="BF306" s="31">
        <f t="shared" si="181"/>
        <v>0</v>
      </c>
      <c r="BG306" s="29">
        <f t="shared" si="188"/>
        <v>0</v>
      </c>
      <c r="BH306" s="29">
        <f t="shared" si="188"/>
        <v>0</v>
      </c>
      <c r="BI306" s="29">
        <f t="shared" si="188"/>
        <v>0</v>
      </c>
      <c r="BJ306" s="29">
        <f t="shared" si="188"/>
        <v>0</v>
      </c>
    </row>
    <row r="307" spans="1:62">
      <c r="A307" s="25" t="s">
        <v>123</v>
      </c>
      <c r="B307" s="25" t="s">
        <v>101</v>
      </c>
      <c r="C307" s="25" t="s">
        <v>82</v>
      </c>
      <c r="D307" s="25" t="s">
        <v>124</v>
      </c>
      <c r="E307" s="25" t="s">
        <v>42</v>
      </c>
      <c r="F307" s="25" t="s">
        <v>43</v>
      </c>
      <c r="G307" s="25" t="s">
        <v>301</v>
      </c>
      <c r="H307" s="25" t="s">
        <v>84</v>
      </c>
      <c r="I307" s="25">
        <v>2022</v>
      </c>
      <c r="J307" s="102">
        <v>1</v>
      </c>
      <c r="K307" s="102">
        <v>0</v>
      </c>
      <c r="L307" s="29">
        <v>0</v>
      </c>
      <c r="M307" s="29">
        <v>0</v>
      </c>
      <c r="N307" s="29">
        <v>0</v>
      </c>
      <c r="O307" s="29">
        <v>0</v>
      </c>
      <c r="P307" s="29">
        <v>0</v>
      </c>
      <c r="Q307" s="29">
        <v>0</v>
      </c>
      <c r="R307" s="29">
        <v>734859.96</v>
      </c>
      <c r="S307" s="29">
        <v>110969.03</v>
      </c>
      <c r="T307" s="29">
        <v>103134.64</v>
      </c>
      <c r="U307" s="29">
        <v>26477.93</v>
      </c>
      <c r="V307" s="29">
        <v>25283.67</v>
      </c>
      <c r="W307" s="29">
        <v>22424.94</v>
      </c>
      <c r="X307" s="29">
        <f t="shared" si="155"/>
        <v>1023150.17</v>
      </c>
      <c r="Y307" s="29">
        <f t="shared" si="182"/>
        <v>0</v>
      </c>
      <c r="Z307" s="29">
        <f t="shared" si="187"/>
        <v>1023150.17</v>
      </c>
      <c r="AA307" s="29">
        <f t="shared" si="187"/>
        <v>0</v>
      </c>
      <c r="AB307" s="29">
        <f t="shared" si="187"/>
        <v>0</v>
      </c>
      <c r="AC307" s="31">
        <f t="shared" si="156"/>
        <v>0</v>
      </c>
      <c r="AD307" s="31">
        <f t="shared" si="157"/>
        <v>0</v>
      </c>
      <c r="AE307" s="31">
        <f t="shared" si="158"/>
        <v>0</v>
      </c>
      <c r="AF307" s="31">
        <f t="shared" si="159"/>
        <v>0</v>
      </c>
      <c r="AG307" s="31">
        <f t="shared" si="160"/>
        <v>0</v>
      </c>
      <c r="AH307" s="31">
        <f t="shared" si="161"/>
        <v>0</v>
      </c>
      <c r="AI307" s="31">
        <f t="shared" si="162"/>
        <v>734859.96</v>
      </c>
      <c r="AJ307" s="31">
        <f t="shared" si="163"/>
        <v>110969.03</v>
      </c>
      <c r="AK307" s="31">
        <f t="shared" si="164"/>
        <v>103134.64</v>
      </c>
      <c r="AL307" s="31">
        <f t="shared" si="165"/>
        <v>26477.93</v>
      </c>
      <c r="AM307" s="31">
        <f t="shared" si="166"/>
        <v>25283.67</v>
      </c>
      <c r="AN307" s="31">
        <f t="shared" si="167"/>
        <v>22424.94</v>
      </c>
      <c r="AO307" s="31">
        <f t="shared" si="168"/>
        <v>1023150.17</v>
      </c>
      <c r="AP307" s="29">
        <f t="shared" si="189"/>
        <v>0</v>
      </c>
      <c r="AQ307" s="29">
        <f t="shared" si="189"/>
        <v>1023150.17</v>
      </c>
      <c r="AR307" s="29">
        <f t="shared" si="189"/>
        <v>0</v>
      </c>
      <c r="AS307" s="29">
        <f t="shared" si="183"/>
        <v>0</v>
      </c>
      <c r="AT307" s="31">
        <f t="shared" si="169"/>
        <v>0</v>
      </c>
      <c r="AU307" s="31">
        <f t="shared" si="170"/>
        <v>0</v>
      </c>
      <c r="AV307" s="31">
        <f t="shared" si="171"/>
        <v>0</v>
      </c>
      <c r="AW307" s="31">
        <f t="shared" si="172"/>
        <v>0</v>
      </c>
      <c r="AX307" s="31">
        <f t="shared" si="173"/>
        <v>0</v>
      </c>
      <c r="AY307" s="31">
        <f t="shared" si="174"/>
        <v>0</v>
      </c>
      <c r="AZ307" s="31">
        <f t="shared" si="175"/>
        <v>0</v>
      </c>
      <c r="BA307" s="31">
        <f t="shared" si="176"/>
        <v>0</v>
      </c>
      <c r="BB307" s="31">
        <f t="shared" si="177"/>
        <v>0</v>
      </c>
      <c r="BC307" s="31">
        <f t="shared" si="178"/>
        <v>0</v>
      </c>
      <c r="BD307" s="31">
        <f t="shared" si="179"/>
        <v>0</v>
      </c>
      <c r="BE307" s="31">
        <f t="shared" si="180"/>
        <v>0</v>
      </c>
      <c r="BF307" s="31">
        <f t="shared" si="181"/>
        <v>0</v>
      </c>
      <c r="BG307" s="29">
        <f t="shared" si="188"/>
        <v>0</v>
      </c>
      <c r="BH307" s="29">
        <f t="shared" si="188"/>
        <v>0</v>
      </c>
      <c r="BI307" s="29">
        <f t="shared" si="188"/>
        <v>0</v>
      </c>
      <c r="BJ307" s="29">
        <f t="shared" si="188"/>
        <v>0</v>
      </c>
    </row>
    <row r="308" spans="1:62">
      <c r="A308" s="25" t="s">
        <v>123</v>
      </c>
      <c r="B308" s="25" t="s">
        <v>101</v>
      </c>
      <c r="C308" s="25" t="s">
        <v>82</v>
      </c>
      <c r="D308" s="25" t="s">
        <v>124</v>
      </c>
      <c r="E308" s="25" t="s">
        <v>44</v>
      </c>
      <c r="F308" s="25" t="s">
        <v>45</v>
      </c>
      <c r="G308" s="25" t="s">
        <v>301</v>
      </c>
      <c r="H308" s="25" t="s">
        <v>84</v>
      </c>
      <c r="I308" s="25">
        <v>2022</v>
      </c>
      <c r="J308" s="102">
        <v>0.47784834680000005</v>
      </c>
      <c r="K308" s="102">
        <v>0.15089759249999998</v>
      </c>
      <c r="L308" s="29">
        <v>102868.14000000012</v>
      </c>
      <c r="M308" s="29">
        <v>25832.78</v>
      </c>
      <c r="N308" s="29">
        <v>8322.4599999999991</v>
      </c>
      <c r="O308" s="29">
        <v>-136934.1</v>
      </c>
      <c r="P308" s="29">
        <v>6552.49</v>
      </c>
      <c r="Q308" s="29">
        <v>1524693.96</v>
      </c>
      <c r="R308" s="29">
        <v>116592.10000000009</v>
      </c>
      <c r="S308" s="29">
        <v>27875.03</v>
      </c>
      <c r="T308" s="29">
        <v>9497.36</v>
      </c>
      <c r="U308" s="29">
        <v>3998.85</v>
      </c>
      <c r="V308" s="29">
        <v>4454.91</v>
      </c>
      <c r="W308" s="29">
        <v>1871336.17</v>
      </c>
      <c r="X308" s="29">
        <f t="shared" si="155"/>
        <v>3565090.1500000004</v>
      </c>
      <c r="Y308" s="29">
        <f t="shared" si="182"/>
        <v>0</v>
      </c>
      <c r="Z308" s="29">
        <f t="shared" ref="Z308:AB327" si="190">SUMIF($I308,Z$5,$X308)</f>
        <v>3565090.1500000004</v>
      </c>
      <c r="AA308" s="29">
        <f t="shared" si="190"/>
        <v>0</v>
      </c>
      <c r="AB308" s="29">
        <f t="shared" si="190"/>
        <v>0</v>
      </c>
      <c r="AC308" s="31">
        <f t="shared" si="156"/>
        <v>49155.37063739101</v>
      </c>
      <c r="AD308" s="31">
        <f t="shared" si="157"/>
        <v>12344.151216248105</v>
      </c>
      <c r="AE308" s="31">
        <f t="shared" si="158"/>
        <v>3976.8737523091281</v>
      </c>
      <c r="AF308" s="31">
        <f t="shared" si="159"/>
        <v>-65433.733305545888</v>
      </c>
      <c r="AG308" s="31">
        <f t="shared" si="160"/>
        <v>3131.0965139235323</v>
      </c>
      <c r="AH308" s="31">
        <f t="shared" si="161"/>
        <v>728572.48816194537</v>
      </c>
      <c r="AI308" s="31">
        <f t="shared" si="162"/>
        <v>55713.342234940326</v>
      </c>
      <c r="AJ308" s="31">
        <f t="shared" si="163"/>
        <v>13320.037002500405</v>
      </c>
      <c r="AK308" s="31">
        <f t="shared" si="164"/>
        <v>4538.2977749644488</v>
      </c>
      <c r="AL308" s="31">
        <f t="shared" si="165"/>
        <v>1910.8438616011802</v>
      </c>
      <c r="AM308" s="31">
        <f t="shared" si="166"/>
        <v>2128.771378642788</v>
      </c>
      <c r="AN308" s="31">
        <f t="shared" si="167"/>
        <v>894214.89514154382</v>
      </c>
      <c r="AO308" s="31">
        <f t="shared" si="168"/>
        <v>1703572.4343704642</v>
      </c>
      <c r="AP308" s="29">
        <f t="shared" si="189"/>
        <v>0</v>
      </c>
      <c r="AQ308" s="29">
        <f t="shared" si="189"/>
        <v>1703572.4343704642</v>
      </c>
      <c r="AR308" s="29">
        <f t="shared" si="189"/>
        <v>0</v>
      </c>
      <c r="AS308" s="29">
        <f t="shared" si="183"/>
        <v>0</v>
      </c>
      <c r="AT308" s="31">
        <f t="shared" si="169"/>
        <v>15522.554670952966</v>
      </c>
      <c r="AU308" s="31">
        <f t="shared" si="170"/>
        <v>3898.1043095821492</v>
      </c>
      <c r="AV308" s="31">
        <f t="shared" si="171"/>
        <v>1255.8391776775497</v>
      </c>
      <c r="AW308" s="31">
        <f t="shared" si="172"/>
        <v>-20663.026021154248</v>
      </c>
      <c r="AX308" s="31">
        <f t="shared" si="173"/>
        <v>988.7549658803249</v>
      </c>
      <c r="AY308" s="31">
        <f t="shared" si="174"/>
        <v>230072.64786329126</v>
      </c>
      <c r="AZ308" s="31">
        <f t="shared" si="175"/>
        <v>17593.46719451926</v>
      </c>
      <c r="BA308" s="31">
        <f t="shared" si="176"/>
        <v>4206.2749178652748</v>
      </c>
      <c r="BB308" s="31">
        <f t="shared" si="177"/>
        <v>1433.1287591057999</v>
      </c>
      <c r="BC308" s="31">
        <f t="shared" si="178"/>
        <v>603.41683776862487</v>
      </c>
      <c r="BD308" s="31">
        <f t="shared" si="179"/>
        <v>672.23519380417486</v>
      </c>
      <c r="BE308" s="31">
        <f t="shared" si="180"/>
        <v>282380.1228111707</v>
      </c>
      <c r="BF308" s="31">
        <f t="shared" si="181"/>
        <v>537963.52068046387</v>
      </c>
      <c r="BG308" s="29">
        <f t="shared" ref="BG308:BJ327" si="191">SUMIF($I308,BG$5,$BF308)</f>
        <v>0</v>
      </c>
      <c r="BH308" s="29">
        <f t="shared" si="191"/>
        <v>537963.52068046387</v>
      </c>
      <c r="BI308" s="29">
        <f t="shared" si="191"/>
        <v>0</v>
      </c>
      <c r="BJ308" s="29">
        <f t="shared" si="191"/>
        <v>0</v>
      </c>
    </row>
    <row r="309" spans="1:62">
      <c r="A309" s="25" t="s">
        <v>123</v>
      </c>
      <c r="B309" s="25" t="s">
        <v>101</v>
      </c>
      <c r="C309" s="25" t="s">
        <v>82</v>
      </c>
      <c r="D309" s="25" t="s">
        <v>125</v>
      </c>
      <c r="E309" s="25" t="s">
        <v>44</v>
      </c>
      <c r="F309" s="25" t="s">
        <v>45</v>
      </c>
      <c r="G309" s="25" t="s">
        <v>90</v>
      </c>
      <c r="H309" s="25" t="s">
        <v>90</v>
      </c>
      <c r="I309" s="25">
        <v>2022</v>
      </c>
      <c r="J309" s="102">
        <v>0.47784834680000005</v>
      </c>
      <c r="K309" s="102">
        <v>0.15089759249999998</v>
      </c>
      <c r="L309" s="29">
        <v>85.09</v>
      </c>
      <c r="M309" s="29">
        <v>109.33</v>
      </c>
      <c r="N309" s="29">
        <v>9.4700000000000006</v>
      </c>
      <c r="O309" s="29">
        <v>26.26</v>
      </c>
      <c r="P309" s="29">
        <v>51.13</v>
      </c>
      <c r="Q309" s="29">
        <v>3840.56</v>
      </c>
      <c r="R309" s="29">
        <v>891.26000000000022</v>
      </c>
      <c r="S309" s="29">
        <v>108.13</v>
      </c>
      <c r="T309" s="29">
        <v>22.4</v>
      </c>
      <c r="U309" s="29">
        <v>4.3600000000000003</v>
      </c>
      <c r="V309" s="29">
        <v>18.579999999999998</v>
      </c>
      <c r="W309" s="29">
        <v>2343.92</v>
      </c>
      <c r="X309" s="29">
        <f t="shared" si="155"/>
        <v>7510.49</v>
      </c>
      <c r="Y309" s="29">
        <f t="shared" si="182"/>
        <v>0</v>
      </c>
      <c r="Z309" s="29">
        <f t="shared" si="190"/>
        <v>7510.49</v>
      </c>
      <c r="AA309" s="29">
        <f t="shared" si="190"/>
        <v>0</v>
      </c>
      <c r="AB309" s="29">
        <f t="shared" si="190"/>
        <v>0</v>
      </c>
      <c r="AC309" s="31">
        <f t="shared" si="156"/>
        <v>40.660115829212003</v>
      </c>
      <c r="AD309" s="31">
        <f t="shared" si="157"/>
        <v>52.243159755644001</v>
      </c>
      <c r="AE309" s="31">
        <f t="shared" si="158"/>
        <v>4.5252238441960007</v>
      </c>
      <c r="AF309" s="31">
        <f t="shared" si="159"/>
        <v>12.548297586968001</v>
      </c>
      <c r="AG309" s="31">
        <f t="shared" si="160"/>
        <v>24.432385971884003</v>
      </c>
      <c r="AH309" s="31">
        <f t="shared" si="161"/>
        <v>1835.2052467862081</v>
      </c>
      <c r="AI309" s="31">
        <f t="shared" si="162"/>
        <v>425.88711756896816</v>
      </c>
      <c r="AJ309" s="31">
        <f t="shared" si="163"/>
        <v>51.669741739484003</v>
      </c>
      <c r="AK309" s="31">
        <f t="shared" si="164"/>
        <v>10.70380296832</v>
      </c>
      <c r="AL309" s="31">
        <f t="shared" si="165"/>
        <v>2.0834187920480005</v>
      </c>
      <c r="AM309" s="31">
        <f t="shared" si="166"/>
        <v>8.8784222835439994</v>
      </c>
      <c r="AN309" s="31">
        <f t="shared" si="167"/>
        <v>1120.0382970314561</v>
      </c>
      <c r="AO309" s="31">
        <f t="shared" si="168"/>
        <v>3588.8752301579325</v>
      </c>
      <c r="AP309" s="29">
        <f t="shared" ref="AP309:AR328" si="192">SUMIF($I309,AP$5,$AO309)</f>
        <v>0</v>
      </c>
      <c r="AQ309" s="29">
        <f t="shared" si="192"/>
        <v>3588.8752301579325</v>
      </c>
      <c r="AR309" s="29">
        <f t="shared" si="192"/>
        <v>0</v>
      </c>
      <c r="AS309" s="29">
        <f t="shared" si="183"/>
        <v>0</v>
      </c>
      <c r="AT309" s="31">
        <f t="shared" si="169"/>
        <v>12.839876145824999</v>
      </c>
      <c r="AU309" s="31">
        <f t="shared" si="170"/>
        <v>16.497633788024999</v>
      </c>
      <c r="AV309" s="31">
        <f t="shared" si="171"/>
        <v>1.429000200975</v>
      </c>
      <c r="AW309" s="31">
        <f t="shared" si="172"/>
        <v>3.96257077905</v>
      </c>
      <c r="AX309" s="31">
        <f t="shared" si="173"/>
        <v>7.7153939045249995</v>
      </c>
      <c r="AY309" s="31">
        <f t="shared" si="174"/>
        <v>579.53125785179998</v>
      </c>
      <c r="AZ309" s="31">
        <f t="shared" si="175"/>
        <v>134.48898829155002</v>
      </c>
      <c r="BA309" s="31">
        <f t="shared" si="176"/>
        <v>16.316556677024998</v>
      </c>
      <c r="BB309" s="31">
        <f t="shared" si="177"/>
        <v>3.3801060719999994</v>
      </c>
      <c r="BC309" s="31">
        <f t="shared" si="178"/>
        <v>0.65791350329999998</v>
      </c>
      <c r="BD309" s="31">
        <f t="shared" si="179"/>
        <v>2.8036772686499996</v>
      </c>
      <c r="BE309" s="31">
        <f t="shared" si="180"/>
        <v>353.69188501259998</v>
      </c>
      <c r="BF309" s="31">
        <f t="shared" si="181"/>
        <v>1133.314859495325</v>
      </c>
      <c r="BG309" s="29">
        <f t="shared" si="191"/>
        <v>0</v>
      </c>
      <c r="BH309" s="29">
        <f t="shared" si="191"/>
        <v>1133.314859495325</v>
      </c>
      <c r="BI309" s="29">
        <f t="shared" si="191"/>
        <v>0</v>
      </c>
      <c r="BJ309" s="29">
        <f t="shared" si="191"/>
        <v>0</v>
      </c>
    </row>
    <row r="310" spans="1:62">
      <c r="A310" s="25" t="s">
        <v>123</v>
      </c>
      <c r="B310" s="25" t="s">
        <v>101</v>
      </c>
      <c r="C310" s="25" t="s">
        <v>82</v>
      </c>
      <c r="D310" s="25" t="s">
        <v>125</v>
      </c>
      <c r="E310" s="25" t="s">
        <v>44</v>
      </c>
      <c r="F310" s="25" t="s">
        <v>45</v>
      </c>
      <c r="G310" s="25" t="s">
        <v>348</v>
      </c>
      <c r="H310" s="25" t="s">
        <v>84</v>
      </c>
      <c r="I310" s="25">
        <v>2022</v>
      </c>
      <c r="J310" s="102">
        <v>0.47784834680000005</v>
      </c>
      <c r="K310" s="102">
        <v>0.15089759249999998</v>
      </c>
      <c r="L310" s="29">
        <v>32794.14</v>
      </c>
      <c r="M310" s="29">
        <v>41254.49</v>
      </c>
      <c r="N310" s="29">
        <v>5338.29</v>
      </c>
      <c r="O310" s="29">
        <v>10502.980000000001</v>
      </c>
      <c r="P310" s="29">
        <v>19754.530000000093</v>
      </c>
      <c r="Q310" s="29">
        <v>2814.53</v>
      </c>
      <c r="R310" s="29">
        <v>-870.28000000002794</v>
      </c>
      <c r="S310" s="29">
        <v>0</v>
      </c>
      <c r="T310" s="29">
        <v>0</v>
      </c>
      <c r="U310" s="29">
        <v>0</v>
      </c>
      <c r="V310" s="29">
        <v>0</v>
      </c>
      <c r="W310" s="29">
        <v>0</v>
      </c>
      <c r="X310" s="29">
        <f t="shared" si="155"/>
        <v>111588.68000000005</v>
      </c>
      <c r="Y310" s="29">
        <f t="shared" si="182"/>
        <v>0</v>
      </c>
      <c r="Z310" s="29">
        <f t="shared" si="190"/>
        <v>111588.68000000005</v>
      </c>
      <c r="AA310" s="29">
        <f t="shared" si="190"/>
        <v>0</v>
      </c>
      <c r="AB310" s="29">
        <f t="shared" si="190"/>
        <v>0</v>
      </c>
      <c r="AC310" s="31">
        <f t="shared" si="156"/>
        <v>15670.625583727753</v>
      </c>
      <c r="AD310" s="31">
        <f t="shared" si="157"/>
        <v>19713.389844577134</v>
      </c>
      <c r="AE310" s="31">
        <f t="shared" si="158"/>
        <v>2550.893051238972</v>
      </c>
      <c r="AF310" s="31">
        <f t="shared" si="159"/>
        <v>5018.831629473465</v>
      </c>
      <c r="AG310" s="31">
        <f t="shared" si="160"/>
        <v>9439.6695023110497</v>
      </c>
      <c r="AH310" s="31">
        <f t="shared" si="161"/>
        <v>1344.9185075190042</v>
      </c>
      <c r="AI310" s="31">
        <f t="shared" si="162"/>
        <v>-415.86185925311742</v>
      </c>
      <c r="AJ310" s="31">
        <f t="shared" si="163"/>
        <v>0</v>
      </c>
      <c r="AK310" s="31">
        <f t="shared" si="164"/>
        <v>0</v>
      </c>
      <c r="AL310" s="31">
        <f t="shared" si="165"/>
        <v>0</v>
      </c>
      <c r="AM310" s="31">
        <f t="shared" si="166"/>
        <v>0</v>
      </c>
      <c r="AN310" s="31">
        <f t="shared" si="167"/>
        <v>0</v>
      </c>
      <c r="AO310" s="31">
        <f t="shared" si="168"/>
        <v>53322.466259594257</v>
      </c>
      <c r="AP310" s="29">
        <f t="shared" si="192"/>
        <v>0</v>
      </c>
      <c r="AQ310" s="29">
        <f t="shared" si="192"/>
        <v>53322.466259594257</v>
      </c>
      <c r="AR310" s="29">
        <f t="shared" si="192"/>
        <v>0</v>
      </c>
      <c r="AS310" s="29">
        <f t="shared" si="183"/>
        <v>0</v>
      </c>
      <c r="AT310" s="31">
        <f t="shared" si="169"/>
        <v>4948.5567741079494</v>
      </c>
      <c r="AU310" s="31">
        <f t="shared" si="170"/>
        <v>6225.2032208153241</v>
      </c>
      <c r="AV310" s="31">
        <f t="shared" si="171"/>
        <v>805.53510906682493</v>
      </c>
      <c r="AW310" s="31">
        <f t="shared" si="172"/>
        <v>1584.8743960756501</v>
      </c>
      <c r="AX310" s="31">
        <f t="shared" si="173"/>
        <v>2980.9110179690388</v>
      </c>
      <c r="AY310" s="31">
        <f t="shared" si="174"/>
        <v>424.70580101902499</v>
      </c>
      <c r="AZ310" s="31">
        <f t="shared" si="175"/>
        <v>-131.3231568009042</v>
      </c>
      <c r="BA310" s="31">
        <f t="shared" si="176"/>
        <v>0</v>
      </c>
      <c r="BB310" s="31">
        <f t="shared" si="177"/>
        <v>0</v>
      </c>
      <c r="BC310" s="31">
        <f t="shared" si="178"/>
        <v>0</v>
      </c>
      <c r="BD310" s="31">
        <f t="shared" si="179"/>
        <v>0</v>
      </c>
      <c r="BE310" s="31">
        <f t="shared" si="180"/>
        <v>0</v>
      </c>
      <c r="BF310" s="31">
        <f t="shared" si="181"/>
        <v>16838.463162252912</v>
      </c>
      <c r="BG310" s="29">
        <f t="shared" si="191"/>
        <v>0</v>
      </c>
      <c r="BH310" s="29">
        <f t="shared" si="191"/>
        <v>16838.463162252912</v>
      </c>
      <c r="BI310" s="29">
        <f t="shared" si="191"/>
        <v>0</v>
      </c>
      <c r="BJ310" s="29">
        <f t="shared" si="191"/>
        <v>0</v>
      </c>
    </row>
    <row r="311" spans="1:62">
      <c r="A311" s="25" t="s">
        <v>123</v>
      </c>
      <c r="B311" s="25" t="s">
        <v>101</v>
      </c>
      <c r="C311" s="25" t="s">
        <v>82</v>
      </c>
      <c r="D311" s="25" t="s">
        <v>125</v>
      </c>
      <c r="E311" s="25" t="s">
        <v>44</v>
      </c>
      <c r="F311" s="25" t="s">
        <v>45</v>
      </c>
      <c r="G311" s="25" t="s">
        <v>301</v>
      </c>
      <c r="H311" s="25" t="s">
        <v>84</v>
      </c>
      <c r="I311" s="25">
        <v>2022</v>
      </c>
      <c r="J311" s="102">
        <v>0.47784834680000005</v>
      </c>
      <c r="K311" s="102">
        <v>0.15089759249999998</v>
      </c>
      <c r="L311" s="29">
        <v>0</v>
      </c>
      <c r="M311" s="29">
        <v>0</v>
      </c>
      <c r="N311" s="29">
        <v>0</v>
      </c>
      <c r="O311" s="29">
        <v>0</v>
      </c>
      <c r="P311" s="29">
        <v>0</v>
      </c>
      <c r="Q311" s="29">
        <v>0</v>
      </c>
      <c r="R311" s="29">
        <v>0</v>
      </c>
      <c r="S311" s="29">
        <v>0</v>
      </c>
      <c r="T311" s="29">
        <v>241077.33</v>
      </c>
      <c r="U311" s="29">
        <v>14636.13</v>
      </c>
      <c r="V311" s="29">
        <v>8336.3799999999992</v>
      </c>
      <c r="W311" s="29">
        <v>1245908.21</v>
      </c>
      <c r="X311" s="29">
        <f t="shared" si="155"/>
        <v>1509958.0499999998</v>
      </c>
      <c r="Y311" s="29">
        <f t="shared" si="182"/>
        <v>0</v>
      </c>
      <c r="Z311" s="29">
        <f t="shared" si="190"/>
        <v>1509958.0499999998</v>
      </c>
      <c r="AA311" s="29">
        <f t="shared" si="190"/>
        <v>0</v>
      </c>
      <c r="AB311" s="29">
        <f t="shared" si="190"/>
        <v>0</v>
      </c>
      <c r="AC311" s="31">
        <f t="shared" si="156"/>
        <v>0</v>
      </c>
      <c r="AD311" s="31">
        <f t="shared" si="157"/>
        <v>0</v>
      </c>
      <c r="AE311" s="31">
        <f t="shared" si="158"/>
        <v>0</v>
      </c>
      <c r="AF311" s="31">
        <f t="shared" si="159"/>
        <v>0</v>
      </c>
      <c r="AG311" s="31">
        <f t="shared" si="160"/>
        <v>0</v>
      </c>
      <c r="AH311" s="31">
        <f t="shared" si="161"/>
        <v>0</v>
      </c>
      <c r="AI311" s="31">
        <f t="shared" si="162"/>
        <v>0</v>
      </c>
      <c r="AJ311" s="31">
        <f t="shared" si="163"/>
        <v>0</v>
      </c>
      <c r="AK311" s="31">
        <f t="shared" si="164"/>
        <v>115198.40359145805</v>
      </c>
      <c r="AL311" s="31">
        <f t="shared" si="165"/>
        <v>6993.8505240498844</v>
      </c>
      <c r="AM311" s="31">
        <f t="shared" si="166"/>
        <v>3983.5254012965838</v>
      </c>
      <c r="AN311" s="31">
        <f t="shared" si="167"/>
        <v>595355.17841304722</v>
      </c>
      <c r="AO311" s="31">
        <f t="shared" si="168"/>
        <v>721530.95792985172</v>
      </c>
      <c r="AP311" s="29">
        <f t="shared" si="192"/>
        <v>0</v>
      </c>
      <c r="AQ311" s="29">
        <f t="shared" si="192"/>
        <v>721530.95792985172</v>
      </c>
      <c r="AR311" s="29">
        <f t="shared" si="192"/>
        <v>0</v>
      </c>
      <c r="AS311" s="29">
        <f t="shared" si="183"/>
        <v>0</v>
      </c>
      <c r="AT311" s="31">
        <f t="shared" si="169"/>
        <v>0</v>
      </c>
      <c r="AU311" s="31">
        <f t="shared" si="170"/>
        <v>0</v>
      </c>
      <c r="AV311" s="31">
        <f t="shared" si="171"/>
        <v>0</v>
      </c>
      <c r="AW311" s="31">
        <f t="shared" si="172"/>
        <v>0</v>
      </c>
      <c r="AX311" s="31">
        <f t="shared" si="173"/>
        <v>0</v>
      </c>
      <c r="AY311" s="31">
        <f t="shared" si="174"/>
        <v>0</v>
      </c>
      <c r="AZ311" s="31">
        <f t="shared" si="175"/>
        <v>0</v>
      </c>
      <c r="BA311" s="31">
        <f t="shared" si="176"/>
        <v>0</v>
      </c>
      <c r="BB311" s="31">
        <f t="shared" si="177"/>
        <v>36377.988703328017</v>
      </c>
      <c r="BC311" s="31">
        <f t="shared" si="178"/>
        <v>2208.5567805170244</v>
      </c>
      <c r="BD311" s="31">
        <f t="shared" si="179"/>
        <v>1257.9396721651497</v>
      </c>
      <c r="BE311" s="31">
        <f t="shared" si="180"/>
        <v>188004.54936498438</v>
      </c>
      <c r="BF311" s="31">
        <f t="shared" si="181"/>
        <v>227849.03452099458</v>
      </c>
      <c r="BG311" s="29">
        <f t="shared" si="191"/>
        <v>0</v>
      </c>
      <c r="BH311" s="29">
        <f t="shared" si="191"/>
        <v>227849.03452099458</v>
      </c>
      <c r="BI311" s="29">
        <f t="shared" si="191"/>
        <v>0</v>
      </c>
      <c r="BJ311" s="29">
        <f t="shared" si="191"/>
        <v>0</v>
      </c>
    </row>
    <row r="312" spans="1:62">
      <c r="A312" s="25" t="s">
        <v>123</v>
      </c>
      <c r="B312" s="25" t="s">
        <v>101</v>
      </c>
      <c r="C312" s="25" t="s">
        <v>82</v>
      </c>
      <c r="D312" s="25" t="s">
        <v>125</v>
      </c>
      <c r="E312" s="25" t="s">
        <v>44</v>
      </c>
      <c r="F312" s="25" t="s">
        <v>45</v>
      </c>
      <c r="G312" s="25" t="s">
        <v>349</v>
      </c>
      <c r="H312" s="25" t="s">
        <v>84</v>
      </c>
      <c r="I312" s="25">
        <v>2022</v>
      </c>
      <c r="J312" s="102">
        <v>0.47784834680000005</v>
      </c>
      <c r="K312" s="102">
        <v>0.15089759249999998</v>
      </c>
      <c r="L312" s="29">
        <v>0</v>
      </c>
      <c r="M312" s="29">
        <v>0</v>
      </c>
      <c r="N312" s="29">
        <v>0</v>
      </c>
      <c r="O312" s="29">
        <v>0</v>
      </c>
      <c r="P312" s="29">
        <v>0</v>
      </c>
      <c r="Q312" s="29">
        <v>2162783.96</v>
      </c>
      <c r="R312" s="29">
        <v>31483.8</v>
      </c>
      <c r="S312" s="29">
        <v>79101.37</v>
      </c>
      <c r="T312" s="29">
        <v>18144.419999999998</v>
      </c>
      <c r="U312" s="29">
        <v>2227.7600000000002</v>
      </c>
      <c r="V312" s="29">
        <v>9894.9599999999991</v>
      </c>
      <c r="W312" s="29">
        <v>8485.5300000000007</v>
      </c>
      <c r="X312" s="29">
        <f t="shared" si="155"/>
        <v>2312121.7999999993</v>
      </c>
      <c r="Y312" s="29">
        <f t="shared" si="182"/>
        <v>0</v>
      </c>
      <c r="Z312" s="29">
        <f t="shared" si="190"/>
        <v>2312121.7999999993</v>
      </c>
      <c r="AA312" s="29">
        <f t="shared" si="190"/>
        <v>0</v>
      </c>
      <c r="AB312" s="29">
        <f t="shared" si="190"/>
        <v>0</v>
      </c>
      <c r="AC312" s="31">
        <f t="shared" si="156"/>
        <v>0</v>
      </c>
      <c r="AD312" s="31">
        <f t="shared" si="157"/>
        <v>0</v>
      </c>
      <c r="AE312" s="31">
        <f t="shared" si="158"/>
        <v>0</v>
      </c>
      <c r="AF312" s="31">
        <f t="shared" si="159"/>
        <v>0</v>
      </c>
      <c r="AG312" s="31">
        <f t="shared" si="160"/>
        <v>0</v>
      </c>
      <c r="AH312" s="31">
        <f t="shared" si="161"/>
        <v>1033482.7397715574</v>
      </c>
      <c r="AI312" s="31">
        <f t="shared" si="162"/>
        <v>15044.481780981841</v>
      </c>
      <c r="AJ312" s="31">
        <f t="shared" si="163"/>
        <v>37798.45888411512</v>
      </c>
      <c r="AK312" s="31">
        <f t="shared" si="164"/>
        <v>8670.2811006448555</v>
      </c>
      <c r="AL312" s="31">
        <f t="shared" si="165"/>
        <v>1064.5314330671681</v>
      </c>
      <c r="AM312" s="31">
        <f t="shared" si="166"/>
        <v>4728.2902776521278</v>
      </c>
      <c r="AN312" s="31">
        <f t="shared" si="167"/>
        <v>4054.7964822218046</v>
      </c>
      <c r="AO312" s="31">
        <f t="shared" si="168"/>
        <v>1104843.5797302404</v>
      </c>
      <c r="AP312" s="29">
        <f t="shared" si="192"/>
        <v>0</v>
      </c>
      <c r="AQ312" s="29">
        <f t="shared" si="192"/>
        <v>1104843.5797302404</v>
      </c>
      <c r="AR312" s="29">
        <f t="shared" si="192"/>
        <v>0</v>
      </c>
      <c r="AS312" s="29">
        <f t="shared" si="183"/>
        <v>0</v>
      </c>
      <c r="AT312" s="31">
        <f t="shared" si="169"/>
        <v>0</v>
      </c>
      <c r="AU312" s="31">
        <f t="shared" si="170"/>
        <v>0</v>
      </c>
      <c r="AV312" s="31">
        <f t="shared" si="171"/>
        <v>0</v>
      </c>
      <c r="AW312" s="31">
        <f t="shared" si="172"/>
        <v>0</v>
      </c>
      <c r="AX312" s="31">
        <f t="shared" si="173"/>
        <v>0</v>
      </c>
      <c r="AY312" s="31">
        <f t="shared" si="174"/>
        <v>326358.89266161626</v>
      </c>
      <c r="AZ312" s="31">
        <f t="shared" si="175"/>
        <v>4750.8296227514993</v>
      </c>
      <c r="BA312" s="31">
        <f t="shared" si="176"/>
        <v>11936.206296451723</v>
      </c>
      <c r="BB312" s="31">
        <f t="shared" si="177"/>
        <v>2737.9492953088493</v>
      </c>
      <c r="BC312" s="31">
        <f t="shared" si="178"/>
        <v>336.16362066779999</v>
      </c>
      <c r="BD312" s="31">
        <f t="shared" si="179"/>
        <v>1493.1256418837997</v>
      </c>
      <c r="BE312" s="31">
        <f t="shared" si="180"/>
        <v>1280.446048086525</v>
      </c>
      <c r="BF312" s="31">
        <f t="shared" si="181"/>
        <v>348893.61318676651</v>
      </c>
      <c r="BG312" s="29">
        <f t="shared" si="191"/>
        <v>0</v>
      </c>
      <c r="BH312" s="29">
        <f t="shared" si="191"/>
        <v>348893.61318676651</v>
      </c>
      <c r="BI312" s="29">
        <f t="shared" si="191"/>
        <v>0</v>
      </c>
      <c r="BJ312" s="29">
        <f t="shared" si="191"/>
        <v>0</v>
      </c>
    </row>
    <row r="313" spans="1:62">
      <c r="A313" s="25" t="s">
        <v>123</v>
      </c>
      <c r="B313" s="25" t="s">
        <v>101</v>
      </c>
      <c r="C313" s="25" t="s">
        <v>82</v>
      </c>
      <c r="D313" s="25" t="s">
        <v>126</v>
      </c>
      <c r="E313" s="25" t="s">
        <v>44</v>
      </c>
      <c r="F313" s="25" t="s">
        <v>43</v>
      </c>
      <c r="G313" s="25" t="s">
        <v>301</v>
      </c>
      <c r="H313" s="25" t="s">
        <v>84</v>
      </c>
      <c r="I313" s="25">
        <v>2022</v>
      </c>
      <c r="J313" s="102">
        <v>0.77217999999999998</v>
      </c>
      <c r="K313" s="102">
        <v>0.22781999999999999</v>
      </c>
      <c r="L313" s="29">
        <v>-1162.6300000000001</v>
      </c>
      <c r="M313" s="29">
        <v>1531.15</v>
      </c>
      <c r="N313" s="29">
        <v>-30.27</v>
      </c>
      <c r="O313" s="29">
        <v>0</v>
      </c>
      <c r="P313" s="29">
        <v>0</v>
      </c>
      <c r="Q313" s="29">
        <v>0</v>
      </c>
      <c r="R313" s="29">
        <v>0</v>
      </c>
      <c r="S313" s="29">
        <v>0</v>
      </c>
      <c r="T313" s="29">
        <v>0</v>
      </c>
      <c r="U313" s="29">
        <v>0</v>
      </c>
      <c r="V313" s="29">
        <v>0</v>
      </c>
      <c r="W313" s="29">
        <v>0</v>
      </c>
      <c r="X313" s="29">
        <f t="shared" si="155"/>
        <v>338.25</v>
      </c>
      <c r="Y313" s="29">
        <f t="shared" si="182"/>
        <v>0</v>
      </c>
      <c r="Z313" s="29">
        <f t="shared" si="190"/>
        <v>338.25</v>
      </c>
      <c r="AA313" s="29">
        <f t="shared" si="190"/>
        <v>0</v>
      </c>
      <c r="AB313" s="29">
        <f t="shared" si="190"/>
        <v>0</v>
      </c>
      <c r="AC313" s="31">
        <f t="shared" si="156"/>
        <v>-897.7596334000001</v>
      </c>
      <c r="AD313" s="31">
        <f t="shared" si="157"/>
        <v>1182.3234070000001</v>
      </c>
      <c r="AE313" s="31">
        <f t="shared" si="158"/>
        <v>-23.373888599999997</v>
      </c>
      <c r="AF313" s="31">
        <f t="shared" si="159"/>
        <v>0</v>
      </c>
      <c r="AG313" s="31">
        <f t="shared" si="160"/>
        <v>0</v>
      </c>
      <c r="AH313" s="31">
        <f t="shared" si="161"/>
        <v>0</v>
      </c>
      <c r="AI313" s="31">
        <f t="shared" si="162"/>
        <v>0</v>
      </c>
      <c r="AJ313" s="31">
        <f t="shared" si="163"/>
        <v>0</v>
      </c>
      <c r="AK313" s="31">
        <f t="shared" si="164"/>
        <v>0</v>
      </c>
      <c r="AL313" s="31">
        <f t="shared" si="165"/>
        <v>0</v>
      </c>
      <c r="AM313" s="31">
        <f t="shared" si="166"/>
        <v>0</v>
      </c>
      <c r="AN313" s="31">
        <f t="shared" si="167"/>
        <v>0</v>
      </c>
      <c r="AO313" s="31">
        <f t="shared" si="168"/>
        <v>261.189885</v>
      </c>
      <c r="AP313" s="29">
        <f t="shared" si="192"/>
        <v>0</v>
      </c>
      <c r="AQ313" s="29">
        <f t="shared" si="192"/>
        <v>261.189885</v>
      </c>
      <c r="AR313" s="29">
        <f t="shared" si="192"/>
        <v>0</v>
      </c>
      <c r="AS313" s="29">
        <f t="shared" si="183"/>
        <v>0</v>
      </c>
      <c r="AT313" s="31">
        <f t="shared" si="169"/>
        <v>-264.87036660000001</v>
      </c>
      <c r="AU313" s="31">
        <f t="shared" si="170"/>
        <v>348.826593</v>
      </c>
      <c r="AV313" s="31">
        <f t="shared" si="171"/>
        <v>-6.8961113999999997</v>
      </c>
      <c r="AW313" s="31">
        <f t="shared" si="172"/>
        <v>0</v>
      </c>
      <c r="AX313" s="31">
        <f t="shared" si="173"/>
        <v>0</v>
      </c>
      <c r="AY313" s="31">
        <f t="shared" si="174"/>
        <v>0</v>
      </c>
      <c r="AZ313" s="31">
        <f t="shared" si="175"/>
        <v>0</v>
      </c>
      <c r="BA313" s="31">
        <f t="shared" si="176"/>
        <v>0</v>
      </c>
      <c r="BB313" s="31">
        <f t="shared" si="177"/>
        <v>0</v>
      </c>
      <c r="BC313" s="31">
        <f t="shared" si="178"/>
        <v>0</v>
      </c>
      <c r="BD313" s="31">
        <f t="shared" si="179"/>
        <v>0</v>
      </c>
      <c r="BE313" s="31">
        <f t="shared" si="180"/>
        <v>0</v>
      </c>
      <c r="BF313" s="31">
        <f t="shared" si="181"/>
        <v>77.060114999999996</v>
      </c>
      <c r="BG313" s="29">
        <f t="shared" si="191"/>
        <v>0</v>
      </c>
      <c r="BH313" s="29">
        <f t="shared" si="191"/>
        <v>77.060114999999996</v>
      </c>
      <c r="BI313" s="29">
        <f t="shared" si="191"/>
        <v>0</v>
      </c>
      <c r="BJ313" s="29">
        <f t="shared" si="191"/>
        <v>0</v>
      </c>
    </row>
    <row r="314" spans="1:62">
      <c r="A314" s="25" t="s">
        <v>123</v>
      </c>
      <c r="B314" s="25" t="s">
        <v>101</v>
      </c>
      <c r="C314" s="25" t="s">
        <v>82</v>
      </c>
      <c r="D314" s="25" t="s">
        <v>126</v>
      </c>
      <c r="E314" s="25" t="s">
        <v>44</v>
      </c>
      <c r="F314" s="25" t="s">
        <v>45</v>
      </c>
      <c r="G314" s="25" t="s">
        <v>54</v>
      </c>
      <c r="H314" s="25" t="s">
        <v>54</v>
      </c>
      <c r="I314" s="25">
        <v>2022</v>
      </c>
      <c r="J314" s="102">
        <v>0.47784834680000005</v>
      </c>
      <c r="K314" s="102">
        <v>0.15089759249999998</v>
      </c>
      <c r="L314" s="29">
        <v>0</v>
      </c>
      <c r="M314" s="29">
        <v>0</v>
      </c>
      <c r="N314" s="29">
        <v>0</v>
      </c>
      <c r="O314" s="29">
        <v>0</v>
      </c>
      <c r="P314" s="29">
        <v>0</v>
      </c>
      <c r="Q314" s="29">
        <v>0</v>
      </c>
      <c r="R314" s="29">
        <v>0</v>
      </c>
      <c r="S314" s="29">
        <v>0</v>
      </c>
      <c r="T314" s="29">
        <v>0</v>
      </c>
      <c r="U314" s="29">
        <v>0</v>
      </c>
      <c r="V314" s="29">
        <v>0</v>
      </c>
      <c r="W314" s="29">
        <v>26026.2</v>
      </c>
      <c r="X314" s="29">
        <f t="shared" si="155"/>
        <v>26026.2</v>
      </c>
      <c r="Y314" s="29">
        <f t="shared" si="182"/>
        <v>0</v>
      </c>
      <c r="Z314" s="29">
        <f t="shared" si="190"/>
        <v>26026.2</v>
      </c>
      <c r="AA314" s="29">
        <f t="shared" si="190"/>
        <v>0</v>
      </c>
      <c r="AB314" s="29">
        <f t="shared" si="190"/>
        <v>0</v>
      </c>
      <c r="AC314" s="31">
        <f t="shared" si="156"/>
        <v>0</v>
      </c>
      <c r="AD314" s="31">
        <f t="shared" si="157"/>
        <v>0</v>
      </c>
      <c r="AE314" s="31">
        <f t="shared" si="158"/>
        <v>0</v>
      </c>
      <c r="AF314" s="31">
        <f t="shared" si="159"/>
        <v>0</v>
      </c>
      <c r="AG314" s="31">
        <f t="shared" si="160"/>
        <v>0</v>
      </c>
      <c r="AH314" s="31">
        <f t="shared" si="161"/>
        <v>0</v>
      </c>
      <c r="AI314" s="31">
        <f t="shared" si="162"/>
        <v>0</v>
      </c>
      <c r="AJ314" s="31">
        <f t="shared" si="163"/>
        <v>0</v>
      </c>
      <c r="AK314" s="31">
        <f t="shared" si="164"/>
        <v>0</v>
      </c>
      <c r="AL314" s="31">
        <f t="shared" si="165"/>
        <v>0</v>
      </c>
      <c r="AM314" s="31">
        <f t="shared" si="166"/>
        <v>0</v>
      </c>
      <c r="AN314" s="31">
        <f t="shared" si="167"/>
        <v>12436.576643486162</v>
      </c>
      <c r="AO314" s="31">
        <f t="shared" si="168"/>
        <v>12436.576643486162</v>
      </c>
      <c r="AP314" s="29">
        <f t="shared" si="192"/>
        <v>0</v>
      </c>
      <c r="AQ314" s="29">
        <f t="shared" si="192"/>
        <v>12436.576643486162</v>
      </c>
      <c r="AR314" s="29">
        <f t="shared" si="192"/>
        <v>0</v>
      </c>
      <c r="AS314" s="29">
        <f t="shared" si="183"/>
        <v>0</v>
      </c>
      <c r="AT314" s="31">
        <f t="shared" si="169"/>
        <v>0</v>
      </c>
      <c r="AU314" s="31">
        <f t="shared" si="170"/>
        <v>0</v>
      </c>
      <c r="AV314" s="31">
        <f t="shared" si="171"/>
        <v>0</v>
      </c>
      <c r="AW314" s="31">
        <f t="shared" si="172"/>
        <v>0</v>
      </c>
      <c r="AX314" s="31">
        <f t="shared" si="173"/>
        <v>0</v>
      </c>
      <c r="AY314" s="31">
        <f t="shared" si="174"/>
        <v>0</v>
      </c>
      <c r="AZ314" s="31">
        <f t="shared" si="175"/>
        <v>0</v>
      </c>
      <c r="BA314" s="31">
        <f t="shared" si="176"/>
        <v>0</v>
      </c>
      <c r="BB314" s="31">
        <f t="shared" si="177"/>
        <v>0</v>
      </c>
      <c r="BC314" s="31">
        <f t="shared" si="178"/>
        <v>0</v>
      </c>
      <c r="BD314" s="31">
        <f t="shared" si="179"/>
        <v>0</v>
      </c>
      <c r="BE314" s="31">
        <f t="shared" si="180"/>
        <v>3927.2909219234998</v>
      </c>
      <c r="BF314" s="31">
        <f t="shared" si="181"/>
        <v>3927.2909219234998</v>
      </c>
      <c r="BG314" s="29">
        <f t="shared" si="191"/>
        <v>0</v>
      </c>
      <c r="BH314" s="29">
        <f t="shared" si="191"/>
        <v>3927.2909219234998</v>
      </c>
      <c r="BI314" s="29">
        <f t="shared" si="191"/>
        <v>0</v>
      </c>
      <c r="BJ314" s="29">
        <f t="shared" si="191"/>
        <v>0</v>
      </c>
    </row>
    <row r="315" spans="1:62">
      <c r="A315" s="25" t="s">
        <v>123</v>
      </c>
      <c r="B315" s="25" t="s">
        <v>101</v>
      </c>
      <c r="C315" s="25" t="s">
        <v>82</v>
      </c>
      <c r="D315" s="25" t="s">
        <v>126</v>
      </c>
      <c r="E315" s="25" t="s">
        <v>44</v>
      </c>
      <c r="F315" s="25" t="s">
        <v>45</v>
      </c>
      <c r="G315" s="25" t="s">
        <v>90</v>
      </c>
      <c r="H315" s="25" t="s">
        <v>90</v>
      </c>
      <c r="I315" s="25">
        <v>2022</v>
      </c>
      <c r="J315" s="102">
        <v>0.47784834680000005</v>
      </c>
      <c r="K315" s="102">
        <v>0.15089759249999998</v>
      </c>
      <c r="L315" s="29">
        <v>0</v>
      </c>
      <c r="M315" s="29">
        <v>0</v>
      </c>
      <c r="N315" s="29">
        <v>0</v>
      </c>
      <c r="O315" s="29">
        <v>0</v>
      </c>
      <c r="P315" s="29">
        <v>0</v>
      </c>
      <c r="Q315" s="29">
        <v>1843.88</v>
      </c>
      <c r="R315" s="29">
        <v>16.809999999999999</v>
      </c>
      <c r="S315" s="29">
        <v>76.959999999999994</v>
      </c>
      <c r="T315" s="29">
        <v>3.38</v>
      </c>
      <c r="U315" s="29">
        <v>5.59</v>
      </c>
      <c r="V315" s="29">
        <v>0.1</v>
      </c>
      <c r="W315" s="29">
        <v>63830.44</v>
      </c>
      <c r="X315" s="29">
        <f t="shared" si="155"/>
        <v>65777.16</v>
      </c>
      <c r="Y315" s="29">
        <f t="shared" si="182"/>
        <v>0</v>
      </c>
      <c r="Z315" s="29">
        <f t="shared" si="190"/>
        <v>65777.16</v>
      </c>
      <c r="AA315" s="29">
        <f t="shared" si="190"/>
        <v>0</v>
      </c>
      <c r="AB315" s="29">
        <f t="shared" si="190"/>
        <v>0</v>
      </c>
      <c r="AC315" s="31">
        <f t="shared" si="156"/>
        <v>0</v>
      </c>
      <c r="AD315" s="31">
        <f t="shared" si="157"/>
        <v>0</v>
      </c>
      <c r="AE315" s="31">
        <f t="shared" si="158"/>
        <v>0</v>
      </c>
      <c r="AF315" s="31">
        <f t="shared" si="159"/>
        <v>0</v>
      </c>
      <c r="AG315" s="31">
        <f t="shared" si="160"/>
        <v>0</v>
      </c>
      <c r="AH315" s="31">
        <f t="shared" si="161"/>
        <v>881.09500969758415</v>
      </c>
      <c r="AI315" s="31">
        <f t="shared" si="162"/>
        <v>8.0326307097080001</v>
      </c>
      <c r="AJ315" s="31">
        <f t="shared" si="163"/>
        <v>36.775208769728003</v>
      </c>
      <c r="AK315" s="31">
        <f t="shared" si="164"/>
        <v>1.615127412184</v>
      </c>
      <c r="AL315" s="31">
        <f t="shared" si="165"/>
        <v>2.6711722586120001</v>
      </c>
      <c r="AM315" s="31">
        <f t="shared" si="166"/>
        <v>4.7784834680000006E-2</v>
      </c>
      <c r="AN315" s="31">
        <f t="shared" si="167"/>
        <v>30501.270229516595</v>
      </c>
      <c r="AO315" s="31">
        <f t="shared" si="168"/>
        <v>31431.50716319909</v>
      </c>
      <c r="AP315" s="29">
        <f t="shared" si="192"/>
        <v>0</v>
      </c>
      <c r="AQ315" s="29">
        <f t="shared" si="192"/>
        <v>31431.50716319909</v>
      </c>
      <c r="AR315" s="29">
        <f t="shared" si="192"/>
        <v>0</v>
      </c>
      <c r="AS315" s="29">
        <f t="shared" si="183"/>
        <v>0</v>
      </c>
      <c r="AT315" s="31">
        <f t="shared" si="169"/>
        <v>0</v>
      </c>
      <c r="AU315" s="31">
        <f t="shared" si="170"/>
        <v>0</v>
      </c>
      <c r="AV315" s="31">
        <f t="shared" si="171"/>
        <v>0</v>
      </c>
      <c r="AW315" s="31">
        <f t="shared" si="172"/>
        <v>0</v>
      </c>
      <c r="AX315" s="31">
        <f t="shared" si="173"/>
        <v>0</v>
      </c>
      <c r="AY315" s="31">
        <f t="shared" si="174"/>
        <v>278.23705285889997</v>
      </c>
      <c r="AZ315" s="31">
        <f t="shared" si="175"/>
        <v>2.5365885299249995</v>
      </c>
      <c r="BA315" s="31">
        <f t="shared" si="176"/>
        <v>11.613078718799997</v>
      </c>
      <c r="BB315" s="31">
        <f t="shared" si="177"/>
        <v>0.51003386264999995</v>
      </c>
      <c r="BC315" s="31">
        <f t="shared" si="178"/>
        <v>0.84351754207499985</v>
      </c>
      <c r="BD315" s="31">
        <f t="shared" si="179"/>
        <v>1.5089759249999999E-2</v>
      </c>
      <c r="BE315" s="31">
        <f t="shared" si="180"/>
        <v>9631.8597242156993</v>
      </c>
      <c r="BF315" s="31">
        <f t="shared" si="181"/>
        <v>9925.6150854872994</v>
      </c>
      <c r="BG315" s="29">
        <f t="shared" si="191"/>
        <v>0</v>
      </c>
      <c r="BH315" s="29">
        <f t="shared" si="191"/>
        <v>9925.6150854872994</v>
      </c>
      <c r="BI315" s="29">
        <f t="shared" si="191"/>
        <v>0</v>
      </c>
      <c r="BJ315" s="29">
        <f t="shared" si="191"/>
        <v>0</v>
      </c>
    </row>
    <row r="316" spans="1:62">
      <c r="A316" s="25" t="s">
        <v>123</v>
      </c>
      <c r="B316" s="25" t="s">
        <v>101</v>
      </c>
      <c r="C316" s="25" t="s">
        <v>82</v>
      </c>
      <c r="D316" s="25" t="s">
        <v>126</v>
      </c>
      <c r="E316" s="25" t="s">
        <v>44</v>
      </c>
      <c r="F316" s="25" t="s">
        <v>45</v>
      </c>
      <c r="G316" s="25" t="s">
        <v>348</v>
      </c>
      <c r="H316" s="25" t="s">
        <v>84</v>
      </c>
      <c r="I316" s="25">
        <v>2022</v>
      </c>
      <c r="J316" s="102">
        <v>0.47784834680000005</v>
      </c>
      <c r="K316" s="102">
        <v>0.15089759249999998</v>
      </c>
      <c r="L316" s="29">
        <v>0</v>
      </c>
      <c r="M316" s="29">
        <v>0</v>
      </c>
      <c r="N316" s="29">
        <v>0</v>
      </c>
      <c r="O316" s="29">
        <v>0</v>
      </c>
      <c r="P316" s="29">
        <v>0</v>
      </c>
      <c r="Q316" s="29">
        <v>0</v>
      </c>
      <c r="R316" s="29">
        <v>0</v>
      </c>
      <c r="S316" s="29">
        <v>0</v>
      </c>
      <c r="T316" s="29">
        <v>177691.66</v>
      </c>
      <c r="U316" s="29">
        <v>87655.61</v>
      </c>
      <c r="V316" s="29">
        <v>4837.78</v>
      </c>
      <c r="W316" s="29">
        <v>7879.49</v>
      </c>
      <c r="X316" s="29">
        <f t="shared" si="155"/>
        <v>278064.54000000004</v>
      </c>
      <c r="Y316" s="29">
        <f t="shared" si="182"/>
        <v>0</v>
      </c>
      <c r="Z316" s="29">
        <f t="shared" si="190"/>
        <v>278064.54000000004</v>
      </c>
      <c r="AA316" s="29">
        <f t="shared" si="190"/>
        <v>0</v>
      </c>
      <c r="AB316" s="29">
        <f t="shared" si="190"/>
        <v>0</v>
      </c>
      <c r="AC316" s="31">
        <f t="shared" si="156"/>
        <v>0</v>
      </c>
      <c r="AD316" s="31">
        <f t="shared" si="157"/>
        <v>0</v>
      </c>
      <c r="AE316" s="31">
        <f t="shared" si="158"/>
        <v>0</v>
      </c>
      <c r="AF316" s="31">
        <f t="shared" si="159"/>
        <v>0</v>
      </c>
      <c r="AG316" s="31">
        <f t="shared" si="160"/>
        <v>0</v>
      </c>
      <c r="AH316" s="31">
        <f t="shared" si="161"/>
        <v>0</v>
      </c>
      <c r="AI316" s="31">
        <f t="shared" si="162"/>
        <v>0</v>
      </c>
      <c r="AJ316" s="31">
        <f t="shared" si="163"/>
        <v>0</v>
      </c>
      <c r="AK316" s="31">
        <f t="shared" si="164"/>
        <v>84909.665971147697</v>
      </c>
      <c r="AL316" s="31">
        <f t="shared" si="165"/>
        <v>41886.088326245554</v>
      </c>
      <c r="AM316" s="31">
        <f t="shared" si="166"/>
        <v>2311.7251751821041</v>
      </c>
      <c r="AN316" s="31">
        <f t="shared" si="167"/>
        <v>3765.2012701271324</v>
      </c>
      <c r="AO316" s="31">
        <f t="shared" si="168"/>
        <v>132872.68074270251</v>
      </c>
      <c r="AP316" s="29">
        <f t="shared" si="192"/>
        <v>0</v>
      </c>
      <c r="AQ316" s="29">
        <f t="shared" si="192"/>
        <v>132872.68074270251</v>
      </c>
      <c r="AR316" s="29">
        <f t="shared" si="192"/>
        <v>0</v>
      </c>
      <c r="AS316" s="29">
        <f t="shared" si="183"/>
        <v>0</v>
      </c>
      <c r="AT316" s="31">
        <f t="shared" si="169"/>
        <v>0</v>
      </c>
      <c r="AU316" s="31">
        <f t="shared" si="170"/>
        <v>0</v>
      </c>
      <c r="AV316" s="31">
        <f t="shared" si="171"/>
        <v>0</v>
      </c>
      <c r="AW316" s="31">
        <f t="shared" si="172"/>
        <v>0</v>
      </c>
      <c r="AX316" s="31">
        <f t="shared" si="173"/>
        <v>0</v>
      </c>
      <c r="AY316" s="31">
        <f t="shared" si="174"/>
        <v>0</v>
      </c>
      <c r="AZ316" s="31">
        <f t="shared" si="175"/>
        <v>0</v>
      </c>
      <c r="BA316" s="31">
        <f t="shared" si="176"/>
        <v>0</v>
      </c>
      <c r="BB316" s="31">
        <f t="shared" si="177"/>
        <v>26813.243701328549</v>
      </c>
      <c r="BC316" s="31">
        <f t="shared" si="178"/>
        <v>13227.020518118923</v>
      </c>
      <c r="BD316" s="31">
        <f t="shared" si="179"/>
        <v>730.00935504464985</v>
      </c>
      <c r="BE316" s="31">
        <f t="shared" si="180"/>
        <v>1188.9960711278247</v>
      </c>
      <c r="BF316" s="31">
        <f t="shared" si="181"/>
        <v>41959.269645619948</v>
      </c>
      <c r="BG316" s="29">
        <f t="shared" si="191"/>
        <v>0</v>
      </c>
      <c r="BH316" s="29">
        <f t="shared" si="191"/>
        <v>41959.269645619948</v>
      </c>
      <c r="BI316" s="29">
        <f t="shared" si="191"/>
        <v>0</v>
      </c>
      <c r="BJ316" s="29">
        <f t="shared" si="191"/>
        <v>0</v>
      </c>
    </row>
    <row r="317" spans="1:62">
      <c r="A317" s="25" t="s">
        <v>123</v>
      </c>
      <c r="B317" s="25" t="s">
        <v>101</v>
      </c>
      <c r="C317" s="25" t="s">
        <v>82</v>
      </c>
      <c r="D317" s="25" t="s">
        <v>126</v>
      </c>
      <c r="E317" s="25" t="s">
        <v>47</v>
      </c>
      <c r="F317" s="25" t="s">
        <v>48</v>
      </c>
      <c r="G317" s="25" t="s">
        <v>301</v>
      </c>
      <c r="H317" s="25" t="s">
        <v>84</v>
      </c>
      <c r="I317" s="25">
        <v>2022</v>
      </c>
      <c r="J317" s="102">
        <v>0</v>
      </c>
      <c r="K317" s="102">
        <v>0</v>
      </c>
      <c r="L317" s="29">
        <v>0</v>
      </c>
      <c r="M317" s="29">
        <v>0</v>
      </c>
      <c r="N317" s="29">
        <v>0</v>
      </c>
      <c r="O317" s="29">
        <v>0</v>
      </c>
      <c r="P317" s="29">
        <v>0</v>
      </c>
      <c r="Q317" s="29">
        <v>0</v>
      </c>
      <c r="R317" s="29">
        <v>0</v>
      </c>
      <c r="S317" s="29">
        <v>0</v>
      </c>
      <c r="T317" s="29">
        <v>245431.32</v>
      </c>
      <c r="U317" s="29">
        <v>7897.06</v>
      </c>
      <c r="V317" s="29">
        <v>33770.57</v>
      </c>
      <c r="W317" s="29">
        <v>2578.87</v>
      </c>
      <c r="X317" s="29">
        <f t="shared" si="155"/>
        <v>289677.82</v>
      </c>
      <c r="Y317" s="29">
        <f t="shared" si="182"/>
        <v>0</v>
      </c>
      <c r="Z317" s="29">
        <f t="shared" si="190"/>
        <v>289677.82</v>
      </c>
      <c r="AA317" s="29">
        <f t="shared" si="190"/>
        <v>0</v>
      </c>
      <c r="AB317" s="29">
        <f t="shared" si="190"/>
        <v>0</v>
      </c>
      <c r="AC317" s="31">
        <f t="shared" si="156"/>
        <v>0</v>
      </c>
      <c r="AD317" s="31">
        <f t="shared" si="157"/>
        <v>0</v>
      </c>
      <c r="AE317" s="31">
        <f t="shared" si="158"/>
        <v>0</v>
      </c>
      <c r="AF317" s="31">
        <f t="shared" si="159"/>
        <v>0</v>
      </c>
      <c r="AG317" s="31">
        <f t="shared" si="160"/>
        <v>0</v>
      </c>
      <c r="AH317" s="31">
        <f t="shared" si="161"/>
        <v>0</v>
      </c>
      <c r="AI317" s="31">
        <f t="shared" si="162"/>
        <v>0</v>
      </c>
      <c r="AJ317" s="31">
        <f t="shared" si="163"/>
        <v>0</v>
      </c>
      <c r="AK317" s="31">
        <f t="shared" si="164"/>
        <v>0</v>
      </c>
      <c r="AL317" s="31">
        <f t="shared" si="165"/>
        <v>0</v>
      </c>
      <c r="AM317" s="31">
        <f t="shared" si="166"/>
        <v>0</v>
      </c>
      <c r="AN317" s="31">
        <f t="shared" si="167"/>
        <v>0</v>
      </c>
      <c r="AO317" s="31">
        <f t="shared" si="168"/>
        <v>0</v>
      </c>
      <c r="AP317" s="29">
        <f t="shared" si="192"/>
        <v>0</v>
      </c>
      <c r="AQ317" s="29">
        <f t="shared" si="192"/>
        <v>0</v>
      </c>
      <c r="AR317" s="29">
        <f t="shared" si="192"/>
        <v>0</v>
      </c>
      <c r="AS317" s="29">
        <f t="shared" si="183"/>
        <v>0</v>
      </c>
      <c r="AT317" s="31">
        <f t="shared" si="169"/>
        <v>0</v>
      </c>
      <c r="AU317" s="31">
        <f t="shared" si="170"/>
        <v>0</v>
      </c>
      <c r="AV317" s="31">
        <f t="shared" si="171"/>
        <v>0</v>
      </c>
      <c r="AW317" s="31">
        <f t="shared" si="172"/>
        <v>0</v>
      </c>
      <c r="AX317" s="31">
        <f t="shared" si="173"/>
        <v>0</v>
      </c>
      <c r="AY317" s="31">
        <f t="shared" si="174"/>
        <v>0</v>
      </c>
      <c r="AZ317" s="31">
        <f t="shared" si="175"/>
        <v>0</v>
      </c>
      <c r="BA317" s="31">
        <f t="shared" si="176"/>
        <v>0</v>
      </c>
      <c r="BB317" s="31">
        <f t="shared" si="177"/>
        <v>0</v>
      </c>
      <c r="BC317" s="31">
        <f t="shared" si="178"/>
        <v>0</v>
      </c>
      <c r="BD317" s="31">
        <f t="shared" si="179"/>
        <v>0</v>
      </c>
      <c r="BE317" s="31">
        <f t="shared" si="180"/>
        <v>0</v>
      </c>
      <c r="BF317" s="31">
        <f t="shared" si="181"/>
        <v>0</v>
      </c>
      <c r="BG317" s="29">
        <f t="shared" si="191"/>
        <v>0</v>
      </c>
      <c r="BH317" s="29">
        <f t="shared" si="191"/>
        <v>0</v>
      </c>
      <c r="BI317" s="29">
        <f t="shared" si="191"/>
        <v>0</v>
      </c>
      <c r="BJ317" s="29">
        <f t="shared" si="191"/>
        <v>0</v>
      </c>
    </row>
    <row r="318" spans="1:62">
      <c r="A318" s="25" t="s">
        <v>123</v>
      </c>
      <c r="B318" s="25" t="s">
        <v>101</v>
      </c>
      <c r="C318" s="25" t="s">
        <v>82</v>
      </c>
      <c r="D318" s="25" t="s">
        <v>126</v>
      </c>
      <c r="E318" s="25" t="s">
        <v>44</v>
      </c>
      <c r="F318" s="25" t="s">
        <v>45</v>
      </c>
      <c r="G318" s="25" t="s">
        <v>301</v>
      </c>
      <c r="H318" s="25" t="s">
        <v>84</v>
      </c>
      <c r="I318" s="25">
        <v>2022</v>
      </c>
      <c r="J318" s="102">
        <v>0.47784834680000005</v>
      </c>
      <c r="K318" s="102">
        <v>0.15089759249999998</v>
      </c>
      <c r="L318" s="29">
        <v>19169.780000000093</v>
      </c>
      <c r="M318" s="29">
        <v>16384.669999999998</v>
      </c>
      <c r="N318" s="29">
        <v>7036.49</v>
      </c>
      <c r="O318" s="29">
        <v>8491.9</v>
      </c>
      <c r="P318" s="29">
        <v>3536.89</v>
      </c>
      <c r="Q318" s="29">
        <v>1198896.93</v>
      </c>
      <c r="R318" s="29">
        <v>10911.479999999981</v>
      </c>
      <c r="S318" s="29">
        <v>49945.93</v>
      </c>
      <c r="T318" s="29">
        <v>2193.58</v>
      </c>
      <c r="U318" s="29">
        <v>3625.19</v>
      </c>
      <c r="V318" s="29">
        <v>64.34</v>
      </c>
      <c r="W318" s="29">
        <v>843901.67</v>
      </c>
      <c r="X318" s="29">
        <f t="shared" si="155"/>
        <v>2164158.85</v>
      </c>
      <c r="Y318" s="29">
        <f t="shared" si="182"/>
        <v>0</v>
      </c>
      <c r="Z318" s="29">
        <f t="shared" si="190"/>
        <v>2164158.85</v>
      </c>
      <c r="AA318" s="29">
        <f t="shared" si="190"/>
        <v>0</v>
      </c>
      <c r="AB318" s="29">
        <f t="shared" si="190"/>
        <v>0</v>
      </c>
      <c r="AC318" s="31">
        <f t="shared" si="156"/>
        <v>9160.2476815197497</v>
      </c>
      <c r="AD318" s="31">
        <f t="shared" si="157"/>
        <v>7829.3874723635563</v>
      </c>
      <c r="AE318" s="31">
        <f t="shared" si="158"/>
        <v>3362.3751137747322</v>
      </c>
      <c r="AF318" s="31">
        <f t="shared" si="159"/>
        <v>4057.8403761909203</v>
      </c>
      <c r="AG318" s="31">
        <f t="shared" si="160"/>
        <v>1690.0970393134521</v>
      </c>
      <c r="AH318" s="31">
        <f t="shared" si="161"/>
        <v>572890.91598409531</v>
      </c>
      <c r="AI318" s="31">
        <f t="shared" si="162"/>
        <v>5214.0326791412554</v>
      </c>
      <c r="AJ318" s="31">
        <f t="shared" si="163"/>
        <v>23866.580079888525</v>
      </c>
      <c r="AK318" s="31">
        <f t="shared" si="164"/>
        <v>1048.198576573544</v>
      </c>
      <c r="AL318" s="31">
        <f t="shared" si="165"/>
        <v>1732.2910483358921</v>
      </c>
      <c r="AM318" s="31">
        <f t="shared" si="166"/>
        <v>30.744762633112003</v>
      </c>
      <c r="AN318" s="31">
        <f t="shared" si="167"/>
        <v>403257.01787125919</v>
      </c>
      <c r="AO318" s="31">
        <f t="shared" si="168"/>
        <v>1034139.7286850892</v>
      </c>
      <c r="AP318" s="29">
        <f t="shared" si="192"/>
        <v>0</v>
      </c>
      <c r="AQ318" s="29">
        <f t="shared" si="192"/>
        <v>1034139.7286850892</v>
      </c>
      <c r="AR318" s="29">
        <f t="shared" si="192"/>
        <v>0</v>
      </c>
      <c r="AS318" s="29">
        <f t="shared" si="183"/>
        <v>0</v>
      </c>
      <c r="AT318" s="31">
        <f t="shared" si="169"/>
        <v>2892.6736507546639</v>
      </c>
      <c r="AU318" s="31">
        <f t="shared" si="170"/>
        <v>2472.4072569069745</v>
      </c>
      <c r="AV318" s="31">
        <f t="shared" si="171"/>
        <v>1061.7894006503248</v>
      </c>
      <c r="AW318" s="31">
        <f t="shared" si="172"/>
        <v>1281.4072657507497</v>
      </c>
      <c r="AX318" s="31">
        <f t="shared" si="173"/>
        <v>533.70818593732497</v>
      </c>
      <c r="AY318" s="31">
        <f t="shared" si="174"/>
        <v>180910.660392641</v>
      </c>
      <c r="AZ318" s="31">
        <f t="shared" si="175"/>
        <v>1646.516062611897</v>
      </c>
      <c r="BA318" s="31">
        <f t="shared" si="176"/>
        <v>7536.720592173524</v>
      </c>
      <c r="BB318" s="31">
        <f t="shared" si="177"/>
        <v>331.00594095614997</v>
      </c>
      <c r="BC318" s="31">
        <f t="shared" si="178"/>
        <v>547.03244335507497</v>
      </c>
      <c r="BD318" s="31">
        <f t="shared" si="179"/>
        <v>9.7087511014499999</v>
      </c>
      <c r="BE318" s="31">
        <f t="shared" si="180"/>
        <v>127342.73030972946</v>
      </c>
      <c r="BF318" s="31">
        <f t="shared" si="181"/>
        <v>326566.36025256861</v>
      </c>
      <c r="BG318" s="29">
        <f t="shared" si="191"/>
        <v>0</v>
      </c>
      <c r="BH318" s="29">
        <f t="shared" si="191"/>
        <v>326566.36025256861</v>
      </c>
      <c r="BI318" s="29">
        <f t="shared" si="191"/>
        <v>0</v>
      </c>
      <c r="BJ318" s="29">
        <f t="shared" si="191"/>
        <v>0</v>
      </c>
    </row>
    <row r="319" spans="1:62">
      <c r="A319" s="25" t="s">
        <v>85</v>
      </c>
      <c r="B319" s="25" t="s">
        <v>101</v>
      </c>
      <c r="C319" s="25" t="s">
        <v>87</v>
      </c>
      <c r="D319" s="25" t="s">
        <v>110</v>
      </c>
      <c r="E319" s="25" t="s">
        <v>42</v>
      </c>
      <c r="F319" s="25" t="s">
        <v>46</v>
      </c>
      <c r="G319" s="25" t="s">
        <v>59</v>
      </c>
      <c r="H319" s="25" t="s">
        <v>59</v>
      </c>
      <c r="I319" s="25">
        <v>2022</v>
      </c>
      <c r="J319" s="102">
        <v>0.65539999999999998</v>
      </c>
      <c r="K319" s="102">
        <v>0</v>
      </c>
      <c r="L319" s="29">
        <v>0</v>
      </c>
      <c r="M319" s="29">
        <v>151546.54999999999</v>
      </c>
      <c r="N319" s="29">
        <v>15991.11</v>
      </c>
      <c r="O319" s="29">
        <v>12748.24</v>
      </c>
      <c r="P319" s="29">
        <v>10707.57</v>
      </c>
      <c r="Q319" s="29">
        <v>57.01</v>
      </c>
      <c r="R319" s="29">
        <v>0</v>
      </c>
      <c r="S319" s="29">
        <v>0</v>
      </c>
      <c r="T319" s="29">
        <v>0</v>
      </c>
      <c r="U319" s="29">
        <v>0</v>
      </c>
      <c r="V319" s="29">
        <v>0</v>
      </c>
      <c r="W319" s="29">
        <v>0</v>
      </c>
      <c r="X319" s="29">
        <f t="shared" si="155"/>
        <v>191050.47999999998</v>
      </c>
      <c r="Y319" s="29">
        <f t="shared" si="182"/>
        <v>0</v>
      </c>
      <c r="Z319" s="29">
        <f t="shared" si="190"/>
        <v>191050.47999999998</v>
      </c>
      <c r="AA319" s="29">
        <f t="shared" si="190"/>
        <v>0</v>
      </c>
      <c r="AB319" s="29">
        <f t="shared" si="190"/>
        <v>0</v>
      </c>
      <c r="AC319" s="31">
        <f t="shared" si="156"/>
        <v>0</v>
      </c>
      <c r="AD319" s="31">
        <f t="shared" si="157"/>
        <v>99323.608869999996</v>
      </c>
      <c r="AE319" s="31">
        <f t="shared" si="158"/>
        <v>10480.573494</v>
      </c>
      <c r="AF319" s="31">
        <f t="shared" si="159"/>
        <v>8355.1964960000005</v>
      </c>
      <c r="AG319" s="31">
        <f t="shared" si="160"/>
        <v>7017.7413779999997</v>
      </c>
      <c r="AH319" s="31">
        <f t="shared" si="161"/>
        <v>37.364353999999999</v>
      </c>
      <c r="AI319" s="31">
        <f t="shared" si="162"/>
        <v>0</v>
      </c>
      <c r="AJ319" s="31">
        <f t="shared" si="163"/>
        <v>0</v>
      </c>
      <c r="AK319" s="31">
        <f t="shared" si="164"/>
        <v>0</v>
      </c>
      <c r="AL319" s="31">
        <f t="shared" si="165"/>
        <v>0</v>
      </c>
      <c r="AM319" s="31">
        <f t="shared" si="166"/>
        <v>0</v>
      </c>
      <c r="AN319" s="31">
        <f t="shared" si="167"/>
        <v>0</v>
      </c>
      <c r="AO319" s="31">
        <f t="shared" si="168"/>
        <v>125214.48459200001</v>
      </c>
      <c r="AP319" s="29">
        <f t="shared" si="192"/>
        <v>0</v>
      </c>
      <c r="AQ319" s="29">
        <f t="shared" si="192"/>
        <v>125214.48459200001</v>
      </c>
      <c r="AR319" s="29">
        <f t="shared" si="192"/>
        <v>0</v>
      </c>
      <c r="AS319" s="29">
        <f t="shared" si="183"/>
        <v>0</v>
      </c>
      <c r="AT319" s="31">
        <f t="shared" si="169"/>
        <v>0</v>
      </c>
      <c r="AU319" s="31">
        <f t="shared" si="170"/>
        <v>0</v>
      </c>
      <c r="AV319" s="31">
        <f t="shared" si="171"/>
        <v>0</v>
      </c>
      <c r="AW319" s="31">
        <f t="shared" si="172"/>
        <v>0</v>
      </c>
      <c r="AX319" s="31">
        <f t="shared" si="173"/>
        <v>0</v>
      </c>
      <c r="AY319" s="31">
        <f t="shared" si="174"/>
        <v>0</v>
      </c>
      <c r="AZ319" s="31">
        <f t="shared" si="175"/>
        <v>0</v>
      </c>
      <c r="BA319" s="31">
        <f t="shared" si="176"/>
        <v>0</v>
      </c>
      <c r="BB319" s="31">
        <f t="shared" si="177"/>
        <v>0</v>
      </c>
      <c r="BC319" s="31">
        <f t="shared" si="178"/>
        <v>0</v>
      </c>
      <c r="BD319" s="31">
        <f t="shared" si="179"/>
        <v>0</v>
      </c>
      <c r="BE319" s="31">
        <f t="shared" si="180"/>
        <v>0</v>
      </c>
      <c r="BF319" s="31">
        <f t="shared" si="181"/>
        <v>0</v>
      </c>
      <c r="BG319" s="29">
        <f t="shared" si="191"/>
        <v>0</v>
      </c>
      <c r="BH319" s="29">
        <f t="shared" si="191"/>
        <v>0</v>
      </c>
      <c r="BI319" s="29">
        <f t="shared" si="191"/>
        <v>0</v>
      </c>
      <c r="BJ319" s="29">
        <f t="shared" si="191"/>
        <v>0</v>
      </c>
    </row>
    <row r="320" spans="1:62">
      <c r="A320" s="25" t="s">
        <v>85</v>
      </c>
      <c r="B320" s="25" t="s">
        <v>101</v>
      </c>
      <c r="C320" s="25" t="s">
        <v>87</v>
      </c>
      <c r="D320" s="25" t="s">
        <v>110</v>
      </c>
      <c r="E320" s="25" t="s">
        <v>44</v>
      </c>
      <c r="F320" s="25" t="s">
        <v>45</v>
      </c>
      <c r="G320" s="25" t="s">
        <v>301</v>
      </c>
      <c r="H320" s="25" t="s">
        <v>84</v>
      </c>
      <c r="I320" s="25">
        <v>2022</v>
      </c>
      <c r="J320" s="102">
        <v>0.47784834680000005</v>
      </c>
      <c r="K320" s="102">
        <v>0.15089759249999998</v>
      </c>
      <c r="L320" s="29">
        <v>6985.33</v>
      </c>
      <c r="M320" s="29">
        <v>22657.29</v>
      </c>
      <c r="N320" s="29">
        <v>27184.91</v>
      </c>
      <c r="O320" s="29">
        <v>18936.48</v>
      </c>
      <c r="P320" s="29">
        <v>36396.02999999997</v>
      </c>
      <c r="Q320" s="29">
        <v>130203.45000000001</v>
      </c>
      <c r="R320" s="29">
        <v>11168.3</v>
      </c>
      <c r="S320" s="29">
        <v>56592.270000000004</v>
      </c>
      <c r="T320" s="29">
        <v>58999.56</v>
      </c>
      <c r="U320" s="29">
        <v>1710.3200000000002</v>
      </c>
      <c r="V320" s="29">
        <v>243129.08000000002</v>
      </c>
      <c r="W320" s="29">
        <v>35361.29</v>
      </c>
      <c r="X320" s="29">
        <f t="shared" si="155"/>
        <v>649324.31000000006</v>
      </c>
      <c r="Y320" s="29">
        <f t="shared" si="182"/>
        <v>0</v>
      </c>
      <c r="Z320" s="29">
        <f t="shared" si="190"/>
        <v>649324.31000000006</v>
      </c>
      <c r="AA320" s="29">
        <f t="shared" si="190"/>
        <v>0</v>
      </c>
      <c r="AB320" s="29">
        <f t="shared" si="190"/>
        <v>0</v>
      </c>
      <c r="AC320" s="31">
        <f t="shared" si="156"/>
        <v>3337.9283923524445</v>
      </c>
      <c r="AD320" s="31">
        <f t="shared" si="157"/>
        <v>10826.748569468173</v>
      </c>
      <c r="AE320" s="31">
        <f t="shared" si="158"/>
        <v>12990.264301406789</v>
      </c>
      <c r="AF320" s="31">
        <f t="shared" si="159"/>
        <v>9048.7656622112645</v>
      </c>
      <c r="AG320" s="31">
        <f t="shared" si="160"/>
        <v>17391.78276558319</v>
      </c>
      <c r="AH320" s="31">
        <f t="shared" si="161"/>
        <v>62217.503330156469</v>
      </c>
      <c r="AI320" s="31">
        <f t="shared" si="162"/>
        <v>5336.7536915664405</v>
      </c>
      <c r="AJ320" s="31">
        <f t="shared" si="163"/>
        <v>27042.522661159241</v>
      </c>
      <c r="AK320" s="31">
        <f t="shared" si="164"/>
        <v>28192.84220792741</v>
      </c>
      <c r="AL320" s="31">
        <f t="shared" si="165"/>
        <v>817.27358449897611</v>
      </c>
      <c r="AM320" s="31">
        <f t="shared" si="166"/>
        <v>116178.82893700496</v>
      </c>
      <c r="AN320" s="31">
        <f t="shared" si="167"/>
        <v>16897.333967215374</v>
      </c>
      <c r="AO320" s="31">
        <f t="shared" si="168"/>
        <v>310278.54807055072</v>
      </c>
      <c r="AP320" s="29">
        <f t="shared" si="192"/>
        <v>0</v>
      </c>
      <c r="AQ320" s="29">
        <f t="shared" si="192"/>
        <v>310278.54807055072</v>
      </c>
      <c r="AR320" s="29">
        <f t="shared" si="192"/>
        <v>0</v>
      </c>
      <c r="AS320" s="29">
        <f t="shared" si="183"/>
        <v>0</v>
      </c>
      <c r="AT320" s="31">
        <f t="shared" si="169"/>
        <v>1054.0694798180248</v>
      </c>
      <c r="AU320" s="31">
        <f t="shared" si="170"/>
        <v>3418.9305135743248</v>
      </c>
      <c r="AV320" s="31">
        <f t="shared" si="171"/>
        <v>4102.1374713291743</v>
      </c>
      <c r="AW320" s="31">
        <f t="shared" si="172"/>
        <v>2857.4692424243995</v>
      </c>
      <c r="AX320" s="31">
        <f t="shared" si="173"/>
        <v>5492.0733035577696</v>
      </c>
      <c r="AY320" s="31">
        <f t="shared" si="174"/>
        <v>19647.387140194125</v>
      </c>
      <c r="AZ320" s="31">
        <f t="shared" si="175"/>
        <v>1685.2695823177496</v>
      </c>
      <c r="BA320" s="31">
        <f t="shared" si="176"/>
        <v>8539.6372971099754</v>
      </c>
      <c r="BB320" s="31">
        <f t="shared" si="177"/>
        <v>8902.8915625592981</v>
      </c>
      <c r="BC320" s="31">
        <f t="shared" si="178"/>
        <v>258.08317040459997</v>
      </c>
      <c r="BD320" s="31">
        <f t="shared" si="179"/>
        <v>36687.592838739896</v>
      </c>
      <c r="BE320" s="31">
        <f t="shared" si="180"/>
        <v>5335.9335286943242</v>
      </c>
      <c r="BF320" s="31">
        <f t="shared" si="181"/>
        <v>97981.475130723658</v>
      </c>
      <c r="BG320" s="29">
        <f t="shared" si="191"/>
        <v>0</v>
      </c>
      <c r="BH320" s="29">
        <f t="shared" si="191"/>
        <v>97981.475130723658</v>
      </c>
      <c r="BI320" s="29">
        <f t="shared" si="191"/>
        <v>0</v>
      </c>
      <c r="BJ320" s="29">
        <f t="shared" si="191"/>
        <v>0</v>
      </c>
    </row>
    <row r="321" spans="1:62">
      <c r="A321" s="25" t="s">
        <v>85</v>
      </c>
      <c r="B321" s="25" t="s">
        <v>101</v>
      </c>
      <c r="C321" s="25" t="s">
        <v>87</v>
      </c>
      <c r="D321" s="25" t="s">
        <v>110</v>
      </c>
      <c r="E321" s="25" t="s">
        <v>44</v>
      </c>
      <c r="F321" s="25" t="s">
        <v>45</v>
      </c>
      <c r="G321" s="25" t="s">
        <v>90</v>
      </c>
      <c r="H321" s="25" t="s">
        <v>90</v>
      </c>
      <c r="I321" s="25">
        <v>2022</v>
      </c>
      <c r="J321" s="102">
        <v>0.47784834680000005</v>
      </c>
      <c r="K321" s="102">
        <v>0.15089759249999998</v>
      </c>
      <c r="L321" s="29">
        <v>1546.1100000000001</v>
      </c>
      <c r="M321" s="29">
        <v>10031.189999999999</v>
      </c>
      <c r="N321" s="29">
        <v>10605.58</v>
      </c>
      <c r="O321" s="29">
        <v>8667.2900000000009</v>
      </c>
      <c r="P321" s="29">
        <v>776.47000000000116</v>
      </c>
      <c r="Q321" s="29">
        <v>1881.3899999999999</v>
      </c>
      <c r="R321" s="29">
        <v>-14.04</v>
      </c>
      <c r="S321" s="29">
        <v>12.98</v>
      </c>
      <c r="T321" s="29">
        <v>26.76</v>
      </c>
      <c r="U321" s="29">
        <v>655150.86</v>
      </c>
      <c r="V321" s="29">
        <v>2779.09</v>
      </c>
      <c r="W321" s="29">
        <v>3540.51</v>
      </c>
      <c r="X321" s="29">
        <f t="shared" si="155"/>
        <v>695004.19</v>
      </c>
      <c r="Y321" s="29">
        <f t="shared" si="182"/>
        <v>0</v>
      </c>
      <c r="Z321" s="29">
        <f t="shared" si="190"/>
        <v>695004.19</v>
      </c>
      <c r="AA321" s="29">
        <f t="shared" si="190"/>
        <v>0</v>
      </c>
      <c r="AB321" s="29">
        <f t="shared" si="190"/>
        <v>0</v>
      </c>
      <c r="AC321" s="31">
        <f t="shared" si="156"/>
        <v>738.80610747094818</v>
      </c>
      <c r="AD321" s="31">
        <f t="shared" si="157"/>
        <v>4793.3875579366922</v>
      </c>
      <c r="AE321" s="31">
        <f t="shared" si="158"/>
        <v>5067.8588698551448</v>
      </c>
      <c r="AF321" s="31">
        <f t="shared" si="159"/>
        <v>4141.6501977361731</v>
      </c>
      <c r="AG321" s="31">
        <f t="shared" si="160"/>
        <v>371.03490583979658</v>
      </c>
      <c r="AH321" s="31">
        <f t="shared" si="161"/>
        <v>899.01910118605201</v>
      </c>
      <c r="AI321" s="31">
        <f t="shared" si="162"/>
        <v>-6.7089907890720006</v>
      </c>
      <c r="AJ321" s="31">
        <f t="shared" si="163"/>
        <v>6.2024715414640008</v>
      </c>
      <c r="AK321" s="31">
        <f t="shared" si="164"/>
        <v>12.787221760368002</v>
      </c>
      <c r="AL321" s="31">
        <f t="shared" si="165"/>
        <v>313062.75535559829</v>
      </c>
      <c r="AM321" s="31">
        <f t="shared" si="166"/>
        <v>1327.9835621084121</v>
      </c>
      <c r="AN321" s="31">
        <f t="shared" si="167"/>
        <v>1691.8268503288682</v>
      </c>
      <c r="AO321" s="31">
        <f t="shared" si="168"/>
        <v>332106.60321057314</v>
      </c>
      <c r="AP321" s="29">
        <f t="shared" si="192"/>
        <v>0</v>
      </c>
      <c r="AQ321" s="29">
        <f t="shared" si="192"/>
        <v>332106.60321057314</v>
      </c>
      <c r="AR321" s="29">
        <f t="shared" si="192"/>
        <v>0</v>
      </c>
      <c r="AS321" s="29">
        <f t="shared" si="183"/>
        <v>0</v>
      </c>
      <c r="AT321" s="31">
        <f t="shared" si="169"/>
        <v>233.304276740175</v>
      </c>
      <c r="AU321" s="31">
        <f t="shared" si="170"/>
        <v>1513.6824209100746</v>
      </c>
      <c r="AV321" s="31">
        <f t="shared" si="171"/>
        <v>1600.3564890661498</v>
      </c>
      <c r="AW321" s="31">
        <f t="shared" si="172"/>
        <v>1307.8731944993249</v>
      </c>
      <c r="AX321" s="31">
        <f t="shared" si="173"/>
        <v>117.16745364847516</v>
      </c>
      <c r="AY321" s="31">
        <f t="shared" si="174"/>
        <v>283.89722155357492</v>
      </c>
      <c r="AZ321" s="31">
        <f t="shared" si="175"/>
        <v>-2.1186021986999997</v>
      </c>
      <c r="BA321" s="31">
        <f t="shared" si="176"/>
        <v>1.9586507506499999</v>
      </c>
      <c r="BB321" s="31">
        <f t="shared" si="177"/>
        <v>4.0380195752999999</v>
      </c>
      <c r="BC321" s="31">
        <f t="shared" si="178"/>
        <v>98860.687498304542</v>
      </c>
      <c r="BD321" s="31">
        <f t="shared" si="179"/>
        <v>419.35799034082498</v>
      </c>
      <c r="BE321" s="31">
        <f t="shared" si="180"/>
        <v>534.25443522217495</v>
      </c>
      <c r="BF321" s="31">
        <f t="shared" si="181"/>
        <v>104874.45904841257</v>
      </c>
      <c r="BG321" s="29">
        <f t="shared" si="191"/>
        <v>0</v>
      </c>
      <c r="BH321" s="29">
        <f t="shared" si="191"/>
        <v>104874.45904841257</v>
      </c>
      <c r="BI321" s="29">
        <f t="shared" si="191"/>
        <v>0</v>
      </c>
      <c r="BJ321" s="29">
        <f t="shared" si="191"/>
        <v>0</v>
      </c>
    </row>
    <row r="322" spans="1:62">
      <c r="A322" s="25" t="s">
        <v>85</v>
      </c>
      <c r="B322" s="25" t="s">
        <v>86</v>
      </c>
      <c r="C322" s="25" t="s">
        <v>87</v>
      </c>
      <c r="D322" s="25" t="s">
        <v>88</v>
      </c>
      <c r="E322" s="25" t="s">
        <v>44</v>
      </c>
      <c r="F322" s="25" t="s">
        <v>45</v>
      </c>
      <c r="G322" s="25" t="s">
        <v>301</v>
      </c>
      <c r="H322" s="25" t="s">
        <v>84</v>
      </c>
      <c r="I322" s="25">
        <v>2022</v>
      </c>
      <c r="J322" s="102">
        <v>0.47784834680000005</v>
      </c>
      <c r="K322" s="102">
        <v>0.15089759249999998</v>
      </c>
      <c r="L322" s="29">
        <v>496.85</v>
      </c>
      <c r="M322" s="29">
        <v>430.25</v>
      </c>
      <c r="N322" s="29">
        <v>-1315.99</v>
      </c>
      <c r="O322" s="29">
        <v>258.42</v>
      </c>
      <c r="P322" s="29">
        <v>277.24</v>
      </c>
      <c r="Q322" s="29">
        <v>74.66</v>
      </c>
      <c r="R322" s="29">
        <v>108.79</v>
      </c>
      <c r="S322" s="29">
        <v>94.76</v>
      </c>
      <c r="T322" s="29">
        <v>82.42</v>
      </c>
      <c r="U322" s="29">
        <v>0</v>
      </c>
      <c r="V322" s="29">
        <v>0</v>
      </c>
      <c r="W322" s="29">
        <v>0</v>
      </c>
      <c r="X322" s="29">
        <f t="shared" si="155"/>
        <v>507.40000000000003</v>
      </c>
      <c r="Y322" s="29">
        <f t="shared" si="182"/>
        <v>0</v>
      </c>
      <c r="Z322" s="29">
        <f t="shared" si="190"/>
        <v>507.40000000000003</v>
      </c>
      <c r="AA322" s="29">
        <f t="shared" si="190"/>
        <v>0</v>
      </c>
      <c r="AB322" s="29">
        <f t="shared" si="190"/>
        <v>0</v>
      </c>
      <c r="AC322" s="31">
        <f t="shared" si="156"/>
        <v>237.41895110758003</v>
      </c>
      <c r="AD322" s="31">
        <f t="shared" si="157"/>
        <v>205.59425121070001</v>
      </c>
      <c r="AE322" s="31">
        <f t="shared" si="158"/>
        <v>-628.8436459053321</v>
      </c>
      <c r="AF322" s="31">
        <f t="shared" si="159"/>
        <v>123.48556978005603</v>
      </c>
      <c r="AG322" s="31">
        <f t="shared" si="160"/>
        <v>132.478675666832</v>
      </c>
      <c r="AH322" s="31">
        <f t="shared" si="161"/>
        <v>35.676157572088002</v>
      </c>
      <c r="AI322" s="31">
        <f t="shared" si="162"/>
        <v>51.985121648372008</v>
      </c>
      <c r="AJ322" s="31">
        <f t="shared" si="163"/>
        <v>45.280909342768005</v>
      </c>
      <c r="AK322" s="31">
        <f t="shared" si="164"/>
        <v>39.384260743256007</v>
      </c>
      <c r="AL322" s="31">
        <f t="shared" si="165"/>
        <v>0</v>
      </c>
      <c r="AM322" s="31">
        <f t="shared" si="166"/>
        <v>0</v>
      </c>
      <c r="AN322" s="31">
        <f t="shared" si="167"/>
        <v>0</v>
      </c>
      <c r="AO322" s="31">
        <f t="shared" si="168"/>
        <v>242.46025116632001</v>
      </c>
      <c r="AP322" s="29">
        <f t="shared" si="192"/>
        <v>0</v>
      </c>
      <c r="AQ322" s="29">
        <f t="shared" si="192"/>
        <v>242.46025116632001</v>
      </c>
      <c r="AR322" s="29">
        <f t="shared" si="192"/>
        <v>0</v>
      </c>
      <c r="AS322" s="29">
        <f t="shared" si="183"/>
        <v>0</v>
      </c>
      <c r="AT322" s="31">
        <f t="shared" si="169"/>
        <v>74.973468833624992</v>
      </c>
      <c r="AU322" s="31">
        <f t="shared" si="170"/>
        <v>64.923689173124998</v>
      </c>
      <c r="AV322" s="31">
        <f t="shared" si="171"/>
        <v>-198.57972275407499</v>
      </c>
      <c r="AW322" s="31">
        <f t="shared" si="172"/>
        <v>38.994955853850001</v>
      </c>
      <c r="AX322" s="31">
        <f t="shared" si="173"/>
        <v>41.834848544699994</v>
      </c>
      <c r="AY322" s="31">
        <f t="shared" si="174"/>
        <v>11.266014256049997</v>
      </c>
      <c r="AZ322" s="31">
        <f t="shared" si="175"/>
        <v>16.416149088074999</v>
      </c>
      <c r="BA322" s="31">
        <f t="shared" si="176"/>
        <v>14.2990558653</v>
      </c>
      <c r="BB322" s="31">
        <f t="shared" si="177"/>
        <v>12.43697957385</v>
      </c>
      <c r="BC322" s="31">
        <f t="shared" si="178"/>
        <v>0</v>
      </c>
      <c r="BD322" s="31">
        <f t="shared" si="179"/>
        <v>0</v>
      </c>
      <c r="BE322" s="31">
        <f t="shared" si="180"/>
        <v>0</v>
      </c>
      <c r="BF322" s="31">
        <f t="shared" si="181"/>
        <v>76.565438434499981</v>
      </c>
      <c r="BG322" s="29">
        <f t="shared" si="191"/>
        <v>0</v>
      </c>
      <c r="BH322" s="29">
        <f t="shared" si="191"/>
        <v>76.565438434499981</v>
      </c>
      <c r="BI322" s="29">
        <f t="shared" si="191"/>
        <v>0</v>
      </c>
      <c r="BJ322" s="29">
        <f t="shared" si="191"/>
        <v>0</v>
      </c>
    </row>
    <row r="323" spans="1:62">
      <c r="A323" s="25" t="s">
        <v>85</v>
      </c>
      <c r="B323" s="25" t="s">
        <v>86</v>
      </c>
      <c r="C323" s="25" t="s">
        <v>87</v>
      </c>
      <c r="D323" s="25" t="s">
        <v>88</v>
      </c>
      <c r="E323" s="25" t="s">
        <v>42</v>
      </c>
      <c r="F323" s="25" t="s">
        <v>43</v>
      </c>
      <c r="G323" s="25" t="s">
        <v>61</v>
      </c>
      <c r="H323" s="25" t="s">
        <v>61</v>
      </c>
      <c r="I323" s="25">
        <v>2022</v>
      </c>
      <c r="J323" s="102">
        <v>1</v>
      </c>
      <c r="K323" s="102">
        <v>0</v>
      </c>
      <c r="L323" s="29">
        <v>0</v>
      </c>
      <c r="M323" s="29">
        <v>0</v>
      </c>
      <c r="N323" s="29">
        <v>0</v>
      </c>
      <c r="O323" s="29">
        <v>0</v>
      </c>
      <c r="P323" s="29">
        <v>0</v>
      </c>
      <c r="Q323" s="29">
        <v>0</v>
      </c>
      <c r="R323" s="29">
        <v>0</v>
      </c>
      <c r="S323" s="29">
        <v>0</v>
      </c>
      <c r="T323" s="29">
        <v>0</v>
      </c>
      <c r="U323" s="29">
        <v>0</v>
      </c>
      <c r="V323" s="29">
        <v>18292.53</v>
      </c>
      <c r="W323" s="29">
        <v>1358.98</v>
      </c>
      <c r="X323" s="29">
        <f t="shared" si="155"/>
        <v>19651.509999999998</v>
      </c>
      <c r="Y323" s="29">
        <f t="shared" si="182"/>
        <v>0</v>
      </c>
      <c r="Z323" s="29">
        <f t="shared" si="190"/>
        <v>19651.509999999998</v>
      </c>
      <c r="AA323" s="29">
        <f t="shared" si="190"/>
        <v>0</v>
      </c>
      <c r="AB323" s="29">
        <f t="shared" si="190"/>
        <v>0</v>
      </c>
      <c r="AC323" s="31">
        <f t="shared" si="156"/>
        <v>0</v>
      </c>
      <c r="AD323" s="31">
        <f t="shared" si="157"/>
        <v>0</v>
      </c>
      <c r="AE323" s="31">
        <f t="shared" si="158"/>
        <v>0</v>
      </c>
      <c r="AF323" s="31">
        <f t="shared" si="159"/>
        <v>0</v>
      </c>
      <c r="AG323" s="31">
        <f t="shared" si="160"/>
        <v>0</v>
      </c>
      <c r="AH323" s="31">
        <f t="shared" si="161"/>
        <v>0</v>
      </c>
      <c r="AI323" s="31">
        <f t="shared" si="162"/>
        <v>0</v>
      </c>
      <c r="AJ323" s="31">
        <f t="shared" si="163"/>
        <v>0</v>
      </c>
      <c r="AK323" s="31">
        <f t="shared" si="164"/>
        <v>0</v>
      </c>
      <c r="AL323" s="31">
        <f t="shared" si="165"/>
        <v>0</v>
      </c>
      <c r="AM323" s="31">
        <f t="shared" si="166"/>
        <v>18292.53</v>
      </c>
      <c r="AN323" s="31">
        <f t="shared" si="167"/>
        <v>1358.98</v>
      </c>
      <c r="AO323" s="31">
        <f t="shared" si="168"/>
        <v>19651.509999999998</v>
      </c>
      <c r="AP323" s="29">
        <f t="shared" si="192"/>
        <v>0</v>
      </c>
      <c r="AQ323" s="29">
        <f t="shared" si="192"/>
        <v>19651.509999999998</v>
      </c>
      <c r="AR323" s="29">
        <f t="shared" si="192"/>
        <v>0</v>
      </c>
      <c r="AS323" s="29">
        <f t="shared" si="183"/>
        <v>0</v>
      </c>
      <c r="AT323" s="31">
        <f t="shared" si="169"/>
        <v>0</v>
      </c>
      <c r="AU323" s="31">
        <f t="shared" si="170"/>
        <v>0</v>
      </c>
      <c r="AV323" s="31">
        <f t="shared" si="171"/>
        <v>0</v>
      </c>
      <c r="AW323" s="31">
        <f t="shared" si="172"/>
        <v>0</v>
      </c>
      <c r="AX323" s="31">
        <f t="shared" si="173"/>
        <v>0</v>
      </c>
      <c r="AY323" s="31">
        <f t="shared" si="174"/>
        <v>0</v>
      </c>
      <c r="AZ323" s="31">
        <f t="shared" si="175"/>
        <v>0</v>
      </c>
      <c r="BA323" s="31">
        <f t="shared" si="176"/>
        <v>0</v>
      </c>
      <c r="BB323" s="31">
        <f t="shared" si="177"/>
        <v>0</v>
      </c>
      <c r="BC323" s="31">
        <f t="shared" si="178"/>
        <v>0</v>
      </c>
      <c r="BD323" s="31">
        <f t="shared" si="179"/>
        <v>0</v>
      </c>
      <c r="BE323" s="31">
        <f t="shared" si="180"/>
        <v>0</v>
      </c>
      <c r="BF323" s="31">
        <f t="shared" si="181"/>
        <v>0</v>
      </c>
      <c r="BG323" s="29">
        <f t="shared" si="191"/>
        <v>0</v>
      </c>
      <c r="BH323" s="29">
        <f t="shared" si="191"/>
        <v>0</v>
      </c>
      <c r="BI323" s="29">
        <f t="shared" si="191"/>
        <v>0</v>
      </c>
      <c r="BJ323" s="29">
        <f t="shared" si="191"/>
        <v>0</v>
      </c>
    </row>
    <row r="324" spans="1:62">
      <c r="A324" s="25" t="s">
        <v>85</v>
      </c>
      <c r="B324" s="25" t="s">
        <v>86</v>
      </c>
      <c r="C324" s="25" t="s">
        <v>87</v>
      </c>
      <c r="D324" s="25" t="s">
        <v>88</v>
      </c>
      <c r="E324" s="25" t="s">
        <v>44</v>
      </c>
      <c r="F324" s="25" t="s">
        <v>43</v>
      </c>
      <c r="G324" s="25" t="s">
        <v>90</v>
      </c>
      <c r="H324" s="25" t="s">
        <v>90</v>
      </c>
      <c r="I324" s="25">
        <v>2022</v>
      </c>
      <c r="J324" s="102">
        <v>0.77217999999999998</v>
      </c>
      <c r="K324" s="102">
        <v>0.22781999999999999</v>
      </c>
      <c r="L324" s="29">
        <v>0</v>
      </c>
      <c r="M324" s="29">
        <v>0</v>
      </c>
      <c r="N324" s="29">
        <v>0</v>
      </c>
      <c r="O324" s="29">
        <v>0</v>
      </c>
      <c r="P324" s="29">
        <v>0</v>
      </c>
      <c r="Q324" s="29">
        <v>0</v>
      </c>
      <c r="R324" s="29">
        <v>0</v>
      </c>
      <c r="S324" s="29">
        <v>0</v>
      </c>
      <c r="T324" s="29">
        <v>0</v>
      </c>
      <c r="U324" s="29">
        <v>0</v>
      </c>
      <c r="V324" s="29">
        <v>34262.82</v>
      </c>
      <c r="W324" s="29">
        <v>492.46</v>
      </c>
      <c r="X324" s="29">
        <f t="shared" si="155"/>
        <v>34755.279999999999</v>
      </c>
      <c r="Y324" s="29">
        <f t="shared" si="182"/>
        <v>0</v>
      </c>
      <c r="Z324" s="29">
        <f t="shared" si="190"/>
        <v>34755.279999999999</v>
      </c>
      <c r="AA324" s="29">
        <f t="shared" si="190"/>
        <v>0</v>
      </c>
      <c r="AB324" s="29">
        <f t="shared" si="190"/>
        <v>0</v>
      </c>
      <c r="AC324" s="31">
        <f t="shared" si="156"/>
        <v>0</v>
      </c>
      <c r="AD324" s="31">
        <f t="shared" si="157"/>
        <v>0</v>
      </c>
      <c r="AE324" s="31">
        <f t="shared" si="158"/>
        <v>0</v>
      </c>
      <c r="AF324" s="31">
        <f t="shared" si="159"/>
        <v>0</v>
      </c>
      <c r="AG324" s="31">
        <f t="shared" si="160"/>
        <v>0</v>
      </c>
      <c r="AH324" s="31">
        <f t="shared" si="161"/>
        <v>0</v>
      </c>
      <c r="AI324" s="31">
        <f t="shared" si="162"/>
        <v>0</v>
      </c>
      <c r="AJ324" s="31">
        <f t="shared" si="163"/>
        <v>0</v>
      </c>
      <c r="AK324" s="31">
        <f t="shared" si="164"/>
        <v>0</v>
      </c>
      <c r="AL324" s="31">
        <f t="shared" si="165"/>
        <v>0</v>
      </c>
      <c r="AM324" s="31">
        <f t="shared" si="166"/>
        <v>26457.0643476</v>
      </c>
      <c r="AN324" s="31">
        <f t="shared" si="167"/>
        <v>380.26776279999996</v>
      </c>
      <c r="AO324" s="31">
        <f t="shared" si="168"/>
        <v>26837.332110399999</v>
      </c>
      <c r="AP324" s="29">
        <f t="shared" si="192"/>
        <v>0</v>
      </c>
      <c r="AQ324" s="29">
        <f t="shared" si="192"/>
        <v>26837.332110399999</v>
      </c>
      <c r="AR324" s="29">
        <f t="shared" si="192"/>
        <v>0</v>
      </c>
      <c r="AS324" s="29">
        <f t="shared" si="183"/>
        <v>0</v>
      </c>
      <c r="AT324" s="31">
        <f t="shared" si="169"/>
        <v>0</v>
      </c>
      <c r="AU324" s="31">
        <f t="shared" si="170"/>
        <v>0</v>
      </c>
      <c r="AV324" s="31">
        <f t="shared" si="171"/>
        <v>0</v>
      </c>
      <c r="AW324" s="31">
        <f t="shared" si="172"/>
        <v>0</v>
      </c>
      <c r="AX324" s="31">
        <f t="shared" si="173"/>
        <v>0</v>
      </c>
      <c r="AY324" s="31">
        <f t="shared" si="174"/>
        <v>0</v>
      </c>
      <c r="AZ324" s="31">
        <f t="shared" si="175"/>
        <v>0</v>
      </c>
      <c r="BA324" s="31">
        <f t="shared" si="176"/>
        <v>0</v>
      </c>
      <c r="BB324" s="31">
        <f t="shared" si="177"/>
        <v>0</v>
      </c>
      <c r="BC324" s="31">
        <f t="shared" si="178"/>
        <v>0</v>
      </c>
      <c r="BD324" s="31">
        <f t="shared" si="179"/>
        <v>7805.7556524000001</v>
      </c>
      <c r="BE324" s="31">
        <f t="shared" si="180"/>
        <v>112.19223719999999</v>
      </c>
      <c r="BF324" s="31">
        <f t="shared" si="181"/>
        <v>7917.9478896000001</v>
      </c>
      <c r="BG324" s="29">
        <f t="shared" si="191"/>
        <v>0</v>
      </c>
      <c r="BH324" s="29">
        <f t="shared" si="191"/>
        <v>7917.9478896000001</v>
      </c>
      <c r="BI324" s="29">
        <f t="shared" si="191"/>
        <v>0</v>
      </c>
      <c r="BJ324" s="29">
        <f t="shared" si="191"/>
        <v>0</v>
      </c>
    </row>
    <row r="325" spans="1:62">
      <c r="A325" s="25" t="s">
        <v>85</v>
      </c>
      <c r="B325" s="25" t="s">
        <v>86</v>
      </c>
      <c r="C325" s="25" t="s">
        <v>87</v>
      </c>
      <c r="D325" s="25" t="s">
        <v>88</v>
      </c>
      <c r="E325" s="25" t="s">
        <v>44</v>
      </c>
      <c r="F325" s="25" t="s">
        <v>45</v>
      </c>
      <c r="G325" s="25" t="s">
        <v>54</v>
      </c>
      <c r="H325" s="25" t="s">
        <v>54</v>
      </c>
      <c r="I325" s="25">
        <v>2022</v>
      </c>
      <c r="J325" s="102">
        <v>0.47784834680000005</v>
      </c>
      <c r="K325" s="102">
        <v>0.15089759249999998</v>
      </c>
      <c r="L325" s="29">
        <v>5153.8500000000004</v>
      </c>
      <c r="M325" s="29">
        <v>142397.67000000001</v>
      </c>
      <c r="N325" s="29">
        <v>-1639.6800000000003</v>
      </c>
      <c r="O325" s="29">
        <v>3549.03</v>
      </c>
      <c r="P325" s="29">
        <v>7953.4400000000005</v>
      </c>
      <c r="Q325" s="29">
        <v>8087.59</v>
      </c>
      <c r="R325" s="29">
        <v>616.05999999999995</v>
      </c>
      <c r="S325" s="29">
        <v>4114.84</v>
      </c>
      <c r="T325" s="29">
        <v>855</v>
      </c>
      <c r="U325" s="29">
        <v>0</v>
      </c>
      <c r="V325" s="29">
        <v>0</v>
      </c>
      <c r="W325" s="29">
        <v>0</v>
      </c>
      <c r="X325" s="29">
        <f t="shared" si="155"/>
        <v>171087.80000000002</v>
      </c>
      <c r="Y325" s="29">
        <f t="shared" si="182"/>
        <v>0</v>
      </c>
      <c r="Z325" s="29">
        <f t="shared" si="190"/>
        <v>171087.80000000002</v>
      </c>
      <c r="AA325" s="29">
        <f t="shared" si="190"/>
        <v>0</v>
      </c>
      <c r="AB325" s="29">
        <f t="shared" si="190"/>
        <v>0</v>
      </c>
      <c r="AC325" s="31">
        <f t="shared" si="156"/>
        <v>2462.7587021551803</v>
      </c>
      <c r="AD325" s="31">
        <f t="shared" si="157"/>
        <v>68044.491197671974</v>
      </c>
      <c r="AE325" s="31">
        <f t="shared" si="158"/>
        <v>-783.51837728102419</v>
      </c>
      <c r="AF325" s="31">
        <f t="shared" si="159"/>
        <v>1695.8981182436044</v>
      </c>
      <c r="AG325" s="31">
        <f t="shared" si="160"/>
        <v>3800.5381553729926</v>
      </c>
      <c r="AH325" s="31">
        <f t="shared" si="161"/>
        <v>3864.6415110962125</v>
      </c>
      <c r="AI325" s="31">
        <f t="shared" si="162"/>
        <v>294.383252529608</v>
      </c>
      <c r="AJ325" s="31">
        <f t="shared" si="163"/>
        <v>1966.2694913465123</v>
      </c>
      <c r="AK325" s="31">
        <f t="shared" si="164"/>
        <v>408.56033651400003</v>
      </c>
      <c r="AL325" s="31">
        <f t="shared" si="165"/>
        <v>0</v>
      </c>
      <c r="AM325" s="31">
        <f t="shared" si="166"/>
        <v>0</v>
      </c>
      <c r="AN325" s="31">
        <f t="shared" si="167"/>
        <v>0</v>
      </c>
      <c r="AO325" s="31">
        <f t="shared" si="168"/>
        <v>81754.022387649049</v>
      </c>
      <c r="AP325" s="29">
        <f t="shared" si="192"/>
        <v>0</v>
      </c>
      <c r="AQ325" s="29">
        <f t="shared" si="192"/>
        <v>81754.022387649049</v>
      </c>
      <c r="AR325" s="29">
        <f t="shared" si="192"/>
        <v>0</v>
      </c>
      <c r="AS325" s="29">
        <f t="shared" si="183"/>
        <v>0</v>
      </c>
      <c r="AT325" s="31">
        <f t="shared" si="169"/>
        <v>777.703557106125</v>
      </c>
      <c r="AU325" s="31">
        <f t="shared" si="170"/>
        <v>21487.465580609474</v>
      </c>
      <c r="AV325" s="31">
        <f t="shared" si="171"/>
        <v>-247.42376447040002</v>
      </c>
      <c r="AW325" s="31">
        <f t="shared" si="172"/>
        <v>535.54008271027499</v>
      </c>
      <c r="AX325" s="31">
        <f t="shared" si="173"/>
        <v>1200.1549480931999</v>
      </c>
      <c r="AY325" s="31">
        <f t="shared" si="174"/>
        <v>1220.3978601270749</v>
      </c>
      <c r="AZ325" s="31">
        <f t="shared" si="175"/>
        <v>92.961970835549977</v>
      </c>
      <c r="BA325" s="31">
        <f t="shared" si="176"/>
        <v>620.91944952270001</v>
      </c>
      <c r="BB325" s="31">
        <f t="shared" si="177"/>
        <v>129.01744158749997</v>
      </c>
      <c r="BC325" s="31">
        <f t="shared" si="178"/>
        <v>0</v>
      </c>
      <c r="BD325" s="31">
        <f t="shared" si="179"/>
        <v>0</v>
      </c>
      <c r="BE325" s="31">
        <f t="shared" si="180"/>
        <v>0</v>
      </c>
      <c r="BF325" s="31">
        <f t="shared" si="181"/>
        <v>25816.737126121498</v>
      </c>
      <c r="BG325" s="29">
        <f t="shared" si="191"/>
        <v>0</v>
      </c>
      <c r="BH325" s="29">
        <f t="shared" si="191"/>
        <v>25816.737126121498</v>
      </c>
      <c r="BI325" s="29">
        <f t="shared" si="191"/>
        <v>0</v>
      </c>
      <c r="BJ325" s="29">
        <f t="shared" si="191"/>
        <v>0</v>
      </c>
    </row>
    <row r="326" spans="1:62">
      <c r="A326" s="25" t="s">
        <v>85</v>
      </c>
      <c r="B326" s="25" t="s">
        <v>86</v>
      </c>
      <c r="C326" s="25" t="s">
        <v>87</v>
      </c>
      <c r="D326" s="25" t="s">
        <v>88</v>
      </c>
      <c r="E326" s="25" t="s">
        <v>44</v>
      </c>
      <c r="F326" s="25" t="s">
        <v>43</v>
      </c>
      <c r="G326" s="25" t="s">
        <v>54</v>
      </c>
      <c r="H326" s="25" t="s">
        <v>54</v>
      </c>
      <c r="I326" s="25">
        <v>2022</v>
      </c>
      <c r="J326" s="102">
        <v>0.77217999999999998</v>
      </c>
      <c r="K326" s="102">
        <v>0.22781999999999999</v>
      </c>
      <c r="L326" s="29">
        <v>0</v>
      </c>
      <c r="M326" s="29">
        <v>0</v>
      </c>
      <c r="N326" s="29">
        <v>0</v>
      </c>
      <c r="O326" s="29">
        <v>0</v>
      </c>
      <c r="P326" s="29">
        <v>0</v>
      </c>
      <c r="Q326" s="29">
        <v>0</v>
      </c>
      <c r="R326" s="29">
        <v>0</v>
      </c>
      <c r="S326" s="29">
        <v>0</v>
      </c>
      <c r="T326" s="29">
        <v>0</v>
      </c>
      <c r="U326" s="29">
        <v>0</v>
      </c>
      <c r="V326" s="29">
        <v>572101.85</v>
      </c>
      <c r="W326" s="29">
        <v>8222.69</v>
      </c>
      <c r="X326" s="29">
        <f t="shared" si="155"/>
        <v>580324.53999999992</v>
      </c>
      <c r="Y326" s="29">
        <f t="shared" si="182"/>
        <v>0</v>
      </c>
      <c r="Z326" s="29">
        <f t="shared" si="190"/>
        <v>580324.53999999992</v>
      </c>
      <c r="AA326" s="29">
        <f t="shared" si="190"/>
        <v>0</v>
      </c>
      <c r="AB326" s="29">
        <f t="shared" si="190"/>
        <v>0</v>
      </c>
      <c r="AC326" s="31">
        <f t="shared" si="156"/>
        <v>0</v>
      </c>
      <c r="AD326" s="31">
        <f t="shared" si="157"/>
        <v>0</v>
      </c>
      <c r="AE326" s="31">
        <f t="shared" si="158"/>
        <v>0</v>
      </c>
      <c r="AF326" s="31">
        <f t="shared" si="159"/>
        <v>0</v>
      </c>
      <c r="AG326" s="31">
        <f t="shared" si="160"/>
        <v>0</v>
      </c>
      <c r="AH326" s="31">
        <f t="shared" si="161"/>
        <v>0</v>
      </c>
      <c r="AI326" s="31">
        <f t="shared" si="162"/>
        <v>0</v>
      </c>
      <c r="AJ326" s="31">
        <f t="shared" si="163"/>
        <v>0</v>
      </c>
      <c r="AK326" s="31">
        <f t="shared" si="164"/>
        <v>0</v>
      </c>
      <c r="AL326" s="31">
        <f t="shared" si="165"/>
        <v>0</v>
      </c>
      <c r="AM326" s="31">
        <f t="shared" si="166"/>
        <v>441765.60653299995</v>
      </c>
      <c r="AN326" s="31">
        <f t="shared" si="167"/>
        <v>6349.3967641999998</v>
      </c>
      <c r="AO326" s="31">
        <f t="shared" si="168"/>
        <v>448115.00329719996</v>
      </c>
      <c r="AP326" s="29">
        <f t="shared" si="192"/>
        <v>0</v>
      </c>
      <c r="AQ326" s="29">
        <f t="shared" si="192"/>
        <v>448115.00329719996</v>
      </c>
      <c r="AR326" s="29">
        <f t="shared" si="192"/>
        <v>0</v>
      </c>
      <c r="AS326" s="29">
        <f t="shared" si="183"/>
        <v>0</v>
      </c>
      <c r="AT326" s="31">
        <f t="shared" si="169"/>
        <v>0</v>
      </c>
      <c r="AU326" s="31">
        <f t="shared" si="170"/>
        <v>0</v>
      </c>
      <c r="AV326" s="31">
        <f t="shared" si="171"/>
        <v>0</v>
      </c>
      <c r="AW326" s="31">
        <f t="shared" si="172"/>
        <v>0</v>
      </c>
      <c r="AX326" s="31">
        <f t="shared" si="173"/>
        <v>0</v>
      </c>
      <c r="AY326" s="31">
        <f t="shared" si="174"/>
        <v>0</v>
      </c>
      <c r="AZ326" s="31">
        <f t="shared" si="175"/>
        <v>0</v>
      </c>
      <c r="BA326" s="31">
        <f t="shared" si="176"/>
        <v>0</v>
      </c>
      <c r="BB326" s="31">
        <f t="shared" si="177"/>
        <v>0</v>
      </c>
      <c r="BC326" s="31">
        <f t="shared" si="178"/>
        <v>0</v>
      </c>
      <c r="BD326" s="31">
        <f t="shared" si="179"/>
        <v>130336.24346699999</v>
      </c>
      <c r="BE326" s="31">
        <f t="shared" si="180"/>
        <v>1873.2932358</v>
      </c>
      <c r="BF326" s="31">
        <f t="shared" si="181"/>
        <v>132209.53670279999</v>
      </c>
      <c r="BG326" s="29">
        <f t="shared" si="191"/>
        <v>0</v>
      </c>
      <c r="BH326" s="29">
        <f t="shared" si="191"/>
        <v>132209.53670279999</v>
      </c>
      <c r="BI326" s="29">
        <f t="shared" si="191"/>
        <v>0</v>
      </c>
      <c r="BJ326" s="29">
        <f t="shared" si="191"/>
        <v>0</v>
      </c>
    </row>
    <row r="327" spans="1:62">
      <c r="A327" s="25" t="s">
        <v>85</v>
      </c>
      <c r="B327" s="25" t="s">
        <v>86</v>
      </c>
      <c r="C327" s="25" t="s">
        <v>87</v>
      </c>
      <c r="D327" s="25" t="s">
        <v>88</v>
      </c>
      <c r="E327" s="25" t="s">
        <v>44</v>
      </c>
      <c r="F327" s="25" t="s">
        <v>46</v>
      </c>
      <c r="G327" s="25" t="s">
        <v>54</v>
      </c>
      <c r="H327" s="25" t="s">
        <v>54</v>
      </c>
      <c r="I327" s="25">
        <v>2022</v>
      </c>
      <c r="J327" s="102">
        <v>0.52713639880000007</v>
      </c>
      <c r="K327" s="102">
        <v>0.16611495299999998</v>
      </c>
      <c r="L327" s="29">
        <v>0</v>
      </c>
      <c r="M327" s="29">
        <v>0</v>
      </c>
      <c r="N327" s="29">
        <v>0</v>
      </c>
      <c r="O327" s="29">
        <v>0</v>
      </c>
      <c r="P327" s="29">
        <v>0</v>
      </c>
      <c r="Q327" s="29">
        <v>0</v>
      </c>
      <c r="R327" s="29">
        <v>0</v>
      </c>
      <c r="S327" s="29">
        <v>0</v>
      </c>
      <c r="T327" s="29">
        <v>0</v>
      </c>
      <c r="U327" s="29">
        <v>0</v>
      </c>
      <c r="V327" s="29">
        <v>0</v>
      </c>
      <c r="W327" s="29">
        <v>1705318.39</v>
      </c>
      <c r="X327" s="29">
        <f t="shared" ref="X327:X389" si="193">SUM(L327:W327)</f>
        <v>1705318.39</v>
      </c>
      <c r="Y327" s="29">
        <f t="shared" si="182"/>
        <v>0</v>
      </c>
      <c r="Z327" s="29">
        <f t="shared" si="190"/>
        <v>1705318.39</v>
      </c>
      <c r="AA327" s="29">
        <f t="shared" si="190"/>
        <v>0</v>
      </c>
      <c r="AB327" s="29">
        <f t="shared" si="190"/>
        <v>0</v>
      </c>
      <c r="AC327" s="31">
        <f t="shared" ref="AC327:AC389" si="194">+L327*$J327</f>
        <v>0</v>
      </c>
      <c r="AD327" s="31">
        <f t="shared" ref="AD327:AD389" si="195">+M327*$J327</f>
        <v>0</v>
      </c>
      <c r="AE327" s="31">
        <f t="shared" ref="AE327:AE389" si="196">+N327*$J327</f>
        <v>0</v>
      </c>
      <c r="AF327" s="31">
        <f t="shared" ref="AF327:AF389" si="197">+O327*$J327</f>
        <v>0</v>
      </c>
      <c r="AG327" s="31">
        <f t="shared" ref="AG327:AG389" si="198">+P327*$J327</f>
        <v>0</v>
      </c>
      <c r="AH327" s="31">
        <f t="shared" ref="AH327:AH389" si="199">+Q327*$J327</f>
        <v>0</v>
      </c>
      <c r="AI327" s="31">
        <f t="shared" ref="AI327:AI389" si="200">+R327*$J327</f>
        <v>0</v>
      </c>
      <c r="AJ327" s="31">
        <f t="shared" ref="AJ327:AJ389" si="201">+S327*$J327</f>
        <v>0</v>
      </c>
      <c r="AK327" s="31">
        <f t="shared" ref="AK327:AK389" si="202">+T327*$J327</f>
        <v>0</v>
      </c>
      <c r="AL327" s="31">
        <f t="shared" ref="AL327:AL389" si="203">+U327*$J327</f>
        <v>0</v>
      </c>
      <c r="AM327" s="31">
        <f t="shared" ref="AM327:AM389" si="204">+V327*$J327</f>
        <v>0</v>
      </c>
      <c r="AN327" s="31">
        <f t="shared" ref="AN327:AN389" si="205">+W327*$J327</f>
        <v>898935.39491201402</v>
      </c>
      <c r="AO327" s="31">
        <f t="shared" ref="AO327:AO389" si="206">SUM(AC327:AN327)</f>
        <v>898935.39491201402</v>
      </c>
      <c r="AP327" s="29">
        <f t="shared" si="192"/>
        <v>0</v>
      </c>
      <c r="AQ327" s="29">
        <f t="shared" si="192"/>
        <v>898935.39491201402</v>
      </c>
      <c r="AR327" s="29">
        <f t="shared" si="192"/>
        <v>0</v>
      </c>
      <c r="AS327" s="29">
        <f t="shared" si="183"/>
        <v>0</v>
      </c>
      <c r="AT327" s="31">
        <f t="shared" ref="AT327:AT389" si="207">+L327*$K327</f>
        <v>0</v>
      </c>
      <c r="AU327" s="31">
        <f t="shared" ref="AU327:AU389" si="208">+M327*$K327</f>
        <v>0</v>
      </c>
      <c r="AV327" s="31">
        <f t="shared" ref="AV327:AV389" si="209">+N327*$K327</f>
        <v>0</v>
      </c>
      <c r="AW327" s="31">
        <f t="shared" ref="AW327:AW389" si="210">+O327*$K327</f>
        <v>0</v>
      </c>
      <c r="AX327" s="31">
        <f t="shared" ref="AX327:AX389" si="211">+P327*$K327</f>
        <v>0</v>
      </c>
      <c r="AY327" s="31">
        <f t="shared" ref="AY327:AY389" si="212">+Q327*$K327</f>
        <v>0</v>
      </c>
      <c r="AZ327" s="31">
        <f t="shared" ref="AZ327:AZ389" si="213">+R327*$K327</f>
        <v>0</v>
      </c>
      <c r="BA327" s="31">
        <f t="shared" ref="BA327:BA389" si="214">+S327*$K327</f>
        <v>0</v>
      </c>
      <c r="BB327" s="31">
        <f t="shared" ref="BB327:BB389" si="215">+T327*$K327</f>
        <v>0</v>
      </c>
      <c r="BC327" s="31">
        <f t="shared" ref="BC327:BC389" si="216">+U327*$K327</f>
        <v>0</v>
      </c>
      <c r="BD327" s="31">
        <f t="shared" ref="BD327:BD389" si="217">+V327*$K327</f>
        <v>0</v>
      </c>
      <c r="BE327" s="31">
        <f t="shared" ref="BE327:BE389" si="218">+W327*$K327</f>
        <v>283278.88420488563</v>
      </c>
      <c r="BF327" s="31">
        <f t="shared" ref="BF327:BF389" si="219">SUM(AT327:BE327)</f>
        <v>283278.88420488563</v>
      </c>
      <c r="BG327" s="29">
        <f t="shared" si="191"/>
        <v>0</v>
      </c>
      <c r="BH327" s="29">
        <f t="shared" si="191"/>
        <v>283278.88420488563</v>
      </c>
      <c r="BI327" s="29">
        <f t="shared" si="191"/>
        <v>0</v>
      </c>
      <c r="BJ327" s="29">
        <f t="shared" si="191"/>
        <v>0</v>
      </c>
    </row>
    <row r="328" spans="1:62">
      <c r="A328" s="25" t="s">
        <v>135</v>
      </c>
      <c r="B328" s="25" t="s">
        <v>95</v>
      </c>
      <c r="C328" s="25" t="s">
        <v>102</v>
      </c>
      <c r="D328" s="25" t="s">
        <v>166</v>
      </c>
      <c r="E328" s="25" t="s">
        <v>42</v>
      </c>
      <c r="F328" s="25" t="s">
        <v>49</v>
      </c>
      <c r="G328" s="25" t="s">
        <v>54</v>
      </c>
      <c r="H328" s="25" t="s">
        <v>54</v>
      </c>
      <c r="I328" s="25">
        <v>2022</v>
      </c>
      <c r="J328" s="102">
        <v>0</v>
      </c>
      <c r="K328" s="102">
        <v>0</v>
      </c>
      <c r="L328" s="29">
        <v>6364.92</v>
      </c>
      <c r="M328" s="29">
        <v>0</v>
      </c>
      <c r="N328" s="29">
        <v>0</v>
      </c>
      <c r="O328" s="29">
        <v>0</v>
      </c>
      <c r="P328" s="29">
        <v>0</v>
      </c>
      <c r="Q328" s="29">
        <v>0</v>
      </c>
      <c r="R328" s="29">
        <v>0</v>
      </c>
      <c r="S328" s="29">
        <v>0</v>
      </c>
      <c r="T328" s="29">
        <v>0</v>
      </c>
      <c r="U328" s="29">
        <v>0</v>
      </c>
      <c r="V328" s="29">
        <v>0</v>
      </c>
      <c r="W328" s="29">
        <v>0</v>
      </c>
      <c r="X328" s="29">
        <f t="shared" si="193"/>
        <v>6364.92</v>
      </c>
      <c r="Y328" s="29">
        <f t="shared" ref="Y328:Y390" si="220">SUMIF($I328:$I328,Y$5,X328:X328)</f>
        <v>0</v>
      </c>
      <c r="Z328" s="29">
        <f t="shared" ref="Z328:AB346" si="221">SUMIF($I328,Z$5,$X328)</f>
        <v>6364.92</v>
      </c>
      <c r="AA328" s="29">
        <f t="shared" si="221"/>
        <v>0</v>
      </c>
      <c r="AB328" s="29">
        <f t="shared" si="221"/>
        <v>0</v>
      </c>
      <c r="AC328" s="31">
        <f t="shared" si="194"/>
        <v>0</v>
      </c>
      <c r="AD328" s="31">
        <f t="shared" si="195"/>
        <v>0</v>
      </c>
      <c r="AE328" s="31">
        <f t="shared" si="196"/>
        <v>0</v>
      </c>
      <c r="AF328" s="31">
        <f t="shared" si="197"/>
        <v>0</v>
      </c>
      <c r="AG328" s="31">
        <f t="shared" si="198"/>
        <v>0</v>
      </c>
      <c r="AH328" s="31">
        <f t="shared" si="199"/>
        <v>0</v>
      </c>
      <c r="AI328" s="31">
        <f t="shared" si="200"/>
        <v>0</v>
      </c>
      <c r="AJ328" s="31">
        <f t="shared" si="201"/>
        <v>0</v>
      </c>
      <c r="AK328" s="31">
        <f t="shared" si="202"/>
        <v>0</v>
      </c>
      <c r="AL328" s="31">
        <f t="shared" si="203"/>
        <v>0</v>
      </c>
      <c r="AM328" s="31">
        <f t="shared" si="204"/>
        <v>0</v>
      </c>
      <c r="AN328" s="31">
        <f t="shared" si="205"/>
        <v>0</v>
      </c>
      <c r="AO328" s="31">
        <f t="shared" si="206"/>
        <v>0</v>
      </c>
      <c r="AP328" s="29">
        <f t="shared" si="192"/>
        <v>0</v>
      </c>
      <c r="AQ328" s="29">
        <f t="shared" si="192"/>
        <v>0</v>
      </c>
      <c r="AR328" s="29">
        <f t="shared" si="192"/>
        <v>0</v>
      </c>
      <c r="AS328" s="29">
        <f t="shared" ref="AS328:AS390" si="222">SUMIF($I328,AS$5,$AO328)</f>
        <v>0</v>
      </c>
      <c r="AT328" s="31">
        <f t="shared" si="207"/>
        <v>0</v>
      </c>
      <c r="AU328" s="31">
        <f t="shared" si="208"/>
        <v>0</v>
      </c>
      <c r="AV328" s="31">
        <f t="shared" si="209"/>
        <v>0</v>
      </c>
      <c r="AW328" s="31">
        <f t="shared" si="210"/>
        <v>0</v>
      </c>
      <c r="AX328" s="31">
        <f t="shared" si="211"/>
        <v>0</v>
      </c>
      <c r="AY328" s="31">
        <f t="shared" si="212"/>
        <v>0</v>
      </c>
      <c r="AZ328" s="31">
        <f t="shared" si="213"/>
        <v>0</v>
      </c>
      <c r="BA328" s="31">
        <f t="shared" si="214"/>
        <v>0</v>
      </c>
      <c r="BB328" s="31">
        <f t="shared" si="215"/>
        <v>0</v>
      </c>
      <c r="BC328" s="31">
        <f t="shared" si="216"/>
        <v>0</v>
      </c>
      <c r="BD328" s="31">
        <f t="shared" si="217"/>
        <v>0</v>
      </c>
      <c r="BE328" s="31">
        <f t="shared" si="218"/>
        <v>0</v>
      </c>
      <c r="BF328" s="31">
        <f t="shared" si="219"/>
        <v>0</v>
      </c>
      <c r="BG328" s="29">
        <f t="shared" ref="BG328:BJ347" si="223">SUMIF($I328,BG$5,$BF328)</f>
        <v>0</v>
      </c>
      <c r="BH328" s="29">
        <f t="shared" si="223"/>
        <v>0</v>
      </c>
      <c r="BI328" s="29">
        <f t="shared" si="223"/>
        <v>0</v>
      </c>
      <c r="BJ328" s="29">
        <f t="shared" si="223"/>
        <v>0</v>
      </c>
    </row>
    <row r="329" spans="1:62">
      <c r="A329" s="25" t="s">
        <v>135</v>
      </c>
      <c r="B329" s="25" t="s">
        <v>95</v>
      </c>
      <c r="C329" s="25" t="s">
        <v>102</v>
      </c>
      <c r="D329" s="25" t="s">
        <v>166</v>
      </c>
      <c r="E329" s="25" t="s">
        <v>42</v>
      </c>
      <c r="F329" s="25" t="s">
        <v>49</v>
      </c>
      <c r="G329" s="25" t="s">
        <v>61</v>
      </c>
      <c r="H329" s="25" t="s">
        <v>61</v>
      </c>
      <c r="I329" s="25">
        <v>2022</v>
      </c>
      <c r="J329" s="102">
        <v>0</v>
      </c>
      <c r="K329" s="102">
        <v>0</v>
      </c>
      <c r="L329" s="29">
        <v>-4540.9500000000116</v>
      </c>
      <c r="M329" s="29">
        <v>1963.7900000000002</v>
      </c>
      <c r="N329" s="29">
        <v>238.95999999999998</v>
      </c>
      <c r="O329" s="29">
        <v>0</v>
      </c>
      <c r="P329" s="29">
        <v>0</v>
      </c>
      <c r="Q329" s="29">
        <v>0</v>
      </c>
      <c r="R329" s="29">
        <v>0</v>
      </c>
      <c r="S329" s="29">
        <v>0</v>
      </c>
      <c r="T329" s="29">
        <v>502.33000000000004</v>
      </c>
      <c r="U329" s="29">
        <v>16532.149999999998</v>
      </c>
      <c r="V329" s="29">
        <v>28524.1</v>
      </c>
      <c r="W329" s="29">
        <v>0</v>
      </c>
      <c r="X329" s="29">
        <f t="shared" si="193"/>
        <v>43220.379999999983</v>
      </c>
      <c r="Y329" s="29">
        <f t="shared" si="220"/>
        <v>0</v>
      </c>
      <c r="Z329" s="29">
        <f t="shared" si="221"/>
        <v>43220.379999999983</v>
      </c>
      <c r="AA329" s="29">
        <f t="shared" si="221"/>
        <v>0</v>
      </c>
      <c r="AB329" s="29">
        <f t="shared" si="221"/>
        <v>0</v>
      </c>
      <c r="AC329" s="31">
        <f t="shared" si="194"/>
        <v>0</v>
      </c>
      <c r="AD329" s="31">
        <f t="shared" si="195"/>
        <v>0</v>
      </c>
      <c r="AE329" s="31">
        <f t="shared" si="196"/>
        <v>0</v>
      </c>
      <c r="AF329" s="31">
        <f t="shared" si="197"/>
        <v>0</v>
      </c>
      <c r="AG329" s="31">
        <f t="shared" si="198"/>
        <v>0</v>
      </c>
      <c r="AH329" s="31">
        <f t="shared" si="199"/>
        <v>0</v>
      </c>
      <c r="AI329" s="31">
        <f t="shared" si="200"/>
        <v>0</v>
      </c>
      <c r="AJ329" s="31">
        <f t="shared" si="201"/>
        <v>0</v>
      </c>
      <c r="AK329" s="31">
        <f t="shared" si="202"/>
        <v>0</v>
      </c>
      <c r="AL329" s="31">
        <f t="shared" si="203"/>
        <v>0</v>
      </c>
      <c r="AM329" s="31">
        <f t="shared" si="204"/>
        <v>0</v>
      </c>
      <c r="AN329" s="31">
        <f t="shared" si="205"/>
        <v>0</v>
      </c>
      <c r="AO329" s="31">
        <f t="shared" si="206"/>
        <v>0</v>
      </c>
      <c r="AP329" s="29">
        <f t="shared" ref="AP329:AR348" si="224">SUMIF($I329,AP$5,$AO329)</f>
        <v>0</v>
      </c>
      <c r="AQ329" s="29">
        <f t="shared" si="224"/>
        <v>0</v>
      </c>
      <c r="AR329" s="29">
        <f t="shared" si="224"/>
        <v>0</v>
      </c>
      <c r="AS329" s="29">
        <f t="shared" si="222"/>
        <v>0</v>
      </c>
      <c r="AT329" s="31">
        <f t="shared" si="207"/>
        <v>0</v>
      </c>
      <c r="AU329" s="31">
        <f t="shared" si="208"/>
        <v>0</v>
      </c>
      <c r="AV329" s="31">
        <f t="shared" si="209"/>
        <v>0</v>
      </c>
      <c r="AW329" s="31">
        <f t="shared" si="210"/>
        <v>0</v>
      </c>
      <c r="AX329" s="31">
        <f t="shared" si="211"/>
        <v>0</v>
      </c>
      <c r="AY329" s="31">
        <f t="shared" si="212"/>
        <v>0</v>
      </c>
      <c r="AZ329" s="31">
        <f t="shared" si="213"/>
        <v>0</v>
      </c>
      <c r="BA329" s="31">
        <f t="shared" si="214"/>
        <v>0</v>
      </c>
      <c r="BB329" s="31">
        <f t="shared" si="215"/>
        <v>0</v>
      </c>
      <c r="BC329" s="31">
        <f t="shared" si="216"/>
        <v>0</v>
      </c>
      <c r="BD329" s="31">
        <f t="shared" si="217"/>
        <v>0</v>
      </c>
      <c r="BE329" s="31">
        <f t="shared" si="218"/>
        <v>0</v>
      </c>
      <c r="BF329" s="31">
        <f t="shared" si="219"/>
        <v>0</v>
      </c>
      <c r="BG329" s="29">
        <f t="shared" si="223"/>
        <v>0</v>
      </c>
      <c r="BH329" s="29">
        <f t="shared" si="223"/>
        <v>0</v>
      </c>
      <c r="BI329" s="29">
        <f t="shared" si="223"/>
        <v>0</v>
      </c>
      <c r="BJ329" s="29">
        <f t="shared" si="223"/>
        <v>0</v>
      </c>
    </row>
    <row r="330" spans="1:62">
      <c r="A330" s="25" t="s">
        <v>135</v>
      </c>
      <c r="B330" s="25" t="s">
        <v>95</v>
      </c>
      <c r="C330" s="25" t="s">
        <v>102</v>
      </c>
      <c r="D330" s="25" t="s">
        <v>166</v>
      </c>
      <c r="E330" s="25" t="s">
        <v>42</v>
      </c>
      <c r="F330" s="25" t="s">
        <v>43</v>
      </c>
      <c r="G330" s="25" t="s">
        <v>61</v>
      </c>
      <c r="H330" s="25" t="s">
        <v>61</v>
      </c>
      <c r="I330" s="25">
        <v>2022</v>
      </c>
      <c r="J330" s="102">
        <v>1</v>
      </c>
      <c r="K330" s="102">
        <v>0</v>
      </c>
      <c r="L330" s="29">
        <v>183865.52000000147</v>
      </c>
      <c r="M330" s="29">
        <v>229807.16999999995</v>
      </c>
      <c r="N330" s="29">
        <v>62152.450000000012</v>
      </c>
      <c r="O330" s="29">
        <v>616135.42999999993</v>
      </c>
      <c r="P330" s="29">
        <v>129597.35999999999</v>
      </c>
      <c r="Q330" s="29">
        <v>173050.19000000003</v>
      </c>
      <c r="R330" s="29">
        <v>162321.71000000002</v>
      </c>
      <c r="S330" s="29">
        <v>59605.23</v>
      </c>
      <c r="T330" s="29">
        <v>54034.100000000006</v>
      </c>
      <c r="U330" s="29">
        <v>398708.18000000005</v>
      </c>
      <c r="V330" s="29">
        <v>226307.71</v>
      </c>
      <c r="W330" s="29">
        <v>371530.4</v>
      </c>
      <c r="X330" s="29">
        <f t="shared" si="193"/>
        <v>2667115.4500000016</v>
      </c>
      <c r="Y330" s="29">
        <f t="shared" si="220"/>
        <v>0</v>
      </c>
      <c r="Z330" s="29">
        <f t="shared" si="221"/>
        <v>2667115.4500000016</v>
      </c>
      <c r="AA330" s="29">
        <f t="shared" si="221"/>
        <v>0</v>
      </c>
      <c r="AB330" s="29">
        <f t="shared" si="221"/>
        <v>0</v>
      </c>
      <c r="AC330" s="31">
        <f t="shared" si="194"/>
        <v>183865.52000000147</v>
      </c>
      <c r="AD330" s="31">
        <f t="shared" si="195"/>
        <v>229807.16999999995</v>
      </c>
      <c r="AE330" s="31">
        <f t="shared" si="196"/>
        <v>62152.450000000012</v>
      </c>
      <c r="AF330" s="31">
        <f t="shared" si="197"/>
        <v>616135.42999999993</v>
      </c>
      <c r="AG330" s="31">
        <f t="shared" si="198"/>
        <v>129597.35999999999</v>
      </c>
      <c r="AH330" s="31">
        <f t="shared" si="199"/>
        <v>173050.19000000003</v>
      </c>
      <c r="AI330" s="31">
        <f t="shared" si="200"/>
        <v>162321.71000000002</v>
      </c>
      <c r="AJ330" s="31">
        <f t="shared" si="201"/>
        <v>59605.23</v>
      </c>
      <c r="AK330" s="31">
        <f t="shared" si="202"/>
        <v>54034.100000000006</v>
      </c>
      <c r="AL330" s="31">
        <f t="shared" si="203"/>
        <v>398708.18000000005</v>
      </c>
      <c r="AM330" s="31">
        <f t="shared" si="204"/>
        <v>226307.71</v>
      </c>
      <c r="AN330" s="31">
        <f t="shared" si="205"/>
        <v>371530.4</v>
      </c>
      <c r="AO330" s="31">
        <f t="shared" si="206"/>
        <v>2667115.4500000016</v>
      </c>
      <c r="AP330" s="29">
        <f t="shared" si="224"/>
        <v>0</v>
      </c>
      <c r="AQ330" s="29">
        <f t="shared" si="224"/>
        <v>2667115.4500000016</v>
      </c>
      <c r="AR330" s="29">
        <f t="shared" si="224"/>
        <v>0</v>
      </c>
      <c r="AS330" s="29">
        <f t="shared" si="222"/>
        <v>0</v>
      </c>
      <c r="AT330" s="31">
        <f t="shared" si="207"/>
        <v>0</v>
      </c>
      <c r="AU330" s="31">
        <f t="shared" si="208"/>
        <v>0</v>
      </c>
      <c r="AV330" s="31">
        <f t="shared" si="209"/>
        <v>0</v>
      </c>
      <c r="AW330" s="31">
        <f t="shared" si="210"/>
        <v>0</v>
      </c>
      <c r="AX330" s="31">
        <f t="shared" si="211"/>
        <v>0</v>
      </c>
      <c r="AY330" s="31">
        <f t="shared" si="212"/>
        <v>0</v>
      </c>
      <c r="AZ330" s="31">
        <f t="shared" si="213"/>
        <v>0</v>
      </c>
      <c r="BA330" s="31">
        <f t="shared" si="214"/>
        <v>0</v>
      </c>
      <c r="BB330" s="31">
        <f t="shared" si="215"/>
        <v>0</v>
      </c>
      <c r="BC330" s="31">
        <f t="shared" si="216"/>
        <v>0</v>
      </c>
      <c r="BD330" s="31">
        <f t="shared" si="217"/>
        <v>0</v>
      </c>
      <c r="BE330" s="31">
        <f t="shared" si="218"/>
        <v>0</v>
      </c>
      <c r="BF330" s="31">
        <f t="shared" si="219"/>
        <v>0</v>
      </c>
      <c r="BG330" s="29">
        <f t="shared" si="223"/>
        <v>0</v>
      </c>
      <c r="BH330" s="29">
        <f t="shared" si="223"/>
        <v>0</v>
      </c>
      <c r="BI330" s="29">
        <f t="shared" si="223"/>
        <v>0</v>
      </c>
      <c r="BJ330" s="29">
        <f t="shared" si="223"/>
        <v>0</v>
      </c>
    </row>
    <row r="331" spans="1:62">
      <c r="A331" s="25" t="s">
        <v>135</v>
      </c>
      <c r="B331" s="25" t="s">
        <v>95</v>
      </c>
      <c r="C331" s="25" t="s">
        <v>102</v>
      </c>
      <c r="D331" s="25" t="s">
        <v>167</v>
      </c>
      <c r="E331" s="25" t="s">
        <v>42</v>
      </c>
      <c r="F331" s="25" t="s">
        <v>50</v>
      </c>
      <c r="G331" s="25" t="s">
        <v>61</v>
      </c>
      <c r="H331" s="25" t="s">
        <v>61</v>
      </c>
      <c r="I331" s="25">
        <v>2022</v>
      </c>
      <c r="J331" s="102">
        <v>0</v>
      </c>
      <c r="K331" s="102">
        <v>0</v>
      </c>
      <c r="L331" s="29">
        <v>0</v>
      </c>
      <c r="M331" s="29">
        <v>0</v>
      </c>
      <c r="N331" s="29">
        <v>0</v>
      </c>
      <c r="O331" s="29">
        <v>0</v>
      </c>
      <c r="P331" s="29">
        <v>0</v>
      </c>
      <c r="Q331" s="29">
        <v>0</v>
      </c>
      <c r="R331" s="29">
        <v>0</v>
      </c>
      <c r="S331" s="29">
        <v>0</v>
      </c>
      <c r="T331" s="29">
        <v>0</v>
      </c>
      <c r="U331" s="29">
        <v>0</v>
      </c>
      <c r="V331" s="29">
        <v>77.430000000000007</v>
      </c>
      <c r="W331" s="29">
        <v>51.25</v>
      </c>
      <c r="X331" s="29">
        <f t="shared" si="193"/>
        <v>128.68</v>
      </c>
      <c r="Y331" s="29">
        <f t="shared" si="220"/>
        <v>0</v>
      </c>
      <c r="Z331" s="29">
        <f t="shared" si="221"/>
        <v>128.68</v>
      </c>
      <c r="AA331" s="29">
        <f t="shared" si="221"/>
        <v>0</v>
      </c>
      <c r="AB331" s="29">
        <f t="shared" si="221"/>
        <v>0</v>
      </c>
      <c r="AC331" s="31">
        <f t="shared" si="194"/>
        <v>0</v>
      </c>
      <c r="AD331" s="31">
        <f t="shared" si="195"/>
        <v>0</v>
      </c>
      <c r="AE331" s="31">
        <f t="shared" si="196"/>
        <v>0</v>
      </c>
      <c r="AF331" s="31">
        <f t="shared" si="197"/>
        <v>0</v>
      </c>
      <c r="AG331" s="31">
        <f t="shared" si="198"/>
        <v>0</v>
      </c>
      <c r="AH331" s="31">
        <f t="shared" si="199"/>
        <v>0</v>
      </c>
      <c r="AI331" s="31">
        <f t="shared" si="200"/>
        <v>0</v>
      </c>
      <c r="AJ331" s="31">
        <f t="shared" si="201"/>
        <v>0</v>
      </c>
      <c r="AK331" s="31">
        <f t="shared" si="202"/>
        <v>0</v>
      </c>
      <c r="AL331" s="31">
        <f t="shared" si="203"/>
        <v>0</v>
      </c>
      <c r="AM331" s="31">
        <f t="shared" si="204"/>
        <v>0</v>
      </c>
      <c r="AN331" s="31">
        <f t="shared" si="205"/>
        <v>0</v>
      </c>
      <c r="AO331" s="31">
        <f t="shared" si="206"/>
        <v>0</v>
      </c>
      <c r="AP331" s="29">
        <f t="shared" si="224"/>
        <v>0</v>
      </c>
      <c r="AQ331" s="29">
        <f t="shared" si="224"/>
        <v>0</v>
      </c>
      <c r="AR331" s="29">
        <f t="shared" si="224"/>
        <v>0</v>
      </c>
      <c r="AS331" s="29">
        <f t="shared" si="222"/>
        <v>0</v>
      </c>
      <c r="AT331" s="31">
        <f t="shared" si="207"/>
        <v>0</v>
      </c>
      <c r="AU331" s="31">
        <f t="shared" si="208"/>
        <v>0</v>
      </c>
      <c r="AV331" s="31">
        <f t="shared" si="209"/>
        <v>0</v>
      </c>
      <c r="AW331" s="31">
        <f t="shared" si="210"/>
        <v>0</v>
      </c>
      <c r="AX331" s="31">
        <f t="shared" si="211"/>
        <v>0</v>
      </c>
      <c r="AY331" s="31">
        <f t="shared" si="212"/>
        <v>0</v>
      </c>
      <c r="AZ331" s="31">
        <f t="shared" si="213"/>
        <v>0</v>
      </c>
      <c r="BA331" s="31">
        <f t="shared" si="214"/>
        <v>0</v>
      </c>
      <c r="BB331" s="31">
        <f t="shared" si="215"/>
        <v>0</v>
      </c>
      <c r="BC331" s="31">
        <f t="shared" si="216"/>
        <v>0</v>
      </c>
      <c r="BD331" s="31">
        <f t="shared" si="217"/>
        <v>0</v>
      </c>
      <c r="BE331" s="31">
        <f t="shared" si="218"/>
        <v>0</v>
      </c>
      <c r="BF331" s="31">
        <f t="shared" si="219"/>
        <v>0</v>
      </c>
      <c r="BG331" s="29">
        <f t="shared" si="223"/>
        <v>0</v>
      </c>
      <c r="BH331" s="29">
        <f t="shared" si="223"/>
        <v>0</v>
      </c>
      <c r="BI331" s="29">
        <f t="shared" si="223"/>
        <v>0</v>
      </c>
      <c r="BJ331" s="29">
        <f t="shared" si="223"/>
        <v>0</v>
      </c>
    </row>
    <row r="332" spans="1:62">
      <c r="A332" s="25" t="s">
        <v>135</v>
      </c>
      <c r="B332" s="25" t="s">
        <v>95</v>
      </c>
      <c r="C332" s="25" t="s">
        <v>102</v>
      </c>
      <c r="D332" s="25" t="s">
        <v>167</v>
      </c>
      <c r="E332" s="25" t="s">
        <v>42</v>
      </c>
      <c r="F332" s="25" t="s">
        <v>49</v>
      </c>
      <c r="G332" s="25" t="s">
        <v>61</v>
      </c>
      <c r="H332" s="25" t="s">
        <v>61</v>
      </c>
      <c r="I332" s="25">
        <v>2022</v>
      </c>
      <c r="J332" s="102">
        <v>0</v>
      </c>
      <c r="K332" s="102">
        <v>0</v>
      </c>
      <c r="L332" s="29">
        <v>334962.49000000028</v>
      </c>
      <c r="M332" s="29">
        <v>489821.04000000039</v>
      </c>
      <c r="N332" s="29">
        <v>358505.89999999997</v>
      </c>
      <c r="O332" s="29">
        <v>1004841.65</v>
      </c>
      <c r="P332" s="29">
        <v>378786.99999999994</v>
      </c>
      <c r="Q332" s="29">
        <v>493916.12000000029</v>
      </c>
      <c r="R332" s="29">
        <v>445554.17999999988</v>
      </c>
      <c r="S332" s="29">
        <v>664742.65999999992</v>
      </c>
      <c r="T332" s="29">
        <v>413519.94999999995</v>
      </c>
      <c r="U332" s="29">
        <v>442007.20999999996</v>
      </c>
      <c r="V332" s="29">
        <v>491662.13000000012</v>
      </c>
      <c r="W332" s="29">
        <v>487613.16</v>
      </c>
      <c r="X332" s="29">
        <f t="shared" si="193"/>
        <v>6005933.4900000002</v>
      </c>
      <c r="Y332" s="29">
        <f t="shared" si="220"/>
        <v>0</v>
      </c>
      <c r="Z332" s="29">
        <f t="shared" si="221"/>
        <v>6005933.4900000002</v>
      </c>
      <c r="AA332" s="29">
        <f t="shared" si="221"/>
        <v>0</v>
      </c>
      <c r="AB332" s="29">
        <f t="shared" si="221"/>
        <v>0</v>
      </c>
      <c r="AC332" s="31">
        <f t="shared" si="194"/>
        <v>0</v>
      </c>
      <c r="AD332" s="31">
        <f t="shared" si="195"/>
        <v>0</v>
      </c>
      <c r="AE332" s="31">
        <f t="shared" si="196"/>
        <v>0</v>
      </c>
      <c r="AF332" s="31">
        <f t="shared" si="197"/>
        <v>0</v>
      </c>
      <c r="AG332" s="31">
        <f t="shared" si="198"/>
        <v>0</v>
      </c>
      <c r="AH332" s="31">
        <f t="shared" si="199"/>
        <v>0</v>
      </c>
      <c r="AI332" s="31">
        <f t="shared" si="200"/>
        <v>0</v>
      </c>
      <c r="AJ332" s="31">
        <f t="shared" si="201"/>
        <v>0</v>
      </c>
      <c r="AK332" s="31">
        <f t="shared" si="202"/>
        <v>0</v>
      </c>
      <c r="AL332" s="31">
        <f t="shared" si="203"/>
        <v>0</v>
      </c>
      <c r="AM332" s="31">
        <f t="shared" si="204"/>
        <v>0</v>
      </c>
      <c r="AN332" s="31">
        <f t="shared" si="205"/>
        <v>0</v>
      </c>
      <c r="AO332" s="31">
        <f t="shared" si="206"/>
        <v>0</v>
      </c>
      <c r="AP332" s="29">
        <f t="shared" si="224"/>
        <v>0</v>
      </c>
      <c r="AQ332" s="29">
        <f t="shared" si="224"/>
        <v>0</v>
      </c>
      <c r="AR332" s="29">
        <f t="shared" si="224"/>
        <v>0</v>
      </c>
      <c r="AS332" s="29">
        <f t="shared" si="222"/>
        <v>0</v>
      </c>
      <c r="AT332" s="31">
        <f t="shared" si="207"/>
        <v>0</v>
      </c>
      <c r="AU332" s="31">
        <f t="shared" si="208"/>
        <v>0</v>
      </c>
      <c r="AV332" s="31">
        <f t="shared" si="209"/>
        <v>0</v>
      </c>
      <c r="AW332" s="31">
        <f t="shared" si="210"/>
        <v>0</v>
      </c>
      <c r="AX332" s="31">
        <f t="shared" si="211"/>
        <v>0</v>
      </c>
      <c r="AY332" s="31">
        <f t="shared" si="212"/>
        <v>0</v>
      </c>
      <c r="AZ332" s="31">
        <f t="shared" si="213"/>
        <v>0</v>
      </c>
      <c r="BA332" s="31">
        <f t="shared" si="214"/>
        <v>0</v>
      </c>
      <c r="BB332" s="31">
        <f t="shared" si="215"/>
        <v>0</v>
      </c>
      <c r="BC332" s="31">
        <f t="shared" si="216"/>
        <v>0</v>
      </c>
      <c r="BD332" s="31">
        <f t="shared" si="217"/>
        <v>0</v>
      </c>
      <c r="BE332" s="31">
        <f t="shared" si="218"/>
        <v>0</v>
      </c>
      <c r="BF332" s="31">
        <f t="shared" si="219"/>
        <v>0</v>
      </c>
      <c r="BG332" s="29">
        <f t="shared" si="223"/>
        <v>0</v>
      </c>
      <c r="BH332" s="29">
        <f t="shared" si="223"/>
        <v>0</v>
      </c>
      <c r="BI332" s="29">
        <f t="shared" si="223"/>
        <v>0</v>
      </c>
      <c r="BJ332" s="29">
        <f t="shared" si="223"/>
        <v>0</v>
      </c>
    </row>
    <row r="333" spans="1:62">
      <c r="A333" s="25" t="s">
        <v>135</v>
      </c>
      <c r="B333" s="25" t="s">
        <v>95</v>
      </c>
      <c r="C333" s="25" t="s">
        <v>102</v>
      </c>
      <c r="D333" s="25" t="s">
        <v>167</v>
      </c>
      <c r="E333" s="25" t="s">
        <v>42</v>
      </c>
      <c r="F333" s="25" t="s">
        <v>43</v>
      </c>
      <c r="G333" s="25" t="s">
        <v>61</v>
      </c>
      <c r="H333" s="25" t="s">
        <v>61</v>
      </c>
      <c r="I333" s="25">
        <v>2022</v>
      </c>
      <c r="J333" s="102">
        <v>1</v>
      </c>
      <c r="K333" s="102">
        <v>0</v>
      </c>
      <c r="L333" s="29">
        <v>625949.03000000026</v>
      </c>
      <c r="M333" s="29">
        <v>597529.86999999941</v>
      </c>
      <c r="N333" s="29">
        <v>689938.58999999985</v>
      </c>
      <c r="O333" s="29">
        <v>1587221.6199999994</v>
      </c>
      <c r="P333" s="29">
        <v>808311.09999999963</v>
      </c>
      <c r="Q333" s="29">
        <v>936934.07999999984</v>
      </c>
      <c r="R333" s="29">
        <v>528819.29000000027</v>
      </c>
      <c r="S333" s="29">
        <v>600021.90000000026</v>
      </c>
      <c r="T333" s="29">
        <v>660148.4999999993</v>
      </c>
      <c r="U333" s="29">
        <v>645385.14000000071</v>
      </c>
      <c r="V333" s="29">
        <v>636657.19999999995</v>
      </c>
      <c r="W333" s="29">
        <v>733032.66</v>
      </c>
      <c r="X333" s="29">
        <f t="shared" si="193"/>
        <v>9049948.9799999986</v>
      </c>
      <c r="Y333" s="29">
        <f t="shared" si="220"/>
        <v>0</v>
      </c>
      <c r="Z333" s="29">
        <f t="shared" si="221"/>
        <v>9049948.9799999986</v>
      </c>
      <c r="AA333" s="29">
        <f t="shared" si="221"/>
        <v>0</v>
      </c>
      <c r="AB333" s="29">
        <f t="shared" si="221"/>
        <v>0</v>
      </c>
      <c r="AC333" s="31">
        <f t="shared" si="194"/>
        <v>625949.03000000026</v>
      </c>
      <c r="AD333" s="31">
        <f t="shared" si="195"/>
        <v>597529.86999999941</v>
      </c>
      <c r="AE333" s="31">
        <f t="shared" si="196"/>
        <v>689938.58999999985</v>
      </c>
      <c r="AF333" s="31">
        <f t="shared" si="197"/>
        <v>1587221.6199999994</v>
      </c>
      <c r="AG333" s="31">
        <f t="shared" si="198"/>
        <v>808311.09999999963</v>
      </c>
      <c r="AH333" s="31">
        <f t="shared" si="199"/>
        <v>936934.07999999984</v>
      </c>
      <c r="AI333" s="31">
        <f t="shared" si="200"/>
        <v>528819.29000000027</v>
      </c>
      <c r="AJ333" s="31">
        <f t="shared" si="201"/>
        <v>600021.90000000026</v>
      </c>
      <c r="AK333" s="31">
        <f t="shared" si="202"/>
        <v>660148.4999999993</v>
      </c>
      <c r="AL333" s="31">
        <f t="shared" si="203"/>
        <v>645385.14000000071</v>
      </c>
      <c r="AM333" s="31">
        <f t="shared" si="204"/>
        <v>636657.19999999995</v>
      </c>
      <c r="AN333" s="31">
        <f t="shared" si="205"/>
        <v>733032.66</v>
      </c>
      <c r="AO333" s="31">
        <f t="shared" si="206"/>
        <v>9049948.9799999986</v>
      </c>
      <c r="AP333" s="29">
        <f t="shared" si="224"/>
        <v>0</v>
      </c>
      <c r="AQ333" s="29">
        <f t="shared" si="224"/>
        <v>9049948.9799999986</v>
      </c>
      <c r="AR333" s="29">
        <f t="shared" si="224"/>
        <v>0</v>
      </c>
      <c r="AS333" s="29">
        <f t="shared" si="222"/>
        <v>0</v>
      </c>
      <c r="AT333" s="31">
        <f t="shared" si="207"/>
        <v>0</v>
      </c>
      <c r="AU333" s="31">
        <f t="shared" si="208"/>
        <v>0</v>
      </c>
      <c r="AV333" s="31">
        <f t="shared" si="209"/>
        <v>0</v>
      </c>
      <c r="AW333" s="31">
        <f t="shared" si="210"/>
        <v>0</v>
      </c>
      <c r="AX333" s="31">
        <f t="shared" si="211"/>
        <v>0</v>
      </c>
      <c r="AY333" s="31">
        <f t="shared" si="212"/>
        <v>0</v>
      </c>
      <c r="AZ333" s="31">
        <f t="shared" si="213"/>
        <v>0</v>
      </c>
      <c r="BA333" s="31">
        <f t="shared" si="214"/>
        <v>0</v>
      </c>
      <c r="BB333" s="31">
        <f t="shared" si="215"/>
        <v>0</v>
      </c>
      <c r="BC333" s="31">
        <f t="shared" si="216"/>
        <v>0</v>
      </c>
      <c r="BD333" s="31">
        <f t="shared" si="217"/>
        <v>0</v>
      </c>
      <c r="BE333" s="31">
        <f t="shared" si="218"/>
        <v>0</v>
      </c>
      <c r="BF333" s="31">
        <f t="shared" si="219"/>
        <v>0</v>
      </c>
      <c r="BG333" s="29">
        <f t="shared" si="223"/>
        <v>0</v>
      </c>
      <c r="BH333" s="29">
        <f t="shared" si="223"/>
        <v>0</v>
      </c>
      <c r="BI333" s="29">
        <f t="shared" si="223"/>
        <v>0</v>
      </c>
      <c r="BJ333" s="29">
        <f t="shared" si="223"/>
        <v>0</v>
      </c>
    </row>
    <row r="334" spans="1:62">
      <c r="A334" s="25" t="s">
        <v>135</v>
      </c>
      <c r="B334" s="25" t="s">
        <v>95</v>
      </c>
      <c r="C334" s="25" t="s">
        <v>87</v>
      </c>
      <c r="D334" s="25" t="s">
        <v>611</v>
      </c>
      <c r="E334" s="25" t="s">
        <v>42</v>
      </c>
      <c r="F334" s="25" t="s">
        <v>49</v>
      </c>
      <c r="G334" s="25" t="s">
        <v>61</v>
      </c>
      <c r="H334" s="25" t="s">
        <v>61</v>
      </c>
      <c r="I334" s="25">
        <v>2022</v>
      </c>
      <c r="J334" s="102">
        <v>0</v>
      </c>
      <c r="K334" s="102">
        <v>0</v>
      </c>
      <c r="L334" s="29">
        <v>90671.66</v>
      </c>
      <c r="M334" s="29">
        <v>559118.2699999999</v>
      </c>
      <c r="N334" s="29">
        <v>208471.29999999996</v>
      </c>
      <c r="O334" s="29">
        <v>185706.28999999995</v>
      </c>
      <c r="P334" s="29">
        <v>366357.12000000005</v>
      </c>
      <c r="Q334" s="29">
        <v>442970.43999999994</v>
      </c>
      <c r="R334" s="29">
        <v>142829.08000000002</v>
      </c>
      <c r="S334" s="29">
        <v>92802.69</v>
      </c>
      <c r="T334" s="29">
        <v>291162.38999999996</v>
      </c>
      <c r="U334" s="29">
        <v>863840.11</v>
      </c>
      <c r="V334" s="29">
        <v>205577.7</v>
      </c>
      <c r="W334" s="29">
        <v>160512.68000000002</v>
      </c>
      <c r="X334" s="29">
        <f t="shared" si="193"/>
        <v>3610019.73</v>
      </c>
      <c r="Y334" s="29">
        <f t="shared" si="220"/>
        <v>0</v>
      </c>
      <c r="Z334" s="29">
        <f t="shared" si="221"/>
        <v>3610019.73</v>
      </c>
      <c r="AA334" s="29">
        <f t="shared" si="221"/>
        <v>0</v>
      </c>
      <c r="AB334" s="29">
        <f t="shared" si="221"/>
        <v>0</v>
      </c>
      <c r="AC334" s="31">
        <f t="shared" si="194"/>
        <v>0</v>
      </c>
      <c r="AD334" s="31">
        <f t="shared" si="195"/>
        <v>0</v>
      </c>
      <c r="AE334" s="31">
        <f t="shared" si="196"/>
        <v>0</v>
      </c>
      <c r="AF334" s="31">
        <f t="shared" si="197"/>
        <v>0</v>
      </c>
      <c r="AG334" s="31">
        <f t="shared" si="198"/>
        <v>0</v>
      </c>
      <c r="AH334" s="31">
        <f t="shared" si="199"/>
        <v>0</v>
      </c>
      <c r="AI334" s="31">
        <f t="shared" si="200"/>
        <v>0</v>
      </c>
      <c r="AJ334" s="31">
        <f t="shared" si="201"/>
        <v>0</v>
      </c>
      <c r="AK334" s="31">
        <f t="shared" si="202"/>
        <v>0</v>
      </c>
      <c r="AL334" s="31">
        <f t="shared" si="203"/>
        <v>0</v>
      </c>
      <c r="AM334" s="31">
        <f t="shared" si="204"/>
        <v>0</v>
      </c>
      <c r="AN334" s="31">
        <f t="shared" si="205"/>
        <v>0</v>
      </c>
      <c r="AO334" s="31">
        <f t="shared" si="206"/>
        <v>0</v>
      </c>
      <c r="AP334" s="29">
        <f t="shared" si="224"/>
        <v>0</v>
      </c>
      <c r="AQ334" s="29">
        <f t="shared" si="224"/>
        <v>0</v>
      </c>
      <c r="AR334" s="29">
        <f t="shared" si="224"/>
        <v>0</v>
      </c>
      <c r="AS334" s="29">
        <f t="shared" si="222"/>
        <v>0</v>
      </c>
      <c r="AT334" s="31">
        <f t="shared" si="207"/>
        <v>0</v>
      </c>
      <c r="AU334" s="31">
        <f t="shared" si="208"/>
        <v>0</v>
      </c>
      <c r="AV334" s="31">
        <f t="shared" si="209"/>
        <v>0</v>
      </c>
      <c r="AW334" s="31">
        <f t="shared" si="210"/>
        <v>0</v>
      </c>
      <c r="AX334" s="31">
        <f t="shared" si="211"/>
        <v>0</v>
      </c>
      <c r="AY334" s="31">
        <f t="shared" si="212"/>
        <v>0</v>
      </c>
      <c r="AZ334" s="31">
        <f t="shared" si="213"/>
        <v>0</v>
      </c>
      <c r="BA334" s="31">
        <f t="shared" si="214"/>
        <v>0</v>
      </c>
      <c r="BB334" s="31">
        <f t="shared" si="215"/>
        <v>0</v>
      </c>
      <c r="BC334" s="31">
        <f t="shared" si="216"/>
        <v>0</v>
      </c>
      <c r="BD334" s="31">
        <f t="shared" si="217"/>
        <v>0</v>
      </c>
      <c r="BE334" s="31">
        <f t="shared" si="218"/>
        <v>0</v>
      </c>
      <c r="BF334" s="31">
        <f t="shared" si="219"/>
        <v>0</v>
      </c>
      <c r="BG334" s="29">
        <f t="shared" si="223"/>
        <v>0</v>
      </c>
      <c r="BH334" s="29">
        <f t="shared" si="223"/>
        <v>0</v>
      </c>
      <c r="BI334" s="29">
        <f t="shared" si="223"/>
        <v>0</v>
      </c>
      <c r="BJ334" s="29">
        <f t="shared" si="223"/>
        <v>0</v>
      </c>
    </row>
    <row r="335" spans="1:62">
      <c r="A335" s="25" t="s">
        <v>135</v>
      </c>
      <c r="B335" s="25" t="s">
        <v>95</v>
      </c>
      <c r="C335" s="25" t="s">
        <v>87</v>
      </c>
      <c r="D335" s="25" t="s">
        <v>611</v>
      </c>
      <c r="E335" s="25" t="s">
        <v>42</v>
      </c>
      <c r="F335" s="25" t="s">
        <v>43</v>
      </c>
      <c r="G335" s="25" t="s">
        <v>61</v>
      </c>
      <c r="H335" s="25" t="s">
        <v>61</v>
      </c>
      <c r="I335" s="25">
        <v>2022</v>
      </c>
      <c r="J335" s="102">
        <v>1</v>
      </c>
      <c r="K335" s="102">
        <v>0</v>
      </c>
      <c r="L335" s="29">
        <v>44961.689999999937</v>
      </c>
      <c r="M335" s="29">
        <v>1586770.4300000002</v>
      </c>
      <c r="N335" s="29">
        <v>260627.66999999993</v>
      </c>
      <c r="O335" s="29">
        <v>251439.35000000006</v>
      </c>
      <c r="P335" s="29">
        <v>30506.890000000007</v>
      </c>
      <c r="Q335" s="29">
        <v>713892.76</v>
      </c>
      <c r="R335" s="29">
        <v>180616</v>
      </c>
      <c r="S335" s="29">
        <v>47491.839999999997</v>
      </c>
      <c r="T335" s="29">
        <v>397751.93000000005</v>
      </c>
      <c r="U335" s="29">
        <v>92797.39</v>
      </c>
      <c r="V335" s="29">
        <v>7645.01</v>
      </c>
      <c r="W335" s="29">
        <v>934.78999999999985</v>
      </c>
      <c r="X335" s="29">
        <f t="shared" si="193"/>
        <v>3615435.75</v>
      </c>
      <c r="Y335" s="29">
        <f t="shared" si="220"/>
        <v>0</v>
      </c>
      <c r="Z335" s="29">
        <f t="shared" si="221"/>
        <v>3615435.75</v>
      </c>
      <c r="AA335" s="29">
        <f t="shared" si="221"/>
        <v>0</v>
      </c>
      <c r="AB335" s="29">
        <f t="shared" si="221"/>
        <v>0</v>
      </c>
      <c r="AC335" s="31">
        <f t="shared" si="194"/>
        <v>44961.689999999937</v>
      </c>
      <c r="AD335" s="31">
        <f t="shared" si="195"/>
        <v>1586770.4300000002</v>
      </c>
      <c r="AE335" s="31">
        <f t="shared" si="196"/>
        <v>260627.66999999993</v>
      </c>
      <c r="AF335" s="31">
        <f t="shared" si="197"/>
        <v>251439.35000000006</v>
      </c>
      <c r="AG335" s="31">
        <f t="shared" si="198"/>
        <v>30506.890000000007</v>
      </c>
      <c r="AH335" s="31">
        <f t="shared" si="199"/>
        <v>713892.76</v>
      </c>
      <c r="AI335" s="31">
        <f t="shared" si="200"/>
        <v>180616</v>
      </c>
      <c r="AJ335" s="31">
        <f t="shared" si="201"/>
        <v>47491.839999999997</v>
      </c>
      <c r="AK335" s="31">
        <f t="shared" si="202"/>
        <v>397751.93000000005</v>
      </c>
      <c r="AL335" s="31">
        <f t="shared" si="203"/>
        <v>92797.39</v>
      </c>
      <c r="AM335" s="31">
        <f t="shared" si="204"/>
        <v>7645.01</v>
      </c>
      <c r="AN335" s="31">
        <f t="shared" si="205"/>
        <v>934.78999999999985</v>
      </c>
      <c r="AO335" s="31">
        <f t="shared" si="206"/>
        <v>3615435.75</v>
      </c>
      <c r="AP335" s="29">
        <f t="shared" si="224"/>
        <v>0</v>
      </c>
      <c r="AQ335" s="29">
        <f t="shared" si="224"/>
        <v>3615435.75</v>
      </c>
      <c r="AR335" s="29">
        <f t="shared" si="224"/>
        <v>0</v>
      </c>
      <c r="AS335" s="29">
        <f t="shared" si="222"/>
        <v>0</v>
      </c>
      <c r="AT335" s="31">
        <f t="shared" si="207"/>
        <v>0</v>
      </c>
      <c r="AU335" s="31">
        <f t="shared" si="208"/>
        <v>0</v>
      </c>
      <c r="AV335" s="31">
        <f t="shared" si="209"/>
        <v>0</v>
      </c>
      <c r="AW335" s="31">
        <f t="shared" si="210"/>
        <v>0</v>
      </c>
      <c r="AX335" s="31">
        <f t="shared" si="211"/>
        <v>0</v>
      </c>
      <c r="AY335" s="31">
        <f t="shared" si="212"/>
        <v>0</v>
      </c>
      <c r="AZ335" s="31">
        <f t="shared" si="213"/>
        <v>0</v>
      </c>
      <c r="BA335" s="31">
        <f t="shared" si="214"/>
        <v>0</v>
      </c>
      <c r="BB335" s="31">
        <f t="shared" si="215"/>
        <v>0</v>
      </c>
      <c r="BC335" s="31">
        <f t="shared" si="216"/>
        <v>0</v>
      </c>
      <c r="BD335" s="31">
        <f t="shared" si="217"/>
        <v>0</v>
      </c>
      <c r="BE335" s="31">
        <f t="shared" si="218"/>
        <v>0</v>
      </c>
      <c r="BF335" s="31">
        <f t="shared" si="219"/>
        <v>0</v>
      </c>
      <c r="BG335" s="29">
        <f t="shared" si="223"/>
        <v>0</v>
      </c>
      <c r="BH335" s="29">
        <f t="shared" si="223"/>
        <v>0</v>
      </c>
      <c r="BI335" s="29">
        <f t="shared" si="223"/>
        <v>0</v>
      </c>
      <c r="BJ335" s="29">
        <f t="shared" si="223"/>
        <v>0</v>
      </c>
    </row>
    <row r="336" spans="1:62">
      <c r="A336" s="25" t="s">
        <v>135</v>
      </c>
      <c r="B336" s="25" t="s">
        <v>95</v>
      </c>
      <c r="C336" s="25" t="s">
        <v>102</v>
      </c>
      <c r="D336" s="25" t="s">
        <v>168</v>
      </c>
      <c r="E336" s="25" t="s">
        <v>42</v>
      </c>
      <c r="F336" s="25" t="s">
        <v>43</v>
      </c>
      <c r="G336" s="25" t="s">
        <v>61</v>
      </c>
      <c r="H336" s="25" t="s">
        <v>61</v>
      </c>
      <c r="I336" s="25">
        <v>2022</v>
      </c>
      <c r="J336" s="102">
        <v>1</v>
      </c>
      <c r="K336" s="102">
        <v>0</v>
      </c>
      <c r="L336" s="29">
        <v>78153.36</v>
      </c>
      <c r="M336" s="29">
        <v>109788.14</v>
      </c>
      <c r="N336" s="29">
        <v>114314.85</v>
      </c>
      <c r="O336" s="29">
        <v>51280.65</v>
      </c>
      <c r="P336" s="29">
        <v>55373.42</v>
      </c>
      <c r="Q336" s="29">
        <v>32074.79</v>
      </c>
      <c r="R336" s="29">
        <v>157003.49000000005</v>
      </c>
      <c r="S336" s="29">
        <v>195985.31000000003</v>
      </c>
      <c r="T336" s="29">
        <v>652564.95000000007</v>
      </c>
      <c r="U336" s="29">
        <v>232974.45</v>
      </c>
      <c r="V336" s="29">
        <v>89657.64</v>
      </c>
      <c r="W336" s="29">
        <v>56877.700000000004</v>
      </c>
      <c r="X336" s="29">
        <f t="shared" si="193"/>
        <v>1826048.7499999998</v>
      </c>
      <c r="Y336" s="29">
        <f t="shared" si="220"/>
        <v>0</v>
      </c>
      <c r="Z336" s="29">
        <f t="shared" si="221"/>
        <v>1826048.7499999998</v>
      </c>
      <c r="AA336" s="29">
        <f t="shared" si="221"/>
        <v>0</v>
      </c>
      <c r="AB336" s="29">
        <f t="shared" si="221"/>
        <v>0</v>
      </c>
      <c r="AC336" s="31">
        <f t="shared" si="194"/>
        <v>78153.36</v>
      </c>
      <c r="AD336" s="31">
        <f t="shared" si="195"/>
        <v>109788.14</v>
      </c>
      <c r="AE336" s="31">
        <f t="shared" si="196"/>
        <v>114314.85</v>
      </c>
      <c r="AF336" s="31">
        <f t="shared" si="197"/>
        <v>51280.65</v>
      </c>
      <c r="AG336" s="31">
        <f t="shared" si="198"/>
        <v>55373.42</v>
      </c>
      <c r="AH336" s="31">
        <f t="shared" si="199"/>
        <v>32074.79</v>
      </c>
      <c r="AI336" s="31">
        <f t="shared" si="200"/>
        <v>157003.49000000005</v>
      </c>
      <c r="AJ336" s="31">
        <f t="shared" si="201"/>
        <v>195985.31000000003</v>
      </c>
      <c r="AK336" s="31">
        <f t="shared" si="202"/>
        <v>652564.95000000007</v>
      </c>
      <c r="AL336" s="31">
        <f t="shared" si="203"/>
        <v>232974.45</v>
      </c>
      <c r="AM336" s="31">
        <f t="shared" si="204"/>
        <v>89657.64</v>
      </c>
      <c r="AN336" s="31">
        <f t="shared" si="205"/>
        <v>56877.700000000004</v>
      </c>
      <c r="AO336" s="31">
        <f t="shared" si="206"/>
        <v>1826048.7499999998</v>
      </c>
      <c r="AP336" s="29">
        <f t="shared" si="224"/>
        <v>0</v>
      </c>
      <c r="AQ336" s="29">
        <f t="shared" si="224"/>
        <v>1826048.7499999998</v>
      </c>
      <c r="AR336" s="29">
        <f t="shared" si="224"/>
        <v>0</v>
      </c>
      <c r="AS336" s="29">
        <f t="shared" si="222"/>
        <v>0</v>
      </c>
      <c r="AT336" s="31">
        <f t="shared" si="207"/>
        <v>0</v>
      </c>
      <c r="AU336" s="31">
        <f t="shared" si="208"/>
        <v>0</v>
      </c>
      <c r="AV336" s="31">
        <f t="shared" si="209"/>
        <v>0</v>
      </c>
      <c r="AW336" s="31">
        <f t="shared" si="210"/>
        <v>0</v>
      </c>
      <c r="AX336" s="31">
        <f t="shared" si="211"/>
        <v>0</v>
      </c>
      <c r="AY336" s="31">
        <f t="shared" si="212"/>
        <v>0</v>
      </c>
      <c r="AZ336" s="31">
        <f t="shared" si="213"/>
        <v>0</v>
      </c>
      <c r="BA336" s="31">
        <f t="shared" si="214"/>
        <v>0</v>
      </c>
      <c r="BB336" s="31">
        <f t="shared" si="215"/>
        <v>0</v>
      </c>
      <c r="BC336" s="31">
        <f t="shared" si="216"/>
        <v>0</v>
      </c>
      <c r="BD336" s="31">
        <f t="shared" si="217"/>
        <v>0</v>
      </c>
      <c r="BE336" s="31">
        <f t="shared" si="218"/>
        <v>0</v>
      </c>
      <c r="BF336" s="31">
        <f t="shared" si="219"/>
        <v>0</v>
      </c>
      <c r="BG336" s="29">
        <f t="shared" si="223"/>
        <v>0</v>
      </c>
      <c r="BH336" s="29">
        <f t="shared" si="223"/>
        <v>0</v>
      </c>
      <c r="BI336" s="29">
        <f t="shared" si="223"/>
        <v>0</v>
      </c>
      <c r="BJ336" s="29">
        <f t="shared" si="223"/>
        <v>0</v>
      </c>
    </row>
    <row r="337" spans="1:62">
      <c r="A337" s="25" t="s">
        <v>135</v>
      </c>
      <c r="B337" s="25" t="s">
        <v>95</v>
      </c>
      <c r="C337" s="25" t="s">
        <v>87</v>
      </c>
      <c r="D337" s="25" t="s">
        <v>182</v>
      </c>
      <c r="E337" s="25" t="s">
        <v>42</v>
      </c>
      <c r="F337" s="25" t="s">
        <v>43</v>
      </c>
      <c r="G337" s="25" t="s">
        <v>61</v>
      </c>
      <c r="H337" s="25" t="s">
        <v>61</v>
      </c>
      <c r="I337" s="25">
        <v>2022</v>
      </c>
      <c r="J337" s="102">
        <v>1</v>
      </c>
      <c r="K337" s="102">
        <v>0</v>
      </c>
      <c r="L337" s="29">
        <v>11426.45</v>
      </c>
      <c r="M337" s="29">
        <v>65960.66</v>
      </c>
      <c r="N337" s="29">
        <v>23014.39</v>
      </c>
      <c r="O337" s="29">
        <v>31692.97</v>
      </c>
      <c r="P337" s="29">
        <v>6669.2599999999993</v>
      </c>
      <c r="Q337" s="29">
        <v>6539.37</v>
      </c>
      <c r="R337" s="29">
        <v>2624.09</v>
      </c>
      <c r="S337" s="29">
        <v>4501.4400000000005</v>
      </c>
      <c r="T337" s="29">
        <v>82963.070000000007</v>
      </c>
      <c r="U337" s="29">
        <v>66918.040000000008</v>
      </c>
      <c r="V337" s="29">
        <v>53988.31</v>
      </c>
      <c r="W337" s="29">
        <v>2579.37</v>
      </c>
      <c r="X337" s="29">
        <f t="shared" si="193"/>
        <v>358877.42</v>
      </c>
      <c r="Y337" s="29">
        <f t="shared" si="220"/>
        <v>0</v>
      </c>
      <c r="Z337" s="29">
        <f t="shared" si="221"/>
        <v>358877.42</v>
      </c>
      <c r="AA337" s="29">
        <f t="shared" si="221"/>
        <v>0</v>
      </c>
      <c r="AB337" s="29">
        <f t="shared" si="221"/>
        <v>0</v>
      </c>
      <c r="AC337" s="31">
        <f t="shared" si="194"/>
        <v>11426.45</v>
      </c>
      <c r="AD337" s="31">
        <f t="shared" si="195"/>
        <v>65960.66</v>
      </c>
      <c r="AE337" s="31">
        <f t="shared" si="196"/>
        <v>23014.39</v>
      </c>
      <c r="AF337" s="31">
        <f t="shared" si="197"/>
        <v>31692.97</v>
      </c>
      <c r="AG337" s="31">
        <f t="shared" si="198"/>
        <v>6669.2599999999993</v>
      </c>
      <c r="AH337" s="31">
        <f t="shared" si="199"/>
        <v>6539.37</v>
      </c>
      <c r="AI337" s="31">
        <f t="shared" si="200"/>
        <v>2624.09</v>
      </c>
      <c r="AJ337" s="31">
        <f t="shared" si="201"/>
        <v>4501.4400000000005</v>
      </c>
      <c r="AK337" s="31">
        <f t="shared" si="202"/>
        <v>82963.070000000007</v>
      </c>
      <c r="AL337" s="31">
        <f t="shared" si="203"/>
        <v>66918.040000000008</v>
      </c>
      <c r="AM337" s="31">
        <f t="shared" si="204"/>
        <v>53988.31</v>
      </c>
      <c r="AN337" s="31">
        <f t="shared" si="205"/>
        <v>2579.37</v>
      </c>
      <c r="AO337" s="31">
        <f t="shared" si="206"/>
        <v>358877.42</v>
      </c>
      <c r="AP337" s="29">
        <f t="shared" si="224"/>
        <v>0</v>
      </c>
      <c r="AQ337" s="29">
        <f t="shared" si="224"/>
        <v>358877.42</v>
      </c>
      <c r="AR337" s="29">
        <f t="shared" si="224"/>
        <v>0</v>
      </c>
      <c r="AS337" s="29">
        <f t="shared" si="222"/>
        <v>0</v>
      </c>
      <c r="AT337" s="31">
        <f t="shared" si="207"/>
        <v>0</v>
      </c>
      <c r="AU337" s="31">
        <f t="shared" si="208"/>
        <v>0</v>
      </c>
      <c r="AV337" s="31">
        <f t="shared" si="209"/>
        <v>0</v>
      </c>
      <c r="AW337" s="31">
        <f t="shared" si="210"/>
        <v>0</v>
      </c>
      <c r="AX337" s="31">
        <f t="shared" si="211"/>
        <v>0</v>
      </c>
      <c r="AY337" s="31">
        <f t="shared" si="212"/>
        <v>0</v>
      </c>
      <c r="AZ337" s="31">
        <f t="shared" si="213"/>
        <v>0</v>
      </c>
      <c r="BA337" s="31">
        <f t="shared" si="214"/>
        <v>0</v>
      </c>
      <c r="BB337" s="31">
        <f t="shared" si="215"/>
        <v>0</v>
      </c>
      <c r="BC337" s="31">
        <f t="shared" si="216"/>
        <v>0</v>
      </c>
      <c r="BD337" s="31">
        <f t="shared" si="217"/>
        <v>0</v>
      </c>
      <c r="BE337" s="31">
        <f t="shared" si="218"/>
        <v>0</v>
      </c>
      <c r="BF337" s="31">
        <f t="shared" si="219"/>
        <v>0</v>
      </c>
      <c r="BG337" s="29">
        <f t="shared" si="223"/>
        <v>0</v>
      </c>
      <c r="BH337" s="29">
        <f t="shared" si="223"/>
        <v>0</v>
      </c>
      <c r="BI337" s="29">
        <f t="shared" si="223"/>
        <v>0</v>
      </c>
      <c r="BJ337" s="29">
        <f t="shared" si="223"/>
        <v>0</v>
      </c>
    </row>
    <row r="338" spans="1:62">
      <c r="A338" s="25" t="s">
        <v>135</v>
      </c>
      <c r="B338" s="25" t="s">
        <v>91</v>
      </c>
      <c r="C338" s="25" t="s">
        <v>91</v>
      </c>
      <c r="D338" s="25" t="s">
        <v>147</v>
      </c>
      <c r="E338" s="25" t="s">
        <v>42</v>
      </c>
      <c r="F338" s="25" t="s">
        <v>49</v>
      </c>
      <c r="G338" s="25" t="s">
        <v>61</v>
      </c>
      <c r="H338" s="25" t="s">
        <v>61</v>
      </c>
      <c r="I338" s="25">
        <v>2022</v>
      </c>
      <c r="J338" s="102">
        <v>0</v>
      </c>
      <c r="K338" s="102">
        <v>0</v>
      </c>
      <c r="L338" s="29">
        <v>92192.080000000016</v>
      </c>
      <c r="M338" s="29">
        <v>103683.2</v>
      </c>
      <c r="N338" s="29">
        <v>173335.76</v>
      </c>
      <c r="O338" s="29">
        <v>316672.46999999997</v>
      </c>
      <c r="P338" s="29">
        <v>36167.399999999994</v>
      </c>
      <c r="Q338" s="29">
        <v>-11530.589999999998</v>
      </c>
      <c r="R338" s="29">
        <v>43772.020000000004</v>
      </c>
      <c r="S338" s="29">
        <v>22741.680000000004</v>
      </c>
      <c r="T338" s="29">
        <v>58807.56</v>
      </c>
      <c r="U338" s="29">
        <v>970081.58</v>
      </c>
      <c r="V338" s="29">
        <v>7176.7499999999827</v>
      </c>
      <c r="W338" s="29">
        <v>-749718.07</v>
      </c>
      <c r="X338" s="29">
        <f t="shared" si="193"/>
        <v>1063381.8400000003</v>
      </c>
      <c r="Y338" s="29">
        <f t="shared" si="220"/>
        <v>0</v>
      </c>
      <c r="Z338" s="29">
        <f t="shared" si="221"/>
        <v>1063381.8400000003</v>
      </c>
      <c r="AA338" s="29">
        <f t="shared" si="221"/>
        <v>0</v>
      </c>
      <c r="AB338" s="29">
        <f t="shared" si="221"/>
        <v>0</v>
      </c>
      <c r="AC338" s="31">
        <f t="shared" si="194"/>
        <v>0</v>
      </c>
      <c r="AD338" s="31">
        <f t="shared" si="195"/>
        <v>0</v>
      </c>
      <c r="AE338" s="31">
        <f t="shared" si="196"/>
        <v>0</v>
      </c>
      <c r="AF338" s="31">
        <f t="shared" si="197"/>
        <v>0</v>
      </c>
      <c r="AG338" s="31">
        <f t="shared" si="198"/>
        <v>0</v>
      </c>
      <c r="AH338" s="31">
        <f t="shared" si="199"/>
        <v>0</v>
      </c>
      <c r="AI338" s="31">
        <f t="shared" si="200"/>
        <v>0</v>
      </c>
      <c r="AJ338" s="31">
        <f t="shared" si="201"/>
        <v>0</v>
      </c>
      <c r="AK338" s="31">
        <f t="shared" si="202"/>
        <v>0</v>
      </c>
      <c r="AL338" s="31">
        <f t="shared" si="203"/>
        <v>0</v>
      </c>
      <c r="AM338" s="31">
        <f t="shared" si="204"/>
        <v>0</v>
      </c>
      <c r="AN338" s="31">
        <f t="shared" si="205"/>
        <v>0</v>
      </c>
      <c r="AO338" s="31">
        <f t="shared" si="206"/>
        <v>0</v>
      </c>
      <c r="AP338" s="29">
        <f t="shared" si="224"/>
        <v>0</v>
      </c>
      <c r="AQ338" s="29">
        <f t="shared" si="224"/>
        <v>0</v>
      </c>
      <c r="AR338" s="29">
        <f t="shared" si="224"/>
        <v>0</v>
      </c>
      <c r="AS338" s="29">
        <f t="shared" si="222"/>
        <v>0</v>
      </c>
      <c r="AT338" s="31">
        <f t="shared" si="207"/>
        <v>0</v>
      </c>
      <c r="AU338" s="31">
        <f t="shared" si="208"/>
        <v>0</v>
      </c>
      <c r="AV338" s="31">
        <f t="shared" si="209"/>
        <v>0</v>
      </c>
      <c r="AW338" s="31">
        <f t="shared" si="210"/>
        <v>0</v>
      </c>
      <c r="AX338" s="31">
        <f t="shared" si="211"/>
        <v>0</v>
      </c>
      <c r="AY338" s="31">
        <f t="shared" si="212"/>
        <v>0</v>
      </c>
      <c r="AZ338" s="31">
        <f t="shared" si="213"/>
        <v>0</v>
      </c>
      <c r="BA338" s="31">
        <f t="shared" si="214"/>
        <v>0</v>
      </c>
      <c r="BB338" s="31">
        <f t="shared" si="215"/>
        <v>0</v>
      </c>
      <c r="BC338" s="31">
        <f t="shared" si="216"/>
        <v>0</v>
      </c>
      <c r="BD338" s="31">
        <f t="shared" si="217"/>
        <v>0</v>
      </c>
      <c r="BE338" s="31">
        <f t="shared" si="218"/>
        <v>0</v>
      </c>
      <c r="BF338" s="31">
        <f t="shared" si="219"/>
        <v>0</v>
      </c>
      <c r="BG338" s="29">
        <f t="shared" si="223"/>
        <v>0</v>
      </c>
      <c r="BH338" s="29">
        <f t="shared" si="223"/>
        <v>0</v>
      </c>
      <c r="BI338" s="29">
        <f t="shared" si="223"/>
        <v>0</v>
      </c>
      <c r="BJ338" s="29">
        <f t="shared" si="223"/>
        <v>0</v>
      </c>
    </row>
    <row r="339" spans="1:62">
      <c r="A339" s="25" t="s">
        <v>135</v>
      </c>
      <c r="B339" s="25" t="s">
        <v>91</v>
      </c>
      <c r="C339" s="25" t="s">
        <v>91</v>
      </c>
      <c r="D339" s="25" t="s">
        <v>147</v>
      </c>
      <c r="E339" s="25" t="s">
        <v>42</v>
      </c>
      <c r="F339" s="25" t="s">
        <v>46</v>
      </c>
      <c r="G339" s="25" t="s">
        <v>55</v>
      </c>
      <c r="H339" s="25" t="s">
        <v>55</v>
      </c>
      <c r="I339" s="25">
        <v>2022</v>
      </c>
      <c r="J339" s="102">
        <v>0.65539999999999998</v>
      </c>
      <c r="K339" s="102">
        <v>0</v>
      </c>
      <c r="L339" s="29">
        <v>43702.899999999994</v>
      </c>
      <c r="M339" s="29">
        <v>0</v>
      </c>
      <c r="N339" s="29">
        <v>0</v>
      </c>
      <c r="O339" s="29">
        <v>972636.83</v>
      </c>
      <c r="P339" s="29">
        <v>54730.53</v>
      </c>
      <c r="Q339" s="29">
        <v>820690.96</v>
      </c>
      <c r="R339" s="29">
        <v>353.39</v>
      </c>
      <c r="S339" s="29">
        <v>1.8189894035458565E-12</v>
      </c>
      <c r="T339" s="29">
        <v>697.87</v>
      </c>
      <c r="U339" s="29">
        <v>9.0949470177292824E-13</v>
      </c>
      <c r="V339" s="29">
        <v>0</v>
      </c>
      <c r="W339" s="29">
        <v>0</v>
      </c>
      <c r="X339" s="29">
        <f t="shared" si="193"/>
        <v>1892812.48</v>
      </c>
      <c r="Y339" s="29">
        <f t="shared" si="220"/>
        <v>0</v>
      </c>
      <c r="Z339" s="29">
        <f t="shared" si="221"/>
        <v>1892812.48</v>
      </c>
      <c r="AA339" s="29">
        <f t="shared" si="221"/>
        <v>0</v>
      </c>
      <c r="AB339" s="29">
        <f t="shared" si="221"/>
        <v>0</v>
      </c>
      <c r="AC339" s="31">
        <f t="shared" si="194"/>
        <v>28642.880659999995</v>
      </c>
      <c r="AD339" s="31">
        <f t="shared" si="195"/>
        <v>0</v>
      </c>
      <c r="AE339" s="31">
        <f t="shared" si="196"/>
        <v>0</v>
      </c>
      <c r="AF339" s="31">
        <f t="shared" si="197"/>
        <v>637466.17838199995</v>
      </c>
      <c r="AG339" s="31">
        <f t="shared" si="198"/>
        <v>35870.389362000002</v>
      </c>
      <c r="AH339" s="31">
        <f t="shared" si="199"/>
        <v>537880.85518399999</v>
      </c>
      <c r="AI339" s="31">
        <f t="shared" si="200"/>
        <v>231.61180599999997</v>
      </c>
      <c r="AJ339" s="31">
        <f t="shared" si="201"/>
        <v>1.1921656550839543E-12</v>
      </c>
      <c r="AK339" s="31">
        <f t="shared" si="202"/>
        <v>457.38399799999996</v>
      </c>
      <c r="AL339" s="31">
        <f t="shared" si="203"/>
        <v>5.9608282754197715E-13</v>
      </c>
      <c r="AM339" s="31">
        <f t="shared" si="204"/>
        <v>0</v>
      </c>
      <c r="AN339" s="31">
        <f t="shared" si="205"/>
        <v>0</v>
      </c>
      <c r="AO339" s="31">
        <f t="shared" si="206"/>
        <v>1240549.2993920001</v>
      </c>
      <c r="AP339" s="29">
        <f t="shared" si="224"/>
        <v>0</v>
      </c>
      <c r="AQ339" s="29">
        <f t="shared" si="224"/>
        <v>1240549.2993920001</v>
      </c>
      <c r="AR339" s="29">
        <f t="shared" si="224"/>
        <v>0</v>
      </c>
      <c r="AS339" s="29">
        <f t="shared" si="222"/>
        <v>0</v>
      </c>
      <c r="AT339" s="31">
        <f t="shared" si="207"/>
        <v>0</v>
      </c>
      <c r="AU339" s="31">
        <f t="shared" si="208"/>
        <v>0</v>
      </c>
      <c r="AV339" s="31">
        <f t="shared" si="209"/>
        <v>0</v>
      </c>
      <c r="AW339" s="31">
        <f t="shared" si="210"/>
        <v>0</v>
      </c>
      <c r="AX339" s="31">
        <f t="shared" si="211"/>
        <v>0</v>
      </c>
      <c r="AY339" s="31">
        <f t="shared" si="212"/>
        <v>0</v>
      </c>
      <c r="AZ339" s="31">
        <f t="shared" si="213"/>
        <v>0</v>
      </c>
      <c r="BA339" s="31">
        <f t="shared" si="214"/>
        <v>0</v>
      </c>
      <c r="BB339" s="31">
        <f t="shared" si="215"/>
        <v>0</v>
      </c>
      <c r="BC339" s="31">
        <f t="shared" si="216"/>
        <v>0</v>
      </c>
      <c r="BD339" s="31">
        <f t="shared" si="217"/>
        <v>0</v>
      </c>
      <c r="BE339" s="31">
        <f t="shared" si="218"/>
        <v>0</v>
      </c>
      <c r="BF339" s="31">
        <f t="shared" si="219"/>
        <v>0</v>
      </c>
      <c r="BG339" s="29">
        <f t="shared" si="223"/>
        <v>0</v>
      </c>
      <c r="BH339" s="29">
        <f t="shared" si="223"/>
        <v>0</v>
      </c>
      <c r="BI339" s="29">
        <f t="shared" si="223"/>
        <v>0</v>
      </c>
      <c r="BJ339" s="29">
        <f t="shared" si="223"/>
        <v>0</v>
      </c>
    </row>
    <row r="340" spans="1:62">
      <c r="A340" s="25" t="s">
        <v>135</v>
      </c>
      <c r="B340" s="25" t="s">
        <v>91</v>
      </c>
      <c r="C340" s="25" t="s">
        <v>91</v>
      </c>
      <c r="D340" s="25" t="s">
        <v>147</v>
      </c>
      <c r="E340" s="25" t="s">
        <v>42</v>
      </c>
      <c r="F340" s="25" t="s">
        <v>43</v>
      </c>
      <c r="G340" s="25" t="s">
        <v>61</v>
      </c>
      <c r="H340" s="25" t="s">
        <v>61</v>
      </c>
      <c r="I340" s="25">
        <v>2022</v>
      </c>
      <c r="J340" s="102">
        <v>1</v>
      </c>
      <c r="K340" s="102">
        <v>0</v>
      </c>
      <c r="L340" s="29">
        <v>226743.68999999992</v>
      </c>
      <c r="M340" s="29">
        <v>374573.99000000005</v>
      </c>
      <c r="N340" s="29">
        <v>364129.69</v>
      </c>
      <c r="O340" s="29">
        <v>440274.97000000003</v>
      </c>
      <c r="P340" s="29">
        <v>267348.41000000003</v>
      </c>
      <c r="Q340" s="29">
        <v>520944.61999999994</v>
      </c>
      <c r="R340" s="29">
        <v>578013.79</v>
      </c>
      <c r="S340" s="29">
        <v>489093.12</v>
      </c>
      <c r="T340" s="29">
        <v>1691785.58</v>
      </c>
      <c r="U340" s="29">
        <v>198643.78</v>
      </c>
      <c r="V340" s="29">
        <v>370821.25</v>
      </c>
      <c r="W340" s="29">
        <v>116707.85000000002</v>
      </c>
      <c r="X340" s="29">
        <f t="shared" si="193"/>
        <v>5639080.7400000002</v>
      </c>
      <c r="Y340" s="29">
        <f t="shared" si="220"/>
        <v>0</v>
      </c>
      <c r="Z340" s="29">
        <f t="shared" si="221"/>
        <v>5639080.7400000002</v>
      </c>
      <c r="AA340" s="29">
        <f t="shared" si="221"/>
        <v>0</v>
      </c>
      <c r="AB340" s="29">
        <f t="shared" si="221"/>
        <v>0</v>
      </c>
      <c r="AC340" s="31">
        <f t="shared" si="194"/>
        <v>226743.68999999992</v>
      </c>
      <c r="AD340" s="31">
        <f t="shared" si="195"/>
        <v>374573.99000000005</v>
      </c>
      <c r="AE340" s="31">
        <f t="shared" si="196"/>
        <v>364129.69</v>
      </c>
      <c r="AF340" s="31">
        <f t="shared" si="197"/>
        <v>440274.97000000003</v>
      </c>
      <c r="AG340" s="31">
        <f t="shared" si="198"/>
        <v>267348.41000000003</v>
      </c>
      <c r="AH340" s="31">
        <f t="shared" si="199"/>
        <v>520944.61999999994</v>
      </c>
      <c r="AI340" s="31">
        <f t="shared" si="200"/>
        <v>578013.79</v>
      </c>
      <c r="AJ340" s="31">
        <f t="shared" si="201"/>
        <v>489093.12</v>
      </c>
      <c r="AK340" s="31">
        <f t="shared" si="202"/>
        <v>1691785.58</v>
      </c>
      <c r="AL340" s="31">
        <f t="shared" si="203"/>
        <v>198643.78</v>
      </c>
      <c r="AM340" s="31">
        <f t="shared" si="204"/>
        <v>370821.25</v>
      </c>
      <c r="AN340" s="31">
        <f t="shared" si="205"/>
        <v>116707.85000000002</v>
      </c>
      <c r="AO340" s="31">
        <f t="shared" si="206"/>
        <v>5639080.7400000002</v>
      </c>
      <c r="AP340" s="29">
        <f t="shared" si="224"/>
        <v>0</v>
      </c>
      <c r="AQ340" s="29">
        <f t="shared" si="224"/>
        <v>5639080.7400000002</v>
      </c>
      <c r="AR340" s="29">
        <f t="shared" si="224"/>
        <v>0</v>
      </c>
      <c r="AS340" s="29">
        <f t="shared" si="222"/>
        <v>0</v>
      </c>
      <c r="AT340" s="31">
        <f t="shared" si="207"/>
        <v>0</v>
      </c>
      <c r="AU340" s="31">
        <f t="shared" si="208"/>
        <v>0</v>
      </c>
      <c r="AV340" s="31">
        <f t="shared" si="209"/>
        <v>0</v>
      </c>
      <c r="AW340" s="31">
        <f t="shared" si="210"/>
        <v>0</v>
      </c>
      <c r="AX340" s="31">
        <f t="shared" si="211"/>
        <v>0</v>
      </c>
      <c r="AY340" s="31">
        <f t="shared" si="212"/>
        <v>0</v>
      </c>
      <c r="AZ340" s="31">
        <f t="shared" si="213"/>
        <v>0</v>
      </c>
      <c r="BA340" s="31">
        <f t="shared" si="214"/>
        <v>0</v>
      </c>
      <c r="BB340" s="31">
        <f t="shared" si="215"/>
        <v>0</v>
      </c>
      <c r="BC340" s="31">
        <f t="shared" si="216"/>
        <v>0</v>
      </c>
      <c r="BD340" s="31">
        <f t="shared" si="217"/>
        <v>0</v>
      </c>
      <c r="BE340" s="31">
        <f t="shared" si="218"/>
        <v>0</v>
      </c>
      <c r="BF340" s="31">
        <f t="shared" si="219"/>
        <v>0</v>
      </c>
      <c r="BG340" s="29">
        <f t="shared" si="223"/>
        <v>0</v>
      </c>
      <c r="BH340" s="29">
        <f t="shared" si="223"/>
        <v>0</v>
      </c>
      <c r="BI340" s="29">
        <f t="shared" si="223"/>
        <v>0</v>
      </c>
      <c r="BJ340" s="29">
        <f t="shared" si="223"/>
        <v>0</v>
      </c>
    </row>
    <row r="341" spans="1:62">
      <c r="A341" s="25" t="s">
        <v>135</v>
      </c>
      <c r="B341" s="25" t="s">
        <v>95</v>
      </c>
      <c r="C341" s="25" t="s">
        <v>96</v>
      </c>
      <c r="D341" s="25" t="s">
        <v>179</v>
      </c>
      <c r="E341" s="25" t="s">
        <v>42</v>
      </c>
      <c r="F341" s="25" t="s">
        <v>49</v>
      </c>
      <c r="G341" s="25" t="s">
        <v>61</v>
      </c>
      <c r="H341" s="25" t="s">
        <v>61</v>
      </c>
      <c r="I341" s="25">
        <v>2022</v>
      </c>
      <c r="J341" s="102">
        <v>0</v>
      </c>
      <c r="K341" s="102">
        <v>0</v>
      </c>
      <c r="L341" s="29">
        <v>147904.88999999998</v>
      </c>
      <c r="M341" s="29">
        <v>98303.680000000008</v>
      </c>
      <c r="N341" s="29">
        <v>11544.459999999997</v>
      </c>
      <c r="O341" s="29">
        <v>177828.00000000003</v>
      </c>
      <c r="P341" s="29">
        <v>41027.540000000008</v>
      </c>
      <c r="Q341" s="29">
        <v>67351.34</v>
      </c>
      <c r="R341" s="29">
        <v>40634.65</v>
      </c>
      <c r="S341" s="29">
        <v>60371.430000000008</v>
      </c>
      <c r="T341" s="29">
        <v>46137.08</v>
      </c>
      <c r="U341" s="29">
        <v>31581.94</v>
      </c>
      <c r="V341" s="29">
        <v>542914.94000000018</v>
      </c>
      <c r="W341" s="29">
        <v>405544.32</v>
      </c>
      <c r="X341" s="29">
        <f t="shared" si="193"/>
        <v>1671144.2700000003</v>
      </c>
      <c r="Y341" s="29">
        <f t="shared" si="220"/>
        <v>0</v>
      </c>
      <c r="Z341" s="29">
        <f t="shared" si="221"/>
        <v>1671144.2700000003</v>
      </c>
      <c r="AA341" s="29">
        <f t="shared" si="221"/>
        <v>0</v>
      </c>
      <c r="AB341" s="29">
        <f t="shared" si="221"/>
        <v>0</v>
      </c>
      <c r="AC341" s="31">
        <f t="shared" si="194"/>
        <v>0</v>
      </c>
      <c r="AD341" s="31">
        <f t="shared" si="195"/>
        <v>0</v>
      </c>
      <c r="AE341" s="31">
        <f t="shared" si="196"/>
        <v>0</v>
      </c>
      <c r="AF341" s="31">
        <f t="shared" si="197"/>
        <v>0</v>
      </c>
      <c r="AG341" s="31">
        <f t="shared" si="198"/>
        <v>0</v>
      </c>
      <c r="AH341" s="31">
        <f t="shared" si="199"/>
        <v>0</v>
      </c>
      <c r="AI341" s="31">
        <f t="shared" si="200"/>
        <v>0</v>
      </c>
      <c r="AJ341" s="31">
        <f t="shared" si="201"/>
        <v>0</v>
      </c>
      <c r="AK341" s="31">
        <f t="shared" si="202"/>
        <v>0</v>
      </c>
      <c r="AL341" s="31">
        <f t="shared" si="203"/>
        <v>0</v>
      </c>
      <c r="AM341" s="31">
        <f t="shared" si="204"/>
        <v>0</v>
      </c>
      <c r="AN341" s="31">
        <f t="shared" si="205"/>
        <v>0</v>
      </c>
      <c r="AO341" s="31">
        <f t="shared" si="206"/>
        <v>0</v>
      </c>
      <c r="AP341" s="29">
        <f t="shared" si="224"/>
        <v>0</v>
      </c>
      <c r="AQ341" s="29">
        <f t="shared" si="224"/>
        <v>0</v>
      </c>
      <c r="AR341" s="29">
        <f t="shared" si="224"/>
        <v>0</v>
      </c>
      <c r="AS341" s="29">
        <f t="shared" si="222"/>
        <v>0</v>
      </c>
      <c r="AT341" s="31">
        <f t="shared" si="207"/>
        <v>0</v>
      </c>
      <c r="AU341" s="31">
        <f t="shared" si="208"/>
        <v>0</v>
      </c>
      <c r="AV341" s="31">
        <f t="shared" si="209"/>
        <v>0</v>
      </c>
      <c r="AW341" s="31">
        <f t="shared" si="210"/>
        <v>0</v>
      </c>
      <c r="AX341" s="31">
        <f t="shared" si="211"/>
        <v>0</v>
      </c>
      <c r="AY341" s="31">
        <f t="shared" si="212"/>
        <v>0</v>
      </c>
      <c r="AZ341" s="31">
        <f t="shared" si="213"/>
        <v>0</v>
      </c>
      <c r="BA341" s="31">
        <f t="shared" si="214"/>
        <v>0</v>
      </c>
      <c r="BB341" s="31">
        <f t="shared" si="215"/>
        <v>0</v>
      </c>
      <c r="BC341" s="31">
        <f t="shared" si="216"/>
        <v>0</v>
      </c>
      <c r="BD341" s="31">
        <f t="shared" si="217"/>
        <v>0</v>
      </c>
      <c r="BE341" s="31">
        <f t="shared" si="218"/>
        <v>0</v>
      </c>
      <c r="BF341" s="31">
        <f t="shared" si="219"/>
        <v>0</v>
      </c>
      <c r="BG341" s="29">
        <f t="shared" si="223"/>
        <v>0</v>
      </c>
      <c r="BH341" s="29">
        <f t="shared" si="223"/>
        <v>0</v>
      </c>
      <c r="BI341" s="29">
        <f t="shared" si="223"/>
        <v>0</v>
      </c>
      <c r="BJ341" s="29">
        <f t="shared" si="223"/>
        <v>0</v>
      </c>
    </row>
    <row r="342" spans="1:62">
      <c r="A342" s="25" t="s">
        <v>135</v>
      </c>
      <c r="B342" s="25" t="s">
        <v>95</v>
      </c>
      <c r="C342" s="25" t="s">
        <v>96</v>
      </c>
      <c r="D342" s="25" t="s">
        <v>179</v>
      </c>
      <c r="E342" s="25" t="s">
        <v>42</v>
      </c>
      <c r="F342" s="25" t="s">
        <v>43</v>
      </c>
      <c r="G342" s="25" t="s">
        <v>61</v>
      </c>
      <c r="H342" s="25" t="s">
        <v>61</v>
      </c>
      <c r="I342" s="25">
        <v>2022</v>
      </c>
      <c r="J342" s="102">
        <v>1</v>
      </c>
      <c r="K342" s="102">
        <v>0</v>
      </c>
      <c r="L342" s="29">
        <v>120586.09999999998</v>
      </c>
      <c r="M342" s="29">
        <v>25402.26</v>
      </c>
      <c r="N342" s="29">
        <v>29409.32</v>
      </c>
      <c r="O342" s="29">
        <v>299689.28999999998</v>
      </c>
      <c r="P342" s="29">
        <v>46988.86</v>
      </c>
      <c r="Q342" s="29">
        <v>92968.43</v>
      </c>
      <c r="R342" s="29">
        <v>57664.689999999988</v>
      </c>
      <c r="S342" s="29">
        <v>252061.91000000006</v>
      </c>
      <c r="T342" s="29">
        <v>217745.69999999995</v>
      </c>
      <c r="U342" s="29">
        <v>76338.070000000007</v>
      </c>
      <c r="V342" s="29">
        <v>670471.4099999998</v>
      </c>
      <c r="W342" s="29">
        <v>305320.04999999993</v>
      </c>
      <c r="X342" s="29">
        <f t="shared" si="193"/>
        <v>2194646.09</v>
      </c>
      <c r="Y342" s="29">
        <f t="shared" si="220"/>
        <v>0</v>
      </c>
      <c r="Z342" s="29">
        <f t="shared" si="221"/>
        <v>2194646.09</v>
      </c>
      <c r="AA342" s="29">
        <f t="shared" si="221"/>
        <v>0</v>
      </c>
      <c r="AB342" s="29">
        <f t="shared" si="221"/>
        <v>0</v>
      </c>
      <c r="AC342" s="31">
        <f t="shared" si="194"/>
        <v>120586.09999999998</v>
      </c>
      <c r="AD342" s="31">
        <f t="shared" si="195"/>
        <v>25402.26</v>
      </c>
      <c r="AE342" s="31">
        <f t="shared" si="196"/>
        <v>29409.32</v>
      </c>
      <c r="AF342" s="31">
        <f t="shared" si="197"/>
        <v>299689.28999999998</v>
      </c>
      <c r="AG342" s="31">
        <f t="shared" si="198"/>
        <v>46988.86</v>
      </c>
      <c r="AH342" s="31">
        <f t="shared" si="199"/>
        <v>92968.43</v>
      </c>
      <c r="AI342" s="31">
        <f t="shared" si="200"/>
        <v>57664.689999999988</v>
      </c>
      <c r="AJ342" s="31">
        <f t="shared" si="201"/>
        <v>252061.91000000006</v>
      </c>
      <c r="AK342" s="31">
        <f t="shared" si="202"/>
        <v>217745.69999999995</v>
      </c>
      <c r="AL342" s="31">
        <f t="shared" si="203"/>
        <v>76338.070000000007</v>
      </c>
      <c r="AM342" s="31">
        <f t="shared" si="204"/>
        <v>670471.4099999998</v>
      </c>
      <c r="AN342" s="31">
        <f t="shared" si="205"/>
        <v>305320.04999999993</v>
      </c>
      <c r="AO342" s="31">
        <f t="shared" si="206"/>
        <v>2194646.09</v>
      </c>
      <c r="AP342" s="29">
        <f t="shared" si="224"/>
        <v>0</v>
      </c>
      <c r="AQ342" s="29">
        <f t="shared" si="224"/>
        <v>2194646.09</v>
      </c>
      <c r="AR342" s="29">
        <f t="shared" si="224"/>
        <v>0</v>
      </c>
      <c r="AS342" s="29">
        <f t="shared" si="222"/>
        <v>0</v>
      </c>
      <c r="AT342" s="31">
        <f t="shared" si="207"/>
        <v>0</v>
      </c>
      <c r="AU342" s="31">
        <f t="shared" si="208"/>
        <v>0</v>
      </c>
      <c r="AV342" s="31">
        <f t="shared" si="209"/>
        <v>0</v>
      </c>
      <c r="AW342" s="31">
        <f t="shared" si="210"/>
        <v>0</v>
      </c>
      <c r="AX342" s="31">
        <f t="shared" si="211"/>
        <v>0</v>
      </c>
      <c r="AY342" s="31">
        <f t="shared" si="212"/>
        <v>0</v>
      </c>
      <c r="AZ342" s="31">
        <f t="shared" si="213"/>
        <v>0</v>
      </c>
      <c r="BA342" s="31">
        <f t="shared" si="214"/>
        <v>0</v>
      </c>
      <c r="BB342" s="31">
        <f t="shared" si="215"/>
        <v>0</v>
      </c>
      <c r="BC342" s="31">
        <f t="shared" si="216"/>
        <v>0</v>
      </c>
      <c r="BD342" s="31">
        <f t="shared" si="217"/>
        <v>0</v>
      </c>
      <c r="BE342" s="31">
        <f t="shared" si="218"/>
        <v>0</v>
      </c>
      <c r="BF342" s="31">
        <f t="shared" si="219"/>
        <v>0</v>
      </c>
      <c r="BG342" s="29">
        <f t="shared" si="223"/>
        <v>0</v>
      </c>
      <c r="BH342" s="29">
        <f t="shared" si="223"/>
        <v>0</v>
      </c>
      <c r="BI342" s="29">
        <f t="shared" si="223"/>
        <v>0</v>
      </c>
      <c r="BJ342" s="29">
        <f t="shared" si="223"/>
        <v>0</v>
      </c>
    </row>
    <row r="343" spans="1:62">
      <c r="A343" s="25" t="s">
        <v>135</v>
      </c>
      <c r="B343" s="25" t="s">
        <v>95</v>
      </c>
      <c r="C343" s="25" t="s">
        <v>96</v>
      </c>
      <c r="D343" s="25" t="s">
        <v>179</v>
      </c>
      <c r="E343" s="25" t="s">
        <v>42</v>
      </c>
      <c r="F343" s="25" t="s">
        <v>46</v>
      </c>
      <c r="G343" s="25" t="s">
        <v>55</v>
      </c>
      <c r="H343" s="25" t="s">
        <v>55</v>
      </c>
      <c r="I343" s="25">
        <v>2022</v>
      </c>
      <c r="J343" s="102">
        <v>0.65539999999999998</v>
      </c>
      <c r="K343" s="102">
        <v>0</v>
      </c>
      <c r="L343" s="29">
        <v>1971.1899999999951</v>
      </c>
      <c r="M343" s="29">
        <v>29118.21</v>
      </c>
      <c r="N343" s="29">
        <v>-106669.34999999999</v>
      </c>
      <c r="O343" s="29">
        <v>788145.37</v>
      </c>
      <c r="P343" s="29">
        <v>67546.200000000012</v>
      </c>
      <c r="Q343" s="29">
        <v>5834.8899999999994</v>
      </c>
      <c r="R343" s="29">
        <v>33193.5</v>
      </c>
      <c r="S343" s="29">
        <v>272340.37999999995</v>
      </c>
      <c r="T343" s="29">
        <v>760880.25</v>
      </c>
      <c r="U343" s="29">
        <v>106197.58</v>
      </c>
      <c r="V343" s="29">
        <v>404704.37999999995</v>
      </c>
      <c r="W343" s="29">
        <v>188954.18000000005</v>
      </c>
      <c r="X343" s="29">
        <f t="shared" si="193"/>
        <v>2552216.7800000003</v>
      </c>
      <c r="Y343" s="29">
        <f t="shared" si="220"/>
        <v>0</v>
      </c>
      <c r="Z343" s="29">
        <f t="shared" si="221"/>
        <v>2552216.7800000003</v>
      </c>
      <c r="AA343" s="29">
        <f t="shared" si="221"/>
        <v>0</v>
      </c>
      <c r="AB343" s="29">
        <f t="shared" si="221"/>
        <v>0</v>
      </c>
      <c r="AC343" s="31">
        <f t="shared" si="194"/>
        <v>1291.9179259999967</v>
      </c>
      <c r="AD343" s="31">
        <f t="shared" si="195"/>
        <v>19084.074833999999</v>
      </c>
      <c r="AE343" s="31">
        <f t="shared" si="196"/>
        <v>-69911.091989999986</v>
      </c>
      <c r="AF343" s="31">
        <f t="shared" si="197"/>
        <v>516550.47549799999</v>
      </c>
      <c r="AG343" s="31">
        <f t="shared" si="198"/>
        <v>44269.779480000005</v>
      </c>
      <c r="AH343" s="31">
        <f t="shared" si="199"/>
        <v>3824.1869059999995</v>
      </c>
      <c r="AI343" s="31">
        <f t="shared" si="200"/>
        <v>21755.019899999999</v>
      </c>
      <c r="AJ343" s="31">
        <f t="shared" si="201"/>
        <v>178491.88505199997</v>
      </c>
      <c r="AK343" s="31">
        <f t="shared" si="202"/>
        <v>498680.91584999999</v>
      </c>
      <c r="AL343" s="31">
        <f t="shared" si="203"/>
        <v>69601.893932000006</v>
      </c>
      <c r="AM343" s="31">
        <f t="shared" si="204"/>
        <v>265243.25065199996</v>
      </c>
      <c r="AN343" s="31">
        <f t="shared" si="205"/>
        <v>123840.56957200004</v>
      </c>
      <c r="AO343" s="31">
        <f t="shared" si="206"/>
        <v>1672722.8776120001</v>
      </c>
      <c r="AP343" s="29">
        <f t="shared" si="224"/>
        <v>0</v>
      </c>
      <c r="AQ343" s="29">
        <f t="shared" si="224"/>
        <v>1672722.8776120001</v>
      </c>
      <c r="AR343" s="29">
        <f t="shared" si="224"/>
        <v>0</v>
      </c>
      <c r="AS343" s="29">
        <f t="shared" si="222"/>
        <v>0</v>
      </c>
      <c r="AT343" s="31">
        <f t="shared" si="207"/>
        <v>0</v>
      </c>
      <c r="AU343" s="31">
        <f t="shared" si="208"/>
        <v>0</v>
      </c>
      <c r="AV343" s="31">
        <f t="shared" si="209"/>
        <v>0</v>
      </c>
      <c r="AW343" s="31">
        <f t="shared" si="210"/>
        <v>0</v>
      </c>
      <c r="AX343" s="31">
        <f t="shared" si="211"/>
        <v>0</v>
      </c>
      <c r="AY343" s="31">
        <f t="shared" si="212"/>
        <v>0</v>
      </c>
      <c r="AZ343" s="31">
        <f t="shared" si="213"/>
        <v>0</v>
      </c>
      <c r="BA343" s="31">
        <f t="shared" si="214"/>
        <v>0</v>
      </c>
      <c r="BB343" s="31">
        <f t="shared" si="215"/>
        <v>0</v>
      </c>
      <c r="BC343" s="31">
        <f t="shared" si="216"/>
        <v>0</v>
      </c>
      <c r="BD343" s="31">
        <f t="shared" si="217"/>
        <v>0</v>
      </c>
      <c r="BE343" s="31">
        <f t="shared" si="218"/>
        <v>0</v>
      </c>
      <c r="BF343" s="31">
        <f t="shared" si="219"/>
        <v>0</v>
      </c>
      <c r="BG343" s="29">
        <f t="shared" si="223"/>
        <v>0</v>
      </c>
      <c r="BH343" s="29">
        <f t="shared" si="223"/>
        <v>0</v>
      </c>
      <c r="BI343" s="29">
        <f t="shared" si="223"/>
        <v>0</v>
      </c>
      <c r="BJ343" s="29">
        <f t="shared" si="223"/>
        <v>0</v>
      </c>
    </row>
    <row r="344" spans="1:62">
      <c r="A344" s="25" t="s">
        <v>85</v>
      </c>
      <c r="B344" s="25" t="s">
        <v>101</v>
      </c>
      <c r="C344" s="25" t="s">
        <v>87</v>
      </c>
      <c r="D344" s="25" t="s">
        <v>111</v>
      </c>
      <c r="E344" s="25" t="s">
        <v>42</v>
      </c>
      <c r="F344" s="25" t="s">
        <v>46</v>
      </c>
      <c r="G344" s="25" t="s">
        <v>348</v>
      </c>
      <c r="H344" s="25" t="s">
        <v>84</v>
      </c>
      <c r="I344" s="25">
        <v>2022</v>
      </c>
      <c r="J344" s="102">
        <v>0.68266000000000004</v>
      </c>
      <c r="K344" s="102">
        <v>0</v>
      </c>
      <c r="L344" s="29">
        <v>112274.89</v>
      </c>
      <c r="M344" s="29">
        <v>2827.29</v>
      </c>
      <c r="N344" s="29">
        <v>2647.92</v>
      </c>
      <c r="O344" s="29">
        <v>1097.7</v>
      </c>
      <c r="P344" s="29">
        <v>11640.8</v>
      </c>
      <c r="Q344" s="29">
        <v>3567.36</v>
      </c>
      <c r="R344" s="29">
        <v>4017.25</v>
      </c>
      <c r="S344" s="29">
        <v>5097.91</v>
      </c>
      <c r="T344" s="29">
        <v>6594.63</v>
      </c>
      <c r="U344" s="29">
        <v>921.62</v>
      </c>
      <c r="V344" s="29">
        <v>5287</v>
      </c>
      <c r="W344" s="29">
        <v>7736.74</v>
      </c>
      <c r="X344" s="29">
        <f t="shared" si="193"/>
        <v>163711.10999999999</v>
      </c>
      <c r="Y344" s="29">
        <f t="shared" si="220"/>
        <v>0</v>
      </c>
      <c r="Z344" s="29">
        <f t="shared" si="221"/>
        <v>163711.10999999999</v>
      </c>
      <c r="AA344" s="29">
        <f t="shared" si="221"/>
        <v>0</v>
      </c>
      <c r="AB344" s="29">
        <f t="shared" si="221"/>
        <v>0</v>
      </c>
      <c r="AC344" s="31">
        <f t="shared" si="194"/>
        <v>76645.576407400004</v>
      </c>
      <c r="AD344" s="31">
        <f t="shared" si="195"/>
        <v>1930.0777914</v>
      </c>
      <c r="AE344" s="31">
        <f t="shared" si="196"/>
        <v>1807.6290672000002</v>
      </c>
      <c r="AF344" s="31">
        <f t="shared" si="197"/>
        <v>749.35588200000007</v>
      </c>
      <c r="AG344" s="31">
        <f t="shared" si="198"/>
        <v>7946.7085280000001</v>
      </c>
      <c r="AH344" s="31">
        <f t="shared" si="199"/>
        <v>2435.2939776000003</v>
      </c>
      <c r="AI344" s="31">
        <f t="shared" si="200"/>
        <v>2742.4158850000003</v>
      </c>
      <c r="AJ344" s="31">
        <f t="shared" si="201"/>
        <v>3480.1392406</v>
      </c>
      <c r="AK344" s="31">
        <f t="shared" si="202"/>
        <v>4501.8901158000008</v>
      </c>
      <c r="AL344" s="31">
        <f t="shared" si="203"/>
        <v>629.15310920000002</v>
      </c>
      <c r="AM344" s="31">
        <f t="shared" si="204"/>
        <v>3609.2234200000003</v>
      </c>
      <c r="AN344" s="31">
        <f t="shared" si="205"/>
        <v>5281.5629284000006</v>
      </c>
      <c r="AO344" s="31">
        <f t="shared" si="206"/>
        <v>111759.02635260001</v>
      </c>
      <c r="AP344" s="29">
        <f t="shared" si="224"/>
        <v>0</v>
      </c>
      <c r="AQ344" s="29">
        <f t="shared" si="224"/>
        <v>111759.02635260001</v>
      </c>
      <c r="AR344" s="29">
        <f t="shared" si="224"/>
        <v>0</v>
      </c>
      <c r="AS344" s="29">
        <f t="shared" si="222"/>
        <v>0</v>
      </c>
      <c r="AT344" s="31">
        <f t="shared" si="207"/>
        <v>0</v>
      </c>
      <c r="AU344" s="31">
        <f t="shared" si="208"/>
        <v>0</v>
      </c>
      <c r="AV344" s="31">
        <f t="shared" si="209"/>
        <v>0</v>
      </c>
      <c r="AW344" s="31">
        <f t="shared" si="210"/>
        <v>0</v>
      </c>
      <c r="AX344" s="31">
        <f t="shared" si="211"/>
        <v>0</v>
      </c>
      <c r="AY344" s="31">
        <f t="shared" si="212"/>
        <v>0</v>
      </c>
      <c r="AZ344" s="31">
        <f t="shared" si="213"/>
        <v>0</v>
      </c>
      <c r="BA344" s="31">
        <f t="shared" si="214"/>
        <v>0</v>
      </c>
      <c r="BB344" s="31">
        <f t="shared" si="215"/>
        <v>0</v>
      </c>
      <c r="BC344" s="31">
        <f t="shared" si="216"/>
        <v>0</v>
      </c>
      <c r="BD344" s="31">
        <f t="shared" si="217"/>
        <v>0</v>
      </c>
      <c r="BE344" s="31">
        <f t="shared" si="218"/>
        <v>0</v>
      </c>
      <c r="BF344" s="31">
        <f t="shared" si="219"/>
        <v>0</v>
      </c>
      <c r="BG344" s="29">
        <f t="shared" si="223"/>
        <v>0</v>
      </c>
      <c r="BH344" s="29">
        <f t="shared" si="223"/>
        <v>0</v>
      </c>
      <c r="BI344" s="29">
        <f t="shared" si="223"/>
        <v>0</v>
      </c>
      <c r="BJ344" s="29">
        <f t="shared" si="223"/>
        <v>0</v>
      </c>
    </row>
    <row r="345" spans="1:62">
      <c r="A345" s="25" t="s">
        <v>85</v>
      </c>
      <c r="B345" s="25" t="s">
        <v>101</v>
      </c>
      <c r="C345" s="25" t="s">
        <v>87</v>
      </c>
      <c r="D345" s="25" t="s">
        <v>111</v>
      </c>
      <c r="E345" s="25" t="s">
        <v>42</v>
      </c>
      <c r="F345" s="25" t="s">
        <v>46</v>
      </c>
      <c r="G345" s="25" t="s">
        <v>90</v>
      </c>
      <c r="H345" s="25" t="s">
        <v>90</v>
      </c>
      <c r="I345" s="25">
        <v>2022</v>
      </c>
      <c r="J345" s="102">
        <v>0.68266000000000004</v>
      </c>
      <c r="K345" s="102">
        <v>0</v>
      </c>
      <c r="L345" s="29">
        <v>137224.85</v>
      </c>
      <c r="M345" s="29">
        <v>3455.59</v>
      </c>
      <c r="N345" s="29">
        <v>3236.33</v>
      </c>
      <c r="O345" s="29">
        <v>1341.64</v>
      </c>
      <c r="P345" s="29">
        <v>14227.62</v>
      </c>
      <c r="Q345" s="29">
        <v>4360.09</v>
      </c>
      <c r="R345" s="29">
        <v>4909.97</v>
      </c>
      <c r="S345" s="29">
        <v>6230.78</v>
      </c>
      <c r="T345" s="29">
        <v>8060.1</v>
      </c>
      <c r="U345" s="29">
        <v>1126.44</v>
      </c>
      <c r="V345" s="29">
        <v>6461.87</v>
      </c>
      <c r="W345" s="29">
        <v>9455.99</v>
      </c>
      <c r="X345" s="29">
        <f t="shared" si="193"/>
        <v>200091.27</v>
      </c>
      <c r="Y345" s="29">
        <f t="shared" si="220"/>
        <v>0</v>
      </c>
      <c r="Z345" s="29">
        <f t="shared" si="221"/>
        <v>200091.27</v>
      </c>
      <c r="AA345" s="29">
        <f t="shared" si="221"/>
        <v>0</v>
      </c>
      <c r="AB345" s="29">
        <f t="shared" si="221"/>
        <v>0</v>
      </c>
      <c r="AC345" s="31">
        <f t="shared" si="194"/>
        <v>93677.91610100001</v>
      </c>
      <c r="AD345" s="31">
        <f t="shared" si="195"/>
        <v>2358.9930694000004</v>
      </c>
      <c r="AE345" s="31">
        <f t="shared" si="196"/>
        <v>2209.3130378000001</v>
      </c>
      <c r="AF345" s="31">
        <f t="shared" si="197"/>
        <v>915.88396240000009</v>
      </c>
      <c r="AG345" s="31">
        <f t="shared" si="198"/>
        <v>9712.6270692000016</v>
      </c>
      <c r="AH345" s="31">
        <f t="shared" si="199"/>
        <v>2976.4590394000002</v>
      </c>
      <c r="AI345" s="31">
        <f t="shared" si="200"/>
        <v>3351.8401202000005</v>
      </c>
      <c r="AJ345" s="31">
        <f t="shared" si="201"/>
        <v>4253.5042748000005</v>
      </c>
      <c r="AK345" s="31">
        <f t="shared" si="202"/>
        <v>5502.307866000001</v>
      </c>
      <c r="AL345" s="31">
        <f t="shared" si="203"/>
        <v>768.97553040000014</v>
      </c>
      <c r="AM345" s="31">
        <f t="shared" si="204"/>
        <v>4411.2601742000006</v>
      </c>
      <c r="AN345" s="31">
        <f t="shared" si="205"/>
        <v>6455.2261334000004</v>
      </c>
      <c r="AO345" s="31">
        <f t="shared" si="206"/>
        <v>136594.30637820001</v>
      </c>
      <c r="AP345" s="29">
        <f t="shared" si="224"/>
        <v>0</v>
      </c>
      <c r="AQ345" s="29">
        <f t="shared" si="224"/>
        <v>136594.30637820001</v>
      </c>
      <c r="AR345" s="29">
        <f t="shared" si="224"/>
        <v>0</v>
      </c>
      <c r="AS345" s="29">
        <f t="shared" si="222"/>
        <v>0</v>
      </c>
      <c r="AT345" s="31">
        <f t="shared" si="207"/>
        <v>0</v>
      </c>
      <c r="AU345" s="31">
        <f t="shared" si="208"/>
        <v>0</v>
      </c>
      <c r="AV345" s="31">
        <f t="shared" si="209"/>
        <v>0</v>
      </c>
      <c r="AW345" s="31">
        <f t="shared" si="210"/>
        <v>0</v>
      </c>
      <c r="AX345" s="31">
        <f t="shared" si="211"/>
        <v>0</v>
      </c>
      <c r="AY345" s="31">
        <f t="shared" si="212"/>
        <v>0</v>
      </c>
      <c r="AZ345" s="31">
        <f t="shared" si="213"/>
        <v>0</v>
      </c>
      <c r="BA345" s="31">
        <f t="shared" si="214"/>
        <v>0</v>
      </c>
      <c r="BB345" s="31">
        <f t="shared" si="215"/>
        <v>0</v>
      </c>
      <c r="BC345" s="31">
        <f t="shared" si="216"/>
        <v>0</v>
      </c>
      <c r="BD345" s="31">
        <f t="shared" si="217"/>
        <v>0</v>
      </c>
      <c r="BE345" s="31">
        <f t="shared" si="218"/>
        <v>0</v>
      </c>
      <c r="BF345" s="31">
        <f t="shared" si="219"/>
        <v>0</v>
      </c>
      <c r="BG345" s="29">
        <f t="shared" si="223"/>
        <v>0</v>
      </c>
      <c r="BH345" s="29">
        <f t="shared" si="223"/>
        <v>0</v>
      </c>
      <c r="BI345" s="29">
        <f t="shared" si="223"/>
        <v>0</v>
      </c>
      <c r="BJ345" s="29">
        <f t="shared" si="223"/>
        <v>0</v>
      </c>
    </row>
    <row r="346" spans="1:62">
      <c r="A346" s="25" t="s">
        <v>85</v>
      </c>
      <c r="B346" s="25" t="s">
        <v>101</v>
      </c>
      <c r="C346" s="25" t="s">
        <v>87</v>
      </c>
      <c r="D346" s="25" t="s">
        <v>111</v>
      </c>
      <c r="E346" s="25" t="s">
        <v>44</v>
      </c>
      <c r="F346" s="25" t="s">
        <v>45</v>
      </c>
      <c r="G346" s="25" t="s">
        <v>301</v>
      </c>
      <c r="H346" s="25" t="s">
        <v>84</v>
      </c>
      <c r="I346" s="25">
        <v>2022</v>
      </c>
      <c r="J346" s="102">
        <v>0.47784834680000005</v>
      </c>
      <c r="K346" s="102">
        <v>0.15089759249999998</v>
      </c>
      <c r="L346" s="29">
        <v>1418.57</v>
      </c>
      <c r="M346" s="29">
        <v>55294.28</v>
      </c>
      <c r="N346" s="29">
        <v>12073.95</v>
      </c>
      <c r="O346" s="29">
        <v>4226.96</v>
      </c>
      <c r="P346" s="29">
        <v>9770.0499999999956</v>
      </c>
      <c r="Q346" s="29">
        <v>176191.24000000002</v>
      </c>
      <c r="R346" s="29">
        <v>16545.309999999998</v>
      </c>
      <c r="S346" s="29">
        <v>24875.34</v>
      </c>
      <c r="T346" s="29">
        <v>50017.71</v>
      </c>
      <c r="U346" s="29">
        <v>-4411.3500000000004</v>
      </c>
      <c r="V346" s="29">
        <v>31988.48</v>
      </c>
      <c r="W346" s="29">
        <v>48606.829999999994</v>
      </c>
      <c r="X346" s="29">
        <f t="shared" si="193"/>
        <v>426597.37000000005</v>
      </c>
      <c r="Y346" s="29">
        <f t="shared" si="220"/>
        <v>0</v>
      </c>
      <c r="Z346" s="29">
        <f t="shared" si="221"/>
        <v>426597.37000000005</v>
      </c>
      <c r="AA346" s="29">
        <f t="shared" si="221"/>
        <v>0</v>
      </c>
      <c r="AB346" s="29">
        <f t="shared" si="221"/>
        <v>0</v>
      </c>
      <c r="AC346" s="31">
        <f t="shared" si="194"/>
        <v>677.86132932007604</v>
      </c>
      <c r="AD346" s="31">
        <f t="shared" si="195"/>
        <v>26422.280285496305</v>
      </c>
      <c r="AE346" s="31">
        <f t="shared" si="196"/>
        <v>5769.5170468458609</v>
      </c>
      <c r="AF346" s="31">
        <f t="shared" si="197"/>
        <v>2019.8458479897281</v>
      </c>
      <c r="AG346" s="31">
        <f t="shared" si="198"/>
        <v>4668.6022406533384</v>
      </c>
      <c r="AH346" s="31">
        <f t="shared" si="199"/>
        <v>84192.692754642048</v>
      </c>
      <c r="AI346" s="31">
        <f t="shared" si="200"/>
        <v>7906.1490307935073</v>
      </c>
      <c r="AJ346" s="31">
        <f t="shared" si="201"/>
        <v>11886.640095087912</v>
      </c>
      <c r="AK346" s="31">
        <f t="shared" si="202"/>
        <v>23900.880034221831</v>
      </c>
      <c r="AL346" s="31">
        <f t="shared" si="203"/>
        <v>-2107.9563046561802</v>
      </c>
      <c r="AM346" s="31">
        <f t="shared" si="204"/>
        <v>15285.642284644866</v>
      </c>
      <c r="AN346" s="31">
        <f t="shared" si="205"/>
        <v>23226.693358688644</v>
      </c>
      <c r="AO346" s="31">
        <f t="shared" si="206"/>
        <v>203848.84800372794</v>
      </c>
      <c r="AP346" s="29">
        <f t="shared" si="224"/>
        <v>0</v>
      </c>
      <c r="AQ346" s="29">
        <f t="shared" si="224"/>
        <v>203848.84800372794</v>
      </c>
      <c r="AR346" s="29">
        <f t="shared" si="224"/>
        <v>0</v>
      </c>
      <c r="AS346" s="29">
        <f t="shared" si="222"/>
        <v>0</v>
      </c>
      <c r="AT346" s="31">
        <f t="shared" si="207"/>
        <v>214.05879779272496</v>
      </c>
      <c r="AU346" s="31">
        <f t="shared" si="208"/>
        <v>8343.7737310208995</v>
      </c>
      <c r="AV346" s="31">
        <f t="shared" si="209"/>
        <v>1821.9299869653748</v>
      </c>
      <c r="AW346" s="31">
        <f t="shared" si="210"/>
        <v>637.83808759379997</v>
      </c>
      <c r="AX346" s="31">
        <f t="shared" si="211"/>
        <v>1474.2770236046242</v>
      </c>
      <c r="AY346" s="31">
        <f t="shared" si="212"/>
        <v>26586.833935589701</v>
      </c>
      <c r="AZ346" s="31">
        <f t="shared" si="213"/>
        <v>2496.6474461661742</v>
      </c>
      <c r="BA346" s="31">
        <f t="shared" si="214"/>
        <v>3753.6289186189497</v>
      </c>
      <c r="BB346" s="31">
        <f t="shared" si="215"/>
        <v>7547.5520213631744</v>
      </c>
      <c r="BC346" s="31">
        <f t="shared" si="216"/>
        <v>-665.66209467487499</v>
      </c>
      <c r="BD346" s="31">
        <f t="shared" si="217"/>
        <v>4826.9846197343995</v>
      </c>
      <c r="BE346" s="31">
        <f t="shared" si="218"/>
        <v>7334.6536260567736</v>
      </c>
      <c r="BF346" s="31">
        <f t="shared" si="219"/>
        <v>64372.516099831715</v>
      </c>
      <c r="BG346" s="29">
        <f t="shared" si="223"/>
        <v>0</v>
      </c>
      <c r="BH346" s="29">
        <f t="shared" si="223"/>
        <v>64372.516099831715</v>
      </c>
      <c r="BI346" s="29">
        <f t="shared" si="223"/>
        <v>0</v>
      </c>
      <c r="BJ346" s="29">
        <f t="shared" si="223"/>
        <v>0</v>
      </c>
    </row>
    <row r="347" spans="1:62">
      <c r="A347" s="25" t="s">
        <v>85</v>
      </c>
      <c r="B347" s="25" t="s">
        <v>101</v>
      </c>
      <c r="C347" s="25" t="s">
        <v>87</v>
      </c>
      <c r="D347" s="25" t="s">
        <v>111</v>
      </c>
      <c r="E347" s="25" t="s">
        <v>44</v>
      </c>
      <c r="F347" s="25" t="s">
        <v>45</v>
      </c>
      <c r="G347" s="25" t="s">
        <v>90</v>
      </c>
      <c r="H347" s="25" t="s">
        <v>90</v>
      </c>
      <c r="I347" s="25">
        <v>2022</v>
      </c>
      <c r="J347" s="102">
        <v>0.47784834680000005</v>
      </c>
      <c r="K347" s="102">
        <v>0.15089759249999998</v>
      </c>
      <c r="L347" s="29">
        <v>-8431.65</v>
      </c>
      <c r="M347" s="29">
        <v>96379.54</v>
      </c>
      <c r="N347" s="29">
        <v>5559.0599999999995</v>
      </c>
      <c r="O347" s="29">
        <v>6341.38</v>
      </c>
      <c r="P347" s="29">
        <v>-196620.15</v>
      </c>
      <c r="Q347" s="29">
        <v>3691.49</v>
      </c>
      <c r="R347" s="29">
        <v>2279117.3499999996</v>
      </c>
      <c r="S347" s="29">
        <v>82917.100000000006</v>
      </c>
      <c r="T347" s="29">
        <v>152778.70000000001</v>
      </c>
      <c r="U347" s="29">
        <v>32410.210000000003</v>
      </c>
      <c r="V347" s="29">
        <v>84720.379999999976</v>
      </c>
      <c r="W347" s="29">
        <v>-191111.28000000003</v>
      </c>
      <c r="X347" s="29">
        <f t="shared" si="193"/>
        <v>2347752.13</v>
      </c>
      <c r="Y347" s="29">
        <f t="shared" si="220"/>
        <v>0</v>
      </c>
      <c r="Z347" s="29">
        <f t="shared" ref="Z347:AB366" si="225">SUMIF($I347,Z$5,$X347)</f>
        <v>2347752.13</v>
      </c>
      <c r="AA347" s="29">
        <f t="shared" si="225"/>
        <v>0</v>
      </c>
      <c r="AB347" s="29">
        <f t="shared" si="225"/>
        <v>0</v>
      </c>
      <c r="AC347" s="31">
        <f t="shared" si="194"/>
        <v>-4029.0500132962202</v>
      </c>
      <c r="AD347" s="31">
        <f t="shared" si="195"/>
        <v>46054.803854344471</v>
      </c>
      <c r="AE347" s="31">
        <f t="shared" si="196"/>
        <v>2656.387630762008</v>
      </c>
      <c r="AF347" s="31">
        <f t="shared" si="197"/>
        <v>3030.2179494305842</v>
      </c>
      <c r="AG347" s="31">
        <f t="shared" si="198"/>
        <v>-93954.613625068028</v>
      </c>
      <c r="AH347" s="31">
        <f t="shared" si="199"/>
        <v>1763.972393728732</v>
      </c>
      <c r="AI347" s="31">
        <f t="shared" si="200"/>
        <v>1089072.4578606968</v>
      </c>
      <c r="AJ347" s="31">
        <f t="shared" si="201"/>
        <v>39621.799156450288</v>
      </c>
      <c r="AK347" s="31">
        <f t="shared" si="202"/>
        <v>73005.049221253168</v>
      </c>
      <c r="AL347" s="31">
        <f t="shared" si="203"/>
        <v>15487.165267940831</v>
      </c>
      <c r="AM347" s="31">
        <f t="shared" si="204"/>
        <v>40483.493523267774</v>
      </c>
      <c r="AN347" s="31">
        <f t="shared" si="205"/>
        <v>-91322.209202831931</v>
      </c>
      <c r="AO347" s="31">
        <f t="shared" si="206"/>
        <v>1121869.4740166788</v>
      </c>
      <c r="AP347" s="29">
        <f t="shared" si="224"/>
        <v>0</v>
      </c>
      <c r="AQ347" s="29">
        <f t="shared" si="224"/>
        <v>1121869.4740166788</v>
      </c>
      <c r="AR347" s="29">
        <f t="shared" si="224"/>
        <v>0</v>
      </c>
      <c r="AS347" s="29">
        <f t="shared" si="222"/>
        <v>0</v>
      </c>
      <c r="AT347" s="31">
        <f t="shared" si="207"/>
        <v>-1272.3156858026248</v>
      </c>
      <c r="AU347" s="31">
        <f t="shared" si="208"/>
        <v>14543.440552257447</v>
      </c>
      <c r="AV347" s="31">
        <f t="shared" si="209"/>
        <v>838.84877056304981</v>
      </c>
      <c r="AW347" s="31">
        <f t="shared" si="210"/>
        <v>956.89897512764992</v>
      </c>
      <c r="AX347" s="31">
        <f t="shared" si="211"/>
        <v>-29669.50727198887</v>
      </c>
      <c r="AY347" s="31">
        <f t="shared" si="212"/>
        <v>557.03695373782489</v>
      </c>
      <c r="AZ347" s="31">
        <f t="shared" si="213"/>
        <v>343913.32113997976</v>
      </c>
      <c r="BA347" s="31">
        <f t="shared" si="214"/>
        <v>12511.99076708175</v>
      </c>
      <c r="BB347" s="31">
        <f t="shared" si="215"/>
        <v>23053.938015279749</v>
      </c>
      <c r="BC347" s="31">
        <f t="shared" si="216"/>
        <v>4890.6226614194247</v>
      </c>
      <c r="BD347" s="31">
        <f t="shared" si="217"/>
        <v>12784.101377685145</v>
      </c>
      <c r="BE347" s="31">
        <f t="shared" si="218"/>
        <v>-28838.232051593401</v>
      </c>
      <c r="BF347" s="31">
        <f t="shared" si="219"/>
        <v>354270.14420374692</v>
      </c>
      <c r="BG347" s="29">
        <f t="shared" si="223"/>
        <v>0</v>
      </c>
      <c r="BH347" s="29">
        <f t="shared" si="223"/>
        <v>354270.14420374692</v>
      </c>
      <c r="BI347" s="29">
        <f t="shared" si="223"/>
        <v>0</v>
      </c>
      <c r="BJ347" s="29">
        <f t="shared" si="223"/>
        <v>0</v>
      </c>
    </row>
    <row r="348" spans="1:62">
      <c r="A348" s="25" t="s">
        <v>85</v>
      </c>
      <c r="B348" s="25" t="s">
        <v>101</v>
      </c>
      <c r="C348" s="25" t="s">
        <v>87</v>
      </c>
      <c r="D348" s="25" t="s">
        <v>111</v>
      </c>
      <c r="E348" s="25" t="s">
        <v>44</v>
      </c>
      <c r="F348" s="25" t="s">
        <v>45</v>
      </c>
      <c r="G348" s="25" t="s">
        <v>348</v>
      </c>
      <c r="H348" s="25" t="s">
        <v>84</v>
      </c>
      <c r="I348" s="25">
        <v>2022</v>
      </c>
      <c r="J348" s="102">
        <v>0.47784834680000005</v>
      </c>
      <c r="K348" s="102">
        <v>0.15089759249999998</v>
      </c>
      <c r="L348" s="29">
        <v>-1803.91</v>
      </c>
      <c r="M348" s="29">
        <v>1848915.6500000001</v>
      </c>
      <c r="N348" s="29">
        <v>0</v>
      </c>
      <c r="O348" s="29">
        <v>-35239.53</v>
      </c>
      <c r="P348" s="29">
        <v>156635.76</v>
      </c>
      <c r="Q348" s="29">
        <v>0</v>
      </c>
      <c r="R348" s="29">
        <v>272997.44</v>
      </c>
      <c r="S348" s="29">
        <v>55090.74</v>
      </c>
      <c r="T348" s="29">
        <v>73911.070000000007</v>
      </c>
      <c r="U348" s="29">
        <v>817.95</v>
      </c>
      <c r="V348" s="29">
        <v>145431.82999999999</v>
      </c>
      <c r="W348" s="29">
        <v>58214.6</v>
      </c>
      <c r="X348" s="29">
        <f t="shared" si="193"/>
        <v>2574971.6000000006</v>
      </c>
      <c r="Y348" s="29">
        <f t="shared" si="220"/>
        <v>0</v>
      </c>
      <c r="Z348" s="29">
        <f t="shared" si="225"/>
        <v>2574971.6000000006</v>
      </c>
      <c r="AA348" s="29">
        <f t="shared" si="225"/>
        <v>0</v>
      </c>
      <c r="AB348" s="29">
        <f t="shared" si="225"/>
        <v>0</v>
      </c>
      <c r="AC348" s="31">
        <f t="shared" si="194"/>
        <v>-861.99541127598809</v>
      </c>
      <c r="AD348" s="31">
        <f t="shared" si="195"/>
        <v>883501.28672514763</v>
      </c>
      <c r="AE348" s="31">
        <f t="shared" si="196"/>
        <v>0</v>
      </c>
      <c r="AF348" s="31">
        <f t="shared" si="197"/>
        <v>-16839.151152509006</v>
      </c>
      <c r="AG348" s="31">
        <f t="shared" si="198"/>
        <v>74848.13896576158</v>
      </c>
      <c r="AH348" s="31">
        <f t="shared" si="199"/>
        <v>0</v>
      </c>
      <c r="AI348" s="31">
        <f t="shared" si="200"/>
        <v>130451.37538463221</v>
      </c>
      <c r="AJ348" s="31">
        <f t="shared" si="201"/>
        <v>26325.019032988632</v>
      </c>
      <c r="AK348" s="31">
        <f t="shared" si="202"/>
        <v>35318.282609719085</v>
      </c>
      <c r="AL348" s="31">
        <f t="shared" si="203"/>
        <v>390.85605526506004</v>
      </c>
      <c r="AM348" s="31">
        <f t="shared" si="204"/>
        <v>69494.359537598648</v>
      </c>
      <c r="AN348" s="31">
        <f t="shared" si="205"/>
        <v>27817.750369623282</v>
      </c>
      <c r="AO348" s="31">
        <f t="shared" si="206"/>
        <v>1230445.9221169513</v>
      </c>
      <c r="AP348" s="29">
        <f t="shared" si="224"/>
        <v>0</v>
      </c>
      <c r="AQ348" s="29">
        <f t="shared" si="224"/>
        <v>1230445.9221169513</v>
      </c>
      <c r="AR348" s="29">
        <f t="shared" si="224"/>
        <v>0</v>
      </c>
      <c r="AS348" s="29">
        <f t="shared" si="222"/>
        <v>0</v>
      </c>
      <c r="AT348" s="31">
        <f t="shared" si="207"/>
        <v>-272.205676086675</v>
      </c>
      <c r="AU348" s="31">
        <f t="shared" si="208"/>
        <v>278996.92032057262</v>
      </c>
      <c r="AV348" s="31">
        <f t="shared" si="209"/>
        <v>0</v>
      </c>
      <c r="AW348" s="31">
        <f t="shared" si="210"/>
        <v>-5317.5602378315243</v>
      </c>
      <c r="AX348" s="31">
        <f t="shared" si="211"/>
        <v>23635.959083407797</v>
      </c>
      <c r="AY348" s="31">
        <f t="shared" si="212"/>
        <v>0</v>
      </c>
      <c r="AZ348" s="31">
        <f t="shared" si="213"/>
        <v>41194.656454663193</v>
      </c>
      <c r="BA348" s="31">
        <f t="shared" si="214"/>
        <v>8313.0600350434488</v>
      </c>
      <c r="BB348" s="31">
        <f t="shared" si="215"/>
        <v>11153.002522098976</v>
      </c>
      <c r="BC348" s="31">
        <f t="shared" si="216"/>
        <v>123.426685785375</v>
      </c>
      <c r="BD348" s="31">
        <f t="shared" si="217"/>
        <v>21945.313019869271</v>
      </c>
      <c r="BE348" s="31">
        <f t="shared" si="218"/>
        <v>8784.4429883504981</v>
      </c>
      <c r="BF348" s="31">
        <f t="shared" si="219"/>
        <v>388557.01519587293</v>
      </c>
      <c r="BG348" s="29">
        <f t="shared" ref="BG348:BJ367" si="226">SUMIF($I348,BG$5,$BF348)</f>
        <v>0</v>
      </c>
      <c r="BH348" s="29">
        <f t="shared" si="226"/>
        <v>388557.01519587293</v>
      </c>
      <c r="BI348" s="29">
        <f t="shared" si="226"/>
        <v>0</v>
      </c>
      <c r="BJ348" s="29">
        <f t="shared" si="226"/>
        <v>0</v>
      </c>
    </row>
    <row r="349" spans="1:62">
      <c r="A349" s="25" t="s">
        <v>85</v>
      </c>
      <c r="B349" s="25" t="s">
        <v>101</v>
      </c>
      <c r="C349" s="25" t="s">
        <v>87</v>
      </c>
      <c r="D349" s="25" t="s">
        <v>112</v>
      </c>
      <c r="E349" s="25" t="s">
        <v>44</v>
      </c>
      <c r="F349" s="25" t="s">
        <v>45</v>
      </c>
      <c r="G349" s="25" t="s">
        <v>90</v>
      </c>
      <c r="H349" s="25" t="s">
        <v>90</v>
      </c>
      <c r="I349" s="25">
        <v>2022</v>
      </c>
      <c r="J349" s="102">
        <v>0.47784834680000005</v>
      </c>
      <c r="K349" s="102">
        <v>0.15089759249999998</v>
      </c>
      <c r="L349" s="29">
        <v>0</v>
      </c>
      <c r="M349" s="29">
        <v>0</v>
      </c>
      <c r="N349" s="29">
        <v>0</v>
      </c>
      <c r="O349" s="29">
        <v>0</v>
      </c>
      <c r="P349" s="29">
        <v>0</v>
      </c>
      <c r="Q349" s="29">
        <v>2227.87</v>
      </c>
      <c r="R349" s="29">
        <v>0</v>
      </c>
      <c r="S349" s="29">
        <v>0</v>
      </c>
      <c r="T349" s="29">
        <v>45981.42</v>
      </c>
      <c r="U349" s="29">
        <v>488.39</v>
      </c>
      <c r="V349" s="29">
        <v>1742.21</v>
      </c>
      <c r="W349" s="29">
        <v>1337.23</v>
      </c>
      <c r="X349" s="29">
        <f t="shared" si="193"/>
        <v>51777.120000000003</v>
      </c>
      <c r="Y349" s="29">
        <f t="shared" si="220"/>
        <v>0</v>
      </c>
      <c r="Z349" s="29">
        <f t="shared" si="225"/>
        <v>51777.120000000003</v>
      </c>
      <c r="AA349" s="29">
        <f t="shared" si="225"/>
        <v>0</v>
      </c>
      <c r="AB349" s="29">
        <f t="shared" si="225"/>
        <v>0</v>
      </c>
      <c r="AC349" s="31">
        <f t="shared" si="194"/>
        <v>0</v>
      </c>
      <c r="AD349" s="31">
        <f t="shared" si="195"/>
        <v>0</v>
      </c>
      <c r="AE349" s="31">
        <f t="shared" si="196"/>
        <v>0</v>
      </c>
      <c r="AF349" s="31">
        <f t="shared" si="197"/>
        <v>0</v>
      </c>
      <c r="AG349" s="31">
        <f t="shared" si="198"/>
        <v>0</v>
      </c>
      <c r="AH349" s="31">
        <f t="shared" si="199"/>
        <v>1064.5839963853161</v>
      </c>
      <c r="AI349" s="31">
        <f t="shared" si="200"/>
        <v>0</v>
      </c>
      <c r="AJ349" s="31">
        <f t="shared" si="201"/>
        <v>0</v>
      </c>
      <c r="AK349" s="31">
        <f t="shared" si="202"/>
        <v>21972.145530516456</v>
      </c>
      <c r="AL349" s="31">
        <f t="shared" si="203"/>
        <v>233.37635409365203</v>
      </c>
      <c r="AM349" s="31">
        <f t="shared" si="204"/>
        <v>832.51216827842813</v>
      </c>
      <c r="AN349" s="31">
        <f t="shared" si="205"/>
        <v>638.9931447913641</v>
      </c>
      <c r="AO349" s="31">
        <f t="shared" si="206"/>
        <v>24741.611194065219</v>
      </c>
      <c r="AP349" s="29">
        <f t="shared" ref="AP349:AR368" si="227">SUMIF($I349,AP$5,$AO349)</f>
        <v>0</v>
      </c>
      <c r="AQ349" s="29">
        <f t="shared" si="227"/>
        <v>24741.611194065219</v>
      </c>
      <c r="AR349" s="29">
        <f t="shared" si="227"/>
        <v>0</v>
      </c>
      <c r="AS349" s="29">
        <f t="shared" si="222"/>
        <v>0</v>
      </c>
      <c r="AT349" s="31">
        <f t="shared" si="207"/>
        <v>0</v>
      </c>
      <c r="AU349" s="31">
        <f t="shared" si="208"/>
        <v>0</v>
      </c>
      <c r="AV349" s="31">
        <f t="shared" si="209"/>
        <v>0</v>
      </c>
      <c r="AW349" s="31">
        <f t="shared" si="210"/>
        <v>0</v>
      </c>
      <c r="AX349" s="31">
        <f t="shared" si="211"/>
        <v>0</v>
      </c>
      <c r="AY349" s="31">
        <f t="shared" si="212"/>
        <v>336.18021940297496</v>
      </c>
      <c r="AZ349" s="31">
        <f t="shared" si="213"/>
        <v>0</v>
      </c>
      <c r="BA349" s="31">
        <f t="shared" si="214"/>
        <v>0</v>
      </c>
      <c r="BB349" s="31">
        <f t="shared" si="215"/>
        <v>6938.4855777313487</v>
      </c>
      <c r="BC349" s="31">
        <f t="shared" si="216"/>
        <v>73.696875201074988</v>
      </c>
      <c r="BD349" s="31">
        <f t="shared" si="217"/>
        <v>262.895294629425</v>
      </c>
      <c r="BE349" s="31">
        <f t="shared" si="218"/>
        <v>201.78478761877497</v>
      </c>
      <c r="BF349" s="31">
        <f t="shared" si="219"/>
        <v>7813.0427545835992</v>
      </c>
      <c r="BG349" s="29">
        <f t="shared" si="226"/>
        <v>0</v>
      </c>
      <c r="BH349" s="29">
        <f t="shared" si="226"/>
        <v>7813.0427545835992</v>
      </c>
      <c r="BI349" s="29">
        <f t="shared" si="226"/>
        <v>0</v>
      </c>
      <c r="BJ349" s="29">
        <f t="shared" si="226"/>
        <v>0</v>
      </c>
    </row>
    <row r="350" spans="1:62">
      <c r="A350" s="25" t="s">
        <v>85</v>
      </c>
      <c r="B350" s="25" t="s">
        <v>101</v>
      </c>
      <c r="C350" s="25" t="s">
        <v>87</v>
      </c>
      <c r="D350" s="25" t="s">
        <v>112</v>
      </c>
      <c r="E350" s="25" t="s">
        <v>42</v>
      </c>
      <c r="F350" s="25" t="s">
        <v>46</v>
      </c>
      <c r="G350" s="25" t="s">
        <v>90</v>
      </c>
      <c r="H350" s="25" t="s">
        <v>90</v>
      </c>
      <c r="I350" s="25">
        <v>2022</v>
      </c>
      <c r="J350" s="102">
        <v>0.68266000000000004</v>
      </c>
      <c r="K350" s="102">
        <v>0</v>
      </c>
      <c r="L350" s="29">
        <v>0</v>
      </c>
      <c r="M350" s="29">
        <v>0</v>
      </c>
      <c r="N350" s="29">
        <v>24418.52</v>
      </c>
      <c r="O350" s="29">
        <v>6538.86</v>
      </c>
      <c r="P350" s="29">
        <v>653.72</v>
      </c>
      <c r="Q350" s="29">
        <v>-464.94</v>
      </c>
      <c r="R350" s="29">
        <v>0</v>
      </c>
      <c r="S350" s="29">
        <v>75221.63</v>
      </c>
      <c r="T350" s="29">
        <v>6611.9</v>
      </c>
      <c r="U350" s="29">
        <v>2097.81</v>
      </c>
      <c r="V350" s="29">
        <v>1681.19</v>
      </c>
      <c r="W350" s="29">
        <v>817.27</v>
      </c>
      <c r="X350" s="29">
        <f t="shared" si="193"/>
        <v>117575.96</v>
      </c>
      <c r="Y350" s="29">
        <f t="shared" si="220"/>
        <v>0</v>
      </c>
      <c r="Z350" s="29">
        <f t="shared" si="225"/>
        <v>117575.96</v>
      </c>
      <c r="AA350" s="29">
        <f t="shared" si="225"/>
        <v>0</v>
      </c>
      <c r="AB350" s="29">
        <f t="shared" si="225"/>
        <v>0</v>
      </c>
      <c r="AC350" s="31">
        <f t="shared" si="194"/>
        <v>0</v>
      </c>
      <c r="AD350" s="31">
        <f t="shared" si="195"/>
        <v>0</v>
      </c>
      <c r="AE350" s="31">
        <f t="shared" si="196"/>
        <v>16669.546863200001</v>
      </c>
      <c r="AF350" s="31">
        <f t="shared" si="197"/>
        <v>4463.8181676000004</v>
      </c>
      <c r="AG350" s="31">
        <f t="shared" si="198"/>
        <v>446.26849520000007</v>
      </c>
      <c r="AH350" s="31">
        <f t="shared" si="199"/>
        <v>-317.39594040000003</v>
      </c>
      <c r="AI350" s="31">
        <f t="shared" si="200"/>
        <v>0</v>
      </c>
      <c r="AJ350" s="31">
        <f t="shared" si="201"/>
        <v>51350.797935800008</v>
      </c>
      <c r="AK350" s="31">
        <f t="shared" si="202"/>
        <v>4513.6796540000005</v>
      </c>
      <c r="AL350" s="31">
        <f t="shared" si="203"/>
        <v>1432.0909746</v>
      </c>
      <c r="AM350" s="31">
        <f t="shared" si="204"/>
        <v>1147.6811654000001</v>
      </c>
      <c r="AN350" s="31">
        <f t="shared" si="205"/>
        <v>557.91753819999997</v>
      </c>
      <c r="AO350" s="31">
        <f t="shared" si="206"/>
        <v>80264.404853600019</v>
      </c>
      <c r="AP350" s="29">
        <f t="shared" si="227"/>
        <v>0</v>
      </c>
      <c r="AQ350" s="29">
        <f t="shared" si="227"/>
        <v>80264.404853600019</v>
      </c>
      <c r="AR350" s="29">
        <f t="shared" si="227"/>
        <v>0</v>
      </c>
      <c r="AS350" s="29">
        <f t="shared" si="222"/>
        <v>0</v>
      </c>
      <c r="AT350" s="31">
        <f t="shared" si="207"/>
        <v>0</v>
      </c>
      <c r="AU350" s="31">
        <f t="shared" si="208"/>
        <v>0</v>
      </c>
      <c r="AV350" s="31">
        <f t="shared" si="209"/>
        <v>0</v>
      </c>
      <c r="AW350" s="31">
        <f t="shared" si="210"/>
        <v>0</v>
      </c>
      <c r="AX350" s="31">
        <f t="shared" si="211"/>
        <v>0</v>
      </c>
      <c r="AY350" s="31">
        <f t="shared" si="212"/>
        <v>0</v>
      </c>
      <c r="AZ350" s="31">
        <f t="shared" si="213"/>
        <v>0</v>
      </c>
      <c r="BA350" s="31">
        <f t="shared" si="214"/>
        <v>0</v>
      </c>
      <c r="BB350" s="31">
        <f t="shared" si="215"/>
        <v>0</v>
      </c>
      <c r="BC350" s="31">
        <f t="shared" si="216"/>
        <v>0</v>
      </c>
      <c r="BD350" s="31">
        <f t="shared" si="217"/>
        <v>0</v>
      </c>
      <c r="BE350" s="31">
        <f t="shared" si="218"/>
        <v>0</v>
      </c>
      <c r="BF350" s="31">
        <f t="shared" si="219"/>
        <v>0</v>
      </c>
      <c r="BG350" s="29">
        <f t="shared" si="226"/>
        <v>0</v>
      </c>
      <c r="BH350" s="29">
        <f t="shared" si="226"/>
        <v>0</v>
      </c>
      <c r="BI350" s="29">
        <f t="shared" si="226"/>
        <v>0</v>
      </c>
      <c r="BJ350" s="29">
        <f t="shared" si="226"/>
        <v>0</v>
      </c>
    </row>
    <row r="351" spans="1:62">
      <c r="A351" s="25" t="s">
        <v>85</v>
      </c>
      <c r="B351" s="25" t="s">
        <v>101</v>
      </c>
      <c r="C351" s="25" t="s">
        <v>87</v>
      </c>
      <c r="D351" s="25" t="s">
        <v>112</v>
      </c>
      <c r="E351" s="25" t="s">
        <v>42</v>
      </c>
      <c r="F351" s="25" t="s">
        <v>46</v>
      </c>
      <c r="G351" s="25" t="s">
        <v>301</v>
      </c>
      <c r="H351" s="25" t="s">
        <v>84</v>
      </c>
      <c r="I351" s="25">
        <v>2022</v>
      </c>
      <c r="J351" s="102">
        <v>0.68266000000000004</v>
      </c>
      <c r="K351" s="102">
        <v>0</v>
      </c>
      <c r="L351" s="29">
        <v>18094.309999999998</v>
      </c>
      <c r="M351" s="29">
        <v>11949.519999999999</v>
      </c>
      <c r="N351" s="29">
        <v>115013.12000000001</v>
      </c>
      <c r="O351" s="29">
        <v>26902.46</v>
      </c>
      <c r="P351" s="29">
        <v>3970.619999999999</v>
      </c>
      <c r="Q351" s="29">
        <v>-18039.41</v>
      </c>
      <c r="R351" s="29">
        <v>0</v>
      </c>
      <c r="S351" s="29">
        <v>366307.32</v>
      </c>
      <c r="T351" s="29">
        <v>53963.360000000001</v>
      </c>
      <c r="U351" s="29">
        <v>10228.24</v>
      </c>
      <c r="V351" s="29">
        <v>29032.74</v>
      </c>
      <c r="W351" s="29">
        <v>6004.38</v>
      </c>
      <c r="X351" s="29">
        <f t="shared" si="193"/>
        <v>623426.66</v>
      </c>
      <c r="Y351" s="29">
        <f t="shared" si="220"/>
        <v>0</v>
      </c>
      <c r="Z351" s="29">
        <f t="shared" si="225"/>
        <v>623426.66</v>
      </c>
      <c r="AA351" s="29">
        <f t="shared" si="225"/>
        <v>0</v>
      </c>
      <c r="AB351" s="29">
        <f t="shared" si="225"/>
        <v>0</v>
      </c>
      <c r="AC351" s="31">
        <f t="shared" si="194"/>
        <v>12352.261664599999</v>
      </c>
      <c r="AD351" s="31">
        <f t="shared" si="195"/>
        <v>8157.4593231999997</v>
      </c>
      <c r="AE351" s="31">
        <f t="shared" si="196"/>
        <v>78514.856499200017</v>
      </c>
      <c r="AF351" s="31">
        <f t="shared" si="197"/>
        <v>18365.233343600001</v>
      </c>
      <c r="AG351" s="31">
        <f t="shared" si="198"/>
        <v>2710.5834491999994</v>
      </c>
      <c r="AH351" s="31">
        <f t="shared" si="199"/>
        <v>-12314.783630600001</v>
      </c>
      <c r="AI351" s="31">
        <f t="shared" si="200"/>
        <v>0</v>
      </c>
      <c r="AJ351" s="31">
        <f t="shared" si="201"/>
        <v>250063.35507120003</v>
      </c>
      <c r="AK351" s="31">
        <f t="shared" si="202"/>
        <v>36838.627337600003</v>
      </c>
      <c r="AL351" s="31">
        <f t="shared" si="203"/>
        <v>6982.4103184000005</v>
      </c>
      <c r="AM351" s="31">
        <f t="shared" si="204"/>
        <v>19819.490288400004</v>
      </c>
      <c r="AN351" s="31">
        <f t="shared" si="205"/>
        <v>4098.9500508000001</v>
      </c>
      <c r="AO351" s="31">
        <f t="shared" si="206"/>
        <v>425588.44371560006</v>
      </c>
      <c r="AP351" s="29">
        <f t="shared" si="227"/>
        <v>0</v>
      </c>
      <c r="AQ351" s="29">
        <f t="shared" si="227"/>
        <v>425588.44371560006</v>
      </c>
      <c r="AR351" s="29">
        <f t="shared" si="227"/>
        <v>0</v>
      </c>
      <c r="AS351" s="29">
        <f t="shared" si="222"/>
        <v>0</v>
      </c>
      <c r="AT351" s="31">
        <f t="shared" si="207"/>
        <v>0</v>
      </c>
      <c r="AU351" s="31">
        <f t="shared" si="208"/>
        <v>0</v>
      </c>
      <c r="AV351" s="31">
        <f t="shared" si="209"/>
        <v>0</v>
      </c>
      <c r="AW351" s="31">
        <f t="shared" si="210"/>
        <v>0</v>
      </c>
      <c r="AX351" s="31">
        <f t="shared" si="211"/>
        <v>0</v>
      </c>
      <c r="AY351" s="31">
        <f t="shared" si="212"/>
        <v>0</v>
      </c>
      <c r="AZ351" s="31">
        <f t="shared" si="213"/>
        <v>0</v>
      </c>
      <c r="BA351" s="31">
        <f t="shared" si="214"/>
        <v>0</v>
      </c>
      <c r="BB351" s="31">
        <f t="shared" si="215"/>
        <v>0</v>
      </c>
      <c r="BC351" s="31">
        <f t="shared" si="216"/>
        <v>0</v>
      </c>
      <c r="BD351" s="31">
        <f t="shared" si="217"/>
        <v>0</v>
      </c>
      <c r="BE351" s="31">
        <f t="shared" si="218"/>
        <v>0</v>
      </c>
      <c r="BF351" s="31">
        <f t="shared" si="219"/>
        <v>0</v>
      </c>
      <c r="BG351" s="29">
        <f t="shared" si="226"/>
        <v>0</v>
      </c>
      <c r="BH351" s="29">
        <f t="shared" si="226"/>
        <v>0</v>
      </c>
      <c r="BI351" s="29">
        <f t="shared" si="226"/>
        <v>0</v>
      </c>
      <c r="BJ351" s="29">
        <f t="shared" si="226"/>
        <v>0</v>
      </c>
    </row>
    <row r="352" spans="1:62">
      <c r="A352" s="25" t="s">
        <v>85</v>
      </c>
      <c r="B352" s="25" t="s">
        <v>101</v>
      </c>
      <c r="C352" s="25" t="s">
        <v>87</v>
      </c>
      <c r="D352" s="25" t="s">
        <v>112</v>
      </c>
      <c r="E352" s="25" t="s">
        <v>42</v>
      </c>
      <c r="F352" s="25" t="s">
        <v>43</v>
      </c>
      <c r="G352" s="25" t="s">
        <v>301</v>
      </c>
      <c r="H352" s="25" t="s">
        <v>84</v>
      </c>
      <c r="I352" s="25">
        <v>2022</v>
      </c>
      <c r="J352" s="102">
        <v>1</v>
      </c>
      <c r="K352" s="102">
        <v>0</v>
      </c>
      <c r="L352" s="29">
        <v>115279.03999999999</v>
      </c>
      <c r="M352" s="29">
        <v>136201.72</v>
      </c>
      <c r="N352" s="29">
        <v>75.510000000000005</v>
      </c>
      <c r="O352" s="29">
        <v>76.08</v>
      </c>
      <c r="P352" s="29">
        <v>0</v>
      </c>
      <c r="Q352" s="29">
        <v>-73183.330000000016</v>
      </c>
      <c r="R352" s="29">
        <v>269573.89</v>
      </c>
      <c r="S352" s="29">
        <v>2211.7399999999998</v>
      </c>
      <c r="T352" s="29">
        <v>0</v>
      </c>
      <c r="U352" s="29">
        <v>0</v>
      </c>
      <c r="V352" s="29">
        <v>1667.56</v>
      </c>
      <c r="W352" s="29">
        <v>226891.38</v>
      </c>
      <c r="X352" s="29">
        <f t="shared" si="193"/>
        <v>678793.59000000008</v>
      </c>
      <c r="Y352" s="29">
        <f t="shared" si="220"/>
        <v>0</v>
      </c>
      <c r="Z352" s="29">
        <f t="shared" si="225"/>
        <v>678793.59000000008</v>
      </c>
      <c r="AA352" s="29">
        <f t="shared" si="225"/>
        <v>0</v>
      </c>
      <c r="AB352" s="29">
        <f t="shared" si="225"/>
        <v>0</v>
      </c>
      <c r="AC352" s="31">
        <f t="shared" si="194"/>
        <v>115279.03999999999</v>
      </c>
      <c r="AD352" s="31">
        <f t="shared" si="195"/>
        <v>136201.72</v>
      </c>
      <c r="AE352" s="31">
        <f t="shared" si="196"/>
        <v>75.510000000000005</v>
      </c>
      <c r="AF352" s="31">
        <f t="shared" si="197"/>
        <v>76.08</v>
      </c>
      <c r="AG352" s="31">
        <f t="shared" si="198"/>
        <v>0</v>
      </c>
      <c r="AH352" s="31">
        <f t="shared" si="199"/>
        <v>-73183.330000000016</v>
      </c>
      <c r="AI352" s="31">
        <f t="shared" si="200"/>
        <v>269573.89</v>
      </c>
      <c r="AJ352" s="31">
        <f t="shared" si="201"/>
        <v>2211.7399999999998</v>
      </c>
      <c r="AK352" s="31">
        <f t="shared" si="202"/>
        <v>0</v>
      </c>
      <c r="AL352" s="31">
        <f t="shared" si="203"/>
        <v>0</v>
      </c>
      <c r="AM352" s="31">
        <f t="shared" si="204"/>
        <v>1667.56</v>
      </c>
      <c r="AN352" s="31">
        <f t="shared" si="205"/>
        <v>226891.38</v>
      </c>
      <c r="AO352" s="31">
        <f t="shared" si="206"/>
        <v>678793.59000000008</v>
      </c>
      <c r="AP352" s="29">
        <f t="shared" si="227"/>
        <v>0</v>
      </c>
      <c r="AQ352" s="29">
        <f t="shared" si="227"/>
        <v>678793.59000000008</v>
      </c>
      <c r="AR352" s="29">
        <f t="shared" si="227"/>
        <v>0</v>
      </c>
      <c r="AS352" s="29">
        <f t="shared" si="222"/>
        <v>0</v>
      </c>
      <c r="AT352" s="31">
        <f t="shared" si="207"/>
        <v>0</v>
      </c>
      <c r="AU352" s="31">
        <f t="shared" si="208"/>
        <v>0</v>
      </c>
      <c r="AV352" s="31">
        <f t="shared" si="209"/>
        <v>0</v>
      </c>
      <c r="AW352" s="31">
        <f t="shared" si="210"/>
        <v>0</v>
      </c>
      <c r="AX352" s="31">
        <f t="shared" si="211"/>
        <v>0</v>
      </c>
      <c r="AY352" s="31">
        <f t="shared" si="212"/>
        <v>0</v>
      </c>
      <c r="AZ352" s="31">
        <f t="shared" si="213"/>
        <v>0</v>
      </c>
      <c r="BA352" s="31">
        <f t="shared" si="214"/>
        <v>0</v>
      </c>
      <c r="BB352" s="31">
        <f t="shared" si="215"/>
        <v>0</v>
      </c>
      <c r="BC352" s="31">
        <f t="shared" si="216"/>
        <v>0</v>
      </c>
      <c r="BD352" s="31">
        <f t="shared" si="217"/>
        <v>0</v>
      </c>
      <c r="BE352" s="31">
        <f t="shared" si="218"/>
        <v>0</v>
      </c>
      <c r="BF352" s="31">
        <f t="shared" si="219"/>
        <v>0</v>
      </c>
      <c r="BG352" s="29">
        <f t="shared" si="226"/>
        <v>0</v>
      </c>
      <c r="BH352" s="29">
        <f t="shared" si="226"/>
        <v>0</v>
      </c>
      <c r="BI352" s="29">
        <f t="shared" si="226"/>
        <v>0</v>
      </c>
      <c r="BJ352" s="29">
        <f t="shared" si="226"/>
        <v>0</v>
      </c>
    </row>
    <row r="353" spans="1:62">
      <c r="A353" s="25" t="s">
        <v>85</v>
      </c>
      <c r="B353" s="25" t="s">
        <v>101</v>
      </c>
      <c r="C353" s="25" t="s">
        <v>87</v>
      </c>
      <c r="D353" s="25" t="s">
        <v>112</v>
      </c>
      <c r="E353" s="25" t="s">
        <v>42</v>
      </c>
      <c r="F353" s="25" t="s">
        <v>43</v>
      </c>
      <c r="G353" s="25" t="s">
        <v>90</v>
      </c>
      <c r="H353" s="25" t="s">
        <v>90</v>
      </c>
      <c r="I353" s="25">
        <v>2022</v>
      </c>
      <c r="J353" s="102">
        <v>1</v>
      </c>
      <c r="K353" s="102">
        <v>0</v>
      </c>
      <c r="L353" s="29">
        <v>57063.12</v>
      </c>
      <c r="M353" s="29">
        <v>67419.83</v>
      </c>
      <c r="N353" s="29">
        <v>37.39</v>
      </c>
      <c r="O353" s="29">
        <v>37.65</v>
      </c>
      <c r="P353" s="29">
        <v>0</v>
      </c>
      <c r="Q353" s="29">
        <v>73183.33</v>
      </c>
      <c r="R353" s="29">
        <v>269573.93</v>
      </c>
      <c r="S353" s="29">
        <v>2211.75</v>
      </c>
      <c r="T353" s="29">
        <v>0</v>
      </c>
      <c r="U353" s="29">
        <v>0</v>
      </c>
      <c r="V353" s="29">
        <v>1667.57</v>
      </c>
      <c r="W353" s="29">
        <v>413079.78</v>
      </c>
      <c r="X353" s="29">
        <f t="shared" si="193"/>
        <v>884274.35000000009</v>
      </c>
      <c r="Y353" s="29">
        <f t="shared" si="220"/>
        <v>0</v>
      </c>
      <c r="Z353" s="29">
        <f t="shared" si="225"/>
        <v>884274.35000000009</v>
      </c>
      <c r="AA353" s="29">
        <f t="shared" si="225"/>
        <v>0</v>
      </c>
      <c r="AB353" s="29">
        <f t="shared" si="225"/>
        <v>0</v>
      </c>
      <c r="AC353" s="31">
        <f t="shared" si="194"/>
        <v>57063.12</v>
      </c>
      <c r="AD353" s="31">
        <f t="shared" si="195"/>
        <v>67419.83</v>
      </c>
      <c r="AE353" s="31">
        <f t="shared" si="196"/>
        <v>37.39</v>
      </c>
      <c r="AF353" s="31">
        <f t="shared" si="197"/>
        <v>37.65</v>
      </c>
      <c r="AG353" s="31">
        <f t="shared" si="198"/>
        <v>0</v>
      </c>
      <c r="AH353" s="31">
        <f t="shared" si="199"/>
        <v>73183.33</v>
      </c>
      <c r="AI353" s="31">
        <f t="shared" si="200"/>
        <v>269573.93</v>
      </c>
      <c r="AJ353" s="31">
        <f t="shared" si="201"/>
        <v>2211.75</v>
      </c>
      <c r="AK353" s="31">
        <f t="shared" si="202"/>
        <v>0</v>
      </c>
      <c r="AL353" s="31">
        <f t="shared" si="203"/>
        <v>0</v>
      </c>
      <c r="AM353" s="31">
        <f t="shared" si="204"/>
        <v>1667.57</v>
      </c>
      <c r="AN353" s="31">
        <f t="shared" si="205"/>
        <v>413079.78</v>
      </c>
      <c r="AO353" s="31">
        <f t="shared" si="206"/>
        <v>884274.35000000009</v>
      </c>
      <c r="AP353" s="29">
        <f t="shared" si="227"/>
        <v>0</v>
      </c>
      <c r="AQ353" s="29">
        <f t="shared" si="227"/>
        <v>884274.35000000009</v>
      </c>
      <c r="AR353" s="29">
        <f t="shared" si="227"/>
        <v>0</v>
      </c>
      <c r="AS353" s="29">
        <f t="shared" si="222"/>
        <v>0</v>
      </c>
      <c r="AT353" s="31">
        <f t="shared" si="207"/>
        <v>0</v>
      </c>
      <c r="AU353" s="31">
        <f t="shared" si="208"/>
        <v>0</v>
      </c>
      <c r="AV353" s="31">
        <f t="shared" si="209"/>
        <v>0</v>
      </c>
      <c r="AW353" s="31">
        <f t="shared" si="210"/>
        <v>0</v>
      </c>
      <c r="AX353" s="31">
        <f t="shared" si="211"/>
        <v>0</v>
      </c>
      <c r="AY353" s="31">
        <f t="shared" si="212"/>
        <v>0</v>
      </c>
      <c r="AZ353" s="31">
        <f t="shared" si="213"/>
        <v>0</v>
      </c>
      <c r="BA353" s="31">
        <f t="shared" si="214"/>
        <v>0</v>
      </c>
      <c r="BB353" s="31">
        <f t="shared" si="215"/>
        <v>0</v>
      </c>
      <c r="BC353" s="31">
        <f t="shared" si="216"/>
        <v>0</v>
      </c>
      <c r="BD353" s="31">
        <f t="shared" si="217"/>
        <v>0</v>
      </c>
      <c r="BE353" s="31">
        <f t="shared" si="218"/>
        <v>0</v>
      </c>
      <c r="BF353" s="31">
        <f t="shared" si="219"/>
        <v>0</v>
      </c>
      <c r="BG353" s="29">
        <f t="shared" si="226"/>
        <v>0</v>
      </c>
      <c r="BH353" s="29">
        <f t="shared" si="226"/>
        <v>0</v>
      </c>
      <c r="BI353" s="29">
        <f t="shared" si="226"/>
        <v>0</v>
      </c>
      <c r="BJ353" s="29">
        <f t="shared" si="226"/>
        <v>0</v>
      </c>
    </row>
    <row r="354" spans="1:62">
      <c r="A354" s="25" t="s">
        <v>85</v>
      </c>
      <c r="B354" s="25" t="s">
        <v>101</v>
      </c>
      <c r="C354" s="25" t="s">
        <v>87</v>
      </c>
      <c r="D354" s="25" t="s">
        <v>112</v>
      </c>
      <c r="E354" s="25" t="s">
        <v>44</v>
      </c>
      <c r="F354" s="25" t="s">
        <v>45</v>
      </c>
      <c r="G354" s="25" t="s">
        <v>301</v>
      </c>
      <c r="H354" s="25" t="s">
        <v>84</v>
      </c>
      <c r="I354" s="25">
        <v>2022</v>
      </c>
      <c r="J354" s="102">
        <v>0.47784834680000005</v>
      </c>
      <c r="K354" s="102">
        <v>0.15089759249999998</v>
      </c>
      <c r="L354" s="29">
        <v>269892.61000000004</v>
      </c>
      <c r="M354" s="29">
        <v>20140.789999999997</v>
      </c>
      <c r="N354" s="29">
        <v>7637.7800000000007</v>
      </c>
      <c r="O354" s="29">
        <v>15809.41</v>
      </c>
      <c r="P354" s="29">
        <v>12471.48</v>
      </c>
      <c r="Q354" s="29">
        <v>4448.3999999999942</v>
      </c>
      <c r="R354" s="29">
        <v>17259.530000000028</v>
      </c>
      <c r="S354" s="29">
        <v>258.52</v>
      </c>
      <c r="T354" s="29">
        <v>1053479.45</v>
      </c>
      <c r="U354" s="29">
        <v>10293.23</v>
      </c>
      <c r="V354" s="29">
        <v>501533.87999999995</v>
      </c>
      <c r="W354" s="29">
        <v>338498.43999999994</v>
      </c>
      <c r="X354" s="29">
        <f t="shared" si="193"/>
        <v>2251723.5199999996</v>
      </c>
      <c r="Y354" s="29">
        <f t="shared" si="220"/>
        <v>0</v>
      </c>
      <c r="Z354" s="29">
        <f t="shared" si="225"/>
        <v>2251723.5199999996</v>
      </c>
      <c r="AA354" s="29">
        <f t="shared" si="225"/>
        <v>0</v>
      </c>
      <c r="AB354" s="29">
        <f t="shared" si="225"/>
        <v>0</v>
      </c>
      <c r="AC354" s="31">
        <f t="shared" si="194"/>
        <v>128967.73750203718</v>
      </c>
      <c r="AD354" s="31">
        <f t="shared" si="195"/>
        <v>9624.2432047459715</v>
      </c>
      <c r="AE354" s="31">
        <f t="shared" si="196"/>
        <v>3649.7005462221045</v>
      </c>
      <c r="AF354" s="31">
        <f t="shared" si="197"/>
        <v>7554.5004323833882</v>
      </c>
      <c r="AG354" s="31">
        <f t="shared" si="198"/>
        <v>5959.4761001492643</v>
      </c>
      <c r="AH354" s="31">
        <f t="shared" si="199"/>
        <v>2125.6605859051174</v>
      </c>
      <c r="AI354" s="31">
        <f t="shared" si="200"/>
        <v>8247.4378770450185</v>
      </c>
      <c r="AJ354" s="31">
        <f t="shared" si="201"/>
        <v>123.533354614736</v>
      </c>
      <c r="AK354" s="31">
        <f t="shared" si="202"/>
        <v>503403.41357027326</v>
      </c>
      <c r="AL354" s="31">
        <f t="shared" si="203"/>
        <v>4918.6029387321641</v>
      </c>
      <c r="AM354" s="31">
        <f t="shared" si="204"/>
        <v>239657.13542218957</v>
      </c>
      <c r="AN354" s="31">
        <f t="shared" si="205"/>
        <v>161750.91994837899</v>
      </c>
      <c r="AO354" s="31">
        <f t="shared" si="206"/>
        <v>1075982.3614826768</v>
      </c>
      <c r="AP354" s="29">
        <f t="shared" si="227"/>
        <v>0</v>
      </c>
      <c r="AQ354" s="29">
        <f t="shared" si="227"/>
        <v>1075982.3614826768</v>
      </c>
      <c r="AR354" s="29">
        <f t="shared" si="227"/>
        <v>0</v>
      </c>
      <c r="AS354" s="29">
        <f t="shared" si="222"/>
        <v>0</v>
      </c>
      <c r="AT354" s="31">
        <f t="shared" si="207"/>
        <v>40726.145082541429</v>
      </c>
      <c r="AU354" s="31">
        <f t="shared" si="208"/>
        <v>3039.1967220480742</v>
      </c>
      <c r="AV354" s="31">
        <f t="shared" si="209"/>
        <v>1152.52261404465</v>
      </c>
      <c r="AW354" s="31">
        <f t="shared" si="210"/>
        <v>2385.6019078454246</v>
      </c>
      <c r="AX354" s="31">
        <f t="shared" si="211"/>
        <v>1881.9163069118997</v>
      </c>
      <c r="AY354" s="31">
        <f t="shared" si="212"/>
        <v>671.25285047699901</v>
      </c>
      <c r="AZ354" s="31">
        <f t="shared" si="213"/>
        <v>2604.4215246815288</v>
      </c>
      <c r="BA354" s="31">
        <f t="shared" si="214"/>
        <v>39.01004561309999</v>
      </c>
      <c r="BB354" s="31">
        <f t="shared" si="215"/>
        <v>158967.51275322409</v>
      </c>
      <c r="BC354" s="31">
        <f t="shared" si="216"/>
        <v>1553.2236260487748</v>
      </c>
      <c r="BD354" s="31">
        <f t="shared" si="217"/>
        <v>75680.255049183877</v>
      </c>
      <c r="BE354" s="31">
        <f t="shared" si="218"/>
        <v>51078.599661005683</v>
      </c>
      <c r="BF354" s="31">
        <f t="shared" si="219"/>
        <v>339779.65814362548</v>
      </c>
      <c r="BG354" s="29">
        <f t="shared" si="226"/>
        <v>0</v>
      </c>
      <c r="BH354" s="29">
        <f t="shared" si="226"/>
        <v>339779.65814362548</v>
      </c>
      <c r="BI354" s="29">
        <f t="shared" si="226"/>
        <v>0</v>
      </c>
      <c r="BJ354" s="29">
        <f t="shared" si="226"/>
        <v>0</v>
      </c>
    </row>
    <row r="355" spans="1:62">
      <c r="A355" s="25" t="s">
        <v>85</v>
      </c>
      <c r="B355" s="25" t="s">
        <v>101</v>
      </c>
      <c r="C355" s="25" t="s">
        <v>87</v>
      </c>
      <c r="D355" s="25" t="s">
        <v>112</v>
      </c>
      <c r="E355" s="25" t="s">
        <v>44</v>
      </c>
      <c r="F355" s="25" t="s">
        <v>45</v>
      </c>
      <c r="G355" s="25" t="s">
        <v>348</v>
      </c>
      <c r="H355" s="25" t="s">
        <v>84</v>
      </c>
      <c r="I355" s="25">
        <v>2022</v>
      </c>
      <c r="J355" s="102">
        <v>0.47784834680000005</v>
      </c>
      <c r="K355" s="102">
        <v>0.15089759249999998</v>
      </c>
      <c r="L355" s="29">
        <v>1858740.98</v>
      </c>
      <c r="M355" s="29">
        <v>8100.11</v>
      </c>
      <c r="N355" s="29">
        <v>7378.91</v>
      </c>
      <c r="O355" s="29">
        <v>3586.88</v>
      </c>
      <c r="P355" s="29">
        <v>2118.7800000000002</v>
      </c>
      <c r="Q355" s="29">
        <v>1190.28</v>
      </c>
      <c r="R355" s="29">
        <v>1793119.87</v>
      </c>
      <c r="S355" s="29">
        <v>72114.070000000007</v>
      </c>
      <c r="T355" s="29">
        <v>25247.119999999999</v>
      </c>
      <c r="U355" s="29">
        <v>33799.619999999995</v>
      </c>
      <c r="V355" s="29">
        <v>273717.83999999997</v>
      </c>
      <c r="W355" s="29">
        <v>76041.69</v>
      </c>
      <c r="X355" s="29">
        <f t="shared" si="193"/>
        <v>4155156.15</v>
      </c>
      <c r="Y355" s="29">
        <f t="shared" si="220"/>
        <v>0</v>
      </c>
      <c r="Z355" s="29">
        <f t="shared" si="225"/>
        <v>4155156.15</v>
      </c>
      <c r="AA355" s="29">
        <f t="shared" si="225"/>
        <v>0</v>
      </c>
      <c r="AB355" s="29">
        <f t="shared" si="225"/>
        <v>0</v>
      </c>
      <c r="AC355" s="31">
        <f t="shared" si="194"/>
        <v>888196.30442241195</v>
      </c>
      <c r="AD355" s="31">
        <f t="shared" si="195"/>
        <v>3870.6241723981484</v>
      </c>
      <c r="AE355" s="31">
        <f t="shared" si="196"/>
        <v>3525.9999446859883</v>
      </c>
      <c r="AF355" s="31">
        <f t="shared" si="197"/>
        <v>1713.9846781699841</v>
      </c>
      <c r="AG355" s="31">
        <f t="shared" si="198"/>
        <v>1012.4555202329042</v>
      </c>
      <c r="AH355" s="31">
        <f t="shared" si="199"/>
        <v>568.77333022910409</v>
      </c>
      <c r="AI355" s="31">
        <f t="shared" si="200"/>
        <v>856839.36549373111</v>
      </c>
      <c r="AJ355" s="31">
        <f t="shared" si="201"/>
        <v>34459.589130519482</v>
      </c>
      <c r="AK355" s="31">
        <f t="shared" si="202"/>
        <v>12064.294553461217</v>
      </c>
      <c r="AL355" s="31">
        <f t="shared" si="203"/>
        <v>16151.092539468214</v>
      </c>
      <c r="AM355" s="31">
        <f t="shared" si="204"/>
        <v>130795.6173336669</v>
      </c>
      <c r="AN355" s="31">
        <f t="shared" si="205"/>
        <v>36336.395854378097</v>
      </c>
      <c r="AO355" s="31">
        <f t="shared" si="206"/>
        <v>1985534.4969733532</v>
      </c>
      <c r="AP355" s="29">
        <f t="shared" si="227"/>
        <v>0</v>
      </c>
      <c r="AQ355" s="29">
        <f t="shared" si="227"/>
        <v>1985534.4969733532</v>
      </c>
      <c r="AR355" s="29">
        <f t="shared" si="227"/>
        <v>0</v>
      </c>
      <c r="AS355" s="29">
        <f t="shared" si="222"/>
        <v>0</v>
      </c>
      <c r="AT355" s="31">
        <f t="shared" si="207"/>
        <v>280479.53896309063</v>
      </c>
      <c r="AU355" s="31">
        <f t="shared" si="208"/>
        <v>1222.2870979851748</v>
      </c>
      <c r="AV355" s="31">
        <f t="shared" si="209"/>
        <v>1113.4597542741749</v>
      </c>
      <c r="AW355" s="31">
        <f t="shared" si="210"/>
        <v>541.25155658639994</v>
      </c>
      <c r="AX355" s="31">
        <f t="shared" si="211"/>
        <v>319.71880103715</v>
      </c>
      <c r="AY355" s="31">
        <f t="shared" si="212"/>
        <v>179.61038640089998</v>
      </c>
      <c r="AZ355" s="31">
        <f t="shared" si="213"/>
        <v>270577.47144691297</v>
      </c>
      <c r="BA355" s="31">
        <f t="shared" si="214"/>
        <v>10881.839548376474</v>
      </c>
      <c r="BB355" s="31">
        <f t="shared" si="215"/>
        <v>3809.7296255585993</v>
      </c>
      <c r="BC355" s="31">
        <f t="shared" si="216"/>
        <v>5100.2812854148488</v>
      </c>
      <c r="BD355" s="31">
        <f t="shared" si="217"/>
        <v>41303.363080300187</v>
      </c>
      <c r="BE355" s="31">
        <f t="shared" si="218"/>
        <v>11474.507950631323</v>
      </c>
      <c r="BF355" s="31">
        <f t="shared" si="219"/>
        <v>627003.05949656875</v>
      </c>
      <c r="BG355" s="29">
        <f t="shared" si="226"/>
        <v>0</v>
      </c>
      <c r="BH355" s="29">
        <f t="shared" si="226"/>
        <v>627003.05949656875</v>
      </c>
      <c r="BI355" s="29">
        <f t="shared" si="226"/>
        <v>0</v>
      </c>
      <c r="BJ355" s="29">
        <f t="shared" si="226"/>
        <v>0</v>
      </c>
    </row>
    <row r="356" spans="1:62">
      <c r="A356" s="25" t="s">
        <v>120</v>
      </c>
      <c r="B356" s="25" t="s">
        <v>121</v>
      </c>
      <c r="C356" s="25" t="s">
        <v>87</v>
      </c>
      <c r="D356" s="25" t="s">
        <v>122</v>
      </c>
      <c r="E356" s="25" t="s">
        <v>42</v>
      </c>
      <c r="F356" s="25" t="s">
        <v>43</v>
      </c>
      <c r="G356" s="25" t="s">
        <v>61</v>
      </c>
      <c r="H356" s="25" t="s">
        <v>61</v>
      </c>
      <c r="I356" s="25">
        <v>2022</v>
      </c>
      <c r="J356" s="102">
        <v>1</v>
      </c>
      <c r="K356" s="102">
        <v>0</v>
      </c>
      <c r="L356" s="29">
        <v>0</v>
      </c>
      <c r="M356" s="29">
        <v>2230.88</v>
      </c>
      <c r="N356" s="29">
        <v>580.25</v>
      </c>
      <c r="O356" s="29">
        <v>0</v>
      </c>
      <c r="P356" s="29">
        <v>0</v>
      </c>
      <c r="Q356" s="29">
        <v>0</v>
      </c>
      <c r="R356" s="29">
        <v>0</v>
      </c>
      <c r="S356" s="29">
        <v>0</v>
      </c>
      <c r="T356" s="29">
        <v>0</v>
      </c>
      <c r="U356" s="29">
        <v>0</v>
      </c>
      <c r="V356" s="29">
        <v>0</v>
      </c>
      <c r="W356" s="29">
        <v>0</v>
      </c>
      <c r="X356" s="29">
        <f t="shared" si="193"/>
        <v>2811.13</v>
      </c>
      <c r="Y356" s="29">
        <f t="shared" si="220"/>
        <v>0</v>
      </c>
      <c r="Z356" s="29">
        <f t="shared" si="225"/>
        <v>2811.13</v>
      </c>
      <c r="AA356" s="29">
        <f t="shared" si="225"/>
        <v>0</v>
      </c>
      <c r="AB356" s="29">
        <f t="shared" si="225"/>
        <v>0</v>
      </c>
      <c r="AC356" s="31">
        <f t="shared" si="194"/>
        <v>0</v>
      </c>
      <c r="AD356" s="31">
        <f t="shared" si="195"/>
        <v>2230.88</v>
      </c>
      <c r="AE356" s="31">
        <f t="shared" si="196"/>
        <v>580.25</v>
      </c>
      <c r="AF356" s="31">
        <f t="shared" si="197"/>
        <v>0</v>
      </c>
      <c r="AG356" s="31">
        <f t="shared" si="198"/>
        <v>0</v>
      </c>
      <c r="AH356" s="31">
        <f t="shared" si="199"/>
        <v>0</v>
      </c>
      <c r="AI356" s="31">
        <f t="shared" si="200"/>
        <v>0</v>
      </c>
      <c r="AJ356" s="31">
        <f t="shared" si="201"/>
        <v>0</v>
      </c>
      <c r="AK356" s="31">
        <f t="shared" si="202"/>
        <v>0</v>
      </c>
      <c r="AL356" s="31">
        <f t="shared" si="203"/>
        <v>0</v>
      </c>
      <c r="AM356" s="31">
        <f t="shared" si="204"/>
        <v>0</v>
      </c>
      <c r="AN356" s="31">
        <f t="shared" si="205"/>
        <v>0</v>
      </c>
      <c r="AO356" s="31">
        <f t="shared" si="206"/>
        <v>2811.13</v>
      </c>
      <c r="AP356" s="29">
        <f t="shared" si="227"/>
        <v>0</v>
      </c>
      <c r="AQ356" s="29">
        <f t="shared" si="227"/>
        <v>2811.13</v>
      </c>
      <c r="AR356" s="29">
        <f t="shared" si="227"/>
        <v>0</v>
      </c>
      <c r="AS356" s="29">
        <f t="shared" si="222"/>
        <v>0</v>
      </c>
      <c r="AT356" s="31">
        <f t="shared" si="207"/>
        <v>0</v>
      </c>
      <c r="AU356" s="31">
        <f t="shared" si="208"/>
        <v>0</v>
      </c>
      <c r="AV356" s="31">
        <f t="shared" si="209"/>
        <v>0</v>
      </c>
      <c r="AW356" s="31">
        <f t="shared" si="210"/>
        <v>0</v>
      </c>
      <c r="AX356" s="31">
        <f t="shared" si="211"/>
        <v>0</v>
      </c>
      <c r="AY356" s="31">
        <f t="shared" si="212"/>
        <v>0</v>
      </c>
      <c r="AZ356" s="31">
        <f t="shared" si="213"/>
        <v>0</v>
      </c>
      <c r="BA356" s="31">
        <f t="shared" si="214"/>
        <v>0</v>
      </c>
      <c r="BB356" s="31">
        <f t="shared" si="215"/>
        <v>0</v>
      </c>
      <c r="BC356" s="31">
        <f t="shared" si="216"/>
        <v>0</v>
      </c>
      <c r="BD356" s="31">
        <f t="shared" si="217"/>
        <v>0</v>
      </c>
      <c r="BE356" s="31">
        <f t="shared" si="218"/>
        <v>0</v>
      </c>
      <c r="BF356" s="31">
        <f t="shared" si="219"/>
        <v>0</v>
      </c>
      <c r="BG356" s="29">
        <f t="shared" si="226"/>
        <v>0</v>
      </c>
      <c r="BH356" s="29">
        <f t="shared" si="226"/>
        <v>0</v>
      </c>
      <c r="BI356" s="29">
        <f t="shared" si="226"/>
        <v>0</v>
      </c>
      <c r="BJ356" s="29">
        <f t="shared" si="226"/>
        <v>0</v>
      </c>
    </row>
    <row r="357" spans="1:62">
      <c r="A357" s="25" t="s">
        <v>120</v>
      </c>
      <c r="B357" s="25" t="s">
        <v>121</v>
      </c>
      <c r="C357" s="25" t="s">
        <v>87</v>
      </c>
      <c r="D357" s="25" t="s">
        <v>122</v>
      </c>
      <c r="E357" s="25" t="s">
        <v>42</v>
      </c>
      <c r="F357" s="25" t="s">
        <v>46</v>
      </c>
      <c r="G357" s="25" t="s">
        <v>54</v>
      </c>
      <c r="H357" s="25" t="s">
        <v>54</v>
      </c>
      <c r="I357" s="25">
        <v>2022</v>
      </c>
      <c r="J357" s="102">
        <v>0.68266000000000004</v>
      </c>
      <c r="K357" s="102">
        <v>0</v>
      </c>
      <c r="L357" s="29">
        <v>0</v>
      </c>
      <c r="M357" s="29">
        <v>0</v>
      </c>
      <c r="N357" s="29">
        <v>2497</v>
      </c>
      <c r="O357" s="29">
        <v>174.26</v>
      </c>
      <c r="P357" s="29">
        <v>193.4</v>
      </c>
      <c r="Q357" s="29">
        <v>58.12</v>
      </c>
      <c r="R357" s="29">
        <v>32.799999999999997</v>
      </c>
      <c r="S357" s="29">
        <v>4.09</v>
      </c>
      <c r="T357" s="29">
        <v>0</v>
      </c>
      <c r="U357" s="29">
        <v>0</v>
      </c>
      <c r="V357" s="29">
        <v>0</v>
      </c>
      <c r="W357" s="29">
        <v>0</v>
      </c>
      <c r="X357" s="29">
        <f t="shared" si="193"/>
        <v>2959.6700000000005</v>
      </c>
      <c r="Y357" s="29">
        <f t="shared" si="220"/>
        <v>0</v>
      </c>
      <c r="Z357" s="29">
        <f t="shared" si="225"/>
        <v>2959.6700000000005</v>
      </c>
      <c r="AA357" s="29">
        <f t="shared" si="225"/>
        <v>0</v>
      </c>
      <c r="AB357" s="29">
        <f t="shared" si="225"/>
        <v>0</v>
      </c>
      <c r="AC357" s="31">
        <f t="shared" si="194"/>
        <v>0</v>
      </c>
      <c r="AD357" s="31">
        <f t="shared" si="195"/>
        <v>0</v>
      </c>
      <c r="AE357" s="31">
        <f t="shared" si="196"/>
        <v>1704.60202</v>
      </c>
      <c r="AF357" s="31">
        <f t="shared" si="197"/>
        <v>118.9603316</v>
      </c>
      <c r="AG357" s="31">
        <f t="shared" si="198"/>
        <v>132.02644400000003</v>
      </c>
      <c r="AH357" s="31">
        <f t="shared" si="199"/>
        <v>39.676199199999999</v>
      </c>
      <c r="AI357" s="31">
        <f t="shared" si="200"/>
        <v>22.391248000000001</v>
      </c>
      <c r="AJ357" s="31">
        <f t="shared" si="201"/>
        <v>2.7920794</v>
      </c>
      <c r="AK357" s="31">
        <f t="shared" si="202"/>
        <v>0</v>
      </c>
      <c r="AL357" s="31">
        <f t="shared" si="203"/>
        <v>0</v>
      </c>
      <c r="AM357" s="31">
        <f t="shared" si="204"/>
        <v>0</v>
      </c>
      <c r="AN357" s="31">
        <f t="shared" si="205"/>
        <v>0</v>
      </c>
      <c r="AO357" s="31">
        <f t="shared" si="206"/>
        <v>2020.4483221999999</v>
      </c>
      <c r="AP357" s="29">
        <f t="shared" si="227"/>
        <v>0</v>
      </c>
      <c r="AQ357" s="29">
        <f t="shared" si="227"/>
        <v>2020.4483221999999</v>
      </c>
      <c r="AR357" s="29">
        <f t="shared" si="227"/>
        <v>0</v>
      </c>
      <c r="AS357" s="29">
        <f t="shared" si="222"/>
        <v>0</v>
      </c>
      <c r="AT357" s="31">
        <f t="shared" si="207"/>
        <v>0</v>
      </c>
      <c r="AU357" s="31">
        <f t="shared" si="208"/>
        <v>0</v>
      </c>
      <c r="AV357" s="31">
        <f t="shared" si="209"/>
        <v>0</v>
      </c>
      <c r="AW357" s="31">
        <f t="shared" si="210"/>
        <v>0</v>
      </c>
      <c r="AX357" s="31">
        <f t="shared" si="211"/>
        <v>0</v>
      </c>
      <c r="AY357" s="31">
        <f t="shared" si="212"/>
        <v>0</v>
      </c>
      <c r="AZ357" s="31">
        <f t="shared" si="213"/>
        <v>0</v>
      </c>
      <c r="BA357" s="31">
        <f t="shared" si="214"/>
        <v>0</v>
      </c>
      <c r="BB357" s="31">
        <f t="shared" si="215"/>
        <v>0</v>
      </c>
      <c r="BC357" s="31">
        <f t="shared" si="216"/>
        <v>0</v>
      </c>
      <c r="BD357" s="31">
        <f t="shared" si="217"/>
        <v>0</v>
      </c>
      <c r="BE357" s="31">
        <f t="shared" si="218"/>
        <v>0</v>
      </c>
      <c r="BF357" s="31">
        <f t="shared" si="219"/>
        <v>0</v>
      </c>
      <c r="BG357" s="29">
        <f t="shared" si="226"/>
        <v>0</v>
      </c>
      <c r="BH357" s="29">
        <f t="shared" si="226"/>
        <v>0</v>
      </c>
      <c r="BI357" s="29">
        <f t="shared" si="226"/>
        <v>0</v>
      </c>
      <c r="BJ357" s="29">
        <f t="shared" si="226"/>
        <v>0</v>
      </c>
    </row>
    <row r="358" spans="1:62">
      <c r="A358" s="25" t="s">
        <v>120</v>
      </c>
      <c r="B358" s="25" t="s">
        <v>121</v>
      </c>
      <c r="C358" s="25" t="s">
        <v>87</v>
      </c>
      <c r="D358" s="25" t="s">
        <v>122</v>
      </c>
      <c r="E358" s="25" t="s">
        <v>42</v>
      </c>
      <c r="F358" s="25" t="s">
        <v>46</v>
      </c>
      <c r="G358" s="25" t="s">
        <v>55</v>
      </c>
      <c r="H358" s="25" t="s">
        <v>55</v>
      </c>
      <c r="I358" s="25">
        <v>2022</v>
      </c>
      <c r="J358" s="102">
        <v>0.65539999999999998</v>
      </c>
      <c r="K358" s="102">
        <v>0</v>
      </c>
      <c r="L358" s="29">
        <v>0</v>
      </c>
      <c r="M358" s="29">
        <v>7326.24</v>
      </c>
      <c r="N358" s="29">
        <v>1996.46</v>
      </c>
      <c r="O358" s="29">
        <v>130.01999999999998</v>
      </c>
      <c r="P358" s="29">
        <v>0</v>
      </c>
      <c r="Q358" s="29">
        <v>0</v>
      </c>
      <c r="R358" s="29">
        <v>0</v>
      </c>
      <c r="S358" s="29">
        <v>0</v>
      </c>
      <c r="T358" s="29">
        <v>0</v>
      </c>
      <c r="U358" s="29">
        <v>0</v>
      </c>
      <c r="V358" s="29">
        <v>0</v>
      </c>
      <c r="W358" s="29">
        <v>0</v>
      </c>
      <c r="X358" s="29">
        <f t="shared" si="193"/>
        <v>9452.7200000000012</v>
      </c>
      <c r="Y358" s="29">
        <f t="shared" si="220"/>
        <v>0</v>
      </c>
      <c r="Z358" s="29">
        <f t="shared" si="225"/>
        <v>9452.7200000000012</v>
      </c>
      <c r="AA358" s="29">
        <f t="shared" si="225"/>
        <v>0</v>
      </c>
      <c r="AB358" s="29">
        <f t="shared" si="225"/>
        <v>0</v>
      </c>
      <c r="AC358" s="31">
        <f t="shared" si="194"/>
        <v>0</v>
      </c>
      <c r="AD358" s="31">
        <f t="shared" si="195"/>
        <v>4801.6176959999993</v>
      </c>
      <c r="AE358" s="31">
        <f t="shared" si="196"/>
        <v>1308.4798840000001</v>
      </c>
      <c r="AF358" s="31">
        <f t="shared" si="197"/>
        <v>85.215107999999987</v>
      </c>
      <c r="AG358" s="31">
        <f t="shared" si="198"/>
        <v>0</v>
      </c>
      <c r="AH358" s="31">
        <f t="shared" si="199"/>
        <v>0</v>
      </c>
      <c r="AI358" s="31">
        <f t="shared" si="200"/>
        <v>0</v>
      </c>
      <c r="AJ358" s="31">
        <f t="shared" si="201"/>
        <v>0</v>
      </c>
      <c r="AK358" s="31">
        <f t="shared" si="202"/>
        <v>0</v>
      </c>
      <c r="AL358" s="31">
        <f t="shared" si="203"/>
        <v>0</v>
      </c>
      <c r="AM358" s="31">
        <f t="shared" si="204"/>
        <v>0</v>
      </c>
      <c r="AN358" s="31">
        <f t="shared" si="205"/>
        <v>0</v>
      </c>
      <c r="AO358" s="31">
        <f t="shared" si="206"/>
        <v>6195.312688</v>
      </c>
      <c r="AP358" s="29">
        <f t="shared" si="227"/>
        <v>0</v>
      </c>
      <c r="AQ358" s="29">
        <f t="shared" si="227"/>
        <v>6195.312688</v>
      </c>
      <c r="AR358" s="29">
        <f t="shared" si="227"/>
        <v>0</v>
      </c>
      <c r="AS358" s="29">
        <f t="shared" si="222"/>
        <v>0</v>
      </c>
      <c r="AT358" s="31">
        <f t="shared" si="207"/>
        <v>0</v>
      </c>
      <c r="AU358" s="31">
        <f t="shared" si="208"/>
        <v>0</v>
      </c>
      <c r="AV358" s="31">
        <f t="shared" si="209"/>
        <v>0</v>
      </c>
      <c r="AW358" s="31">
        <f t="shared" si="210"/>
        <v>0</v>
      </c>
      <c r="AX358" s="31">
        <f t="shared" si="211"/>
        <v>0</v>
      </c>
      <c r="AY358" s="31">
        <f t="shared" si="212"/>
        <v>0</v>
      </c>
      <c r="AZ358" s="31">
        <f t="shared" si="213"/>
        <v>0</v>
      </c>
      <c r="BA358" s="31">
        <f t="shared" si="214"/>
        <v>0</v>
      </c>
      <c r="BB358" s="31">
        <f t="shared" si="215"/>
        <v>0</v>
      </c>
      <c r="BC358" s="31">
        <f t="shared" si="216"/>
        <v>0</v>
      </c>
      <c r="BD358" s="31">
        <f t="shared" si="217"/>
        <v>0</v>
      </c>
      <c r="BE358" s="31">
        <f t="shared" si="218"/>
        <v>0</v>
      </c>
      <c r="BF358" s="31">
        <f t="shared" si="219"/>
        <v>0</v>
      </c>
      <c r="BG358" s="29">
        <f t="shared" si="226"/>
        <v>0</v>
      </c>
      <c r="BH358" s="29">
        <f t="shared" si="226"/>
        <v>0</v>
      </c>
      <c r="BI358" s="29">
        <f t="shared" si="226"/>
        <v>0</v>
      </c>
      <c r="BJ358" s="29">
        <f t="shared" si="226"/>
        <v>0</v>
      </c>
    </row>
    <row r="359" spans="1:62">
      <c r="A359" s="25" t="s">
        <v>120</v>
      </c>
      <c r="B359" s="25" t="s">
        <v>121</v>
      </c>
      <c r="C359" s="25" t="s">
        <v>87</v>
      </c>
      <c r="D359" s="25" t="s">
        <v>122</v>
      </c>
      <c r="E359" s="25" t="s">
        <v>44</v>
      </c>
      <c r="F359" s="25" t="s">
        <v>45</v>
      </c>
      <c r="G359" s="25" t="s">
        <v>54</v>
      </c>
      <c r="H359" s="25" t="s">
        <v>54</v>
      </c>
      <c r="I359" s="25">
        <v>2022</v>
      </c>
      <c r="J359" s="102">
        <v>0.47784834680000005</v>
      </c>
      <c r="K359" s="102">
        <v>0.15089759249999998</v>
      </c>
      <c r="L359" s="29">
        <v>2545.9699999999866</v>
      </c>
      <c r="M359" s="29">
        <v>2805.86</v>
      </c>
      <c r="N359" s="29">
        <v>5536.07</v>
      </c>
      <c r="O359" s="29">
        <v>9041.25</v>
      </c>
      <c r="P359" s="29">
        <v>3015.6</v>
      </c>
      <c r="Q359" s="29">
        <v>1771.86</v>
      </c>
      <c r="R359" s="29">
        <v>2366.56</v>
      </c>
      <c r="S359" s="29">
        <v>3265.68</v>
      </c>
      <c r="T359" s="29">
        <v>554.72</v>
      </c>
      <c r="U359" s="29">
        <v>-5066.91</v>
      </c>
      <c r="V359" s="29">
        <v>0</v>
      </c>
      <c r="W359" s="29">
        <v>0</v>
      </c>
      <c r="X359" s="29">
        <f t="shared" si="193"/>
        <v>25836.659999999989</v>
      </c>
      <c r="Y359" s="29">
        <f t="shared" si="220"/>
        <v>0</v>
      </c>
      <c r="Z359" s="29">
        <f t="shared" si="225"/>
        <v>25836.659999999989</v>
      </c>
      <c r="AA359" s="29">
        <f t="shared" si="225"/>
        <v>0</v>
      </c>
      <c r="AB359" s="29">
        <f t="shared" si="225"/>
        <v>0</v>
      </c>
      <c r="AC359" s="31">
        <f t="shared" si="194"/>
        <v>1216.5875555023897</v>
      </c>
      <c r="AD359" s="31">
        <f t="shared" si="195"/>
        <v>1340.7755623522482</v>
      </c>
      <c r="AE359" s="31">
        <f t="shared" si="196"/>
        <v>2645.401897269076</v>
      </c>
      <c r="AF359" s="31">
        <f t="shared" si="197"/>
        <v>4320.3463655055002</v>
      </c>
      <c r="AG359" s="31">
        <f t="shared" si="198"/>
        <v>1440.9994746100801</v>
      </c>
      <c r="AH359" s="31">
        <f t="shared" si="199"/>
        <v>846.68037176104804</v>
      </c>
      <c r="AI359" s="31">
        <f t="shared" si="200"/>
        <v>1130.8567836030081</v>
      </c>
      <c r="AJ359" s="31">
        <f t="shared" si="201"/>
        <v>1560.4997891778241</v>
      </c>
      <c r="AK359" s="31">
        <f t="shared" si="202"/>
        <v>265.07203493689605</v>
      </c>
      <c r="AL359" s="31">
        <f t="shared" si="203"/>
        <v>-2421.2145668843882</v>
      </c>
      <c r="AM359" s="31">
        <f t="shared" si="204"/>
        <v>0</v>
      </c>
      <c r="AN359" s="31">
        <f t="shared" si="205"/>
        <v>0</v>
      </c>
      <c r="AO359" s="31">
        <f t="shared" si="206"/>
        <v>12346.005267833683</v>
      </c>
      <c r="AP359" s="29">
        <f t="shared" si="227"/>
        <v>0</v>
      </c>
      <c r="AQ359" s="29">
        <f t="shared" si="227"/>
        <v>12346.005267833683</v>
      </c>
      <c r="AR359" s="29">
        <f t="shared" si="227"/>
        <v>0</v>
      </c>
      <c r="AS359" s="29">
        <f t="shared" si="222"/>
        <v>0</v>
      </c>
      <c r="AT359" s="31">
        <f t="shared" si="207"/>
        <v>384.18074357722293</v>
      </c>
      <c r="AU359" s="31">
        <f t="shared" si="208"/>
        <v>423.39751889204996</v>
      </c>
      <c r="AV359" s="31">
        <f t="shared" si="209"/>
        <v>835.37963491147491</v>
      </c>
      <c r="AW359" s="31">
        <f t="shared" si="210"/>
        <v>1364.3028581906249</v>
      </c>
      <c r="AX359" s="31">
        <f t="shared" si="211"/>
        <v>455.04677994299993</v>
      </c>
      <c r="AY359" s="31">
        <f t="shared" si="212"/>
        <v>267.36940824704993</v>
      </c>
      <c r="AZ359" s="31">
        <f t="shared" si="213"/>
        <v>357.10820650679995</v>
      </c>
      <c r="BA359" s="31">
        <f t="shared" si="214"/>
        <v>492.78324987539992</v>
      </c>
      <c r="BB359" s="31">
        <f t="shared" si="215"/>
        <v>83.70591251159999</v>
      </c>
      <c r="BC359" s="31">
        <f t="shared" si="216"/>
        <v>-764.5845204141749</v>
      </c>
      <c r="BD359" s="31">
        <f t="shared" si="217"/>
        <v>0</v>
      </c>
      <c r="BE359" s="31">
        <f t="shared" si="218"/>
        <v>0</v>
      </c>
      <c r="BF359" s="31">
        <f t="shared" si="219"/>
        <v>3898.6897922410481</v>
      </c>
      <c r="BG359" s="29">
        <f t="shared" si="226"/>
        <v>0</v>
      </c>
      <c r="BH359" s="29">
        <f t="shared" si="226"/>
        <v>3898.6897922410481</v>
      </c>
      <c r="BI359" s="29">
        <f t="shared" si="226"/>
        <v>0</v>
      </c>
      <c r="BJ359" s="29">
        <f t="shared" si="226"/>
        <v>0</v>
      </c>
    </row>
    <row r="360" spans="1:62">
      <c r="A360" s="25" t="s">
        <v>120</v>
      </c>
      <c r="B360" s="25" t="s">
        <v>121</v>
      </c>
      <c r="C360" s="25" t="s">
        <v>87</v>
      </c>
      <c r="D360" s="25" t="s">
        <v>122</v>
      </c>
      <c r="E360" s="25" t="s">
        <v>42</v>
      </c>
      <c r="F360" s="25" t="s">
        <v>46</v>
      </c>
      <c r="G360" s="25" t="s">
        <v>90</v>
      </c>
      <c r="H360" s="25" t="s">
        <v>90</v>
      </c>
      <c r="I360" s="25">
        <v>2022</v>
      </c>
      <c r="J360" s="102">
        <v>0.68266000000000004</v>
      </c>
      <c r="K360" s="102">
        <v>0</v>
      </c>
      <c r="L360" s="29">
        <v>0</v>
      </c>
      <c r="M360" s="29">
        <v>0</v>
      </c>
      <c r="N360" s="29">
        <v>119694.01999999999</v>
      </c>
      <c r="O360" s="29">
        <v>5713.16</v>
      </c>
      <c r="P360" s="29">
        <v>9088.75</v>
      </c>
      <c r="Q360" s="29">
        <v>67085.23</v>
      </c>
      <c r="R360" s="29">
        <v>397.02</v>
      </c>
      <c r="S360" s="29">
        <v>41.050000000000004</v>
      </c>
      <c r="T360" s="29">
        <v>0</v>
      </c>
      <c r="U360" s="29">
        <v>0</v>
      </c>
      <c r="V360" s="29">
        <v>0</v>
      </c>
      <c r="W360" s="29">
        <v>0</v>
      </c>
      <c r="X360" s="29">
        <f t="shared" si="193"/>
        <v>202019.22999999995</v>
      </c>
      <c r="Y360" s="29">
        <f t="shared" si="220"/>
        <v>0</v>
      </c>
      <c r="Z360" s="29">
        <f t="shared" si="225"/>
        <v>202019.22999999995</v>
      </c>
      <c r="AA360" s="29">
        <f t="shared" si="225"/>
        <v>0</v>
      </c>
      <c r="AB360" s="29">
        <f t="shared" si="225"/>
        <v>0</v>
      </c>
      <c r="AC360" s="31">
        <f t="shared" si="194"/>
        <v>0</v>
      </c>
      <c r="AD360" s="31">
        <f t="shared" si="195"/>
        <v>0</v>
      </c>
      <c r="AE360" s="31">
        <f t="shared" si="196"/>
        <v>81710.319693199999</v>
      </c>
      <c r="AF360" s="31">
        <f t="shared" si="197"/>
        <v>3900.1458056000001</v>
      </c>
      <c r="AG360" s="31">
        <f t="shared" si="198"/>
        <v>6204.5260750000007</v>
      </c>
      <c r="AH360" s="31">
        <f t="shared" si="199"/>
        <v>45796.403111799998</v>
      </c>
      <c r="AI360" s="31">
        <f t="shared" si="200"/>
        <v>271.02967319999999</v>
      </c>
      <c r="AJ360" s="31">
        <f t="shared" si="201"/>
        <v>28.023193000000006</v>
      </c>
      <c r="AK360" s="31">
        <f t="shared" si="202"/>
        <v>0</v>
      </c>
      <c r="AL360" s="31">
        <f t="shared" si="203"/>
        <v>0</v>
      </c>
      <c r="AM360" s="31">
        <f t="shared" si="204"/>
        <v>0</v>
      </c>
      <c r="AN360" s="31">
        <f t="shared" si="205"/>
        <v>0</v>
      </c>
      <c r="AO360" s="31">
        <f t="shared" si="206"/>
        <v>137910.44755180003</v>
      </c>
      <c r="AP360" s="29">
        <f t="shared" si="227"/>
        <v>0</v>
      </c>
      <c r="AQ360" s="29">
        <f t="shared" si="227"/>
        <v>137910.44755180003</v>
      </c>
      <c r="AR360" s="29">
        <f t="shared" si="227"/>
        <v>0</v>
      </c>
      <c r="AS360" s="29">
        <f t="shared" si="222"/>
        <v>0</v>
      </c>
      <c r="AT360" s="31">
        <f t="shared" si="207"/>
        <v>0</v>
      </c>
      <c r="AU360" s="31">
        <f t="shared" si="208"/>
        <v>0</v>
      </c>
      <c r="AV360" s="31">
        <f t="shared" si="209"/>
        <v>0</v>
      </c>
      <c r="AW360" s="31">
        <f t="shared" si="210"/>
        <v>0</v>
      </c>
      <c r="AX360" s="31">
        <f t="shared" si="211"/>
        <v>0</v>
      </c>
      <c r="AY360" s="31">
        <f t="shared" si="212"/>
        <v>0</v>
      </c>
      <c r="AZ360" s="31">
        <f t="shared" si="213"/>
        <v>0</v>
      </c>
      <c r="BA360" s="31">
        <f t="shared" si="214"/>
        <v>0</v>
      </c>
      <c r="BB360" s="31">
        <f t="shared" si="215"/>
        <v>0</v>
      </c>
      <c r="BC360" s="31">
        <f t="shared" si="216"/>
        <v>0</v>
      </c>
      <c r="BD360" s="31">
        <f t="shared" si="217"/>
        <v>0</v>
      </c>
      <c r="BE360" s="31">
        <f t="shared" si="218"/>
        <v>0</v>
      </c>
      <c r="BF360" s="31">
        <f t="shared" si="219"/>
        <v>0</v>
      </c>
      <c r="BG360" s="29">
        <f t="shared" si="226"/>
        <v>0</v>
      </c>
      <c r="BH360" s="29">
        <f t="shared" si="226"/>
        <v>0</v>
      </c>
      <c r="BI360" s="29">
        <f t="shared" si="226"/>
        <v>0</v>
      </c>
      <c r="BJ360" s="29">
        <f t="shared" si="226"/>
        <v>0</v>
      </c>
    </row>
    <row r="361" spans="1:62">
      <c r="A361" s="25" t="s">
        <v>120</v>
      </c>
      <c r="B361" s="25" t="s">
        <v>121</v>
      </c>
      <c r="C361" s="25" t="s">
        <v>87</v>
      </c>
      <c r="D361" s="25" t="s">
        <v>122</v>
      </c>
      <c r="E361" s="25" t="s">
        <v>42</v>
      </c>
      <c r="F361" s="25" t="s">
        <v>46</v>
      </c>
      <c r="G361" s="25" t="s">
        <v>301</v>
      </c>
      <c r="H361" s="25" t="s">
        <v>84</v>
      </c>
      <c r="I361" s="25">
        <v>2022</v>
      </c>
      <c r="J361" s="102">
        <v>0.68266000000000004</v>
      </c>
      <c r="K361" s="102">
        <v>0</v>
      </c>
      <c r="L361" s="29">
        <v>0</v>
      </c>
      <c r="M361" s="29">
        <v>0</v>
      </c>
      <c r="N361" s="29">
        <v>9352658.9800000004</v>
      </c>
      <c r="O361" s="29">
        <v>477375.19</v>
      </c>
      <c r="P361" s="29">
        <v>404808.49999999994</v>
      </c>
      <c r="Q361" s="29">
        <v>201324.49000000002</v>
      </c>
      <c r="R361" s="29">
        <v>142402.97</v>
      </c>
      <c r="S361" s="29">
        <v>8562.07</v>
      </c>
      <c r="T361" s="29">
        <v>7959.6</v>
      </c>
      <c r="U361" s="29">
        <v>0</v>
      </c>
      <c r="V361" s="29">
        <v>0</v>
      </c>
      <c r="W361" s="29">
        <v>0</v>
      </c>
      <c r="X361" s="29">
        <f t="shared" si="193"/>
        <v>10595091.800000001</v>
      </c>
      <c r="Y361" s="29">
        <f t="shared" si="220"/>
        <v>0</v>
      </c>
      <c r="Z361" s="29">
        <f t="shared" si="225"/>
        <v>10595091.800000001</v>
      </c>
      <c r="AA361" s="29">
        <f t="shared" si="225"/>
        <v>0</v>
      </c>
      <c r="AB361" s="29">
        <f t="shared" si="225"/>
        <v>0</v>
      </c>
      <c r="AC361" s="31">
        <f t="shared" si="194"/>
        <v>0</v>
      </c>
      <c r="AD361" s="31">
        <f t="shared" si="195"/>
        <v>0</v>
      </c>
      <c r="AE361" s="31">
        <f t="shared" si="196"/>
        <v>6384686.1792868003</v>
      </c>
      <c r="AF361" s="31">
        <f t="shared" si="197"/>
        <v>325884.94720540004</v>
      </c>
      <c r="AG361" s="31">
        <f t="shared" si="198"/>
        <v>276346.57061</v>
      </c>
      <c r="AH361" s="31">
        <f t="shared" si="199"/>
        <v>137436.17634340003</v>
      </c>
      <c r="AI361" s="31">
        <f t="shared" si="200"/>
        <v>97212.811500200012</v>
      </c>
      <c r="AJ361" s="31">
        <f t="shared" si="201"/>
        <v>5844.9827062000004</v>
      </c>
      <c r="AK361" s="31">
        <f t="shared" si="202"/>
        <v>5433.7005360000003</v>
      </c>
      <c r="AL361" s="31">
        <f t="shared" si="203"/>
        <v>0</v>
      </c>
      <c r="AM361" s="31">
        <f t="shared" si="204"/>
        <v>0</v>
      </c>
      <c r="AN361" s="31">
        <f t="shared" si="205"/>
        <v>0</v>
      </c>
      <c r="AO361" s="31">
        <f t="shared" si="206"/>
        <v>7232845.3681880003</v>
      </c>
      <c r="AP361" s="29">
        <f t="shared" si="227"/>
        <v>0</v>
      </c>
      <c r="AQ361" s="29">
        <f t="shared" si="227"/>
        <v>7232845.3681880003</v>
      </c>
      <c r="AR361" s="29">
        <f t="shared" si="227"/>
        <v>0</v>
      </c>
      <c r="AS361" s="29">
        <f t="shared" si="222"/>
        <v>0</v>
      </c>
      <c r="AT361" s="31">
        <f t="shared" si="207"/>
        <v>0</v>
      </c>
      <c r="AU361" s="31">
        <f t="shared" si="208"/>
        <v>0</v>
      </c>
      <c r="AV361" s="31">
        <f t="shared" si="209"/>
        <v>0</v>
      </c>
      <c r="AW361" s="31">
        <f t="shared" si="210"/>
        <v>0</v>
      </c>
      <c r="AX361" s="31">
        <f t="shared" si="211"/>
        <v>0</v>
      </c>
      <c r="AY361" s="31">
        <f t="shared" si="212"/>
        <v>0</v>
      </c>
      <c r="AZ361" s="31">
        <f t="shared" si="213"/>
        <v>0</v>
      </c>
      <c r="BA361" s="31">
        <f t="shared" si="214"/>
        <v>0</v>
      </c>
      <c r="BB361" s="31">
        <f t="shared" si="215"/>
        <v>0</v>
      </c>
      <c r="BC361" s="31">
        <f t="shared" si="216"/>
        <v>0</v>
      </c>
      <c r="BD361" s="31">
        <f t="shared" si="217"/>
        <v>0</v>
      </c>
      <c r="BE361" s="31">
        <f t="shared" si="218"/>
        <v>0</v>
      </c>
      <c r="BF361" s="31">
        <f t="shared" si="219"/>
        <v>0</v>
      </c>
      <c r="BG361" s="29">
        <f t="shared" si="226"/>
        <v>0</v>
      </c>
      <c r="BH361" s="29">
        <f t="shared" si="226"/>
        <v>0</v>
      </c>
      <c r="BI361" s="29">
        <f t="shared" si="226"/>
        <v>0</v>
      </c>
      <c r="BJ361" s="29">
        <f t="shared" si="226"/>
        <v>0</v>
      </c>
    </row>
    <row r="362" spans="1:62">
      <c r="A362" s="25" t="s">
        <v>120</v>
      </c>
      <c r="B362" s="25" t="s">
        <v>121</v>
      </c>
      <c r="C362" s="25" t="s">
        <v>87</v>
      </c>
      <c r="D362" s="25" t="s">
        <v>293</v>
      </c>
      <c r="E362" s="25" t="s">
        <v>42</v>
      </c>
      <c r="F362" s="25" t="s">
        <v>46</v>
      </c>
      <c r="G362" s="25" t="s">
        <v>301</v>
      </c>
      <c r="H362" s="25" t="s">
        <v>84</v>
      </c>
      <c r="I362" s="25">
        <v>2022</v>
      </c>
      <c r="J362" s="102">
        <v>0.68266000000000004</v>
      </c>
      <c r="K362" s="102">
        <v>0</v>
      </c>
      <c r="L362" s="29">
        <v>0</v>
      </c>
      <c r="M362" s="29">
        <v>0</v>
      </c>
      <c r="N362" s="29">
        <v>0</v>
      </c>
      <c r="O362" s="29">
        <v>0</v>
      </c>
      <c r="P362" s="29">
        <v>0</v>
      </c>
      <c r="Q362" s="29">
        <v>0</v>
      </c>
      <c r="R362" s="29">
        <v>0</v>
      </c>
      <c r="S362" s="29">
        <v>0</v>
      </c>
      <c r="T362" s="29">
        <v>0</v>
      </c>
      <c r="U362" s="29">
        <v>0</v>
      </c>
      <c r="V362" s="29">
        <v>0</v>
      </c>
      <c r="W362" s="29">
        <v>485828.91000000003</v>
      </c>
      <c r="X362" s="29">
        <f t="shared" si="193"/>
        <v>485828.91000000003</v>
      </c>
      <c r="Y362" s="29">
        <f t="shared" si="220"/>
        <v>0</v>
      </c>
      <c r="Z362" s="29">
        <f t="shared" si="225"/>
        <v>485828.91000000003</v>
      </c>
      <c r="AA362" s="29">
        <f t="shared" si="225"/>
        <v>0</v>
      </c>
      <c r="AB362" s="29">
        <f t="shared" si="225"/>
        <v>0</v>
      </c>
      <c r="AC362" s="31">
        <f t="shared" si="194"/>
        <v>0</v>
      </c>
      <c r="AD362" s="31">
        <f t="shared" si="195"/>
        <v>0</v>
      </c>
      <c r="AE362" s="31">
        <f t="shared" si="196"/>
        <v>0</v>
      </c>
      <c r="AF362" s="31">
        <f t="shared" si="197"/>
        <v>0</v>
      </c>
      <c r="AG362" s="31">
        <f t="shared" si="198"/>
        <v>0</v>
      </c>
      <c r="AH362" s="31">
        <f t="shared" si="199"/>
        <v>0</v>
      </c>
      <c r="AI362" s="31">
        <f t="shared" si="200"/>
        <v>0</v>
      </c>
      <c r="AJ362" s="31">
        <f t="shared" si="201"/>
        <v>0</v>
      </c>
      <c r="AK362" s="31">
        <f t="shared" si="202"/>
        <v>0</v>
      </c>
      <c r="AL362" s="31">
        <f t="shared" si="203"/>
        <v>0</v>
      </c>
      <c r="AM362" s="31">
        <f t="shared" si="204"/>
        <v>0</v>
      </c>
      <c r="AN362" s="31">
        <f t="shared" si="205"/>
        <v>331655.96370060003</v>
      </c>
      <c r="AO362" s="31">
        <f t="shared" si="206"/>
        <v>331655.96370060003</v>
      </c>
      <c r="AP362" s="29">
        <f t="shared" si="227"/>
        <v>0</v>
      </c>
      <c r="AQ362" s="29">
        <f t="shared" si="227"/>
        <v>331655.96370060003</v>
      </c>
      <c r="AR362" s="29">
        <f t="shared" si="227"/>
        <v>0</v>
      </c>
      <c r="AS362" s="29">
        <f t="shared" si="222"/>
        <v>0</v>
      </c>
      <c r="AT362" s="31">
        <f t="shared" si="207"/>
        <v>0</v>
      </c>
      <c r="AU362" s="31">
        <f t="shared" si="208"/>
        <v>0</v>
      </c>
      <c r="AV362" s="31">
        <f t="shared" si="209"/>
        <v>0</v>
      </c>
      <c r="AW362" s="31">
        <f t="shared" si="210"/>
        <v>0</v>
      </c>
      <c r="AX362" s="31">
        <f t="shared" si="211"/>
        <v>0</v>
      </c>
      <c r="AY362" s="31">
        <f t="shared" si="212"/>
        <v>0</v>
      </c>
      <c r="AZ362" s="31">
        <f t="shared" si="213"/>
        <v>0</v>
      </c>
      <c r="BA362" s="31">
        <f t="shared" si="214"/>
        <v>0</v>
      </c>
      <c r="BB362" s="31">
        <f t="shared" si="215"/>
        <v>0</v>
      </c>
      <c r="BC362" s="31">
        <f t="shared" si="216"/>
        <v>0</v>
      </c>
      <c r="BD362" s="31">
        <f t="shared" si="217"/>
        <v>0</v>
      </c>
      <c r="BE362" s="31">
        <f t="shared" si="218"/>
        <v>0</v>
      </c>
      <c r="BF362" s="31">
        <f t="shared" si="219"/>
        <v>0</v>
      </c>
      <c r="BG362" s="29">
        <f t="shared" si="226"/>
        <v>0</v>
      </c>
      <c r="BH362" s="29">
        <f t="shared" si="226"/>
        <v>0</v>
      </c>
      <c r="BI362" s="29">
        <f t="shared" si="226"/>
        <v>0</v>
      </c>
      <c r="BJ362" s="29">
        <f t="shared" si="226"/>
        <v>0</v>
      </c>
    </row>
    <row r="363" spans="1:62">
      <c r="A363" s="25" t="s">
        <v>85</v>
      </c>
      <c r="B363" s="25" t="s">
        <v>101</v>
      </c>
      <c r="C363" s="25" t="s">
        <v>87</v>
      </c>
      <c r="D363" s="25" t="s">
        <v>113</v>
      </c>
      <c r="E363" s="25" t="s">
        <v>42</v>
      </c>
      <c r="F363" s="25" t="s">
        <v>46</v>
      </c>
      <c r="G363" s="25" t="s">
        <v>90</v>
      </c>
      <c r="H363" s="25" t="s">
        <v>90</v>
      </c>
      <c r="I363" s="25">
        <v>2022</v>
      </c>
      <c r="J363" s="102">
        <v>0.68266000000000004</v>
      </c>
      <c r="K363" s="102">
        <v>0</v>
      </c>
      <c r="L363" s="29">
        <v>15.29</v>
      </c>
      <c r="M363" s="29">
        <v>0</v>
      </c>
      <c r="N363" s="29">
        <v>299.19</v>
      </c>
      <c r="O363" s="29">
        <v>0</v>
      </c>
      <c r="P363" s="29">
        <v>-65553.710000000006</v>
      </c>
      <c r="Q363" s="29">
        <v>0</v>
      </c>
      <c r="R363" s="29">
        <v>0</v>
      </c>
      <c r="S363" s="29">
        <v>0</v>
      </c>
      <c r="T363" s="29">
        <v>0</v>
      </c>
      <c r="U363" s="29">
        <v>0</v>
      </c>
      <c r="V363" s="29">
        <v>0</v>
      </c>
      <c r="W363" s="29">
        <v>0</v>
      </c>
      <c r="X363" s="29">
        <f t="shared" si="193"/>
        <v>-65239.23</v>
      </c>
      <c r="Y363" s="29">
        <f t="shared" si="220"/>
        <v>0</v>
      </c>
      <c r="Z363" s="29">
        <f t="shared" si="225"/>
        <v>-65239.23</v>
      </c>
      <c r="AA363" s="29">
        <f t="shared" si="225"/>
        <v>0</v>
      </c>
      <c r="AB363" s="29">
        <f t="shared" si="225"/>
        <v>0</v>
      </c>
      <c r="AC363" s="31">
        <f t="shared" si="194"/>
        <v>10.437871400000001</v>
      </c>
      <c r="AD363" s="31">
        <f t="shared" si="195"/>
        <v>0</v>
      </c>
      <c r="AE363" s="31">
        <f t="shared" si="196"/>
        <v>204.24504540000001</v>
      </c>
      <c r="AF363" s="31">
        <f t="shared" si="197"/>
        <v>0</v>
      </c>
      <c r="AG363" s="31">
        <f t="shared" si="198"/>
        <v>-44750.895668600009</v>
      </c>
      <c r="AH363" s="31">
        <f t="shared" si="199"/>
        <v>0</v>
      </c>
      <c r="AI363" s="31">
        <f t="shared" si="200"/>
        <v>0</v>
      </c>
      <c r="AJ363" s="31">
        <f t="shared" si="201"/>
        <v>0</v>
      </c>
      <c r="AK363" s="31">
        <f t="shared" si="202"/>
        <v>0</v>
      </c>
      <c r="AL363" s="31">
        <f t="shared" si="203"/>
        <v>0</v>
      </c>
      <c r="AM363" s="31">
        <f t="shared" si="204"/>
        <v>0</v>
      </c>
      <c r="AN363" s="31">
        <f t="shared" si="205"/>
        <v>0</v>
      </c>
      <c r="AO363" s="31">
        <f t="shared" si="206"/>
        <v>-44536.212751800012</v>
      </c>
      <c r="AP363" s="29">
        <f t="shared" si="227"/>
        <v>0</v>
      </c>
      <c r="AQ363" s="29">
        <f t="shared" si="227"/>
        <v>-44536.212751800012</v>
      </c>
      <c r="AR363" s="29">
        <f t="shared" si="227"/>
        <v>0</v>
      </c>
      <c r="AS363" s="29">
        <f t="shared" si="222"/>
        <v>0</v>
      </c>
      <c r="AT363" s="31">
        <f t="shared" si="207"/>
        <v>0</v>
      </c>
      <c r="AU363" s="31">
        <f t="shared" si="208"/>
        <v>0</v>
      </c>
      <c r="AV363" s="31">
        <f t="shared" si="209"/>
        <v>0</v>
      </c>
      <c r="AW363" s="31">
        <f t="shared" si="210"/>
        <v>0</v>
      </c>
      <c r="AX363" s="31">
        <f t="shared" si="211"/>
        <v>0</v>
      </c>
      <c r="AY363" s="31">
        <f t="shared" si="212"/>
        <v>0</v>
      </c>
      <c r="AZ363" s="31">
        <f t="shared" si="213"/>
        <v>0</v>
      </c>
      <c r="BA363" s="31">
        <f t="shared" si="214"/>
        <v>0</v>
      </c>
      <c r="BB363" s="31">
        <f t="shared" si="215"/>
        <v>0</v>
      </c>
      <c r="BC363" s="31">
        <f t="shared" si="216"/>
        <v>0</v>
      </c>
      <c r="BD363" s="31">
        <f t="shared" si="217"/>
        <v>0</v>
      </c>
      <c r="BE363" s="31">
        <f t="shared" si="218"/>
        <v>0</v>
      </c>
      <c r="BF363" s="31">
        <f t="shared" si="219"/>
        <v>0</v>
      </c>
      <c r="BG363" s="29">
        <f t="shared" si="226"/>
        <v>0</v>
      </c>
      <c r="BH363" s="29">
        <f t="shared" si="226"/>
        <v>0</v>
      </c>
      <c r="BI363" s="29">
        <f t="shared" si="226"/>
        <v>0</v>
      </c>
      <c r="BJ363" s="29">
        <f t="shared" si="226"/>
        <v>0</v>
      </c>
    </row>
    <row r="364" spans="1:62">
      <c r="A364" s="25" t="s">
        <v>85</v>
      </c>
      <c r="B364" s="25" t="s">
        <v>101</v>
      </c>
      <c r="C364" s="25" t="s">
        <v>87</v>
      </c>
      <c r="D364" s="25" t="s">
        <v>113</v>
      </c>
      <c r="E364" s="25" t="s">
        <v>44</v>
      </c>
      <c r="F364" s="25" t="s">
        <v>45</v>
      </c>
      <c r="G364" s="25" t="s">
        <v>348</v>
      </c>
      <c r="H364" s="25" t="s">
        <v>84</v>
      </c>
      <c r="I364" s="25">
        <v>2022</v>
      </c>
      <c r="J364" s="102">
        <v>0.47784834680000005</v>
      </c>
      <c r="K364" s="102">
        <v>0.15089759249999998</v>
      </c>
      <c r="L364" s="29">
        <v>1350.84</v>
      </c>
      <c r="M364" s="29">
        <v>-2010.46</v>
      </c>
      <c r="N364" s="29">
        <v>0</v>
      </c>
      <c r="O364" s="29">
        <v>0</v>
      </c>
      <c r="P364" s="29">
        <v>0</v>
      </c>
      <c r="Q364" s="29">
        <v>0</v>
      </c>
      <c r="R364" s="29">
        <v>0</v>
      </c>
      <c r="S364" s="29">
        <v>0</v>
      </c>
      <c r="T364" s="29">
        <v>0</v>
      </c>
      <c r="U364" s="29">
        <v>0</v>
      </c>
      <c r="V364" s="29">
        <v>0</v>
      </c>
      <c r="W364" s="29">
        <v>0</v>
      </c>
      <c r="X364" s="29">
        <f t="shared" si="193"/>
        <v>-659.62000000000012</v>
      </c>
      <c r="Y364" s="29">
        <f t="shared" si="220"/>
        <v>0</v>
      </c>
      <c r="Z364" s="29">
        <f t="shared" si="225"/>
        <v>-659.62000000000012</v>
      </c>
      <c r="AA364" s="29">
        <f t="shared" si="225"/>
        <v>0</v>
      </c>
      <c r="AB364" s="29">
        <f t="shared" si="225"/>
        <v>0</v>
      </c>
      <c r="AC364" s="31">
        <f t="shared" si="194"/>
        <v>645.49666079131202</v>
      </c>
      <c r="AD364" s="31">
        <f t="shared" si="195"/>
        <v>-960.69498730752809</v>
      </c>
      <c r="AE364" s="31">
        <f t="shared" si="196"/>
        <v>0</v>
      </c>
      <c r="AF364" s="31">
        <f t="shared" si="197"/>
        <v>0</v>
      </c>
      <c r="AG364" s="31">
        <f t="shared" si="198"/>
        <v>0</v>
      </c>
      <c r="AH364" s="31">
        <f t="shared" si="199"/>
        <v>0</v>
      </c>
      <c r="AI364" s="31">
        <f t="shared" si="200"/>
        <v>0</v>
      </c>
      <c r="AJ364" s="31">
        <f t="shared" si="201"/>
        <v>0</v>
      </c>
      <c r="AK364" s="31">
        <f t="shared" si="202"/>
        <v>0</v>
      </c>
      <c r="AL364" s="31">
        <f t="shared" si="203"/>
        <v>0</v>
      </c>
      <c r="AM364" s="31">
        <f t="shared" si="204"/>
        <v>0</v>
      </c>
      <c r="AN364" s="31">
        <f t="shared" si="205"/>
        <v>0</v>
      </c>
      <c r="AO364" s="31">
        <f t="shared" si="206"/>
        <v>-315.19832651621607</v>
      </c>
      <c r="AP364" s="29">
        <f t="shared" si="227"/>
        <v>0</v>
      </c>
      <c r="AQ364" s="29">
        <f t="shared" si="227"/>
        <v>-315.19832651621607</v>
      </c>
      <c r="AR364" s="29">
        <f t="shared" si="227"/>
        <v>0</v>
      </c>
      <c r="AS364" s="29">
        <f t="shared" si="222"/>
        <v>0</v>
      </c>
      <c r="AT364" s="31">
        <f t="shared" si="207"/>
        <v>203.83850385269997</v>
      </c>
      <c r="AU364" s="31">
        <f t="shared" si="208"/>
        <v>-303.37357381754998</v>
      </c>
      <c r="AV364" s="31">
        <f t="shared" si="209"/>
        <v>0</v>
      </c>
      <c r="AW364" s="31">
        <f t="shared" si="210"/>
        <v>0</v>
      </c>
      <c r="AX364" s="31">
        <f t="shared" si="211"/>
        <v>0</v>
      </c>
      <c r="AY364" s="31">
        <f t="shared" si="212"/>
        <v>0</v>
      </c>
      <c r="AZ364" s="31">
        <f t="shared" si="213"/>
        <v>0</v>
      </c>
      <c r="BA364" s="31">
        <f t="shared" si="214"/>
        <v>0</v>
      </c>
      <c r="BB364" s="31">
        <f t="shared" si="215"/>
        <v>0</v>
      </c>
      <c r="BC364" s="31">
        <f t="shared" si="216"/>
        <v>0</v>
      </c>
      <c r="BD364" s="31">
        <f t="shared" si="217"/>
        <v>0</v>
      </c>
      <c r="BE364" s="31">
        <f t="shared" si="218"/>
        <v>0</v>
      </c>
      <c r="BF364" s="31">
        <f t="shared" si="219"/>
        <v>-99.53506996485001</v>
      </c>
      <c r="BG364" s="29">
        <f t="shared" si="226"/>
        <v>0</v>
      </c>
      <c r="BH364" s="29">
        <f t="shared" si="226"/>
        <v>-99.53506996485001</v>
      </c>
      <c r="BI364" s="29">
        <f t="shared" si="226"/>
        <v>0</v>
      </c>
      <c r="BJ364" s="29">
        <f t="shared" si="226"/>
        <v>0</v>
      </c>
    </row>
    <row r="365" spans="1:62">
      <c r="A365" s="25" t="s">
        <v>85</v>
      </c>
      <c r="B365" s="25" t="s">
        <v>101</v>
      </c>
      <c r="C365" s="25" t="s">
        <v>87</v>
      </c>
      <c r="D365" s="25" t="s">
        <v>113</v>
      </c>
      <c r="E365" s="25" t="s">
        <v>42</v>
      </c>
      <c r="F365" s="25" t="s">
        <v>46</v>
      </c>
      <c r="G365" s="25" t="s">
        <v>348</v>
      </c>
      <c r="H365" s="25" t="s">
        <v>84</v>
      </c>
      <c r="I365" s="25">
        <v>2022</v>
      </c>
      <c r="J365" s="102">
        <v>0.68266000000000004</v>
      </c>
      <c r="K365" s="102">
        <v>0</v>
      </c>
      <c r="L365" s="29">
        <v>699.65</v>
      </c>
      <c r="M365" s="29">
        <v>1194.8499999999999</v>
      </c>
      <c r="N365" s="29">
        <v>0</v>
      </c>
      <c r="O365" s="29">
        <v>0</v>
      </c>
      <c r="P365" s="29">
        <v>0</v>
      </c>
      <c r="Q365" s="29">
        <v>0</v>
      </c>
      <c r="R365" s="29">
        <v>0</v>
      </c>
      <c r="S365" s="29">
        <v>0</v>
      </c>
      <c r="T365" s="29">
        <v>0</v>
      </c>
      <c r="U365" s="29">
        <v>0</v>
      </c>
      <c r="V365" s="29">
        <v>0</v>
      </c>
      <c r="W365" s="29">
        <v>0</v>
      </c>
      <c r="X365" s="29">
        <f t="shared" si="193"/>
        <v>1894.5</v>
      </c>
      <c r="Y365" s="29">
        <f t="shared" si="220"/>
        <v>0</v>
      </c>
      <c r="Z365" s="29">
        <f t="shared" si="225"/>
        <v>1894.5</v>
      </c>
      <c r="AA365" s="29">
        <f t="shared" si="225"/>
        <v>0</v>
      </c>
      <c r="AB365" s="29">
        <f t="shared" si="225"/>
        <v>0</v>
      </c>
      <c r="AC365" s="31">
        <f t="shared" si="194"/>
        <v>477.62306900000004</v>
      </c>
      <c r="AD365" s="31">
        <f t="shared" si="195"/>
        <v>815.67630099999997</v>
      </c>
      <c r="AE365" s="31">
        <f t="shared" si="196"/>
        <v>0</v>
      </c>
      <c r="AF365" s="31">
        <f t="shared" si="197"/>
        <v>0</v>
      </c>
      <c r="AG365" s="31">
        <f t="shared" si="198"/>
        <v>0</v>
      </c>
      <c r="AH365" s="31">
        <f t="shared" si="199"/>
        <v>0</v>
      </c>
      <c r="AI365" s="31">
        <f t="shared" si="200"/>
        <v>0</v>
      </c>
      <c r="AJ365" s="31">
        <f t="shared" si="201"/>
        <v>0</v>
      </c>
      <c r="AK365" s="31">
        <f t="shared" si="202"/>
        <v>0</v>
      </c>
      <c r="AL365" s="31">
        <f t="shared" si="203"/>
        <v>0</v>
      </c>
      <c r="AM365" s="31">
        <f t="shared" si="204"/>
        <v>0</v>
      </c>
      <c r="AN365" s="31">
        <f t="shared" si="205"/>
        <v>0</v>
      </c>
      <c r="AO365" s="31">
        <f t="shared" si="206"/>
        <v>1293.29937</v>
      </c>
      <c r="AP365" s="29">
        <f t="shared" si="227"/>
        <v>0</v>
      </c>
      <c r="AQ365" s="29">
        <f t="shared" si="227"/>
        <v>1293.29937</v>
      </c>
      <c r="AR365" s="29">
        <f t="shared" si="227"/>
        <v>0</v>
      </c>
      <c r="AS365" s="29">
        <f t="shared" si="222"/>
        <v>0</v>
      </c>
      <c r="AT365" s="31">
        <f t="shared" si="207"/>
        <v>0</v>
      </c>
      <c r="AU365" s="31">
        <f t="shared" si="208"/>
        <v>0</v>
      </c>
      <c r="AV365" s="31">
        <f t="shared" si="209"/>
        <v>0</v>
      </c>
      <c r="AW365" s="31">
        <f t="shared" si="210"/>
        <v>0</v>
      </c>
      <c r="AX365" s="31">
        <f t="shared" si="211"/>
        <v>0</v>
      </c>
      <c r="AY365" s="31">
        <f t="shared" si="212"/>
        <v>0</v>
      </c>
      <c r="AZ365" s="31">
        <f t="shared" si="213"/>
        <v>0</v>
      </c>
      <c r="BA365" s="31">
        <f t="shared" si="214"/>
        <v>0</v>
      </c>
      <c r="BB365" s="31">
        <f t="shared" si="215"/>
        <v>0</v>
      </c>
      <c r="BC365" s="31">
        <f t="shared" si="216"/>
        <v>0</v>
      </c>
      <c r="BD365" s="31">
        <f t="shared" si="217"/>
        <v>0</v>
      </c>
      <c r="BE365" s="31">
        <f t="shared" si="218"/>
        <v>0</v>
      </c>
      <c r="BF365" s="31">
        <f t="shared" si="219"/>
        <v>0</v>
      </c>
      <c r="BG365" s="29">
        <f t="shared" si="226"/>
        <v>0</v>
      </c>
      <c r="BH365" s="29">
        <f t="shared" si="226"/>
        <v>0</v>
      </c>
      <c r="BI365" s="29">
        <f t="shared" si="226"/>
        <v>0</v>
      </c>
      <c r="BJ365" s="29">
        <f t="shared" si="226"/>
        <v>0</v>
      </c>
    </row>
    <row r="366" spans="1:62">
      <c r="A366" s="25" t="s">
        <v>85</v>
      </c>
      <c r="B366" s="25" t="s">
        <v>101</v>
      </c>
      <c r="C366" s="25" t="s">
        <v>87</v>
      </c>
      <c r="D366" s="25" t="s">
        <v>113</v>
      </c>
      <c r="E366" s="25" t="s">
        <v>44</v>
      </c>
      <c r="F366" s="25" t="s">
        <v>45</v>
      </c>
      <c r="G366" s="25" t="s">
        <v>90</v>
      </c>
      <c r="H366" s="25" t="s">
        <v>90</v>
      </c>
      <c r="I366" s="25">
        <v>2022</v>
      </c>
      <c r="J366" s="102">
        <v>0.47784834680000005</v>
      </c>
      <c r="K366" s="102">
        <v>0.15089759249999998</v>
      </c>
      <c r="L366" s="29">
        <v>7323.72</v>
      </c>
      <c r="M366" s="29">
        <v>23.06</v>
      </c>
      <c r="N366" s="29">
        <v>0</v>
      </c>
      <c r="O366" s="29">
        <v>0</v>
      </c>
      <c r="P366" s="29">
        <v>0</v>
      </c>
      <c r="Q366" s="29">
        <v>0</v>
      </c>
      <c r="R366" s="29">
        <v>0</v>
      </c>
      <c r="S366" s="29">
        <v>0</v>
      </c>
      <c r="T366" s="29">
        <v>0</v>
      </c>
      <c r="U366" s="29">
        <v>0</v>
      </c>
      <c r="V366" s="29">
        <v>0</v>
      </c>
      <c r="W366" s="29">
        <v>6339.37</v>
      </c>
      <c r="X366" s="29">
        <f t="shared" si="193"/>
        <v>13686.150000000001</v>
      </c>
      <c r="Y366" s="29">
        <f t="shared" si="220"/>
        <v>0</v>
      </c>
      <c r="Z366" s="29">
        <f t="shared" si="225"/>
        <v>13686.150000000001</v>
      </c>
      <c r="AA366" s="29">
        <f t="shared" si="225"/>
        <v>0</v>
      </c>
      <c r="AB366" s="29">
        <f t="shared" si="225"/>
        <v>0</v>
      </c>
      <c r="AC366" s="31">
        <f t="shared" si="194"/>
        <v>3499.6274944260963</v>
      </c>
      <c r="AD366" s="31">
        <f t="shared" si="195"/>
        <v>11.019182877208001</v>
      </c>
      <c r="AE366" s="31">
        <f t="shared" si="196"/>
        <v>0</v>
      </c>
      <c r="AF366" s="31">
        <f t="shared" si="197"/>
        <v>0</v>
      </c>
      <c r="AG366" s="31">
        <f t="shared" si="198"/>
        <v>0</v>
      </c>
      <c r="AH366" s="31">
        <f t="shared" si="199"/>
        <v>0</v>
      </c>
      <c r="AI366" s="31">
        <f t="shared" si="200"/>
        <v>0</v>
      </c>
      <c r="AJ366" s="31">
        <f t="shared" si="201"/>
        <v>0</v>
      </c>
      <c r="AK366" s="31">
        <f t="shared" si="202"/>
        <v>0</v>
      </c>
      <c r="AL366" s="31">
        <f t="shared" si="203"/>
        <v>0</v>
      </c>
      <c r="AM366" s="31">
        <f t="shared" si="204"/>
        <v>0</v>
      </c>
      <c r="AN366" s="31">
        <f t="shared" si="205"/>
        <v>3029.2574742535162</v>
      </c>
      <c r="AO366" s="31">
        <f t="shared" si="206"/>
        <v>6539.9041515568206</v>
      </c>
      <c r="AP366" s="29">
        <f t="shared" si="227"/>
        <v>0</v>
      </c>
      <c r="AQ366" s="29">
        <f t="shared" si="227"/>
        <v>6539.9041515568206</v>
      </c>
      <c r="AR366" s="29">
        <f t="shared" si="227"/>
        <v>0</v>
      </c>
      <c r="AS366" s="29">
        <f t="shared" si="222"/>
        <v>0</v>
      </c>
      <c r="AT366" s="31">
        <f t="shared" si="207"/>
        <v>1105.1317161441</v>
      </c>
      <c r="AU366" s="31">
        <f t="shared" si="208"/>
        <v>3.4796984830499995</v>
      </c>
      <c r="AV366" s="31">
        <f t="shared" si="209"/>
        <v>0</v>
      </c>
      <c r="AW366" s="31">
        <f t="shared" si="210"/>
        <v>0</v>
      </c>
      <c r="AX366" s="31">
        <f t="shared" si="211"/>
        <v>0</v>
      </c>
      <c r="AY366" s="31">
        <f t="shared" si="212"/>
        <v>0</v>
      </c>
      <c r="AZ366" s="31">
        <f t="shared" si="213"/>
        <v>0</v>
      </c>
      <c r="BA366" s="31">
        <f t="shared" si="214"/>
        <v>0</v>
      </c>
      <c r="BB366" s="31">
        <f t="shared" si="215"/>
        <v>0</v>
      </c>
      <c r="BC366" s="31">
        <f t="shared" si="216"/>
        <v>0</v>
      </c>
      <c r="BD366" s="31">
        <f t="shared" si="217"/>
        <v>0</v>
      </c>
      <c r="BE366" s="31">
        <f t="shared" si="218"/>
        <v>956.59567096672492</v>
      </c>
      <c r="BF366" s="31">
        <f t="shared" si="219"/>
        <v>2065.207085593875</v>
      </c>
      <c r="BG366" s="29">
        <f t="shared" si="226"/>
        <v>0</v>
      </c>
      <c r="BH366" s="29">
        <f t="shared" si="226"/>
        <v>2065.207085593875</v>
      </c>
      <c r="BI366" s="29">
        <f t="shared" si="226"/>
        <v>0</v>
      </c>
      <c r="BJ366" s="29">
        <f t="shared" si="226"/>
        <v>0</v>
      </c>
    </row>
    <row r="367" spans="1:62">
      <c r="A367" s="25" t="s">
        <v>85</v>
      </c>
      <c r="B367" s="25" t="s">
        <v>101</v>
      </c>
      <c r="C367" s="25" t="s">
        <v>87</v>
      </c>
      <c r="D367" s="25" t="s">
        <v>113</v>
      </c>
      <c r="E367" s="25" t="s">
        <v>44</v>
      </c>
      <c r="F367" s="25" t="s">
        <v>45</v>
      </c>
      <c r="G367" s="25" t="s">
        <v>301</v>
      </c>
      <c r="H367" s="25" t="s">
        <v>84</v>
      </c>
      <c r="I367" s="25">
        <v>2022</v>
      </c>
      <c r="J367" s="102">
        <v>0.47784834680000005</v>
      </c>
      <c r="K367" s="102">
        <v>0.15089759249999998</v>
      </c>
      <c r="L367" s="29">
        <v>197104.61000000002</v>
      </c>
      <c r="M367" s="29">
        <v>56926.200000000004</v>
      </c>
      <c r="N367" s="29">
        <v>89499.520000000004</v>
      </c>
      <c r="O367" s="29">
        <v>66813.83</v>
      </c>
      <c r="P367" s="29">
        <v>62420.34</v>
      </c>
      <c r="Q367" s="29">
        <v>81573.23</v>
      </c>
      <c r="R367" s="29">
        <v>33713.379999999997</v>
      </c>
      <c r="S367" s="29">
        <v>63466.69</v>
      </c>
      <c r="T367" s="29">
        <v>97650.07</v>
      </c>
      <c r="U367" s="29">
        <v>18179.849999999999</v>
      </c>
      <c r="V367" s="29">
        <v>75172.850000000006</v>
      </c>
      <c r="W367" s="29">
        <v>218627.33000000002</v>
      </c>
      <c r="X367" s="29">
        <f t="shared" si="193"/>
        <v>1061147.9000000001</v>
      </c>
      <c r="Y367" s="29">
        <f t="shared" si="220"/>
        <v>0</v>
      </c>
      <c r="Z367" s="29">
        <f t="shared" ref="Z367:AB386" si="228">SUMIF($I367,Z$5,$X367)</f>
        <v>1061147.9000000001</v>
      </c>
      <c r="AA367" s="29">
        <f t="shared" si="228"/>
        <v>0</v>
      </c>
      <c r="AB367" s="29">
        <f t="shared" si="228"/>
        <v>0</v>
      </c>
      <c r="AC367" s="31">
        <f t="shared" si="194"/>
        <v>94186.11203515876</v>
      </c>
      <c r="AD367" s="31">
        <f t="shared" si="195"/>
        <v>27202.090559606164</v>
      </c>
      <c r="AE367" s="31">
        <f t="shared" si="196"/>
        <v>42767.197671393544</v>
      </c>
      <c r="AF367" s="31">
        <f t="shared" si="197"/>
        <v>31926.878208876249</v>
      </c>
      <c r="AG367" s="31">
        <f t="shared" si="198"/>
        <v>29827.456275693912</v>
      </c>
      <c r="AH367" s="31">
        <f t="shared" si="199"/>
        <v>38979.633098636165</v>
      </c>
      <c r="AI367" s="31">
        <f t="shared" si="200"/>
        <v>16109.882898040185</v>
      </c>
      <c r="AJ367" s="31">
        <f t="shared" si="201"/>
        <v>30327.452893368096</v>
      </c>
      <c r="AK367" s="31">
        <f t="shared" si="202"/>
        <v>46661.924514404287</v>
      </c>
      <c r="AL367" s="31">
        <f t="shared" si="203"/>
        <v>8687.21126757198</v>
      </c>
      <c r="AM367" s="31">
        <f t="shared" si="204"/>
        <v>35921.222096744386</v>
      </c>
      <c r="AN367" s="31">
        <f t="shared" si="205"/>
        <v>104470.70820579806</v>
      </c>
      <c r="AO367" s="31">
        <f t="shared" si="206"/>
        <v>507067.7697252917</v>
      </c>
      <c r="AP367" s="29">
        <f t="shared" si="227"/>
        <v>0</v>
      </c>
      <c r="AQ367" s="29">
        <f t="shared" si="227"/>
        <v>507067.7697252917</v>
      </c>
      <c r="AR367" s="29">
        <f t="shared" si="227"/>
        <v>0</v>
      </c>
      <c r="AS367" s="29">
        <f t="shared" si="222"/>
        <v>0</v>
      </c>
      <c r="AT367" s="31">
        <f t="shared" si="207"/>
        <v>29742.611119651425</v>
      </c>
      <c r="AU367" s="31">
        <f t="shared" si="208"/>
        <v>8590.0265301734999</v>
      </c>
      <c r="AV367" s="31">
        <f t="shared" si="209"/>
        <v>13505.262097905599</v>
      </c>
      <c r="AW367" s="31">
        <f t="shared" si="210"/>
        <v>10082.046092704275</v>
      </c>
      <c r="AX367" s="31">
        <f t="shared" si="211"/>
        <v>9419.079029031449</v>
      </c>
      <c r="AY367" s="31">
        <f t="shared" si="212"/>
        <v>12309.204019448773</v>
      </c>
      <c r="AZ367" s="31">
        <f t="shared" si="213"/>
        <v>5087.2678770376488</v>
      </c>
      <c r="BA367" s="31">
        <f t="shared" si="214"/>
        <v>9576.9707249438234</v>
      </c>
      <c r="BB367" s="31">
        <f t="shared" si="215"/>
        <v>14735.160470456474</v>
      </c>
      <c r="BC367" s="31">
        <f t="shared" si="216"/>
        <v>2743.2955970111243</v>
      </c>
      <c r="BD367" s="31">
        <f t="shared" si="217"/>
        <v>11343.402086363625</v>
      </c>
      <c r="BE367" s="31">
        <f t="shared" si="218"/>
        <v>32990.337751703024</v>
      </c>
      <c r="BF367" s="31">
        <f t="shared" si="219"/>
        <v>160124.66339643073</v>
      </c>
      <c r="BG367" s="29">
        <f t="shared" si="226"/>
        <v>0</v>
      </c>
      <c r="BH367" s="29">
        <f t="shared" si="226"/>
        <v>160124.66339643073</v>
      </c>
      <c r="BI367" s="29">
        <f t="shared" si="226"/>
        <v>0</v>
      </c>
      <c r="BJ367" s="29">
        <f t="shared" si="226"/>
        <v>0</v>
      </c>
    </row>
    <row r="368" spans="1:62">
      <c r="A368" s="25" t="s">
        <v>85</v>
      </c>
      <c r="B368" s="25" t="s">
        <v>101</v>
      </c>
      <c r="C368" s="25" t="s">
        <v>87</v>
      </c>
      <c r="D368" s="25" t="s">
        <v>113</v>
      </c>
      <c r="E368" s="25" t="s">
        <v>42</v>
      </c>
      <c r="F368" s="25" t="s">
        <v>46</v>
      </c>
      <c r="G368" s="25" t="s">
        <v>301</v>
      </c>
      <c r="H368" s="25" t="s">
        <v>84</v>
      </c>
      <c r="I368" s="25">
        <v>2022</v>
      </c>
      <c r="J368" s="102">
        <v>0.68266000000000004</v>
      </c>
      <c r="K368" s="102">
        <v>0</v>
      </c>
      <c r="L368" s="29">
        <v>62.21999999997206</v>
      </c>
      <c r="M368" s="29">
        <v>0</v>
      </c>
      <c r="N368" s="29">
        <v>1217.81</v>
      </c>
      <c r="O368" s="29">
        <v>0</v>
      </c>
      <c r="P368" s="29">
        <v>65553.710000000079</v>
      </c>
      <c r="Q368" s="29">
        <v>0</v>
      </c>
      <c r="R368" s="29">
        <v>0</v>
      </c>
      <c r="S368" s="29">
        <v>0</v>
      </c>
      <c r="T368" s="29">
        <v>0</v>
      </c>
      <c r="U368" s="29">
        <v>0</v>
      </c>
      <c r="V368" s="29">
        <v>10121.31</v>
      </c>
      <c r="W368" s="29">
        <v>1117884.98</v>
      </c>
      <c r="X368" s="29">
        <f t="shared" si="193"/>
        <v>1194840.03</v>
      </c>
      <c r="Y368" s="29">
        <f t="shared" si="220"/>
        <v>0</v>
      </c>
      <c r="Z368" s="29">
        <f t="shared" si="228"/>
        <v>1194840.03</v>
      </c>
      <c r="AA368" s="29">
        <f t="shared" si="228"/>
        <v>0</v>
      </c>
      <c r="AB368" s="29">
        <f t="shared" si="228"/>
        <v>0</v>
      </c>
      <c r="AC368" s="31">
        <f t="shared" si="194"/>
        <v>42.475105199980931</v>
      </c>
      <c r="AD368" s="31">
        <f t="shared" si="195"/>
        <v>0</v>
      </c>
      <c r="AE368" s="31">
        <f t="shared" si="196"/>
        <v>831.35017460000006</v>
      </c>
      <c r="AF368" s="31">
        <f t="shared" si="197"/>
        <v>0</v>
      </c>
      <c r="AG368" s="31">
        <f t="shared" si="198"/>
        <v>44750.89566860006</v>
      </c>
      <c r="AH368" s="31">
        <f t="shared" si="199"/>
        <v>0</v>
      </c>
      <c r="AI368" s="31">
        <f t="shared" si="200"/>
        <v>0</v>
      </c>
      <c r="AJ368" s="31">
        <f t="shared" si="201"/>
        <v>0</v>
      </c>
      <c r="AK368" s="31">
        <f t="shared" si="202"/>
        <v>0</v>
      </c>
      <c r="AL368" s="31">
        <f t="shared" si="203"/>
        <v>0</v>
      </c>
      <c r="AM368" s="31">
        <f t="shared" si="204"/>
        <v>6909.4134845999997</v>
      </c>
      <c r="AN368" s="31">
        <f t="shared" si="205"/>
        <v>763135.36044680001</v>
      </c>
      <c r="AO368" s="31">
        <f t="shared" si="206"/>
        <v>815669.49487980001</v>
      </c>
      <c r="AP368" s="29">
        <f t="shared" si="227"/>
        <v>0</v>
      </c>
      <c r="AQ368" s="29">
        <f t="shared" si="227"/>
        <v>815669.49487980001</v>
      </c>
      <c r="AR368" s="29">
        <f t="shared" si="227"/>
        <v>0</v>
      </c>
      <c r="AS368" s="29">
        <f t="shared" si="222"/>
        <v>0</v>
      </c>
      <c r="AT368" s="31">
        <f t="shared" si="207"/>
        <v>0</v>
      </c>
      <c r="AU368" s="31">
        <f t="shared" si="208"/>
        <v>0</v>
      </c>
      <c r="AV368" s="31">
        <f t="shared" si="209"/>
        <v>0</v>
      </c>
      <c r="AW368" s="31">
        <f t="shared" si="210"/>
        <v>0</v>
      </c>
      <c r="AX368" s="31">
        <f t="shared" si="211"/>
        <v>0</v>
      </c>
      <c r="AY368" s="31">
        <f t="shared" si="212"/>
        <v>0</v>
      </c>
      <c r="AZ368" s="31">
        <f t="shared" si="213"/>
        <v>0</v>
      </c>
      <c r="BA368" s="31">
        <f t="shared" si="214"/>
        <v>0</v>
      </c>
      <c r="BB368" s="31">
        <f t="shared" si="215"/>
        <v>0</v>
      </c>
      <c r="BC368" s="31">
        <f t="shared" si="216"/>
        <v>0</v>
      </c>
      <c r="BD368" s="31">
        <f t="shared" si="217"/>
        <v>0</v>
      </c>
      <c r="BE368" s="31">
        <f t="shared" si="218"/>
        <v>0</v>
      </c>
      <c r="BF368" s="31">
        <f t="shared" si="219"/>
        <v>0</v>
      </c>
      <c r="BG368" s="29">
        <f t="shared" ref="BG368:BJ387" si="229">SUMIF($I368,BG$5,$BF368)</f>
        <v>0</v>
      </c>
      <c r="BH368" s="29">
        <f t="shared" si="229"/>
        <v>0</v>
      </c>
      <c r="BI368" s="29">
        <f t="shared" si="229"/>
        <v>0</v>
      </c>
      <c r="BJ368" s="29">
        <f t="shared" si="229"/>
        <v>0</v>
      </c>
    </row>
    <row r="369" spans="1:62">
      <c r="A369" s="25" t="s">
        <v>85</v>
      </c>
      <c r="B369" s="25" t="s">
        <v>95</v>
      </c>
      <c r="C369" s="25" t="s">
        <v>87</v>
      </c>
      <c r="D369" s="25" t="s">
        <v>98</v>
      </c>
      <c r="E369" s="25" t="s">
        <v>44</v>
      </c>
      <c r="F369" s="25" t="s">
        <v>45</v>
      </c>
      <c r="G369" s="25" t="s">
        <v>301</v>
      </c>
      <c r="H369" s="25" t="s">
        <v>84</v>
      </c>
      <c r="I369" s="25">
        <v>2022</v>
      </c>
      <c r="J369" s="102">
        <v>0.47784834680000005</v>
      </c>
      <c r="K369" s="102">
        <v>0.15089759249999998</v>
      </c>
      <c r="L369" s="29">
        <v>2832.95</v>
      </c>
      <c r="M369" s="29">
        <v>1617.34</v>
      </c>
      <c r="N369" s="29">
        <v>1264.5500000000002</v>
      </c>
      <c r="O369" s="29">
        <v>1571.32</v>
      </c>
      <c r="P369" s="29">
        <v>-107722.75</v>
      </c>
      <c r="Q369" s="29">
        <v>67.010000000000005</v>
      </c>
      <c r="R369" s="29">
        <v>928.59</v>
      </c>
      <c r="S369" s="29">
        <v>1075.3900000000001</v>
      </c>
      <c r="T369" s="29">
        <v>609.49</v>
      </c>
      <c r="U369" s="29">
        <v>0</v>
      </c>
      <c r="V369" s="29">
        <v>0</v>
      </c>
      <c r="W369" s="29">
        <v>0</v>
      </c>
      <c r="X369" s="29">
        <f t="shared" si="193"/>
        <v>-97756.11</v>
      </c>
      <c r="Y369" s="29">
        <f t="shared" si="220"/>
        <v>0</v>
      </c>
      <c r="Z369" s="29">
        <f t="shared" si="228"/>
        <v>-97756.11</v>
      </c>
      <c r="AA369" s="29">
        <f t="shared" si="228"/>
        <v>0</v>
      </c>
      <c r="AB369" s="29">
        <f t="shared" si="228"/>
        <v>0</v>
      </c>
      <c r="AC369" s="31">
        <f t="shared" si="194"/>
        <v>1353.72047406706</v>
      </c>
      <c r="AD369" s="31">
        <f t="shared" si="195"/>
        <v>772.84324521351209</v>
      </c>
      <c r="AE369" s="31">
        <f t="shared" si="196"/>
        <v>604.26312694594014</v>
      </c>
      <c r="AF369" s="31">
        <f t="shared" si="197"/>
        <v>750.852664293776</v>
      </c>
      <c r="AG369" s="31">
        <f t="shared" si="198"/>
        <v>-51475.138000249703</v>
      </c>
      <c r="AH369" s="31">
        <f t="shared" si="199"/>
        <v>32.020617719068007</v>
      </c>
      <c r="AI369" s="31">
        <f t="shared" si="200"/>
        <v>443.72519635501203</v>
      </c>
      <c r="AJ369" s="31">
        <f t="shared" si="201"/>
        <v>513.87333366525206</v>
      </c>
      <c r="AK369" s="31">
        <f t="shared" si="202"/>
        <v>291.24378889113206</v>
      </c>
      <c r="AL369" s="31">
        <f t="shared" si="203"/>
        <v>0</v>
      </c>
      <c r="AM369" s="31">
        <f t="shared" si="204"/>
        <v>0</v>
      </c>
      <c r="AN369" s="31">
        <f t="shared" si="205"/>
        <v>0</v>
      </c>
      <c r="AO369" s="31">
        <f t="shared" si="206"/>
        <v>-46712.595553098945</v>
      </c>
      <c r="AP369" s="29">
        <f t="shared" ref="AP369:AR388" si="230">SUMIF($I369,AP$5,$AO369)</f>
        <v>0</v>
      </c>
      <c r="AQ369" s="29">
        <f t="shared" si="230"/>
        <v>-46712.595553098945</v>
      </c>
      <c r="AR369" s="29">
        <f t="shared" si="230"/>
        <v>0</v>
      </c>
      <c r="AS369" s="29">
        <f t="shared" si="222"/>
        <v>0</v>
      </c>
      <c r="AT369" s="31">
        <f t="shared" si="207"/>
        <v>427.4853346728749</v>
      </c>
      <c r="AU369" s="31">
        <f t="shared" si="208"/>
        <v>244.05271225394995</v>
      </c>
      <c r="AV369" s="31">
        <f t="shared" si="209"/>
        <v>190.81755059587502</v>
      </c>
      <c r="AW369" s="31">
        <f t="shared" si="210"/>
        <v>237.10840504709995</v>
      </c>
      <c r="AX369" s="31">
        <f t="shared" si="211"/>
        <v>-16255.103632479373</v>
      </c>
      <c r="AY369" s="31">
        <f t="shared" si="212"/>
        <v>10.111647673424999</v>
      </c>
      <c r="AZ369" s="31">
        <f t="shared" si="213"/>
        <v>140.121995419575</v>
      </c>
      <c r="BA369" s="31">
        <f t="shared" si="214"/>
        <v>162.273761998575</v>
      </c>
      <c r="BB369" s="31">
        <f t="shared" si="215"/>
        <v>91.970573652824996</v>
      </c>
      <c r="BC369" s="31">
        <f t="shared" si="216"/>
        <v>0</v>
      </c>
      <c r="BD369" s="31">
        <f t="shared" si="217"/>
        <v>0</v>
      </c>
      <c r="BE369" s="31">
        <f t="shared" si="218"/>
        <v>0</v>
      </c>
      <c r="BF369" s="31">
        <f t="shared" si="219"/>
        <v>-14751.161651165175</v>
      </c>
      <c r="BG369" s="29">
        <f t="shared" si="229"/>
        <v>0</v>
      </c>
      <c r="BH369" s="29">
        <f t="shared" si="229"/>
        <v>-14751.161651165175</v>
      </c>
      <c r="BI369" s="29">
        <f t="shared" si="229"/>
        <v>0</v>
      </c>
      <c r="BJ369" s="29">
        <f t="shared" si="229"/>
        <v>0</v>
      </c>
    </row>
    <row r="370" spans="1:62">
      <c r="A370" s="25" t="s">
        <v>85</v>
      </c>
      <c r="B370" s="25" t="s">
        <v>95</v>
      </c>
      <c r="C370" s="25" t="s">
        <v>87</v>
      </c>
      <c r="D370" s="25" t="s">
        <v>98</v>
      </c>
      <c r="E370" s="25" t="s">
        <v>42</v>
      </c>
      <c r="F370" s="25" t="s">
        <v>46</v>
      </c>
      <c r="G370" s="25" t="s">
        <v>55</v>
      </c>
      <c r="H370" s="25" t="s">
        <v>55</v>
      </c>
      <c r="I370" s="25">
        <v>2022</v>
      </c>
      <c r="J370" s="102">
        <v>0.65539999999999998</v>
      </c>
      <c r="K370" s="102">
        <v>0</v>
      </c>
      <c r="L370" s="29">
        <v>-26.21</v>
      </c>
      <c r="M370" s="29">
        <v>572.37</v>
      </c>
      <c r="N370" s="29">
        <v>609.92999999999995</v>
      </c>
      <c r="O370" s="29">
        <v>170.73</v>
      </c>
      <c r="P370" s="29">
        <v>0</v>
      </c>
      <c r="Q370" s="29">
        <v>0</v>
      </c>
      <c r="R370" s="29">
        <v>0</v>
      </c>
      <c r="S370" s="29">
        <v>0</v>
      </c>
      <c r="T370" s="29">
        <v>0</v>
      </c>
      <c r="U370" s="29">
        <v>0</v>
      </c>
      <c r="V370" s="29">
        <v>0</v>
      </c>
      <c r="W370" s="29">
        <v>0</v>
      </c>
      <c r="X370" s="29">
        <f t="shared" si="193"/>
        <v>1326.82</v>
      </c>
      <c r="Y370" s="29">
        <f t="shared" si="220"/>
        <v>0</v>
      </c>
      <c r="Z370" s="29">
        <f t="shared" si="228"/>
        <v>1326.82</v>
      </c>
      <c r="AA370" s="29">
        <f t="shared" si="228"/>
        <v>0</v>
      </c>
      <c r="AB370" s="29">
        <f t="shared" si="228"/>
        <v>0</v>
      </c>
      <c r="AC370" s="31">
        <f t="shared" si="194"/>
        <v>-17.178034</v>
      </c>
      <c r="AD370" s="31">
        <f t="shared" si="195"/>
        <v>375.13129800000002</v>
      </c>
      <c r="AE370" s="31">
        <f t="shared" si="196"/>
        <v>399.74812199999997</v>
      </c>
      <c r="AF370" s="31">
        <f t="shared" si="197"/>
        <v>111.89644199999999</v>
      </c>
      <c r="AG370" s="31">
        <f t="shared" si="198"/>
        <v>0</v>
      </c>
      <c r="AH370" s="31">
        <f t="shared" si="199"/>
        <v>0</v>
      </c>
      <c r="AI370" s="31">
        <f t="shared" si="200"/>
        <v>0</v>
      </c>
      <c r="AJ370" s="31">
        <f t="shared" si="201"/>
        <v>0</v>
      </c>
      <c r="AK370" s="31">
        <f t="shared" si="202"/>
        <v>0</v>
      </c>
      <c r="AL370" s="31">
        <f t="shared" si="203"/>
        <v>0</v>
      </c>
      <c r="AM370" s="31">
        <f t="shared" si="204"/>
        <v>0</v>
      </c>
      <c r="AN370" s="31">
        <f t="shared" si="205"/>
        <v>0</v>
      </c>
      <c r="AO370" s="31">
        <f t="shared" si="206"/>
        <v>869.59782799999994</v>
      </c>
      <c r="AP370" s="29">
        <f t="shared" si="230"/>
        <v>0</v>
      </c>
      <c r="AQ370" s="29">
        <f t="shared" si="230"/>
        <v>869.59782799999994</v>
      </c>
      <c r="AR370" s="29">
        <f t="shared" si="230"/>
        <v>0</v>
      </c>
      <c r="AS370" s="29">
        <f t="shared" si="222"/>
        <v>0</v>
      </c>
      <c r="AT370" s="31">
        <f t="shared" si="207"/>
        <v>0</v>
      </c>
      <c r="AU370" s="31">
        <f t="shared" si="208"/>
        <v>0</v>
      </c>
      <c r="AV370" s="31">
        <f t="shared" si="209"/>
        <v>0</v>
      </c>
      <c r="AW370" s="31">
        <f t="shared" si="210"/>
        <v>0</v>
      </c>
      <c r="AX370" s="31">
        <f t="shared" si="211"/>
        <v>0</v>
      </c>
      <c r="AY370" s="31">
        <f t="shared" si="212"/>
        <v>0</v>
      </c>
      <c r="AZ370" s="31">
        <f t="shared" si="213"/>
        <v>0</v>
      </c>
      <c r="BA370" s="31">
        <f t="shared" si="214"/>
        <v>0</v>
      </c>
      <c r="BB370" s="31">
        <f t="shared" si="215"/>
        <v>0</v>
      </c>
      <c r="BC370" s="31">
        <f t="shared" si="216"/>
        <v>0</v>
      </c>
      <c r="BD370" s="31">
        <f t="shared" si="217"/>
        <v>0</v>
      </c>
      <c r="BE370" s="31">
        <f t="shared" si="218"/>
        <v>0</v>
      </c>
      <c r="BF370" s="31">
        <f t="shared" si="219"/>
        <v>0</v>
      </c>
      <c r="BG370" s="29">
        <f t="shared" si="229"/>
        <v>0</v>
      </c>
      <c r="BH370" s="29">
        <f t="shared" si="229"/>
        <v>0</v>
      </c>
      <c r="BI370" s="29">
        <f t="shared" si="229"/>
        <v>0</v>
      </c>
      <c r="BJ370" s="29">
        <f t="shared" si="229"/>
        <v>0</v>
      </c>
    </row>
    <row r="371" spans="1:62">
      <c r="A371" s="25" t="s">
        <v>85</v>
      </c>
      <c r="B371" s="25" t="s">
        <v>95</v>
      </c>
      <c r="C371" s="25" t="s">
        <v>87</v>
      </c>
      <c r="D371" s="25" t="s">
        <v>98</v>
      </c>
      <c r="E371" s="25" t="s">
        <v>44</v>
      </c>
      <c r="F371" s="25" t="s">
        <v>45</v>
      </c>
      <c r="G371" s="25" t="s">
        <v>90</v>
      </c>
      <c r="H371" s="25" t="s">
        <v>90</v>
      </c>
      <c r="I371" s="25">
        <v>2022</v>
      </c>
      <c r="J371" s="102">
        <v>0.47784834680000005</v>
      </c>
      <c r="K371" s="102">
        <v>0.15089759249999998</v>
      </c>
      <c r="L371" s="29">
        <v>9919.02</v>
      </c>
      <c r="M371" s="29">
        <v>21450.15</v>
      </c>
      <c r="N371" s="29">
        <v>18139.689999999999</v>
      </c>
      <c r="O371" s="29">
        <v>7565.07</v>
      </c>
      <c r="P371" s="29">
        <v>13541.140000000001</v>
      </c>
      <c r="Q371" s="29">
        <v>7178.77</v>
      </c>
      <c r="R371" s="29">
        <v>2755.71</v>
      </c>
      <c r="S371" s="29">
        <v>7207.13</v>
      </c>
      <c r="T371" s="29">
        <v>4536.57</v>
      </c>
      <c r="U371" s="29">
        <v>486.1</v>
      </c>
      <c r="V371" s="29">
        <v>456.38</v>
      </c>
      <c r="W371" s="29">
        <v>0</v>
      </c>
      <c r="X371" s="29">
        <f t="shared" si="193"/>
        <v>93235.73000000004</v>
      </c>
      <c r="Y371" s="29">
        <f t="shared" si="220"/>
        <v>0</v>
      </c>
      <c r="Z371" s="29">
        <f t="shared" si="228"/>
        <v>93235.73000000004</v>
      </c>
      <c r="AA371" s="29">
        <f t="shared" si="228"/>
        <v>0</v>
      </c>
      <c r="AB371" s="29">
        <f t="shared" si="228"/>
        <v>0</v>
      </c>
      <c r="AC371" s="31">
        <f t="shared" si="194"/>
        <v>4739.7873088761371</v>
      </c>
      <c r="AD371" s="31">
        <f t="shared" si="195"/>
        <v>10249.918716112021</v>
      </c>
      <c r="AE371" s="31">
        <f t="shared" si="196"/>
        <v>8668.0208779644927</v>
      </c>
      <c r="AF371" s="31">
        <f t="shared" si="197"/>
        <v>3614.9561929262763</v>
      </c>
      <c r="AG371" s="31">
        <f t="shared" si="198"/>
        <v>6470.6113627873528</v>
      </c>
      <c r="AH371" s="31">
        <f t="shared" si="199"/>
        <v>3430.3633765574364</v>
      </c>
      <c r="AI371" s="31">
        <f t="shared" si="200"/>
        <v>1316.8114677602282</v>
      </c>
      <c r="AJ371" s="31">
        <f t="shared" si="201"/>
        <v>3443.9151556726843</v>
      </c>
      <c r="AK371" s="31">
        <f t="shared" si="202"/>
        <v>2167.792474642476</v>
      </c>
      <c r="AL371" s="31">
        <f t="shared" si="203"/>
        <v>232.28208137948005</v>
      </c>
      <c r="AM371" s="31">
        <f t="shared" si="204"/>
        <v>218.08042851258401</v>
      </c>
      <c r="AN371" s="31">
        <f t="shared" si="205"/>
        <v>0</v>
      </c>
      <c r="AO371" s="31">
        <f t="shared" si="206"/>
        <v>44552.53944319117</v>
      </c>
      <c r="AP371" s="29">
        <f t="shared" si="230"/>
        <v>0</v>
      </c>
      <c r="AQ371" s="29">
        <f t="shared" si="230"/>
        <v>44552.53944319117</v>
      </c>
      <c r="AR371" s="29">
        <f t="shared" si="230"/>
        <v>0</v>
      </c>
      <c r="AS371" s="29">
        <f t="shared" si="222"/>
        <v>0</v>
      </c>
      <c r="AT371" s="31">
        <f t="shared" si="207"/>
        <v>1496.7562379593498</v>
      </c>
      <c r="AU371" s="31">
        <f t="shared" si="208"/>
        <v>3236.7759937638748</v>
      </c>
      <c r="AV371" s="31">
        <f t="shared" si="209"/>
        <v>2737.2355496963246</v>
      </c>
      <c r="AW371" s="31">
        <f t="shared" si="210"/>
        <v>1141.5508500939748</v>
      </c>
      <c r="AX371" s="31">
        <f t="shared" si="211"/>
        <v>2043.32542570545</v>
      </c>
      <c r="AY371" s="31">
        <f t="shared" si="212"/>
        <v>1083.259110111225</v>
      </c>
      <c r="AZ371" s="31">
        <f t="shared" si="213"/>
        <v>415.83000462817495</v>
      </c>
      <c r="BA371" s="31">
        <f t="shared" si="214"/>
        <v>1087.5385658345249</v>
      </c>
      <c r="BB371" s="31">
        <f t="shared" si="215"/>
        <v>684.55749120772487</v>
      </c>
      <c r="BC371" s="31">
        <f t="shared" si="216"/>
        <v>73.351319714249996</v>
      </c>
      <c r="BD371" s="31">
        <f t="shared" si="217"/>
        <v>68.866643265149989</v>
      </c>
      <c r="BE371" s="31">
        <f t="shared" si="218"/>
        <v>0</v>
      </c>
      <c r="BF371" s="31">
        <f t="shared" si="219"/>
        <v>14069.047191980024</v>
      </c>
      <c r="BG371" s="29">
        <f t="shared" si="229"/>
        <v>0</v>
      </c>
      <c r="BH371" s="29">
        <f t="shared" si="229"/>
        <v>14069.047191980024</v>
      </c>
      <c r="BI371" s="29">
        <f t="shared" si="229"/>
        <v>0</v>
      </c>
      <c r="BJ371" s="29">
        <f t="shared" si="229"/>
        <v>0</v>
      </c>
    </row>
    <row r="372" spans="1:62">
      <c r="A372" s="25" t="s">
        <v>85</v>
      </c>
      <c r="B372" s="25" t="s">
        <v>95</v>
      </c>
      <c r="C372" s="25" t="s">
        <v>87</v>
      </c>
      <c r="D372" s="25" t="s">
        <v>98</v>
      </c>
      <c r="E372" s="25" t="s">
        <v>44</v>
      </c>
      <c r="F372" s="25" t="s">
        <v>45</v>
      </c>
      <c r="G372" s="25" t="s">
        <v>348</v>
      </c>
      <c r="H372" s="25" t="s">
        <v>84</v>
      </c>
      <c r="I372" s="25">
        <v>2022</v>
      </c>
      <c r="J372" s="102">
        <v>0.47784834680000005</v>
      </c>
      <c r="K372" s="102">
        <v>0.15089759249999998</v>
      </c>
      <c r="L372" s="29">
        <v>0</v>
      </c>
      <c r="M372" s="29">
        <v>0</v>
      </c>
      <c r="N372" s="29">
        <v>0</v>
      </c>
      <c r="O372" s="29">
        <v>0</v>
      </c>
      <c r="P372" s="29">
        <v>109830.11</v>
      </c>
      <c r="Q372" s="29">
        <v>0</v>
      </c>
      <c r="R372" s="29">
        <v>0</v>
      </c>
      <c r="S372" s="29">
        <v>0</v>
      </c>
      <c r="T372" s="29">
        <v>0</v>
      </c>
      <c r="U372" s="29">
        <v>0</v>
      </c>
      <c r="V372" s="29">
        <v>0</v>
      </c>
      <c r="W372" s="29">
        <v>0</v>
      </c>
      <c r="X372" s="29">
        <f t="shared" si="193"/>
        <v>109830.11</v>
      </c>
      <c r="Y372" s="29">
        <f t="shared" si="220"/>
        <v>0</v>
      </c>
      <c r="Z372" s="29">
        <f t="shared" si="228"/>
        <v>109830.11</v>
      </c>
      <c r="AA372" s="29">
        <f t="shared" si="228"/>
        <v>0</v>
      </c>
      <c r="AB372" s="29">
        <f t="shared" si="228"/>
        <v>0</v>
      </c>
      <c r="AC372" s="31">
        <f t="shared" si="194"/>
        <v>0</v>
      </c>
      <c r="AD372" s="31">
        <f t="shared" si="195"/>
        <v>0</v>
      </c>
      <c r="AE372" s="31">
        <f t="shared" si="196"/>
        <v>0</v>
      </c>
      <c r="AF372" s="31">
        <f t="shared" si="197"/>
        <v>0</v>
      </c>
      <c r="AG372" s="31">
        <f t="shared" si="198"/>
        <v>52482.136492362151</v>
      </c>
      <c r="AH372" s="31">
        <f t="shared" si="199"/>
        <v>0</v>
      </c>
      <c r="AI372" s="31">
        <f t="shared" si="200"/>
        <v>0</v>
      </c>
      <c r="AJ372" s="31">
        <f t="shared" si="201"/>
        <v>0</v>
      </c>
      <c r="AK372" s="31">
        <f t="shared" si="202"/>
        <v>0</v>
      </c>
      <c r="AL372" s="31">
        <f t="shared" si="203"/>
        <v>0</v>
      </c>
      <c r="AM372" s="31">
        <f t="shared" si="204"/>
        <v>0</v>
      </c>
      <c r="AN372" s="31">
        <f t="shared" si="205"/>
        <v>0</v>
      </c>
      <c r="AO372" s="31">
        <f t="shared" si="206"/>
        <v>52482.136492362151</v>
      </c>
      <c r="AP372" s="29">
        <f t="shared" si="230"/>
        <v>0</v>
      </c>
      <c r="AQ372" s="29">
        <f t="shared" si="230"/>
        <v>52482.136492362151</v>
      </c>
      <c r="AR372" s="29">
        <f t="shared" si="230"/>
        <v>0</v>
      </c>
      <c r="AS372" s="29">
        <f t="shared" si="222"/>
        <v>0</v>
      </c>
      <c r="AT372" s="31">
        <f t="shared" si="207"/>
        <v>0</v>
      </c>
      <c r="AU372" s="31">
        <f t="shared" si="208"/>
        <v>0</v>
      </c>
      <c r="AV372" s="31">
        <f t="shared" si="209"/>
        <v>0</v>
      </c>
      <c r="AW372" s="31">
        <f t="shared" si="210"/>
        <v>0</v>
      </c>
      <c r="AX372" s="31">
        <f t="shared" si="211"/>
        <v>16573.099183010174</v>
      </c>
      <c r="AY372" s="31">
        <f t="shared" si="212"/>
        <v>0</v>
      </c>
      <c r="AZ372" s="31">
        <f t="shared" si="213"/>
        <v>0</v>
      </c>
      <c r="BA372" s="31">
        <f t="shared" si="214"/>
        <v>0</v>
      </c>
      <c r="BB372" s="31">
        <f t="shared" si="215"/>
        <v>0</v>
      </c>
      <c r="BC372" s="31">
        <f t="shared" si="216"/>
        <v>0</v>
      </c>
      <c r="BD372" s="31">
        <f t="shared" si="217"/>
        <v>0</v>
      </c>
      <c r="BE372" s="31">
        <f t="shared" si="218"/>
        <v>0</v>
      </c>
      <c r="BF372" s="31">
        <f t="shared" si="219"/>
        <v>16573.099183010174</v>
      </c>
      <c r="BG372" s="29">
        <f t="shared" si="229"/>
        <v>0</v>
      </c>
      <c r="BH372" s="29">
        <f t="shared" si="229"/>
        <v>16573.099183010174</v>
      </c>
      <c r="BI372" s="29">
        <f t="shared" si="229"/>
        <v>0</v>
      </c>
      <c r="BJ372" s="29">
        <f t="shared" si="229"/>
        <v>0</v>
      </c>
    </row>
    <row r="373" spans="1:62">
      <c r="A373" s="25" t="s">
        <v>85</v>
      </c>
      <c r="B373" s="25" t="s">
        <v>95</v>
      </c>
      <c r="C373" s="25" t="s">
        <v>87</v>
      </c>
      <c r="D373" s="25" t="s">
        <v>98</v>
      </c>
      <c r="E373" s="25" t="s">
        <v>44</v>
      </c>
      <c r="F373" s="25" t="s">
        <v>45</v>
      </c>
      <c r="G373" s="25" t="s">
        <v>54</v>
      </c>
      <c r="H373" s="25" t="s">
        <v>54</v>
      </c>
      <c r="I373" s="25">
        <v>2022</v>
      </c>
      <c r="J373" s="102">
        <v>0.47784834680000005</v>
      </c>
      <c r="K373" s="102">
        <v>0.15089759249999998</v>
      </c>
      <c r="L373" s="29">
        <v>46025.74</v>
      </c>
      <c r="M373" s="29">
        <v>48360.630000000005</v>
      </c>
      <c r="N373" s="29">
        <v>313500.17</v>
      </c>
      <c r="O373" s="29">
        <v>421562.50999999989</v>
      </c>
      <c r="P373" s="29">
        <v>42531.179999999993</v>
      </c>
      <c r="Q373" s="29">
        <v>1489882.57</v>
      </c>
      <c r="R373" s="29">
        <v>410809.44</v>
      </c>
      <c r="S373" s="29">
        <v>91821.209999999992</v>
      </c>
      <c r="T373" s="29">
        <v>390431.66000000003</v>
      </c>
      <c r="U373" s="29">
        <v>14055.509999999998</v>
      </c>
      <c r="V373" s="29">
        <v>50328.04</v>
      </c>
      <c r="W373" s="29">
        <v>478886.16</v>
      </c>
      <c r="X373" s="29">
        <f t="shared" si="193"/>
        <v>3798194.82</v>
      </c>
      <c r="Y373" s="29">
        <f t="shared" si="220"/>
        <v>0</v>
      </c>
      <c r="Z373" s="29">
        <f t="shared" si="228"/>
        <v>3798194.82</v>
      </c>
      <c r="AA373" s="29">
        <f t="shared" si="228"/>
        <v>0</v>
      </c>
      <c r="AB373" s="29">
        <f t="shared" si="228"/>
        <v>0</v>
      </c>
      <c r="AC373" s="31">
        <f t="shared" si="194"/>
        <v>21993.323769246632</v>
      </c>
      <c r="AD373" s="31">
        <f t="shared" si="195"/>
        <v>23109.04709570649</v>
      </c>
      <c r="AE373" s="31">
        <f t="shared" si="196"/>
        <v>149805.53795601896</v>
      </c>
      <c r="AF373" s="31">
        <f t="shared" si="197"/>
        <v>201442.94847635843</v>
      </c>
      <c r="AG373" s="31">
        <f t="shared" si="198"/>
        <v>20323.454050453223</v>
      </c>
      <c r="AH373" s="31">
        <f t="shared" si="199"/>
        <v>711937.92300063535</v>
      </c>
      <c r="AI373" s="31">
        <f t="shared" si="200"/>
        <v>196304.6117538338</v>
      </c>
      <c r="AJ373" s="31">
        <f t="shared" si="201"/>
        <v>43876.613399675625</v>
      </c>
      <c r="AK373" s="31">
        <f t="shared" si="202"/>
        <v>186567.12326937972</v>
      </c>
      <c r="AL373" s="31">
        <f t="shared" si="203"/>
        <v>6716.4022169308682</v>
      </c>
      <c r="AM373" s="31">
        <f t="shared" si="204"/>
        <v>24049.170711684274</v>
      </c>
      <c r="AN373" s="31">
        <f t="shared" si="205"/>
        <v>228834.9598614003</v>
      </c>
      <c r="AO373" s="31">
        <f t="shared" si="206"/>
        <v>1814961.1155613237</v>
      </c>
      <c r="AP373" s="29">
        <f t="shared" si="230"/>
        <v>0</v>
      </c>
      <c r="AQ373" s="29">
        <f t="shared" si="230"/>
        <v>1814961.1155613237</v>
      </c>
      <c r="AR373" s="29">
        <f t="shared" si="230"/>
        <v>0</v>
      </c>
      <c r="AS373" s="29">
        <f t="shared" si="222"/>
        <v>0</v>
      </c>
      <c r="AT373" s="31">
        <f t="shared" si="207"/>
        <v>6945.1733590309486</v>
      </c>
      <c r="AU373" s="31">
        <f t="shared" si="208"/>
        <v>7297.502638783275</v>
      </c>
      <c r="AV373" s="31">
        <f t="shared" si="209"/>
        <v>47306.420901340716</v>
      </c>
      <c r="AW373" s="31">
        <f t="shared" si="210"/>
        <v>63612.76784725715</v>
      </c>
      <c r="AX373" s="31">
        <f t="shared" si="211"/>
        <v>6417.8526681841486</v>
      </c>
      <c r="AY373" s="31">
        <f t="shared" si="212"/>
        <v>224819.6929207127</v>
      </c>
      <c r="AZ373" s="31">
        <f t="shared" si="213"/>
        <v>61990.155472273196</v>
      </c>
      <c r="BA373" s="31">
        <f t="shared" si="214"/>
        <v>13855.599529436922</v>
      </c>
      <c r="BB373" s="31">
        <f t="shared" si="215"/>
        <v>58915.197529778547</v>
      </c>
      <c r="BC373" s="31">
        <f t="shared" si="216"/>
        <v>2120.9426203596745</v>
      </c>
      <c r="BD373" s="31">
        <f t="shared" si="217"/>
        <v>7594.3800712436996</v>
      </c>
      <c r="BE373" s="31">
        <f t="shared" si="218"/>
        <v>72262.768625569792</v>
      </c>
      <c r="BF373" s="31">
        <f t="shared" si="219"/>
        <v>573138.45418397069</v>
      </c>
      <c r="BG373" s="29">
        <f t="shared" si="229"/>
        <v>0</v>
      </c>
      <c r="BH373" s="29">
        <f t="shared" si="229"/>
        <v>573138.45418397069</v>
      </c>
      <c r="BI373" s="29">
        <f t="shared" si="229"/>
        <v>0</v>
      </c>
      <c r="BJ373" s="29">
        <f t="shared" si="229"/>
        <v>0</v>
      </c>
    </row>
    <row r="374" spans="1:62">
      <c r="A374" s="25" t="s">
        <v>85</v>
      </c>
      <c r="B374" s="25" t="s">
        <v>101</v>
      </c>
      <c r="C374" s="25" t="s">
        <v>87</v>
      </c>
      <c r="D374" s="25" t="s">
        <v>114</v>
      </c>
      <c r="E374" s="25" t="s">
        <v>44</v>
      </c>
      <c r="F374" s="25" t="s">
        <v>45</v>
      </c>
      <c r="G374" s="25" t="s">
        <v>303</v>
      </c>
      <c r="H374" s="25" t="s">
        <v>60</v>
      </c>
      <c r="I374" s="25">
        <v>2022</v>
      </c>
      <c r="J374" s="102">
        <v>0.47784834680000005</v>
      </c>
      <c r="K374" s="102">
        <v>0.15089759249999998</v>
      </c>
      <c r="L374" s="29">
        <v>374595.3</v>
      </c>
      <c r="M374" s="29">
        <v>45481.52</v>
      </c>
      <c r="N374" s="29">
        <v>52165.81</v>
      </c>
      <c r="O374" s="29">
        <v>83483.53</v>
      </c>
      <c r="P374" s="29">
        <v>13073.94</v>
      </c>
      <c r="Q374" s="29">
        <v>36073.18</v>
      </c>
      <c r="R374" s="29">
        <v>3677.48</v>
      </c>
      <c r="S374" s="29">
        <v>5142.41</v>
      </c>
      <c r="T374" s="29">
        <v>5144.1099999999997</v>
      </c>
      <c r="U374" s="29">
        <v>914.45</v>
      </c>
      <c r="V374" s="29">
        <v>-619751.73</v>
      </c>
      <c r="W374" s="29">
        <v>0</v>
      </c>
      <c r="X374" s="29">
        <f t="shared" si="193"/>
        <v>0</v>
      </c>
      <c r="Y374" s="29">
        <f t="shared" si="220"/>
        <v>0</v>
      </c>
      <c r="Z374" s="29">
        <f t="shared" si="228"/>
        <v>0</v>
      </c>
      <c r="AA374" s="29">
        <f t="shared" si="228"/>
        <v>0</v>
      </c>
      <c r="AB374" s="29">
        <f t="shared" si="228"/>
        <v>0</v>
      </c>
      <c r="AC374" s="31">
        <f t="shared" si="194"/>
        <v>178999.74482405005</v>
      </c>
      <c r="AD374" s="31">
        <f t="shared" si="195"/>
        <v>21733.269141951136</v>
      </c>
      <c r="AE374" s="31">
        <f t="shared" si="196"/>
        <v>24927.346067982908</v>
      </c>
      <c r="AF374" s="31">
        <f t="shared" si="197"/>
        <v>39892.466795528206</v>
      </c>
      <c r="AG374" s="31">
        <f t="shared" si="198"/>
        <v>6247.3606151623926</v>
      </c>
      <c r="AH374" s="31">
        <f t="shared" si="199"/>
        <v>17237.509426818826</v>
      </c>
      <c r="AI374" s="31">
        <f t="shared" si="200"/>
        <v>1757.2777383900641</v>
      </c>
      <c r="AJ374" s="31">
        <f t="shared" si="201"/>
        <v>2457.2921170677882</v>
      </c>
      <c r="AK374" s="31">
        <f t="shared" si="202"/>
        <v>2458.104459257348</v>
      </c>
      <c r="AL374" s="31">
        <f t="shared" si="203"/>
        <v>436.96842073126004</v>
      </c>
      <c r="AM374" s="31">
        <f t="shared" si="204"/>
        <v>-296147.33960693999</v>
      </c>
      <c r="AN374" s="31">
        <f t="shared" si="205"/>
        <v>0</v>
      </c>
      <c r="AO374" s="31">
        <f t="shared" si="206"/>
        <v>0</v>
      </c>
      <c r="AP374" s="29">
        <f t="shared" si="230"/>
        <v>0</v>
      </c>
      <c r="AQ374" s="29">
        <f t="shared" si="230"/>
        <v>0</v>
      </c>
      <c r="AR374" s="29">
        <f t="shared" si="230"/>
        <v>0</v>
      </c>
      <c r="AS374" s="29">
        <f t="shared" si="222"/>
        <v>0</v>
      </c>
      <c r="AT374" s="31">
        <f t="shared" si="207"/>
        <v>56525.528931815243</v>
      </c>
      <c r="AU374" s="31">
        <f t="shared" si="208"/>
        <v>6863.0518712405983</v>
      </c>
      <c r="AV374" s="31">
        <f t="shared" si="209"/>
        <v>7871.6951398124238</v>
      </c>
      <c r="AW374" s="31">
        <f t="shared" si="210"/>
        <v>12597.463690401524</v>
      </c>
      <c r="AX374" s="31">
        <f t="shared" si="211"/>
        <v>1972.8260704894499</v>
      </c>
      <c r="AY374" s="31">
        <f t="shared" si="212"/>
        <v>5443.3560158191494</v>
      </c>
      <c r="AZ374" s="31">
        <f t="shared" si="213"/>
        <v>554.92287846689999</v>
      </c>
      <c r="BA374" s="31">
        <f t="shared" si="214"/>
        <v>775.97728864792487</v>
      </c>
      <c r="BB374" s="31">
        <f t="shared" si="215"/>
        <v>776.23381455517483</v>
      </c>
      <c r="BC374" s="31">
        <f t="shared" si="216"/>
        <v>137.98830346162498</v>
      </c>
      <c r="BD374" s="31">
        <f t="shared" si="217"/>
        <v>-93519.044004710013</v>
      </c>
      <c r="BE374" s="31">
        <f t="shared" si="218"/>
        <v>0</v>
      </c>
      <c r="BF374" s="31">
        <f t="shared" si="219"/>
        <v>-1.4551915228366852E-11</v>
      </c>
      <c r="BG374" s="29">
        <f t="shared" si="229"/>
        <v>0</v>
      </c>
      <c r="BH374" s="29">
        <f t="shared" si="229"/>
        <v>-1.4551915228366852E-11</v>
      </c>
      <c r="BI374" s="29">
        <f t="shared" si="229"/>
        <v>0</v>
      </c>
      <c r="BJ374" s="29">
        <f t="shared" si="229"/>
        <v>0</v>
      </c>
    </row>
    <row r="375" spans="1:62">
      <c r="A375" s="25" t="s">
        <v>85</v>
      </c>
      <c r="B375" s="25" t="s">
        <v>101</v>
      </c>
      <c r="C375" s="25" t="s">
        <v>87</v>
      </c>
      <c r="D375" s="25" t="s">
        <v>114</v>
      </c>
      <c r="E375" s="25" t="s">
        <v>44</v>
      </c>
      <c r="F375" s="25" t="s">
        <v>45</v>
      </c>
      <c r="G375" s="25" t="s">
        <v>54</v>
      </c>
      <c r="H375" s="25" t="s">
        <v>54</v>
      </c>
      <c r="I375" s="25">
        <v>2022</v>
      </c>
      <c r="J375" s="102">
        <v>0.47784834680000005</v>
      </c>
      <c r="K375" s="102">
        <v>0.15089759249999998</v>
      </c>
      <c r="L375" s="29">
        <v>171712.43</v>
      </c>
      <c r="M375" s="29">
        <v>2285.73</v>
      </c>
      <c r="N375" s="29">
        <v>19493.530000000002</v>
      </c>
      <c r="O375" s="29">
        <v>12026.82</v>
      </c>
      <c r="P375" s="29">
        <v>13393.550000000001</v>
      </c>
      <c r="Q375" s="29">
        <v>1373.46</v>
      </c>
      <c r="R375" s="29">
        <v>416743.87999999995</v>
      </c>
      <c r="S375" s="29">
        <v>40995.520000000004</v>
      </c>
      <c r="T375" s="29">
        <v>15750.48</v>
      </c>
      <c r="U375" s="29">
        <v>39352.67</v>
      </c>
      <c r="V375" s="29">
        <v>16431.400000000001</v>
      </c>
      <c r="W375" s="29">
        <v>15969.970000000001</v>
      </c>
      <c r="X375" s="29">
        <f t="shared" si="193"/>
        <v>765529.44</v>
      </c>
      <c r="Y375" s="29">
        <f t="shared" si="220"/>
        <v>0</v>
      </c>
      <c r="Z375" s="29">
        <f t="shared" si="228"/>
        <v>765529.44</v>
      </c>
      <c r="AA375" s="29">
        <f t="shared" si="228"/>
        <v>0</v>
      </c>
      <c r="AB375" s="29">
        <f t="shared" si="228"/>
        <v>0</v>
      </c>
      <c r="AC375" s="31">
        <f t="shared" si="194"/>
        <v>82052.500800510723</v>
      </c>
      <c r="AD375" s="31">
        <f t="shared" si="195"/>
        <v>1092.2323017311642</v>
      </c>
      <c r="AE375" s="31">
        <f t="shared" si="196"/>
        <v>9314.9510837962061</v>
      </c>
      <c r="AF375" s="31">
        <f t="shared" si="197"/>
        <v>5746.9960542611761</v>
      </c>
      <c r="AG375" s="31">
        <f t="shared" si="198"/>
        <v>6400.0857252831411</v>
      </c>
      <c r="AH375" s="31">
        <f t="shared" si="199"/>
        <v>656.30559039592811</v>
      </c>
      <c r="AI375" s="31">
        <f t="shared" si="200"/>
        <v>199140.37409701757</v>
      </c>
      <c r="AJ375" s="31">
        <f t="shared" si="201"/>
        <v>19589.641458206341</v>
      </c>
      <c r="AK375" s="31">
        <f t="shared" si="202"/>
        <v>7526.3408293064649</v>
      </c>
      <c r="AL375" s="31">
        <f t="shared" si="203"/>
        <v>18804.608301665958</v>
      </c>
      <c r="AM375" s="31">
        <f t="shared" si="204"/>
        <v>7851.7173256095211</v>
      </c>
      <c r="AN375" s="31">
        <f t="shared" si="205"/>
        <v>7631.2237629455976</v>
      </c>
      <c r="AO375" s="31">
        <f t="shared" si="206"/>
        <v>365806.97733072983</v>
      </c>
      <c r="AP375" s="29">
        <f t="shared" si="230"/>
        <v>0</v>
      </c>
      <c r="AQ375" s="29">
        <f t="shared" si="230"/>
        <v>365806.97733072983</v>
      </c>
      <c r="AR375" s="29">
        <f t="shared" si="230"/>
        <v>0</v>
      </c>
      <c r="AS375" s="29">
        <f t="shared" si="222"/>
        <v>0</v>
      </c>
      <c r="AT375" s="31">
        <f t="shared" si="207"/>
        <v>25910.992289324771</v>
      </c>
      <c r="AU375" s="31">
        <f t="shared" si="208"/>
        <v>344.91115410502499</v>
      </c>
      <c r="AV375" s="31">
        <f t="shared" si="209"/>
        <v>2941.526746326525</v>
      </c>
      <c r="AW375" s="31">
        <f t="shared" si="210"/>
        <v>1814.8181834308498</v>
      </c>
      <c r="AX375" s="31">
        <f t="shared" si="211"/>
        <v>2021.054450028375</v>
      </c>
      <c r="AY375" s="31">
        <f t="shared" si="212"/>
        <v>207.25180739504998</v>
      </c>
      <c r="AZ375" s="31">
        <f t="shared" si="213"/>
        <v>62885.648181108882</v>
      </c>
      <c r="BA375" s="31">
        <f t="shared" si="214"/>
        <v>6186.1252712856003</v>
      </c>
      <c r="BB375" s="31">
        <f t="shared" si="215"/>
        <v>2376.7095127193998</v>
      </c>
      <c r="BC375" s="31">
        <f t="shared" si="216"/>
        <v>5938.2231614469738</v>
      </c>
      <c r="BD375" s="31">
        <f t="shared" si="217"/>
        <v>2479.4587014045001</v>
      </c>
      <c r="BE375" s="31">
        <f t="shared" si="218"/>
        <v>2409.8300252972249</v>
      </c>
      <c r="BF375" s="31">
        <f t="shared" si="219"/>
        <v>115516.54948387317</v>
      </c>
      <c r="BG375" s="29">
        <f t="shared" si="229"/>
        <v>0</v>
      </c>
      <c r="BH375" s="29">
        <f t="shared" si="229"/>
        <v>115516.54948387317</v>
      </c>
      <c r="BI375" s="29">
        <f t="shared" si="229"/>
        <v>0</v>
      </c>
      <c r="BJ375" s="29">
        <f t="shared" si="229"/>
        <v>0</v>
      </c>
    </row>
    <row r="376" spans="1:62">
      <c r="A376" s="25" t="s">
        <v>85</v>
      </c>
      <c r="B376" s="25" t="s">
        <v>101</v>
      </c>
      <c r="C376" s="25" t="s">
        <v>87</v>
      </c>
      <c r="D376" s="25" t="s">
        <v>114</v>
      </c>
      <c r="E376" s="25" t="s">
        <v>44</v>
      </c>
      <c r="F376" s="25" t="s">
        <v>45</v>
      </c>
      <c r="G376" s="25" t="s">
        <v>90</v>
      </c>
      <c r="H376" s="25" t="s">
        <v>90</v>
      </c>
      <c r="I376" s="25">
        <v>2022</v>
      </c>
      <c r="J376" s="102">
        <v>0.47784834680000005</v>
      </c>
      <c r="K376" s="102">
        <v>0.15089759249999998</v>
      </c>
      <c r="L376" s="29">
        <v>-6491.0700000000006</v>
      </c>
      <c r="M376" s="29">
        <v>669.4</v>
      </c>
      <c r="N376" s="29">
        <v>71.47</v>
      </c>
      <c r="O376" s="29">
        <v>0</v>
      </c>
      <c r="P376" s="29">
        <v>4600.1400000000003</v>
      </c>
      <c r="Q376" s="29">
        <v>408558.96</v>
      </c>
      <c r="R376" s="29">
        <v>-407.1</v>
      </c>
      <c r="S376" s="29">
        <v>-215275.5</v>
      </c>
      <c r="T376" s="29">
        <v>133239.15</v>
      </c>
      <c r="U376" s="29">
        <v>1177.81</v>
      </c>
      <c r="V376" s="29">
        <v>3960.87</v>
      </c>
      <c r="W376" s="29">
        <v>555810.78</v>
      </c>
      <c r="X376" s="29">
        <f t="shared" si="193"/>
        <v>885914.91000000015</v>
      </c>
      <c r="Y376" s="29">
        <f t="shared" si="220"/>
        <v>0</v>
      </c>
      <c r="Z376" s="29">
        <f t="shared" si="228"/>
        <v>885914.91000000015</v>
      </c>
      <c r="AA376" s="29">
        <f t="shared" si="228"/>
        <v>0</v>
      </c>
      <c r="AB376" s="29">
        <f t="shared" si="228"/>
        <v>0</v>
      </c>
      <c r="AC376" s="31">
        <f t="shared" si="194"/>
        <v>-3101.7470684630766</v>
      </c>
      <c r="AD376" s="31">
        <f t="shared" si="195"/>
        <v>319.87168334792</v>
      </c>
      <c r="AE376" s="31">
        <f t="shared" si="196"/>
        <v>34.151821345796002</v>
      </c>
      <c r="AF376" s="31">
        <f t="shared" si="197"/>
        <v>0</v>
      </c>
      <c r="AG376" s="31">
        <f t="shared" si="198"/>
        <v>2198.1692940485523</v>
      </c>
      <c r="AH376" s="31">
        <f t="shared" si="199"/>
        <v>195229.22360632734</v>
      </c>
      <c r="AI376" s="31">
        <f t="shared" si="200"/>
        <v>-194.53206198228003</v>
      </c>
      <c r="AJ376" s="31">
        <f t="shared" si="201"/>
        <v>-102869.0417815434</v>
      </c>
      <c r="AK376" s="31">
        <f t="shared" si="202"/>
        <v>63668.107556537223</v>
      </c>
      <c r="AL376" s="31">
        <f t="shared" si="203"/>
        <v>562.81456134450798</v>
      </c>
      <c r="AM376" s="31">
        <f t="shared" si="204"/>
        <v>1892.695181389716</v>
      </c>
      <c r="AN376" s="31">
        <f t="shared" si="205"/>
        <v>265593.26235661854</v>
      </c>
      <c r="AO376" s="31">
        <f t="shared" si="206"/>
        <v>423332.97514897084</v>
      </c>
      <c r="AP376" s="29">
        <f t="shared" si="230"/>
        <v>0</v>
      </c>
      <c r="AQ376" s="29">
        <f t="shared" si="230"/>
        <v>423332.97514897084</v>
      </c>
      <c r="AR376" s="29">
        <f t="shared" si="230"/>
        <v>0</v>
      </c>
      <c r="AS376" s="29">
        <f t="shared" si="222"/>
        <v>0</v>
      </c>
      <c r="AT376" s="31">
        <f t="shared" si="207"/>
        <v>-979.48683574897495</v>
      </c>
      <c r="AU376" s="31">
        <f t="shared" si="208"/>
        <v>101.01084841949998</v>
      </c>
      <c r="AV376" s="31">
        <f t="shared" si="209"/>
        <v>10.784650935974998</v>
      </c>
      <c r="AW376" s="31">
        <f t="shared" si="210"/>
        <v>0</v>
      </c>
      <c r="AX376" s="31">
        <f t="shared" si="211"/>
        <v>694.15005116294992</v>
      </c>
      <c r="AY376" s="31">
        <f t="shared" si="212"/>
        <v>61650.563458303797</v>
      </c>
      <c r="AZ376" s="31">
        <f t="shared" si="213"/>
        <v>-61.430409906749993</v>
      </c>
      <c r="BA376" s="31">
        <f t="shared" si="214"/>
        <v>-32484.554674233746</v>
      </c>
      <c r="BB376" s="31">
        <f t="shared" si="215"/>
        <v>20105.466961746373</v>
      </c>
      <c r="BC376" s="31">
        <f t="shared" si="216"/>
        <v>177.72869342242498</v>
      </c>
      <c r="BD376" s="31">
        <f t="shared" si="217"/>
        <v>597.68574720547497</v>
      </c>
      <c r="BE376" s="31">
        <f t="shared" si="218"/>
        <v>83870.508587547141</v>
      </c>
      <c r="BF376" s="31">
        <f t="shared" si="219"/>
        <v>133682.42707885418</v>
      </c>
      <c r="BG376" s="29">
        <f t="shared" si="229"/>
        <v>0</v>
      </c>
      <c r="BH376" s="29">
        <f t="shared" si="229"/>
        <v>133682.42707885418</v>
      </c>
      <c r="BI376" s="29">
        <f t="shared" si="229"/>
        <v>0</v>
      </c>
      <c r="BJ376" s="29">
        <f t="shared" si="229"/>
        <v>0</v>
      </c>
    </row>
    <row r="377" spans="1:62">
      <c r="A377" s="25" t="s">
        <v>85</v>
      </c>
      <c r="B377" s="25" t="s">
        <v>101</v>
      </c>
      <c r="C377" s="25" t="s">
        <v>87</v>
      </c>
      <c r="D377" s="25" t="s">
        <v>114</v>
      </c>
      <c r="E377" s="25" t="s">
        <v>44</v>
      </c>
      <c r="F377" s="25" t="s">
        <v>45</v>
      </c>
      <c r="G377" s="25" t="s">
        <v>301</v>
      </c>
      <c r="H377" s="25" t="s">
        <v>60</v>
      </c>
      <c r="I377" s="25">
        <v>2022</v>
      </c>
      <c r="J377" s="102">
        <v>0.47784834680000005</v>
      </c>
      <c r="K377" s="102">
        <v>0.15089759249999998</v>
      </c>
      <c r="L377" s="29">
        <v>-154001.35</v>
      </c>
      <c r="M377" s="29">
        <v>50817.130000000005</v>
      </c>
      <c r="N377" s="29">
        <v>79703.03</v>
      </c>
      <c r="O377" s="29">
        <v>17461.63</v>
      </c>
      <c r="P377" s="29">
        <v>16515.84</v>
      </c>
      <c r="Q377" s="29">
        <v>2084.1</v>
      </c>
      <c r="R377" s="29">
        <v>7003.35</v>
      </c>
      <c r="S377" s="29">
        <v>1749.37</v>
      </c>
      <c r="T377" s="29">
        <v>726.9</v>
      </c>
      <c r="U377" s="29">
        <v>18.48</v>
      </c>
      <c r="V377" s="29">
        <v>619787.01</v>
      </c>
      <c r="W377" s="29">
        <v>396436.51</v>
      </c>
      <c r="X377" s="29">
        <f t="shared" si="193"/>
        <v>1038302</v>
      </c>
      <c r="Y377" s="29">
        <f t="shared" si="220"/>
        <v>0</v>
      </c>
      <c r="Z377" s="29">
        <f t="shared" si="228"/>
        <v>1038302</v>
      </c>
      <c r="AA377" s="29">
        <f t="shared" si="228"/>
        <v>0</v>
      </c>
      <c r="AB377" s="29">
        <f t="shared" si="228"/>
        <v>0</v>
      </c>
      <c r="AC377" s="31">
        <f t="shared" si="194"/>
        <v>-73589.290502468197</v>
      </c>
      <c r="AD377" s="31">
        <f t="shared" si="195"/>
        <v>24282.881559620688</v>
      </c>
      <c r="AE377" s="31">
        <f t="shared" si="196"/>
        <v>38085.961120450804</v>
      </c>
      <c r="AF377" s="31">
        <f t="shared" si="197"/>
        <v>8344.0110279332857</v>
      </c>
      <c r="AG377" s="31">
        <f t="shared" si="198"/>
        <v>7892.0668400133127</v>
      </c>
      <c r="AH377" s="31">
        <f t="shared" si="199"/>
        <v>995.88373956588009</v>
      </c>
      <c r="AI377" s="31">
        <f t="shared" si="200"/>
        <v>3346.5392195617806</v>
      </c>
      <c r="AJ377" s="31">
        <f t="shared" si="201"/>
        <v>835.93356244151607</v>
      </c>
      <c r="AK377" s="31">
        <f t="shared" si="202"/>
        <v>347.34796328892003</v>
      </c>
      <c r="AL377" s="31">
        <f t="shared" si="203"/>
        <v>8.8306374488640014</v>
      </c>
      <c r="AM377" s="31">
        <f t="shared" si="204"/>
        <v>296164.19809661509</v>
      </c>
      <c r="AN377" s="31">
        <f t="shared" si="205"/>
        <v>189436.53091466168</v>
      </c>
      <c r="AO377" s="31">
        <f t="shared" si="206"/>
        <v>496150.89417913358</v>
      </c>
      <c r="AP377" s="29">
        <f t="shared" si="230"/>
        <v>0</v>
      </c>
      <c r="AQ377" s="29">
        <f t="shared" si="230"/>
        <v>496150.89417913358</v>
      </c>
      <c r="AR377" s="29">
        <f t="shared" si="230"/>
        <v>0</v>
      </c>
      <c r="AS377" s="29">
        <f t="shared" si="222"/>
        <v>0</v>
      </c>
      <c r="AT377" s="31">
        <f t="shared" si="207"/>
        <v>-23238.432956749872</v>
      </c>
      <c r="AU377" s="31">
        <f t="shared" si="208"/>
        <v>7668.1825747595249</v>
      </c>
      <c r="AV377" s="31">
        <f t="shared" si="209"/>
        <v>12026.995341955273</v>
      </c>
      <c r="AW377" s="31">
        <f t="shared" si="210"/>
        <v>2634.9179281257748</v>
      </c>
      <c r="AX377" s="31">
        <f t="shared" si="211"/>
        <v>2492.2004941151999</v>
      </c>
      <c r="AY377" s="31">
        <f t="shared" si="212"/>
        <v>314.48567252924994</v>
      </c>
      <c r="AZ377" s="31">
        <f t="shared" si="213"/>
        <v>1056.7886544348748</v>
      </c>
      <c r="BA377" s="31">
        <f t="shared" si="214"/>
        <v>263.97572139172496</v>
      </c>
      <c r="BB377" s="31">
        <f t="shared" si="215"/>
        <v>109.68745998824998</v>
      </c>
      <c r="BC377" s="31">
        <f t="shared" si="216"/>
        <v>2.7885875093999997</v>
      </c>
      <c r="BD377" s="31">
        <f t="shared" si="217"/>
        <v>93524.36767177342</v>
      </c>
      <c r="BE377" s="31">
        <f t="shared" si="218"/>
        <v>59821.314938102172</v>
      </c>
      <c r="BF377" s="31">
        <f t="shared" si="219"/>
        <v>156677.27208793498</v>
      </c>
      <c r="BG377" s="29">
        <f t="shared" si="229"/>
        <v>0</v>
      </c>
      <c r="BH377" s="29">
        <f t="shared" si="229"/>
        <v>156677.27208793498</v>
      </c>
      <c r="BI377" s="29">
        <f t="shared" si="229"/>
        <v>0</v>
      </c>
      <c r="BJ377" s="29">
        <f t="shared" si="229"/>
        <v>0</v>
      </c>
    </row>
    <row r="378" spans="1:62">
      <c r="A378" s="25" t="s">
        <v>85</v>
      </c>
      <c r="B378" s="25" t="s">
        <v>101</v>
      </c>
      <c r="C378" s="25" t="s">
        <v>87</v>
      </c>
      <c r="D378" s="25" t="s">
        <v>114</v>
      </c>
      <c r="E378" s="25" t="s">
        <v>44</v>
      </c>
      <c r="F378" s="25" t="s">
        <v>45</v>
      </c>
      <c r="G378" s="25" t="s">
        <v>348</v>
      </c>
      <c r="H378" s="25" t="s">
        <v>60</v>
      </c>
      <c r="I378" s="25">
        <v>2022</v>
      </c>
      <c r="J378" s="102">
        <v>0.47784834680000005</v>
      </c>
      <c r="K378" s="102">
        <v>0.15089759249999998</v>
      </c>
      <c r="L378" s="29">
        <v>121.36</v>
      </c>
      <c r="M378" s="29">
        <v>864.67</v>
      </c>
      <c r="N378" s="29">
        <v>92.31</v>
      </c>
      <c r="O378" s="29">
        <v>0</v>
      </c>
      <c r="P378" s="29">
        <v>1359.15</v>
      </c>
      <c r="Q378" s="29">
        <v>184197.90000000002</v>
      </c>
      <c r="R378" s="29">
        <v>449872.62</v>
      </c>
      <c r="S378" s="29">
        <v>427310.16000000003</v>
      </c>
      <c r="T378" s="29">
        <v>156323.51</v>
      </c>
      <c r="U378" s="29">
        <v>25000.329999999998</v>
      </c>
      <c r="V378" s="29">
        <v>149527.5</v>
      </c>
      <c r="W378" s="29">
        <v>182944.04</v>
      </c>
      <c r="X378" s="29">
        <f t="shared" si="193"/>
        <v>1577613.55</v>
      </c>
      <c r="Y378" s="29">
        <f t="shared" si="220"/>
        <v>0</v>
      </c>
      <c r="Z378" s="29">
        <f t="shared" si="228"/>
        <v>1577613.55</v>
      </c>
      <c r="AA378" s="29">
        <f t="shared" si="228"/>
        <v>0</v>
      </c>
      <c r="AB378" s="29">
        <f t="shared" si="228"/>
        <v>0</v>
      </c>
      <c r="AC378" s="31">
        <f t="shared" si="194"/>
        <v>57.991675367648007</v>
      </c>
      <c r="AD378" s="31">
        <f t="shared" si="195"/>
        <v>413.18113002755604</v>
      </c>
      <c r="AE378" s="31">
        <f t="shared" si="196"/>
        <v>44.110180893108009</v>
      </c>
      <c r="AF378" s="31">
        <f t="shared" si="197"/>
        <v>0</v>
      </c>
      <c r="AG378" s="31">
        <f t="shared" si="198"/>
        <v>649.46758055322016</v>
      </c>
      <c r="AH378" s="31">
        <f t="shared" si="199"/>
        <v>88018.661999031741</v>
      </c>
      <c r="AI378" s="31">
        <f t="shared" si="200"/>
        <v>214970.88773758462</v>
      </c>
      <c r="AJ378" s="31">
        <f t="shared" si="201"/>
        <v>204189.45352684351</v>
      </c>
      <c r="AK378" s="31">
        <f t="shared" si="202"/>
        <v>74698.930819473273</v>
      </c>
      <c r="AL378" s="31">
        <f t="shared" si="203"/>
        <v>11946.366359954443</v>
      </c>
      <c r="AM378" s="31">
        <f t="shared" si="204"/>
        <v>71451.46867613701</v>
      </c>
      <c r="AN378" s="31">
        <f t="shared" si="205"/>
        <v>87419.507070913081</v>
      </c>
      <c r="AO378" s="31">
        <f t="shared" si="206"/>
        <v>753860.02675677929</v>
      </c>
      <c r="AP378" s="29">
        <f t="shared" si="230"/>
        <v>0</v>
      </c>
      <c r="AQ378" s="29">
        <f t="shared" si="230"/>
        <v>753860.02675677929</v>
      </c>
      <c r="AR378" s="29">
        <f t="shared" si="230"/>
        <v>0</v>
      </c>
      <c r="AS378" s="29">
        <f t="shared" si="222"/>
        <v>0</v>
      </c>
      <c r="AT378" s="31">
        <f t="shared" si="207"/>
        <v>18.312931825799996</v>
      </c>
      <c r="AU378" s="31">
        <f t="shared" si="208"/>
        <v>130.47662130697498</v>
      </c>
      <c r="AV378" s="31">
        <f t="shared" si="209"/>
        <v>13.929356763674999</v>
      </c>
      <c r="AW378" s="31">
        <f t="shared" si="210"/>
        <v>0</v>
      </c>
      <c r="AX378" s="31">
        <f t="shared" si="211"/>
        <v>205.09246284637499</v>
      </c>
      <c r="AY378" s="31">
        <f t="shared" si="212"/>
        <v>27795.019653555752</v>
      </c>
      <c r="AZ378" s="31">
        <f t="shared" si="213"/>
        <v>67884.695289667347</v>
      </c>
      <c r="BA378" s="31">
        <f t="shared" si="214"/>
        <v>64480.074394789801</v>
      </c>
      <c r="BB378" s="31">
        <f t="shared" si="215"/>
        <v>23588.841310149674</v>
      </c>
      <c r="BC378" s="31">
        <f t="shared" si="216"/>
        <v>3772.4896087055245</v>
      </c>
      <c r="BD378" s="31">
        <f t="shared" si="217"/>
        <v>22563.339762543746</v>
      </c>
      <c r="BE378" s="31">
        <f t="shared" si="218"/>
        <v>27605.8151982237</v>
      </c>
      <c r="BF378" s="31">
        <f t="shared" si="219"/>
        <v>238058.08659037837</v>
      </c>
      <c r="BG378" s="29">
        <f t="shared" si="229"/>
        <v>0</v>
      </c>
      <c r="BH378" s="29">
        <f t="shared" si="229"/>
        <v>238058.08659037837</v>
      </c>
      <c r="BI378" s="29">
        <f t="shared" si="229"/>
        <v>0</v>
      </c>
      <c r="BJ378" s="29">
        <f t="shared" si="229"/>
        <v>0</v>
      </c>
    </row>
    <row r="379" spans="1:62">
      <c r="A379" s="25" t="s">
        <v>85</v>
      </c>
      <c r="B379" s="25" t="s">
        <v>101</v>
      </c>
      <c r="C379" s="25" t="s">
        <v>87</v>
      </c>
      <c r="D379" s="25" t="s">
        <v>115</v>
      </c>
      <c r="E379" s="25" t="s">
        <v>44</v>
      </c>
      <c r="F379" s="25" t="s">
        <v>45</v>
      </c>
      <c r="G379" s="25" t="s">
        <v>54</v>
      </c>
      <c r="H379" s="25" t="s">
        <v>54</v>
      </c>
      <c r="I379" s="25">
        <v>2022</v>
      </c>
      <c r="J379" s="102">
        <v>0.47784834680000005</v>
      </c>
      <c r="K379" s="102">
        <v>0.15089759249999998</v>
      </c>
      <c r="L379" s="29">
        <v>0</v>
      </c>
      <c r="M379" s="29">
        <v>0</v>
      </c>
      <c r="N379" s="29">
        <v>0</v>
      </c>
      <c r="O379" s="29">
        <v>0</v>
      </c>
      <c r="P379" s="29">
        <v>276291.38</v>
      </c>
      <c r="Q379" s="29">
        <v>9036.86</v>
      </c>
      <c r="R379" s="29">
        <v>4545.21</v>
      </c>
      <c r="S379" s="29">
        <v>10704.88</v>
      </c>
      <c r="T379" s="29">
        <v>26604.36</v>
      </c>
      <c r="U379" s="29">
        <v>6628.58</v>
      </c>
      <c r="V379" s="29">
        <v>15966.97</v>
      </c>
      <c r="W379" s="29">
        <v>13272.96</v>
      </c>
      <c r="X379" s="29">
        <f t="shared" si="193"/>
        <v>363051.2</v>
      </c>
      <c r="Y379" s="29">
        <f t="shared" si="220"/>
        <v>0</v>
      </c>
      <c r="Z379" s="29">
        <f t="shared" si="228"/>
        <v>363051.2</v>
      </c>
      <c r="AA379" s="29">
        <f t="shared" si="228"/>
        <v>0</v>
      </c>
      <c r="AB379" s="29">
        <f t="shared" si="228"/>
        <v>0</v>
      </c>
      <c r="AC379" s="31">
        <f t="shared" si="194"/>
        <v>0</v>
      </c>
      <c r="AD379" s="31">
        <f t="shared" si="195"/>
        <v>0</v>
      </c>
      <c r="AE379" s="31">
        <f t="shared" si="196"/>
        <v>0</v>
      </c>
      <c r="AF379" s="31">
        <f t="shared" si="197"/>
        <v>0</v>
      </c>
      <c r="AG379" s="31">
        <f t="shared" si="198"/>
        <v>132025.37916809059</v>
      </c>
      <c r="AH379" s="31">
        <f t="shared" si="199"/>
        <v>4318.2486112630486</v>
      </c>
      <c r="AI379" s="31">
        <f t="shared" si="200"/>
        <v>2171.921084358828</v>
      </c>
      <c r="AJ379" s="31">
        <f t="shared" si="201"/>
        <v>5115.3092106923841</v>
      </c>
      <c r="AK379" s="31">
        <f t="shared" si="202"/>
        <v>12712.84944367205</v>
      </c>
      <c r="AL379" s="31">
        <f t="shared" si="203"/>
        <v>3167.4559946315444</v>
      </c>
      <c r="AM379" s="31">
        <f t="shared" si="204"/>
        <v>7629.7902179051962</v>
      </c>
      <c r="AN379" s="31">
        <f t="shared" si="205"/>
        <v>6342.4619931425286</v>
      </c>
      <c r="AO379" s="31">
        <f t="shared" si="206"/>
        <v>173483.41572375616</v>
      </c>
      <c r="AP379" s="29">
        <f t="shared" si="230"/>
        <v>0</v>
      </c>
      <c r="AQ379" s="29">
        <f t="shared" si="230"/>
        <v>173483.41572375616</v>
      </c>
      <c r="AR379" s="29">
        <f t="shared" si="230"/>
        <v>0</v>
      </c>
      <c r="AS379" s="29">
        <f t="shared" si="222"/>
        <v>0</v>
      </c>
      <c r="AT379" s="31">
        <f t="shared" si="207"/>
        <v>0</v>
      </c>
      <c r="AU379" s="31">
        <f t="shared" si="208"/>
        <v>0</v>
      </c>
      <c r="AV379" s="31">
        <f t="shared" si="209"/>
        <v>0</v>
      </c>
      <c r="AW379" s="31">
        <f t="shared" si="210"/>
        <v>0</v>
      </c>
      <c r="AX379" s="31">
        <f t="shared" si="211"/>
        <v>41691.704070502645</v>
      </c>
      <c r="AY379" s="31">
        <f t="shared" si="212"/>
        <v>1363.64041775955</v>
      </c>
      <c r="AZ379" s="31">
        <f t="shared" si="213"/>
        <v>685.86124640692492</v>
      </c>
      <c r="BA379" s="31">
        <f t="shared" si="214"/>
        <v>1615.3406200013997</v>
      </c>
      <c r="BB379" s="31">
        <f t="shared" si="215"/>
        <v>4014.5338740032998</v>
      </c>
      <c r="BC379" s="31">
        <f t="shared" si="216"/>
        <v>1000.2367636936499</v>
      </c>
      <c r="BD379" s="31">
        <f t="shared" si="217"/>
        <v>2409.3773325197244</v>
      </c>
      <c r="BE379" s="31">
        <f t="shared" si="218"/>
        <v>2002.8577093487997</v>
      </c>
      <c r="BF379" s="31">
        <f t="shared" si="219"/>
        <v>54783.552034235981</v>
      </c>
      <c r="BG379" s="29">
        <f t="shared" si="229"/>
        <v>0</v>
      </c>
      <c r="BH379" s="29">
        <f t="shared" si="229"/>
        <v>54783.552034235981</v>
      </c>
      <c r="BI379" s="29">
        <f t="shared" si="229"/>
        <v>0</v>
      </c>
      <c r="BJ379" s="29">
        <f t="shared" si="229"/>
        <v>0</v>
      </c>
    </row>
    <row r="380" spans="1:62">
      <c r="A380" s="25" t="s">
        <v>85</v>
      </c>
      <c r="B380" s="25" t="s">
        <v>101</v>
      </c>
      <c r="C380" s="25" t="s">
        <v>82</v>
      </c>
      <c r="D380" s="25" t="s">
        <v>105</v>
      </c>
      <c r="E380" s="25" t="s">
        <v>42</v>
      </c>
      <c r="F380" s="25" t="s">
        <v>46</v>
      </c>
      <c r="G380" s="25" t="s">
        <v>301</v>
      </c>
      <c r="H380" s="25" t="s">
        <v>60</v>
      </c>
      <c r="I380" s="25">
        <v>2022</v>
      </c>
      <c r="J380" s="102">
        <v>0.68266000000000004</v>
      </c>
      <c r="K380" s="102">
        <v>0</v>
      </c>
      <c r="L380" s="29">
        <v>963.48</v>
      </c>
      <c r="M380" s="29">
        <v>540.01</v>
      </c>
      <c r="N380" s="29">
        <v>872.91</v>
      </c>
      <c r="O380" s="29">
        <v>844.91</v>
      </c>
      <c r="P380" s="29">
        <v>571.70000000000005</v>
      </c>
      <c r="Q380" s="29">
        <v>0</v>
      </c>
      <c r="R380" s="29">
        <v>0</v>
      </c>
      <c r="S380" s="29">
        <v>0</v>
      </c>
      <c r="T380" s="29">
        <v>0</v>
      </c>
      <c r="U380" s="29">
        <v>0</v>
      </c>
      <c r="V380" s="29">
        <v>0</v>
      </c>
      <c r="W380" s="29">
        <v>0</v>
      </c>
      <c r="X380" s="29">
        <f t="shared" si="193"/>
        <v>3793.01</v>
      </c>
      <c r="Y380" s="29">
        <f t="shared" si="220"/>
        <v>0</v>
      </c>
      <c r="Z380" s="29">
        <f t="shared" si="228"/>
        <v>3793.01</v>
      </c>
      <c r="AA380" s="29">
        <f t="shared" si="228"/>
        <v>0</v>
      </c>
      <c r="AB380" s="29">
        <f t="shared" si="228"/>
        <v>0</v>
      </c>
      <c r="AC380" s="31">
        <f t="shared" si="194"/>
        <v>657.72925680000003</v>
      </c>
      <c r="AD380" s="31">
        <f t="shared" si="195"/>
        <v>368.64322659999999</v>
      </c>
      <c r="AE380" s="31">
        <f t="shared" si="196"/>
        <v>595.90074060000006</v>
      </c>
      <c r="AF380" s="31">
        <f t="shared" si="197"/>
        <v>576.78626059999999</v>
      </c>
      <c r="AG380" s="31">
        <f t="shared" si="198"/>
        <v>390.27672200000006</v>
      </c>
      <c r="AH380" s="31">
        <f t="shared" si="199"/>
        <v>0</v>
      </c>
      <c r="AI380" s="31">
        <f t="shared" si="200"/>
        <v>0</v>
      </c>
      <c r="AJ380" s="31">
        <f t="shared" si="201"/>
        <v>0</v>
      </c>
      <c r="AK380" s="31">
        <f t="shared" si="202"/>
        <v>0</v>
      </c>
      <c r="AL380" s="31">
        <f t="shared" si="203"/>
        <v>0</v>
      </c>
      <c r="AM380" s="31">
        <f t="shared" si="204"/>
        <v>0</v>
      </c>
      <c r="AN380" s="31">
        <f t="shared" si="205"/>
        <v>0</v>
      </c>
      <c r="AO380" s="31">
        <f t="shared" si="206"/>
        <v>2589.3362066</v>
      </c>
      <c r="AP380" s="29">
        <f t="shared" si="230"/>
        <v>0</v>
      </c>
      <c r="AQ380" s="29">
        <f t="shared" si="230"/>
        <v>2589.3362066</v>
      </c>
      <c r="AR380" s="29">
        <f t="shared" si="230"/>
        <v>0</v>
      </c>
      <c r="AS380" s="29">
        <f t="shared" si="222"/>
        <v>0</v>
      </c>
      <c r="AT380" s="31">
        <f t="shared" si="207"/>
        <v>0</v>
      </c>
      <c r="AU380" s="31">
        <f t="shared" si="208"/>
        <v>0</v>
      </c>
      <c r="AV380" s="31">
        <f t="shared" si="209"/>
        <v>0</v>
      </c>
      <c r="AW380" s="31">
        <f t="shared" si="210"/>
        <v>0</v>
      </c>
      <c r="AX380" s="31">
        <f t="shared" si="211"/>
        <v>0</v>
      </c>
      <c r="AY380" s="31">
        <f t="shared" si="212"/>
        <v>0</v>
      </c>
      <c r="AZ380" s="31">
        <f t="shared" si="213"/>
        <v>0</v>
      </c>
      <c r="BA380" s="31">
        <f t="shared" si="214"/>
        <v>0</v>
      </c>
      <c r="BB380" s="31">
        <f t="shared" si="215"/>
        <v>0</v>
      </c>
      <c r="BC380" s="31">
        <f t="shared" si="216"/>
        <v>0</v>
      </c>
      <c r="BD380" s="31">
        <f t="shared" si="217"/>
        <v>0</v>
      </c>
      <c r="BE380" s="31">
        <f t="shared" si="218"/>
        <v>0</v>
      </c>
      <c r="BF380" s="31">
        <f t="shared" si="219"/>
        <v>0</v>
      </c>
      <c r="BG380" s="29">
        <f t="shared" si="229"/>
        <v>0</v>
      </c>
      <c r="BH380" s="29">
        <f t="shared" si="229"/>
        <v>0</v>
      </c>
      <c r="BI380" s="29">
        <f t="shared" si="229"/>
        <v>0</v>
      </c>
      <c r="BJ380" s="29">
        <f t="shared" si="229"/>
        <v>0</v>
      </c>
    </row>
    <row r="381" spans="1:62">
      <c r="A381" s="25" t="s">
        <v>85</v>
      </c>
      <c r="B381" s="25" t="s">
        <v>101</v>
      </c>
      <c r="C381" s="25" t="s">
        <v>82</v>
      </c>
      <c r="D381" s="25" t="s">
        <v>105</v>
      </c>
      <c r="E381" s="25" t="s">
        <v>44</v>
      </c>
      <c r="F381" s="25" t="s">
        <v>45</v>
      </c>
      <c r="G381" s="25" t="s">
        <v>349</v>
      </c>
      <c r="H381" s="25" t="s">
        <v>60</v>
      </c>
      <c r="I381" s="25">
        <v>2022</v>
      </c>
      <c r="J381" s="102">
        <v>0.47784834680000005</v>
      </c>
      <c r="K381" s="102">
        <v>0.15089759249999998</v>
      </c>
      <c r="L381" s="29">
        <v>-239.34000000000003</v>
      </c>
      <c r="M381" s="29">
        <v>4663.72</v>
      </c>
      <c r="N381" s="29">
        <v>9475.17</v>
      </c>
      <c r="O381" s="29">
        <v>740.88</v>
      </c>
      <c r="P381" s="29">
        <v>3178.73</v>
      </c>
      <c r="Q381" s="29">
        <v>4077.94</v>
      </c>
      <c r="R381" s="29">
        <v>1032.95</v>
      </c>
      <c r="S381" s="29">
        <v>3525.05</v>
      </c>
      <c r="T381" s="29">
        <v>665.07</v>
      </c>
      <c r="U381" s="29">
        <v>0</v>
      </c>
      <c r="V381" s="29">
        <v>0</v>
      </c>
      <c r="W381" s="29">
        <v>129785.60000000001</v>
      </c>
      <c r="X381" s="29">
        <f t="shared" si="193"/>
        <v>156905.77000000002</v>
      </c>
      <c r="Y381" s="29">
        <f t="shared" si="220"/>
        <v>0</v>
      </c>
      <c r="Z381" s="29">
        <f t="shared" si="228"/>
        <v>156905.77000000002</v>
      </c>
      <c r="AA381" s="29">
        <f t="shared" si="228"/>
        <v>0</v>
      </c>
      <c r="AB381" s="29">
        <f t="shared" si="228"/>
        <v>0</v>
      </c>
      <c r="AC381" s="31">
        <f t="shared" si="194"/>
        <v>-114.36822332311202</v>
      </c>
      <c r="AD381" s="31">
        <f t="shared" si="195"/>
        <v>2228.5508919380964</v>
      </c>
      <c r="AE381" s="31">
        <f t="shared" si="196"/>
        <v>4527.6943201489566</v>
      </c>
      <c r="AF381" s="31">
        <f t="shared" si="197"/>
        <v>354.02828317718405</v>
      </c>
      <c r="AG381" s="31">
        <f t="shared" si="198"/>
        <v>1518.9508754235642</v>
      </c>
      <c r="AH381" s="31">
        <f t="shared" si="199"/>
        <v>1948.6368873495921</v>
      </c>
      <c r="AI381" s="31">
        <f t="shared" si="200"/>
        <v>493.59344982706006</v>
      </c>
      <c r="AJ381" s="31">
        <f t="shared" si="201"/>
        <v>1684.4393148873403</v>
      </c>
      <c r="AK381" s="31">
        <f t="shared" si="202"/>
        <v>317.80260000627607</v>
      </c>
      <c r="AL381" s="31">
        <f t="shared" si="203"/>
        <v>0</v>
      </c>
      <c r="AM381" s="31">
        <f t="shared" si="204"/>
        <v>0</v>
      </c>
      <c r="AN381" s="31">
        <f t="shared" si="205"/>
        <v>62017.834398446088</v>
      </c>
      <c r="AO381" s="31">
        <f t="shared" si="206"/>
        <v>74977.162797881043</v>
      </c>
      <c r="AP381" s="29">
        <f t="shared" si="230"/>
        <v>0</v>
      </c>
      <c r="AQ381" s="29">
        <f t="shared" si="230"/>
        <v>74977.162797881043</v>
      </c>
      <c r="AR381" s="29">
        <f t="shared" si="230"/>
        <v>0</v>
      </c>
      <c r="AS381" s="29">
        <f t="shared" si="222"/>
        <v>0</v>
      </c>
      <c r="AT381" s="31">
        <f t="shared" si="207"/>
        <v>-36.115829788950002</v>
      </c>
      <c r="AU381" s="31">
        <f t="shared" si="208"/>
        <v>703.74412009409991</v>
      </c>
      <c r="AV381" s="31">
        <f t="shared" si="209"/>
        <v>1429.7803415282249</v>
      </c>
      <c r="AW381" s="31">
        <f t="shared" si="210"/>
        <v>111.79700833139999</v>
      </c>
      <c r="AX381" s="31">
        <f t="shared" si="211"/>
        <v>479.66270420752494</v>
      </c>
      <c r="AY381" s="31">
        <f t="shared" si="212"/>
        <v>615.35132835944989</v>
      </c>
      <c r="AZ381" s="31">
        <f t="shared" si="213"/>
        <v>155.86966817287498</v>
      </c>
      <c r="BA381" s="31">
        <f t="shared" si="214"/>
        <v>531.92155844212493</v>
      </c>
      <c r="BB381" s="31">
        <f t="shared" si="215"/>
        <v>100.357461843975</v>
      </c>
      <c r="BC381" s="31">
        <f t="shared" si="216"/>
        <v>0</v>
      </c>
      <c r="BD381" s="31">
        <f t="shared" si="217"/>
        <v>0</v>
      </c>
      <c r="BE381" s="31">
        <f t="shared" si="218"/>
        <v>19584.334581167997</v>
      </c>
      <c r="BF381" s="31">
        <f t="shared" si="219"/>
        <v>23676.702942358723</v>
      </c>
      <c r="BG381" s="29">
        <f t="shared" si="229"/>
        <v>0</v>
      </c>
      <c r="BH381" s="29">
        <f t="shared" si="229"/>
        <v>23676.702942358723</v>
      </c>
      <c r="BI381" s="29">
        <f t="shared" si="229"/>
        <v>0</v>
      </c>
      <c r="BJ381" s="29">
        <f t="shared" si="229"/>
        <v>0</v>
      </c>
    </row>
    <row r="382" spans="1:62">
      <c r="A382" s="25" t="s">
        <v>85</v>
      </c>
      <c r="B382" s="25" t="s">
        <v>101</v>
      </c>
      <c r="C382" s="25" t="s">
        <v>82</v>
      </c>
      <c r="D382" s="25" t="s">
        <v>105</v>
      </c>
      <c r="E382" s="25" t="s">
        <v>44</v>
      </c>
      <c r="F382" s="25" t="s">
        <v>45</v>
      </c>
      <c r="G382" s="25" t="s">
        <v>54</v>
      </c>
      <c r="H382" s="25" t="s">
        <v>54</v>
      </c>
      <c r="I382" s="25">
        <v>2022</v>
      </c>
      <c r="J382" s="102">
        <v>0.47784834680000005</v>
      </c>
      <c r="K382" s="102">
        <v>0.15089759249999998</v>
      </c>
      <c r="L382" s="29">
        <v>0</v>
      </c>
      <c r="M382" s="29">
        <v>0</v>
      </c>
      <c r="N382" s="29">
        <v>0</v>
      </c>
      <c r="O382" s="29">
        <v>0</v>
      </c>
      <c r="P382" s="29">
        <v>0</v>
      </c>
      <c r="Q382" s="29">
        <v>0</v>
      </c>
      <c r="R382" s="29">
        <v>0</v>
      </c>
      <c r="S382" s="29">
        <v>0</v>
      </c>
      <c r="T382" s="29">
        <v>235261.22</v>
      </c>
      <c r="U382" s="29">
        <v>2860.07</v>
      </c>
      <c r="V382" s="29">
        <v>0</v>
      </c>
      <c r="W382" s="29">
        <v>0</v>
      </c>
      <c r="X382" s="29">
        <f t="shared" si="193"/>
        <v>238121.29</v>
      </c>
      <c r="Y382" s="29">
        <f t="shared" si="220"/>
        <v>0</v>
      </c>
      <c r="Z382" s="29">
        <f t="shared" si="228"/>
        <v>238121.29</v>
      </c>
      <c r="AA382" s="29">
        <f t="shared" si="228"/>
        <v>0</v>
      </c>
      <c r="AB382" s="29">
        <f t="shared" si="228"/>
        <v>0</v>
      </c>
      <c r="AC382" s="31">
        <f t="shared" si="194"/>
        <v>0</v>
      </c>
      <c r="AD382" s="31">
        <f t="shared" si="195"/>
        <v>0</v>
      </c>
      <c r="AE382" s="31">
        <f t="shared" si="196"/>
        <v>0</v>
      </c>
      <c r="AF382" s="31">
        <f t="shared" si="197"/>
        <v>0</v>
      </c>
      <c r="AG382" s="31">
        <f t="shared" si="198"/>
        <v>0</v>
      </c>
      <c r="AH382" s="31">
        <f t="shared" si="199"/>
        <v>0</v>
      </c>
      <c r="AI382" s="31">
        <f t="shared" si="200"/>
        <v>0</v>
      </c>
      <c r="AJ382" s="31">
        <f t="shared" si="201"/>
        <v>0</v>
      </c>
      <c r="AK382" s="31">
        <f t="shared" si="202"/>
        <v>112419.18504315111</v>
      </c>
      <c r="AL382" s="31">
        <f t="shared" si="203"/>
        <v>1366.6797212322763</v>
      </c>
      <c r="AM382" s="31">
        <f t="shared" si="204"/>
        <v>0</v>
      </c>
      <c r="AN382" s="31">
        <f t="shared" si="205"/>
        <v>0</v>
      </c>
      <c r="AO382" s="31">
        <f t="shared" si="206"/>
        <v>113785.86476438338</v>
      </c>
      <c r="AP382" s="29">
        <f t="shared" si="230"/>
        <v>0</v>
      </c>
      <c r="AQ382" s="29">
        <f t="shared" si="230"/>
        <v>113785.86476438338</v>
      </c>
      <c r="AR382" s="29">
        <f t="shared" si="230"/>
        <v>0</v>
      </c>
      <c r="AS382" s="29">
        <f t="shared" si="222"/>
        <v>0</v>
      </c>
      <c r="AT382" s="31">
        <f t="shared" si="207"/>
        <v>0</v>
      </c>
      <c r="AU382" s="31">
        <f t="shared" si="208"/>
        <v>0</v>
      </c>
      <c r="AV382" s="31">
        <f t="shared" si="209"/>
        <v>0</v>
      </c>
      <c r="AW382" s="31">
        <f t="shared" si="210"/>
        <v>0</v>
      </c>
      <c r="AX382" s="31">
        <f t="shared" si="211"/>
        <v>0</v>
      </c>
      <c r="AY382" s="31">
        <f t="shared" si="212"/>
        <v>0</v>
      </c>
      <c r="AZ382" s="31">
        <f t="shared" si="213"/>
        <v>0</v>
      </c>
      <c r="BA382" s="31">
        <f t="shared" si="214"/>
        <v>0</v>
      </c>
      <c r="BB382" s="31">
        <f t="shared" si="215"/>
        <v>35500.351706612848</v>
      </c>
      <c r="BC382" s="31">
        <f t="shared" si="216"/>
        <v>431.57767738147498</v>
      </c>
      <c r="BD382" s="31">
        <f t="shared" si="217"/>
        <v>0</v>
      </c>
      <c r="BE382" s="31">
        <f t="shared" si="218"/>
        <v>0</v>
      </c>
      <c r="BF382" s="31">
        <f t="shared" si="219"/>
        <v>35931.92938399432</v>
      </c>
      <c r="BG382" s="29">
        <f t="shared" si="229"/>
        <v>0</v>
      </c>
      <c r="BH382" s="29">
        <f t="shared" si="229"/>
        <v>35931.92938399432</v>
      </c>
      <c r="BI382" s="29">
        <f t="shared" si="229"/>
        <v>0</v>
      </c>
      <c r="BJ382" s="29">
        <f t="shared" si="229"/>
        <v>0</v>
      </c>
    </row>
    <row r="383" spans="1:62">
      <c r="A383" s="25" t="s">
        <v>85</v>
      </c>
      <c r="B383" s="25" t="s">
        <v>101</v>
      </c>
      <c r="C383" s="25" t="s">
        <v>82</v>
      </c>
      <c r="D383" s="25" t="s">
        <v>105</v>
      </c>
      <c r="E383" s="25" t="s">
        <v>44</v>
      </c>
      <c r="F383" s="25" t="s">
        <v>45</v>
      </c>
      <c r="G383" s="25" t="s">
        <v>90</v>
      </c>
      <c r="H383" s="25" t="s">
        <v>90</v>
      </c>
      <c r="I383" s="25">
        <v>2022</v>
      </c>
      <c r="J383" s="102">
        <v>0.47784834680000005</v>
      </c>
      <c r="K383" s="102">
        <v>0.15089759249999998</v>
      </c>
      <c r="L383" s="29">
        <v>-4853.9699999999993</v>
      </c>
      <c r="M383" s="29">
        <v>33333.160000000003</v>
      </c>
      <c r="N383" s="29">
        <v>14760.95</v>
      </c>
      <c r="O383" s="29">
        <v>10282.709999999999</v>
      </c>
      <c r="P383" s="29">
        <v>11792.31</v>
      </c>
      <c r="Q383" s="29">
        <v>24690.449999999997</v>
      </c>
      <c r="R383" s="29">
        <v>-4446.2999999999993</v>
      </c>
      <c r="S383" s="29">
        <v>43368.060000000005</v>
      </c>
      <c r="T383" s="29">
        <v>199216.62</v>
      </c>
      <c r="U383" s="29">
        <v>6482.5199999999995</v>
      </c>
      <c r="V383" s="29">
        <v>18347.72</v>
      </c>
      <c r="W383" s="29">
        <v>32038.32</v>
      </c>
      <c r="X383" s="29">
        <f t="shared" si="193"/>
        <v>385012.55</v>
      </c>
      <c r="Y383" s="29">
        <f t="shared" si="220"/>
        <v>0</v>
      </c>
      <c r="Z383" s="29">
        <f t="shared" si="228"/>
        <v>385012.55</v>
      </c>
      <c r="AA383" s="29">
        <f t="shared" si="228"/>
        <v>0</v>
      </c>
      <c r="AB383" s="29">
        <f t="shared" si="228"/>
        <v>0</v>
      </c>
      <c r="AC383" s="31">
        <f t="shared" si="194"/>
        <v>-2319.461539916796</v>
      </c>
      <c r="AD383" s="31">
        <f t="shared" si="195"/>
        <v>15928.195399619892</v>
      </c>
      <c r="AE383" s="31">
        <f t="shared" si="196"/>
        <v>7053.4955546974606</v>
      </c>
      <c r="AF383" s="31">
        <f t="shared" si="197"/>
        <v>4913.575974123828</v>
      </c>
      <c r="AG383" s="31">
        <f t="shared" si="198"/>
        <v>5634.9358384531079</v>
      </c>
      <c r="AH383" s="31">
        <f t="shared" si="199"/>
        <v>11798.29071424806</v>
      </c>
      <c r="AI383" s="31">
        <f t="shared" si="200"/>
        <v>-2124.6571043768399</v>
      </c>
      <c r="AJ383" s="31">
        <f t="shared" si="201"/>
        <v>20723.355774923213</v>
      </c>
      <c r="AK383" s="31">
        <f t="shared" si="202"/>
        <v>95195.332522083816</v>
      </c>
      <c r="AL383" s="31">
        <f t="shared" si="203"/>
        <v>3097.6614650979359</v>
      </c>
      <c r="AM383" s="31">
        <f t="shared" si="204"/>
        <v>8767.4276695492972</v>
      </c>
      <c r="AN383" s="31">
        <f t="shared" si="205"/>
        <v>15309.458246249378</v>
      </c>
      <c r="AO383" s="31">
        <f t="shared" si="206"/>
        <v>183977.61051475239</v>
      </c>
      <c r="AP383" s="29">
        <f t="shared" si="230"/>
        <v>0</v>
      </c>
      <c r="AQ383" s="29">
        <f t="shared" si="230"/>
        <v>183977.61051475239</v>
      </c>
      <c r="AR383" s="29">
        <f t="shared" si="230"/>
        <v>0</v>
      </c>
      <c r="AS383" s="29">
        <f t="shared" si="222"/>
        <v>0</v>
      </c>
      <c r="AT383" s="31">
        <f t="shared" si="207"/>
        <v>-732.45238706722478</v>
      </c>
      <c r="AU383" s="31">
        <f t="shared" si="208"/>
        <v>5029.8935944172999</v>
      </c>
      <c r="AV383" s="31">
        <f t="shared" si="209"/>
        <v>2227.3918180128749</v>
      </c>
      <c r="AW383" s="31">
        <f t="shared" si="210"/>
        <v>1551.6361833756746</v>
      </c>
      <c r="AX383" s="31">
        <f t="shared" si="211"/>
        <v>1779.4311890136746</v>
      </c>
      <c r="AY383" s="31">
        <f t="shared" si="212"/>
        <v>3725.729462741624</v>
      </c>
      <c r="AZ383" s="31">
        <f t="shared" si="213"/>
        <v>-670.93596553274983</v>
      </c>
      <c r="BA383" s="31">
        <f t="shared" si="214"/>
        <v>6544.1358453955499</v>
      </c>
      <c r="BB383" s="31">
        <f t="shared" si="215"/>
        <v>30061.308343987344</v>
      </c>
      <c r="BC383" s="31">
        <f t="shared" si="216"/>
        <v>978.19666133309977</v>
      </c>
      <c r="BD383" s="31">
        <f t="shared" si="217"/>
        <v>2768.6267758640997</v>
      </c>
      <c r="BE383" s="31">
        <f t="shared" si="218"/>
        <v>4834.505355744599</v>
      </c>
      <c r="BF383" s="31">
        <f t="shared" si="219"/>
        <v>58097.466877285871</v>
      </c>
      <c r="BG383" s="29">
        <f t="shared" si="229"/>
        <v>0</v>
      </c>
      <c r="BH383" s="29">
        <f t="shared" si="229"/>
        <v>58097.466877285871</v>
      </c>
      <c r="BI383" s="29">
        <f t="shared" si="229"/>
        <v>0</v>
      </c>
      <c r="BJ383" s="29">
        <f t="shared" si="229"/>
        <v>0</v>
      </c>
    </row>
    <row r="384" spans="1:62">
      <c r="A384" s="25" t="s">
        <v>85</v>
      </c>
      <c r="B384" s="25" t="s">
        <v>101</v>
      </c>
      <c r="C384" s="25" t="s">
        <v>82</v>
      </c>
      <c r="D384" s="25" t="s">
        <v>105</v>
      </c>
      <c r="E384" s="25" t="s">
        <v>42</v>
      </c>
      <c r="F384" s="25" t="s">
        <v>46</v>
      </c>
      <c r="G384" s="25" t="s">
        <v>55</v>
      </c>
      <c r="H384" s="25" t="s">
        <v>55</v>
      </c>
      <c r="I384" s="25">
        <v>2022</v>
      </c>
      <c r="J384" s="102">
        <v>0.65539999999999998</v>
      </c>
      <c r="K384" s="102">
        <v>0</v>
      </c>
      <c r="L384" s="29">
        <v>0</v>
      </c>
      <c r="M384" s="29">
        <v>0</v>
      </c>
      <c r="N384" s="29">
        <v>0</v>
      </c>
      <c r="O384" s="29">
        <v>0</v>
      </c>
      <c r="P384" s="29">
        <v>413208.42</v>
      </c>
      <c r="Q384" s="29">
        <v>903.77</v>
      </c>
      <c r="R384" s="29">
        <v>-50.83</v>
      </c>
      <c r="S384" s="29">
        <v>1196.68</v>
      </c>
      <c r="T384" s="29">
        <v>2292.5100000000002</v>
      </c>
      <c r="U384" s="29">
        <v>203.5</v>
      </c>
      <c r="V384" s="29">
        <v>1661.09</v>
      </c>
      <c r="W384" s="29">
        <v>210.88</v>
      </c>
      <c r="X384" s="29">
        <f t="shared" si="193"/>
        <v>419626.02</v>
      </c>
      <c r="Y384" s="29">
        <f t="shared" si="220"/>
        <v>0</v>
      </c>
      <c r="Z384" s="29">
        <f t="shared" si="228"/>
        <v>419626.02</v>
      </c>
      <c r="AA384" s="29">
        <f t="shared" si="228"/>
        <v>0</v>
      </c>
      <c r="AB384" s="29">
        <f t="shared" si="228"/>
        <v>0</v>
      </c>
      <c r="AC384" s="31">
        <f t="shared" si="194"/>
        <v>0</v>
      </c>
      <c r="AD384" s="31">
        <f t="shared" si="195"/>
        <v>0</v>
      </c>
      <c r="AE384" s="31">
        <f t="shared" si="196"/>
        <v>0</v>
      </c>
      <c r="AF384" s="31">
        <f t="shared" si="197"/>
        <v>0</v>
      </c>
      <c r="AG384" s="31">
        <f t="shared" si="198"/>
        <v>270816.79846799996</v>
      </c>
      <c r="AH384" s="31">
        <f t="shared" si="199"/>
        <v>592.33085799999992</v>
      </c>
      <c r="AI384" s="31">
        <f t="shared" si="200"/>
        <v>-33.313981999999996</v>
      </c>
      <c r="AJ384" s="31">
        <f t="shared" si="201"/>
        <v>784.30407200000002</v>
      </c>
      <c r="AK384" s="31">
        <f t="shared" si="202"/>
        <v>1502.5110540000001</v>
      </c>
      <c r="AL384" s="31">
        <f t="shared" si="203"/>
        <v>133.37389999999999</v>
      </c>
      <c r="AM384" s="31">
        <f t="shared" si="204"/>
        <v>1088.6783859999998</v>
      </c>
      <c r="AN384" s="31">
        <f t="shared" si="205"/>
        <v>138.21075199999999</v>
      </c>
      <c r="AO384" s="31">
        <f t="shared" si="206"/>
        <v>275022.89350799995</v>
      </c>
      <c r="AP384" s="29">
        <f t="shared" si="230"/>
        <v>0</v>
      </c>
      <c r="AQ384" s="29">
        <f t="shared" si="230"/>
        <v>275022.89350799995</v>
      </c>
      <c r="AR384" s="29">
        <f t="shared" si="230"/>
        <v>0</v>
      </c>
      <c r="AS384" s="29">
        <f t="shared" si="222"/>
        <v>0</v>
      </c>
      <c r="AT384" s="31">
        <f t="shared" si="207"/>
        <v>0</v>
      </c>
      <c r="AU384" s="31">
        <f t="shared" si="208"/>
        <v>0</v>
      </c>
      <c r="AV384" s="31">
        <f t="shared" si="209"/>
        <v>0</v>
      </c>
      <c r="AW384" s="31">
        <f t="shared" si="210"/>
        <v>0</v>
      </c>
      <c r="AX384" s="31">
        <f t="shared" si="211"/>
        <v>0</v>
      </c>
      <c r="AY384" s="31">
        <f t="shared" si="212"/>
        <v>0</v>
      </c>
      <c r="AZ384" s="31">
        <f t="shared" si="213"/>
        <v>0</v>
      </c>
      <c r="BA384" s="31">
        <f t="shared" si="214"/>
        <v>0</v>
      </c>
      <c r="BB384" s="31">
        <f t="shared" si="215"/>
        <v>0</v>
      </c>
      <c r="BC384" s="31">
        <f t="shared" si="216"/>
        <v>0</v>
      </c>
      <c r="BD384" s="31">
        <f t="shared" si="217"/>
        <v>0</v>
      </c>
      <c r="BE384" s="31">
        <f t="shared" si="218"/>
        <v>0</v>
      </c>
      <c r="BF384" s="31">
        <f t="shared" si="219"/>
        <v>0</v>
      </c>
      <c r="BG384" s="29">
        <f t="shared" si="229"/>
        <v>0</v>
      </c>
      <c r="BH384" s="29">
        <f t="shared" si="229"/>
        <v>0</v>
      </c>
      <c r="BI384" s="29">
        <f t="shared" si="229"/>
        <v>0</v>
      </c>
      <c r="BJ384" s="29">
        <f t="shared" si="229"/>
        <v>0</v>
      </c>
    </row>
    <row r="385" spans="1:62">
      <c r="A385" s="25" t="s">
        <v>85</v>
      </c>
      <c r="B385" s="25" t="s">
        <v>101</v>
      </c>
      <c r="C385" s="25" t="s">
        <v>82</v>
      </c>
      <c r="D385" s="25" t="s">
        <v>105</v>
      </c>
      <c r="E385" s="25" t="s">
        <v>44</v>
      </c>
      <c r="F385" s="25" t="s">
        <v>45</v>
      </c>
      <c r="G385" s="25" t="s">
        <v>348</v>
      </c>
      <c r="H385" s="25" t="s">
        <v>60</v>
      </c>
      <c r="I385" s="25">
        <v>2022</v>
      </c>
      <c r="J385" s="102">
        <v>0.47784834680000005</v>
      </c>
      <c r="K385" s="102">
        <v>0.15089759249999998</v>
      </c>
      <c r="L385" s="29">
        <v>-247.62</v>
      </c>
      <c r="M385" s="29">
        <v>0</v>
      </c>
      <c r="N385" s="29">
        <v>0</v>
      </c>
      <c r="O385" s="29">
        <v>0</v>
      </c>
      <c r="P385" s="29">
        <v>0</v>
      </c>
      <c r="Q385" s="29">
        <v>0</v>
      </c>
      <c r="R385" s="29">
        <v>37008.870000000003</v>
      </c>
      <c r="S385" s="29">
        <v>0</v>
      </c>
      <c r="T385" s="29">
        <v>-37008.870000000003</v>
      </c>
      <c r="U385" s="29">
        <v>0</v>
      </c>
      <c r="V385" s="29">
        <v>0</v>
      </c>
      <c r="W385" s="29">
        <v>490926.68000000005</v>
      </c>
      <c r="X385" s="29">
        <f t="shared" si="193"/>
        <v>490679.06000000006</v>
      </c>
      <c r="Y385" s="29">
        <f t="shared" si="220"/>
        <v>0</v>
      </c>
      <c r="Z385" s="29">
        <f t="shared" si="228"/>
        <v>490679.06000000006</v>
      </c>
      <c r="AA385" s="29">
        <f t="shared" si="228"/>
        <v>0</v>
      </c>
      <c r="AB385" s="29">
        <f t="shared" si="228"/>
        <v>0</v>
      </c>
      <c r="AC385" s="31">
        <f t="shared" si="194"/>
        <v>-118.32480763461601</v>
      </c>
      <c r="AD385" s="31">
        <f t="shared" si="195"/>
        <v>0</v>
      </c>
      <c r="AE385" s="31">
        <f t="shared" si="196"/>
        <v>0</v>
      </c>
      <c r="AF385" s="31">
        <f t="shared" si="197"/>
        <v>0</v>
      </c>
      <c r="AG385" s="31">
        <f t="shared" si="198"/>
        <v>0</v>
      </c>
      <c r="AH385" s="31">
        <f t="shared" si="199"/>
        <v>0</v>
      </c>
      <c r="AI385" s="31">
        <f t="shared" si="200"/>
        <v>17684.627346436118</v>
      </c>
      <c r="AJ385" s="31">
        <f t="shared" si="201"/>
        <v>0</v>
      </c>
      <c r="AK385" s="31">
        <f t="shared" si="202"/>
        <v>-17684.627346436118</v>
      </c>
      <c r="AL385" s="31">
        <f t="shared" si="203"/>
        <v>0</v>
      </c>
      <c r="AM385" s="31">
        <f t="shared" si="204"/>
        <v>0</v>
      </c>
      <c r="AN385" s="31">
        <f t="shared" si="205"/>
        <v>234588.50243801269</v>
      </c>
      <c r="AO385" s="31">
        <f t="shared" si="206"/>
        <v>234470.17763037808</v>
      </c>
      <c r="AP385" s="29">
        <f t="shared" si="230"/>
        <v>0</v>
      </c>
      <c r="AQ385" s="29">
        <f t="shared" si="230"/>
        <v>234470.17763037808</v>
      </c>
      <c r="AR385" s="29">
        <f t="shared" si="230"/>
        <v>0</v>
      </c>
      <c r="AS385" s="29">
        <f t="shared" si="222"/>
        <v>0</v>
      </c>
      <c r="AT385" s="31">
        <f t="shared" si="207"/>
        <v>-37.365261854849997</v>
      </c>
      <c r="AU385" s="31">
        <f t="shared" si="208"/>
        <v>0</v>
      </c>
      <c r="AV385" s="31">
        <f t="shared" si="209"/>
        <v>0</v>
      </c>
      <c r="AW385" s="31">
        <f t="shared" si="210"/>
        <v>0</v>
      </c>
      <c r="AX385" s="31">
        <f t="shared" si="211"/>
        <v>0</v>
      </c>
      <c r="AY385" s="31">
        <f t="shared" si="212"/>
        <v>0</v>
      </c>
      <c r="AZ385" s="31">
        <f t="shared" si="213"/>
        <v>5584.5493841454745</v>
      </c>
      <c r="BA385" s="31">
        <f t="shared" si="214"/>
        <v>0</v>
      </c>
      <c r="BB385" s="31">
        <f t="shared" si="215"/>
        <v>-5584.5493841454745</v>
      </c>
      <c r="BC385" s="31">
        <f t="shared" si="216"/>
        <v>0</v>
      </c>
      <c r="BD385" s="31">
        <f t="shared" si="217"/>
        <v>0</v>
      </c>
      <c r="BE385" s="31">
        <f t="shared" si="218"/>
        <v>74079.654106017901</v>
      </c>
      <c r="BF385" s="31">
        <f t="shared" si="219"/>
        <v>74042.288844163049</v>
      </c>
      <c r="BG385" s="29">
        <f t="shared" si="229"/>
        <v>0</v>
      </c>
      <c r="BH385" s="29">
        <f t="shared" si="229"/>
        <v>74042.288844163049</v>
      </c>
      <c r="BI385" s="29">
        <f t="shared" si="229"/>
        <v>0</v>
      </c>
      <c r="BJ385" s="29">
        <f t="shared" si="229"/>
        <v>0</v>
      </c>
    </row>
    <row r="386" spans="1:62">
      <c r="A386" s="25" t="s">
        <v>85</v>
      </c>
      <c r="B386" s="25" t="s">
        <v>101</v>
      </c>
      <c r="C386" s="25" t="s">
        <v>82</v>
      </c>
      <c r="D386" s="25" t="s">
        <v>105</v>
      </c>
      <c r="E386" s="25" t="s">
        <v>44</v>
      </c>
      <c r="F386" s="25" t="s">
        <v>45</v>
      </c>
      <c r="G386" s="25" t="s">
        <v>301</v>
      </c>
      <c r="H386" s="25" t="s">
        <v>60</v>
      </c>
      <c r="I386" s="25">
        <v>2022</v>
      </c>
      <c r="J386" s="102">
        <v>0.47784834680000005</v>
      </c>
      <c r="K386" s="102">
        <v>0.15089759249999998</v>
      </c>
      <c r="L386" s="29">
        <v>-24611.870000000003</v>
      </c>
      <c r="M386" s="29">
        <v>154044.96</v>
      </c>
      <c r="N386" s="29">
        <v>52166.209999999992</v>
      </c>
      <c r="O386" s="29">
        <v>33626.78</v>
      </c>
      <c r="P386" s="29">
        <v>36065.230000000003</v>
      </c>
      <c r="Q386" s="29">
        <v>98137.4</v>
      </c>
      <c r="R386" s="29">
        <v>-45693.899999999994</v>
      </c>
      <c r="S386" s="29">
        <v>52615.909999999996</v>
      </c>
      <c r="T386" s="29">
        <v>116362.64000000001</v>
      </c>
      <c r="U386" s="29">
        <v>11907.249999999998</v>
      </c>
      <c r="V386" s="29">
        <v>60562.009999999995</v>
      </c>
      <c r="W386" s="29">
        <v>243074.34</v>
      </c>
      <c r="X386" s="29">
        <f t="shared" si="193"/>
        <v>788256.95999999985</v>
      </c>
      <c r="Y386" s="29">
        <f t="shared" si="220"/>
        <v>0</v>
      </c>
      <c r="Z386" s="29">
        <f t="shared" si="228"/>
        <v>788256.95999999985</v>
      </c>
      <c r="AA386" s="29">
        <f t="shared" si="228"/>
        <v>0</v>
      </c>
      <c r="AB386" s="29">
        <f t="shared" si="228"/>
        <v>0</v>
      </c>
      <c r="AC386" s="31">
        <f t="shared" si="194"/>
        <v>-11760.741391156518</v>
      </c>
      <c r="AD386" s="31">
        <f t="shared" si="195"/>
        <v>73610.129468872125</v>
      </c>
      <c r="AE386" s="31">
        <f t="shared" si="196"/>
        <v>24927.537207321628</v>
      </c>
      <c r="AF386" s="31">
        <f t="shared" si="197"/>
        <v>16068.501231207305</v>
      </c>
      <c r="AG386" s="31">
        <f t="shared" si="198"/>
        <v>17233.710532461766</v>
      </c>
      <c r="AH386" s="31">
        <f t="shared" si="199"/>
        <v>46894.794349250318</v>
      </c>
      <c r="AI386" s="31">
        <f t="shared" si="200"/>
        <v>-21834.754573844519</v>
      </c>
      <c r="AJ386" s="31">
        <f t="shared" si="201"/>
        <v>25142.425608877587</v>
      </c>
      <c r="AK386" s="31">
        <f t="shared" si="202"/>
        <v>55603.695153283566</v>
      </c>
      <c r="AL386" s="31">
        <f t="shared" si="203"/>
        <v>5689.8597274343001</v>
      </c>
      <c r="AM386" s="31">
        <f t="shared" si="204"/>
        <v>28939.456357385068</v>
      </c>
      <c r="AN386" s="31">
        <f t="shared" si="205"/>
        <v>116152.67151850113</v>
      </c>
      <c r="AO386" s="31">
        <f t="shared" si="206"/>
        <v>376667.28518959373</v>
      </c>
      <c r="AP386" s="29">
        <f t="shared" si="230"/>
        <v>0</v>
      </c>
      <c r="AQ386" s="29">
        <f t="shared" si="230"/>
        <v>376667.28518959373</v>
      </c>
      <c r="AR386" s="29">
        <f t="shared" si="230"/>
        <v>0</v>
      </c>
      <c r="AS386" s="29">
        <f t="shared" si="222"/>
        <v>0</v>
      </c>
      <c r="AT386" s="31">
        <f t="shared" si="207"/>
        <v>-3713.8719299229751</v>
      </c>
      <c r="AU386" s="31">
        <f t="shared" si="208"/>
        <v>23245.013600758797</v>
      </c>
      <c r="AV386" s="31">
        <f t="shared" si="209"/>
        <v>7871.755498849423</v>
      </c>
      <c r="AW386" s="31">
        <f t="shared" si="210"/>
        <v>5074.2001455271493</v>
      </c>
      <c r="AX386" s="31">
        <f t="shared" si="211"/>
        <v>5442.1563799587748</v>
      </c>
      <c r="AY386" s="31">
        <f t="shared" si="212"/>
        <v>14808.697394209497</v>
      </c>
      <c r="AZ386" s="31">
        <f t="shared" si="213"/>
        <v>-6895.0995019357488</v>
      </c>
      <c r="BA386" s="31">
        <f t="shared" si="214"/>
        <v>7939.6141461966736</v>
      </c>
      <c r="BB386" s="31">
        <f t="shared" si="215"/>
        <v>17558.8422329442</v>
      </c>
      <c r="BC386" s="31">
        <f t="shared" si="216"/>
        <v>1796.7753582956245</v>
      </c>
      <c r="BD386" s="31">
        <f t="shared" si="217"/>
        <v>9138.661505960923</v>
      </c>
      <c r="BE386" s="31">
        <f t="shared" si="218"/>
        <v>36679.332704526445</v>
      </c>
      <c r="BF386" s="31">
        <f t="shared" si="219"/>
        <v>118946.07753536878</v>
      </c>
      <c r="BG386" s="29">
        <f t="shared" si="229"/>
        <v>0</v>
      </c>
      <c r="BH386" s="29">
        <f t="shared" si="229"/>
        <v>118946.07753536878</v>
      </c>
      <c r="BI386" s="29">
        <f t="shared" si="229"/>
        <v>0</v>
      </c>
      <c r="BJ386" s="29">
        <f t="shared" si="229"/>
        <v>0</v>
      </c>
    </row>
    <row r="387" spans="1:62">
      <c r="A387" s="25" t="s">
        <v>85</v>
      </c>
      <c r="B387" s="25" t="s">
        <v>95</v>
      </c>
      <c r="C387" s="25" t="s">
        <v>87</v>
      </c>
      <c r="D387" s="25" t="s">
        <v>99</v>
      </c>
      <c r="E387" s="25" t="s">
        <v>44</v>
      </c>
      <c r="F387" s="25" t="s">
        <v>45</v>
      </c>
      <c r="G387" s="25" t="s">
        <v>90</v>
      </c>
      <c r="H387" s="25" t="s">
        <v>90</v>
      </c>
      <c r="I387" s="25">
        <v>2022</v>
      </c>
      <c r="J387" s="102">
        <v>0.47784834680000005</v>
      </c>
      <c r="K387" s="102">
        <v>0.15089759249999998</v>
      </c>
      <c r="L387" s="29">
        <v>0</v>
      </c>
      <c r="M387" s="29">
        <v>0</v>
      </c>
      <c r="N387" s="29">
        <v>0</v>
      </c>
      <c r="O387" s="29">
        <v>0</v>
      </c>
      <c r="P387" s="29">
        <v>0</v>
      </c>
      <c r="Q387" s="29">
        <v>0</v>
      </c>
      <c r="R387" s="29">
        <v>0</v>
      </c>
      <c r="S387" s="29">
        <v>0</v>
      </c>
      <c r="T387" s="29">
        <v>0</v>
      </c>
      <c r="U387" s="29">
        <v>76103.11</v>
      </c>
      <c r="V387" s="29">
        <v>1939.62</v>
      </c>
      <c r="W387" s="29">
        <v>1986.18</v>
      </c>
      <c r="X387" s="29">
        <f t="shared" si="193"/>
        <v>80028.909999999989</v>
      </c>
      <c r="Y387" s="29">
        <f t="shared" si="220"/>
        <v>0</v>
      </c>
      <c r="Z387" s="29">
        <f t="shared" ref="Z387:AB406" si="231">SUMIF($I387,Z$5,$X387)</f>
        <v>80028.909999999989</v>
      </c>
      <c r="AA387" s="29">
        <f t="shared" si="231"/>
        <v>0</v>
      </c>
      <c r="AB387" s="29">
        <f t="shared" si="231"/>
        <v>0</v>
      </c>
      <c r="AC387" s="31">
        <f t="shared" si="194"/>
        <v>0</v>
      </c>
      <c r="AD387" s="31">
        <f t="shared" si="195"/>
        <v>0</v>
      </c>
      <c r="AE387" s="31">
        <f t="shared" si="196"/>
        <v>0</v>
      </c>
      <c r="AF387" s="31">
        <f t="shared" si="197"/>
        <v>0</v>
      </c>
      <c r="AG387" s="31">
        <f t="shared" si="198"/>
        <v>0</v>
      </c>
      <c r="AH387" s="31">
        <f t="shared" si="199"/>
        <v>0</v>
      </c>
      <c r="AI387" s="31">
        <f t="shared" si="200"/>
        <v>0</v>
      </c>
      <c r="AJ387" s="31">
        <f t="shared" si="201"/>
        <v>0</v>
      </c>
      <c r="AK387" s="31">
        <f t="shared" si="202"/>
        <v>0</v>
      </c>
      <c r="AL387" s="31">
        <f t="shared" si="203"/>
        <v>36365.745299838549</v>
      </c>
      <c r="AM387" s="31">
        <f t="shared" si="204"/>
        <v>926.84421042021609</v>
      </c>
      <c r="AN387" s="31">
        <f t="shared" si="205"/>
        <v>949.09282944722418</v>
      </c>
      <c r="AO387" s="31">
        <f t="shared" si="206"/>
        <v>38241.682339705992</v>
      </c>
      <c r="AP387" s="29">
        <f t="shared" si="230"/>
        <v>0</v>
      </c>
      <c r="AQ387" s="29">
        <f t="shared" si="230"/>
        <v>38241.682339705992</v>
      </c>
      <c r="AR387" s="29">
        <f t="shared" si="230"/>
        <v>0</v>
      </c>
      <c r="AS387" s="29">
        <f t="shared" si="222"/>
        <v>0</v>
      </c>
      <c r="AT387" s="31">
        <f t="shared" si="207"/>
        <v>0</v>
      </c>
      <c r="AU387" s="31">
        <f t="shared" si="208"/>
        <v>0</v>
      </c>
      <c r="AV387" s="31">
        <f t="shared" si="209"/>
        <v>0</v>
      </c>
      <c r="AW387" s="31">
        <f t="shared" si="210"/>
        <v>0</v>
      </c>
      <c r="AX387" s="31">
        <f t="shared" si="211"/>
        <v>0</v>
      </c>
      <c r="AY387" s="31">
        <f t="shared" si="212"/>
        <v>0</v>
      </c>
      <c r="AZ387" s="31">
        <f t="shared" si="213"/>
        <v>0</v>
      </c>
      <c r="BA387" s="31">
        <f t="shared" si="214"/>
        <v>0</v>
      </c>
      <c r="BB387" s="31">
        <f t="shared" si="215"/>
        <v>0</v>
      </c>
      <c r="BC387" s="31">
        <f t="shared" si="216"/>
        <v>11483.776080762675</v>
      </c>
      <c r="BD387" s="31">
        <f t="shared" si="217"/>
        <v>292.68398836484994</v>
      </c>
      <c r="BE387" s="31">
        <f t="shared" si="218"/>
        <v>299.70978027164995</v>
      </c>
      <c r="BF387" s="31">
        <f t="shared" si="219"/>
        <v>12076.169849399175</v>
      </c>
      <c r="BG387" s="29">
        <f t="shared" si="229"/>
        <v>0</v>
      </c>
      <c r="BH387" s="29">
        <f t="shared" si="229"/>
        <v>12076.169849399175</v>
      </c>
      <c r="BI387" s="29">
        <f t="shared" si="229"/>
        <v>0</v>
      </c>
      <c r="BJ387" s="29">
        <f t="shared" si="229"/>
        <v>0</v>
      </c>
    </row>
    <row r="388" spans="1:62">
      <c r="A388" s="25" t="s">
        <v>85</v>
      </c>
      <c r="B388" s="25" t="s">
        <v>95</v>
      </c>
      <c r="C388" s="25" t="s">
        <v>87</v>
      </c>
      <c r="D388" s="25" t="s">
        <v>99</v>
      </c>
      <c r="E388" s="25" t="s">
        <v>44</v>
      </c>
      <c r="F388" s="25" t="s">
        <v>45</v>
      </c>
      <c r="G388" s="25" t="s">
        <v>54</v>
      </c>
      <c r="H388" s="25" t="s">
        <v>54</v>
      </c>
      <c r="I388" s="25">
        <v>2022</v>
      </c>
      <c r="J388" s="102">
        <v>0.47784834680000005</v>
      </c>
      <c r="K388" s="102">
        <v>0.15089759249999998</v>
      </c>
      <c r="L388" s="29">
        <v>1604.9500000000032</v>
      </c>
      <c r="M388" s="29">
        <v>5462.8200000000006</v>
      </c>
      <c r="N388" s="29">
        <v>13178.32</v>
      </c>
      <c r="O388" s="29">
        <v>47162.55</v>
      </c>
      <c r="P388" s="29">
        <v>8295.92</v>
      </c>
      <c r="Q388" s="29">
        <v>77051.009999999995</v>
      </c>
      <c r="R388" s="29">
        <v>3765.2299999999996</v>
      </c>
      <c r="S388" s="29">
        <v>155731.03</v>
      </c>
      <c r="T388" s="29">
        <v>286411.44</v>
      </c>
      <c r="U388" s="29">
        <v>56198.14</v>
      </c>
      <c r="V388" s="29">
        <v>80551.59</v>
      </c>
      <c r="W388" s="29">
        <v>25435.620000000006</v>
      </c>
      <c r="X388" s="29">
        <f t="shared" si="193"/>
        <v>760848.62</v>
      </c>
      <c r="Y388" s="29">
        <f t="shared" si="220"/>
        <v>0</v>
      </c>
      <c r="Z388" s="29">
        <f t="shared" si="231"/>
        <v>760848.62</v>
      </c>
      <c r="AA388" s="29">
        <f t="shared" si="231"/>
        <v>0</v>
      </c>
      <c r="AB388" s="29">
        <f t="shared" si="231"/>
        <v>0</v>
      </c>
      <c r="AC388" s="31">
        <f t="shared" si="194"/>
        <v>766.92270419666158</v>
      </c>
      <c r="AD388" s="31">
        <f t="shared" si="195"/>
        <v>2610.3995058659766</v>
      </c>
      <c r="AE388" s="31">
        <f t="shared" si="196"/>
        <v>6297.2384256013765</v>
      </c>
      <c r="AF388" s="31">
        <f t="shared" si="197"/>
        <v>22536.546548372342</v>
      </c>
      <c r="AG388" s="31">
        <f t="shared" si="198"/>
        <v>3964.1916571850566</v>
      </c>
      <c r="AH388" s="31">
        <f t="shared" si="199"/>
        <v>36818.697747770268</v>
      </c>
      <c r="AI388" s="31">
        <f t="shared" si="200"/>
        <v>1799.2089308217639</v>
      </c>
      <c r="AJ388" s="31">
        <f t="shared" si="201"/>
        <v>74415.815230961205</v>
      </c>
      <c r="AK388" s="31">
        <f t="shared" si="202"/>
        <v>136861.23310860741</v>
      </c>
      <c r="AL388" s="31">
        <f t="shared" si="203"/>
        <v>26854.188292234954</v>
      </c>
      <c r="AM388" s="31">
        <f t="shared" si="204"/>
        <v>38491.444113611411</v>
      </c>
      <c r="AN388" s="31">
        <f t="shared" si="205"/>
        <v>12154.368966833021</v>
      </c>
      <c r="AO388" s="31">
        <f t="shared" si="206"/>
        <v>363570.25523206149</v>
      </c>
      <c r="AP388" s="29">
        <f t="shared" si="230"/>
        <v>0</v>
      </c>
      <c r="AQ388" s="29">
        <f t="shared" si="230"/>
        <v>363570.25523206149</v>
      </c>
      <c r="AR388" s="29">
        <f t="shared" si="230"/>
        <v>0</v>
      </c>
      <c r="AS388" s="29">
        <f t="shared" si="222"/>
        <v>0</v>
      </c>
      <c r="AT388" s="31">
        <f t="shared" si="207"/>
        <v>242.18309108287545</v>
      </c>
      <c r="AU388" s="31">
        <f t="shared" si="208"/>
        <v>824.32638626084997</v>
      </c>
      <c r="AV388" s="31">
        <f t="shared" si="209"/>
        <v>1988.5767611945998</v>
      </c>
      <c r="AW388" s="31">
        <f t="shared" si="210"/>
        <v>7116.7152511608747</v>
      </c>
      <c r="AX388" s="31">
        <f t="shared" si="211"/>
        <v>1251.8343555725999</v>
      </c>
      <c r="AY388" s="31">
        <f t="shared" si="212"/>
        <v>11626.811908693422</v>
      </c>
      <c r="AZ388" s="31">
        <f t="shared" si="213"/>
        <v>568.16414220877482</v>
      </c>
      <c r="BA388" s="31">
        <f t="shared" si="214"/>
        <v>23499.437504545273</v>
      </c>
      <c r="BB388" s="31">
        <f t="shared" si="215"/>
        <v>43218.796760458194</v>
      </c>
      <c r="BC388" s="31">
        <f t="shared" si="216"/>
        <v>8480.1640289779498</v>
      </c>
      <c r="BD388" s="31">
        <f t="shared" si="217"/>
        <v>12155.041003047074</v>
      </c>
      <c r="BE388" s="31">
        <f t="shared" si="218"/>
        <v>3838.1738217448506</v>
      </c>
      <c r="BF388" s="31">
        <f t="shared" si="219"/>
        <v>114810.22501494734</v>
      </c>
      <c r="BG388" s="29">
        <f t="shared" ref="BG388:BJ407" si="232">SUMIF($I388,BG$5,$BF388)</f>
        <v>0</v>
      </c>
      <c r="BH388" s="29">
        <f t="shared" si="232"/>
        <v>114810.22501494734</v>
      </c>
      <c r="BI388" s="29">
        <f t="shared" si="232"/>
        <v>0</v>
      </c>
      <c r="BJ388" s="29">
        <f t="shared" si="232"/>
        <v>0</v>
      </c>
    </row>
    <row r="389" spans="1:62">
      <c r="A389" s="25" t="s">
        <v>85</v>
      </c>
      <c r="B389" s="25" t="s">
        <v>101</v>
      </c>
      <c r="C389" s="25" t="s">
        <v>87</v>
      </c>
      <c r="D389" s="25" t="s">
        <v>116</v>
      </c>
      <c r="E389" s="25" t="s">
        <v>44</v>
      </c>
      <c r="F389" s="25" t="s">
        <v>45</v>
      </c>
      <c r="G389" s="25" t="s">
        <v>90</v>
      </c>
      <c r="H389" s="25" t="s">
        <v>90</v>
      </c>
      <c r="I389" s="25">
        <v>2022</v>
      </c>
      <c r="J389" s="102">
        <v>0.47784834680000005</v>
      </c>
      <c r="K389" s="102">
        <v>0.15089759249999998</v>
      </c>
      <c r="L389" s="29">
        <v>1324.05</v>
      </c>
      <c r="M389" s="29">
        <v>8026.05</v>
      </c>
      <c r="N389" s="29">
        <v>1896.73</v>
      </c>
      <c r="O389" s="29">
        <v>167.05</v>
      </c>
      <c r="P389" s="29">
        <v>-105780.29</v>
      </c>
      <c r="Q389" s="29">
        <v>83.2</v>
      </c>
      <c r="R389" s="29">
        <v>0</v>
      </c>
      <c r="S389" s="29">
        <v>0</v>
      </c>
      <c r="T389" s="29">
        <v>0</v>
      </c>
      <c r="U389" s="29">
        <v>0</v>
      </c>
      <c r="V389" s="29">
        <v>0</v>
      </c>
      <c r="W389" s="29">
        <v>0</v>
      </c>
      <c r="X389" s="29">
        <f t="shared" si="193"/>
        <v>-94283.209999999992</v>
      </c>
      <c r="Y389" s="29">
        <f t="shared" si="220"/>
        <v>0</v>
      </c>
      <c r="Z389" s="29">
        <f t="shared" si="231"/>
        <v>-94283.209999999992</v>
      </c>
      <c r="AA389" s="29">
        <f t="shared" si="231"/>
        <v>0</v>
      </c>
      <c r="AB389" s="29">
        <f t="shared" si="231"/>
        <v>0</v>
      </c>
      <c r="AC389" s="31">
        <f t="shared" si="194"/>
        <v>632.69510358054004</v>
      </c>
      <c r="AD389" s="31">
        <f t="shared" si="195"/>
        <v>3835.2347238341404</v>
      </c>
      <c r="AE389" s="31">
        <f t="shared" si="196"/>
        <v>906.34929482596408</v>
      </c>
      <c r="AF389" s="31">
        <f t="shared" si="197"/>
        <v>79.824566332940009</v>
      </c>
      <c r="AG389" s="31">
        <f t="shared" si="198"/>
        <v>-50546.936700524573</v>
      </c>
      <c r="AH389" s="31">
        <f t="shared" si="199"/>
        <v>39.756982453760003</v>
      </c>
      <c r="AI389" s="31">
        <f t="shared" si="200"/>
        <v>0</v>
      </c>
      <c r="AJ389" s="31">
        <f t="shared" si="201"/>
        <v>0</v>
      </c>
      <c r="AK389" s="31">
        <f t="shared" si="202"/>
        <v>0</v>
      </c>
      <c r="AL389" s="31">
        <f t="shared" si="203"/>
        <v>0</v>
      </c>
      <c r="AM389" s="31">
        <f t="shared" si="204"/>
        <v>0</v>
      </c>
      <c r="AN389" s="31">
        <f t="shared" si="205"/>
        <v>0</v>
      </c>
      <c r="AO389" s="31">
        <f t="shared" si="206"/>
        <v>-45053.076029497235</v>
      </c>
      <c r="AP389" s="29">
        <f t="shared" ref="AP389:AR408" si="233">SUMIF($I389,AP$5,$AO389)</f>
        <v>0</v>
      </c>
      <c r="AQ389" s="29">
        <f t="shared" si="233"/>
        <v>-45053.076029497235</v>
      </c>
      <c r="AR389" s="29">
        <f t="shared" si="233"/>
        <v>0</v>
      </c>
      <c r="AS389" s="29">
        <f t="shared" si="222"/>
        <v>0</v>
      </c>
      <c r="AT389" s="31">
        <f t="shared" si="207"/>
        <v>199.79595734962498</v>
      </c>
      <c r="AU389" s="31">
        <f t="shared" si="208"/>
        <v>1211.1116222846249</v>
      </c>
      <c r="AV389" s="31">
        <f t="shared" si="209"/>
        <v>286.21199062252498</v>
      </c>
      <c r="AW389" s="31">
        <f t="shared" si="210"/>
        <v>25.207442827125</v>
      </c>
      <c r="AX389" s="31">
        <f t="shared" si="211"/>
        <v>-15961.991094951822</v>
      </c>
      <c r="AY389" s="31">
        <f t="shared" si="212"/>
        <v>12.554679695999999</v>
      </c>
      <c r="AZ389" s="31">
        <f t="shared" si="213"/>
        <v>0</v>
      </c>
      <c r="BA389" s="31">
        <f t="shared" si="214"/>
        <v>0</v>
      </c>
      <c r="BB389" s="31">
        <f t="shared" si="215"/>
        <v>0</v>
      </c>
      <c r="BC389" s="31">
        <f t="shared" si="216"/>
        <v>0</v>
      </c>
      <c r="BD389" s="31">
        <f t="shared" si="217"/>
        <v>0</v>
      </c>
      <c r="BE389" s="31">
        <f t="shared" si="218"/>
        <v>0</v>
      </c>
      <c r="BF389" s="31">
        <f t="shared" si="219"/>
        <v>-14227.109402171922</v>
      </c>
      <c r="BG389" s="29">
        <f t="shared" si="232"/>
        <v>0</v>
      </c>
      <c r="BH389" s="29">
        <f t="shared" si="232"/>
        <v>-14227.109402171922</v>
      </c>
      <c r="BI389" s="29">
        <f t="shared" si="232"/>
        <v>0</v>
      </c>
      <c r="BJ389" s="29">
        <f t="shared" si="232"/>
        <v>0</v>
      </c>
    </row>
    <row r="390" spans="1:62">
      <c r="A390" s="25" t="s">
        <v>85</v>
      </c>
      <c r="B390" s="25" t="s">
        <v>101</v>
      </c>
      <c r="C390" s="25" t="s">
        <v>87</v>
      </c>
      <c r="D390" s="25" t="s">
        <v>116</v>
      </c>
      <c r="E390" s="25" t="s">
        <v>42</v>
      </c>
      <c r="F390" s="25" t="s">
        <v>46</v>
      </c>
      <c r="G390" s="25" t="s">
        <v>301</v>
      </c>
      <c r="H390" s="25" t="s">
        <v>60</v>
      </c>
      <c r="I390" s="25">
        <v>2022</v>
      </c>
      <c r="J390" s="102">
        <v>0.68266000000000004</v>
      </c>
      <c r="K390" s="102">
        <v>0</v>
      </c>
      <c r="L390" s="29">
        <v>0</v>
      </c>
      <c r="M390" s="29">
        <v>7721.27</v>
      </c>
      <c r="N390" s="29">
        <v>0</v>
      </c>
      <c r="O390" s="29">
        <v>0</v>
      </c>
      <c r="P390" s="29">
        <v>0</v>
      </c>
      <c r="Q390" s="29">
        <v>0</v>
      </c>
      <c r="R390" s="29">
        <v>0</v>
      </c>
      <c r="S390" s="29">
        <v>0</v>
      </c>
      <c r="T390" s="29">
        <v>0</v>
      </c>
      <c r="U390" s="29">
        <v>0</v>
      </c>
      <c r="V390" s="29">
        <v>0</v>
      </c>
      <c r="W390" s="29">
        <v>0</v>
      </c>
      <c r="X390" s="29">
        <f t="shared" ref="X390:X453" si="234">SUM(L390:W390)</f>
        <v>7721.27</v>
      </c>
      <c r="Y390" s="29">
        <f t="shared" si="220"/>
        <v>0</v>
      </c>
      <c r="Z390" s="29">
        <f t="shared" si="231"/>
        <v>7721.27</v>
      </c>
      <c r="AA390" s="29">
        <f t="shared" si="231"/>
        <v>0</v>
      </c>
      <c r="AB390" s="29">
        <f t="shared" si="231"/>
        <v>0</v>
      </c>
      <c r="AC390" s="31">
        <f t="shared" ref="AC390:AC453" si="235">+L390*$J390</f>
        <v>0</v>
      </c>
      <c r="AD390" s="31">
        <f t="shared" ref="AD390:AD453" si="236">+M390*$J390</f>
        <v>5271.0021782000003</v>
      </c>
      <c r="AE390" s="31">
        <f t="shared" ref="AE390:AE453" si="237">+N390*$J390</f>
        <v>0</v>
      </c>
      <c r="AF390" s="31">
        <f t="shared" ref="AF390:AF453" si="238">+O390*$J390</f>
        <v>0</v>
      </c>
      <c r="AG390" s="31">
        <f t="shared" ref="AG390:AG453" si="239">+P390*$J390</f>
        <v>0</v>
      </c>
      <c r="AH390" s="31">
        <f t="shared" ref="AH390:AH453" si="240">+Q390*$J390</f>
        <v>0</v>
      </c>
      <c r="AI390" s="31">
        <f t="shared" ref="AI390:AI453" si="241">+R390*$J390</f>
        <v>0</v>
      </c>
      <c r="AJ390" s="31">
        <f t="shared" ref="AJ390:AJ453" si="242">+S390*$J390</f>
        <v>0</v>
      </c>
      <c r="AK390" s="31">
        <f t="shared" ref="AK390:AK453" si="243">+T390*$J390</f>
        <v>0</v>
      </c>
      <c r="AL390" s="31">
        <f t="shared" ref="AL390:AL453" si="244">+U390*$J390</f>
        <v>0</v>
      </c>
      <c r="AM390" s="31">
        <f t="shared" ref="AM390:AM453" si="245">+V390*$J390</f>
        <v>0</v>
      </c>
      <c r="AN390" s="31">
        <f t="shared" ref="AN390:AN453" si="246">+W390*$J390</f>
        <v>0</v>
      </c>
      <c r="AO390" s="31">
        <f t="shared" ref="AO390:AO453" si="247">SUM(AC390:AN390)</f>
        <v>5271.0021782000003</v>
      </c>
      <c r="AP390" s="29">
        <f t="shared" si="233"/>
        <v>0</v>
      </c>
      <c r="AQ390" s="29">
        <f t="shared" si="233"/>
        <v>5271.0021782000003</v>
      </c>
      <c r="AR390" s="29">
        <f t="shared" si="233"/>
        <v>0</v>
      </c>
      <c r="AS390" s="29">
        <f t="shared" si="222"/>
        <v>0</v>
      </c>
      <c r="AT390" s="31">
        <f t="shared" ref="AT390:AT453" si="248">+L390*$K390</f>
        <v>0</v>
      </c>
      <c r="AU390" s="31">
        <f t="shared" ref="AU390:AU453" si="249">+M390*$K390</f>
        <v>0</v>
      </c>
      <c r="AV390" s="31">
        <f t="shared" ref="AV390:AV453" si="250">+N390*$K390</f>
        <v>0</v>
      </c>
      <c r="AW390" s="31">
        <f t="shared" ref="AW390:AW453" si="251">+O390*$K390</f>
        <v>0</v>
      </c>
      <c r="AX390" s="31">
        <f t="shared" ref="AX390:AX453" si="252">+P390*$K390</f>
        <v>0</v>
      </c>
      <c r="AY390" s="31">
        <f t="shared" ref="AY390:AY453" si="253">+Q390*$K390</f>
        <v>0</v>
      </c>
      <c r="AZ390" s="31">
        <f t="shared" ref="AZ390:AZ453" si="254">+R390*$K390</f>
        <v>0</v>
      </c>
      <c r="BA390" s="31">
        <f t="shared" ref="BA390:BA453" si="255">+S390*$K390</f>
        <v>0</v>
      </c>
      <c r="BB390" s="31">
        <f t="shared" ref="BB390:BB453" si="256">+T390*$K390</f>
        <v>0</v>
      </c>
      <c r="BC390" s="31">
        <f t="shared" ref="BC390:BC453" si="257">+U390*$K390</f>
        <v>0</v>
      </c>
      <c r="BD390" s="31">
        <f t="shared" ref="BD390:BD453" si="258">+V390*$K390</f>
        <v>0</v>
      </c>
      <c r="BE390" s="31">
        <f t="shared" ref="BE390:BE453" si="259">+W390*$K390</f>
        <v>0</v>
      </c>
      <c r="BF390" s="31">
        <f t="shared" ref="BF390:BF453" si="260">SUM(AT390:BE390)</f>
        <v>0</v>
      </c>
      <c r="BG390" s="29">
        <f t="shared" si="232"/>
        <v>0</v>
      </c>
      <c r="BH390" s="29">
        <f t="shared" si="232"/>
        <v>0</v>
      </c>
      <c r="BI390" s="29">
        <f t="shared" si="232"/>
        <v>0</v>
      </c>
      <c r="BJ390" s="29">
        <f t="shared" si="232"/>
        <v>0</v>
      </c>
    </row>
    <row r="391" spans="1:62">
      <c r="A391" s="25" t="s">
        <v>85</v>
      </c>
      <c r="B391" s="25" t="s">
        <v>101</v>
      </c>
      <c r="C391" s="25" t="s">
        <v>87</v>
      </c>
      <c r="D391" s="25" t="s">
        <v>116</v>
      </c>
      <c r="E391" s="25" t="s">
        <v>44</v>
      </c>
      <c r="F391" s="25" t="s">
        <v>45</v>
      </c>
      <c r="G391" s="25" t="s">
        <v>349</v>
      </c>
      <c r="H391" s="25" t="s">
        <v>60</v>
      </c>
      <c r="I391" s="25">
        <v>2022</v>
      </c>
      <c r="J391" s="102">
        <v>0.47784834680000005</v>
      </c>
      <c r="K391" s="102">
        <v>0.15089759249999998</v>
      </c>
      <c r="L391" s="29">
        <v>0</v>
      </c>
      <c r="M391" s="29">
        <v>0</v>
      </c>
      <c r="N391" s="29">
        <v>0</v>
      </c>
      <c r="O391" s="29">
        <v>0</v>
      </c>
      <c r="P391" s="29">
        <v>0</v>
      </c>
      <c r="Q391" s="29">
        <v>0</v>
      </c>
      <c r="R391" s="29">
        <v>0</v>
      </c>
      <c r="S391" s="29">
        <v>0</v>
      </c>
      <c r="T391" s="29">
        <v>67003.08</v>
      </c>
      <c r="U391" s="29">
        <v>0</v>
      </c>
      <c r="V391" s="29">
        <v>0</v>
      </c>
      <c r="W391" s="29">
        <v>0</v>
      </c>
      <c r="X391" s="29">
        <f t="shared" si="234"/>
        <v>67003.08</v>
      </c>
      <c r="Y391" s="29">
        <f t="shared" ref="Y391:Y454" si="261">SUMIF($I391:$I391,Y$5,X391:X391)</f>
        <v>0</v>
      </c>
      <c r="Z391" s="29">
        <f t="shared" si="231"/>
        <v>67003.08</v>
      </c>
      <c r="AA391" s="29">
        <f t="shared" si="231"/>
        <v>0</v>
      </c>
      <c r="AB391" s="29">
        <f t="shared" si="231"/>
        <v>0</v>
      </c>
      <c r="AC391" s="31">
        <f t="shared" si="235"/>
        <v>0</v>
      </c>
      <c r="AD391" s="31">
        <f t="shared" si="236"/>
        <v>0</v>
      </c>
      <c r="AE391" s="31">
        <f t="shared" si="237"/>
        <v>0</v>
      </c>
      <c r="AF391" s="31">
        <f t="shared" si="238"/>
        <v>0</v>
      </c>
      <c r="AG391" s="31">
        <f t="shared" si="239"/>
        <v>0</v>
      </c>
      <c r="AH391" s="31">
        <f t="shared" si="240"/>
        <v>0</v>
      </c>
      <c r="AI391" s="31">
        <f t="shared" si="241"/>
        <v>0</v>
      </c>
      <c r="AJ391" s="31">
        <f t="shared" si="242"/>
        <v>0</v>
      </c>
      <c r="AK391" s="31">
        <f t="shared" si="243"/>
        <v>32017.311008508146</v>
      </c>
      <c r="AL391" s="31">
        <f t="shared" si="244"/>
        <v>0</v>
      </c>
      <c r="AM391" s="31">
        <f t="shared" si="245"/>
        <v>0</v>
      </c>
      <c r="AN391" s="31">
        <f t="shared" si="246"/>
        <v>0</v>
      </c>
      <c r="AO391" s="31">
        <f t="shared" si="247"/>
        <v>32017.311008508146</v>
      </c>
      <c r="AP391" s="29">
        <f t="shared" si="233"/>
        <v>0</v>
      </c>
      <c r="AQ391" s="29">
        <f t="shared" si="233"/>
        <v>32017.311008508146</v>
      </c>
      <c r="AR391" s="29">
        <f t="shared" si="233"/>
        <v>0</v>
      </c>
      <c r="AS391" s="29">
        <f t="shared" ref="AS391:AS454" si="262">SUMIF($I391,AS$5,$AO391)</f>
        <v>0</v>
      </c>
      <c r="AT391" s="31">
        <f t="shared" si="248"/>
        <v>0</v>
      </c>
      <c r="AU391" s="31">
        <f t="shared" si="249"/>
        <v>0</v>
      </c>
      <c r="AV391" s="31">
        <f t="shared" si="250"/>
        <v>0</v>
      </c>
      <c r="AW391" s="31">
        <f t="shared" si="251"/>
        <v>0</v>
      </c>
      <c r="AX391" s="31">
        <f t="shared" si="252"/>
        <v>0</v>
      </c>
      <c r="AY391" s="31">
        <f t="shared" si="253"/>
        <v>0</v>
      </c>
      <c r="AZ391" s="31">
        <f t="shared" si="254"/>
        <v>0</v>
      </c>
      <c r="BA391" s="31">
        <f t="shared" si="255"/>
        <v>0</v>
      </c>
      <c r="BB391" s="31">
        <f t="shared" si="256"/>
        <v>10110.603462084899</v>
      </c>
      <c r="BC391" s="31">
        <f t="shared" si="257"/>
        <v>0</v>
      </c>
      <c r="BD391" s="31">
        <f t="shared" si="258"/>
        <v>0</v>
      </c>
      <c r="BE391" s="31">
        <f t="shared" si="259"/>
        <v>0</v>
      </c>
      <c r="BF391" s="31">
        <f t="shared" si="260"/>
        <v>10110.603462084899</v>
      </c>
      <c r="BG391" s="29">
        <f t="shared" si="232"/>
        <v>0</v>
      </c>
      <c r="BH391" s="29">
        <f t="shared" si="232"/>
        <v>10110.603462084899</v>
      </c>
      <c r="BI391" s="29">
        <f t="shared" si="232"/>
        <v>0</v>
      </c>
      <c r="BJ391" s="29">
        <f t="shared" si="232"/>
        <v>0</v>
      </c>
    </row>
    <row r="392" spans="1:62">
      <c r="A392" s="25" t="s">
        <v>85</v>
      </c>
      <c r="B392" s="25" t="s">
        <v>101</v>
      </c>
      <c r="C392" s="25" t="s">
        <v>87</v>
      </c>
      <c r="D392" s="25" t="s">
        <v>116</v>
      </c>
      <c r="E392" s="25" t="s">
        <v>44</v>
      </c>
      <c r="F392" s="25" t="s">
        <v>45</v>
      </c>
      <c r="G392" s="25" t="s">
        <v>348</v>
      </c>
      <c r="H392" s="25" t="s">
        <v>60</v>
      </c>
      <c r="I392" s="25">
        <v>2022</v>
      </c>
      <c r="J392" s="102">
        <v>0.47784834680000005</v>
      </c>
      <c r="K392" s="102">
        <v>0.15089759249999998</v>
      </c>
      <c r="L392" s="29">
        <v>471.43</v>
      </c>
      <c r="M392" s="29">
        <v>545.49</v>
      </c>
      <c r="N392" s="29">
        <v>163.80000000000001</v>
      </c>
      <c r="O392" s="29">
        <v>93.68</v>
      </c>
      <c r="P392" s="29">
        <v>0</v>
      </c>
      <c r="Q392" s="29">
        <v>0</v>
      </c>
      <c r="R392" s="29">
        <v>0</v>
      </c>
      <c r="S392" s="29">
        <v>0</v>
      </c>
      <c r="T392" s="29">
        <v>0</v>
      </c>
      <c r="U392" s="29">
        <v>14414</v>
      </c>
      <c r="V392" s="29">
        <v>138516.45000000001</v>
      </c>
      <c r="W392" s="29">
        <v>114438.56</v>
      </c>
      <c r="X392" s="29">
        <f t="shared" si="234"/>
        <v>268643.41000000003</v>
      </c>
      <c r="Y392" s="29">
        <f t="shared" si="261"/>
        <v>0</v>
      </c>
      <c r="Z392" s="29">
        <f t="shared" si="231"/>
        <v>268643.41000000003</v>
      </c>
      <c r="AA392" s="29">
        <f t="shared" si="231"/>
        <v>0</v>
      </c>
      <c r="AB392" s="29">
        <f t="shared" si="231"/>
        <v>0</v>
      </c>
      <c r="AC392" s="31">
        <f t="shared" si="235"/>
        <v>225.27204613192401</v>
      </c>
      <c r="AD392" s="31">
        <f t="shared" si="236"/>
        <v>260.66149469593205</v>
      </c>
      <c r="AE392" s="31">
        <f t="shared" si="237"/>
        <v>78.271559205840006</v>
      </c>
      <c r="AF392" s="31">
        <f t="shared" si="238"/>
        <v>44.764833128224005</v>
      </c>
      <c r="AG392" s="31">
        <f t="shared" si="239"/>
        <v>0</v>
      </c>
      <c r="AH392" s="31">
        <f t="shared" si="240"/>
        <v>0</v>
      </c>
      <c r="AI392" s="31">
        <f t="shared" si="241"/>
        <v>0</v>
      </c>
      <c r="AJ392" s="31">
        <f t="shared" si="242"/>
        <v>0</v>
      </c>
      <c r="AK392" s="31">
        <f t="shared" si="243"/>
        <v>0</v>
      </c>
      <c r="AL392" s="31">
        <f t="shared" si="244"/>
        <v>6887.7060707752007</v>
      </c>
      <c r="AM392" s="31">
        <f t="shared" si="245"/>
        <v>66189.856637104866</v>
      </c>
      <c r="AN392" s="31">
        <f t="shared" si="246"/>
        <v>54684.276706172612</v>
      </c>
      <c r="AO392" s="31">
        <f t="shared" si="247"/>
        <v>128370.80934721458</v>
      </c>
      <c r="AP392" s="29">
        <f t="shared" si="233"/>
        <v>0</v>
      </c>
      <c r="AQ392" s="29">
        <f t="shared" si="233"/>
        <v>128370.80934721458</v>
      </c>
      <c r="AR392" s="29">
        <f t="shared" si="233"/>
        <v>0</v>
      </c>
      <c r="AS392" s="29">
        <f t="shared" si="262"/>
        <v>0</v>
      </c>
      <c r="AT392" s="31">
        <f t="shared" si="248"/>
        <v>71.137652032275</v>
      </c>
      <c r="AU392" s="31">
        <f t="shared" si="249"/>
        <v>82.313127732824995</v>
      </c>
      <c r="AV392" s="31">
        <f t="shared" si="250"/>
        <v>24.717025651499998</v>
      </c>
      <c r="AW392" s="31">
        <f t="shared" si="251"/>
        <v>14.1360864654</v>
      </c>
      <c r="AX392" s="31">
        <f t="shared" si="252"/>
        <v>0</v>
      </c>
      <c r="AY392" s="31">
        <f t="shared" si="253"/>
        <v>0</v>
      </c>
      <c r="AZ392" s="31">
        <f t="shared" si="254"/>
        <v>0</v>
      </c>
      <c r="BA392" s="31">
        <f t="shared" si="255"/>
        <v>0</v>
      </c>
      <c r="BB392" s="31">
        <f t="shared" si="256"/>
        <v>0</v>
      </c>
      <c r="BC392" s="31">
        <f t="shared" si="257"/>
        <v>2175.0378982949996</v>
      </c>
      <c r="BD392" s="31">
        <f t="shared" si="258"/>
        <v>20901.798826646624</v>
      </c>
      <c r="BE392" s="31">
        <f t="shared" si="259"/>
        <v>17268.503193166798</v>
      </c>
      <c r="BF392" s="31">
        <f t="shared" si="260"/>
        <v>40537.643809990419</v>
      </c>
      <c r="BG392" s="29">
        <f t="shared" si="232"/>
        <v>0</v>
      </c>
      <c r="BH392" s="29">
        <f t="shared" si="232"/>
        <v>40537.643809990419</v>
      </c>
      <c r="BI392" s="29">
        <f t="shared" si="232"/>
        <v>0</v>
      </c>
      <c r="BJ392" s="29">
        <f t="shared" si="232"/>
        <v>0</v>
      </c>
    </row>
    <row r="393" spans="1:62">
      <c r="A393" s="25" t="s">
        <v>85</v>
      </c>
      <c r="B393" s="25" t="s">
        <v>101</v>
      </c>
      <c r="C393" s="25" t="s">
        <v>87</v>
      </c>
      <c r="D393" s="25" t="s">
        <v>116</v>
      </c>
      <c r="E393" s="25" t="s">
        <v>44</v>
      </c>
      <c r="F393" s="25" t="s">
        <v>45</v>
      </c>
      <c r="G393" s="25" t="s">
        <v>301</v>
      </c>
      <c r="H393" s="25" t="s">
        <v>60</v>
      </c>
      <c r="I393" s="25">
        <v>2022</v>
      </c>
      <c r="J393" s="102">
        <v>0.47784834680000005</v>
      </c>
      <c r="K393" s="102">
        <v>0.15089759249999998</v>
      </c>
      <c r="L393" s="29">
        <v>4215.1600000000008</v>
      </c>
      <c r="M393" s="29">
        <v>38880.54</v>
      </c>
      <c r="N393" s="29">
        <v>8642.24</v>
      </c>
      <c r="O393" s="29">
        <v>1250.8200000000002</v>
      </c>
      <c r="P393" s="29">
        <v>105780.2900000001</v>
      </c>
      <c r="Q393" s="29">
        <v>155058.20999999996</v>
      </c>
      <c r="R393" s="29">
        <v>123476.41</v>
      </c>
      <c r="S393" s="29">
        <v>28539.479999999996</v>
      </c>
      <c r="T393" s="29">
        <v>17161.149999999994</v>
      </c>
      <c r="U393" s="29">
        <v>-133.97000000000003</v>
      </c>
      <c r="V393" s="29">
        <v>795.85</v>
      </c>
      <c r="W393" s="29">
        <v>589209.96</v>
      </c>
      <c r="X393" s="29">
        <f t="shared" si="234"/>
        <v>1072876.1400000001</v>
      </c>
      <c r="Y393" s="29">
        <f t="shared" si="261"/>
        <v>0</v>
      </c>
      <c r="Z393" s="29">
        <f t="shared" si="231"/>
        <v>1072876.1400000001</v>
      </c>
      <c r="AA393" s="29">
        <f t="shared" si="231"/>
        <v>0</v>
      </c>
      <c r="AB393" s="29">
        <f t="shared" si="231"/>
        <v>0</v>
      </c>
      <c r="AC393" s="31">
        <f t="shared" si="235"/>
        <v>2014.2072374974884</v>
      </c>
      <c r="AD393" s="31">
        <f t="shared" si="236"/>
        <v>18579.001761691274</v>
      </c>
      <c r="AE393" s="31">
        <f t="shared" si="237"/>
        <v>4129.6800966488327</v>
      </c>
      <c r="AF393" s="31">
        <f t="shared" si="238"/>
        <v>597.70226914437615</v>
      </c>
      <c r="AG393" s="31">
        <f t="shared" si="239"/>
        <v>50546.936700524624</v>
      </c>
      <c r="AH393" s="31">
        <f t="shared" si="240"/>
        <v>74094.309306267212</v>
      </c>
      <c r="AI393" s="31">
        <f t="shared" si="241"/>
        <v>59002.998387298998</v>
      </c>
      <c r="AJ393" s="31">
        <f t="shared" si="242"/>
        <v>13637.543336531664</v>
      </c>
      <c r="AK393" s="31">
        <f t="shared" si="243"/>
        <v>8200.4271566868174</v>
      </c>
      <c r="AL393" s="31">
        <f t="shared" si="244"/>
        <v>-64.017343020796019</v>
      </c>
      <c r="AM393" s="31">
        <f t="shared" si="245"/>
        <v>380.29560680078004</v>
      </c>
      <c r="AN393" s="31">
        <f t="shared" si="246"/>
        <v>281553.00530409411</v>
      </c>
      <c r="AO393" s="31">
        <f t="shared" si="247"/>
        <v>512672.08982016542</v>
      </c>
      <c r="AP393" s="29">
        <f t="shared" si="233"/>
        <v>0</v>
      </c>
      <c r="AQ393" s="29">
        <f t="shared" si="233"/>
        <v>512672.08982016542</v>
      </c>
      <c r="AR393" s="29">
        <f t="shared" si="233"/>
        <v>0</v>
      </c>
      <c r="AS393" s="29">
        <f t="shared" si="262"/>
        <v>0</v>
      </c>
      <c r="AT393" s="31">
        <f t="shared" si="248"/>
        <v>636.05749600230001</v>
      </c>
      <c r="AU393" s="31">
        <f t="shared" si="249"/>
        <v>5866.9798810999491</v>
      </c>
      <c r="AV393" s="31">
        <f t="shared" si="250"/>
        <v>1304.0932098071999</v>
      </c>
      <c r="AW393" s="31">
        <f t="shared" si="251"/>
        <v>188.74572665085</v>
      </c>
      <c r="AX393" s="31">
        <f t="shared" si="252"/>
        <v>15961.991094951838</v>
      </c>
      <c r="AY393" s="31">
        <f t="shared" si="253"/>
        <v>23397.910586359416</v>
      </c>
      <c r="AZ393" s="31">
        <f t="shared" si="254"/>
        <v>18632.292999542922</v>
      </c>
      <c r="BA393" s="31">
        <f t="shared" si="255"/>
        <v>4306.5388232018986</v>
      </c>
      <c r="BB393" s="31">
        <f t="shared" si="256"/>
        <v>2589.5762195313737</v>
      </c>
      <c r="BC393" s="31">
        <f t="shared" si="257"/>
        <v>-20.215750467225003</v>
      </c>
      <c r="BD393" s="31">
        <f t="shared" si="258"/>
        <v>120.09184899112499</v>
      </c>
      <c r="BE393" s="31">
        <f t="shared" si="259"/>
        <v>88910.364441021287</v>
      </c>
      <c r="BF393" s="31">
        <f t="shared" si="260"/>
        <v>161894.42657669296</v>
      </c>
      <c r="BG393" s="29">
        <f t="shared" si="232"/>
        <v>0</v>
      </c>
      <c r="BH393" s="29">
        <f t="shared" si="232"/>
        <v>161894.42657669296</v>
      </c>
      <c r="BI393" s="29">
        <f t="shared" si="232"/>
        <v>0</v>
      </c>
      <c r="BJ393" s="29">
        <f t="shared" si="232"/>
        <v>0</v>
      </c>
    </row>
    <row r="394" spans="1:62">
      <c r="A394" s="25" t="s">
        <v>85</v>
      </c>
      <c r="B394" s="25" t="s">
        <v>101</v>
      </c>
      <c r="C394" s="25" t="s">
        <v>82</v>
      </c>
      <c r="D394" s="25" t="s">
        <v>106</v>
      </c>
      <c r="E394" s="25" t="s">
        <v>44</v>
      </c>
      <c r="F394" s="25" t="s">
        <v>45</v>
      </c>
      <c r="G394" s="25" t="s">
        <v>90</v>
      </c>
      <c r="H394" s="25" t="s">
        <v>90</v>
      </c>
      <c r="I394" s="25">
        <v>2022</v>
      </c>
      <c r="J394" s="102">
        <v>0.47784834680000005</v>
      </c>
      <c r="K394" s="102">
        <v>0.15089759249999998</v>
      </c>
      <c r="L394" s="29">
        <v>2471.1</v>
      </c>
      <c r="M394" s="29">
        <v>3029.13</v>
      </c>
      <c r="N394" s="29">
        <v>18980.190000000002</v>
      </c>
      <c r="O394" s="29">
        <v>944.97</v>
      </c>
      <c r="P394" s="29">
        <v>0</v>
      </c>
      <c r="Q394" s="29">
        <v>2083.7800000000002</v>
      </c>
      <c r="R394" s="29">
        <v>-288.64</v>
      </c>
      <c r="S394" s="29">
        <v>0</v>
      </c>
      <c r="T394" s="29">
        <v>0</v>
      </c>
      <c r="U394" s="29">
        <v>0</v>
      </c>
      <c r="V394" s="29">
        <v>0</v>
      </c>
      <c r="W394" s="29">
        <v>0</v>
      </c>
      <c r="X394" s="29">
        <f t="shared" si="234"/>
        <v>27220.530000000002</v>
      </c>
      <c r="Y394" s="29">
        <f t="shared" si="261"/>
        <v>0</v>
      </c>
      <c r="Z394" s="29">
        <f t="shared" si="231"/>
        <v>27220.530000000002</v>
      </c>
      <c r="AA394" s="29">
        <f t="shared" si="231"/>
        <v>0</v>
      </c>
      <c r="AB394" s="29">
        <f t="shared" si="231"/>
        <v>0</v>
      </c>
      <c r="AC394" s="31">
        <f t="shared" si="235"/>
        <v>1180.8110497774801</v>
      </c>
      <c r="AD394" s="31">
        <f t="shared" si="236"/>
        <v>1447.4647627422842</v>
      </c>
      <c r="AE394" s="31">
        <f t="shared" si="237"/>
        <v>9069.6524134498941</v>
      </c>
      <c r="AF394" s="31">
        <f t="shared" si="238"/>
        <v>451.55235227559604</v>
      </c>
      <c r="AG394" s="31">
        <f t="shared" si="239"/>
        <v>0</v>
      </c>
      <c r="AH394" s="31">
        <f t="shared" si="240"/>
        <v>995.73082809490415</v>
      </c>
      <c r="AI394" s="31">
        <f t="shared" si="241"/>
        <v>-137.92614682035202</v>
      </c>
      <c r="AJ394" s="31">
        <f t="shared" si="242"/>
        <v>0</v>
      </c>
      <c r="AK394" s="31">
        <f t="shared" si="243"/>
        <v>0</v>
      </c>
      <c r="AL394" s="31">
        <f t="shared" si="244"/>
        <v>0</v>
      </c>
      <c r="AM394" s="31">
        <f t="shared" si="245"/>
        <v>0</v>
      </c>
      <c r="AN394" s="31">
        <f t="shared" si="246"/>
        <v>0</v>
      </c>
      <c r="AO394" s="31">
        <f t="shared" si="247"/>
        <v>13007.285259519807</v>
      </c>
      <c r="AP394" s="29">
        <f t="shared" si="233"/>
        <v>0</v>
      </c>
      <c r="AQ394" s="29">
        <f t="shared" si="233"/>
        <v>13007.285259519807</v>
      </c>
      <c r="AR394" s="29">
        <f t="shared" si="233"/>
        <v>0</v>
      </c>
      <c r="AS394" s="29">
        <f t="shared" si="262"/>
        <v>0</v>
      </c>
      <c r="AT394" s="31">
        <f t="shared" si="248"/>
        <v>372.88304082674995</v>
      </c>
      <c r="AU394" s="31">
        <f t="shared" si="249"/>
        <v>457.08842436952494</v>
      </c>
      <c r="AV394" s="31">
        <f t="shared" si="250"/>
        <v>2864.0649761925752</v>
      </c>
      <c r="AW394" s="31">
        <f t="shared" si="251"/>
        <v>142.593697984725</v>
      </c>
      <c r="AX394" s="31">
        <f t="shared" si="252"/>
        <v>0</v>
      </c>
      <c r="AY394" s="31">
        <f t="shared" si="253"/>
        <v>314.43738529964997</v>
      </c>
      <c r="AZ394" s="31">
        <f t="shared" si="254"/>
        <v>-43.555081099199995</v>
      </c>
      <c r="BA394" s="31">
        <f t="shared" si="255"/>
        <v>0</v>
      </c>
      <c r="BB394" s="31">
        <f t="shared" si="256"/>
        <v>0</v>
      </c>
      <c r="BC394" s="31">
        <f t="shared" si="257"/>
        <v>0</v>
      </c>
      <c r="BD394" s="31">
        <f t="shared" si="258"/>
        <v>0</v>
      </c>
      <c r="BE394" s="31">
        <f t="shared" si="259"/>
        <v>0</v>
      </c>
      <c r="BF394" s="31">
        <f t="shared" si="260"/>
        <v>4107.5124435740254</v>
      </c>
      <c r="BG394" s="29">
        <f t="shared" si="232"/>
        <v>0</v>
      </c>
      <c r="BH394" s="29">
        <f t="shared" si="232"/>
        <v>4107.5124435740254</v>
      </c>
      <c r="BI394" s="29">
        <f t="shared" si="232"/>
        <v>0</v>
      </c>
      <c r="BJ394" s="29">
        <f t="shared" si="232"/>
        <v>0</v>
      </c>
    </row>
    <row r="395" spans="1:62">
      <c r="A395" s="25" t="s">
        <v>85</v>
      </c>
      <c r="B395" s="25" t="s">
        <v>101</v>
      </c>
      <c r="C395" s="25" t="s">
        <v>82</v>
      </c>
      <c r="D395" s="25" t="s">
        <v>106</v>
      </c>
      <c r="E395" s="25" t="s">
        <v>44</v>
      </c>
      <c r="F395" s="25" t="s">
        <v>45</v>
      </c>
      <c r="G395" s="25" t="s">
        <v>54</v>
      </c>
      <c r="H395" s="25" t="s">
        <v>54</v>
      </c>
      <c r="I395" s="25">
        <v>2022</v>
      </c>
      <c r="J395" s="102">
        <v>0.47784834680000005</v>
      </c>
      <c r="K395" s="102">
        <v>0.15089759249999998</v>
      </c>
      <c r="L395" s="29">
        <v>0</v>
      </c>
      <c r="M395" s="29">
        <v>0</v>
      </c>
      <c r="N395" s="29">
        <v>0</v>
      </c>
      <c r="O395" s="29">
        <v>0</v>
      </c>
      <c r="P395" s="29">
        <v>0</v>
      </c>
      <c r="Q395" s="29">
        <v>0</v>
      </c>
      <c r="R395" s="29">
        <v>0</v>
      </c>
      <c r="S395" s="29">
        <v>0</v>
      </c>
      <c r="T395" s="29">
        <v>0</v>
      </c>
      <c r="U395" s="29">
        <v>0</v>
      </c>
      <c r="V395" s="29">
        <v>0</v>
      </c>
      <c r="W395" s="29">
        <v>121396.95</v>
      </c>
      <c r="X395" s="29">
        <f t="shared" si="234"/>
        <v>121396.95</v>
      </c>
      <c r="Y395" s="29">
        <f t="shared" si="261"/>
        <v>0</v>
      </c>
      <c r="Z395" s="29">
        <f t="shared" si="231"/>
        <v>121396.95</v>
      </c>
      <c r="AA395" s="29">
        <f t="shared" si="231"/>
        <v>0</v>
      </c>
      <c r="AB395" s="29">
        <f t="shared" si="231"/>
        <v>0</v>
      </c>
      <c r="AC395" s="31">
        <f t="shared" si="235"/>
        <v>0</v>
      </c>
      <c r="AD395" s="31">
        <f t="shared" si="236"/>
        <v>0</v>
      </c>
      <c r="AE395" s="31">
        <f t="shared" si="237"/>
        <v>0</v>
      </c>
      <c r="AF395" s="31">
        <f t="shared" si="238"/>
        <v>0</v>
      </c>
      <c r="AG395" s="31">
        <f t="shared" si="239"/>
        <v>0</v>
      </c>
      <c r="AH395" s="31">
        <f t="shared" si="240"/>
        <v>0</v>
      </c>
      <c r="AI395" s="31">
        <f t="shared" si="241"/>
        <v>0</v>
      </c>
      <c r="AJ395" s="31">
        <f t="shared" si="242"/>
        <v>0</v>
      </c>
      <c r="AK395" s="31">
        <f t="shared" si="243"/>
        <v>0</v>
      </c>
      <c r="AL395" s="31">
        <f t="shared" si="244"/>
        <v>0</v>
      </c>
      <c r="AM395" s="31">
        <f t="shared" si="245"/>
        <v>0</v>
      </c>
      <c r="AN395" s="31">
        <f t="shared" si="246"/>
        <v>58009.331864062267</v>
      </c>
      <c r="AO395" s="31">
        <f t="shared" si="247"/>
        <v>58009.331864062267</v>
      </c>
      <c r="AP395" s="29">
        <f t="shared" si="233"/>
        <v>0</v>
      </c>
      <c r="AQ395" s="29">
        <f t="shared" si="233"/>
        <v>58009.331864062267</v>
      </c>
      <c r="AR395" s="29">
        <f t="shared" si="233"/>
        <v>0</v>
      </c>
      <c r="AS395" s="29">
        <f t="shared" si="262"/>
        <v>0</v>
      </c>
      <c r="AT395" s="31">
        <f t="shared" si="248"/>
        <v>0</v>
      </c>
      <c r="AU395" s="31">
        <f t="shared" si="249"/>
        <v>0</v>
      </c>
      <c r="AV395" s="31">
        <f t="shared" si="250"/>
        <v>0</v>
      </c>
      <c r="AW395" s="31">
        <f t="shared" si="251"/>
        <v>0</v>
      </c>
      <c r="AX395" s="31">
        <f t="shared" si="252"/>
        <v>0</v>
      </c>
      <c r="AY395" s="31">
        <f t="shared" si="253"/>
        <v>0</v>
      </c>
      <c r="AZ395" s="31">
        <f t="shared" si="254"/>
        <v>0</v>
      </c>
      <c r="BA395" s="31">
        <f t="shared" si="255"/>
        <v>0</v>
      </c>
      <c r="BB395" s="31">
        <f t="shared" si="256"/>
        <v>0</v>
      </c>
      <c r="BC395" s="31">
        <f t="shared" si="257"/>
        <v>0</v>
      </c>
      <c r="BD395" s="31">
        <f t="shared" si="258"/>
        <v>0</v>
      </c>
      <c r="BE395" s="31">
        <f t="shared" si="259"/>
        <v>18318.507491842873</v>
      </c>
      <c r="BF395" s="31">
        <f t="shared" si="260"/>
        <v>18318.507491842873</v>
      </c>
      <c r="BG395" s="29">
        <f t="shared" si="232"/>
        <v>0</v>
      </c>
      <c r="BH395" s="29">
        <f t="shared" si="232"/>
        <v>18318.507491842873</v>
      </c>
      <c r="BI395" s="29">
        <f t="shared" si="232"/>
        <v>0</v>
      </c>
      <c r="BJ395" s="29">
        <f t="shared" si="232"/>
        <v>0</v>
      </c>
    </row>
    <row r="396" spans="1:62">
      <c r="A396" s="25" t="s">
        <v>85</v>
      </c>
      <c r="B396" s="25" t="s">
        <v>101</v>
      </c>
      <c r="C396" s="25" t="s">
        <v>82</v>
      </c>
      <c r="D396" s="25" t="s">
        <v>106</v>
      </c>
      <c r="E396" s="25" t="s">
        <v>44</v>
      </c>
      <c r="F396" s="25" t="s">
        <v>46</v>
      </c>
      <c r="G396" s="25" t="s">
        <v>54</v>
      </c>
      <c r="H396" s="25" t="s">
        <v>54</v>
      </c>
      <c r="I396" s="25">
        <v>2022</v>
      </c>
      <c r="J396" s="102">
        <v>0.52713639880000007</v>
      </c>
      <c r="K396" s="102">
        <v>0.16611495299999998</v>
      </c>
      <c r="L396" s="29">
        <v>0</v>
      </c>
      <c r="M396" s="29">
        <v>0</v>
      </c>
      <c r="N396" s="29">
        <v>0</v>
      </c>
      <c r="O396" s="29">
        <v>0</v>
      </c>
      <c r="P396" s="29">
        <v>0</v>
      </c>
      <c r="Q396" s="29">
        <v>0</v>
      </c>
      <c r="R396" s="29">
        <v>0</v>
      </c>
      <c r="S396" s="29">
        <v>121641.34</v>
      </c>
      <c r="T396" s="29">
        <v>47588.68</v>
      </c>
      <c r="U396" s="29">
        <v>10217.24</v>
      </c>
      <c r="V396" s="29">
        <v>-2654.62</v>
      </c>
      <c r="W396" s="29">
        <v>3703.46</v>
      </c>
      <c r="X396" s="29">
        <f t="shared" si="234"/>
        <v>180496.09999999998</v>
      </c>
      <c r="Y396" s="29">
        <f t="shared" si="261"/>
        <v>0</v>
      </c>
      <c r="Z396" s="29">
        <f t="shared" si="231"/>
        <v>180496.09999999998</v>
      </c>
      <c r="AA396" s="29">
        <f t="shared" si="231"/>
        <v>0</v>
      </c>
      <c r="AB396" s="29">
        <f t="shared" si="231"/>
        <v>0</v>
      </c>
      <c r="AC396" s="31">
        <f t="shared" si="235"/>
        <v>0</v>
      </c>
      <c r="AD396" s="31">
        <f t="shared" si="236"/>
        <v>0</v>
      </c>
      <c r="AE396" s="31">
        <f t="shared" si="237"/>
        <v>0</v>
      </c>
      <c r="AF396" s="31">
        <f t="shared" si="238"/>
        <v>0</v>
      </c>
      <c r="AG396" s="31">
        <f t="shared" si="239"/>
        <v>0</v>
      </c>
      <c r="AH396" s="31">
        <f t="shared" si="240"/>
        <v>0</v>
      </c>
      <c r="AI396" s="31">
        <f t="shared" si="241"/>
        <v>0</v>
      </c>
      <c r="AJ396" s="31">
        <f t="shared" si="242"/>
        <v>64121.577912806402</v>
      </c>
      <c r="AK396" s="31">
        <f t="shared" si="243"/>
        <v>25085.725398845589</v>
      </c>
      <c r="AL396" s="31">
        <f t="shared" si="244"/>
        <v>5385.8790992753129</v>
      </c>
      <c r="AM396" s="31">
        <f t="shared" si="245"/>
        <v>-1399.3468269824562</v>
      </c>
      <c r="AN396" s="31">
        <f t="shared" si="246"/>
        <v>1952.2285674998484</v>
      </c>
      <c r="AO396" s="31">
        <f t="shared" si="247"/>
        <v>95146.064151444705</v>
      </c>
      <c r="AP396" s="29">
        <f t="shared" si="233"/>
        <v>0</v>
      </c>
      <c r="AQ396" s="29">
        <f t="shared" si="233"/>
        <v>95146.064151444705</v>
      </c>
      <c r="AR396" s="29">
        <f t="shared" si="233"/>
        <v>0</v>
      </c>
      <c r="AS396" s="29">
        <f t="shared" si="262"/>
        <v>0</v>
      </c>
      <c r="AT396" s="31">
        <f t="shared" si="248"/>
        <v>0</v>
      </c>
      <c r="AU396" s="31">
        <f t="shared" si="249"/>
        <v>0</v>
      </c>
      <c r="AV396" s="31">
        <f t="shared" si="250"/>
        <v>0</v>
      </c>
      <c r="AW396" s="31">
        <f t="shared" si="251"/>
        <v>0</v>
      </c>
      <c r="AX396" s="31">
        <f t="shared" si="252"/>
        <v>0</v>
      </c>
      <c r="AY396" s="31">
        <f t="shared" si="253"/>
        <v>0</v>
      </c>
      <c r="AZ396" s="31">
        <f t="shared" si="254"/>
        <v>0</v>
      </c>
      <c r="BA396" s="31">
        <f t="shared" si="255"/>
        <v>20206.445476957018</v>
      </c>
      <c r="BB396" s="31">
        <f t="shared" si="256"/>
        <v>7905.1913415320396</v>
      </c>
      <c r="BC396" s="31">
        <f t="shared" si="257"/>
        <v>1697.2363423897198</v>
      </c>
      <c r="BD396" s="31">
        <f t="shared" si="258"/>
        <v>-440.97207653285994</v>
      </c>
      <c r="BE396" s="31">
        <f t="shared" si="259"/>
        <v>615.20008383737991</v>
      </c>
      <c r="BF396" s="31">
        <f t="shared" si="260"/>
        <v>29983.101168183297</v>
      </c>
      <c r="BG396" s="29">
        <f t="shared" si="232"/>
        <v>0</v>
      </c>
      <c r="BH396" s="29">
        <f t="shared" si="232"/>
        <v>29983.101168183297</v>
      </c>
      <c r="BI396" s="29">
        <f t="shared" si="232"/>
        <v>0</v>
      </c>
      <c r="BJ396" s="29">
        <f t="shared" si="232"/>
        <v>0</v>
      </c>
    </row>
    <row r="397" spans="1:62">
      <c r="A397" s="25" t="s">
        <v>85</v>
      </c>
      <c r="B397" s="25" t="s">
        <v>101</v>
      </c>
      <c r="C397" s="25" t="s">
        <v>82</v>
      </c>
      <c r="D397" s="25" t="s">
        <v>106</v>
      </c>
      <c r="E397" s="25" t="s">
        <v>47</v>
      </c>
      <c r="F397" s="25" t="s">
        <v>48</v>
      </c>
      <c r="G397" s="25" t="s">
        <v>54</v>
      </c>
      <c r="H397" s="25" t="s">
        <v>54</v>
      </c>
      <c r="I397" s="25">
        <v>2022</v>
      </c>
      <c r="J397" s="102">
        <v>0</v>
      </c>
      <c r="K397" s="102">
        <v>0</v>
      </c>
      <c r="L397" s="29">
        <v>0</v>
      </c>
      <c r="M397" s="29">
        <v>0</v>
      </c>
      <c r="N397" s="29">
        <v>0</v>
      </c>
      <c r="O397" s="29">
        <v>167007.1</v>
      </c>
      <c r="P397" s="29">
        <v>15696.12</v>
      </c>
      <c r="Q397" s="29">
        <v>2774.71</v>
      </c>
      <c r="R397" s="29">
        <v>109.69</v>
      </c>
      <c r="S397" s="29">
        <v>89.39</v>
      </c>
      <c r="T397" s="29">
        <v>1533.41</v>
      </c>
      <c r="U397" s="29">
        <v>3506.88</v>
      </c>
      <c r="V397" s="29">
        <v>0</v>
      </c>
      <c r="W397" s="29">
        <v>0</v>
      </c>
      <c r="X397" s="29">
        <f t="shared" si="234"/>
        <v>190717.30000000002</v>
      </c>
      <c r="Y397" s="29">
        <f t="shared" si="261"/>
        <v>0</v>
      </c>
      <c r="Z397" s="29">
        <f t="shared" si="231"/>
        <v>190717.30000000002</v>
      </c>
      <c r="AA397" s="29">
        <f t="shared" si="231"/>
        <v>0</v>
      </c>
      <c r="AB397" s="29">
        <f t="shared" si="231"/>
        <v>0</v>
      </c>
      <c r="AC397" s="31">
        <f t="shared" si="235"/>
        <v>0</v>
      </c>
      <c r="AD397" s="31">
        <f t="shared" si="236"/>
        <v>0</v>
      </c>
      <c r="AE397" s="31">
        <f t="shared" si="237"/>
        <v>0</v>
      </c>
      <c r="AF397" s="31">
        <f t="shared" si="238"/>
        <v>0</v>
      </c>
      <c r="AG397" s="31">
        <f t="shared" si="239"/>
        <v>0</v>
      </c>
      <c r="AH397" s="31">
        <f t="shared" si="240"/>
        <v>0</v>
      </c>
      <c r="AI397" s="31">
        <f t="shared" si="241"/>
        <v>0</v>
      </c>
      <c r="AJ397" s="31">
        <f t="shared" si="242"/>
        <v>0</v>
      </c>
      <c r="AK397" s="31">
        <f t="shared" si="243"/>
        <v>0</v>
      </c>
      <c r="AL397" s="31">
        <f t="shared" si="244"/>
        <v>0</v>
      </c>
      <c r="AM397" s="31">
        <f t="shared" si="245"/>
        <v>0</v>
      </c>
      <c r="AN397" s="31">
        <f t="shared" si="246"/>
        <v>0</v>
      </c>
      <c r="AO397" s="31">
        <f t="shared" si="247"/>
        <v>0</v>
      </c>
      <c r="AP397" s="29">
        <f t="shared" si="233"/>
        <v>0</v>
      </c>
      <c r="AQ397" s="29">
        <f t="shared" si="233"/>
        <v>0</v>
      </c>
      <c r="AR397" s="29">
        <f t="shared" si="233"/>
        <v>0</v>
      </c>
      <c r="AS397" s="29">
        <f t="shared" si="262"/>
        <v>0</v>
      </c>
      <c r="AT397" s="31">
        <f t="shared" si="248"/>
        <v>0</v>
      </c>
      <c r="AU397" s="31">
        <f t="shared" si="249"/>
        <v>0</v>
      </c>
      <c r="AV397" s="31">
        <f t="shared" si="250"/>
        <v>0</v>
      </c>
      <c r="AW397" s="31">
        <f t="shared" si="251"/>
        <v>0</v>
      </c>
      <c r="AX397" s="31">
        <f t="shared" si="252"/>
        <v>0</v>
      </c>
      <c r="AY397" s="31">
        <f t="shared" si="253"/>
        <v>0</v>
      </c>
      <c r="AZ397" s="31">
        <f t="shared" si="254"/>
        <v>0</v>
      </c>
      <c r="BA397" s="31">
        <f t="shared" si="255"/>
        <v>0</v>
      </c>
      <c r="BB397" s="31">
        <f t="shared" si="256"/>
        <v>0</v>
      </c>
      <c r="BC397" s="31">
        <f t="shared" si="257"/>
        <v>0</v>
      </c>
      <c r="BD397" s="31">
        <f t="shared" si="258"/>
        <v>0</v>
      </c>
      <c r="BE397" s="31">
        <f t="shared" si="259"/>
        <v>0</v>
      </c>
      <c r="BF397" s="31">
        <f t="shared" si="260"/>
        <v>0</v>
      </c>
      <c r="BG397" s="29">
        <f t="shared" si="232"/>
        <v>0</v>
      </c>
      <c r="BH397" s="29">
        <f t="shared" si="232"/>
        <v>0</v>
      </c>
      <c r="BI397" s="29">
        <f t="shared" si="232"/>
        <v>0</v>
      </c>
      <c r="BJ397" s="29">
        <f t="shared" si="232"/>
        <v>0</v>
      </c>
    </row>
    <row r="398" spans="1:62">
      <c r="A398" s="25" t="s">
        <v>85</v>
      </c>
      <c r="B398" s="25" t="s">
        <v>95</v>
      </c>
      <c r="C398" s="25" t="s">
        <v>87</v>
      </c>
      <c r="D398" s="25" t="s">
        <v>100</v>
      </c>
      <c r="E398" s="25" t="s">
        <v>42</v>
      </c>
      <c r="F398" s="25" t="s">
        <v>46</v>
      </c>
      <c r="G398" s="25" t="s">
        <v>55</v>
      </c>
      <c r="H398" s="25" t="s">
        <v>55</v>
      </c>
      <c r="I398" s="25">
        <v>2022</v>
      </c>
      <c r="J398" s="102">
        <v>0.65539999999999998</v>
      </c>
      <c r="K398" s="102">
        <v>0</v>
      </c>
      <c r="L398" s="29">
        <v>402.89</v>
      </c>
      <c r="M398" s="29">
        <v>1245.97</v>
      </c>
      <c r="N398" s="29">
        <v>98073.53</v>
      </c>
      <c r="O398" s="29">
        <v>11796.74</v>
      </c>
      <c r="P398" s="29">
        <v>1195.25</v>
      </c>
      <c r="Q398" s="29">
        <v>246093.56999999998</v>
      </c>
      <c r="R398" s="29">
        <v>37485.9</v>
      </c>
      <c r="S398" s="29">
        <v>2553.5</v>
      </c>
      <c r="T398" s="29">
        <v>5437.91</v>
      </c>
      <c r="U398" s="29">
        <v>387.71999999999997</v>
      </c>
      <c r="V398" s="29">
        <v>753.01</v>
      </c>
      <c r="W398" s="29">
        <v>282098.92</v>
      </c>
      <c r="X398" s="29">
        <f t="shared" si="234"/>
        <v>687524.90999999992</v>
      </c>
      <c r="Y398" s="29">
        <f t="shared" si="261"/>
        <v>0</v>
      </c>
      <c r="Z398" s="29">
        <f t="shared" si="231"/>
        <v>687524.90999999992</v>
      </c>
      <c r="AA398" s="29">
        <f t="shared" si="231"/>
        <v>0</v>
      </c>
      <c r="AB398" s="29">
        <f t="shared" si="231"/>
        <v>0</v>
      </c>
      <c r="AC398" s="31">
        <f t="shared" si="235"/>
        <v>264.05410599999999</v>
      </c>
      <c r="AD398" s="31">
        <f t="shared" si="236"/>
        <v>816.60873800000002</v>
      </c>
      <c r="AE398" s="31">
        <f t="shared" si="237"/>
        <v>64277.391561999997</v>
      </c>
      <c r="AF398" s="31">
        <f t="shared" si="238"/>
        <v>7731.583396</v>
      </c>
      <c r="AG398" s="31">
        <f t="shared" si="239"/>
        <v>783.36685</v>
      </c>
      <c r="AH398" s="31">
        <f t="shared" si="240"/>
        <v>161289.72577799999</v>
      </c>
      <c r="AI398" s="31">
        <f t="shared" si="241"/>
        <v>24568.258860000002</v>
      </c>
      <c r="AJ398" s="31">
        <f t="shared" si="242"/>
        <v>1673.5638999999999</v>
      </c>
      <c r="AK398" s="31">
        <f t="shared" si="243"/>
        <v>3564.006214</v>
      </c>
      <c r="AL398" s="31">
        <f t="shared" si="244"/>
        <v>254.11168799999999</v>
      </c>
      <c r="AM398" s="31">
        <f t="shared" si="245"/>
        <v>493.52275399999996</v>
      </c>
      <c r="AN398" s="31">
        <f t="shared" si="246"/>
        <v>184887.63216799998</v>
      </c>
      <c r="AO398" s="31">
        <f t="shared" si="247"/>
        <v>450603.82601399993</v>
      </c>
      <c r="AP398" s="29">
        <f t="shared" si="233"/>
        <v>0</v>
      </c>
      <c r="AQ398" s="29">
        <f t="shared" si="233"/>
        <v>450603.82601399993</v>
      </c>
      <c r="AR398" s="29">
        <f t="shared" si="233"/>
        <v>0</v>
      </c>
      <c r="AS398" s="29">
        <f t="shared" si="262"/>
        <v>0</v>
      </c>
      <c r="AT398" s="31">
        <f t="shared" si="248"/>
        <v>0</v>
      </c>
      <c r="AU398" s="31">
        <f t="shared" si="249"/>
        <v>0</v>
      </c>
      <c r="AV398" s="31">
        <f t="shared" si="250"/>
        <v>0</v>
      </c>
      <c r="AW398" s="31">
        <f t="shared" si="251"/>
        <v>0</v>
      </c>
      <c r="AX398" s="31">
        <f t="shared" si="252"/>
        <v>0</v>
      </c>
      <c r="AY398" s="31">
        <f t="shared" si="253"/>
        <v>0</v>
      </c>
      <c r="AZ398" s="31">
        <f t="shared" si="254"/>
        <v>0</v>
      </c>
      <c r="BA398" s="31">
        <f t="shared" si="255"/>
        <v>0</v>
      </c>
      <c r="BB398" s="31">
        <f t="shared" si="256"/>
        <v>0</v>
      </c>
      <c r="BC398" s="31">
        <f t="shared" si="257"/>
        <v>0</v>
      </c>
      <c r="BD398" s="31">
        <f t="shared" si="258"/>
        <v>0</v>
      </c>
      <c r="BE398" s="31">
        <f t="shared" si="259"/>
        <v>0</v>
      </c>
      <c r="BF398" s="31">
        <f t="shared" si="260"/>
        <v>0</v>
      </c>
      <c r="BG398" s="29">
        <f t="shared" si="232"/>
        <v>0</v>
      </c>
      <c r="BH398" s="29">
        <f t="shared" si="232"/>
        <v>0</v>
      </c>
      <c r="BI398" s="29">
        <f t="shared" si="232"/>
        <v>0</v>
      </c>
      <c r="BJ398" s="29">
        <f t="shared" si="232"/>
        <v>0</v>
      </c>
    </row>
    <row r="399" spans="1:62">
      <c r="A399" s="25" t="s">
        <v>85</v>
      </c>
      <c r="B399" s="25" t="s">
        <v>101</v>
      </c>
      <c r="C399" s="25" t="s">
        <v>87</v>
      </c>
      <c r="D399" s="25" t="s">
        <v>117</v>
      </c>
      <c r="E399" s="25" t="s">
        <v>44</v>
      </c>
      <c r="F399" s="25" t="s">
        <v>45</v>
      </c>
      <c r="G399" s="25" t="s">
        <v>90</v>
      </c>
      <c r="H399" s="25" t="s">
        <v>90</v>
      </c>
      <c r="I399" s="25">
        <v>2022</v>
      </c>
      <c r="J399" s="102">
        <v>0.47784834680000005</v>
      </c>
      <c r="K399" s="102">
        <v>0.15089759249999998</v>
      </c>
      <c r="L399" s="29">
        <v>571.72</v>
      </c>
      <c r="M399" s="29">
        <v>1230.33</v>
      </c>
      <c r="N399" s="29">
        <v>1156.83</v>
      </c>
      <c r="O399" s="29">
        <v>-595.91999999999996</v>
      </c>
      <c r="P399" s="29">
        <v>-10868.839999999997</v>
      </c>
      <c r="Q399" s="29">
        <v>0</v>
      </c>
      <c r="R399" s="29">
        <v>0</v>
      </c>
      <c r="S399" s="29">
        <v>0</v>
      </c>
      <c r="T399" s="29">
        <v>0</v>
      </c>
      <c r="U399" s="29">
        <v>0</v>
      </c>
      <c r="V399" s="29">
        <v>0</v>
      </c>
      <c r="W399" s="29">
        <v>0</v>
      </c>
      <c r="X399" s="29">
        <f t="shared" si="234"/>
        <v>-8505.8799999999974</v>
      </c>
      <c r="Y399" s="29">
        <f t="shared" si="261"/>
        <v>0</v>
      </c>
      <c r="Z399" s="29">
        <f t="shared" si="231"/>
        <v>-8505.8799999999974</v>
      </c>
      <c r="AA399" s="29">
        <f t="shared" si="231"/>
        <v>0</v>
      </c>
      <c r="AB399" s="29">
        <f t="shared" si="231"/>
        <v>0</v>
      </c>
      <c r="AC399" s="31">
        <f t="shared" si="235"/>
        <v>273.19545683249606</v>
      </c>
      <c r="AD399" s="31">
        <f t="shared" si="236"/>
        <v>587.91115651844405</v>
      </c>
      <c r="AE399" s="31">
        <f t="shared" si="237"/>
        <v>552.78930302864399</v>
      </c>
      <c r="AF399" s="31">
        <f t="shared" si="238"/>
        <v>-284.75938682505603</v>
      </c>
      <c r="AG399" s="31">
        <f t="shared" si="239"/>
        <v>-5193.6572256337113</v>
      </c>
      <c r="AH399" s="31">
        <f t="shared" si="240"/>
        <v>0</v>
      </c>
      <c r="AI399" s="31">
        <f t="shared" si="241"/>
        <v>0</v>
      </c>
      <c r="AJ399" s="31">
        <f t="shared" si="242"/>
        <v>0</v>
      </c>
      <c r="AK399" s="31">
        <f t="shared" si="243"/>
        <v>0</v>
      </c>
      <c r="AL399" s="31">
        <f t="shared" si="244"/>
        <v>0</v>
      </c>
      <c r="AM399" s="31">
        <f t="shared" si="245"/>
        <v>0</v>
      </c>
      <c r="AN399" s="31">
        <f t="shared" si="246"/>
        <v>0</v>
      </c>
      <c r="AO399" s="31">
        <f t="shared" si="247"/>
        <v>-4064.5206960791834</v>
      </c>
      <c r="AP399" s="29">
        <f t="shared" si="233"/>
        <v>0</v>
      </c>
      <c r="AQ399" s="29">
        <f t="shared" si="233"/>
        <v>-4064.5206960791834</v>
      </c>
      <c r="AR399" s="29">
        <f t="shared" si="233"/>
        <v>0</v>
      </c>
      <c r="AS399" s="29">
        <f t="shared" si="262"/>
        <v>0</v>
      </c>
      <c r="AT399" s="31">
        <f t="shared" si="248"/>
        <v>86.271171584099989</v>
      </c>
      <c r="AU399" s="31">
        <f t="shared" si="249"/>
        <v>185.65383498052498</v>
      </c>
      <c r="AV399" s="31">
        <f t="shared" si="250"/>
        <v>174.56286193177496</v>
      </c>
      <c r="AW399" s="31">
        <f t="shared" si="251"/>
        <v>-89.92289332259999</v>
      </c>
      <c r="AX399" s="31">
        <f t="shared" si="252"/>
        <v>-1640.0817892676994</v>
      </c>
      <c r="AY399" s="31">
        <f t="shared" si="253"/>
        <v>0</v>
      </c>
      <c r="AZ399" s="31">
        <f t="shared" si="254"/>
        <v>0</v>
      </c>
      <c r="BA399" s="31">
        <f t="shared" si="255"/>
        <v>0</v>
      </c>
      <c r="BB399" s="31">
        <f t="shared" si="256"/>
        <v>0</v>
      </c>
      <c r="BC399" s="31">
        <f t="shared" si="257"/>
        <v>0</v>
      </c>
      <c r="BD399" s="31">
        <f t="shared" si="258"/>
        <v>0</v>
      </c>
      <c r="BE399" s="31">
        <f t="shared" si="259"/>
        <v>0</v>
      </c>
      <c r="BF399" s="31">
        <f t="shared" si="260"/>
        <v>-1283.5168140938995</v>
      </c>
      <c r="BG399" s="29">
        <f t="shared" si="232"/>
        <v>0</v>
      </c>
      <c r="BH399" s="29">
        <f t="shared" si="232"/>
        <v>-1283.5168140938995</v>
      </c>
      <c r="BI399" s="29">
        <f t="shared" si="232"/>
        <v>0</v>
      </c>
      <c r="BJ399" s="29">
        <f t="shared" si="232"/>
        <v>0</v>
      </c>
    </row>
    <row r="400" spans="1:62">
      <c r="A400" s="25" t="s">
        <v>85</v>
      </c>
      <c r="B400" s="25" t="s">
        <v>101</v>
      </c>
      <c r="C400" s="25" t="s">
        <v>87</v>
      </c>
      <c r="D400" s="25" t="s">
        <v>117</v>
      </c>
      <c r="E400" s="25" t="s">
        <v>44</v>
      </c>
      <c r="F400" s="25" t="s">
        <v>45</v>
      </c>
      <c r="G400" s="25" t="s">
        <v>348</v>
      </c>
      <c r="H400" s="25" t="s">
        <v>60</v>
      </c>
      <c r="I400" s="25">
        <v>2022</v>
      </c>
      <c r="J400" s="102">
        <v>0.47784834680000005</v>
      </c>
      <c r="K400" s="102">
        <v>0.15089759249999998</v>
      </c>
      <c r="L400" s="29">
        <v>-101.57</v>
      </c>
      <c r="M400" s="29">
        <v>2991.3</v>
      </c>
      <c r="N400" s="29">
        <v>2533.29</v>
      </c>
      <c r="O400" s="29">
        <v>0</v>
      </c>
      <c r="P400" s="29">
        <v>16605</v>
      </c>
      <c r="Q400" s="29">
        <v>0</v>
      </c>
      <c r="R400" s="29">
        <v>0</v>
      </c>
      <c r="S400" s="29">
        <v>0</v>
      </c>
      <c r="T400" s="29">
        <v>0</v>
      </c>
      <c r="U400" s="29">
        <v>0</v>
      </c>
      <c r="V400" s="29">
        <v>0</v>
      </c>
      <c r="W400" s="29">
        <v>0</v>
      </c>
      <c r="X400" s="29">
        <f t="shared" si="234"/>
        <v>22028.02</v>
      </c>
      <c r="Y400" s="29">
        <f t="shared" si="261"/>
        <v>0</v>
      </c>
      <c r="Z400" s="29">
        <f t="shared" si="231"/>
        <v>22028.02</v>
      </c>
      <c r="AA400" s="29">
        <f t="shared" si="231"/>
        <v>0</v>
      </c>
      <c r="AB400" s="29">
        <f t="shared" si="231"/>
        <v>0</v>
      </c>
      <c r="AC400" s="31">
        <f t="shared" si="235"/>
        <v>-48.535056584476003</v>
      </c>
      <c r="AD400" s="31">
        <f t="shared" si="236"/>
        <v>1429.3877597828402</v>
      </c>
      <c r="AE400" s="31">
        <f t="shared" si="237"/>
        <v>1210.5284384649722</v>
      </c>
      <c r="AF400" s="31">
        <f t="shared" si="238"/>
        <v>0</v>
      </c>
      <c r="AG400" s="31">
        <f t="shared" si="239"/>
        <v>7934.6717986140011</v>
      </c>
      <c r="AH400" s="31">
        <f t="shared" si="240"/>
        <v>0</v>
      </c>
      <c r="AI400" s="31">
        <f t="shared" si="241"/>
        <v>0</v>
      </c>
      <c r="AJ400" s="31">
        <f t="shared" si="242"/>
        <v>0</v>
      </c>
      <c r="AK400" s="31">
        <f t="shared" si="243"/>
        <v>0</v>
      </c>
      <c r="AL400" s="31">
        <f t="shared" si="244"/>
        <v>0</v>
      </c>
      <c r="AM400" s="31">
        <f t="shared" si="245"/>
        <v>0</v>
      </c>
      <c r="AN400" s="31">
        <f t="shared" si="246"/>
        <v>0</v>
      </c>
      <c r="AO400" s="31">
        <f t="shared" si="247"/>
        <v>10526.052940277337</v>
      </c>
      <c r="AP400" s="29">
        <f t="shared" si="233"/>
        <v>0</v>
      </c>
      <c r="AQ400" s="29">
        <f t="shared" si="233"/>
        <v>10526.052940277337</v>
      </c>
      <c r="AR400" s="29">
        <f t="shared" si="233"/>
        <v>0</v>
      </c>
      <c r="AS400" s="29">
        <f t="shared" si="262"/>
        <v>0</v>
      </c>
      <c r="AT400" s="31">
        <f t="shared" si="248"/>
        <v>-15.326668470224996</v>
      </c>
      <c r="AU400" s="31">
        <f t="shared" si="249"/>
        <v>451.37996844524997</v>
      </c>
      <c r="AV400" s="31">
        <f t="shared" si="250"/>
        <v>382.26736210432495</v>
      </c>
      <c r="AW400" s="31">
        <f t="shared" si="251"/>
        <v>0</v>
      </c>
      <c r="AX400" s="31">
        <f t="shared" si="252"/>
        <v>2505.6545234624996</v>
      </c>
      <c r="AY400" s="31">
        <f t="shared" si="253"/>
        <v>0</v>
      </c>
      <c r="AZ400" s="31">
        <f t="shared" si="254"/>
        <v>0</v>
      </c>
      <c r="BA400" s="31">
        <f t="shared" si="255"/>
        <v>0</v>
      </c>
      <c r="BB400" s="31">
        <f t="shared" si="256"/>
        <v>0</v>
      </c>
      <c r="BC400" s="31">
        <f t="shared" si="257"/>
        <v>0</v>
      </c>
      <c r="BD400" s="31">
        <f t="shared" si="258"/>
        <v>0</v>
      </c>
      <c r="BE400" s="31">
        <f t="shared" si="259"/>
        <v>0</v>
      </c>
      <c r="BF400" s="31">
        <f t="shared" si="260"/>
        <v>3323.9751855418494</v>
      </c>
      <c r="BG400" s="29">
        <f t="shared" si="232"/>
        <v>0</v>
      </c>
      <c r="BH400" s="29">
        <f t="shared" si="232"/>
        <v>3323.9751855418494</v>
      </c>
      <c r="BI400" s="29">
        <f t="shared" si="232"/>
        <v>0</v>
      </c>
      <c r="BJ400" s="29">
        <f t="shared" si="232"/>
        <v>0</v>
      </c>
    </row>
    <row r="401" spans="1:62">
      <c r="A401" s="25" t="s">
        <v>85</v>
      </c>
      <c r="B401" s="25" t="s">
        <v>101</v>
      </c>
      <c r="C401" s="25" t="s">
        <v>87</v>
      </c>
      <c r="D401" s="25" t="s">
        <v>117</v>
      </c>
      <c r="E401" s="25" t="s">
        <v>44</v>
      </c>
      <c r="F401" s="25" t="s">
        <v>45</v>
      </c>
      <c r="G401" s="25" t="s">
        <v>301</v>
      </c>
      <c r="H401" s="25" t="s">
        <v>60</v>
      </c>
      <c r="I401" s="25">
        <v>2022</v>
      </c>
      <c r="J401" s="102">
        <v>0.47784834680000005</v>
      </c>
      <c r="K401" s="102">
        <v>0.15089759249999998</v>
      </c>
      <c r="L401" s="29">
        <v>35840.720000000008</v>
      </c>
      <c r="M401" s="29">
        <v>66079.240000000005</v>
      </c>
      <c r="N401" s="29">
        <v>63481.83</v>
      </c>
      <c r="O401" s="29">
        <v>-26735.77</v>
      </c>
      <c r="P401" s="29">
        <v>10868.840000000317</v>
      </c>
      <c r="Q401" s="29">
        <v>396700.45</v>
      </c>
      <c r="R401" s="29">
        <v>28885.24</v>
      </c>
      <c r="S401" s="29">
        <v>38011.31</v>
      </c>
      <c r="T401" s="29">
        <v>900</v>
      </c>
      <c r="U401" s="29">
        <v>0</v>
      </c>
      <c r="V401" s="29">
        <v>0</v>
      </c>
      <c r="W401" s="29">
        <v>715026.85000000009</v>
      </c>
      <c r="X401" s="29">
        <f t="shared" si="234"/>
        <v>1329058.7100000004</v>
      </c>
      <c r="Y401" s="29">
        <f t="shared" si="261"/>
        <v>0</v>
      </c>
      <c r="Z401" s="29">
        <f t="shared" si="231"/>
        <v>1329058.7100000004</v>
      </c>
      <c r="AA401" s="29">
        <f t="shared" si="231"/>
        <v>0</v>
      </c>
      <c r="AB401" s="29">
        <f t="shared" si="231"/>
        <v>0</v>
      </c>
      <c r="AC401" s="31">
        <f t="shared" si="235"/>
        <v>17126.428800121703</v>
      </c>
      <c r="AD401" s="31">
        <f t="shared" si="236"/>
        <v>31575.855591800439</v>
      </c>
      <c r="AE401" s="31">
        <f t="shared" si="237"/>
        <v>30334.687517338647</v>
      </c>
      <c r="AF401" s="31">
        <f t="shared" si="238"/>
        <v>-12775.643494925038</v>
      </c>
      <c r="AG401" s="31">
        <f t="shared" si="239"/>
        <v>5193.6572256338641</v>
      </c>
      <c r="AH401" s="31">
        <f t="shared" si="240"/>
        <v>189562.65420731608</v>
      </c>
      <c r="AI401" s="31">
        <f t="shared" si="241"/>
        <v>13802.764180921235</v>
      </c>
      <c r="AJ401" s="31">
        <f t="shared" si="242"/>
        <v>18163.641643202307</v>
      </c>
      <c r="AK401" s="31">
        <f t="shared" si="243"/>
        <v>430.06351212000004</v>
      </c>
      <c r="AL401" s="31">
        <f t="shared" si="244"/>
        <v>0</v>
      </c>
      <c r="AM401" s="31">
        <f t="shared" si="245"/>
        <v>0</v>
      </c>
      <c r="AN401" s="31">
        <f t="shared" si="246"/>
        <v>341674.39819011168</v>
      </c>
      <c r="AO401" s="31">
        <f t="shared" si="247"/>
        <v>635088.5073736409</v>
      </c>
      <c r="AP401" s="29">
        <f t="shared" si="233"/>
        <v>0</v>
      </c>
      <c r="AQ401" s="29">
        <f t="shared" si="233"/>
        <v>635088.5073736409</v>
      </c>
      <c r="AR401" s="29">
        <f t="shared" si="233"/>
        <v>0</v>
      </c>
      <c r="AS401" s="29">
        <f t="shared" si="262"/>
        <v>0</v>
      </c>
      <c r="AT401" s="31">
        <f t="shared" si="248"/>
        <v>5408.2783614666005</v>
      </c>
      <c r="AU401" s="31">
        <f t="shared" si="249"/>
        <v>9971.1982302297001</v>
      </c>
      <c r="AV401" s="31">
        <f t="shared" si="250"/>
        <v>9579.255314494274</v>
      </c>
      <c r="AW401" s="31">
        <f t="shared" si="251"/>
        <v>-4034.3633266337247</v>
      </c>
      <c r="AX401" s="31">
        <f t="shared" si="252"/>
        <v>1640.0817892677476</v>
      </c>
      <c r="AY401" s="31">
        <f t="shared" si="253"/>
        <v>59861.142848666619</v>
      </c>
      <c r="AZ401" s="31">
        <f t="shared" si="254"/>
        <v>4358.7131747846997</v>
      </c>
      <c r="BA401" s="31">
        <f t="shared" si="255"/>
        <v>5735.8151667711736</v>
      </c>
      <c r="BB401" s="31">
        <f t="shared" si="256"/>
        <v>135.80783324999999</v>
      </c>
      <c r="BC401" s="31">
        <f t="shared" si="257"/>
        <v>0</v>
      </c>
      <c r="BD401" s="31">
        <f t="shared" si="258"/>
        <v>0</v>
      </c>
      <c r="BE401" s="31">
        <f t="shared" si="259"/>
        <v>107895.83023785862</v>
      </c>
      <c r="BF401" s="31">
        <f t="shared" si="260"/>
        <v>200551.75963015572</v>
      </c>
      <c r="BG401" s="29">
        <f t="shared" si="232"/>
        <v>0</v>
      </c>
      <c r="BH401" s="29">
        <f t="shared" si="232"/>
        <v>200551.75963015572</v>
      </c>
      <c r="BI401" s="29">
        <f t="shared" si="232"/>
        <v>0</v>
      </c>
      <c r="BJ401" s="29">
        <f t="shared" si="232"/>
        <v>0</v>
      </c>
    </row>
    <row r="402" spans="1:62">
      <c r="A402" s="25" t="s">
        <v>135</v>
      </c>
      <c r="B402" s="25" t="s">
        <v>95</v>
      </c>
      <c r="C402" s="25" t="s">
        <v>102</v>
      </c>
      <c r="D402" s="25" t="s">
        <v>169</v>
      </c>
      <c r="E402" s="25" t="s">
        <v>44</v>
      </c>
      <c r="F402" s="25" t="s">
        <v>45</v>
      </c>
      <c r="G402" s="25" t="s">
        <v>133</v>
      </c>
      <c r="H402" s="25" t="s">
        <v>133</v>
      </c>
      <c r="I402" s="25">
        <v>2022</v>
      </c>
      <c r="J402" s="102">
        <v>0.47784834680000005</v>
      </c>
      <c r="K402" s="102">
        <v>0.15089759249999998</v>
      </c>
      <c r="L402" s="29">
        <v>0</v>
      </c>
      <c r="M402" s="29">
        <v>0</v>
      </c>
      <c r="N402" s="29">
        <v>0</v>
      </c>
      <c r="O402" s="29">
        <v>0</v>
      </c>
      <c r="P402" s="29">
        <v>-2013.7600000000002</v>
      </c>
      <c r="Q402" s="29">
        <v>0</v>
      </c>
      <c r="R402" s="29">
        <v>0</v>
      </c>
      <c r="S402" s="29">
        <v>0</v>
      </c>
      <c r="T402" s="29">
        <v>0</v>
      </c>
      <c r="U402" s="29">
        <v>0</v>
      </c>
      <c r="V402" s="29">
        <v>0</v>
      </c>
      <c r="W402" s="29">
        <v>0</v>
      </c>
      <c r="X402" s="29">
        <f t="shared" si="234"/>
        <v>-2013.7600000000002</v>
      </c>
      <c r="Y402" s="29">
        <f t="shared" si="261"/>
        <v>0</v>
      </c>
      <c r="Z402" s="29">
        <f t="shared" si="231"/>
        <v>-2013.7600000000002</v>
      </c>
      <c r="AA402" s="29">
        <f t="shared" si="231"/>
        <v>0</v>
      </c>
      <c r="AB402" s="29">
        <f t="shared" si="231"/>
        <v>0</v>
      </c>
      <c r="AC402" s="31">
        <f t="shared" si="235"/>
        <v>0</v>
      </c>
      <c r="AD402" s="31">
        <f t="shared" si="236"/>
        <v>0</v>
      </c>
      <c r="AE402" s="31">
        <f t="shared" si="237"/>
        <v>0</v>
      </c>
      <c r="AF402" s="31">
        <f t="shared" si="238"/>
        <v>0</v>
      </c>
      <c r="AG402" s="31">
        <f t="shared" si="239"/>
        <v>-962.27188685196825</v>
      </c>
      <c r="AH402" s="31">
        <f t="shared" si="240"/>
        <v>0</v>
      </c>
      <c r="AI402" s="31">
        <f t="shared" si="241"/>
        <v>0</v>
      </c>
      <c r="AJ402" s="31">
        <f t="shared" si="242"/>
        <v>0</v>
      </c>
      <c r="AK402" s="31">
        <f t="shared" si="243"/>
        <v>0</v>
      </c>
      <c r="AL402" s="31">
        <f t="shared" si="244"/>
        <v>0</v>
      </c>
      <c r="AM402" s="31">
        <f t="shared" si="245"/>
        <v>0</v>
      </c>
      <c r="AN402" s="31">
        <f t="shared" si="246"/>
        <v>0</v>
      </c>
      <c r="AO402" s="31">
        <f t="shared" si="247"/>
        <v>-962.27188685196825</v>
      </c>
      <c r="AP402" s="29">
        <f t="shared" si="233"/>
        <v>0</v>
      </c>
      <c r="AQ402" s="29">
        <f t="shared" si="233"/>
        <v>-962.27188685196825</v>
      </c>
      <c r="AR402" s="29">
        <f t="shared" si="233"/>
        <v>0</v>
      </c>
      <c r="AS402" s="29">
        <f t="shared" si="262"/>
        <v>0</v>
      </c>
      <c r="AT402" s="31">
        <f t="shared" si="248"/>
        <v>0</v>
      </c>
      <c r="AU402" s="31">
        <f t="shared" si="249"/>
        <v>0</v>
      </c>
      <c r="AV402" s="31">
        <f t="shared" si="250"/>
        <v>0</v>
      </c>
      <c r="AW402" s="31">
        <f t="shared" si="251"/>
        <v>0</v>
      </c>
      <c r="AX402" s="31">
        <f t="shared" si="252"/>
        <v>-303.8715358728</v>
      </c>
      <c r="AY402" s="31">
        <f t="shared" si="253"/>
        <v>0</v>
      </c>
      <c r="AZ402" s="31">
        <f t="shared" si="254"/>
        <v>0</v>
      </c>
      <c r="BA402" s="31">
        <f t="shared" si="255"/>
        <v>0</v>
      </c>
      <c r="BB402" s="31">
        <f t="shared" si="256"/>
        <v>0</v>
      </c>
      <c r="BC402" s="31">
        <f t="shared" si="257"/>
        <v>0</v>
      </c>
      <c r="BD402" s="31">
        <f t="shared" si="258"/>
        <v>0</v>
      </c>
      <c r="BE402" s="31">
        <f t="shared" si="259"/>
        <v>0</v>
      </c>
      <c r="BF402" s="31">
        <f t="shared" si="260"/>
        <v>-303.8715358728</v>
      </c>
      <c r="BG402" s="29">
        <f t="shared" si="232"/>
        <v>0</v>
      </c>
      <c r="BH402" s="29">
        <f t="shared" si="232"/>
        <v>-303.8715358728</v>
      </c>
      <c r="BI402" s="29">
        <f t="shared" si="232"/>
        <v>0</v>
      </c>
      <c r="BJ402" s="29">
        <f t="shared" si="232"/>
        <v>0</v>
      </c>
    </row>
    <row r="403" spans="1:62">
      <c r="A403" s="25" t="s">
        <v>135</v>
      </c>
      <c r="B403" s="25" t="s">
        <v>95</v>
      </c>
      <c r="C403" s="25" t="s">
        <v>102</v>
      </c>
      <c r="D403" s="25" t="s">
        <v>169</v>
      </c>
      <c r="E403" s="25" t="s">
        <v>44</v>
      </c>
      <c r="F403" s="25" t="s">
        <v>45</v>
      </c>
      <c r="G403" s="25" t="s">
        <v>54</v>
      </c>
      <c r="H403" s="25" t="s">
        <v>54</v>
      </c>
      <c r="I403" s="25">
        <v>2022</v>
      </c>
      <c r="J403" s="102">
        <v>0.47784834680000005</v>
      </c>
      <c r="K403" s="102">
        <v>0.15089759249999998</v>
      </c>
      <c r="L403" s="29">
        <v>0</v>
      </c>
      <c r="M403" s="29">
        <v>0</v>
      </c>
      <c r="N403" s="29">
        <v>0</v>
      </c>
      <c r="O403" s="29">
        <v>0</v>
      </c>
      <c r="P403" s="29">
        <v>-1195.5700000000002</v>
      </c>
      <c r="Q403" s="29">
        <v>0</v>
      </c>
      <c r="R403" s="29">
        <v>0</v>
      </c>
      <c r="S403" s="29">
        <v>0</v>
      </c>
      <c r="T403" s="29">
        <v>0</v>
      </c>
      <c r="U403" s="29">
        <v>0</v>
      </c>
      <c r="V403" s="29">
        <v>0</v>
      </c>
      <c r="W403" s="29">
        <v>0</v>
      </c>
      <c r="X403" s="29">
        <f t="shared" si="234"/>
        <v>-1195.5700000000002</v>
      </c>
      <c r="Y403" s="29">
        <f t="shared" si="261"/>
        <v>0</v>
      </c>
      <c r="Z403" s="29">
        <f t="shared" si="231"/>
        <v>-1195.5700000000002</v>
      </c>
      <c r="AA403" s="29">
        <f t="shared" si="231"/>
        <v>0</v>
      </c>
      <c r="AB403" s="29">
        <f t="shared" si="231"/>
        <v>0</v>
      </c>
      <c r="AC403" s="31">
        <f t="shared" si="235"/>
        <v>0</v>
      </c>
      <c r="AD403" s="31">
        <f t="shared" si="236"/>
        <v>0</v>
      </c>
      <c r="AE403" s="31">
        <f t="shared" si="237"/>
        <v>0</v>
      </c>
      <c r="AF403" s="31">
        <f t="shared" si="238"/>
        <v>0</v>
      </c>
      <c r="AG403" s="31">
        <f t="shared" si="239"/>
        <v>-571.30114798367617</v>
      </c>
      <c r="AH403" s="31">
        <f t="shared" si="240"/>
        <v>0</v>
      </c>
      <c r="AI403" s="31">
        <f t="shared" si="241"/>
        <v>0</v>
      </c>
      <c r="AJ403" s="31">
        <f t="shared" si="242"/>
        <v>0</v>
      </c>
      <c r="AK403" s="31">
        <f t="shared" si="243"/>
        <v>0</v>
      </c>
      <c r="AL403" s="31">
        <f t="shared" si="244"/>
        <v>0</v>
      </c>
      <c r="AM403" s="31">
        <f t="shared" si="245"/>
        <v>0</v>
      </c>
      <c r="AN403" s="31">
        <f t="shared" si="246"/>
        <v>0</v>
      </c>
      <c r="AO403" s="31">
        <f t="shared" si="247"/>
        <v>-571.30114798367617</v>
      </c>
      <c r="AP403" s="29">
        <f t="shared" si="233"/>
        <v>0</v>
      </c>
      <c r="AQ403" s="29">
        <f t="shared" si="233"/>
        <v>-571.30114798367617</v>
      </c>
      <c r="AR403" s="29">
        <f t="shared" si="233"/>
        <v>0</v>
      </c>
      <c r="AS403" s="29">
        <f t="shared" si="262"/>
        <v>0</v>
      </c>
      <c r="AT403" s="31">
        <f t="shared" si="248"/>
        <v>0</v>
      </c>
      <c r="AU403" s="31">
        <f t="shared" si="249"/>
        <v>0</v>
      </c>
      <c r="AV403" s="31">
        <f t="shared" si="250"/>
        <v>0</v>
      </c>
      <c r="AW403" s="31">
        <f t="shared" si="251"/>
        <v>0</v>
      </c>
      <c r="AX403" s="31">
        <f t="shared" si="252"/>
        <v>-180.40863466522501</v>
      </c>
      <c r="AY403" s="31">
        <f t="shared" si="253"/>
        <v>0</v>
      </c>
      <c r="AZ403" s="31">
        <f t="shared" si="254"/>
        <v>0</v>
      </c>
      <c r="BA403" s="31">
        <f t="shared" si="255"/>
        <v>0</v>
      </c>
      <c r="BB403" s="31">
        <f t="shared" si="256"/>
        <v>0</v>
      </c>
      <c r="BC403" s="31">
        <f t="shared" si="257"/>
        <v>0</v>
      </c>
      <c r="BD403" s="31">
        <f t="shared" si="258"/>
        <v>0</v>
      </c>
      <c r="BE403" s="31">
        <f t="shared" si="259"/>
        <v>0</v>
      </c>
      <c r="BF403" s="31">
        <f t="shared" si="260"/>
        <v>-180.40863466522501</v>
      </c>
      <c r="BG403" s="29">
        <f t="shared" si="232"/>
        <v>0</v>
      </c>
      <c r="BH403" s="29">
        <f t="shared" si="232"/>
        <v>-180.40863466522501</v>
      </c>
      <c r="BI403" s="29">
        <f t="shared" si="232"/>
        <v>0</v>
      </c>
      <c r="BJ403" s="29">
        <f t="shared" si="232"/>
        <v>0</v>
      </c>
    </row>
    <row r="404" spans="1:62">
      <c r="A404" s="25" t="s">
        <v>135</v>
      </c>
      <c r="B404" s="25" t="s">
        <v>95</v>
      </c>
      <c r="C404" s="25" t="s">
        <v>102</v>
      </c>
      <c r="D404" s="25" t="s">
        <v>169</v>
      </c>
      <c r="E404" s="25" t="s">
        <v>44</v>
      </c>
      <c r="F404" s="25" t="s">
        <v>46</v>
      </c>
      <c r="G404" s="25" t="s">
        <v>54</v>
      </c>
      <c r="H404" s="25" t="s">
        <v>54</v>
      </c>
      <c r="I404" s="25">
        <v>2022</v>
      </c>
      <c r="J404" s="102">
        <v>0.52713639880000007</v>
      </c>
      <c r="K404" s="102">
        <v>0.16611495299999998</v>
      </c>
      <c r="L404" s="29">
        <v>0</v>
      </c>
      <c r="M404" s="29">
        <v>0</v>
      </c>
      <c r="N404" s="29">
        <v>2003.07</v>
      </c>
      <c r="O404" s="29">
        <v>0</v>
      </c>
      <c r="P404" s="29">
        <v>0</v>
      </c>
      <c r="Q404" s="29">
        <v>26039.95</v>
      </c>
      <c r="R404" s="29">
        <v>0</v>
      </c>
      <c r="S404" s="29">
        <v>0</v>
      </c>
      <c r="T404" s="29">
        <v>0</v>
      </c>
      <c r="U404" s="29">
        <v>0</v>
      </c>
      <c r="V404" s="29">
        <v>0</v>
      </c>
      <c r="W404" s="29">
        <v>0</v>
      </c>
      <c r="X404" s="29">
        <f t="shared" si="234"/>
        <v>28043.02</v>
      </c>
      <c r="Y404" s="29">
        <f t="shared" si="261"/>
        <v>0</v>
      </c>
      <c r="Z404" s="29">
        <f t="shared" si="231"/>
        <v>28043.02</v>
      </c>
      <c r="AA404" s="29">
        <f t="shared" si="231"/>
        <v>0</v>
      </c>
      <c r="AB404" s="29">
        <f t="shared" si="231"/>
        <v>0</v>
      </c>
      <c r="AC404" s="31">
        <f t="shared" si="235"/>
        <v>0</v>
      </c>
      <c r="AD404" s="31">
        <f t="shared" si="236"/>
        <v>0</v>
      </c>
      <c r="AE404" s="31">
        <f t="shared" si="237"/>
        <v>1055.8911063443161</v>
      </c>
      <c r="AF404" s="31">
        <f t="shared" si="238"/>
        <v>0</v>
      </c>
      <c r="AG404" s="31">
        <f t="shared" si="239"/>
        <v>0</v>
      </c>
      <c r="AH404" s="31">
        <f t="shared" si="240"/>
        <v>13726.605467932062</v>
      </c>
      <c r="AI404" s="31">
        <f t="shared" si="241"/>
        <v>0</v>
      </c>
      <c r="AJ404" s="31">
        <f t="shared" si="242"/>
        <v>0</v>
      </c>
      <c r="AK404" s="31">
        <f t="shared" si="243"/>
        <v>0</v>
      </c>
      <c r="AL404" s="31">
        <f t="shared" si="244"/>
        <v>0</v>
      </c>
      <c r="AM404" s="31">
        <f t="shared" si="245"/>
        <v>0</v>
      </c>
      <c r="AN404" s="31">
        <f t="shared" si="246"/>
        <v>0</v>
      </c>
      <c r="AO404" s="31">
        <f t="shared" si="247"/>
        <v>14782.496574276378</v>
      </c>
      <c r="AP404" s="29">
        <f t="shared" si="233"/>
        <v>0</v>
      </c>
      <c r="AQ404" s="29">
        <f t="shared" si="233"/>
        <v>14782.496574276378</v>
      </c>
      <c r="AR404" s="29">
        <f t="shared" si="233"/>
        <v>0</v>
      </c>
      <c r="AS404" s="29">
        <f t="shared" si="262"/>
        <v>0</v>
      </c>
      <c r="AT404" s="31">
        <f t="shared" si="248"/>
        <v>0</v>
      </c>
      <c r="AU404" s="31">
        <f t="shared" si="249"/>
        <v>0</v>
      </c>
      <c r="AV404" s="31">
        <f t="shared" si="250"/>
        <v>332.73987890570993</v>
      </c>
      <c r="AW404" s="31">
        <f t="shared" si="251"/>
        <v>0</v>
      </c>
      <c r="AX404" s="31">
        <f t="shared" si="252"/>
        <v>0</v>
      </c>
      <c r="AY404" s="31">
        <f t="shared" si="253"/>
        <v>4325.6250703723499</v>
      </c>
      <c r="AZ404" s="31">
        <f t="shared" si="254"/>
        <v>0</v>
      </c>
      <c r="BA404" s="31">
        <f t="shared" si="255"/>
        <v>0</v>
      </c>
      <c r="BB404" s="31">
        <f t="shared" si="256"/>
        <v>0</v>
      </c>
      <c r="BC404" s="31">
        <f t="shared" si="257"/>
        <v>0</v>
      </c>
      <c r="BD404" s="31">
        <f t="shared" si="258"/>
        <v>0</v>
      </c>
      <c r="BE404" s="31">
        <f t="shared" si="259"/>
        <v>0</v>
      </c>
      <c r="BF404" s="31">
        <f t="shared" si="260"/>
        <v>4658.3649492780596</v>
      </c>
      <c r="BG404" s="29">
        <f t="shared" si="232"/>
        <v>0</v>
      </c>
      <c r="BH404" s="29">
        <f t="shared" si="232"/>
        <v>4658.3649492780596</v>
      </c>
      <c r="BI404" s="29">
        <f t="shared" si="232"/>
        <v>0</v>
      </c>
      <c r="BJ404" s="29">
        <f t="shared" si="232"/>
        <v>0</v>
      </c>
    </row>
    <row r="405" spans="1:62">
      <c r="A405" s="25" t="s">
        <v>135</v>
      </c>
      <c r="B405" s="25" t="s">
        <v>95</v>
      </c>
      <c r="C405" s="25" t="s">
        <v>102</v>
      </c>
      <c r="D405" s="25" t="s">
        <v>169</v>
      </c>
      <c r="E405" s="25" t="s">
        <v>44</v>
      </c>
      <c r="F405" s="25" t="s">
        <v>43</v>
      </c>
      <c r="G405" s="25" t="s">
        <v>133</v>
      </c>
      <c r="H405" s="25" t="s">
        <v>133</v>
      </c>
      <c r="I405" s="25">
        <v>2022</v>
      </c>
      <c r="J405" s="102">
        <v>0.77217999999999998</v>
      </c>
      <c r="K405" s="102">
        <v>0.22781999999999999</v>
      </c>
      <c r="L405" s="29">
        <v>0</v>
      </c>
      <c r="M405" s="29">
        <v>0</v>
      </c>
      <c r="N405" s="29">
        <v>0</v>
      </c>
      <c r="O405" s="29">
        <v>0</v>
      </c>
      <c r="P405" s="29">
        <v>0</v>
      </c>
      <c r="Q405" s="29">
        <v>49174.49</v>
      </c>
      <c r="R405" s="29">
        <v>3841.34</v>
      </c>
      <c r="S405" s="29">
        <v>0</v>
      </c>
      <c r="T405" s="29">
        <v>0</v>
      </c>
      <c r="U405" s="29">
        <v>0</v>
      </c>
      <c r="V405" s="29">
        <v>0</v>
      </c>
      <c r="W405" s="29">
        <v>0</v>
      </c>
      <c r="X405" s="29">
        <f t="shared" si="234"/>
        <v>53015.83</v>
      </c>
      <c r="Y405" s="29">
        <f t="shared" si="261"/>
        <v>0</v>
      </c>
      <c r="Z405" s="29">
        <f t="shared" si="231"/>
        <v>53015.83</v>
      </c>
      <c r="AA405" s="29">
        <f t="shared" si="231"/>
        <v>0</v>
      </c>
      <c r="AB405" s="29">
        <f t="shared" si="231"/>
        <v>0</v>
      </c>
      <c r="AC405" s="31">
        <f t="shared" si="235"/>
        <v>0</v>
      </c>
      <c r="AD405" s="31">
        <f t="shared" si="236"/>
        <v>0</v>
      </c>
      <c r="AE405" s="31">
        <f t="shared" si="237"/>
        <v>0</v>
      </c>
      <c r="AF405" s="31">
        <f t="shared" si="238"/>
        <v>0</v>
      </c>
      <c r="AG405" s="31">
        <f t="shared" si="239"/>
        <v>0</v>
      </c>
      <c r="AH405" s="31">
        <f t="shared" si="240"/>
        <v>37971.557688199995</v>
      </c>
      <c r="AI405" s="31">
        <f t="shared" si="241"/>
        <v>2966.2059211999999</v>
      </c>
      <c r="AJ405" s="31">
        <f t="shared" si="242"/>
        <v>0</v>
      </c>
      <c r="AK405" s="31">
        <f t="shared" si="243"/>
        <v>0</v>
      </c>
      <c r="AL405" s="31">
        <f t="shared" si="244"/>
        <v>0</v>
      </c>
      <c r="AM405" s="31">
        <f t="shared" si="245"/>
        <v>0</v>
      </c>
      <c r="AN405" s="31">
        <f t="shared" si="246"/>
        <v>0</v>
      </c>
      <c r="AO405" s="31">
        <f t="shared" si="247"/>
        <v>40937.763609399997</v>
      </c>
      <c r="AP405" s="29">
        <f t="shared" si="233"/>
        <v>0</v>
      </c>
      <c r="AQ405" s="29">
        <f t="shared" si="233"/>
        <v>40937.763609399997</v>
      </c>
      <c r="AR405" s="29">
        <f t="shared" si="233"/>
        <v>0</v>
      </c>
      <c r="AS405" s="29">
        <f t="shared" si="262"/>
        <v>0</v>
      </c>
      <c r="AT405" s="31">
        <f t="shared" si="248"/>
        <v>0</v>
      </c>
      <c r="AU405" s="31">
        <f t="shared" si="249"/>
        <v>0</v>
      </c>
      <c r="AV405" s="31">
        <f t="shared" si="250"/>
        <v>0</v>
      </c>
      <c r="AW405" s="31">
        <f t="shared" si="251"/>
        <v>0</v>
      </c>
      <c r="AX405" s="31">
        <f t="shared" si="252"/>
        <v>0</v>
      </c>
      <c r="AY405" s="31">
        <f t="shared" si="253"/>
        <v>11202.932311799999</v>
      </c>
      <c r="AZ405" s="31">
        <f t="shared" si="254"/>
        <v>875.1340788</v>
      </c>
      <c r="BA405" s="31">
        <f t="shared" si="255"/>
        <v>0</v>
      </c>
      <c r="BB405" s="31">
        <f t="shared" si="256"/>
        <v>0</v>
      </c>
      <c r="BC405" s="31">
        <f t="shared" si="257"/>
        <v>0</v>
      </c>
      <c r="BD405" s="31">
        <f t="shared" si="258"/>
        <v>0</v>
      </c>
      <c r="BE405" s="31">
        <f t="shared" si="259"/>
        <v>0</v>
      </c>
      <c r="BF405" s="31">
        <f t="shared" si="260"/>
        <v>12078.066390599999</v>
      </c>
      <c r="BG405" s="29">
        <f t="shared" si="232"/>
        <v>0</v>
      </c>
      <c r="BH405" s="29">
        <f t="shared" si="232"/>
        <v>12078.066390599999</v>
      </c>
      <c r="BI405" s="29">
        <f t="shared" si="232"/>
        <v>0</v>
      </c>
      <c r="BJ405" s="29">
        <f t="shared" si="232"/>
        <v>0</v>
      </c>
    </row>
    <row r="406" spans="1:62">
      <c r="A406" s="25" t="s">
        <v>135</v>
      </c>
      <c r="B406" s="25" t="s">
        <v>95</v>
      </c>
      <c r="C406" s="25" t="s">
        <v>102</v>
      </c>
      <c r="D406" s="25" t="s">
        <v>169</v>
      </c>
      <c r="E406" s="25" t="s">
        <v>42</v>
      </c>
      <c r="F406" s="25" t="s">
        <v>46</v>
      </c>
      <c r="G406" s="25" t="s">
        <v>54</v>
      </c>
      <c r="H406" s="25" t="s">
        <v>54</v>
      </c>
      <c r="I406" s="25">
        <v>2022</v>
      </c>
      <c r="J406" s="102">
        <v>0.68266000000000004</v>
      </c>
      <c r="K406" s="102">
        <v>0</v>
      </c>
      <c r="L406" s="29">
        <v>0</v>
      </c>
      <c r="M406" s="29">
        <v>69798.880000000005</v>
      </c>
      <c r="N406" s="29">
        <v>0</v>
      </c>
      <c r="O406" s="29">
        <v>0</v>
      </c>
      <c r="P406" s="29">
        <v>0</v>
      </c>
      <c r="Q406" s="29">
        <v>0</v>
      </c>
      <c r="R406" s="29">
        <v>0</v>
      </c>
      <c r="S406" s="29">
        <v>0</v>
      </c>
      <c r="T406" s="29">
        <v>0</v>
      </c>
      <c r="U406" s="29">
        <v>0</v>
      </c>
      <c r="V406" s="29">
        <v>0</v>
      </c>
      <c r="W406" s="29">
        <v>0</v>
      </c>
      <c r="X406" s="29">
        <f t="shared" si="234"/>
        <v>69798.880000000005</v>
      </c>
      <c r="Y406" s="29">
        <f t="shared" si="261"/>
        <v>0</v>
      </c>
      <c r="Z406" s="29">
        <f t="shared" si="231"/>
        <v>69798.880000000005</v>
      </c>
      <c r="AA406" s="29">
        <f t="shared" si="231"/>
        <v>0</v>
      </c>
      <c r="AB406" s="29">
        <f t="shared" si="231"/>
        <v>0</v>
      </c>
      <c r="AC406" s="31">
        <f t="shared" si="235"/>
        <v>0</v>
      </c>
      <c r="AD406" s="31">
        <f t="shared" si="236"/>
        <v>47648.903420800008</v>
      </c>
      <c r="AE406" s="31">
        <f t="shared" si="237"/>
        <v>0</v>
      </c>
      <c r="AF406" s="31">
        <f t="shared" si="238"/>
        <v>0</v>
      </c>
      <c r="AG406" s="31">
        <f t="shared" si="239"/>
        <v>0</v>
      </c>
      <c r="AH406" s="31">
        <f t="shared" si="240"/>
        <v>0</v>
      </c>
      <c r="AI406" s="31">
        <f t="shared" si="241"/>
        <v>0</v>
      </c>
      <c r="AJ406" s="31">
        <f t="shared" si="242"/>
        <v>0</v>
      </c>
      <c r="AK406" s="31">
        <f t="shared" si="243"/>
        <v>0</v>
      </c>
      <c r="AL406" s="31">
        <f t="shared" si="244"/>
        <v>0</v>
      </c>
      <c r="AM406" s="31">
        <f t="shared" si="245"/>
        <v>0</v>
      </c>
      <c r="AN406" s="31">
        <f t="shared" si="246"/>
        <v>0</v>
      </c>
      <c r="AO406" s="31">
        <f t="shared" si="247"/>
        <v>47648.903420800008</v>
      </c>
      <c r="AP406" s="29">
        <f t="shared" si="233"/>
        <v>0</v>
      </c>
      <c r="AQ406" s="29">
        <f t="shared" si="233"/>
        <v>47648.903420800008</v>
      </c>
      <c r="AR406" s="29">
        <f t="shared" si="233"/>
        <v>0</v>
      </c>
      <c r="AS406" s="29">
        <f t="shared" si="262"/>
        <v>0</v>
      </c>
      <c r="AT406" s="31">
        <f t="shared" si="248"/>
        <v>0</v>
      </c>
      <c r="AU406" s="31">
        <f t="shared" si="249"/>
        <v>0</v>
      </c>
      <c r="AV406" s="31">
        <f t="shared" si="250"/>
        <v>0</v>
      </c>
      <c r="AW406" s="31">
        <f t="shared" si="251"/>
        <v>0</v>
      </c>
      <c r="AX406" s="31">
        <f t="shared" si="252"/>
        <v>0</v>
      </c>
      <c r="AY406" s="31">
        <f t="shared" si="253"/>
        <v>0</v>
      </c>
      <c r="AZ406" s="31">
        <f t="shared" si="254"/>
        <v>0</v>
      </c>
      <c r="BA406" s="31">
        <f t="shared" si="255"/>
        <v>0</v>
      </c>
      <c r="BB406" s="31">
        <f t="shared" si="256"/>
        <v>0</v>
      </c>
      <c r="BC406" s="31">
        <f t="shared" si="257"/>
        <v>0</v>
      </c>
      <c r="BD406" s="31">
        <f t="shared" si="258"/>
        <v>0</v>
      </c>
      <c r="BE406" s="31">
        <f t="shared" si="259"/>
        <v>0</v>
      </c>
      <c r="BF406" s="31">
        <f t="shared" si="260"/>
        <v>0</v>
      </c>
      <c r="BG406" s="29">
        <f t="shared" si="232"/>
        <v>0</v>
      </c>
      <c r="BH406" s="29">
        <f t="shared" si="232"/>
        <v>0</v>
      </c>
      <c r="BI406" s="29">
        <f t="shared" si="232"/>
        <v>0</v>
      </c>
      <c r="BJ406" s="29">
        <f t="shared" si="232"/>
        <v>0</v>
      </c>
    </row>
    <row r="407" spans="1:62">
      <c r="A407" s="25" t="s">
        <v>135</v>
      </c>
      <c r="B407" s="25" t="s">
        <v>95</v>
      </c>
      <c r="C407" s="25" t="s">
        <v>102</v>
      </c>
      <c r="D407" s="25" t="s">
        <v>169</v>
      </c>
      <c r="E407" s="25" t="s">
        <v>44</v>
      </c>
      <c r="F407" s="25" t="s">
        <v>49</v>
      </c>
      <c r="G407" s="25" t="s">
        <v>133</v>
      </c>
      <c r="H407" s="25" t="s">
        <v>133</v>
      </c>
      <c r="I407" s="25">
        <v>2022</v>
      </c>
      <c r="J407" s="102">
        <v>0</v>
      </c>
      <c r="K407" s="102">
        <v>0</v>
      </c>
      <c r="L407" s="29">
        <v>85289.03</v>
      </c>
      <c r="M407" s="29">
        <v>639.59</v>
      </c>
      <c r="N407" s="29">
        <v>0</v>
      </c>
      <c r="O407" s="29">
        <v>0</v>
      </c>
      <c r="P407" s="29">
        <v>0</v>
      </c>
      <c r="Q407" s="29">
        <v>48748.51</v>
      </c>
      <c r="R407" s="29">
        <v>57279.46</v>
      </c>
      <c r="S407" s="29">
        <v>300.14999999999998</v>
      </c>
      <c r="T407" s="29">
        <v>0</v>
      </c>
      <c r="U407" s="29">
        <v>0</v>
      </c>
      <c r="V407" s="29">
        <v>0</v>
      </c>
      <c r="W407" s="29">
        <v>0</v>
      </c>
      <c r="X407" s="29">
        <f t="shared" si="234"/>
        <v>192256.74</v>
      </c>
      <c r="Y407" s="29">
        <f t="shared" si="261"/>
        <v>0</v>
      </c>
      <c r="Z407" s="29">
        <f t="shared" ref="Z407:AB426" si="263">SUMIF($I407,Z$5,$X407)</f>
        <v>192256.74</v>
      </c>
      <c r="AA407" s="29">
        <f t="shared" si="263"/>
        <v>0</v>
      </c>
      <c r="AB407" s="29">
        <f t="shared" si="263"/>
        <v>0</v>
      </c>
      <c r="AC407" s="31">
        <f t="shared" si="235"/>
        <v>0</v>
      </c>
      <c r="AD407" s="31">
        <f t="shared" si="236"/>
        <v>0</v>
      </c>
      <c r="AE407" s="31">
        <f t="shared" si="237"/>
        <v>0</v>
      </c>
      <c r="AF407" s="31">
        <f t="shared" si="238"/>
        <v>0</v>
      </c>
      <c r="AG407" s="31">
        <f t="shared" si="239"/>
        <v>0</v>
      </c>
      <c r="AH407" s="31">
        <f t="shared" si="240"/>
        <v>0</v>
      </c>
      <c r="AI407" s="31">
        <f t="shared" si="241"/>
        <v>0</v>
      </c>
      <c r="AJ407" s="31">
        <f t="shared" si="242"/>
        <v>0</v>
      </c>
      <c r="AK407" s="31">
        <f t="shared" si="243"/>
        <v>0</v>
      </c>
      <c r="AL407" s="31">
        <f t="shared" si="244"/>
        <v>0</v>
      </c>
      <c r="AM407" s="31">
        <f t="shared" si="245"/>
        <v>0</v>
      </c>
      <c r="AN407" s="31">
        <f t="shared" si="246"/>
        <v>0</v>
      </c>
      <c r="AO407" s="31">
        <f t="shared" si="247"/>
        <v>0</v>
      </c>
      <c r="AP407" s="29">
        <f t="shared" si="233"/>
        <v>0</v>
      </c>
      <c r="AQ407" s="29">
        <f t="shared" si="233"/>
        <v>0</v>
      </c>
      <c r="AR407" s="29">
        <f t="shared" si="233"/>
        <v>0</v>
      </c>
      <c r="AS407" s="29">
        <f t="shared" si="262"/>
        <v>0</v>
      </c>
      <c r="AT407" s="31">
        <f t="shared" si="248"/>
        <v>0</v>
      </c>
      <c r="AU407" s="31">
        <f t="shared" si="249"/>
        <v>0</v>
      </c>
      <c r="AV407" s="31">
        <f t="shared" si="250"/>
        <v>0</v>
      </c>
      <c r="AW407" s="31">
        <f t="shared" si="251"/>
        <v>0</v>
      </c>
      <c r="AX407" s="31">
        <f t="shared" si="252"/>
        <v>0</v>
      </c>
      <c r="AY407" s="31">
        <f t="shared" si="253"/>
        <v>0</v>
      </c>
      <c r="AZ407" s="31">
        <f t="shared" si="254"/>
        <v>0</v>
      </c>
      <c r="BA407" s="31">
        <f t="shared" si="255"/>
        <v>0</v>
      </c>
      <c r="BB407" s="31">
        <f t="shared" si="256"/>
        <v>0</v>
      </c>
      <c r="BC407" s="31">
        <f t="shared" si="257"/>
        <v>0</v>
      </c>
      <c r="BD407" s="31">
        <f t="shared" si="258"/>
        <v>0</v>
      </c>
      <c r="BE407" s="31">
        <f t="shared" si="259"/>
        <v>0</v>
      </c>
      <c r="BF407" s="31">
        <f t="shared" si="260"/>
        <v>0</v>
      </c>
      <c r="BG407" s="29">
        <f t="shared" si="232"/>
        <v>0</v>
      </c>
      <c r="BH407" s="29">
        <f t="shared" si="232"/>
        <v>0</v>
      </c>
      <c r="BI407" s="29">
        <f t="shared" si="232"/>
        <v>0</v>
      </c>
      <c r="BJ407" s="29">
        <f t="shared" si="232"/>
        <v>0</v>
      </c>
    </row>
    <row r="408" spans="1:62">
      <c r="A408" s="25" t="s">
        <v>135</v>
      </c>
      <c r="B408" s="25" t="s">
        <v>95</v>
      </c>
      <c r="C408" s="25" t="s">
        <v>102</v>
      </c>
      <c r="D408" s="25" t="s">
        <v>169</v>
      </c>
      <c r="E408" s="25" t="s">
        <v>47</v>
      </c>
      <c r="F408" s="25" t="s">
        <v>48</v>
      </c>
      <c r="G408" s="25" t="s">
        <v>133</v>
      </c>
      <c r="H408" s="25" t="s">
        <v>133</v>
      </c>
      <c r="I408" s="25">
        <v>2022</v>
      </c>
      <c r="J408" s="102">
        <v>0</v>
      </c>
      <c r="K408" s="102">
        <v>0</v>
      </c>
      <c r="L408" s="29">
        <v>0</v>
      </c>
      <c r="M408" s="29">
        <v>0</v>
      </c>
      <c r="N408" s="29">
        <v>0</v>
      </c>
      <c r="O408" s="29">
        <v>0</v>
      </c>
      <c r="P408" s="29">
        <v>0</v>
      </c>
      <c r="Q408" s="29">
        <v>0</v>
      </c>
      <c r="R408" s="29">
        <v>0</v>
      </c>
      <c r="S408" s="29">
        <v>0</v>
      </c>
      <c r="T408" s="29">
        <v>112083.65</v>
      </c>
      <c r="U408" s="29">
        <v>108596.64</v>
      </c>
      <c r="V408" s="29">
        <v>5273.3600000000006</v>
      </c>
      <c r="W408" s="29">
        <v>0</v>
      </c>
      <c r="X408" s="29">
        <f t="shared" si="234"/>
        <v>225953.64999999997</v>
      </c>
      <c r="Y408" s="29">
        <f t="shared" si="261"/>
        <v>0</v>
      </c>
      <c r="Z408" s="29">
        <f t="shared" si="263"/>
        <v>225953.64999999997</v>
      </c>
      <c r="AA408" s="29">
        <f t="shared" si="263"/>
        <v>0</v>
      </c>
      <c r="AB408" s="29">
        <f t="shared" si="263"/>
        <v>0</v>
      </c>
      <c r="AC408" s="31">
        <f t="shared" si="235"/>
        <v>0</v>
      </c>
      <c r="AD408" s="31">
        <f t="shared" si="236"/>
        <v>0</v>
      </c>
      <c r="AE408" s="31">
        <f t="shared" si="237"/>
        <v>0</v>
      </c>
      <c r="AF408" s="31">
        <f t="shared" si="238"/>
        <v>0</v>
      </c>
      <c r="AG408" s="31">
        <f t="shared" si="239"/>
        <v>0</v>
      </c>
      <c r="AH408" s="31">
        <f t="shared" si="240"/>
        <v>0</v>
      </c>
      <c r="AI408" s="31">
        <f t="shared" si="241"/>
        <v>0</v>
      </c>
      <c r="AJ408" s="31">
        <f t="shared" si="242"/>
        <v>0</v>
      </c>
      <c r="AK408" s="31">
        <f t="shared" si="243"/>
        <v>0</v>
      </c>
      <c r="AL408" s="31">
        <f t="shared" si="244"/>
        <v>0</v>
      </c>
      <c r="AM408" s="31">
        <f t="shared" si="245"/>
        <v>0</v>
      </c>
      <c r="AN408" s="31">
        <f t="shared" si="246"/>
        <v>0</v>
      </c>
      <c r="AO408" s="31">
        <f t="shared" si="247"/>
        <v>0</v>
      </c>
      <c r="AP408" s="29">
        <f t="shared" si="233"/>
        <v>0</v>
      </c>
      <c r="AQ408" s="29">
        <f t="shared" si="233"/>
        <v>0</v>
      </c>
      <c r="AR408" s="29">
        <f t="shared" si="233"/>
        <v>0</v>
      </c>
      <c r="AS408" s="29">
        <f t="shared" si="262"/>
        <v>0</v>
      </c>
      <c r="AT408" s="31">
        <f t="shared" si="248"/>
        <v>0</v>
      </c>
      <c r="AU408" s="31">
        <f t="shared" si="249"/>
        <v>0</v>
      </c>
      <c r="AV408" s="31">
        <f t="shared" si="250"/>
        <v>0</v>
      </c>
      <c r="AW408" s="31">
        <f t="shared" si="251"/>
        <v>0</v>
      </c>
      <c r="AX408" s="31">
        <f t="shared" si="252"/>
        <v>0</v>
      </c>
      <c r="AY408" s="31">
        <f t="shared" si="253"/>
        <v>0</v>
      </c>
      <c r="AZ408" s="31">
        <f t="shared" si="254"/>
        <v>0</v>
      </c>
      <c r="BA408" s="31">
        <f t="shared" si="255"/>
        <v>0</v>
      </c>
      <c r="BB408" s="31">
        <f t="shared" si="256"/>
        <v>0</v>
      </c>
      <c r="BC408" s="31">
        <f t="shared" si="257"/>
        <v>0</v>
      </c>
      <c r="BD408" s="31">
        <f t="shared" si="258"/>
        <v>0</v>
      </c>
      <c r="BE408" s="31">
        <f t="shared" si="259"/>
        <v>0</v>
      </c>
      <c r="BF408" s="31">
        <f t="shared" si="260"/>
        <v>0</v>
      </c>
      <c r="BG408" s="29">
        <f t="shared" ref="BG408:BJ427" si="264">SUMIF($I408,BG$5,$BF408)</f>
        <v>0</v>
      </c>
      <c r="BH408" s="29">
        <f t="shared" si="264"/>
        <v>0</v>
      </c>
      <c r="BI408" s="29">
        <f t="shared" si="264"/>
        <v>0</v>
      </c>
      <c r="BJ408" s="29">
        <f t="shared" si="264"/>
        <v>0</v>
      </c>
    </row>
    <row r="409" spans="1:62">
      <c r="A409" s="25" t="s">
        <v>135</v>
      </c>
      <c r="B409" s="25" t="s">
        <v>95</v>
      </c>
      <c r="C409" s="25" t="s">
        <v>102</v>
      </c>
      <c r="D409" s="25" t="s">
        <v>169</v>
      </c>
      <c r="E409" s="25" t="s">
        <v>47</v>
      </c>
      <c r="F409" s="25" t="s">
        <v>43</v>
      </c>
      <c r="G409" s="25" t="s">
        <v>133</v>
      </c>
      <c r="H409" s="25" t="s">
        <v>133</v>
      </c>
      <c r="I409" s="25">
        <v>2022</v>
      </c>
      <c r="J409" s="102">
        <v>0</v>
      </c>
      <c r="K409" s="102">
        <v>1</v>
      </c>
      <c r="L409" s="29">
        <v>0</v>
      </c>
      <c r="M409" s="29">
        <v>0</v>
      </c>
      <c r="N409" s="29">
        <v>0</v>
      </c>
      <c r="O409" s="29">
        <v>0</v>
      </c>
      <c r="P409" s="29">
        <v>0</v>
      </c>
      <c r="Q409" s="29">
        <v>0</v>
      </c>
      <c r="R409" s="29">
        <v>0</v>
      </c>
      <c r="S409" s="29">
        <v>0</v>
      </c>
      <c r="T409" s="29">
        <v>119390.42</v>
      </c>
      <c r="U409" s="29">
        <v>122760.7</v>
      </c>
      <c r="V409" s="29">
        <v>0</v>
      </c>
      <c r="W409" s="29">
        <v>1947.85</v>
      </c>
      <c r="X409" s="29">
        <f t="shared" si="234"/>
        <v>244098.97</v>
      </c>
      <c r="Y409" s="29">
        <f t="shared" si="261"/>
        <v>0</v>
      </c>
      <c r="Z409" s="29">
        <f t="shared" si="263"/>
        <v>244098.97</v>
      </c>
      <c r="AA409" s="29">
        <f t="shared" si="263"/>
        <v>0</v>
      </c>
      <c r="AB409" s="29">
        <f t="shared" si="263"/>
        <v>0</v>
      </c>
      <c r="AC409" s="31">
        <f t="shared" si="235"/>
        <v>0</v>
      </c>
      <c r="AD409" s="31">
        <f t="shared" si="236"/>
        <v>0</v>
      </c>
      <c r="AE409" s="31">
        <f t="shared" si="237"/>
        <v>0</v>
      </c>
      <c r="AF409" s="31">
        <f t="shared" si="238"/>
        <v>0</v>
      </c>
      <c r="AG409" s="31">
        <f t="shared" si="239"/>
        <v>0</v>
      </c>
      <c r="AH409" s="31">
        <f t="shared" si="240"/>
        <v>0</v>
      </c>
      <c r="AI409" s="31">
        <f t="shared" si="241"/>
        <v>0</v>
      </c>
      <c r="AJ409" s="31">
        <f t="shared" si="242"/>
        <v>0</v>
      </c>
      <c r="AK409" s="31">
        <f t="shared" si="243"/>
        <v>0</v>
      </c>
      <c r="AL409" s="31">
        <f t="shared" si="244"/>
        <v>0</v>
      </c>
      <c r="AM409" s="31">
        <f t="shared" si="245"/>
        <v>0</v>
      </c>
      <c r="AN409" s="31">
        <f t="shared" si="246"/>
        <v>0</v>
      </c>
      <c r="AO409" s="31">
        <f t="shared" si="247"/>
        <v>0</v>
      </c>
      <c r="AP409" s="29">
        <f t="shared" ref="AP409:AR428" si="265">SUMIF($I409,AP$5,$AO409)</f>
        <v>0</v>
      </c>
      <c r="AQ409" s="29">
        <f t="shared" si="265"/>
        <v>0</v>
      </c>
      <c r="AR409" s="29">
        <f t="shared" si="265"/>
        <v>0</v>
      </c>
      <c r="AS409" s="29">
        <f t="shared" si="262"/>
        <v>0</v>
      </c>
      <c r="AT409" s="31">
        <f t="shared" si="248"/>
        <v>0</v>
      </c>
      <c r="AU409" s="31">
        <f t="shared" si="249"/>
        <v>0</v>
      </c>
      <c r="AV409" s="31">
        <f t="shared" si="250"/>
        <v>0</v>
      </c>
      <c r="AW409" s="31">
        <f t="shared" si="251"/>
        <v>0</v>
      </c>
      <c r="AX409" s="31">
        <f t="shared" si="252"/>
        <v>0</v>
      </c>
      <c r="AY409" s="31">
        <f t="shared" si="253"/>
        <v>0</v>
      </c>
      <c r="AZ409" s="31">
        <f t="shared" si="254"/>
        <v>0</v>
      </c>
      <c r="BA409" s="31">
        <f t="shared" si="255"/>
        <v>0</v>
      </c>
      <c r="BB409" s="31">
        <f t="shared" si="256"/>
        <v>119390.42</v>
      </c>
      <c r="BC409" s="31">
        <f t="shared" si="257"/>
        <v>122760.7</v>
      </c>
      <c r="BD409" s="31">
        <f t="shared" si="258"/>
        <v>0</v>
      </c>
      <c r="BE409" s="31">
        <f t="shared" si="259"/>
        <v>1947.85</v>
      </c>
      <c r="BF409" s="31">
        <f t="shared" si="260"/>
        <v>244098.97</v>
      </c>
      <c r="BG409" s="29">
        <f t="shared" si="264"/>
        <v>0</v>
      </c>
      <c r="BH409" s="29">
        <f t="shared" si="264"/>
        <v>244098.97</v>
      </c>
      <c r="BI409" s="29">
        <f t="shared" si="264"/>
        <v>0</v>
      </c>
      <c r="BJ409" s="29">
        <f t="shared" si="264"/>
        <v>0</v>
      </c>
    </row>
    <row r="410" spans="1:62">
      <c r="A410" s="25" t="s">
        <v>135</v>
      </c>
      <c r="B410" s="25" t="s">
        <v>95</v>
      </c>
      <c r="C410" s="25" t="s">
        <v>102</v>
      </c>
      <c r="D410" s="25" t="s">
        <v>169</v>
      </c>
      <c r="E410" s="25" t="s">
        <v>44</v>
      </c>
      <c r="F410" s="25" t="s">
        <v>46</v>
      </c>
      <c r="G410" s="25" t="s">
        <v>133</v>
      </c>
      <c r="H410" s="25" t="s">
        <v>133</v>
      </c>
      <c r="I410" s="25">
        <v>2022</v>
      </c>
      <c r="J410" s="102">
        <v>0.52713639880000007</v>
      </c>
      <c r="K410" s="102">
        <v>0.16611495299999998</v>
      </c>
      <c r="L410" s="29">
        <v>0</v>
      </c>
      <c r="M410" s="29">
        <v>0</v>
      </c>
      <c r="N410" s="29">
        <v>189639.36000000002</v>
      </c>
      <c r="O410" s="29">
        <v>620.74</v>
      </c>
      <c r="P410" s="29">
        <v>0</v>
      </c>
      <c r="Q410" s="29">
        <v>28580.27</v>
      </c>
      <c r="R410" s="29">
        <v>93.480000000010477</v>
      </c>
      <c r="S410" s="29">
        <v>112280.68</v>
      </c>
      <c r="T410" s="29">
        <v>10588.14</v>
      </c>
      <c r="U410" s="29">
        <v>6773.06</v>
      </c>
      <c r="V410" s="29">
        <v>2081.66</v>
      </c>
      <c r="W410" s="29">
        <v>0</v>
      </c>
      <c r="X410" s="29">
        <f t="shared" si="234"/>
        <v>350657.39</v>
      </c>
      <c r="Y410" s="29">
        <f t="shared" si="261"/>
        <v>0</v>
      </c>
      <c r="Z410" s="29">
        <f t="shared" si="263"/>
        <v>350657.39</v>
      </c>
      <c r="AA410" s="29">
        <f t="shared" si="263"/>
        <v>0</v>
      </c>
      <c r="AB410" s="29">
        <f t="shared" si="263"/>
        <v>0</v>
      </c>
      <c r="AC410" s="31">
        <f t="shared" si="235"/>
        <v>0</v>
      </c>
      <c r="AD410" s="31">
        <f t="shared" si="236"/>
        <v>0</v>
      </c>
      <c r="AE410" s="31">
        <f t="shared" si="237"/>
        <v>99965.809301136789</v>
      </c>
      <c r="AF410" s="31">
        <f t="shared" si="238"/>
        <v>327.21464819111208</v>
      </c>
      <c r="AG410" s="31">
        <f t="shared" si="239"/>
        <v>0</v>
      </c>
      <c r="AH410" s="31">
        <f t="shared" si="240"/>
        <v>15065.700604531678</v>
      </c>
      <c r="AI410" s="31">
        <f t="shared" si="241"/>
        <v>49.276710559829532</v>
      </c>
      <c r="AJ410" s="31">
        <f t="shared" si="242"/>
        <v>59187.233310015188</v>
      </c>
      <c r="AK410" s="31">
        <f t="shared" si="243"/>
        <v>5581.3939895902322</v>
      </c>
      <c r="AL410" s="31">
        <f t="shared" si="244"/>
        <v>3570.3264572563289</v>
      </c>
      <c r="AM410" s="31">
        <f t="shared" si="245"/>
        <v>1097.3187559260082</v>
      </c>
      <c r="AN410" s="31">
        <f t="shared" si="246"/>
        <v>0</v>
      </c>
      <c r="AO410" s="31">
        <f t="shared" si="247"/>
        <v>184844.27377720719</v>
      </c>
      <c r="AP410" s="29">
        <f t="shared" si="265"/>
        <v>0</v>
      </c>
      <c r="AQ410" s="29">
        <f t="shared" si="265"/>
        <v>184844.27377720719</v>
      </c>
      <c r="AR410" s="29">
        <f t="shared" si="265"/>
        <v>0</v>
      </c>
      <c r="AS410" s="29">
        <f t="shared" si="262"/>
        <v>0</v>
      </c>
      <c r="AT410" s="31">
        <f t="shared" si="248"/>
        <v>0</v>
      </c>
      <c r="AU410" s="31">
        <f t="shared" si="249"/>
        <v>0</v>
      </c>
      <c r="AV410" s="31">
        <f t="shared" si="250"/>
        <v>31501.933373350079</v>
      </c>
      <c r="AW410" s="31">
        <f t="shared" si="251"/>
        <v>103.11419592521999</v>
      </c>
      <c r="AX410" s="31">
        <f t="shared" si="252"/>
        <v>0</v>
      </c>
      <c r="AY410" s="31">
        <f t="shared" si="253"/>
        <v>4747.6102077773094</v>
      </c>
      <c r="AZ410" s="31">
        <f t="shared" si="254"/>
        <v>15.528425806441739</v>
      </c>
      <c r="BA410" s="31">
        <f t="shared" si="255"/>
        <v>18651.499881008036</v>
      </c>
      <c r="BB410" s="31">
        <f t="shared" si="256"/>
        <v>1758.8483784574198</v>
      </c>
      <c r="BC410" s="31">
        <f t="shared" si="257"/>
        <v>1125.1065435661799</v>
      </c>
      <c r="BD410" s="31">
        <f t="shared" si="258"/>
        <v>345.79485306197995</v>
      </c>
      <c r="BE410" s="31">
        <f t="shared" si="259"/>
        <v>0</v>
      </c>
      <c r="BF410" s="31">
        <f t="shared" si="260"/>
        <v>58249.435858952667</v>
      </c>
      <c r="BG410" s="29">
        <f t="shared" si="264"/>
        <v>0</v>
      </c>
      <c r="BH410" s="29">
        <f t="shared" si="264"/>
        <v>58249.435858952667</v>
      </c>
      <c r="BI410" s="29">
        <f t="shared" si="264"/>
        <v>0</v>
      </c>
      <c r="BJ410" s="29">
        <f t="shared" si="264"/>
        <v>0</v>
      </c>
    </row>
    <row r="411" spans="1:62">
      <c r="A411" s="25" t="s">
        <v>135</v>
      </c>
      <c r="B411" s="25" t="s">
        <v>95</v>
      </c>
      <c r="C411" s="25" t="s">
        <v>102</v>
      </c>
      <c r="D411" s="25" t="s">
        <v>169</v>
      </c>
      <c r="E411" s="25" t="s">
        <v>47</v>
      </c>
      <c r="F411" s="25" t="s">
        <v>49</v>
      </c>
      <c r="G411" s="25" t="s">
        <v>133</v>
      </c>
      <c r="H411" s="25" t="s">
        <v>133</v>
      </c>
      <c r="I411" s="25">
        <v>2022</v>
      </c>
      <c r="J411" s="102">
        <v>0</v>
      </c>
      <c r="K411" s="102">
        <v>0</v>
      </c>
      <c r="L411" s="29">
        <v>304.60000000000002</v>
      </c>
      <c r="M411" s="29">
        <v>362.74</v>
      </c>
      <c r="N411" s="29">
        <v>129792.59</v>
      </c>
      <c r="O411" s="29">
        <v>141777.66999999995</v>
      </c>
      <c r="P411" s="29">
        <v>0</v>
      </c>
      <c r="Q411" s="29">
        <v>0</v>
      </c>
      <c r="R411" s="29">
        <v>0</v>
      </c>
      <c r="S411" s="29">
        <v>0</v>
      </c>
      <c r="T411" s="29">
        <v>0</v>
      </c>
      <c r="U411" s="29">
        <v>231154.78</v>
      </c>
      <c r="V411" s="29">
        <v>1397.66</v>
      </c>
      <c r="W411" s="29">
        <v>0</v>
      </c>
      <c r="X411" s="29">
        <f t="shared" si="234"/>
        <v>504790.04</v>
      </c>
      <c r="Y411" s="29">
        <f t="shared" si="261"/>
        <v>0</v>
      </c>
      <c r="Z411" s="29">
        <f t="shared" si="263"/>
        <v>504790.04</v>
      </c>
      <c r="AA411" s="29">
        <f t="shared" si="263"/>
        <v>0</v>
      </c>
      <c r="AB411" s="29">
        <f t="shared" si="263"/>
        <v>0</v>
      </c>
      <c r="AC411" s="31">
        <f t="shared" si="235"/>
        <v>0</v>
      </c>
      <c r="AD411" s="31">
        <f t="shared" si="236"/>
        <v>0</v>
      </c>
      <c r="AE411" s="31">
        <f t="shared" si="237"/>
        <v>0</v>
      </c>
      <c r="AF411" s="31">
        <f t="shared" si="238"/>
        <v>0</v>
      </c>
      <c r="AG411" s="31">
        <f t="shared" si="239"/>
        <v>0</v>
      </c>
      <c r="AH411" s="31">
        <f t="shared" si="240"/>
        <v>0</v>
      </c>
      <c r="AI411" s="31">
        <f t="shared" si="241"/>
        <v>0</v>
      </c>
      <c r="AJ411" s="31">
        <f t="shared" si="242"/>
        <v>0</v>
      </c>
      <c r="AK411" s="31">
        <f t="shared" si="243"/>
        <v>0</v>
      </c>
      <c r="AL411" s="31">
        <f t="shared" si="244"/>
        <v>0</v>
      </c>
      <c r="AM411" s="31">
        <f t="shared" si="245"/>
        <v>0</v>
      </c>
      <c r="AN411" s="31">
        <f t="shared" si="246"/>
        <v>0</v>
      </c>
      <c r="AO411" s="31">
        <f t="shared" si="247"/>
        <v>0</v>
      </c>
      <c r="AP411" s="29">
        <f t="shared" si="265"/>
        <v>0</v>
      </c>
      <c r="AQ411" s="29">
        <f t="shared" si="265"/>
        <v>0</v>
      </c>
      <c r="AR411" s="29">
        <f t="shared" si="265"/>
        <v>0</v>
      </c>
      <c r="AS411" s="29">
        <f t="shared" si="262"/>
        <v>0</v>
      </c>
      <c r="AT411" s="31">
        <f t="shared" si="248"/>
        <v>0</v>
      </c>
      <c r="AU411" s="31">
        <f t="shared" si="249"/>
        <v>0</v>
      </c>
      <c r="AV411" s="31">
        <f t="shared" si="250"/>
        <v>0</v>
      </c>
      <c r="AW411" s="31">
        <f t="shared" si="251"/>
        <v>0</v>
      </c>
      <c r="AX411" s="31">
        <f t="shared" si="252"/>
        <v>0</v>
      </c>
      <c r="AY411" s="31">
        <f t="shared" si="253"/>
        <v>0</v>
      </c>
      <c r="AZ411" s="31">
        <f t="shared" si="254"/>
        <v>0</v>
      </c>
      <c r="BA411" s="31">
        <f t="shared" si="255"/>
        <v>0</v>
      </c>
      <c r="BB411" s="31">
        <f t="shared" si="256"/>
        <v>0</v>
      </c>
      <c r="BC411" s="31">
        <f t="shared" si="257"/>
        <v>0</v>
      </c>
      <c r="BD411" s="31">
        <f t="shared" si="258"/>
        <v>0</v>
      </c>
      <c r="BE411" s="31">
        <f t="shared" si="259"/>
        <v>0</v>
      </c>
      <c r="BF411" s="31">
        <f t="shared" si="260"/>
        <v>0</v>
      </c>
      <c r="BG411" s="29">
        <f t="shared" si="264"/>
        <v>0</v>
      </c>
      <c r="BH411" s="29">
        <f t="shared" si="264"/>
        <v>0</v>
      </c>
      <c r="BI411" s="29">
        <f t="shared" si="264"/>
        <v>0</v>
      </c>
      <c r="BJ411" s="29">
        <f t="shared" si="264"/>
        <v>0</v>
      </c>
    </row>
    <row r="412" spans="1:62">
      <c r="A412" s="25" t="s">
        <v>135</v>
      </c>
      <c r="B412" s="25" t="s">
        <v>95</v>
      </c>
      <c r="C412" s="25" t="s">
        <v>102</v>
      </c>
      <c r="D412" s="25" t="s">
        <v>169</v>
      </c>
      <c r="E412" s="25" t="s">
        <v>42</v>
      </c>
      <c r="F412" s="25" t="s">
        <v>46</v>
      </c>
      <c r="G412" s="25" t="s">
        <v>133</v>
      </c>
      <c r="H412" s="25" t="s">
        <v>133</v>
      </c>
      <c r="I412" s="25">
        <v>2022</v>
      </c>
      <c r="J412" s="102">
        <v>0.68266000000000004</v>
      </c>
      <c r="K412" s="102">
        <v>0</v>
      </c>
      <c r="L412" s="29">
        <v>0</v>
      </c>
      <c r="M412" s="29">
        <v>0</v>
      </c>
      <c r="N412" s="29">
        <v>735005.54</v>
      </c>
      <c r="O412" s="29">
        <v>195982.22</v>
      </c>
      <c r="P412" s="29">
        <v>40973.17</v>
      </c>
      <c r="Q412" s="29">
        <v>0</v>
      </c>
      <c r="R412" s="29">
        <v>96988.76999999996</v>
      </c>
      <c r="S412" s="29">
        <v>330166.25</v>
      </c>
      <c r="T412" s="29">
        <v>8611.9500000000116</v>
      </c>
      <c r="U412" s="29">
        <v>53655.83</v>
      </c>
      <c r="V412" s="29">
        <v>0</v>
      </c>
      <c r="W412" s="29">
        <v>0</v>
      </c>
      <c r="X412" s="29">
        <f t="shared" si="234"/>
        <v>1461383.73</v>
      </c>
      <c r="Y412" s="29">
        <f t="shared" si="261"/>
        <v>0</v>
      </c>
      <c r="Z412" s="29">
        <f t="shared" si="263"/>
        <v>1461383.73</v>
      </c>
      <c r="AA412" s="29">
        <f t="shared" si="263"/>
        <v>0</v>
      </c>
      <c r="AB412" s="29">
        <f t="shared" si="263"/>
        <v>0</v>
      </c>
      <c r="AC412" s="31">
        <f t="shared" si="235"/>
        <v>0</v>
      </c>
      <c r="AD412" s="31">
        <f t="shared" si="236"/>
        <v>0</v>
      </c>
      <c r="AE412" s="31">
        <f t="shared" si="237"/>
        <v>501758.88193640008</v>
      </c>
      <c r="AF412" s="31">
        <f t="shared" si="238"/>
        <v>133789.2223052</v>
      </c>
      <c r="AG412" s="31">
        <f t="shared" si="239"/>
        <v>27970.744232200002</v>
      </c>
      <c r="AH412" s="31">
        <f t="shared" si="240"/>
        <v>0</v>
      </c>
      <c r="AI412" s="31">
        <f t="shared" si="241"/>
        <v>66210.353728199974</v>
      </c>
      <c r="AJ412" s="31">
        <f t="shared" si="242"/>
        <v>225391.29222500001</v>
      </c>
      <c r="AK412" s="31">
        <f t="shared" si="243"/>
        <v>5879.0337870000085</v>
      </c>
      <c r="AL412" s="31">
        <f t="shared" si="244"/>
        <v>36628.688907800002</v>
      </c>
      <c r="AM412" s="31">
        <f t="shared" si="245"/>
        <v>0</v>
      </c>
      <c r="AN412" s="31">
        <f t="shared" si="246"/>
        <v>0</v>
      </c>
      <c r="AO412" s="31">
        <f t="shared" si="247"/>
        <v>997628.21712179994</v>
      </c>
      <c r="AP412" s="29">
        <f t="shared" si="265"/>
        <v>0</v>
      </c>
      <c r="AQ412" s="29">
        <f t="shared" si="265"/>
        <v>997628.21712179994</v>
      </c>
      <c r="AR412" s="29">
        <f t="shared" si="265"/>
        <v>0</v>
      </c>
      <c r="AS412" s="29">
        <f t="shared" si="262"/>
        <v>0</v>
      </c>
      <c r="AT412" s="31">
        <f t="shared" si="248"/>
        <v>0</v>
      </c>
      <c r="AU412" s="31">
        <f t="shared" si="249"/>
        <v>0</v>
      </c>
      <c r="AV412" s="31">
        <f t="shared" si="250"/>
        <v>0</v>
      </c>
      <c r="AW412" s="31">
        <f t="shared" si="251"/>
        <v>0</v>
      </c>
      <c r="AX412" s="31">
        <f t="shared" si="252"/>
        <v>0</v>
      </c>
      <c r="AY412" s="31">
        <f t="shared" si="253"/>
        <v>0</v>
      </c>
      <c r="AZ412" s="31">
        <f t="shared" si="254"/>
        <v>0</v>
      </c>
      <c r="BA412" s="31">
        <f t="shared" si="255"/>
        <v>0</v>
      </c>
      <c r="BB412" s="31">
        <f t="shared" si="256"/>
        <v>0</v>
      </c>
      <c r="BC412" s="31">
        <f t="shared" si="257"/>
        <v>0</v>
      </c>
      <c r="BD412" s="31">
        <f t="shared" si="258"/>
        <v>0</v>
      </c>
      <c r="BE412" s="31">
        <f t="shared" si="259"/>
        <v>0</v>
      </c>
      <c r="BF412" s="31">
        <f t="shared" si="260"/>
        <v>0</v>
      </c>
      <c r="BG412" s="29">
        <f t="shared" si="264"/>
        <v>0</v>
      </c>
      <c r="BH412" s="29">
        <f t="shared" si="264"/>
        <v>0</v>
      </c>
      <c r="BI412" s="29">
        <f t="shared" si="264"/>
        <v>0</v>
      </c>
      <c r="BJ412" s="29">
        <f t="shared" si="264"/>
        <v>0</v>
      </c>
    </row>
    <row r="413" spans="1:62">
      <c r="A413" s="25" t="s">
        <v>135</v>
      </c>
      <c r="B413" s="25" t="s">
        <v>95</v>
      </c>
      <c r="C413" s="25" t="s">
        <v>102</v>
      </c>
      <c r="D413" s="25" t="s">
        <v>169</v>
      </c>
      <c r="E413" s="25" t="s">
        <v>42</v>
      </c>
      <c r="F413" s="25" t="s">
        <v>43</v>
      </c>
      <c r="G413" s="25" t="s">
        <v>133</v>
      </c>
      <c r="H413" s="25" t="s">
        <v>133</v>
      </c>
      <c r="I413" s="25">
        <v>2022</v>
      </c>
      <c r="J413" s="102">
        <v>1</v>
      </c>
      <c r="K413" s="102">
        <v>0</v>
      </c>
      <c r="L413" s="29">
        <v>277744.01999999996</v>
      </c>
      <c r="M413" s="29">
        <v>769268.32</v>
      </c>
      <c r="N413" s="29">
        <v>359568.51</v>
      </c>
      <c r="O413" s="29">
        <v>624.95999999999913</v>
      </c>
      <c r="P413" s="29">
        <v>117617.66</v>
      </c>
      <c r="Q413" s="29">
        <v>102855.51000000001</v>
      </c>
      <c r="R413" s="29">
        <v>-197.80999999999767</v>
      </c>
      <c r="S413" s="29">
        <v>0</v>
      </c>
      <c r="T413" s="29">
        <v>0</v>
      </c>
      <c r="U413" s="29">
        <v>7973.9</v>
      </c>
      <c r="V413" s="29">
        <v>153604.78</v>
      </c>
      <c r="W413" s="29">
        <v>0</v>
      </c>
      <c r="X413" s="29">
        <f t="shared" si="234"/>
        <v>1789059.8499999996</v>
      </c>
      <c r="Y413" s="29">
        <f t="shared" si="261"/>
        <v>0</v>
      </c>
      <c r="Z413" s="29">
        <f t="shared" si="263"/>
        <v>1789059.8499999996</v>
      </c>
      <c r="AA413" s="29">
        <f t="shared" si="263"/>
        <v>0</v>
      </c>
      <c r="AB413" s="29">
        <f t="shared" si="263"/>
        <v>0</v>
      </c>
      <c r="AC413" s="31">
        <f t="shared" si="235"/>
        <v>277744.01999999996</v>
      </c>
      <c r="AD413" s="31">
        <f t="shared" si="236"/>
        <v>769268.32</v>
      </c>
      <c r="AE413" s="31">
        <f t="shared" si="237"/>
        <v>359568.51</v>
      </c>
      <c r="AF413" s="31">
        <f t="shared" si="238"/>
        <v>624.95999999999913</v>
      </c>
      <c r="AG413" s="31">
        <f t="shared" si="239"/>
        <v>117617.66</v>
      </c>
      <c r="AH413" s="31">
        <f t="shared" si="240"/>
        <v>102855.51000000001</v>
      </c>
      <c r="AI413" s="31">
        <f t="shared" si="241"/>
        <v>-197.80999999999767</v>
      </c>
      <c r="AJ413" s="31">
        <f t="shared" si="242"/>
        <v>0</v>
      </c>
      <c r="AK413" s="31">
        <f t="shared" si="243"/>
        <v>0</v>
      </c>
      <c r="AL413" s="31">
        <f t="shared" si="244"/>
        <v>7973.9</v>
      </c>
      <c r="AM413" s="31">
        <f t="shared" si="245"/>
        <v>153604.78</v>
      </c>
      <c r="AN413" s="31">
        <f t="shared" si="246"/>
        <v>0</v>
      </c>
      <c r="AO413" s="31">
        <f t="shared" si="247"/>
        <v>1789059.8499999996</v>
      </c>
      <c r="AP413" s="29">
        <f t="shared" si="265"/>
        <v>0</v>
      </c>
      <c r="AQ413" s="29">
        <f t="shared" si="265"/>
        <v>1789059.8499999996</v>
      </c>
      <c r="AR413" s="29">
        <f t="shared" si="265"/>
        <v>0</v>
      </c>
      <c r="AS413" s="29">
        <f t="shared" si="262"/>
        <v>0</v>
      </c>
      <c r="AT413" s="31">
        <f t="shared" si="248"/>
        <v>0</v>
      </c>
      <c r="AU413" s="31">
        <f t="shared" si="249"/>
        <v>0</v>
      </c>
      <c r="AV413" s="31">
        <f t="shared" si="250"/>
        <v>0</v>
      </c>
      <c r="AW413" s="31">
        <f t="shared" si="251"/>
        <v>0</v>
      </c>
      <c r="AX413" s="31">
        <f t="shared" si="252"/>
        <v>0</v>
      </c>
      <c r="AY413" s="31">
        <f t="shared" si="253"/>
        <v>0</v>
      </c>
      <c r="AZ413" s="31">
        <f t="shared" si="254"/>
        <v>0</v>
      </c>
      <c r="BA413" s="31">
        <f t="shared" si="255"/>
        <v>0</v>
      </c>
      <c r="BB413" s="31">
        <f t="shared" si="256"/>
        <v>0</v>
      </c>
      <c r="BC413" s="31">
        <f t="shared" si="257"/>
        <v>0</v>
      </c>
      <c r="BD413" s="31">
        <f t="shared" si="258"/>
        <v>0</v>
      </c>
      <c r="BE413" s="31">
        <f t="shared" si="259"/>
        <v>0</v>
      </c>
      <c r="BF413" s="31">
        <f t="shared" si="260"/>
        <v>0</v>
      </c>
      <c r="BG413" s="29">
        <f t="shared" si="264"/>
        <v>0</v>
      </c>
      <c r="BH413" s="29">
        <f t="shared" si="264"/>
        <v>0</v>
      </c>
      <c r="BI413" s="29">
        <f t="shared" si="264"/>
        <v>0</v>
      </c>
      <c r="BJ413" s="29">
        <f t="shared" si="264"/>
        <v>0</v>
      </c>
    </row>
    <row r="414" spans="1:62">
      <c r="A414" s="25" t="s">
        <v>135</v>
      </c>
      <c r="B414" s="25" t="s">
        <v>95</v>
      </c>
      <c r="C414" s="25" t="s">
        <v>102</v>
      </c>
      <c r="D414" s="25" t="s">
        <v>169</v>
      </c>
      <c r="E414" s="25" t="s">
        <v>42</v>
      </c>
      <c r="F414" s="25" t="s">
        <v>49</v>
      </c>
      <c r="G414" s="25" t="s">
        <v>133</v>
      </c>
      <c r="H414" s="25" t="s">
        <v>133</v>
      </c>
      <c r="I414" s="25">
        <v>2022</v>
      </c>
      <c r="J414" s="102">
        <v>0</v>
      </c>
      <c r="K414" s="102">
        <v>0</v>
      </c>
      <c r="L414" s="29">
        <v>206679.36</v>
      </c>
      <c r="M414" s="29">
        <v>492481.46</v>
      </c>
      <c r="N414" s="29">
        <v>827162.13</v>
      </c>
      <c r="O414" s="29">
        <v>4203.07</v>
      </c>
      <c r="P414" s="29">
        <v>0</v>
      </c>
      <c r="Q414" s="29">
        <v>14545.410000000003</v>
      </c>
      <c r="R414" s="29">
        <v>0</v>
      </c>
      <c r="S414" s="29">
        <v>0</v>
      </c>
      <c r="T414" s="29">
        <v>0</v>
      </c>
      <c r="U414" s="29">
        <v>0</v>
      </c>
      <c r="V414" s="29">
        <v>0</v>
      </c>
      <c r="W414" s="29">
        <v>450964.58999999997</v>
      </c>
      <c r="X414" s="29">
        <f t="shared" si="234"/>
        <v>1996036.02</v>
      </c>
      <c r="Y414" s="29">
        <f t="shared" si="261"/>
        <v>0</v>
      </c>
      <c r="Z414" s="29">
        <f t="shared" si="263"/>
        <v>1996036.02</v>
      </c>
      <c r="AA414" s="29">
        <f t="shared" si="263"/>
        <v>0</v>
      </c>
      <c r="AB414" s="29">
        <f t="shared" si="263"/>
        <v>0</v>
      </c>
      <c r="AC414" s="31">
        <f t="shared" si="235"/>
        <v>0</v>
      </c>
      <c r="AD414" s="31">
        <f t="shared" si="236"/>
        <v>0</v>
      </c>
      <c r="AE414" s="31">
        <f t="shared" si="237"/>
        <v>0</v>
      </c>
      <c r="AF414" s="31">
        <f t="shared" si="238"/>
        <v>0</v>
      </c>
      <c r="AG414" s="31">
        <f t="shared" si="239"/>
        <v>0</v>
      </c>
      <c r="AH414" s="31">
        <f t="shared" si="240"/>
        <v>0</v>
      </c>
      <c r="AI414" s="31">
        <f t="shared" si="241"/>
        <v>0</v>
      </c>
      <c r="AJ414" s="31">
        <f t="shared" si="242"/>
        <v>0</v>
      </c>
      <c r="AK414" s="31">
        <f t="shared" si="243"/>
        <v>0</v>
      </c>
      <c r="AL414" s="31">
        <f t="shared" si="244"/>
        <v>0</v>
      </c>
      <c r="AM414" s="31">
        <f t="shared" si="245"/>
        <v>0</v>
      </c>
      <c r="AN414" s="31">
        <f t="shared" si="246"/>
        <v>0</v>
      </c>
      <c r="AO414" s="31">
        <f t="shared" si="247"/>
        <v>0</v>
      </c>
      <c r="AP414" s="29">
        <f t="shared" si="265"/>
        <v>0</v>
      </c>
      <c r="AQ414" s="29">
        <f t="shared" si="265"/>
        <v>0</v>
      </c>
      <c r="AR414" s="29">
        <f t="shared" si="265"/>
        <v>0</v>
      </c>
      <c r="AS414" s="29">
        <f t="shared" si="262"/>
        <v>0</v>
      </c>
      <c r="AT414" s="31">
        <f t="shared" si="248"/>
        <v>0</v>
      </c>
      <c r="AU414" s="31">
        <f t="shared" si="249"/>
        <v>0</v>
      </c>
      <c r="AV414" s="31">
        <f t="shared" si="250"/>
        <v>0</v>
      </c>
      <c r="AW414" s="31">
        <f t="shared" si="251"/>
        <v>0</v>
      </c>
      <c r="AX414" s="31">
        <f t="shared" si="252"/>
        <v>0</v>
      </c>
      <c r="AY414" s="31">
        <f t="shared" si="253"/>
        <v>0</v>
      </c>
      <c r="AZ414" s="31">
        <f t="shared" si="254"/>
        <v>0</v>
      </c>
      <c r="BA414" s="31">
        <f t="shared" si="255"/>
        <v>0</v>
      </c>
      <c r="BB414" s="31">
        <f t="shared" si="256"/>
        <v>0</v>
      </c>
      <c r="BC414" s="31">
        <f t="shared" si="257"/>
        <v>0</v>
      </c>
      <c r="BD414" s="31">
        <f t="shared" si="258"/>
        <v>0</v>
      </c>
      <c r="BE414" s="31">
        <f t="shared" si="259"/>
        <v>0</v>
      </c>
      <c r="BF414" s="31">
        <f t="shared" si="260"/>
        <v>0</v>
      </c>
      <c r="BG414" s="29">
        <f t="shared" si="264"/>
        <v>0</v>
      </c>
      <c r="BH414" s="29">
        <f t="shared" si="264"/>
        <v>0</v>
      </c>
      <c r="BI414" s="29">
        <f t="shared" si="264"/>
        <v>0</v>
      </c>
      <c r="BJ414" s="29">
        <f t="shared" si="264"/>
        <v>0</v>
      </c>
    </row>
    <row r="415" spans="1:62">
      <c r="A415" s="25" t="s">
        <v>135</v>
      </c>
      <c r="B415" s="25" t="s">
        <v>95</v>
      </c>
      <c r="C415" s="25" t="s">
        <v>87</v>
      </c>
      <c r="D415" s="25" t="s">
        <v>183</v>
      </c>
      <c r="E415" s="25" t="s">
        <v>47</v>
      </c>
      <c r="F415" s="25" t="s">
        <v>43</v>
      </c>
      <c r="G415" s="25" t="s">
        <v>62</v>
      </c>
      <c r="H415" s="25" t="s">
        <v>62</v>
      </c>
      <c r="I415" s="25">
        <v>2022</v>
      </c>
      <c r="J415" s="102">
        <v>0</v>
      </c>
      <c r="K415" s="102">
        <v>1</v>
      </c>
      <c r="L415" s="29">
        <v>0</v>
      </c>
      <c r="M415" s="29">
        <v>0</v>
      </c>
      <c r="N415" s="29">
        <v>0</v>
      </c>
      <c r="O415" s="29">
        <v>0</v>
      </c>
      <c r="P415" s="29">
        <v>0</v>
      </c>
      <c r="Q415" s="29">
        <v>0</v>
      </c>
      <c r="R415" s="29">
        <v>0</v>
      </c>
      <c r="S415" s="29">
        <v>0</v>
      </c>
      <c r="T415" s="29">
        <v>0</v>
      </c>
      <c r="U415" s="29">
        <v>7326944.4500000002</v>
      </c>
      <c r="V415" s="29">
        <v>197195.48</v>
      </c>
      <c r="W415" s="29">
        <v>343641.39</v>
      </c>
      <c r="X415" s="29">
        <f t="shared" si="234"/>
        <v>7867781.3200000003</v>
      </c>
      <c r="Y415" s="29">
        <f t="shared" si="261"/>
        <v>0</v>
      </c>
      <c r="Z415" s="29">
        <f t="shared" si="263"/>
        <v>7867781.3200000003</v>
      </c>
      <c r="AA415" s="29">
        <f t="shared" si="263"/>
        <v>0</v>
      </c>
      <c r="AB415" s="29">
        <f t="shared" si="263"/>
        <v>0</v>
      </c>
      <c r="AC415" s="31">
        <f t="shared" si="235"/>
        <v>0</v>
      </c>
      <c r="AD415" s="31">
        <f t="shared" si="236"/>
        <v>0</v>
      </c>
      <c r="AE415" s="31">
        <f t="shared" si="237"/>
        <v>0</v>
      </c>
      <c r="AF415" s="31">
        <f t="shared" si="238"/>
        <v>0</v>
      </c>
      <c r="AG415" s="31">
        <f t="shared" si="239"/>
        <v>0</v>
      </c>
      <c r="AH415" s="31">
        <f t="shared" si="240"/>
        <v>0</v>
      </c>
      <c r="AI415" s="31">
        <f t="shared" si="241"/>
        <v>0</v>
      </c>
      <c r="AJ415" s="31">
        <f t="shared" si="242"/>
        <v>0</v>
      </c>
      <c r="AK415" s="31">
        <f t="shared" si="243"/>
        <v>0</v>
      </c>
      <c r="AL415" s="31">
        <f t="shared" si="244"/>
        <v>0</v>
      </c>
      <c r="AM415" s="31">
        <f t="shared" si="245"/>
        <v>0</v>
      </c>
      <c r="AN415" s="31">
        <f t="shared" si="246"/>
        <v>0</v>
      </c>
      <c r="AO415" s="31">
        <f t="shared" si="247"/>
        <v>0</v>
      </c>
      <c r="AP415" s="29">
        <f t="shared" si="265"/>
        <v>0</v>
      </c>
      <c r="AQ415" s="29">
        <f t="shared" si="265"/>
        <v>0</v>
      </c>
      <c r="AR415" s="29">
        <f t="shared" si="265"/>
        <v>0</v>
      </c>
      <c r="AS415" s="29">
        <f t="shared" si="262"/>
        <v>0</v>
      </c>
      <c r="AT415" s="31">
        <f t="shared" si="248"/>
        <v>0</v>
      </c>
      <c r="AU415" s="31">
        <f t="shared" si="249"/>
        <v>0</v>
      </c>
      <c r="AV415" s="31">
        <f t="shared" si="250"/>
        <v>0</v>
      </c>
      <c r="AW415" s="31">
        <f t="shared" si="251"/>
        <v>0</v>
      </c>
      <c r="AX415" s="31">
        <f t="shared" si="252"/>
        <v>0</v>
      </c>
      <c r="AY415" s="31">
        <f t="shared" si="253"/>
        <v>0</v>
      </c>
      <c r="AZ415" s="31">
        <f t="shared" si="254"/>
        <v>0</v>
      </c>
      <c r="BA415" s="31">
        <f t="shared" si="255"/>
        <v>0</v>
      </c>
      <c r="BB415" s="31">
        <f t="shared" si="256"/>
        <v>0</v>
      </c>
      <c r="BC415" s="31">
        <f t="shared" si="257"/>
        <v>7326944.4500000002</v>
      </c>
      <c r="BD415" s="31">
        <f t="shared" si="258"/>
        <v>197195.48</v>
      </c>
      <c r="BE415" s="31">
        <f t="shared" si="259"/>
        <v>343641.39</v>
      </c>
      <c r="BF415" s="31">
        <f t="shared" si="260"/>
        <v>7867781.3200000003</v>
      </c>
      <c r="BG415" s="29">
        <f t="shared" si="264"/>
        <v>0</v>
      </c>
      <c r="BH415" s="29">
        <f t="shared" si="264"/>
        <v>7867781.3200000003</v>
      </c>
      <c r="BI415" s="29">
        <f t="shared" si="264"/>
        <v>0</v>
      </c>
      <c r="BJ415" s="29">
        <f t="shared" si="264"/>
        <v>0</v>
      </c>
    </row>
    <row r="416" spans="1:62">
      <c r="A416" s="25" t="s">
        <v>135</v>
      </c>
      <c r="B416" s="25" t="s">
        <v>91</v>
      </c>
      <c r="C416" s="25" t="s">
        <v>91</v>
      </c>
      <c r="D416" s="25" t="s">
        <v>148</v>
      </c>
      <c r="E416" s="25" t="s">
        <v>47</v>
      </c>
      <c r="F416" s="25" t="s">
        <v>48</v>
      </c>
      <c r="G416" s="25" t="s">
        <v>62</v>
      </c>
      <c r="H416" s="25" t="s">
        <v>62</v>
      </c>
      <c r="I416" s="25">
        <v>2022</v>
      </c>
      <c r="J416" s="102">
        <v>0</v>
      </c>
      <c r="K416" s="102">
        <v>0</v>
      </c>
      <c r="L416" s="29">
        <v>0</v>
      </c>
      <c r="M416" s="29">
        <v>70993.440000000002</v>
      </c>
      <c r="N416" s="29">
        <v>0</v>
      </c>
      <c r="O416" s="29">
        <v>0</v>
      </c>
      <c r="P416" s="29">
        <v>0</v>
      </c>
      <c r="Q416" s="29">
        <v>0</v>
      </c>
      <c r="R416" s="29">
        <v>0</v>
      </c>
      <c r="S416" s="29">
        <v>0</v>
      </c>
      <c r="T416" s="29">
        <v>0</v>
      </c>
      <c r="U416" s="29">
        <v>0</v>
      </c>
      <c r="V416" s="29">
        <v>0</v>
      </c>
      <c r="W416" s="29">
        <v>0</v>
      </c>
      <c r="X416" s="29">
        <f t="shared" si="234"/>
        <v>70993.440000000002</v>
      </c>
      <c r="Y416" s="29">
        <f t="shared" si="261"/>
        <v>0</v>
      </c>
      <c r="Z416" s="29">
        <f t="shared" si="263"/>
        <v>70993.440000000002</v>
      </c>
      <c r="AA416" s="29">
        <f t="shared" si="263"/>
        <v>0</v>
      </c>
      <c r="AB416" s="29">
        <f t="shared" si="263"/>
        <v>0</v>
      </c>
      <c r="AC416" s="31">
        <f t="shared" si="235"/>
        <v>0</v>
      </c>
      <c r="AD416" s="31">
        <f t="shared" si="236"/>
        <v>0</v>
      </c>
      <c r="AE416" s="31">
        <f t="shared" si="237"/>
        <v>0</v>
      </c>
      <c r="AF416" s="31">
        <f t="shared" si="238"/>
        <v>0</v>
      </c>
      <c r="AG416" s="31">
        <f t="shared" si="239"/>
        <v>0</v>
      </c>
      <c r="AH416" s="31">
        <f t="shared" si="240"/>
        <v>0</v>
      </c>
      <c r="AI416" s="31">
        <f t="shared" si="241"/>
        <v>0</v>
      </c>
      <c r="AJ416" s="31">
        <f t="shared" si="242"/>
        <v>0</v>
      </c>
      <c r="AK416" s="31">
        <f t="shared" si="243"/>
        <v>0</v>
      </c>
      <c r="AL416" s="31">
        <f t="shared" si="244"/>
        <v>0</v>
      </c>
      <c r="AM416" s="31">
        <f t="shared" si="245"/>
        <v>0</v>
      </c>
      <c r="AN416" s="31">
        <f t="shared" si="246"/>
        <v>0</v>
      </c>
      <c r="AO416" s="31">
        <f t="shared" si="247"/>
        <v>0</v>
      </c>
      <c r="AP416" s="29">
        <f t="shared" si="265"/>
        <v>0</v>
      </c>
      <c r="AQ416" s="29">
        <f t="shared" si="265"/>
        <v>0</v>
      </c>
      <c r="AR416" s="29">
        <f t="shared" si="265"/>
        <v>0</v>
      </c>
      <c r="AS416" s="29">
        <f t="shared" si="262"/>
        <v>0</v>
      </c>
      <c r="AT416" s="31">
        <f t="shared" si="248"/>
        <v>0</v>
      </c>
      <c r="AU416" s="31">
        <f t="shared" si="249"/>
        <v>0</v>
      </c>
      <c r="AV416" s="31">
        <f t="shared" si="250"/>
        <v>0</v>
      </c>
      <c r="AW416" s="31">
        <f t="shared" si="251"/>
        <v>0</v>
      </c>
      <c r="AX416" s="31">
        <f t="shared" si="252"/>
        <v>0</v>
      </c>
      <c r="AY416" s="31">
        <f t="shared" si="253"/>
        <v>0</v>
      </c>
      <c r="AZ416" s="31">
        <f t="shared" si="254"/>
        <v>0</v>
      </c>
      <c r="BA416" s="31">
        <f t="shared" si="255"/>
        <v>0</v>
      </c>
      <c r="BB416" s="31">
        <f t="shared" si="256"/>
        <v>0</v>
      </c>
      <c r="BC416" s="31">
        <f t="shared" si="257"/>
        <v>0</v>
      </c>
      <c r="BD416" s="31">
        <f t="shared" si="258"/>
        <v>0</v>
      </c>
      <c r="BE416" s="31">
        <f t="shared" si="259"/>
        <v>0</v>
      </c>
      <c r="BF416" s="31">
        <f t="shared" si="260"/>
        <v>0</v>
      </c>
      <c r="BG416" s="29">
        <f t="shared" si="264"/>
        <v>0</v>
      </c>
      <c r="BH416" s="29">
        <f t="shared" si="264"/>
        <v>0</v>
      </c>
      <c r="BI416" s="29">
        <f t="shared" si="264"/>
        <v>0</v>
      </c>
      <c r="BJ416" s="29">
        <f t="shared" si="264"/>
        <v>0</v>
      </c>
    </row>
    <row r="417" spans="1:62">
      <c r="A417" s="25" t="s">
        <v>135</v>
      </c>
      <c r="B417" s="25" t="s">
        <v>91</v>
      </c>
      <c r="C417" s="25" t="s">
        <v>91</v>
      </c>
      <c r="D417" s="25" t="s">
        <v>148</v>
      </c>
      <c r="E417" s="25" t="s">
        <v>47</v>
      </c>
      <c r="F417" s="25" t="s">
        <v>49</v>
      </c>
      <c r="G417" s="25" t="s">
        <v>62</v>
      </c>
      <c r="H417" s="25" t="s">
        <v>62</v>
      </c>
      <c r="I417" s="25">
        <v>2022</v>
      </c>
      <c r="J417" s="102">
        <v>0</v>
      </c>
      <c r="K417" s="102">
        <v>0</v>
      </c>
      <c r="L417" s="29">
        <v>62.11</v>
      </c>
      <c r="M417" s="29">
        <v>68832.05</v>
      </c>
      <c r="N417" s="29">
        <v>67.260000000000005</v>
      </c>
      <c r="O417" s="29">
        <v>68.540000000000006</v>
      </c>
      <c r="P417" s="29">
        <v>68.27</v>
      </c>
      <c r="Q417" s="29">
        <v>74.63</v>
      </c>
      <c r="R417" s="29">
        <v>59.9</v>
      </c>
      <c r="S417" s="29">
        <v>1305.94</v>
      </c>
      <c r="T417" s="29">
        <v>69.900000000000006</v>
      </c>
      <c r="U417" s="29">
        <v>33056.85</v>
      </c>
      <c r="V417" s="29">
        <v>4441.0199999999995</v>
      </c>
      <c r="W417" s="29">
        <v>78756.19</v>
      </c>
      <c r="X417" s="29">
        <f t="shared" si="234"/>
        <v>186862.65999999997</v>
      </c>
      <c r="Y417" s="29">
        <f t="shared" si="261"/>
        <v>0</v>
      </c>
      <c r="Z417" s="29">
        <f t="shared" si="263"/>
        <v>186862.65999999997</v>
      </c>
      <c r="AA417" s="29">
        <f t="shared" si="263"/>
        <v>0</v>
      </c>
      <c r="AB417" s="29">
        <f t="shared" si="263"/>
        <v>0</v>
      </c>
      <c r="AC417" s="31">
        <f t="shared" si="235"/>
        <v>0</v>
      </c>
      <c r="AD417" s="31">
        <f t="shared" si="236"/>
        <v>0</v>
      </c>
      <c r="AE417" s="31">
        <f t="shared" si="237"/>
        <v>0</v>
      </c>
      <c r="AF417" s="31">
        <f t="shared" si="238"/>
        <v>0</v>
      </c>
      <c r="AG417" s="31">
        <f t="shared" si="239"/>
        <v>0</v>
      </c>
      <c r="AH417" s="31">
        <f t="shared" si="240"/>
        <v>0</v>
      </c>
      <c r="AI417" s="31">
        <f t="shared" si="241"/>
        <v>0</v>
      </c>
      <c r="AJ417" s="31">
        <f t="shared" si="242"/>
        <v>0</v>
      </c>
      <c r="AK417" s="31">
        <f t="shared" si="243"/>
        <v>0</v>
      </c>
      <c r="AL417" s="31">
        <f t="shared" si="244"/>
        <v>0</v>
      </c>
      <c r="AM417" s="31">
        <f t="shared" si="245"/>
        <v>0</v>
      </c>
      <c r="AN417" s="31">
        <f t="shared" si="246"/>
        <v>0</v>
      </c>
      <c r="AO417" s="31">
        <f t="shared" si="247"/>
        <v>0</v>
      </c>
      <c r="AP417" s="29">
        <f t="shared" si="265"/>
        <v>0</v>
      </c>
      <c r="AQ417" s="29">
        <f t="shared" si="265"/>
        <v>0</v>
      </c>
      <c r="AR417" s="29">
        <f t="shared" si="265"/>
        <v>0</v>
      </c>
      <c r="AS417" s="29">
        <f t="shared" si="262"/>
        <v>0</v>
      </c>
      <c r="AT417" s="31">
        <f t="shared" si="248"/>
        <v>0</v>
      </c>
      <c r="AU417" s="31">
        <f t="shared" si="249"/>
        <v>0</v>
      </c>
      <c r="AV417" s="31">
        <f t="shared" si="250"/>
        <v>0</v>
      </c>
      <c r="AW417" s="31">
        <f t="shared" si="251"/>
        <v>0</v>
      </c>
      <c r="AX417" s="31">
        <f t="shared" si="252"/>
        <v>0</v>
      </c>
      <c r="AY417" s="31">
        <f t="shared" si="253"/>
        <v>0</v>
      </c>
      <c r="AZ417" s="31">
        <f t="shared" si="254"/>
        <v>0</v>
      </c>
      <c r="BA417" s="31">
        <f t="shared" si="255"/>
        <v>0</v>
      </c>
      <c r="BB417" s="31">
        <f t="shared" si="256"/>
        <v>0</v>
      </c>
      <c r="BC417" s="31">
        <f t="shared" si="257"/>
        <v>0</v>
      </c>
      <c r="BD417" s="31">
        <f t="shared" si="258"/>
        <v>0</v>
      </c>
      <c r="BE417" s="31">
        <f t="shared" si="259"/>
        <v>0</v>
      </c>
      <c r="BF417" s="31">
        <f t="shared" si="260"/>
        <v>0</v>
      </c>
      <c r="BG417" s="29">
        <f t="shared" si="264"/>
        <v>0</v>
      </c>
      <c r="BH417" s="29">
        <f t="shared" si="264"/>
        <v>0</v>
      </c>
      <c r="BI417" s="29">
        <f t="shared" si="264"/>
        <v>0</v>
      </c>
      <c r="BJ417" s="29">
        <f t="shared" si="264"/>
        <v>0</v>
      </c>
    </row>
    <row r="418" spans="1:62">
      <c r="A418" s="25" t="s">
        <v>135</v>
      </c>
      <c r="B418" s="25" t="s">
        <v>91</v>
      </c>
      <c r="C418" s="25" t="s">
        <v>91</v>
      </c>
      <c r="D418" s="25" t="s">
        <v>148</v>
      </c>
      <c r="E418" s="25" t="s">
        <v>47</v>
      </c>
      <c r="F418" s="25" t="s">
        <v>43</v>
      </c>
      <c r="G418" s="25" t="s">
        <v>62</v>
      </c>
      <c r="H418" s="25" t="s">
        <v>62</v>
      </c>
      <c r="I418" s="25">
        <v>2022</v>
      </c>
      <c r="J418" s="102">
        <v>0</v>
      </c>
      <c r="K418" s="102">
        <v>1</v>
      </c>
      <c r="L418" s="29">
        <v>141.26</v>
      </c>
      <c r="M418" s="29">
        <v>246133.11000000002</v>
      </c>
      <c r="N418" s="29">
        <v>1694.21</v>
      </c>
      <c r="O418" s="29">
        <v>5657.8799999999992</v>
      </c>
      <c r="P418" s="29">
        <v>2111.79</v>
      </c>
      <c r="Q418" s="29">
        <v>654.16999999999996</v>
      </c>
      <c r="R418" s="29">
        <v>2849.1</v>
      </c>
      <c r="S418" s="29">
        <v>3117.7</v>
      </c>
      <c r="T418" s="29">
        <v>0</v>
      </c>
      <c r="U418" s="29">
        <v>185473.95</v>
      </c>
      <c r="V418" s="29">
        <v>15258.23</v>
      </c>
      <c r="W418" s="29">
        <v>152684.29999999999</v>
      </c>
      <c r="X418" s="29">
        <f t="shared" si="234"/>
        <v>615775.69999999995</v>
      </c>
      <c r="Y418" s="29">
        <f t="shared" si="261"/>
        <v>0</v>
      </c>
      <c r="Z418" s="29">
        <f t="shared" si="263"/>
        <v>615775.69999999995</v>
      </c>
      <c r="AA418" s="29">
        <f t="shared" si="263"/>
        <v>0</v>
      </c>
      <c r="AB418" s="29">
        <f t="shared" si="263"/>
        <v>0</v>
      </c>
      <c r="AC418" s="31">
        <f t="shared" si="235"/>
        <v>0</v>
      </c>
      <c r="AD418" s="31">
        <f t="shared" si="236"/>
        <v>0</v>
      </c>
      <c r="AE418" s="31">
        <f t="shared" si="237"/>
        <v>0</v>
      </c>
      <c r="AF418" s="31">
        <f t="shared" si="238"/>
        <v>0</v>
      </c>
      <c r="AG418" s="31">
        <f t="shared" si="239"/>
        <v>0</v>
      </c>
      <c r="AH418" s="31">
        <f t="shared" si="240"/>
        <v>0</v>
      </c>
      <c r="AI418" s="31">
        <f t="shared" si="241"/>
        <v>0</v>
      </c>
      <c r="AJ418" s="31">
        <f t="shared" si="242"/>
        <v>0</v>
      </c>
      <c r="AK418" s="31">
        <f t="shared" si="243"/>
        <v>0</v>
      </c>
      <c r="AL418" s="31">
        <f t="shared" si="244"/>
        <v>0</v>
      </c>
      <c r="AM418" s="31">
        <f t="shared" si="245"/>
        <v>0</v>
      </c>
      <c r="AN418" s="31">
        <f t="shared" si="246"/>
        <v>0</v>
      </c>
      <c r="AO418" s="31">
        <f t="shared" si="247"/>
        <v>0</v>
      </c>
      <c r="AP418" s="29">
        <f t="shared" si="265"/>
        <v>0</v>
      </c>
      <c r="AQ418" s="29">
        <f t="shared" si="265"/>
        <v>0</v>
      </c>
      <c r="AR418" s="29">
        <f t="shared" si="265"/>
        <v>0</v>
      </c>
      <c r="AS418" s="29">
        <f t="shared" si="262"/>
        <v>0</v>
      </c>
      <c r="AT418" s="31">
        <f t="shared" si="248"/>
        <v>141.26</v>
      </c>
      <c r="AU418" s="31">
        <f t="shared" si="249"/>
        <v>246133.11000000002</v>
      </c>
      <c r="AV418" s="31">
        <f t="shared" si="250"/>
        <v>1694.21</v>
      </c>
      <c r="AW418" s="31">
        <f t="shared" si="251"/>
        <v>5657.8799999999992</v>
      </c>
      <c r="AX418" s="31">
        <f t="shared" si="252"/>
        <v>2111.79</v>
      </c>
      <c r="AY418" s="31">
        <f t="shared" si="253"/>
        <v>654.16999999999996</v>
      </c>
      <c r="AZ418" s="31">
        <f t="shared" si="254"/>
        <v>2849.1</v>
      </c>
      <c r="BA418" s="31">
        <f t="shared" si="255"/>
        <v>3117.7</v>
      </c>
      <c r="BB418" s="31">
        <f t="shared" si="256"/>
        <v>0</v>
      </c>
      <c r="BC418" s="31">
        <f t="shared" si="257"/>
        <v>185473.95</v>
      </c>
      <c r="BD418" s="31">
        <f t="shared" si="258"/>
        <v>15258.23</v>
      </c>
      <c r="BE418" s="31">
        <f t="shared" si="259"/>
        <v>152684.29999999999</v>
      </c>
      <c r="BF418" s="31">
        <f t="shared" si="260"/>
        <v>615775.69999999995</v>
      </c>
      <c r="BG418" s="29">
        <f t="shared" si="264"/>
        <v>0</v>
      </c>
      <c r="BH418" s="29">
        <f t="shared" si="264"/>
        <v>615775.69999999995</v>
      </c>
      <c r="BI418" s="29">
        <f t="shared" si="264"/>
        <v>0</v>
      </c>
      <c r="BJ418" s="29">
        <f t="shared" si="264"/>
        <v>0</v>
      </c>
    </row>
    <row r="419" spans="1:62">
      <c r="A419" s="25" t="s">
        <v>315</v>
      </c>
      <c r="B419" s="25" t="s">
        <v>95</v>
      </c>
      <c r="C419" s="25" t="s">
        <v>102</v>
      </c>
      <c r="D419" s="25" t="s">
        <v>210</v>
      </c>
      <c r="E419" s="25" t="s">
        <v>47</v>
      </c>
      <c r="F419" s="25" t="s">
        <v>48</v>
      </c>
      <c r="G419" s="25" t="s">
        <v>62</v>
      </c>
      <c r="H419" s="25" t="s">
        <v>62</v>
      </c>
      <c r="I419" s="25">
        <v>2022</v>
      </c>
      <c r="J419" s="102">
        <v>0</v>
      </c>
      <c r="K419" s="102">
        <v>0</v>
      </c>
      <c r="L419" s="29">
        <v>2901.19</v>
      </c>
      <c r="M419" s="29">
        <v>93073.81</v>
      </c>
      <c r="N419" s="29">
        <v>65219.54</v>
      </c>
      <c r="O419" s="29">
        <v>41306.480000000003</v>
      </c>
      <c r="P419" s="29">
        <v>38985.82</v>
      </c>
      <c r="Q419" s="29">
        <v>0</v>
      </c>
      <c r="R419" s="29">
        <v>0</v>
      </c>
      <c r="S419" s="29">
        <v>0</v>
      </c>
      <c r="T419" s="29">
        <v>0</v>
      </c>
      <c r="U419" s="29">
        <v>0</v>
      </c>
      <c r="V419" s="29">
        <v>0</v>
      </c>
      <c r="W419" s="29">
        <v>0</v>
      </c>
      <c r="X419" s="29">
        <f t="shared" si="234"/>
        <v>241486.84000000003</v>
      </c>
      <c r="Y419" s="29">
        <f t="shared" si="261"/>
        <v>0</v>
      </c>
      <c r="Z419" s="29">
        <f t="shared" si="263"/>
        <v>241486.84000000003</v>
      </c>
      <c r="AA419" s="29">
        <f t="shared" si="263"/>
        <v>0</v>
      </c>
      <c r="AB419" s="29">
        <f t="shared" si="263"/>
        <v>0</v>
      </c>
      <c r="AC419" s="31">
        <f t="shared" si="235"/>
        <v>0</v>
      </c>
      <c r="AD419" s="31">
        <f t="shared" si="236"/>
        <v>0</v>
      </c>
      <c r="AE419" s="31">
        <f t="shared" si="237"/>
        <v>0</v>
      </c>
      <c r="AF419" s="31">
        <f t="shared" si="238"/>
        <v>0</v>
      </c>
      <c r="AG419" s="31">
        <f t="shared" si="239"/>
        <v>0</v>
      </c>
      <c r="AH419" s="31">
        <f t="shared" si="240"/>
        <v>0</v>
      </c>
      <c r="AI419" s="31">
        <f t="shared" si="241"/>
        <v>0</v>
      </c>
      <c r="AJ419" s="31">
        <f t="shared" si="242"/>
        <v>0</v>
      </c>
      <c r="AK419" s="31">
        <f t="shared" si="243"/>
        <v>0</v>
      </c>
      <c r="AL419" s="31">
        <f t="shared" si="244"/>
        <v>0</v>
      </c>
      <c r="AM419" s="31">
        <f t="shared" si="245"/>
        <v>0</v>
      </c>
      <c r="AN419" s="31">
        <f t="shared" si="246"/>
        <v>0</v>
      </c>
      <c r="AO419" s="31">
        <f t="shared" si="247"/>
        <v>0</v>
      </c>
      <c r="AP419" s="29">
        <f t="shared" si="265"/>
        <v>0</v>
      </c>
      <c r="AQ419" s="29">
        <f t="shared" si="265"/>
        <v>0</v>
      </c>
      <c r="AR419" s="29">
        <f t="shared" si="265"/>
        <v>0</v>
      </c>
      <c r="AS419" s="29">
        <f t="shared" si="262"/>
        <v>0</v>
      </c>
      <c r="AT419" s="31">
        <f t="shared" si="248"/>
        <v>0</v>
      </c>
      <c r="AU419" s="31">
        <f t="shared" si="249"/>
        <v>0</v>
      </c>
      <c r="AV419" s="31">
        <f t="shared" si="250"/>
        <v>0</v>
      </c>
      <c r="AW419" s="31">
        <f t="shared" si="251"/>
        <v>0</v>
      </c>
      <c r="AX419" s="31">
        <f t="shared" si="252"/>
        <v>0</v>
      </c>
      <c r="AY419" s="31">
        <f t="shared" si="253"/>
        <v>0</v>
      </c>
      <c r="AZ419" s="31">
        <f t="shared" si="254"/>
        <v>0</v>
      </c>
      <c r="BA419" s="31">
        <f t="shared" si="255"/>
        <v>0</v>
      </c>
      <c r="BB419" s="31">
        <f t="shared" si="256"/>
        <v>0</v>
      </c>
      <c r="BC419" s="31">
        <f t="shared" si="257"/>
        <v>0</v>
      </c>
      <c r="BD419" s="31">
        <f t="shared" si="258"/>
        <v>0</v>
      </c>
      <c r="BE419" s="31">
        <f t="shared" si="259"/>
        <v>0</v>
      </c>
      <c r="BF419" s="31">
        <f t="shared" si="260"/>
        <v>0</v>
      </c>
      <c r="BG419" s="29">
        <f t="shared" si="264"/>
        <v>0</v>
      </c>
      <c r="BH419" s="29">
        <f t="shared" si="264"/>
        <v>0</v>
      </c>
      <c r="BI419" s="29">
        <f t="shared" si="264"/>
        <v>0</v>
      </c>
      <c r="BJ419" s="29">
        <f t="shared" si="264"/>
        <v>0</v>
      </c>
    </row>
    <row r="420" spans="1:62">
      <c r="A420" s="25" t="s">
        <v>315</v>
      </c>
      <c r="B420" s="25" t="s">
        <v>95</v>
      </c>
      <c r="C420" s="25" t="s">
        <v>102</v>
      </c>
      <c r="D420" s="25" t="s">
        <v>210</v>
      </c>
      <c r="E420" s="25" t="s">
        <v>47</v>
      </c>
      <c r="F420" s="25" t="s">
        <v>49</v>
      </c>
      <c r="G420" s="25" t="s">
        <v>62</v>
      </c>
      <c r="H420" s="25" t="s">
        <v>62</v>
      </c>
      <c r="I420" s="25">
        <v>2022</v>
      </c>
      <c r="J420" s="102">
        <v>0</v>
      </c>
      <c r="K420" s="102">
        <v>0</v>
      </c>
      <c r="L420" s="29">
        <v>0</v>
      </c>
      <c r="M420" s="29">
        <v>1386.27</v>
      </c>
      <c r="N420" s="29">
        <v>217784.65</v>
      </c>
      <c r="O420" s="29">
        <v>21100.13</v>
      </c>
      <c r="P420" s="29">
        <v>0</v>
      </c>
      <c r="Q420" s="29">
        <v>0</v>
      </c>
      <c r="R420" s="29">
        <v>517.14</v>
      </c>
      <c r="S420" s="29">
        <v>254.67</v>
      </c>
      <c r="T420" s="29">
        <v>1592.37</v>
      </c>
      <c r="U420" s="29">
        <v>0</v>
      </c>
      <c r="V420" s="29">
        <v>0</v>
      </c>
      <c r="W420" s="29">
        <v>0</v>
      </c>
      <c r="X420" s="29">
        <f t="shared" si="234"/>
        <v>242635.23</v>
      </c>
      <c r="Y420" s="29">
        <f t="shared" si="261"/>
        <v>0</v>
      </c>
      <c r="Z420" s="29">
        <f t="shared" si="263"/>
        <v>242635.23</v>
      </c>
      <c r="AA420" s="29">
        <f t="shared" si="263"/>
        <v>0</v>
      </c>
      <c r="AB420" s="29">
        <f t="shared" si="263"/>
        <v>0</v>
      </c>
      <c r="AC420" s="31">
        <f t="shared" si="235"/>
        <v>0</v>
      </c>
      <c r="AD420" s="31">
        <f t="shared" si="236"/>
        <v>0</v>
      </c>
      <c r="AE420" s="31">
        <f t="shared" si="237"/>
        <v>0</v>
      </c>
      <c r="AF420" s="31">
        <f t="shared" si="238"/>
        <v>0</v>
      </c>
      <c r="AG420" s="31">
        <f t="shared" si="239"/>
        <v>0</v>
      </c>
      <c r="AH420" s="31">
        <f t="shared" si="240"/>
        <v>0</v>
      </c>
      <c r="AI420" s="31">
        <f t="shared" si="241"/>
        <v>0</v>
      </c>
      <c r="AJ420" s="31">
        <f t="shared" si="242"/>
        <v>0</v>
      </c>
      <c r="AK420" s="31">
        <f t="shared" si="243"/>
        <v>0</v>
      </c>
      <c r="AL420" s="31">
        <f t="shared" si="244"/>
        <v>0</v>
      </c>
      <c r="AM420" s="31">
        <f t="shared" si="245"/>
        <v>0</v>
      </c>
      <c r="AN420" s="31">
        <f t="shared" si="246"/>
        <v>0</v>
      </c>
      <c r="AO420" s="31">
        <f t="shared" si="247"/>
        <v>0</v>
      </c>
      <c r="AP420" s="29">
        <f t="shared" si="265"/>
        <v>0</v>
      </c>
      <c r="AQ420" s="29">
        <f t="shared" si="265"/>
        <v>0</v>
      </c>
      <c r="AR420" s="29">
        <f t="shared" si="265"/>
        <v>0</v>
      </c>
      <c r="AS420" s="29">
        <f t="shared" si="262"/>
        <v>0</v>
      </c>
      <c r="AT420" s="31">
        <f t="shared" si="248"/>
        <v>0</v>
      </c>
      <c r="AU420" s="31">
        <f t="shared" si="249"/>
        <v>0</v>
      </c>
      <c r="AV420" s="31">
        <f t="shared" si="250"/>
        <v>0</v>
      </c>
      <c r="AW420" s="31">
        <f t="shared" si="251"/>
        <v>0</v>
      </c>
      <c r="AX420" s="31">
        <f t="shared" si="252"/>
        <v>0</v>
      </c>
      <c r="AY420" s="31">
        <f t="shared" si="253"/>
        <v>0</v>
      </c>
      <c r="AZ420" s="31">
        <f t="shared" si="254"/>
        <v>0</v>
      </c>
      <c r="BA420" s="31">
        <f t="shared" si="255"/>
        <v>0</v>
      </c>
      <c r="BB420" s="31">
        <f t="shared" si="256"/>
        <v>0</v>
      </c>
      <c r="BC420" s="31">
        <f t="shared" si="257"/>
        <v>0</v>
      </c>
      <c r="BD420" s="31">
        <f t="shared" si="258"/>
        <v>0</v>
      </c>
      <c r="BE420" s="31">
        <f t="shared" si="259"/>
        <v>0</v>
      </c>
      <c r="BF420" s="31">
        <f t="shared" si="260"/>
        <v>0</v>
      </c>
      <c r="BG420" s="29">
        <f t="shared" si="264"/>
        <v>0</v>
      </c>
      <c r="BH420" s="29">
        <f t="shared" si="264"/>
        <v>0</v>
      </c>
      <c r="BI420" s="29">
        <f t="shared" si="264"/>
        <v>0</v>
      </c>
      <c r="BJ420" s="29">
        <f t="shared" si="264"/>
        <v>0</v>
      </c>
    </row>
    <row r="421" spans="1:62">
      <c r="A421" s="25" t="s">
        <v>315</v>
      </c>
      <c r="B421" s="25" t="s">
        <v>95</v>
      </c>
      <c r="C421" s="25" t="s">
        <v>102</v>
      </c>
      <c r="D421" s="25" t="s">
        <v>210</v>
      </c>
      <c r="E421" s="25" t="s">
        <v>47</v>
      </c>
      <c r="F421" s="25" t="s">
        <v>43</v>
      </c>
      <c r="G421" s="25" t="s">
        <v>62</v>
      </c>
      <c r="H421" s="25" t="s">
        <v>62</v>
      </c>
      <c r="I421" s="25">
        <v>2022</v>
      </c>
      <c r="J421" s="102">
        <v>0</v>
      </c>
      <c r="K421" s="102">
        <v>1</v>
      </c>
      <c r="L421" s="29">
        <v>0</v>
      </c>
      <c r="M421" s="29">
        <v>0</v>
      </c>
      <c r="N421" s="29">
        <v>16377.23</v>
      </c>
      <c r="O421" s="29">
        <v>116292.1</v>
      </c>
      <c r="P421" s="29">
        <v>161250.32999999999</v>
      </c>
      <c r="Q421" s="29">
        <v>0</v>
      </c>
      <c r="R421" s="29">
        <v>0</v>
      </c>
      <c r="S421" s="29">
        <v>0</v>
      </c>
      <c r="T421" s="29">
        <v>0</v>
      </c>
      <c r="U421" s="29">
        <v>0</v>
      </c>
      <c r="V421" s="29">
        <v>0</v>
      </c>
      <c r="W421" s="29">
        <v>0</v>
      </c>
      <c r="X421" s="29">
        <f t="shared" si="234"/>
        <v>293919.66000000003</v>
      </c>
      <c r="Y421" s="29">
        <f t="shared" si="261"/>
        <v>0</v>
      </c>
      <c r="Z421" s="29">
        <f t="shared" si="263"/>
        <v>293919.66000000003</v>
      </c>
      <c r="AA421" s="29">
        <f t="shared" si="263"/>
        <v>0</v>
      </c>
      <c r="AB421" s="29">
        <f t="shared" si="263"/>
        <v>0</v>
      </c>
      <c r="AC421" s="31">
        <f t="shared" si="235"/>
        <v>0</v>
      </c>
      <c r="AD421" s="31">
        <f t="shared" si="236"/>
        <v>0</v>
      </c>
      <c r="AE421" s="31">
        <f t="shared" si="237"/>
        <v>0</v>
      </c>
      <c r="AF421" s="31">
        <f t="shared" si="238"/>
        <v>0</v>
      </c>
      <c r="AG421" s="31">
        <f t="shared" si="239"/>
        <v>0</v>
      </c>
      <c r="AH421" s="31">
        <f t="shared" si="240"/>
        <v>0</v>
      </c>
      <c r="AI421" s="31">
        <f t="shared" si="241"/>
        <v>0</v>
      </c>
      <c r="AJ421" s="31">
        <f t="shared" si="242"/>
        <v>0</v>
      </c>
      <c r="AK421" s="31">
        <f t="shared" si="243"/>
        <v>0</v>
      </c>
      <c r="AL421" s="31">
        <f t="shared" si="244"/>
        <v>0</v>
      </c>
      <c r="AM421" s="31">
        <f t="shared" si="245"/>
        <v>0</v>
      </c>
      <c r="AN421" s="31">
        <f t="shared" si="246"/>
        <v>0</v>
      </c>
      <c r="AO421" s="31">
        <f t="shared" si="247"/>
        <v>0</v>
      </c>
      <c r="AP421" s="29">
        <f t="shared" si="265"/>
        <v>0</v>
      </c>
      <c r="AQ421" s="29">
        <f t="shared" si="265"/>
        <v>0</v>
      </c>
      <c r="AR421" s="29">
        <f t="shared" si="265"/>
        <v>0</v>
      </c>
      <c r="AS421" s="29">
        <f t="shared" si="262"/>
        <v>0</v>
      </c>
      <c r="AT421" s="31">
        <f t="shared" si="248"/>
        <v>0</v>
      </c>
      <c r="AU421" s="31">
        <f t="shared" si="249"/>
        <v>0</v>
      </c>
      <c r="AV421" s="31">
        <f t="shared" si="250"/>
        <v>16377.23</v>
      </c>
      <c r="AW421" s="31">
        <f t="shared" si="251"/>
        <v>116292.1</v>
      </c>
      <c r="AX421" s="31">
        <f t="shared" si="252"/>
        <v>161250.32999999999</v>
      </c>
      <c r="AY421" s="31">
        <f t="shared" si="253"/>
        <v>0</v>
      </c>
      <c r="AZ421" s="31">
        <f t="shared" si="254"/>
        <v>0</v>
      </c>
      <c r="BA421" s="31">
        <f t="shared" si="255"/>
        <v>0</v>
      </c>
      <c r="BB421" s="31">
        <f t="shared" si="256"/>
        <v>0</v>
      </c>
      <c r="BC421" s="31">
        <f t="shared" si="257"/>
        <v>0</v>
      </c>
      <c r="BD421" s="31">
        <f t="shared" si="258"/>
        <v>0</v>
      </c>
      <c r="BE421" s="31">
        <f t="shared" si="259"/>
        <v>0</v>
      </c>
      <c r="BF421" s="31">
        <f t="shared" si="260"/>
        <v>293919.66000000003</v>
      </c>
      <c r="BG421" s="29">
        <f t="shared" si="264"/>
        <v>0</v>
      </c>
      <c r="BH421" s="29">
        <f t="shared" si="264"/>
        <v>293919.66000000003</v>
      </c>
      <c r="BI421" s="29">
        <f t="shared" si="264"/>
        <v>0</v>
      </c>
      <c r="BJ421" s="29">
        <f t="shared" si="264"/>
        <v>0</v>
      </c>
    </row>
    <row r="422" spans="1:62">
      <c r="A422" s="25" t="s">
        <v>135</v>
      </c>
      <c r="B422" s="25" t="s">
        <v>91</v>
      </c>
      <c r="C422" s="25" t="s">
        <v>91</v>
      </c>
      <c r="D422" s="25" t="s">
        <v>149</v>
      </c>
      <c r="E422" s="25" t="s">
        <v>47</v>
      </c>
      <c r="F422" s="25" t="s">
        <v>49</v>
      </c>
      <c r="G422" s="25" t="s">
        <v>62</v>
      </c>
      <c r="H422" s="25" t="s">
        <v>62</v>
      </c>
      <c r="I422" s="25">
        <v>2022</v>
      </c>
      <c r="J422" s="102">
        <v>0</v>
      </c>
      <c r="K422" s="102">
        <v>0</v>
      </c>
      <c r="L422" s="29">
        <v>113690.92</v>
      </c>
      <c r="M422" s="29">
        <v>24145.61</v>
      </c>
      <c r="N422" s="29">
        <v>24150.16</v>
      </c>
      <c r="O422" s="29">
        <v>24942.549999999996</v>
      </c>
      <c r="P422" s="29">
        <v>98054.189999999988</v>
      </c>
      <c r="Q422" s="29">
        <v>12436.15</v>
      </c>
      <c r="R422" s="29">
        <v>8347.1699999999983</v>
      </c>
      <c r="S422" s="29">
        <v>21007.850000000002</v>
      </c>
      <c r="T422" s="29">
        <v>20636.580000000002</v>
      </c>
      <c r="U422" s="29">
        <v>31171.969999999998</v>
      </c>
      <c r="V422" s="29">
        <v>23961.909999999996</v>
      </c>
      <c r="W422" s="29">
        <v>19966.84</v>
      </c>
      <c r="X422" s="29">
        <f t="shared" si="234"/>
        <v>422511.89999999997</v>
      </c>
      <c r="Y422" s="29">
        <f t="shared" si="261"/>
        <v>0</v>
      </c>
      <c r="Z422" s="29">
        <f t="shared" si="263"/>
        <v>422511.89999999997</v>
      </c>
      <c r="AA422" s="29">
        <f t="shared" si="263"/>
        <v>0</v>
      </c>
      <c r="AB422" s="29">
        <f t="shared" si="263"/>
        <v>0</v>
      </c>
      <c r="AC422" s="31">
        <f t="shared" si="235"/>
        <v>0</v>
      </c>
      <c r="AD422" s="31">
        <f t="shared" si="236"/>
        <v>0</v>
      </c>
      <c r="AE422" s="31">
        <f t="shared" si="237"/>
        <v>0</v>
      </c>
      <c r="AF422" s="31">
        <f t="shared" si="238"/>
        <v>0</v>
      </c>
      <c r="AG422" s="31">
        <f t="shared" si="239"/>
        <v>0</v>
      </c>
      <c r="AH422" s="31">
        <f t="shared" si="240"/>
        <v>0</v>
      </c>
      <c r="AI422" s="31">
        <f t="shared" si="241"/>
        <v>0</v>
      </c>
      <c r="AJ422" s="31">
        <f t="shared" si="242"/>
        <v>0</v>
      </c>
      <c r="AK422" s="31">
        <f t="shared" si="243"/>
        <v>0</v>
      </c>
      <c r="AL422" s="31">
        <f t="shared" si="244"/>
        <v>0</v>
      </c>
      <c r="AM422" s="31">
        <f t="shared" si="245"/>
        <v>0</v>
      </c>
      <c r="AN422" s="31">
        <f t="shared" si="246"/>
        <v>0</v>
      </c>
      <c r="AO422" s="31">
        <f t="shared" si="247"/>
        <v>0</v>
      </c>
      <c r="AP422" s="29">
        <f t="shared" si="265"/>
        <v>0</v>
      </c>
      <c r="AQ422" s="29">
        <f t="shared" si="265"/>
        <v>0</v>
      </c>
      <c r="AR422" s="29">
        <f t="shared" si="265"/>
        <v>0</v>
      </c>
      <c r="AS422" s="29">
        <f t="shared" si="262"/>
        <v>0</v>
      </c>
      <c r="AT422" s="31">
        <f t="shared" si="248"/>
        <v>0</v>
      </c>
      <c r="AU422" s="31">
        <f t="shared" si="249"/>
        <v>0</v>
      </c>
      <c r="AV422" s="31">
        <f t="shared" si="250"/>
        <v>0</v>
      </c>
      <c r="AW422" s="31">
        <f t="shared" si="251"/>
        <v>0</v>
      </c>
      <c r="AX422" s="31">
        <f t="shared" si="252"/>
        <v>0</v>
      </c>
      <c r="AY422" s="31">
        <f t="shared" si="253"/>
        <v>0</v>
      </c>
      <c r="AZ422" s="31">
        <f t="shared" si="254"/>
        <v>0</v>
      </c>
      <c r="BA422" s="31">
        <f t="shared" si="255"/>
        <v>0</v>
      </c>
      <c r="BB422" s="31">
        <f t="shared" si="256"/>
        <v>0</v>
      </c>
      <c r="BC422" s="31">
        <f t="shared" si="257"/>
        <v>0</v>
      </c>
      <c r="BD422" s="31">
        <f t="shared" si="258"/>
        <v>0</v>
      </c>
      <c r="BE422" s="31">
        <f t="shared" si="259"/>
        <v>0</v>
      </c>
      <c r="BF422" s="31">
        <f t="shared" si="260"/>
        <v>0</v>
      </c>
      <c r="BG422" s="29">
        <f t="shared" si="264"/>
        <v>0</v>
      </c>
      <c r="BH422" s="29">
        <f t="shared" si="264"/>
        <v>0</v>
      </c>
      <c r="BI422" s="29">
        <f t="shared" si="264"/>
        <v>0</v>
      </c>
      <c r="BJ422" s="29">
        <f t="shared" si="264"/>
        <v>0</v>
      </c>
    </row>
    <row r="423" spans="1:62">
      <c r="A423" s="25" t="s">
        <v>135</v>
      </c>
      <c r="B423" s="25" t="s">
        <v>91</v>
      </c>
      <c r="C423" s="25" t="s">
        <v>91</v>
      </c>
      <c r="D423" s="25" t="s">
        <v>149</v>
      </c>
      <c r="E423" s="25" t="s">
        <v>47</v>
      </c>
      <c r="F423" s="25" t="s">
        <v>48</v>
      </c>
      <c r="G423" s="25" t="s">
        <v>62</v>
      </c>
      <c r="H423" s="25" t="s">
        <v>62</v>
      </c>
      <c r="I423" s="25">
        <v>2022</v>
      </c>
      <c r="J423" s="102">
        <v>0</v>
      </c>
      <c r="K423" s="102">
        <v>0</v>
      </c>
      <c r="L423" s="29">
        <v>84826.460000000021</v>
      </c>
      <c r="M423" s="29">
        <v>421220.23999999993</v>
      </c>
      <c r="N423" s="29">
        <v>908143.25999999989</v>
      </c>
      <c r="O423" s="29">
        <v>581291.74</v>
      </c>
      <c r="P423" s="29">
        <v>741278.03</v>
      </c>
      <c r="Q423" s="29">
        <v>739197.6</v>
      </c>
      <c r="R423" s="29">
        <v>479508.83999999997</v>
      </c>
      <c r="S423" s="29">
        <v>924696.61999999988</v>
      </c>
      <c r="T423" s="29">
        <v>1298331.3099999996</v>
      </c>
      <c r="U423" s="29">
        <v>769863.18000000017</v>
      </c>
      <c r="V423" s="29">
        <v>600339.72</v>
      </c>
      <c r="W423" s="29">
        <v>1088349.6100000001</v>
      </c>
      <c r="X423" s="29">
        <f t="shared" si="234"/>
        <v>8637046.6099999994</v>
      </c>
      <c r="Y423" s="29">
        <f t="shared" si="261"/>
        <v>0</v>
      </c>
      <c r="Z423" s="29">
        <f t="shared" si="263"/>
        <v>8637046.6099999994</v>
      </c>
      <c r="AA423" s="29">
        <f t="shared" si="263"/>
        <v>0</v>
      </c>
      <c r="AB423" s="29">
        <f t="shared" si="263"/>
        <v>0</v>
      </c>
      <c r="AC423" s="31">
        <f t="shared" si="235"/>
        <v>0</v>
      </c>
      <c r="AD423" s="31">
        <f t="shared" si="236"/>
        <v>0</v>
      </c>
      <c r="AE423" s="31">
        <f t="shared" si="237"/>
        <v>0</v>
      </c>
      <c r="AF423" s="31">
        <f t="shared" si="238"/>
        <v>0</v>
      </c>
      <c r="AG423" s="31">
        <f t="shared" si="239"/>
        <v>0</v>
      </c>
      <c r="AH423" s="31">
        <f t="shared" si="240"/>
        <v>0</v>
      </c>
      <c r="AI423" s="31">
        <f t="shared" si="241"/>
        <v>0</v>
      </c>
      <c r="AJ423" s="31">
        <f t="shared" si="242"/>
        <v>0</v>
      </c>
      <c r="AK423" s="31">
        <f t="shared" si="243"/>
        <v>0</v>
      </c>
      <c r="AL423" s="31">
        <f t="shared" si="244"/>
        <v>0</v>
      </c>
      <c r="AM423" s="31">
        <f t="shared" si="245"/>
        <v>0</v>
      </c>
      <c r="AN423" s="31">
        <f t="shared" si="246"/>
        <v>0</v>
      </c>
      <c r="AO423" s="31">
        <f t="shared" si="247"/>
        <v>0</v>
      </c>
      <c r="AP423" s="29">
        <f t="shared" si="265"/>
        <v>0</v>
      </c>
      <c r="AQ423" s="29">
        <f t="shared" si="265"/>
        <v>0</v>
      </c>
      <c r="AR423" s="29">
        <f t="shared" si="265"/>
        <v>0</v>
      </c>
      <c r="AS423" s="29">
        <f t="shared" si="262"/>
        <v>0</v>
      </c>
      <c r="AT423" s="31">
        <f t="shared" si="248"/>
        <v>0</v>
      </c>
      <c r="AU423" s="31">
        <f t="shared" si="249"/>
        <v>0</v>
      </c>
      <c r="AV423" s="31">
        <f t="shared" si="250"/>
        <v>0</v>
      </c>
      <c r="AW423" s="31">
        <f t="shared" si="251"/>
        <v>0</v>
      </c>
      <c r="AX423" s="31">
        <f t="shared" si="252"/>
        <v>0</v>
      </c>
      <c r="AY423" s="31">
        <f t="shared" si="253"/>
        <v>0</v>
      </c>
      <c r="AZ423" s="31">
        <f t="shared" si="254"/>
        <v>0</v>
      </c>
      <c r="BA423" s="31">
        <f t="shared" si="255"/>
        <v>0</v>
      </c>
      <c r="BB423" s="31">
        <f t="shared" si="256"/>
        <v>0</v>
      </c>
      <c r="BC423" s="31">
        <f t="shared" si="257"/>
        <v>0</v>
      </c>
      <c r="BD423" s="31">
        <f t="shared" si="258"/>
        <v>0</v>
      </c>
      <c r="BE423" s="31">
        <f t="shared" si="259"/>
        <v>0</v>
      </c>
      <c r="BF423" s="31">
        <f t="shared" si="260"/>
        <v>0</v>
      </c>
      <c r="BG423" s="29">
        <f t="shared" si="264"/>
        <v>0</v>
      </c>
      <c r="BH423" s="29">
        <f t="shared" si="264"/>
        <v>0</v>
      </c>
      <c r="BI423" s="29">
        <f t="shared" si="264"/>
        <v>0</v>
      </c>
      <c r="BJ423" s="29">
        <f t="shared" si="264"/>
        <v>0</v>
      </c>
    </row>
    <row r="424" spans="1:62">
      <c r="A424" s="25" t="s">
        <v>135</v>
      </c>
      <c r="B424" s="25" t="s">
        <v>91</v>
      </c>
      <c r="C424" s="25" t="s">
        <v>91</v>
      </c>
      <c r="D424" s="25" t="s">
        <v>149</v>
      </c>
      <c r="E424" s="25" t="s">
        <v>47</v>
      </c>
      <c r="F424" s="25" t="s">
        <v>43</v>
      </c>
      <c r="G424" s="25" t="s">
        <v>62</v>
      </c>
      <c r="H424" s="25" t="s">
        <v>62</v>
      </c>
      <c r="I424" s="25">
        <v>2022</v>
      </c>
      <c r="J424" s="102">
        <v>0</v>
      </c>
      <c r="K424" s="102">
        <v>1</v>
      </c>
      <c r="L424" s="29">
        <v>229122.81000000003</v>
      </c>
      <c r="M424" s="29">
        <v>247266.64</v>
      </c>
      <c r="N424" s="29">
        <v>1444622.8</v>
      </c>
      <c r="O424" s="29">
        <v>593827.37</v>
      </c>
      <c r="P424" s="29">
        <v>2700034.7</v>
      </c>
      <c r="Q424" s="29">
        <v>2604036.8099999996</v>
      </c>
      <c r="R424" s="29">
        <v>1254792.5299999998</v>
      </c>
      <c r="S424" s="29">
        <v>2590790.7000000002</v>
      </c>
      <c r="T424" s="29">
        <v>2815091.1900000004</v>
      </c>
      <c r="U424" s="29">
        <v>860143.1</v>
      </c>
      <c r="V424" s="29">
        <v>1523014.99</v>
      </c>
      <c r="W424" s="29">
        <v>251797.16</v>
      </c>
      <c r="X424" s="29">
        <f t="shared" si="234"/>
        <v>17114540.800000001</v>
      </c>
      <c r="Y424" s="29">
        <f t="shared" si="261"/>
        <v>0</v>
      </c>
      <c r="Z424" s="29">
        <f t="shared" si="263"/>
        <v>17114540.800000001</v>
      </c>
      <c r="AA424" s="29">
        <f t="shared" si="263"/>
        <v>0</v>
      </c>
      <c r="AB424" s="29">
        <f t="shared" si="263"/>
        <v>0</v>
      </c>
      <c r="AC424" s="31">
        <f t="shared" si="235"/>
        <v>0</v>
      </c>
      <c r="AD424" s="31">
        <f t="shared" si="236"/>
        <v>0</v>
      </c>
      <c r="AE424" s="31">
        <f t="shared" si="237"/>
        <v>0</v>
      </c>
      <c r="AF424" s="31">
        <f t="shared" si="238"/>
        <v>0</v>
      </c>
      <c r="AG424" s="31">
        <f t="shared" si="239"/>
        <v>0</v>
      </c>
      <c r="AH424" s="31">
        <f t="shared" si="240"/>
        <v>0</v>
      </c>
      <c r="AI424" s="31">
        <f t="shared" si="241"/>
        <v>0</v>
      </c>
      <c r="AJ424" s="31">
        <f t="shared" si="242"/>
        <v>0</v>
      </c>
      <c r="AK424" s="31">
        <f t="shared" si="243"/>
        <v>0</v>
      </c>
      <c r="AL424" s="31">
        <f t="shared" si="244"/>
        <v>0</v>
      </c>
      <c r="AM424" s="31">
        <f t="shared" si="245"/>
        <v>0</v>
      </c>
      <c r="AN424" s="31">
        <f t="shared" si="246"/>
        <v>0</v>
      </c>
      <c r="AO424" s="31">
        <f t="shared" si="247"/>
        <v>0</v>
      </c>
      <c r="AP424" s="29">
        <f t="shared" si="265"/>
        <v>0</v>
      </c>
      <c r="AQ424" s="29">
        <f t="shared" si="265"/>
        <v>0</v>
      </c>
      <c r="AR424" s="29">
        <f t="shared" si="265"/>
        <v>0</v>
      </c>
      <c r="AS424" s="29">
        <f t="shared" si="262"/>
        <v>0</v>
      </c>
      <c r="AT424" s="31">
        <f t="shared" si="248"/>
        <v>229122.81000000003</v>
      </c>
      <c r="AU424" s="31">
        <f t="shared" si="249"/>
        <v>247266.64</v>
      </c>
      <c r="AV424" s="31">
        <f t="shared" si="250"/>
        <v>1444622.8</v>
      </c>
      <c r="AW424" s="31">
        <f t="shared" si="251"/>
        <v>593827.37</v>
      </c>
      <c r="AX424" s="31">
        <f t="shared" si="252"/>
        <v>2700034.7</v>
      </c>
      <c r="AY424" s="31">
        <f t="shared" si="253"/>
        <v>2604036.8099999996</v>
      </c>
      <c r="AZ424" s="31">
        <f t="shared" si="254"/>
        <v>1254792.5299999998</v>
      </c>
      <c r="BA424" s="31">
        <f t="shared" si="255"/>
        <v>2590790.7000000002</v>
      </c>
      <c r="BB424" s="31">
        <f t="shared" si="256"/>
        <v>2815091.1900000004</v>
      </c>
      <c r="BC424" s="31">
        <f t="shared" si="257"/>
        <v>860143.1</v>
      </c>
      <c r="BD424" s="31">
        <f t="shared" si="258"/>
        <v>1523014.99</v>
      </c>
      <c r="BE424" s="31">
        <f t="shared" si="259"/>
        <v>251797.16</v>
      </c>
      <c r="BF424" s="31">
        <f t="shared" si="260"/>
        <v>17114540.800000001</v>
      </c>
      <c r="BG424" s="29">
        <f t="shared" si="264"/>
        <v>0</v>
      </c>
      <c r="BH424" s="29">
        <f t="shared" si="264"/>
        <v>17114540.800000001</v>
      </c>
      <c r="BI424" s="29">
        <f t="shared" si="264"/>
        <v>0</v>
      </c>
      <c r="BJ424" s="29">
        <f t="shared" si="264"/>
        <v>0</v>
      </c>
    </row>
    <row r="425" spans="1:62">
      <c r="A425" s="25" t="s">
        <v>135</v>
      </c>
      <c r="B425" s="25" t="s">
        <v>91</v>
      </c>
      <c r="C425" s="25" t="s">
        <v>91</v>
      </c>
      <c r="D425" s="25" t="s">
        <v>151</v>
      </c>
      <c r="E425" s="25" t="s">
        <v>47</v>
      </c>
      <c r="F425" s="25" t="s">
        <v>49</v>
      </c>
      <c r="G425" s="25" t="s">
        <v>62</v>
      </c>
      <c r="H425" s="25" t="s">
        <v>62</v>
      </c>
      <c r="I425" s="25">
        <v>2022</v>
      </c>
      <c r="J425" s="102">
        <v>0</v>
      </c>
      <c r="K425" s="102">
        <v>0</v>
      </c>
      <c r="L425" s="29">
        <v>1174.95</v>
      </c>
      <c r="M425" s="29">
        <v>5671.0499999999993</v>
      </c>
      <c r="N425" s="29">
        <v>2173.41</v>
      </c>
      <c r="O425" s="29">
        <v>3269.9</v>
      </c>
      <c r="P425" s="29">
        <v>2547.9299999999998</v>
      </c>
      <c r="Q425" s="29">
        <v>8524.2899999999991</v>
      </c>
      <c r="R425" s="29">
        <v>7820.34</v>
      </c>
      <c r="S425" s="29">
        <v>3524.5</v>
      </c>
      <c r="T425" s="29">
        <v>1387.37</v>
      </c>
      <c r="U425" s="29">
        <v>682.74</v>
      </c>
      <c r="V425" s="29">
        <v>1019.49</v>
      </c>
      <c r="W425" s="29">
        <v>0</v>
      </c>
      <c r="X425" s="29">
        <f t="shared" si="234"/>
        <v>37795.969999999994</v>
      </c>
      <c r="Y425" s="29">
        <f t="shared" si="261"/>
        <v>0</v>
      </c>
      <c r="Z425" s="29">
        <f t="shared" si="263"/>
        <v>37795.969999999994</v>
      </c>
      <c r="AA425" s="29">
        <f t="shared" si="263"/>
        <v>0</v>
      </c>
      <c r="AB425" s="29">
        <f t="shared" si="263"/>
        <v>0</v>
      </c>
      <c r="AC425" s="31">
        <f t="shared" si="235"/>
        <v>0</v>
      </c>
      <c r="AD425" s="31">
        <f t="shared" si="236"/>
        <v>0</v>
      </c>
      <c r="AE425" s="31">
        <f t="shared" si="237"/>
        <v>0</v>
      </c>
      <c r="AF425" s="31">
        <f t="shared" si="238"/>
        <v>0</v>
      </c>
      <c r="AG425" s="31">
        <f t="shared" si="239"/>
        <v>0</v>
      </c>
      <c r="AH425" s="31">
        <f t="shared" si="240"/>
        <v>0</v>
      </c>
      <c r="AI425" s="31">
        <f t="shared" si="241"/>
        <v>0</v>
      </c>
      <c r="AJ425" s="31">
        <f t="shared" si="242"/>
        <v>0</v>
      </c>
      <c r="AK425" s="31">
        <f t="shared" si="243"/>
        <v>0</v>
      </c>
      <c r="AL425" s="31">
        <f t="shared" si="244"/>
        <v>0</v>
      </c>
      <c r="AM425" s="31">
        <f t="shared" si="245"/>
        <v>0</v>
      </c>
      <c r="AN425" s="31">
        <f t="shared" si="246"/>
        <v>0</v>
      </c>
      <c r="AO425" s="31">
        <f t="shared" si="247"/>
        <v>0</v>
      </c>
      <c r="AP425" s="29">
        <f t="shared" si="265"/>
        <v>0</v>
      </c>
      <c r="AQ425" s="29">
        <f t="shared" si="265"/>
        <v>0</v>
      </c>
      <c r="AR425" s="29">
        <f t="shared" si="265"/>
        <v>0</v>
      </c>
      <c r="AS425" s="29">
        <f t="shared" si="262"/>
        <v>0</v>
      </c>
      <c r="AT425" s="31">
        <f t="shared" si="248"/>
        <v>0</v>
      </c>
      <c r="AU425" s="31">
        <f t="shared" si="249"/>
        <v>0</v>
      </c>
      <c r="AV425" s="31">
        <f t="shared" si="250"/>
        <v>0</v>
      </c>
      <c r="AW425" s="31">
        <f t="shared" si="251"/>
        <v>0</v>
      </c>
      <c r="AX425" s="31">
        <f t="shared" si="252"/>
        <v>0</v>
      </c>
      <c r="AY425" s="31">
        <f t="shared" si="253"/>
        <v>0</v>
      </c>
      <c r="AZ425" s="31">
        <f t="shared" si="254"/>
        <v>0</v>
      </c>
      <c r="BA425" s="31">
        <f t="shared" si="255"/>
        <v>0</v>
      </c>
      <c r="BB425" s="31">
        <f t="shared" si="256"/>
        <v>0</v>
      </c>
      <c r="BC425" s="31">
        <f t="shared" si="257"/>
        <v>0</v>
      </c>
      <c r="BD425" s="31">
        <f t="shared" si="258"/>
        <v>0</v>
      </c>
      <c r="BE425" s="31">
        <f t="shared" si="259"/>
        <v>0</v>
      </c>
      <c r="BF425" s="31">
        <f t="shared" si="260"/>
        <v>0</v>
      </c>
      <c r="BG425" s="29">
        <f t="shared" si="264"/>
        <v>0</v>
      </c>
      <c r="BH425" s="29">
        <f t="shared" si="264"/>
        <v>0</v>
      </c>
      <c r="BI425" s="29">
        <f t="shared" si="264"/>
        <v>0</v>
      </c>
      <c r="BJ425" s="29">
        <f t="shared" si="264"/>
        <v>0</v>
      </c>
    </row>
    <row r="426" spans="1:62">
      <c r="A426" s="25" t="s">
        <v>135</v>
      </c>
      <c r="B426" s="25" t="s">
        <v>91</v>
      </c>
      <c r="C426" s="25" t="s">
        <v>91</v>
      </c>
      <c r="D426" s="25" t="s">
        <v>151</v>
      </c>
      <c r="E426" s="25" t="s">
        <v>47</v>
      </c>
      <c r="F426" s="25" t="s">
        <v>43</v>
      </c>
      <c r="G426" s="25" t="s">
        <v>62</v>
      </c>
      <c r="H426" s="25" t="s">
        <v>62</v>
      </c>
      <c r="I426" s="25">
        <v>2022</v>
      </c>
      <c r="J426" s="102">
        <v>0</v>
      </c>
      <c r="K426" s="102">
        <v>1</v>
      </c>
      <c r="L426" s="29">
        <v>1841.1000000000001</v>
      </c>
      <c r="M426" s="29">
        <v>4838.3899999999994</v>
      </c>
      <c r="N426" s="29">
        <v>3825.7200000000003</v>
      </c>
      <c r="O426" s="29">
        <v>2710.02</v>
      </c>
      <c r="P426" s="29">
        <v>2015.1100000000001</v>
      </c>
      <c r="Q426" s="29">
        <v>4078.15</v>
      </c>
      <c r="R426" s="29">
        <v>14642.51</v>
      </c>
      <c r="S426" s="29">
        <v>35449.22</v>
      </c>
      <c r="T426" s="29">
        <v>22664.059999999998</v>
      </c>
      <c r="U426" s="29">
        <v>1869.29</v>
      </c>
      <c r="V426" s="29">
        <v>5533.4699999999993</v>
      </c>
      <c r="W426" s="29">
        <v>3175.81</v>
      </c>
      <c r="X426" s="29">
        <f t="shared" si="234"/>
        <v>102642.84999999999</v>
      </c>
      <c r="Y426" s="29">
        <f t="shared" si="261"/>
        <v>0</v>
      </c>
      <c r="Z426" s="29">
        <f t="shared" si="263"/>
        <v>102642.84999999999</v>
      </c>
      <c r="AA426" s="29">
        <f t="shared" si="263"/>
        <v>0</v>
      </c>
      <c r="AB426" s="29">
        <f t="shared" si="263"/>
        <v>0</v>
      </c>
      <c r="AC426" s="31">
        <f t="shared" si="235"/>
        <v>0</v>
      </c>
      <c r="AD426" s="31">
        <f t="shared" si="236"/>
        <v>0</v>
      </c>
      <c r="AE426" s="31">
        <f t="shared" si="237"/>
        <v>0</v>
      </c>
      <c r="AF426" s="31">
        <f t="shared" si="238"/>
        <v>0</v>
      </c>
      <c r="AG426" s="31">
        <f t="shared" si="239"/>
        <v>0</v>
      </c>
      <c r="AH426" s="31">
        <f t="shared" si="240"/>
        <v>0</v>
      </c>
      <c r="AI426" s="31">
        <f t="shared" si="241"/>
        <v>0</v>
      </c>
      <c r="AJ426" s="31">
        <f t="shared" si="242"/>
        <v>0</v>
      </c>
      <c r="AK426" s="31">
        <f t="shared" si="243"/>
        <v>0</v>
      </c>
      <c r="AL426" s="31">
        <f t="shared" si="244"/>
        <v>0</v>
      </c>
      <c r="AM426" s="31">
        <f t="shared" si="245"/>
        <v>0</v>
      </c>
      <c r="AN426" s="31">
        <f t="shared" si="246"/>
        <v>0</v>
      </c>
      <c r="AO426" s="31">
        <f t="shared" si="247"/>
        <v>0</v>
      </c>
      <c r="AP426" s="29">
        <f t="shared" si="265"/>
        <v>0</v>
      </c>
      <c r="AQ426" s="29">
        <f t="shared" si="265"/>
        <v>0</v>
      </c>
      <c r="AR426" s="29">
        <f t="shared" si="265"/>
        <v>0</v>
      </c>
      <c r="AS426" s="29">
        <f t="shared" si="262"/>
        <v>0</v>
      </c>
      <c r="AT426" s="31">
        <f t="shared" si="248"/>
        <v>1841.1000000000001</v>
      </c>
      <c r="AU426" s="31">
        <f t="shared" si="249"/>
        <v>4838.3899999999994</v>
      </c>
      <c r="AV426" s="31">
        <f t="shared" si="250"/>
        <v>3825.7200000000003</v>
      </c>
      <c r="AW426" s="31">
        <f t="shared" si="251"/>
        <v>2710.02</v>
      </c>
      <c r="AX426" s="31">
        <f t="shared" si="252"/>
        <v>2015.1100000000001</v>
      </c>
      <c r="AY426" s="31">
        <f t="shared" si="253"/>
        <v>4078.15</v>
      </c>
      <c r="AZ426" s="31">
        <f t="shared" si="254"/>
        <v>14642.51</v>
      </c>
      <c r="BA426" s="31">
        <f t="shared" si="255"/>
        <v>35449.22</v>
      </c>
      <c r="BB426" s="31">
        <f t="shared" si="256"/>
        <v>22664.059999999998</v>
      </c>
      <c r="BC426" s="31">
        <f t="shared" si="257"/>
        <v>1869.29</v>
      </c>
      <c r="BD426" s="31">
        <f t="shared" si="258"/>
        <v>5533.4699999999993</v>
      </c>
      <c r="BE426" s="31">
        <f t="shared" si="259"/>
        <v>3175.81</v>
      </c>
      <c r="BF426" s="31">
        <f t="shared" si="260"/>
        <v>102642.84999999999</v>
      </c>
      <c r="BG426" s="29">
        <f t="shared" si="264"/>
        <v>0</v>
      </c>
      <c r="BH426" s="29">
        <f t="shared" si="264"/>
        <v>102642.84999999999</v>
      </c>
      <c r="BI426" s="29">
        <f t="shared" si="264"/>
        <v>0</v>
      </c>
      <c r="BJ426" s="29">
        <f t="shared" si="264"/>
        <v>0</v>
      </c>
    </row>
    <row r="427" spans="1:62">
      <c r="A427" s="25" t="s">
        <v>135</v>
      </c>
      <c r="B427" s="25" t="s">
        <v>91</v>
      </c>
      <c r="C427" s="25" t="s">
        <v>91</v>
      </c>
      <c r="D427" s="25" t="s">
        <v>151</v>
      </c>
      <c r="E427" s="25" t="s">
        <v>47</v>
      </c>
      <c r="F427" s="25" t="s">
        <v>48</v>
      </c>
      <c r="G427" s="25" t="s">
        <v>62</v>
      </c>
      <c r="H427" s="25" t="s">
        <v>62</v>
      </c>
      <c r="I427" s="25">
        <v>2022</v>
      </c>
      <c r="J427" s="102">
        <v>0</v>
      </c>
      <c r="K427" s="102">
        <v>0</v>
      </c>
      <c r="L427" s="29">
        <v>61676.5</v>
      </c>
      <c r="M427" s="29">
        <v>40846.869999999995</v>
      </c>
      <c r="N427" s="29">
        <v>12627.21</v>
      </c>
      <c r="O427" s="29">
        <v>18853.63</v>
      </c>
      <c r="P427" s="29">
        <v>32299.96</v>
      </c>
      <c r="Q427" s="29">
        <v>110491.47</v>
      </c>
      <c r="R427" s="29">
        <v>25631.25</v>
      </c>
      <c r="S427" s="29">
        <v>76667.209999999992</v>
      </c>
      <c r="T427" s="29">
        <v>59272.94</v>
      </c>
      <c r="U427" s="29">
        <v>176429.09</v>
      </c>
      <c r="V427" s="29">
        <v>368007.12</v>
      </c>
      <c r="W427" s="29">
        <v>301442.79000000004</v>
      </c>
      <c r="X427" s="29">
        <f t="shared" si="234"/>
        <v>1284246.04</v>
      </c>
      <c r="Y427" s="29">
        <f t="shared" si="261"/>
        <v>0</v>
      </c>
      <c r="Z427" s="29">
        <f t="shared" ref="Z427:AB446" si="266">SUMIF($I427,Z$5,$X427)</f>
        <v>1284246.04</v>
      </c>
      <c r="AA427" s="29">
        <f t="shared" si="266"/>
        <v>0</v>
      </c>
      <c r="AB427" s="29">
        <f t="shared" si="266"/>
        <v>0</v>
      </c>
      <c r="AC427" s="31">
        <f t="shared" si="235"/>
        <v>0</v>
      </c>
      <c r="AD427" s="31">
        <f t="shared" si="236"/>
        <v>0</v>
      </c>
      <c r="AE427" s="31">
        <f t="shared" si="237"/>
        <v>0</v>
      </c>
      <c r="AF427" s="31">
        <f t="shared" si="238"/>
        <v>0</v>
      </c>
      <c r="AG427" s="31">
        <f t="shared" si="239"/>
        <v>0</v>
      </c>
      <c r="AH427" s="31">
        <f t="shared" si="240"/>
        <v>0</v>
      </c>
      <c r="AI427" s="31">
        <f t="shared" si="241"/>
        <v>0</v>
      </c>
      <c r="AJ427" s="31">
        <f t="shared" si="242"/>
        <v>0</v>
      </c>
      <c r="AK427" s="31">
        <f t="shared" si="243"/>
        <v>0</v>
      </c>
      <c r="AL427" s="31">
        <f t="shared" si="244"/>
        <v>0</v>
      </c>
      <c r="AM427" s="31">
        <f t="shared" si="245"/>
        <v>0</v>
      </c>
      <c r="AN427" s="31">
        <f t="shared" si="246"/>
        <v>0</v>
      </c>
      <c r="AO427" s="31">
        <f t="shared" si="247"/>
        <v>0</v>
      </c>
      <c r="AP427" s="29">
        <f t="shared" si="265"/>
        <v>0</v>
      </c>
      <c r="AQ427" s="29">
        <f t="shared" si="265"/>
        <v>0</v>
      </c>
      <c r="AR427" s="29">
        <f t="shared" si="265"/>
        <v>0</v>
      </c>
      <c r="AS427" s="29">
        <f t="shared" si="262"/>
        <v>0</v>
      </c>
      <c r="AT427" s="31">
        <f t="shared" si="248"/>
        <v>0</v>
      </c>
      <c r="AU427" s="31">
        <f t="shared" si="249"/>
        <v>0</v>
      </c>
      <c r="AV427" s="31">
        <f t="shared" si="250"/>
        <v>0</v>
      </c>
      <c r="AW427" s="31">
        <f t="shared" si="251"/>
        <v>0</v>
      </c>
      <c r="AX427" s="31">
        <f t="shared" si="252"/>
        <v>0</v>
      </c>
      <c r="AY427" s="31">
        <f t="shared" si="253"/>
        <v>0</v>
      </c>
      <c r="AZ427" s="31">
        <f t="shared" si="254"/>
        <v>0</v>
      </c>
      <c r="BA427" s="31">
        <f t="shared" si="255"/>
        <v>0</v>
      </c>
      <c r="BB427" s="31">
        <f t="shared" si="256"/>
        <v>0</v>
      </c>
      <c r="BC427" s="31">
        <f t="shared" si="257"/>
        <v>0</v>
      </c>
      <c r="BD427" s="31">
        <f t="shared" si="258"/>
        <v>0</v>
      </c>
      <c r="BE427" s="31">
        <f t="shared" si="259"/>
        <v>0</v>
      </c>
      <c r="BF427" s="31">
        <f t="shared" si="260"/>
        <v>0</v>
      </c>
      <c r="BG427" s="29">
        <f t="shared" si="264"/>
        <v>0</v>
      </c>
      <c r="BH427" s="29">
        <f t="shared" si="264"/>
        <v>0</v>
      </c>
      <c r="BI427" s="29">
        <f t="shared" si="264"/>
        <v>0</v>
      </c>
      <c r="BJ427" s="29">
        <f t="shared" si="264"/>
        <v>0</v>
      </c>
    </row>
    <row r="428" spans="1:62">
      <c r="A428" s="25" t="s">
        <v>135</v>
      </c>
      <c r="B428" s="25" t="s">
        <v>95</v>
      </c>
      <c r="C428" s="25" t="s">
        <v>96</v>
      </c>
      <c r="D428" s="25" t="s">
        <v>180</v>
      </c>
      <c r="E428" s="25" t="s">
        <v>47</v>
      </c>
      <c r="F428" s="25" t="s">
        <v>49</v>
      </c>
      <c r="G428" s="25" t="s">
        <v>62</v>
      </c>
      <c r="H428" s="25" t="s">
        <v>62</v>
      </c>
      <c r="I428" s="25">
        <v>2022</v>
      </c>
      <c r="J428" s="102">
        <v>0</v>
      </c>
      <c r="K428" s="102">
        <v>0</v>
      </c>
      <c r="L428" s="29">
        <v>42655.979999999996</v>
      </c>
      <c r="M428" s="29">
        <v>209536.68</v>
      </c>
      <c r="N428" s="29">
        <v>37825.909999999996</v>
      </c>
      <c r="O428" s="29">
        <v>165926.08000000002</v>
      </c>
      <c r="P428" s="29">
        <v>59613.490000000005</v>
      </c>
      <c r="Q428" s="29">
        <v>89193.34</v>
      </c>
      <c r="R428" s="29">
        <v>66351.390000000014</v>
      </c>
      <c r="S428" s="29">
        <v>63375.150000000009</v>
      </c>
      <c r="T428" s="29">
        <v>190466.47999999995</v>
      </c>
      <c r="U428" s="29">
        <v>53326.09</v>
      </c>
      <c r="V428" s="29">
        <v>53965.599999999991</v>
      </c>
      <c r="W428" s="29">
        <v>46539.429999999993</v>
      </c>
      <c r="X428" s="29">
        <f t="shared" si="234"/>
        <v>1078775.6199999999</v>
      </c>
      <c r="Y428" s="29">
        <f t="shared" si="261"/>
        <v>0</v>
      </c>
      <c r="Z428" s="29">
        <f t="shared" si="266"/>
        <v>1078775.6199999999</v>
      </c>
      <c r="AA428" s="29">
        <f t="shared" si="266"/>
        <v>0</v>
      </c>
      <c r="AB428" s="29">
        <f t="shared" si="266"/>
        <v>0</v>
      </c>
      <c r="AC428" s="31">
        <f t="shared" si="235"/>
        <v>0</v>
      </c>
      <c r="AD428" s="31">
        <f t="shared" si="236"/>
        <v>0</v>
      </c>
      <c r="AE428" s="31">
        <f t="shared" si="237"/>
        <v>0</v>
      </c>
      <c r="AF428" s="31">
        <f t="shared" si="238"/>
        <v>0</v>
      </c>
      <c r="AG428" s="31">
        <f t="shared" si="239"/>
        <v>0</v>
      </c>
      <c r="AH428" s="31">
        <f t="shared" si="240"/>
        <v>0</v>
      </c>
      <c r="AI428" s="31">
        <f t="shared" si="241"/>
        <v>0</v>
      </c>
      <c r="AJ428" s="31">
        <f t="shared" si="242"/>
        <v>0</v>
      </c>
      <c r="AK428" s="31">
        <f t="shared" si="243"/>
        <v>0</v>
      </c>
      <c r="AL428" s="31">
        <f t="shared" si="244"/>
        <v>0</v>
      </c>
      <c r="AM428" s="31">
        <f t="shared" si="245"/>
        <v>0</v>
      </c>
      <c r="AN428" s="31">
        <f t="shared" si="246"/>
        <v>0</v>
      </c>
      <c r="AO428" s="31">
        <f t="shared" si="247"/>
        <v>0</v>
      </c>
      <c r="AP428" s="29">
        <f t="shared" si="265"/>
        <v>0</v>
      </c>
      <c r="AQ428" s="29">
        <f t="shared" si="265"/>
        <v>0</v>
      </c>
      <c r="AR428" s="29">
        <f t="shared" si="265"/>
        <v>0</v>
      </c>
      <c r="AS428" s="29">
        <f t="shared" si="262"/>
        <v>0</v>
      </c>
      <c r="AT428" s="31">
        <f t="shared" si="248"/>
        <v>0</v>
      </c>
      <c r="AU428" s="31">
        <f t="shared" si="249"/>
        <v>0</v>
      </c>
      <c r="AV428" s="31">
        <f t="shared" si="250"/>
        <v>0</v>
      </c>
      <c r="AW428" s="31">
        <f t="shared" si="251"/>
        <v>0</v>
      </c>
      <c r="AX428" s="31">
        <f t="shared" si="252"/>
        <v>0</v>
      </c>
      <c r="AY428" s="31">
        <f t="shared" si="253"/>
        <v>0</v>
      </c>
      <c r="AZ428" s="31">
        <f t="shared" si="254"/>
        <v>0</v>
      </c>
      <c r="BA428" s="31">
        <f t="shared" si="255"/>
        <v>0</v>
      </c>
      <c r="BB428" s="31">
        <f t="shared" si="256"/>
        <v>0</v>
      </c>
      <c r="BC428" s="31">
        <f t="shared" si="257"/>
        <v>0</v>
      </c>
      <c r="BD428" s="31">
        <f t="shared" si="258"/>
        <v>0</v>
      </c>
      <c r="BE428" s="31">
        <f t="shared" si="259"/>
        <v>0</v>
      </c>
      <c r="BF428" s="31">
        <f t="shared" si="260"/>
        <v>0</v>
      </c>
      <c r="BG428" s="29">
        <f t="shared" ref="BG428:BJ447" si="267">SUMIF($I428,BG$5,$BF428)</f>
        <v>0</v>
      </c>
      <c r="BH428" s="29">
        <f t="shared" si="267"/>
        <v>0</v>
      </c>
      <c r="BI428" s="29">
        <f t="shared" si="267"/>
        <v>0</v>
      </c>
      <c r="BJ428" s="29">
        <f t="shared" si="267"/>
        <v>0</v>
      </c>
    </row>
    <row r="429" spans="1:62">
      <c r="A429" s="25" t="s">
        <v>135</v>
      </c>
      <c r="B429" s="25" t="s">
        <v>95</v>
      </c>
      <c r="C429" s="25" t="s">
        <v>96</v>
      </c>
      <c r="D429" s="25" t="s">
        <v>180</v>
      </c>
      <c r="E429" s="25" t="s">
        <v>47</v>
      </c>
      <c r="F429" s="25" t="s">
        <v>43</v>
      </c>
      <c r="G429" s="25" t="s">
        <v>62</v>
      </c>
      <c r="H429" s="25" t="s">
        <v>62</v>
      </c>
      <c r="I429" s="25">
        <v>2022</v>
      </c>
      <c r="J429" s="102">
        <v>0</v>
      </c>
      <c r="K429" s="102">
        <v>1</v>
      </c>
      <c r="L429" s="29">
        <v>230225.5</v>
      </c>
      <c r="M429" s="29">
        <v>194645.84000000003</v>
      </c>
      <c r="N429" s="29">
        <v>215420.83000000002</v>
      </c>
      <c r="O429" s="29">
        <v>661140.6100000001</v>
      </c>
      <c r="P429" s="29">
        <v>414123.76</v>
      </c>
      <c r="Q429" s="29">
        <v>410688.82</v>
      </c>
      <c r="R429" s="29">
        <v>419449.81999999995</v>
      </c>
      <c r="S429" s="29">
        <v>411122.42000000004</v>
      </c>
      <c r="T429" s="29">
        <v>372841.17000000004</v>
      </c>
      <c r="U429" s="29">
        <v>329283.24</v>
      </c>
      <c r="V429" s="29">
        <v>428607.04999999987</v>
      </c>
      <c r="W429" s="29">
        <v>229884.08000000002</v>
      </c>
      <c r="X429" s="29">
        <f t="shared" si="234"/>
        <v>4317433.1399999997</v>
      </c>
      <c r="Y429" s="29">
        <f t="shared" si="261"/>
        <v>0</v>
      </c>
      <c r="Z429" s="29">
        <f t="shared" si="266"/>
        <v>4317433.1399999997</v>
      </c>
      <c r="AA429" s="29">
        <f t="shared" si="266"/>
        <v>0</v>
      </c>
      <c r="AB429" s="29">
        <f t="shared" si="266"/>
        <v>0</v>
      </c>
      <c r="AC429" s="31">
        <f t="shared" si="235"/>
        <v>0</v>
      </c>
      <c r="AD429" s="31">
        <f t="shared" si="236"/>
        <v>0</v>
      </c>
      <c r="AE429" s="31">
        <f t="shared" si="237"/>
        <v>0</v>
      </c>
      <c r="AF429" s="31">
        <f t="shared" si="238"/>
        <v>0</v>
      </c>
      <c r="AG429" s="31">
        <f t="shared" si="239"/>
        <v>0</v>
      </c>
      <c r="AH429" s="31">
        <f t="shared" si="240"/>
        <v>0</v>
      </c>
      <c r="AI429" s="31">
        <f t="shared" si="241"/>
        <v>0</v>
      </c>
      <c r="AJ429" s="31">
        <f t="shared" si="242"/>
        <v>0</v>
      </c>
      <c r="AK429" s="31">
        <f t="shared" si="243"/>
        <v>0</v>
      </c>
      <c r="AL429" s="31">
        <f t="shared" si="244"/>
        <v>0</v>
      </c>
      <c r="AM429" s="31">
        <f t="shared" si="245"/>
        <v>0</v>
      </c>
      <c r="AN429" s="31">
        <f t="shared" si="246"/>
        <v>0</v>
      </c>
      <c r="AO429" s="31">
        <f t="shared" si="247"/>
        <v>0</v>
      </c>
      <c r="AP429" s="29">
        <f t="shared" ref="AP429:AR448" si="268">SUMIF($I429,AP$5,$AO429)</f>
        <v>0</v>
      </c>
      <c r="AQ429" s="29">
        <f t="shared" si="268"/>
        <v>0</v>
      </c>
      <c r="AR429" s="29">
        <f t="shared" si="268"/>
        <v>0</v>
      </c>
      <c r="AS429" s="29">
        <f t="shared" si="262"/>
        <v>0</v>
      </c>
      <c r="AT429" s="31">
        <f t="shared" si="248"/>
        <v>230225.5</v>
      </c>
      <c r="AU429" s="31">
        <f t="shared" si="249"/>
        <v>194645.84000000003</v>
      </c>
      <c r="AV429" s="31">
        <f t="shared" si="250"/>
        <v>215420.83000000002</v>
      </c>
      <c r="AW429" s="31">
        <f t="shared" si="251"/>
        <v>661140.6100000001</v>
      </c>
      <c r="AX429" s="31">
        <f t="shared" si="252"/>
        <v>414123.76</v>
      </c>
      <c r="AY429" s="31">
        <f t="shared" si="253"/>
        <v>410688.82</v>
      </c>
      <c r="AZ429" s="31">
        <f t="shared" si="254"/>
        <v>419449.81999999995</v>
      </c>
      <c r="BA429" s="31">
        <f t="shared" si="255"/>
        <v>411122.42000000004</v>
      </c>
      <c r="BB429" s="31">
        <f t="shared" si="256"/>
        <v>372841.17000000004</v>
      </c>
      <c r="BC429" s="31">
        <f t="shared" si="257"/>
        <v>329283.24</v>
      </c>
      <c r="BD429" s="31">
        <f t="shared" si="258"/>
        <v>428607.04999999987</v>
      </c>
      <c r="BE429" s="31">
        <f t="shared" si="259"/>
        <v>229884.08000000002</v>
      </c>
      <c r="BF429" s="31">
        <f t="shared" si="260"/>
        <v>4317433.1399999997</v>
      </c>
      <c r="BG429" s="29">
        <f t="shared" si="267"/>
        <v>0</v>
      </c>
      <c r="BH429" s="29">
        <f t="shared" si="267"/>
        <v>4317433.1399999997</v>
      </c>
      <c r="BI429" s="29">
        <f t="shared" si="267"/>
        <v>0</v>
      </c>
      <c r="BJ429" s="29">
        <f t="shared" si="267"/>
        <v>0</v>
      </c>
    </row>
    <row r="430" spans="1:62">
      <c r="A430" s="25" t="s">
        <v>135</v>
      </c>
      <c r="B430" s="25" t="s">
        <v>95</v>
      </c>
      <c r="C430" s="25" t="s">
        <v>96</v>
      </c>
      <c r="D430" s="25" t="s">
        <v>180</v>
      </c>
      <c r="E430" s="25" t="s">
        <v>47</v>
      </c>
      <c r="F430" s="25" t="s">
        <v>48</v>
      </c>
      <c r="G430" s="25" t="s">
        <v>62</v>
      </c>
      <c r="H430" s="25" t="s">
        <v>62</v>
      </c>
      <c r="I430" s="25">
        <v>2022</v>
      </c>
      <c r="J430" s="102">
        <v>0</v>
      </c>
      <c r="K430" s="102">
        <v>0</v>
      </c>
      <c r="L430" s="29">
        <v>1051830.1599999999</v>
      </c>
      <c r="M430" s="29">
        <v>287863.15999999997</v>
      </c>
      <c r="N430" s="29">
        <v>239902.43999999997</v>
      </c>
      <c r="O430" s="29">
        <v>293140.60000000003</v>
      </c>
      <c r="P430" s="29">
        <v>273811.82000000007</v>
      </c>
      <c r="Q430" s="29">
        <v>488106.54000000004</v>
      </c>
      <c r="R430" s="29">
        <v>365729.8</v>
      </c>
      <c r="S430" s="29">
        <v>402984.23000000004</v>
      </c>
      <c r="T430" s="29">
        <v>206213.29000000004</v>
      </c>
      <c r="U430" s="29">
        <v>498380.87</v>
      </c>
      <c r="V430" s="29">
        <v>346537.92</v>
      </c>
      <c r="W430" s="29">
        <v>807055.66999999993</v>
      </c>
      <c r="X430" s="29">
        <f t="shared" si="234"/>
        <v>5261556.5</v>
      </c>
      <c r="Y430" s="29">
        <f t="shared" si="261"/>
        <v>0</v>
      </c>
      <c r="Z430" s="29">
        <f t="shared" si="266"/>
        <v>5261556.5</v>
      </c>
      <c r="AA430" s="29">
        <f t="shared" si="266"/>
        <v>0</v>
      </c>
      <c r="AB430" s="29">
        <f t="shared" si="266"/>
        <v>0</v>
      </c>
      <c r="AC430" s="31">
        <f t="shared" si="235"/>
        <v>0</v>
      </c>
      <c r="AD430" s="31">
        <f t="shared" si="236"/>
        <v>0</v>
      </c>
      <c r="AE430" s="31">
        <f t="shared" si="237"/>
        <v>0</v>
      </c>
      <c r="AF430" s="31">
        <f t="shared" si="238"/>
        <v>0</v>
      </c>
      <c r="AG430" s="31">
        <f t="shared" si="239"/>
        <v>0</v>
      </c>
      <c r="AH430" s="31">
        <f t="shared" si="240"/>
        <v>0</v>
      </c>
      <c r="AI430" s="31">
        <f t="shared" si="241"/>
        <v>0</v>
      </c>
      <c r="AJ430" s="31">
        <f t="shared" si="242"/>
        <v>0</v>
      </c>
      <c r="AK430" s="31">
        <f t="shared" si="243"/>
        <v>0</v>
      </c>
      <c r="AL430" s="31">
        <f t="shared" si="244"/>
        <v>0</v>
      </c>
      <c r="AM430" s="31">
        <f t="shared" si="245"/>
        <v>0</v>
      </c>
      <c r="AN430" s="31">
        <f t="shared" si="246"/>
        <v>0</v>
      </c>
      <c r="AO430" s="31">
        <f t="shared" si="247"/>
        <v>0</v>
      </c>
      <c r="AP430" s="29">
        <f t="shared" si="268"/>
        <v>0</v>
      </c>
      <c r="AQ430" s="29">
        <f t="shared" si="268"/>
        <v>0</v>
      </c>
      <c r="AR430" s="29">
        <f t="shared" si="268"/>
        <v>0</v>
      </c>
      <c r="AS430" s="29">
        <f t="shared" si="262"/>
        <v>0</v>
      </c>
      <c r="AT430" s="31">
        <f t="shared" si="248"/>
        <v>0</v>
      </c>
      <c r="AU430" s="31">
        <f t="shared" si="249"/>
        <v>0</v>
      </c>
      <c r="AV430" s="31">
        <f t="shared" si="250"/>
        <v>0</v>
      </c>
      <c r="AW430" s="31">
        <f t="shared" si="251"/>
        <v>0</v>
      </c>
      <c r="AX430" s="31">
        <f t="shared" si="252"/>
        <v>0</v>
      </c>
      <c r="AY430" s="31">
        <f t="shared" si="253"/>
        <v>0</v>
      </c>
      <c r="AZ430" s="31">
        <f t="shared" si="254"/>
        <v>0</v>
      </c>
      <c r="BA430" s="31">
        <f t="shared" si="255"/>
        <v>0</v>
      </c>
      <c r="BB430" s="31">
        <f t="shared" si="256"/>
        <v>0</v>
      </c>
      <c r="BC430" s="31">
        <f t="shared" si="257"/>
        <v>0</v>
      </c>
      <c r="BD430" s="31">
        <f t="shared" si="258"/>
        <v>0</v>
      </c>
      <c r="BE430" s="31">
        <f t="shared" si="259"/>
        <v>0</v>
      </c>
      <c r="BF430" s="31">
        <f t="shared" si="260"/>
        <v>0</v>
      </c>
      <c r="BG430" s="29">
        <f t="shared" si="267"/>
        <v>0</v>
      </c>
      <c r="BH430" s="29">
        <f t="shared" si="267"/>
        <v>0</v>
      </c>
      <c r="BI430" s="29">
        <f t="shared" si="267"/>
        <v>0</v>
      </c>
      <c r="BJ430" s="29">
        <f t="shared" si="267"/>
        <v>0</v>
      </c>
    </row>
    <row r="431" spans="1:62">
      <c r="A431" s="25" t="s">
        <v>135</v>
      </c>
      <c r="B431" s="25" t="s">
        <v>86</v>
      </c>
      <c r="C431" s="25" t="s">
        <v>87</v>
      </c>
      <c r="D431" s="25" t="s">
        <v>143</v>
      </c>
      <c r="E431" s="25" t="s">
        <v>47</v>
      </c>
      <c r="F431" s="25" t="s">
        <v>45</v>
      </c>
      <c r="G431" s="25" t="s">
        <v>54</v>
      </c>
      <c r="H431" s="25" t="s">
        <v>54</v>
      </c>
      <c r="I431" s="25">
        <v>2022</v>
      </c>
      <c r="J431" s="102">
        <v>0</v>
      </c>
      <c r="K431" s="102">
        <v>0.50189581949999995</v>
      </c>
      <c r="L431" s="29">
        <v>0</v>
      </c>
      <c r="M431" s="29">
        <v>0</v>
      </c>
      <c r="N431" s="29">
        <v>0</v>
      </c>
      <c r="O431" s="29">
        <v>0</v>
      </c>
      <c r="P431" s="29">
        <v>0</v>
      </c>
      <c r="Q431" s="29">
        <v>5749.83</v>
      </c>
      <c r="R431" s="29">
        <v>0</v>
      </c>
      <c r="S431" s="29">
        <v>0</v>
      </c>
      <c r="T431" s="29">
        <v>0</v>
      </c>
      <c r="U431" s="29">
        <v>0</v>
      </c>
      <c r="V431" s="29">
        <v>0</v>
      </c>
      <c r="W431" s="29">
        <v>0</v>
      </c>
      <c r="X431" s="29">
        <f t="shared" si="234"/>
        <v>5749.83</v>
      </c>
      <c r="Y431" s="29">
        <f t="shared" si="261"/>
        <v>0</v>
      </c>
      <c r="Z431" s="29">
        <f t="shared" si="266"/>
        <v>5749.83</v>
      </c>
      <c r="AA431" s="29">
        <f t="shared" si="266"/>
        <v>0</v>
      </c>
      <c r="AB431" s="29">
        <f t="shared" si="266"/>
        <v>0</v>
      </c>
      <c r="AC431" s="31">
        <f t="shared" si="235"/>
        <v>0</v>
      </c>
      <c r="AD431" s="31">
        <f t="shared" si="236"/>
        <v>0</v>
      </c>
      <c r="AE431" s="31">
        <f t="shared" si="237"/>
        <v>0</v>
      </c>
      <c r="AF431" s="31">
        <f t="shared" si="238"/>
        <v>0</v>
      </c>
      <c r="AG431" s="31">
        <f t="shared" si="239"/>
        <v>0</v>
      </c>
      <c r="AH431" s="31">
        <f t="shared" si="240"/>
        <v>0</v>
      </c>
      <c r="AI431" s="31">
        <f t="shared" si="241"/>
        <v>0</v>
      </c>
      <c r="AJ431" s="31">
        <f t="shared" si="242"/>
        <v>0</v>
      </c>
      <c r="AK431" s="31">
        <f t="shared" si="243"/>
        <v>0</v>
      </c>
      <c r="AL431" s="31">
        <f t="shared" si="244"/>
        <v>0</v>
      </c>
      <c r="AM431" s="31">
        <f t="shared" si="245"/>
        <v>0</v>
      </c>
      <c r="AN431" s="31">
        <f t="shared" si="246"/>
        <v>0</v>
      </c>
      <c r="AO431" s="31">
        <f t="shared" si="247"/>
        <v>0</v>
      </c>
      <c r="AP431" s="29">
        <f t="shared" si="268"/>
        <v>0</v>
      </c>
      <c r="AQ431" s="29">
        <f t="shared" si="268"/>
        <v>0</v>
      </c>
      <c r="AR431" s="29">
        <f t="shared" si="268"/>
        <v>0</v>
      </c>
      <c r="AS431" s="29">
        <f t="shared" si="262"/>
        <v>0</v>
      </c>
      <c r="AT431" s="31">
        <f t="shared" si="248"/>
        <v>0</v>
      </c>
      <c r="AU431" s="31">
        <f t="shared" si="249"/>
        <v>0</v>
      </c>
      <c r="AV431" s="31">
        <f t="shared" si="250"/>
        <v>0</v>
      </c>
      <c r="AW431" s="31">
        <f t="shared" si="251"/>
        <v>0</v>
      </c>
      <c r="AX431" s="31">
        <f t="shared" si="252"/>
        <v>0</v>
      </c>
      <c r="AY431" s="31">
        <f t="shared" si="253"/>
        <v>2885.8156398356846</v>
      </c>
      <c r="AZ431" s="31">
        <f t="shared" si="254"/>
        <v>0</v>
      </c>
      <c r="BA431" s="31">
        <f t="shared" si="255"/>
        <v>0</v>
      </c>
      <c r="BB431" s="31">
        <f t="shared" si="256"/>
        <v>0</v>
      </c>
      <c r="BC431" s="31">
        <f t="shared" si="257"/>
        <v>0</v>
      </c>
      <c r="BD431" s="31">
        <f t="shared" si="258"/>
        <v>0</v>
      </c>
      <c r="BE431" s="31">
        <f t="shared" si="259"/>
        <v>0</v>
      </c>
      <c r="BF431" s="31">
        <f t="shared" si="260"/>
        <v>2885.8156398356846</v>
      </c>
      <c r="BG431" s="29">
        <f t="shared" si="267"/>
        <v>0</v>
      </c>
      <c r="BH431" s="29">
        <f t="shared" si="267"/>
        <v>2885.8156398356846</v>
      </c>
      <c r="BI431" s="29">
        <f t="shared" si="267"/>
        <v>0</v>
      </c>
      <c r="BJ431" s="29">
        <f t="shared" si="267"/>
        <v>0</v>
      </c>
    </row>
    <row r="432" spans="1:62">
      <c r="A432" s="25" t="s">
        <v>135</v>
      </c>
      <c r="B432" s="25" t="s">
        <v>86</v>
      </c>
      <c r="C432" s="25" t="s">
        <v>87</v>
      </c>
      <c r="D432" s="25" t="s">
        <v>143</v>
      </c>
      <c r="E432" s="25" t="s">
        <v>47</v>
      </c>
      <c r="F432" s="25" t="s">
        <v>46</v>
      </c>
      <c r="G432" s="25" t="s">
        <v>133</v>
      </c>
      <c r="H432" s="25" t="s">
        <v>133</v>
      </c>
      <c r="I432" s="25">
        <v>2022</v>
      </c>
      <c r="J432" s="102">
        <v>0</v>
      </c>
      <c r="K432" s="102">
        <v>0.72914999999999996</v>
      </c>
      <c r="L432" s="29">
        <v>0</v>
      </c>
      <c r="M432" s="29">
        <v>0</v>
      </c>
      <c r="N432" s="29">
        <v>0</v>
      </c>
      <c r="O432" s="29">
        <v>0</v>
      </c>
      <c r="P432" s="29">
        <v>0</v>
      </c>
      <c r="Q432" s="29">
        <v>0</v>
      </c>
      <c r="R432" s="29">
        <v>106067.26999999999</v>
      </c>
      <c r="S432" s="29">
        <v>661.92</v>
      </c>
      <c r="T432" s="29">
        <v>0</v>
      </c>
      <c r="U432" s="29">
        <v>0</v>
      </c>
      <c r="V432" s="29">
        <v>0</v>
      </c>
      <c r="W432" s="29">
        <v>0</v>
      </c>
      <c r="X432" s="29">
        <f t="shared" si="234"/>
        <v>106729.18999999999</v>
      </c>
      <c r="Y432" s="29">
        <f t="shared" si="261"/>
        <v>0</v>
      </c>
      <c r="Z432" s="29">
        <f t="shared" si="266"/>
        <v>106729.18999999999</v>
      </c>
      <c r="AA432" s="29">
        <f t="shared" si="266"/>
        <v>0</v>
      </c>
      <c r="AB432" s="29">
        <f t="shared" si="266"/>
        <v>0</v>
      </c>
      <c r="AC432" s="31">
        <f t="shared" si="235"/>
        <v>0</v>
      </c>
      <c r="AD432" s="31">
        <f t="shared" si="236"/>
        <v>0</v>
      </c>
      <c r="AE432" s="31">
        <f t="shared" si="237"/>
        <v>0</v>
      </c>
      <c r="AF432" s="31">
        <f t="shared" si="238"/>
        <v>0</v>
      </c>
      <c r="AG432" s="31">
        <f t="shared" si="239"/>
        <v>0</v>
      </c>
      <c r="AH432" s="31">
        <f t="shared" si="240"/>
        <v>0</v>
      </c>
      <c r="AI432" s="31">
        <f t="shared" si="241"/>
        <v>0</v>
      </c>
      <c r="AJ432" s="31">
        <f t="shared" si="242"/>
        <v>0</v>
      </c>
      <c r="AK432" s="31">
        <f t="shared" si="243"/>
        <v>0</v>
      </c>
      <c r="AL432" s="31">
        <f t="shared" si="244"/>
        <v>0</v>
      </c>
      <c r="AM432" s="31">
        <f t="shared" si="245"/>
        <v>0</v>
      </c>
      <c r="AN432" s="31">
        <f t="shared" si="246"/>
        <v>0</v>
      </c>
      <c r="AO432" s="31">
        <f t="shared" si="247"/>
        <v>0</v>
      </c>
      <c r="AP432" s="29">
        <f t="shared" si="268"/>
        <v>0</v>
      </c>
      <c r="AQ432" s="29">
        <f t="shared" si="268"/>
        <v>0</v>
      </c>
      <c r="AR432" s="29">
        <f t="shared" si="268"/>
        <v>0</v>
      </c>
      <c r="AS432" s="29">
        <f t="shared" si="262"/>
        <v>0</v>
      </c>
      <c r="AT432" s="31">
        <f t="shared" si="248"/>
        <v>0</v>
      </c>
      <c r="AU432" s="31">
        <f t="shared" si="249"/>
        <v>0</v>
      </c>
      <c r="AV432" s="31">
        <f t="shared" si="250"/>
        <v>0</v>
      </c>
      <c r="AW432" s="31">
        <f t="shared" si="251"/>
        <v>0</v>
      </c>
      <c r="AX432" s="31">
        <f t="shared" si="252"/>
        <v>0</v>
      </c>
      <c r="AY432" s="31">
        <f t="shared" si="253"/>
        <v>0</v>
      </c>
      <c r="AZ432" s="31">
        <f t="shared" si="254"/>
        <v>77338.949920499988</v>
      </c>
      <c r="BA432" s="31">
        <f t="shared" si="255"/>
        <v>482.63896799999992</v>
      </c>
      <c r="BB432" s="31">
        <f t="shared" si="256"/>
        <v>0</v>
      </c>
      <c r="BC432" s="31">
        <f t="shared" si="257"/>
        <v>0</v>
      </c>
      <c r="BD432" s="31">
        <f t="shared" si="258"/>
        <v>0</v>
      </c>
      <c r="BE432" s="31">
        <f t="shared" si="259"/>
        <v>0</v>
      </c>
      <c r="BF432" s="31">
        <f t="shared" si="260"/>
        <v>77821.588888499988</v>
      </c>
      <c r="BG432" s="29">
        <f t="shared" si="267"/>
        <v>0</v>
      </c>
      <c r="BH432" s="29">
        <f t="shared" si="267"/>
        <v>77821.588888499988</v>
      </c>
      <c r="BI432" s="29">
        <f t="shared" si="267"/>
        <v>0</v>
      </c>
      <c r="BJ432" s="29">
        <f t="shared" si="267"/>
        <v>0</v>
      </c>
    </row>
    <row r="433" spans="1:62">
      <c r="A433" s="25" t="s">
        <v>135</v>
      </c>
      <c r="B433" s="25" t="s">
        <v>91</v>
      </c>
      <c r="C433" s="25" t="s">
        <v>91</v>
      </c>
      <c r="D433" s="25" t="s">
        <v>152</v>
      </c>
      <c r="E433" s="25" t="s">
        <v>47</v>
      </c>
      <c r="F433" s="25" t="s">
        <v>49</v>
      </c>
      <c r="G433" s="25" t="s">
        <v>62</v>
      </c>
      <c r="H433" s="25" t="s">
        <v>62</v>
      </c>
      <c r="I433" s="25">
        <v>2022</v>
      </c>
      <c r="J433" s="102">
        <v>0</v>
      </c>
      <c r="K433" s="102">
        <v>0</v>
      </c>
      <c r="L433" s="29">
        <v>48.16</v>
      </c>
      <c r="M433" s="29">
        <v>1811.25</v>
      </c>
      <c r="N433" s="29">
        <v>0</v>
      </c>
      <c r="O433" s="29">
        <v>1317.21</v>
      </c>
      <c r="P433" s="29">
        <v>2820.53</v>
      </c>
      <c r="Q433" s="29">
        <v>7013.19</v>
      </c>
      <c r="R433" s="29">
        <v>0</v>
      </c>
      <c r="S433" s="29">
        <v>7580</v>
      </c>
      <c r="T433" s="29">
        <v>236.8</v>
      </c>
      <c r="U433" s="29">
        <v>923.96</v>
      </c>
      <c r="V433" s="29">
        <v>366.38</v>
      </c>
      <c r="W433" s="29">
        <v>3017.33</v>
      </c>
      <c r="X433" s="29">
        <f t="shared" si="234"/>
        <v>25134.809999999998</v>
      </c>
      <c r="Y433" s="29">
        <f t="shared" si="261"/>
        <v>0</v>
      </c>
      <c r="Z433" s="29">
        <f t="shared" si="266"/>
        <v>25134.809999999998</v>
      </c>
      <c r="AA433" s="29">
        <f t="shared" si="266"/>
        <v>0</v>
      </c>
      <c r="AB433" s="29">
        <f t="shared" si="266"/>
        <v>0</v>
      </c>
      <c r="AC433" s="31">
        <f t="shared" si="235"/>
        <v>0</v>
      </c>
      <c r="AD433" s="31">
        <f t="shared" si="236"/>
        <v>0</v>
      </c>
      <c r="AE433" s="31">
        <f t="shared" si="237"/>
        <v>0</v>
      </c>
      <c r="AF433" s="31">
        <f t="shared" si="238"/>
        <v>0</v>
      </c>
      <c r="AG433" s="31">
        <f t="shared" si="239"/>
        <v>0</v>
      </c>
      <c r="AH433" s="31">
        <f t="shared" si="240"/>
        <v>0</v>
      </c>
      <c r="AI433" s="31">
        <f t="shared" si="241"/>
        <v>0</v>
      </c>
      <c r="AJ433" s="31">
        <f t="shared" si="242"/>
        <v>0</v>
      </c>
      <c r="AK433" s="31">
        <f t="shared" si="243"/>
        <v>0</v>
      </c>
      <c r="AL433" s="31">
        <f t="shared" si="244"/>
        <v>0</v>
      </c>
      <c r="AM433" s="31">
        <f t="shared" si="245"/>
        <v>0</v>
      </c>
      <c r="AN433" s="31">
        <f t="shared" si="246"/>
        <v>0</v>
      </c>
      <c r="AO433" s="31">
        <f t="shared" si="247"/>
        <v>0</v>
      </c>
      <c r="AP433" s="29">
        <f t="shared" si="268"/>
        <v>0</v>
      </c>
      <c r="AQ433" s="29">
        <f t="shared" si="268"/>
        <v>0</v>
      </c>
      <c r="AR433" s="29">
        <f t="shared" si="268"/>
        <v>0</v>
      </c>
      <c r="AS433" s="29">
        <f t="shared" si="262"/>
        <v>0</v>
      </c>
      <c r="AT433" s="31">
        <f t="shared" si="248"/>
        <v>0</v>
      </c>
      <c r="AU433" s="31">
        <f t="shared" si="249"/>
        <v>0</v>
      </c>
      <c r="AV433" s="31">
        <f t="shared" si="250"/>
        <v>0</v>
      </c>
      <c r="AW433" s="31">
        <f t="shared" si="251"/>
        <v>0</v>
      </c>
      <c r="AX433" s="31">
        <f t="shared" si="252"/>
        <v>0</v>
      </c>
      <c r="AY433" s="31">
        <f t="shared" si="253"/>
        <v>0</v>
      </c>
      <c r="AZ433" s="31">
        <f t="shared" si="254"/>
        <v>0</v>
      </c>
      <c r="BA433" s="31">
        <f t="shared" si="255"/>
        <v>0</v>
      </c>
      <c r="BB433" s="31">
        <f t="shared" si="256"/>
        <v>0</v>
      </c>
      <c r="BC433" s="31">
        <f t="shared" si="257"/>
        <v>0</v>
      </c>
      <c r="BD433" s="31">
        <f t="shared" si="258"/>
        <v>0</v>
      </c>
      <c r="BE433" s="31">
        <f t="shared" si="259"/>
        <v>0</v>
      </c>
      <c r="BF433" s="31">
        <f t="shared" si="260"/>
        <v>0</v>
      </c>
      <c r="BG433" s="29">
        <f t="shared" si="267"/>
        <v>0</v>
      </c>
      <c r="BH433" s="29">
        <f t="shared" si="267"/>
        <v>0</v>
      </c>
      <c r="BI433" s="29">
        <f t="shared" si="267"/>
        <v>0</v>
      </c>
      <c r="BJ433" s="29">
        <f t="shared" si="267"/>
        <v>0</v>
      </c>
    </row>
    <row r="434" spans="1:62">
      <c r="A434" s="25" t="s">
        <v>135</v>
      </c>
      <c r="B434" s="25" t="s">
        <v>91</v>
      </c>
      <c r="C434" s="25" t="s">
        <v>91</v>
      </c>
      <c r="D434" s="25" t="s">
        <v>152</v>
      </c>
      <c r="E434" s="25" t="s">
        <v>47</v>
      </c>
      <c r="F434" s="25" t="s">
        <v>43</v>
      </c>
      <c r="G434" s="25" t="s">
        <v>62</v>
      </c>
      <c r="H434" s="25" t="s">
        <v>62</v>
      </c>
      <c r="I434" s="25">
        <v>2022</v>
      </c>
      <c r="J434" s="102">
        <v>0</v>
      </c>
      <c r="K434" s="102">
        <v>1</v>
      </c>
      <c r="L434" s="29">
        <v>7348.69</v>
      </c>
      <c r="M434" s="29">
        <v>4417.08</v>
      </c>
      <c r="N434" s="29">
        <v>244.4</v>
      </c>
      <c r="O434" s="29">
        <v>95.77</v>
      </c>
      <c r="P434" s="29">
        <v>12750.4</v>
      </c>
      <c r="Q434" s="29">
        <v>1489.91</v>
      </c>
      <c r="R434" s="29">
        <v>0</v>
      </c>
      <c r="S434" s="29">
        <v>2959.49</v>
      </c>
      <c r="T434" s="29">
        <v>8556.08</v>
      </c>
      <c r="U434" s="29">
        <v>1889.38</v>
      </c>
      <c r="V434" s="29">
        <v>1874.5</v>
      </c>
      <c r="W434" s="29">
        <v>9680.7999999999993</v>
      </c>
      <c r="X434" s="29">
        <f t="shared" si="234"/>
        <v>51306.5</v>
      </c>
      <c r="Y434" s="29">
        <f t="shared" si="261"/>
        <v>0</v>
      </c>
      <c r="Z434" s="29">
        <f t="shared" si="266"/>
        <v>51306.5</v>
      </c>
      <c r="AA434" s="29">
        <f t="shared" si="266"/>
        <v>0</v>
      </c>
      <c r="AB434" s="29">
        <f t="shared" si="266"/>
        <v>0</v>
      </c>
      <c r="AC434" s="31">
        <f t="shared" si="235"/>
        <v>0</v>
      </c>
      <c r="AD434" s="31">
        <f t="shared" si="236"/>
        <v>0</v>
      </c>
      <c r="AE434" s="31">
        <f t="shared" si="237"/>
        <v>0</v>
      </c>
      <c r="AF434" s="31">
        <f t="shared" si="238"/>
        <v>0</v>
      </c>
      <c r="AG434" s="31">
        <f t="shared" si="239"/>
        <v>0</v>
      </c>
      <c r="AH434" s="31">
        <f t="shared" si="240"/>
        <v>0</v>
      </c>
      <c r="AI434" s="31">
        <f t="shared" si="241"/>
        <v>0</v>
      </c>
      <c r="AJ434" s="31">
        <f t="shared" si="242"/>
        <v>0</v>
      </c>
      <c r="AK434" s="31">
        <f t="shared" si="243"/>
        <v>0</v>
      </c>
      <c r="AL434" s="31">
        <f t="shared" si="244"/>
        <v>0</v>
      </c>
      <c r="AM434" s="31">
        <f t="shared" si="245"/>
        <v>0</v>
      </c>
      <c r="AN434" s="31">
        <f t="shared" si="246"/>
        <v>0</v>
      </c>
      <c r="AO434" s="31">
        <f t="shared" si="247"/>
        <v>0</v>
      </c>
      <c r="AP434" s="29">
        <f t="shared" si="268"/>
        <v>0</v>
      </c>
      <c r="AQ434" s="29">
        <f t="shared" si="268"/>
        <v>0</v>
      </c>
      <c r="AR434" s="29">
        <f t="shared" si="268"/>
        <v>0</v>
      </c>
      <c r="AS434" s="29">
        <f t="shared" si="262"/>
        <v>0</v>
      </c>
      <c r="AT434" s="31">
        <f t="shared" si="248"/>
        <v>7348.69</v>
      </c>
      <c r="AU434" s="31">
        <f t="shared" si="249"/>
        <v>4417.08</v>
      </c>
      <c r="AV434" s="31">
        <f t="shared" si="250"/>
        <v>244.4</v>
      </c>
      <c r="AW434" s="31">
        <f t="shared" si="251"/>
        <v>95.77</v>
      </c>
      <c r="AX434" s="31">
        <f t="shared" si="252"/>
        <v>12750.4</v>
      </c>
      <c r="AY434" s="31">
        <f t="shared" si="253"/>
        <v>1489.91</v>
      </c>
      <c r="AZ434" s="31">
        <f t="shared" si="254"/>
        <v>0</v>
      </c>
      <c r="BA434" s="31">
        <f t="shared" si="255"/>
        <v>2959.49</v>
      </c>
      <c r="BB434" s="31">
        <f t="shared" si="256"/>
        <v>8556.08</v>
      </c>
      <c r="BC434" s="31">
        <f t="shared" si="257"/>
        <v>1889.38</v>
      </c>
      <c r="BD434" s="31">
        <f t="shared" si="258"/>
        <v>1874.5</v>
      </c>
      <c r="BE434" s="31">
        <f t="shared" si="259"/>
        <v>9680.7999999999993</v>
      </c>
      <c r="BF434" s="31">
        <f t="shared" si="260"/>
        <v>51306.5</v>
      </c>
      <c r="BG434" s="29">
        <f t="shared" si="267"/>
        <v>0</v>
      </c>
      <c r="BH434" s="29">
        <f t="shared" si="267"/>
        <v>51306.5</v>
      </c>
      <c r="BI434" s="29">
        <f t="shared" si="267"/>
        <v>0</v>
      </c>
      <c r="BJ434" s="29">
        <f t="shared" si="267"/>
        <v>0</v>
      </c>
    </row>
    <row r="435" spans="1:62">
      <c r="A435" s="25" t="s">
        <v>135</v>
      </c>
      <c r="B435" s="25" t="s">
        <v>91</v>
      </c>
      <c r="C435" s="25" t="s">
        <v>91</v>
      </c>
      <c r="D435" s="25" t="s">
        <v>152</v>
      </c>
      <c r="E435" s="25" t="s">
        <v>47</v>
      </c>
      <c r="F435" s="25" t="s">
        <v>48</v>
      </c>
      <c r="G435" s="25" t="s">
        <v>62</v>
      </c>
      <c r="H435" s="25" t="s">
        <v>62</v>
      </c>
      <c r="I435" s="25">
        <v>2022</v>
      </c>
      <c r="J435" s="102">
        <v>0</v>
      </c>
      <c r="K435" s="102">
        <v>0</v>
      </c>
      <c r="L435" s="29">
        <v>469.68</v>
      </c>
      <c r="M435" s="29">
        <v>431.4</v>
      </c>
      <c r="N435" s="29">
        <v>303.52</v>
      </c>
      <c r="O435" s="29">
        <v>1959.71</v>
      </c>
      <c r="P435" s="29">
        <v>4482.51</v>
      </c>
      <c r="Q435" s="29">
        <v>6944.37</v>
      </c>
      <c r="R435" s="29">
        <v>107749.04</v>
      </c>
      <c r="S435" s="29">
        <v>73019.27</v>
      </c>
      <c r="T435" s="29">
        <v>8021.45</v>
      </c>
      <c r="U435" s="29">
        <v>23450.57</v>
      </c>
      <c r="V435" s="29">
        <v>23404.789999999997</v>
      </c>
      <c r="W435" s="29">
        <v>26843.72</v>
      </c>
      <c r="X435" s="29">
        <f t="shared" si="234"/>
        <v>277080.03000000003</v>
      </c>
      <c r="Y435" s="29">
        <f t="shared" si="261"/>
        <v>0</v>
      </c>
      <c r="Z435" s="29">
        <f t="shared" si="266"/>
        <v>277080.03000000003</v>
      </c>
      <c r="AA435" s="29">
        <f t="shared" si="266"/>
        <v>0</v>
      </c>
      <c r="AB435" s="29">
        <f t="shared" si="266"/>
        <v>0</v>
      </c>
      <c r="AC435" s="31">
        <f t="shared" si="235"/>
        <v>0</v>
      </c>
      <c r="AD435" s="31">
        <f t="shared" si="236"/>
        <v>0</v>
      </c>
      <c r="AE435" s="31">
        <f t="shared" si="237"/>
        <v>0</v>
      </c>
      <c r="AF435" s="31">
        <f t="shared" si="238"/>
        <v>0</v>
      </c>
      <c r="AG435" s="31">
        <f t="shared" si="239"/>
        <v>0</v>
      </c>
      <c r="AH435" s="31">
        <f t="shared" si="240"/>
        <v>0</v>
      </c>
      <c r="AI435" s="31">
        <f t="shared" si="241"/>
        <v>0</v>
      </c>
      <c r="AJ435" s="31">
        <f t="shared" si="242"/>
        <v>0</v>
      </c>
      <c r="AK435" s="31">
        <f t="shared" si="243"/>
        <v>0</v>
      </c>
      <c r="AL435" s="31">
        <f t="shared" si="244"/>
        <v>0</v>
      </c>
      <c r="AM435" s="31">
        <f t="shared" si="245"/>
        <v>0</v>
      </c>
      <c r="AN435" s="31">
        <f t="shared" si="246"/>
        <v>0</v>
      </c>
      <c r="AO435" s="31">
        <f t="shared" si="247"/>
        <v>0</v>
      </c>
      <c r="AP435" s="29">
        <f t="shared" si="268"/>
        <v>0</v>
      </c>
      <c r="AQ435" s="29">
        <f t="shared" si="268"/>
        <v>0</v>
      </c>
      <c r="AR435" s="29">
        <f t="shared" si="268"/>
        <v>0</v>
      </c>
      <c r="AS435" s="29">
        <f t="shared" si="262"/>
        <v>0</v>
      </c>
      <c r="AT435" s="31">
        <f t="shared" si="248"/>
        <v>0</v>
      </c>
      <c r="AU435" s="31">
        <f t="shared" si="249"/>
        <v>0</v>
      </c>
      <c r="AV435" s="31">
        <f t="shared" si="250"/>
        <v>0</v>
      </c>
      <c r="AW435" s="31">
        <f t="shared" si="251"/>
        <v>0</v>
      </c>
      <c r="AX435" s="31">
        <f t="shared" si="252"/>
        <v>0</v>
      </c>
      <c r="AY435" s="31">
        <f t="shared" si="253"/>
        <v>0</v>
      </c>
      <c r="AZ435" s="31">
        <f t="shared" si="254"/>
        <v>0</v>
      </c>
      <c r="BA435" s="31">
        <f t="shared" si="255"/>
        <v>0</v>
      </c>
      <c r="BB435" s="31">
        <f t="shared" si="256"/>
        <v>0</v>
      </c>
      <c r="BC435" s="31">
        <f t="shared" si="257"/>
        <v>0</v>
      </c>
      <c r="BD435" s="31">
        <f t="shared" si="258"/>
        <v>0</v>
      </c>
      <c r="BE435" s="31">
        <f t="shared" si="259"/>
        <v>0</v>
      </c>
      <c r="BF435" s="31">
        <f t="shared" si="260"/>
        <v>0</v>
      </c>
      <c r="BG435" s="29">
        <f t="shared" si="267"/>
        <v>0</v>
      </c>
      <c r="BH435" s="29">
        <f t="shared" si="267"/>
        <v>0</v>
      </c>
      <c r="BI435" s="29">
        <f t="shared" si="267"/>
        <v>0</v>
      </c>
      <c r="BJ435" s="29">
        <f t="shared" si="267"/>
        <v>0</v>
      </c>
    </row>
    <row r="436" spans="1:62">
      <c r="A436" s="25" t="s">
        <v>135</v>
      </c>
      <c r="B436" s="25" t="s">
        <v>91</v>
      </c>
      <c r="C436" s="25" t="s">
        <v>91</v>
      </c>
      <c r="D436" s="25" t="s">
        <v>153</v>
      </c>
      <c r="E436" s="25" t="s">
        <v>47</v>
      </c>
      <c r="F436" s="25" t="s">
        <v>49</v>
      </c>
      <c r="G436" s="25" t="s">
        <v>62</v>
      </c>
      <c r="H436" s="25" t="s">
        <v>62</v>
      </c>
      <c r="I436" s="25">
        <v>2022</v>
      </c>
      <c r="J436" s="102">
        <v>0</v>
      </c>
      <c r="K436" s="102">
        <v>0</v>
      </c>
      <c r="L436" s="29">
        <v>26853.91</v>
      </c>
      <c r="M436" s="29">
        <v>72974.789999999994</v>
      </c>
      <c r="N436" s="29">
        <v>40698.540000000008</v>
      </c>
      <c r="O436" s="29">
        <v>39709.300000000003</v>
      </c>
      <c r="P436" s="29">
        <v>20283.670000000002</v>
      </c>
      <c r="Q436" s="29">
        <v>8780.86</v>
      </c>
      <c r="R436" s="29">
        <v>14429.3</v>
      </c>
      <c r="S436" s="29">
        <v>8443.25</v>
      </c>
      <c r="T436" s="29">
        <v>14997.439999999999</v>
      </c>
      <c r="U436" s="29">
        <v>11369.060000000001</v>
      </c>
      <c r="V436" s="29">
        <v>13601.359999999999</v>
      </c>
      <c r="W436" s="29">
        <v>11228.73</v>
      </c>
      <c r="X436" s="29">
        <f t="shared" si="234"/>
        <v>283370.20999999996</v>
      </c>
      <c r="Y436" s="29">
        <f t="shared" si="261"/>
        <v>0</v>
      </c>
      <c r="Z436" s="29">
        <f t="shared" si="266"/>
        <v>283370.20999999996</v>
      </c>
      <c r="AA436" s="29">
        <f t="shared" si="266"/>
        <v>0</v>
      </c>
      <c r="AB436" s="29">
        <f t="shared" si="266"/>
        <v>0</v>
      </c>
      <c r="AC436" s="31">
        <f t="shared" si="235"/>
        <v>0</v>
      </c>
      <c r="AD436" s="31">
        <f t="shared" si="236"/>
        <v>0</v>
      </c>
      <c r="AE436" s="31">
        <f t="shared" si="237"/>
        <v>0</v>
      </c>
      <c r="AF436" s="31">
        <f t="shared" si="238"/>
        <v>0</v>
      </c>
      <c r="AG436" s="31">
        <f t="shared" si="239"/>
        <v>0</v>
      </c>
      <c r="AH436" s="31">
        <f t="shared" si="240"/>
        <v>0</v>
      </c>
      <c r="AI436" s="31">
        <f t="shared" si="241"/>
        <v>0</v>
      </c>
      <c r="AJ436" s="31">
        <f t="shared" si="242"/>
        <v>0</v>
      </c>
      <c r="AK436" s="31">
        <f t="shared" si="243"/>
        <v>0</v>
      </c>
      <c r="AL436" s="31">
        <f t="shared" si="244"/>
        <v>0</v>
      </c>
      <c r="AM436" s="31">
        <f t="shared" si="245"/>
        <v>0</v>
      </c>
      <c r="AN436" s="31">
        <f t="shared" si="246"/>
        <v>0</v>
      </c>
      <c r="AO436" s="31">
        <f t="shared" si="247"/>
        <v>0</v>
      </c>
      <c r="AP436" s="29">
        <f t="shared" si="268"/>
        <v>0</v>
      </c>
      <c r="AQ436" s="29">
        <f t="shared" si="268"/>
        <v>0</v>
      </c>
      <c r="AR436" s="29">
        <f t="shared" si="268"/>
        <v>0</v>
      </c>
      <c r="AS436" s="29">
        <f t="shared" si="262"/>
        <v>0</v>
      </c>
      <c r="AT436" s="31">
        <f t="shared" si="248"/>
        <v>0</v>
      </c>
      <c r="AU436" s="31">
        <f t="shared" si="249"/>
        <v>0</v>
      </c>
      <c r="AV436" s="31">
        <f t="shared" si="250"/>
        <v>0</v>
      </c>
      <c r="AW436" s="31">
        <f t="shared" si="251"/>
        <v>0</v>
      </c>
      <c r="AX436" s="31">
        <f t="shared" si="252"/>
        <v>0</v>
      </c>
      <c r="AY436" s="31">
        <f t="shared" si="253"/>
        <v>0</v>
      </c>
      <c r="AZ436" s="31">
        <f t="shared" si="254"/>
        <v>0</v>
      </c>
      <c r="BA436" s="31">
        <f t="shared" si="255"/>
        <v>0</v>
      </c>
      <c r="BB436" s="31">
        <f t="shared" si="256"/>
        <v>0</v>
      </c>
      <c r="BC436" s="31">
        <f t="shared" si="257"/>
        <v>0</v>
      </c>
      <c r="BD436" s="31">
        <f t="shared" si="258"/>
        <v>0</v>
      </c>
      <c r="BE436" s="31">
        <f t="shared" si="259"/>
        <v>0</v>
      </c>
      <c r="BF436" s="31">
        <f t="shared" si="260"/>
        <v>0</v>
      </c>
      <c r="BG436" s="29">
        <f t="shared" si="267"/>
        <v>0</v>
      </c>
      <c r="BH436" s="29">
        <f t="shared" si="267"/>
        <v>0</v>
      </c>
      <c r="BI436" s="29">
        <f t="shared" si="267"/>
        <v>0</v>
      </c>
      <c r="BJ436" s="29">
        <f t="shared" si="267"/>
        <v>0</v>
      </c>
    </row>
    <row r="437" spans="1:62">
      <c r="A437" s="25" t="s">
        <v>135</v>
      </c>
      <c r="B437" s="25" t="s">
        <v>91</v>
      </c>
      <c r="C437" s="25" t="s">
        <v>91</v>
      </c>
      <c r="D437" s="25" t="s">
        <v>153</v>
      </c>
      <c r="E437" s="25" t="s">
        <v>47</v>
      </c>
      <c r="F437" s="25" t="s">
        <v>48</v>
      </c>
      <c r="G437" s="25" t="s">
        <v>62</v>
      </c>
      <c r="H437" s="25" t="s">
        <v>62</v>
      </c>
      <c r="I437" s="25">
        <v>2022</v>
      </c>
      <c r="J437" s="102">
        <v>0</v>
      </c>
      <c r="K437" s="102">
        <v>0</v>
      </c>
      <c r="L437" s="29">
        <v>55620.159999999996</v>
      </c>
      <c r="M437" s="29">
        <v>84710.319999999992</v>
      </c>
      <c r="N437" s="29">
        <v>148444.74000000002</v>
      </c>
      <c r="O437" s="29">
        <v>49309.520000000004</v>
      </c>
      <c r="P437" s="29">
        <v>31518.679999999997</v>
      </c>
      <c r="Q437" s="29">
        <v>27759.18</v>
      </c>
      <c r="R437" s="29">
        <v>35721.120000000003</v>
      </c>
      <c r="S437" s="29">
        <v>40996.209999999992</v>
      </c>
      <c r="T437" s="29">
        <v>126052.72</v>
      </c>
      <c r="U437" s="29">
        <v>22112.28</v>
      </c>
      <c r="V437" s="29">
        <v>17493.98</v>
      </c>
      <c r="W437" s="29">
        <v>24844.48</v>
      </c>
      <c r="X437" s="29">
        <f t="shared" si="234"/>
        <v>664583.3899999999</v>
      </c>
      <c r="Y437" s="29">
        <f t="shared" si="261"/>
        <v>0</v>
      </c>
      <c r="Z437" s="29">
        <f t="shared" si="266"/>
        <v>664583.3899999999</v>
      </c>
      <c r="AA437" s="29">
        <f t="shared" si="266"/>
        <v>0</v>
      </c>
      <c r="AB437" s="29">
        <f t="shared" si="266"/>
        <v>0</v>
      </c>
      <c r="AC437" s="31">
        <f t="shared" si="235"/>
        <v>0</v>
      </c>
      <c r="AD437" s="31">
        <f t="shared" si="236"/>
        <v>0</v>
      </c>
      <c r="AE437" s="31">
        <f t="shared" si="237"/>
        <v>0</v>
      </c>
      <c r="AF437" s="31">
        <f t="shared" si="238"/>
        <v>0</v>
      </c>
      <c r="AG437" s="31">
        <f t="shared" si="239"/>
        <v>0</v>
      </c>
      <c r="AH437" s="31">
        <f t="shared" si="240"/>
        <v>0</v>
      </c>
      <c r="AI437" s="31">
        <f t="shared" si="241"/>
        <v>0</v>
      </c>
      <c r="AJ437" s="31">
        <f t="shared" si="242"/>
        <v>0</v>
      </c>
      <c r="AK437" s="31">
        <f t="shared" si="243"/>
        <v>0</v>
      </c>
      <c r="AL437" s="31">
        <f t="shared" si="244"/>
        <v>0</v>
      </c>
      <c r="AM437" s="31">
        <f t="shared" si="245"/>
        <v>0</v>
      </c>
      <c r="AN437" s="31">
        <f t="shared" si="246"/>
        <v>0</v>
      </c>
      <c r="AO437" s="31">
        <f t="shared" si="247"/>
        <v>0</v>
      </c>
      <c r="AP437" s="29">
        <f t="shared" si="268"/>
        <v>0</v>
      </c>
      <c r="AQ437" s="29">
        <f t="shared" si="268"/>
        <v>0</v>
      </c>
      <c r="AR437" s="29">
        <f t="shared" si="268"/>
        <v>0</v>
      </c>
      <c r="AS437" s="29">
        <f t="shared" si="262"/>
        <v>0</v>
      </c>
      <c r="AT437" s="31">
        <f t="shared" si="248"/>
        <v>0</v>
      </c>
      <c r="AU437" s="31">
        <f t="shared" si="249"/>
        <v>0</v>
      </c>
      <c r="AV437" s="31">
        <f t="shared" si="250"/>
        <v>0</v>
      </c>
      <c r="AW437" s="31">
        <f t="shared" si="251"/>
        <v>0</v>
      </c>
      <c r="AX437" s="31">
        <f t="shared" si="252"/>
        <v>0</v>
      </c>
      <c r="AY437" s="31">
        <f t="shared" si="253"/>
        <v>0</v>
      </c>
      <c r="AZ437" s="31">
        <f t="shared" si="254"/>
        <v>0</v>
      </c>
      <c r="BA437" s="31">
        <f t="shared" si="255"/>
        <v>0</v>
      </c>
      <c r="BB437" s="31">
        <f t="shared" si="256"/>
        <v>0</v>
      </c>
      <c r="BC437" s="31">
        <f t="shared" si="257"/>
        <v>0</v>
      </c>
      <c r="BD437" s="31">
        <f t="shared" si="258"/>
        <v>0</v>
      </c>
      <c r="BE437" s="31">
        <f t="shared" si="259"/>
        <v>0</v>
      </c>
      <c r="BF437" s="31">
        <f t="shared" si="260"/>
        <v>0</v>
      </c>
      <c r="BG437" s="29">
        <f t="shared" si="267"/>
        <v>0</v>
      </c>
      <c r="BH437" s="29">
        <f t="shared" si="267"/>
        <v>0</v>
      </c>
      <c r="BI437" s="29">
        <f t="shared" si="267"/>
        <v>0</v>
      </c>
      <c r="BJ437" s="29">
        <f t="shared" si="267"/>
        <v>0</v>
      </c>
    </row>
    <row r="438" spans="1:62">
      <c r="A438" s="25" t="s">
        <v>135</v>
      </c>
      <c r="B438" s="25" t="s">
        <v>91</v>
      </c>
      <c r="C438" s="25" t="s">
        <v>91</v>
      </c>
      <c r="D438" s="25" t="s">
        <v>153</v>
      </c>
      <c r="E438" s="25" t="s">
        <v>47</v>
      </c>
      <c r="F438" s="25" t="s">
        <v>43</v>
      </c>
      <c r="G438" s="25" t="s">
        <v>62</v>
      </c>
      <c r="H438" s="25" t="s">
        <v>62</v>
      </c>
      <c r="I438" s="25">
        <v>2022</v>
      </c>
      <c r="J438" s="102">
        <v>0</v>
      </c>
      <c r="K438" s="102">
        <v>1</v>
      </c>
      <c r="L438" s="29">
        <v>157351.74000000002</v>
      </c>
      <c r="M438" s="29">
        <v>162505.69999999995</v>
      </c>
      <c r="N438" s="29">
        <v>115746.55999999998</v>
      </c>
      <c r="O438" s="29">
        <v>78413.7</v>
      </c>
      <c r="P438" s="29">
        <v>36970.230000000003</v>
      </c>
      <c r="Q438" s="29">
        <v>19100.64</v>
      </c>
      <c r="R438" s="29">
        <v>17616.100000000002</v>
      </c>
      <c r="S438" s="29">
        <v>20412.230000000003</v>
      </c>
      <c r="T438" s="29">
        <v>32344.700000000008</v>
      </c>
      <c r="U438" s="29">
        <v>29803.21</v>
      </c>
      <c r="V438" s="29">
        <v>18516.79</v>
      </c>
      <c r="W438" s="29">
        <v>20797.57</v>
      </c>
      <c r="X438" s="29">
        <f t="shared" si="234"/>
        <v>709579.16999999981</v>
      </c>
      <c r="Y438" s="29">
        <f t="shared" si="261"/>
        <v>0</v>
      </c>
      <c r="Z438" s="29">
        <f t="shared" si="266"/>
        <v>709579.16999999981</v>
      </c>
      <c r="AA438" s="29">
        <f t="shared" si="266"/>
        <v>0</v>
      </c>
      <c r="AB438" s="29">
        <f t="shared" si="266"/>
        <v>0</v>
      </c>
      <c r="AC438" s="31">
        <f t="shared" si="235"/>
        <v>0</v>
      </c>
      <c r="AD438" s="31">
        <f t="shared" si="236"/>
        <v>0</v>
      </c>
      <c r="AE438" s="31">
        <f t="shared" si="237"/>
        <v>0</v>
      </c>
      <c r="AF438" s="31">
        <f t="shared" si="238"/>
        <v>0</v>
      </c>
      <c r="AG438" s="31">
        <f t="shared" si="239"/>
        <v>0</v>
      </c>
      <c r="AH438" s="31">
        <f t="shared" si="240"/>
        <v>0</v>
      </c>
      <c r="AI438" s="31">
        <f t="shared" si="241"/>
        <v>0</v>
      </c>
      <c r="AJ438" s="31">
        <f t="shared" si="242"/>
        <v>0</v>
      </c>
      <c r="AK438" s="31">
        <f t="shared" si="243"/>
        <v>0</v>
      </c>
      <c r="AL438" s="31">
        <f t="shared" si="244"/>
        <v>0</v>
      </c>
      <c r="AM438" s="31">
        <f t="shared" si="245"/>
        <v>0</v>
      </c>
      <c r="AN438" s="31">
        <f t="shared" si="246"/>
        <v>0</v>
      </c>
      <c r="AO438" s="31">
        <f t="shared" si="247"/>
        <v>0</v>
      </c>
      <c r="AP438" s="29">
        <f t="shared" si="268"/>
        <v>0</v>
      </c>
      <c r="AQ438" s="29">
        <f t="shared" si="268"/>
        <v>0</v>
      </c>
      <c r="AR438" s="29">
        <f t="shared" si="268"/>
        <v>0</v>
      </c>
      <c r="AS438" s="29">
        <f t="shared" si="262"/>
        <v>0</v>
      </c>
      <c r="AT438" s="31">
        <f t="shared" si="248"/>
        <v>157351.74000000002</v>
      </c>
      <c r="AU438" s="31">
        <f t="shared" si="249"/>
        <v>162505.69999999995</v>
      </c>
      <c r="AV438" s="31">
        <f t="shared" si="250"/>
        <v>115746.55999999998</v>
      </c>
      <c r="AW438" s="31">
        <f t="shared" si="251"/>
        <v>78413.7</v>
      </c>
      <c r="AX438" s="31">
        <f t="shared" si="252"/>
        <v>36970.230000000003</v>
      </c>
      <c r="AY438" s="31">
        <f t="shared" si="253"/>
        <v>19100.64</v>
      </c>
      <c r="AZ438" s="31">
        <f t="shared" si="254"/>
        <v>17616.100000000002</v>
      </c>
      <c r="BA438" s="31">
        <f t="shared" si="255"/>
        <v>20412.230000000003</v>
      </c>
      <c r="BB438" s="31">
        <f t="shared" si="256"/>
        <v>32344.700000000008</v>
      </c>
      <c r="BC438" s="31">
        <f t="shared" si="257"/>
        <v>29803.21</v>
      </c>
      <c r="BD438" s="31">
        <f t="shared" si="258"/>
        <v>18516.79</v>
      </c>
      <c r="BE438" s="31">
        <f t="shared" si="259"/>
        <v>20797.57</v>
      </c>
      <c r="BF438" s="31">
        <f t="shared" si="260"/>
        <v>709579.16999999981</v>
      </c>
      <c r="BG438" s="29">
        <f t="shared" si="267"/>
        <v>0</v>
      </c>
      <c r="BH438" s="29">
        <f t="shared" si="267"/>
        <v>709579.16999999981</v>
      </c>
      <c r="BI438" s="29">
        <f t="shared" si="267"/>
        <v>0</v>
      </c>
      <c r="BJ438" s="29">
        <f t="shared" si="267"/>
        <v>0</v>
      </c>
    </row>
    <row r="439" spans="1:62">
      <c r="A439" s="25" t="s">
        <v>135</v>
      </c>
      <c r="B439" s="25" t="s">
        <v>95</v>
      </c>
      <c r="C439" s="25" t="s">
        <v>102</v>
      </c>
      <c r="D439" s="25" t="s">
        <v>170</v>
      </c>
      <c r="E439" s="25" t="s">
        <v>47</v>
      </c>
      <c r="F439" s="25" t="s">
        <v>48</v>
      </c>
      <c r="G439" s="25" t="s">
        <v>62</v>
      </c>
      <c r="H439" s="25" t="s">
        <v>62</v>
      </c>
      <c r="I439" s="25">
        <v>2022</v>
      </c>
      <c r="J439" s="102">
        <v>0</v>
      </c>
      <c r="K439" s="102">
        <v>0</v>
      </c>
      <c r="L439" s="29">
        <v>36.28</v>
      </c>
      <c r="M439" s="29">
        <v>0</v>
      </c>
      <c r="N439" s="29">
        <v>-6917.97</v>
      </c>
      <c r="O439" s="29">
        <v>0</v>
      </c>
      <c r="P439" s="29">
        <v>0</v>
      </c>
      <c r="Q439" s="29">
        <v>1972.98</v>
      </c>
      <c r="R439" s="29">
        <v>6807.29</v>
      </c>
      <c r="S439" s="29">
        <v>19974.27</v>
      </c>
      <c r="T439" s="29">
        <v>76279.12</v>
      </c>
      <c r="U439" s="29">
        <v>338.56</v>
      </c>
      <c r="V439" s="29">
        <v>33427.83</v>
      </c>
      <c r="W439" s="29">
        <v>6509.43</v>
      </c>
      <c r="X439" s="29">
        <f t="shared" si="234"/>
        <v>138427.78999999998</v>
      </c>
      <c r="Y439" s="29">
        <f t="shared" si="261"/>
        <v>0</v>
      </c>
      <c r="Z439" s="29">
        <f t="shared" si="266"/>
        <v>138427.78999999998</v>
      </c>
      <c r="AA439" s="29">
        <f t="shared" si="266"/>
        <v>0</v>
      </c>
      <c r="AB439" s="29">
        <f t="shared" si="266"/>
        <v>0</v>
      </c>
      <c r="AC439" s="31">
        <f t="shared" si="235"/>
        <v>0</v>
      </c>
      <c r="AD439" s="31">
        <f t="shared" si="236"/>
        <v>0</v>
      </c>
      <c r="AE439" s="31">
        <f t="shared" si="237"/>
        <v>0</v>
      </c>
      <c r="AF439" s="31">
        <f t="shared" si="238"/>
        <v>0</v>
      </c>
      <c r="AG439" s="31">
        <f t="shared" si="239"/>
        <v>0</v>
      </c>
      <c r="AH439" s="31">
        <f t="shared" si="240"/>
        <v>0</v>
      </c>
      <c r="AI439" s="31">
        <f t="shared" si="241"/>
        <v>0</v>
      </c>
      <c r="AJ439" s="31">
        <f t="shared" si="242"/>
        <v>0</v>
      </c>
      <c r="AK439" s="31">
        <f t="shared" si="243"/>
        <v>0</v>
      </c>
      <c r="AL439" s="31">
        <f t="shared" si="244"/>
        <v>0</v>
      </c>
      <c r="AM439" s="31">
        <f t="shared" si="245"/>
        <v>0</v>
      </c>
      <c r="AN439" s="31">
        <f t="shared" si="246"/>
        <v>0</v>
      </c>
      <c r="AO439" s="31">
        <f t="shared" si="247"/>
        <v>0</v>
      </c>
      <c r="AP439" s="29">
        <f t="shared" si="268"/>
        <v>0</v>
      </c>
      <c r="AQ439" s="29">
        <f t="shared" si="268"/>
        <v>0</v>
      </c>
      <c r="AR439" s="29">
        <f t="shared" si="268"/>
        <v>0</v>
      </c>
      <c r="AS439" s="29">
        <f t="shared" si="262"/>
        <v>0</v>
      </c>
      <c r="AT439" s="31">
        <f t="shared" si="248"/>
        <v>0</v>
      </c>
      <c r="AU439" s="31">
        <f t="shared" si="249"/>
        <v>0</v>
      </c>
      <c r="AV439" s="31">
        <f t="shared" si="250"/>
        <v>0</v>
      </c>
      <c r="AW439" s="31">
        <f t="shared" si="251"/>
        <v>0</v>
      </c>
      <c r="AX439" s="31">
        <f t="shared" si="252"/>
        <v>0</v>
      </c>
      <c r="AY439" s="31">
        <f t="shared" si="253"/>
        <v>0</v>
      </c>
      <c r="AZ439" s="31">
        <f t="shared" si="254"/>
        <v>0</v>
      </c>
      <c r="BA439" s="31">
        <f t="shared" si="255"/>
        <v>0</v>
      </c>
      <c r="BB439" s="31">
        <f t="shared" si="256"/>
        <v>0</v>
      </c>
      <c r="BC439" s="31">
        <f t="shared" si="257"/>
        <v>0</v>
      </c>
      <c r="BD439" s="31">
        <f t="shared" si="258"/>
        <v>0</v>
      </c>
      <c r="BE439" s="31">
        <f t="shared" si="259"/>
        <v>0</v>
      </c>
      <c r="BF439" s="31">
        <f t="shared" si="260"/>
        <v>0</v>
      </c>
      <c r="BG439" s="29">
        <f t="shared" si="267"/>
        <v>0</v>
      </c>
      <c r="BH439" s="29">
        <f t="shared" si="267"/>
        <v>0</v>
      </c>
      <c r="BI439" s="29">
        <f t="shared" si="267"/>
        <v>0</v>
      </c>
      <c r="BJ439" s="29">
        <f t="shared" si="267"/>
        <v>0</v>
      </c>
    </row>
    <row r="440" spans="1:62">
      <c r="A440" s="25" t="s">
        <v>135</v>
      </c>
      <c r="B440" s="25" t="s">
        <v>95</v>
      </c>
      <c r="C440" s="25" t="s">
        <v>102</v>
      </c>
      <c r="D440" s="25" t="s">
        <v>170</v>
      </c>
      <c r="E440" s="25" t="s">
        <v>47</v>
      </c>
      <c r="F440" s="25" t="s">
        <v>43</v>
      </c>
      <c r="G440" s="25" t="s">
        <v>62</v>
      </c>
      <c r="H440" s="25" t="s">
        <v>62</v>
      </c>
      <c r="I440" s="25">
        <v>2022</v>
      </c>
      <c r="J440" s="102">
        <v>0</v>
      </c>
      <c r="K440" s="102">
        <v>1</v>
      </c>
      <c r="L440" s="29">
        <v>2094.3199999999997</v>
      </c>
      <c r="M440" s="29">
        <v>14661.710000000001</v>
      </c>
      <c r="N440" s="29">
        <v>559.6</v>
      </c>
      <c r="O440" s="29">
        <v>6971.16</v>
      </c>
      <c r="P440" s="29">
        <v>6166.08</v>
      </c>
      <c r="Q440" s="29">
        <v>25751.819999999996</v>
      </c>
      <c r="R440" s="29">
        <v>49303.45</v>
      </c>
      <c r="S440" s="29">
        <v>105042.31999999999</v>
      </c>
      <c r="T440" s="29">
        <v>1055.78</v>
      </c>
      <c r="U440" s="29">
        <v>2555.48</v>
      </c>
      <c r="V440" s="29">
        <v>5509.93</v>
      </c>
      <c r="W440" s="29">
        <v>2542.19</v>
      </c>
      <c r="X440" s="29">
        <f t="shared" si="234"/>
        <v>222213.83999999997</v>
      </c>
      <c r="Y440" s="29">
        <f t="shared" si="261"/>
        <v>0</v>
      </c>
      <c r="Z440" s="29">
        <f t="shared" si="266"/>
        <v>222213.83999999997</v>
      </c>
      <c r="AA440" s="29">
        <f t="shared" si="266"/>
        <v>0</v>
      </c>
      <c r="AB440" s="29">
        <f t="shared" si="266"/>
        <v>0</v>
      </c>
      <c r="AC440" s="31">
        <f t="shared" si="235"/>
        <v>0</v>
      </c>
      <c r="AD440" s="31">
        <f t="shared" si="236"/>
        <v>0</v>
      </c>
      <c r="AE440" s="31">
        <f t="shared" si="237"/>
        <v>0</v>
      </c>
      <c r="AF440" s="31">
        <f t="shared" si="238"/>
        <v>0</v>
      </c>
      <c r="AG440" s="31">
        <f t="shared" si="239"/>
        <v>0</v>
      </c>
      <c r="AH440" s="31">
        <f t="shared" si="240"/>
        <v>0</v>
      </c>
      <c r="AI440" s="31">
        <f t="shared" si="241"/>
        <v>0</v>
      </c>
      <c r="AJ440" s="31">
        <f t="shared" si="242"/>
        <v>0</v>
      </c>
      <c r="AK440" s="31">
        <f t="shared" si="243"/>
        <v>0</v>
      </c>
      <c r="AL440" s="31">
        <f t="shared" si="244"/>
        <v>0</v>
      </c>
      <c r="AM440" s="31">
        <f t="shared" si="245"/>
        <v>0</v>
      </c>
      <c r="AN440" s="31">
        <f t="shared" si="246"/>
        <v>0</v>
      </c>
      <c r="AO440" s="31">
        <f t="shared" si="247"/>
        <v>0</v>
      </c>
      <c r="AP440" s="29">
        <f t="shared" si="268"/>
        <v>0</v>
      </c>
      <c r="AQ440" s="29">
        <f t="shared" si="268"/>
        <v>0</v>
      </c>
      <c r="AR440" s="29">
        <f t="shared" si="268"/>
        <v>0</v>
      </c>
      <c r="AS440" s="29">
        <f t="shared" si="262"/>
        <v>0</v>
      </c>
      <c r="AT440" s="31">
        <f t="shared" si="248"/>
        <v>2094.3199999999997</v>
      </c>
      <c r="AU440" s="31">
        <f t="shared" si="249"/>
        <v>14661.710000000001</v>
      </c>
      <c r="AV440" s="31">
        <f t="shared" si="250"/>
        <v>559.6</v>
      </c>
      <c r="AW440" s="31">
        <f t="shared" si="251"/>
        <v>6971.16</v>
      </c>
      <c r="AX440" s="31">
        <f t="shared" si="252"/>
        <v>6166.08</v>
      </c>
      <c r="AY440" s="31">
        <f t="shared" si="253"/>
        <v>25751.819999999996</v>
      </c>
      <c r="AZ440" s="31">
        <f t="shared" si="254"/>
        <v>49303.45</v>
      </c>
      <c r="BA440" s="31">
        <f t="shared" si="255"/>
        <v>105042.31999999999</v>
      </c>
      <c r="BB440" s="31">
        <f t="shared" si="256"/>
        <v>1055.78</v>
      </c>
      <c r="BC440" s="31">
        <f t="shared" si="257"/>
        <v>2555.48</v>
      </c>
      <c r="BD440" s="31">
        <f t="shared" si="258"/>
        <v>5509.93</v>
      </c>
      <c r="BE440" s="31">
        <f t="shared" si="259"/>
        <v>2542.19</v>
      </c>
      <c r="BF440" s="31">
        <f t="shared" si="260"/>
        <v>222213.83999999997</v>
      </c>
      <c r="BG440" s="29">
        <f t="shared" si="267"/>
        <v>0</v>
      </c>
      <c r="BH440" s="29">
        <f t="shared" si="267"/>
        <v>222213.83999999997</v>
      </c>
      <c r="BI440" s="29">
        <f t="shared" si="267"/>
        <v>0</v>
      </c>
      <c r="BJ440" s="29">
        <f t="shared" si="267"/>
        <v>0</v>
      </c>
    </row>
    <row r="441" spans="1:62">
      <c r="A441" s="25" t="s">
        <v>135</v>
      </c>
      <c r="B441" s="25" t="s">
        <v>95</v>
      </c>
      <c r="C441" s="25" t="s">
        <v>102</v>
      </c>
      <c r="D441" s="25" t="s">
        <v>170</v>
      </c>
      <c r="E441" s="25" t="s">
        <v>47</v>
      </c>
      <c r="F441" s="25" t="s">
        <v>49</v>
      </c>
      <c r="G441" s="25" t="s">
        <v>62</v>
      </c>
      <c r="H441" s="25" t="s">
        <v>62</v>
      </c>
      <c r="I441" s="25">
        <v>2022</v>
      </c>
      <c r="J441" s="102">
        <v>0</v>
      </c>
      <c r="K441" s="102">
        <v>0</v>
      </c>
      <c r="L441" s="29">
        <v>79613.179999999993</v>
      </c>
      <c r="M441" s="29">
        <v>37064.78</v>
      </c>
      <c r="N441" s="29">
        <v>1899.0600000000002</v>
      </c>
      <c r="O441" s="29">
        <v>3820.27</v>
      </c>
      <c r="P441" s="29">
        <v>3086.18</v>
      </c>
      <c r="Q441" s="29">
        <v>147.47999999999999</v>
      </c>
      <c r="R441" s="29">
        <v>187789.48</v>
      </c>
      <c r="S441" s="29">
        <v>14016.169999999998</v>
      </c>
      <c r="T441" s="29">
        <v>0</v>
      </c>
      <c r="U441" s="29">
        <v>0</v>
      </c>
      <c r="V441" s="29">
        <v>0</v>
      </c>
      <c r="W441" s="29">
        <v>0</v>
      </c>
      <c r="X441" s="29">
        <f t="shared" si="234"/>
        <v>327436.59999999998</v>
      </c>
      <c r="Y441" s="29">
        <f t="shared" si="261"/>
        <v>0</v>
      </c>
      <c r="Z441" s="29">
        <f t="shared" si="266"/>
        <v>327436.59999999998</v>
      </c>
      <c r="AA441" s="29">
        <f t="shared" si="266"/>
        <v>0</v>
      </c>
      <c r="AB441" s="29">
        <f t="shared" si="266"/>
        <v>0</v>
      </c>
      <c r="AC441" s="31">
        <f t="shared" si="235"/>
        <v>0</v>
      </c>
      <c r="AD441" s="31">
        <f t="shared" si="236"/>
        <v>0</v>
      </c>
      <c r="AE441" s="31">
        <f t="shared" si="237"/>
        <v>0</v>
      </c>
      <c r="AF441" s="31">
        <f t="shared" si="238"/>
        <v>0</v>
      </c>
      <c r="AG441" s="31">
        <f t="shared" si="239"/>
        <v>0</v>
      </c>
      <c r="AH441" s="31">
        <f t="shared" si="240"/>
        <v>0</v>
      </c>
      <c r="AI441" s="31">
        <f t="shared" si="241"/>
        <v>0</v>
      </c>
      <c r="AJ441" s="31">
        <f t="shared" si="242"/>
        <v>0</v>
      </c>
      <c r="AK441" s="31">
        <f t="shared" si="243"/>
        <v>0</v>
      </c>
      <c r="AL441" s="31">
        <f t="shared" si="244"/>
        <v>0</v>
      </c>
      <c r="AM441" s="31">
        <f t="shared" si="245"/>
        <v>0</v>
      </c>
      <c r="AN441" s="31">
        <f t="shared" si="246"/>
        <v>0</v>
      </c>
      <c r="AO441" s="31">
        <f t="shared" si="247"/>
        <v>0</v>
      </c>
      <c r="AP441" s="29">
        <f t="shared" si="268"/>
        <v>0</v>
      </c>
      <c r="AQ441" s="29">
        <f t="shared" si="268"/>
        <v>0</v>
      </c>
      <c r="AR441" s="29">
        <f t="shared" si="268"/>
        <v>0</v>
      </c>
      <c r="AS441" s="29">
        <f t="shared" si="262"/>
        <v>0</v>
      </c>
      <c r="AT441" s="31">
        <f t="shared" si="248"/>
        <v>0</v>
      </c>
      <c r="AU441" s="31">
        <f t="shared" si="249"/>
        <v>0</v>
      </c>
      <c r="AV441" s="31">
        <f t="shared" si="250"/>
        <v>0</v>
      </c>
      <c r="AW441" s="31">
        <f t="shared" si="251"/>
        <v>0</v>
      </c>
      <c r="AX441" s="31">
        <f t="shared" si="252"/>
        <v>0</v>
      </c>
      <c r="AY441" s="31">
        <f t="shared" si="253"/>
        <v>0</v>
      </c>
      <c r="AZ441" s="31">
        <f t="shared" si="254"/>
        <v>0</v>
      </c>
      <c r="BA441" s="31">
        <f t="shared" si="255"/>
        <v>0</v>
      </c>
      <c r="BB441" s="31">
        <f t="shared" si="256"/>
        <v>0</v>
      </c>
      <c r="BC441" s="31">
        <f t="shared" si="257"/>
        <v>0</v>
      </c>
      <c r="BD441" s="31">
        <f t="shared" si="258"/>
        <v>0</v>
      </c>
      <c r="BE441" s="31">
        <f t="shared" si="259"/>
        <v>0</v>
      </c>
      <c r="BF441" s="31">
        <f t="shared" si="260"/>
        <v>0</v>
      </c>
      <c r="BG441" s="29">
        <f t="shared" si="267"/>
        <v>0</v>
      </c>
      <c r="BH441" s="29">
        <f t="shared" si="267"/>
        <v>0</v>
      </c>
      <c r="BI441" s="29">
        <f t="shared" si="267"/>
        <v>0</v>
      </c>
      <c r="BJ441" s="29">
        <f t="shared" si="267"/>
        <v>0</v>
      </c>
    </row>
    <row r="442" spans="1:62">
      <c r="A442" s="25" t="s">
        <v>135</v>
      </c>
      <c r="B442" s="25" t="s">
        <v>95</v>
      </c>
      <c r="C442" s="25" t="s">
        <v>87</v>
      </c>
      <c r="D442" s="25" t="s">
        <v>184</v>
      </c>
      <c r="E442" s="25" t="s">
        <v>47</v>
      </c>
      <c r="F442" s="25" t="s">
        <v>49</v>
      </c>
      <c r="G442" s="25" t="s">
        <v>62</v>
      </c>
      <c r="H442" s="25" t="s">
        <v>62</v>
      </c>
      <c r="I442" s="25">
        <v>2022</v>
      </c>
      <c r="J442" s="102">
        <v>0</v>
      </c>
      <c r="K442" s="102">
        <v>0</v>
      </c>
      <c r="L442" s="29">
        <v>591.46</v>
      </c>
      <c r="M442" s="29">
        <v>766.8900000000001</v>
      </c>
      <c r="N442" s="29">
        <v>960.37</v>
      </c>
      <c r="O442" s="29">
        <v>0</v>
      </c>
      <c r="P442" s="29">
        <v>0</v>
      </c>
      <c r="Q442" s="29">
        <v>2907.08</v>
      </c>
      <c r="R442" s="29">
        <v>6512</v>
      </c>
      <c r="S442" s="29">
        <v>730.35</v>
      </c>
      <c r="T442" s="29">
        <v>528.20000000000005</v>
      </c>
      <c r="U442" s="29">
        <v>32892.46</v>
      </c>
      <c r="V442" s="29">
        <v>21547.41</v>
      </c>
      <c r="W442" s="29">
        <v>0</v>
      </c>
      <c r="X442" s="29">
        <f t="shared" si="234"/>
        <v>67436.22</v>
      </c>
      <c r="Y442" s="29">
        <f t="shared" si="261"/>
        <v>0</v>
      </c>
      <c r="Z442" s="29">
        <f t="shared" si="266"/>
        <v>67436.22</v>
      </c>
      <c r="AA442" s="29">
        <f t="shared" si="266"/>
        <v>0</v>
      </c>
      <c r="AB442" s="29">
        <f t="shared" si="266"/>
        <v>0</v>
      </c>
      <c r="AC442" s="31">
        <f t="shared" si="235"/>
        <v>0</v>
      </c>
      <c r="AD442" s="31">
        <f t="shared" si="236"/>
        <v>0</v>
      </c>
      <c r="AE442" s="31">
        <f t="shared" si="237"/>
        <v>0</v>
      </c>
      <c r="AF442" s="31">
        <f t="shared" si="238"/>
        <v>0</v>
      </c>
      <c r="AG442" s="31">
        <f t="shared" si="239"/>
        <v>0</v>
      </c>
      <c r="AH442" s="31">
        <f t="shared" si="240"/>
        <v>0</v>
      </c>
      <c r="AI442" s="31">
        <f t="shared" si="241"/>
        <v>0</v>
      </c>
      <c r="AJ442" s="31">
        <f t="shared" si="242"/>
        <v>0</v>
      </c>
      <c r="AK442" s="31">
        <f t="shared" si="243"/>
        <v>0</v>
      </c>
      <c r="AL442" s="31">
        <f t="shared" si="244"/>
        <v>0</v>
      </c>
      <c r="AM442" s="31">
        <f t="shared" si="245"/>
        <v>0</v>
      </c>
      <c r="AN442" s="31">
        <f t="shared" si="246"/>
        <v>0</v>
      </c>
      <c r="AO442" s="31">
        <f t="shared" si="247"/>
        <v>0</v>
      </c>
      <c r="AP442" s="29">
        <f t="shared" si="268"/>
        <v>0</v>
      </c>
      <c r="AQ442" s="29">
        <f t="shared" si="268"/>
        <v>0</v>
      </c>
      <c r="AR442" s="29">
        <f t="shared" si="268"/>
        <v>0</v>
      </c>
      <c r="AS442" s="29">
        <f t="shared" si="262"/>
        <v>0</v>
      </c>
      <c r="AT442" s="31">
        <f t="shared" si="248"/>
        <v>0</v>
      </c>
      <c r="AU442" s="31">
        <f t="shared" si="249"/>
        <v>0</v>
      </c>
      <c r="AV442" s="31">
        <f t="shared" si="250"/>
        <v>0</v>
      </c>
      <c r="AW442" s="31">
        <f t="shared" si="251"/>
        <v>0</v>
      </c>
      <c r="AX442" s="31">
        <f t="shared" si="252"/>
        <v>0</v>
      </c>
      <c r="AY442" s="31">
        <f t="shared" si="253"/>
        <v>0</v>
      </c>
      <c r="AZ442" s="31">
        <f t="shared" si="254"/>
        <v>0</v>
      </c>
      <c r="BA442" s="31">
        <f t="shared" si="255"/>
        <v>0</v>
      </c>
      <c r="BB442" s="31">
        <f t="shared" si="256"/>
        <v>0</v>
      </c>
      <c r="BC442" s="31">
        <f t="shared" si="257"/>
        <v>0</v>
      </c>
      <c r="BD442" s="31">
        <f t="shared" si="258"/>
        <v>0</v>
      </c>
      <c r="BE442" s="31">
        <f t="shared" si="259"/>
        <v>0</v>
      </c>
      <c r="BF442" s="31">
        <f t="shared" si="260"/>
        <v>0</v>
      </c>
      <c r="BG442" s="29">
        <f t="shared" si="267"/>
        <v>0</v>
      </c>
      <c r="BH442" s="29">
        <f t="shared" si="267"/>
        <v>0</v>
      </c>
      <c r="BI442" s="29">
        <f t="shared" si="267"/>
        <v>0</v>
      </c>
      <c r="BJ442" s="29">
        <f t="shared" si="267"/>
        <v>0</v>
      </c>
    </row>
    <row r="443" spans="1:62">
      <c r="A443" s="25" t="s">
        <v>135</v>
      </c>
      <c r="B443" s="25" t="s">
        <v>95</v>
      </c>
      <c r="C443" s="25" t="s">
        <v>87</v>
      </c>
      <c r="D443" s="25" t="s">
        <v>184</v>
      </c>
      <c r="E443" s="25" t="s">
        <v>47</v>
      </c>
      <c r="F443" s="25" t="s">
        <v>43</v>
      </c>
      <c r="G443" s="25" t="s">
        <v>62</v>
      </c>
      <c r="H443" s="25" t="s">
        <v>62</v>
      </c>
      <c r="I443" s="25">
        <v>2022</v>
      </c>
      <c r="J443" s="102">
        <v>0</v>
      </c>
      <c r="K443" s="102">
        <v>1</v>
      </c>
      <c r="L443" s="29">
        <v>77905.62</v>
      </c>
      <c r="M443" s="29">
        <v>6495.94</v>
      </c>
      <c r="N443" s="29">
        <v>26302.880000000001</v>
      </c>
      <c r="O443" s="29">
        <v>91772.9</v>
      </c>
      <c r="P443" s="29">
        <v>73127.94</v>
      </c>
      <c r="Q443" s="29">
        <v>119868.08</v>
      </c>
      <c r="R443" s="29">
        <v>42158.93</v>
      </c>
      <c r="S443" s="29">
        <v>20294.469999999998</v>
      </c>
      <c r="T443" s="29">
        <v>25402.18</v>
      </c>
      <c r="U443" s="29">
        <v>23071.29</v>
      </c>
      <c r="V443" s="29">
        <v>31378.68</v>
      </c>
      <c r="W443" s="29">
        <v>17476.759999999998</v>
      </c>
      <c r="X443" s="29">
        <f t="shared" si="234"/>
        <v>555255.67000000004</v>
      </c>
      <c r="Y443" s="29">
        <f t="shared" si="261"/>
        <v>0</v>
      </c>
      <c r="Z443" s="29">
        <f t="shared" si="266"/>
        <v>555255.67000000004</v>
      </c>
      <c r="AA443" s="29">
        <f t="shared" si="266"/>
        <v>0</v>
      </c>
      <c r="AB443" s="29">
        <f t="shared" si="266"/>
        <v>0</v>
      </c>
      <c r="AC443" s="31">
        <f t="shared" si="235"/>
        <v>0</v>
      </c>
      <c r="AD443" s="31">
        <f t="shared" si="236"/>
        <v>0</v>
      </c>
      <c r="AE443" s="31">
        <f t="shared" si="237"/>
        <v>0</v>
      </c>
      <c r="AF443" s="31">
        <f t="shared" si="238"/>
        <v>0</v>
      </c>
      <c r="AG443" s="31">
        <f t="shared" si="239"/>
        <v>0</v>
      </c>
      <c r="AH443" s="31">
        <f t="shared" si="240"/>
        <v>0</v>
      </c>
      <c r="AI443" s="31">
        <f t="shared" si="241"/>
        <v>0</v>
      </c>
      <c r="AJ443" s="31">
        <f t="shared" si="242"/>
        <v>0</v>
      </c>
      <c r="AK443" s="31">
        <f t="shared" si="243"/>
        <v>0</v>
      </c>
      <c r="AL443" s="31">
        <f t="shared" si="244"/>
        <v>0</v>
      </c>
      <c r="AM443" s="31">
        <f t="shared" si="245"/>
        <v>0</v>
      </c>
      <c r="AN443" s="31">
        <f t="shared" si="246"/>
        <v>0</v>
      </c>
      <c r="AO443" s="31">
        <f t="shared" si="247"/>
        <v>0</v>
      </c>
      <c r="AP443" s="29">
        <f t="shared" si="268"/>
        <v>0</v>
      </c>
      <c r="AQ443" s="29">
        <f t="shared" si="268"/>
        <v>0</v>
      </c>
      <c r="AR443" s="29">
        <f t="shared" si="268"/>
        <v>0</v>
      </c>
      <c r="AS443" s="29">
        <f t="shared" si="262"/>
        <v>0</v>
      </c>
      <c r="AT443" s="31">
        <f t="shared" si="248"/>
        <v>77905.62</v>
      </c>
      <c r="AU443" s="31">
        <f t="shared" si="249"/>
        <v>6495.94</v>
      </c>
      <c r="AV443" s="31">
        <f t="shared" si="250"/>
        <v>26302.880000000001</v>
      </c>
      <c r="AW443" s="31">
        <f t="shared" si="251"/>
        <v>91772.9</v>
      </c>
      <c r="AX443" s="31">
        <f t="shared" si="252"/>
        <v>73127.94</v>
      </c>
      <c r="AY443" s="31">
        <f t="shared" si="253"/>
        <v>119868.08</v>
      </c>
      <c r="AZ443" s="31">
        <f t="shared" si="254"/>
        <v>42158.93</v>
      </c>
      <c r="BA443" s="31">
        <f t="shared" si="255"/>
        <v>20294.469999999998</v>
      </c>
      <c r="BB443" s="31">
        <f t="shared" si="256"/>
        <v>25402.18</v>
      </c>
      <c r="BC443" s="31">
        <f t="shared" si="257"/>
        <v>23071.29</v>
      </c>
      <c r="BD443" s="31">
        <f t="shared" si="258"/>
        <v>31378.68</v>
      </c>
      <c r="BE443" s="31">
        <f t="shared" si="259"/>
        <v>17476.759999999998</v>
      </c>
      <c r="BF443" s="31">
        <f t="shared" si="260"/>
        <v>555255.67000000004</v>
      </c>
      <c r="BG443" s="29">
        <f t="shared" si="267"/>
        <v>0</v>
      </c>
      <c r="BH443" s="29">
        <f t="shared" si="267"/>
        <v>555255.67000000004</v>
      </c>
      <c r="BI443" s="29">
        <f t="shared" si="267"/>
        <v>0</v>
      </c>
      <c r="BJ443" s="29">
        <f t="shared" si="267"/>
        <v>0</v>
      </c>
    </row>
    <row r="444" spans="1:62">
      <c r="A444" s="25" t="s">
        <v>135</v>
      </c>
      <c r="B444" s="25" t="s">
        <v>95</v>
      </c>
      <c r="C444" s="25" t="s">
        <v>87</v>
      </c>
      <c r="D444" s="25" t="s">
        <v>184</v>
      </c>
      <c r="E444" s="25" t="s">
        <v>47</v>
      </c>
      <c r="F444" s="25" t="s">
        <v>48</v>
      </c>
      <c r="G444" s="25" t="s">
        <v>62</v>
      </c>
      <c r="H444" s="25" t="s">
        <v>62</v>
      </c>
      <c r="I444" s="25">
        <v>2022</v>
      </c>
      <c r="J444" s="102">
        <v>0</v>
      </c>
      <c r="K444" s="102">
        <v>0</v>
      </c>
      <c r="L444" s="29">
        <v>929.88</v>
      </c>
      <c r="M444" s="29">
        <v>893396.37</v>
      </c>
      <c r="N444" s="29">
        <v>12378.87</v>
      </c>
      <c r="O444" s="29">
        <v>123196.60999999999</v>
      </c>
      <c r="P444" s="29">
        <v>18508.96</v>
      </c>
      <c r="Q444" s="29">
        <v>1254.33</v>
      </c>
      <c r="R444" s="29">
        <v>33440.53</v>
      </c>
      <c r="S444" s="29">
        <v>10112.800000000001</v>
      </c>
      <c r="T444" s="29">
        <v>95366.340000000011</v>
      </c>
      <c r="U444" s="29">
        <v>28854.110000000004</v>
      </c>
      <c r="V444" s="29">
        <v>18947.019999999997</v>
      </c>
      <c r="W444" s="29">
        <v>33055.61</v>
      </c>
      <c r="X444" s="29">
        <f t="shared" si="234"/>
        <v>1269441.4300000004</v>
      </c>
      <c r="Y444" s="29">
        <f t="shared" si="261"/>
        <v>0</v>
      </c>
      <c r="Z444" s="29">
        <f t="shared" si="266"/>
        <v>1269441.4300000004</v>
      </c>
      <c r="AA444" s="29">
        <f t="shared" si="266"/>
        <v>0</v>
      </c>
      <c r="AB444" s="29">
        <f t="shared" si="266"/>
        <v>0</v>
      </c>
      <c r="AC444" s="31">
        <f t="shared" si="235"/>
        <v>0</v>
      </c>
      <c r="AD444" s="31">
        <f t="shared" si="236"/>
        <v>0</v>
      </c>
      <c r="AE444" s="31">
        <f t="shared" si="237"/>
        <v>0</v>
      </c>
      <c r="AF444" s="31">
        <f t="shared" si="238"/>
        <v>0</v>
      </c>
      <c r="AG444" s="31">
        <f t="shared" si="239"/>
        <v>0</v>
      </c>
      <c r="AH444" s="31">
        <f t="shared" si="240"/>
        <v>0</v>
      </c>
      <c r="AI444" s="31">
        <f t="shared" si="241"/>
        <v>0</v>
      </c>
      <c r="AJ444" s="31">
        <f t="shared" si="242"/>
        <v>0</v>
      </c>
      <c r="AK444" s="31">
        <f t="shared" si="243"/>
        <v>0</v>
      </c>
      <c r="AL444" s="31">
        <f t="shared" si="244"/>
        <v>0</v>
      </c>
      <c r="AM444" s="31">
        <f t="shared" si="245"/>
        <v>0</v>
      </c>
      <c r="AN444" s="31">
        <f t="shared" si="246"/>
        <v>0</v>
      </c>
      <c r="AO444" s="31">
        <f t="shared" si="247"/>
        <v>0</v>
      </c>
      <c r="AP444" s="29">
        <f t="shared" si="268"/>
        <v>0</v>
      </c>
      <c r="AQ444" s="29">
        <f t="shared" si="268"/>
        <v>0</v>
      </c>
      <c r="AR444" s="29">
        <f t="shared" si="268"/>
        <v>0</v>
      </c>
      <c r="AS444" s="29">
        <f t="shared" si="262"/>
        <v>0</v>
      </c>
      <c r="AT444" s="31">
        <f t="shared" si="248"/>
        <v>0</v>
      </c>
      <c r="AU444" s="31">
        <f t="shared" si="249"/>
        <v>0</v>
      </c>
      <c r="AV444" s="31">
        <f t="shared" si="250"/>
        <v>0</v>
      </c>
      <c r="AW444" s="31">
        <f t="shared" si="251"/>
        <v>0</v>
      </c>
      <c r="AX444" s="31">
        <f t="shared" si="252"/>
        <v>0</v>
      </c>
      <c r="AY444" s="31">
        <f t="shared" si="253"/>
        <v>0</v>
      </c>
      <c r="AZ444" s="31">
        <f t="shared" si="254"/>
        <v>0</v>
      </c>
      <c r="BA444" s="31">
        <f t="shared" si="255"/>
        <v>0</v>
      </c>
      <c r="BB444" s="31">
        <f t="shared" si="256"/>
        <v>0</v>
      </c>
      <c r="BC444" s="31">
        <f t="shared" si="257"/>
        <v>0</v>
      </c>
      <c r="BD444" s="31">
        <f t="shared" si="258"/>
        <v>0</v>
      </c>
      <c r="BE444" s="31">
        <f t="shared" si="259"/>
        <v>0</v>
      </c>
      <c r="BF444" s="31">
        <f t="shared" si="260"/>
        <v>0</v>
      </c>
      <c r="BG444" s="29">
        <f t="shared" si="267"/>
        <v>0</v>
      </c>
      <c r="BH444" s="29">
        <f t="shared" si="267"/>
        <v>0</v>
      </c>
      <c r="BI444" s="29">
        <f t="shared" si="267"/>
        <v>0</v>
      </c>
      <c r="BJ444" s="29">
        <f t="shared" si="267"/>
        <v>0</v>
      </c>
    </row>
    <row r="445" spans="1:62">
      <c r="A445" s="25" t="s">
        <v>135</v>
      </c>
      <c r="B445" s="25" t="s">
        <v>91</v>
      </c>
      <c r="C445" s="25" t="s">
        <v>91</v>
      </c>
      <c r="D445" s="25" t="s">
        <v>154</v>
      </c>
      <c r="E445" s="25" t="s">
        <v>47</v>
      </c>
      <c r="F445" s="25" t="s">
        <v>43</v>
      </c>
      <c r="G445" s="25" t="s">
        <v>62</v>
      </c>
      <c r="H445" s="25" t="s">
        <v>62</v>
      </c>
      <c r="I445" s="25">
        <v>2022</v>
      </c>
      <c r="J445" s="102">
        <v>0</v>
      </c>
      <c r="K445" s="102">
        <v>1</v>
      </c>
      <c r="L445" s="29">
        <v>13125.05</v>
      </c>
      <c r="M445" s="29">
        <v>12932.88</v>
      </c>
      <c r="N445" s="29">
        <v>38055.230000000003</v>
      </c>
      <c r="O445" s="29">
        <v>85795.839999999997</v>
      </c>
      <c r="P445" s="29">
        <v>81281.89</v>
      </c>
      <c r="Q445" s="29">
        <v>146610.23000000001</v>
      </c>
      <c r="R445" s="29">
        <v>119669.10999999999</v>
      </c>
      <c r="S445" s="29">
        <v>137641.69</v>
      </c>
      <c r="T445" s="29">
        <v>244925.81000000003</v>
      </c>
      <c r="U445" s="29">
        <v>93636.44</v>
      </c>
      <c r="V445" s="29">
        <v>77261.64</v>
      </c>
      <c r="W445" s="29">
        <v>94333.87</v>
      </c>
      <c r="X445" s="29">
        <f t="shared" si="234"/>
        <v>1145269.6799999997</v>
      </c>
      <c r="Y445" s="29">
        <f t="shared" si="261"/>
        <v>0</v>
      </c>
      <c r="Z445" s="29">
        <f t="shared" si="266"/>
        <v>1145269.6799999997</v>
      </c>
      <c r="AA445" s="29">
        <f t="shared" si="266"/>
        <v>0</v>
      </c>
      <c r="AB445" s="29">
        <f t="shared" si="266"/>
        <v>0</v>
      </c>
      <c r="AC445" s="31">
        <f t="shared" si="235"/>
        <v>0</v>
      </c>
      <c r="AD445" s="31">
        <f t="shared" si="236"/>
        <v>0</v>
      </c>
      <c r="AE445" s="31">
        <f t="shared" si="237"/>
        <v>0</v>
      </c>
      <c r="AF445" s="31">
        <f t="shared" si="238"/>
        <v>0</v>
      </c>
      <c r="AG445" s="31">
        <f t="shared" si="239"/>
        <v>0</v>
      </c>
      <c r="AH445" s="31">
        <f t="shared" si="240"/>
        <v>0</v>
      </c>
      <c r="AI445" s="31">
        <f t="shared" si="241"/>
        <v>0</v>
      </c>
      <c r="AJ445" s="31">
        <f t="shared" si="242"/>
        <v>0</v>
      </c>
      <c r="AK445" s="31">
        <f t="shared" si="243"/>
        <v>0</v>
      </c>
      <c r="AL445" s="31">
        <f t="shared" si="244"/>
        <v>0</v>
      </c>
      <c r="AM445" s="31">
        <f t="shared" si="245"/>
        <v>0</v>
      </c>
      <c r="AN445" s="31">
        <f t="shared" si="246"/>
        <v>0</v>
      </c>
      <c r="AO445" s="31">
        <f t="shared" si="247"/>
        <v>0</v>
      </c>
      <c r="AP445" s="29">
        <f t="shared" si="268"/>
        <v>0</v>
      </c>
      <c r="AQ445" s="29">
        <f t="shared" si="268"/>
        <v>0</v>
      </c>
      <c r="AR445" s="29">
        <f t="shared" si="268"/>
        <v>0</v>
      </c>
      <c r="AS445" s="29">
        <f t="shared" si="262"/>
        <v>0</v>
      </c>
      <c r="AT445" s="31">
        <f t="shared" si="248"/>
        <v>13125.05</v>
      </c>
      <c r="AU445" s="31">
        <f t="shared" si="249"/>
        <v>12932.88</v>
      </c>
      <c r="AV445" s="31">
        <f t="shared" si="250"/>
        <v>38055.230000000003</v>
      </c>
      <c r="AW445" s="31">
        <f t="shared" si="251"/>
        <v>85795.839999999997</v>
      </c>
      <c r="AX445" s="31">
        <f t="shared" si="252"/>
        <v>81281.89</v>
      </c>
      <c r="AY445" s="31">
        <f t="shared" si="253"/>
        <v>146610.23000000001</v>
      </c>
      <c r="AZ445" s="31">
        <f t="shared" si="254"/>
        <v>119669.10999999999</v>
      </c>
      <c r="BA445" s="31">
        <f t="shared" si="255"/>
        <v>137641.69</v>
      </c>
      <c r="BB445" s="31">
        <f t="shared" si="256"/>
        <v>244925.81000000003</v>
      </c>
      <c r="BC445" s="31">
        <f t="shared" si="257"/>
        <v>93636.44</v>
      </c>
      <c r="BD445" s="31">
        <f t="shared" si="258"/>
        <v>77261.64</v>
      </c>
      <c r="BE445" s="31">
        <f t="shared" si="259"/>
        <v>94333.87</v>
      </c>
      <c r="BF445" s="31">
        <f t="shared" si="260"/>
        <v>1145269.6799999997</v>
      </c>
      <c r="BG445" s="29">
        <f t="shared" si="267"/>
        <v>0</v>
      </c>
      <c r="BH445" s="29">
        <f t="shared" si="267"/>
        <v>1145269.6799999997</v>
      </c>
      <c r="BI445" s="29">
        <f t="shared" si="267"/>
        <v>0</v>
      </c>
      <c r="BJ445" s="29">
        <f t="shared" si="267"/>
        <v>0</v>
      </c>
    </row>
    <row r="446" spans="1:62">
      <c r="A446" s="25" t="s">
        <v>135</v>
      </c>
      <c r="B446" s="25" t="s">
        <v>91</v>
      </c>
      <c r="C446" s="25" t="s">
        <v>91</v>
      </c>
      <c r="D446" s="25" t="s">
        <v>154</v>
      </c>
      <c r="E446" s="25" t="s">
        <v>47</v>
      </c>
      <c r="F446" s="25" t="s">
        <v>48</v>
      </c>
      <c r="G446" s="25" t="s">
        <v>62</v>
      </c>
      <c r="H446" s="25" t="s">
        <v>62</v>
      </c>
      <c r="I446" s="25">
        <v>2022</v>
      </c>
      <c r="J446" s="102">
        <v>0</v>
      </c>
      <c r="K446" s="102">
        <v>0</v>
      </c>
      <c r="L446" s="29">
        <v>15122.25</v>
      </c>
      <c r="M446" s="29">
        <v>42968.570000000007</v>
      </c>
      <c r="N446" s="29">
        <v>77818.559999999998</v>
      </c>
      <c r="O446" s="29">
        <v>107805.3</v>
      </c>
      <c r="P446" s="29">
        <v>272887.27999999997</v>
      </c>
      <c r="Q446" s="29">
        <v>348075.05000000005</v>
      </c>
      <c r="R446" s="29">
        <v>136781.73000000001</v>
      </c>
      <c r="S446" s="29">
        <v>62358.479999999996</v>
      </c>
      <c r="T446" s="29">
        <v>7243.6600000000008</v>
      </c>
      <c r="U446" s="29">
        <v>40133.93</v>
      </c>
      <c r="V446" s="29">
        <v>155959.64000000001</v>
      </c>
      <c r="W446" s="29">
        <v>85327.55</v>
      </c>
      <c r="X446" s="29">
        <f t="shared" si="234"/>
        <v>1352481.9999999998</v>
      </c>
      <c r="Y446" s="29">
        <f t="shared" si="261"/>
        <v>0</v>
      </c>
      <c r="Z446" s="29">
        <f t="shared" si="266"/>
        <v>1352481.9999999998</v>
      </c>
      <c r="AA446" s="29">
        <f t="shared" si="266"/>
        <v>0</v>
      </c>
      <c r="AB446" s="29">
        <f t="shared" si="266"/>
        <v>0</v>
      </c>
      <c r="AC446" s="31">
        <f t="shared" si="235"/>
        <v>0</v>
      </c>
      <c r="AD446" s="31">
        <f t="shared" si="236"/>
        <v>0</v>
      </c>
      <c r="AE446" s="31">
        <f t="shared" si="237"/>
        <v>0</v>
      </c>
      <c r="AF446" s="31">
        <f t="shared" si="238"/>
        <v>0</v>
      </c>
      <c r="AG446" s="31">
        <f t="shared" si="239"/>
        <v>0</v>
      </c>
      <c r="AH446" s="31">
        <f t="shared" si="240"/>
        <v>0</v>
      </c>
      <c r="AI446" s="31">
        <f t="shared" si="241"/>
        <v>0</v>
      </c>
      <c r="AJ446" s="31">
        <f t="shared" si="242"/>
        <v>0</v>
      </c>
      <c r="AK446" s="31">
        <f t="shared" si="243"/>
        <v>0</v>
      </c>
      <c r="AL446" s="31">
        <f t="shared" si="244"/>
        <v>0</v>
      </c>
      <c r="AM446" s="31">
        <f t="shared" si="245"/>
        <v>0</v>
      </c>
      <c r="AN446" s="31">
        <f t="shared" si="246"/>
        <v>0</v>
      </c>
      <c r="AO446" s="31">
        <f t="shared" si="247"/>
        <v>0</v>
      </c>
      <c r="AP446" s="29">
        <f t="shared" si="268"/>
        <v>0</v>
      </c>
      <c r="AQ446" s="29">
        <f t="shared" si="268"/>
        <v>0</v>
      </c>
      <c r="AR446" s="29">
        <f t="shared" si="268"/>
        <v>0</v>
      </c>
      <c r="AS446" s="29">
        <f t="shared" si="262"/>
        <v>0</v>
      </c>
      <c r="AT446" s="31">
        <f t="shared" si="248"/>
        <v>0</v>
      </c>
      <c r="AU446" s="31">
        <f t="shared" si="249"/>
        <v>0</v>
      </c>
      <c r="AV446" s="31">
        <f t="shared" si="250"/>
        <v>0</v>
      </c>
      <c r="AW446" s="31">
        <f t="shared" si="251"/>
        <v>0</v>
      </c>
      <c r="AX446" s="31">
        <f t="shared" si="252"/>
        <v>0</v>
      </c>
      <c r="AY446" s="31">
        <f t="shared" si="253"/>
        <v>0</v>
      </c>
      <c r="AZ446" s="31">
        <f t="shared" si="254"/>
        <v>0</v>
      </c>
      <c r="BA446" s="31">
        <f t="shared" si="255"/>
        <v>0</v>
      </c>
      <c r="BB446" s="31">
        <f t="shared" si="256"/>
        <v>0</v>
      </c>
      <c r="BC446" s="31">
        <f t="shared" si="257"/>
        <v>0</v>
      </c>
      <c r="BD446" s="31">
        <f t="shared" si="258"/>
        <v>0</v>
      </c>
      <c r="BE446" s="31">
        <f t="shared" si="259"/>
        <v>0</v>
      </c>
      <c r="BF446" s="31">
        <f t="shared" si="260"/>
        <v>0</v>
      </c>
      <c r="BG446" s="29">
        <f t="shared" si="267"/>
        <v>0</v>
      </c>
      <c r="BH446" s="29">
        <f t="shared" si="267"/>
        <v>0</v>
      </c>
      <c r="BI446" s="29">
        <f t="shared" si="267"/>
        <v>0</v>
      </c>
      <c r="BJ446" s="29">
        <f t="shared" si="267"/>
        <v>0</v>
      </c>
    </row>
    <row r="447" spans="1:62">
      <c r="A447" s="25" t="s">
        <v>135</v>
      </c>
      <c r="B447" s="25" t="s">
        <v>91</v>
      </c>
      <c r="C447" s="25" t="s">
        <v>91</v>
      </c>
      <c r="D447" s="25" t="s">
        <v>154</v>
      </c>
      <c r="E447" s="25" t="s">
        <v>47</v>
      </c>
      <c r="F447" s="25" t="s">
        <v>49</v>
      </c>
      <c r="G447" s="25" t="s">
        <v>62</v>
      </c>
      <c r="H447" s="25" t="s">
        <v>62</v>
      </c>
      <c r="I447" s="25">
        <v>2022</v>
      </c>
      <c r="J447" s="102">
        <v>0</v>
      </c>
      <c r="K447" s="102">
        <v>0</v>
      </c>
      <c r="L447" s="29">
        <v>1920926.79</v>
      </c>
      <c r="M447" s="29">
        <v>14658.95</v>
      </c>
      <c r="N447" s="29">
        <v>-14043.390000000007</v>
      </c>
      <c r="O447" s="29">
        <v>43767.830000000009</v>
      </c>
      <c r="P447" s="29">
        <v>10757.289999999999</v>
      </c>
      <c r="Q447" s="29">
        <v>38753.51999999999</v>
      </c>
      <c r="R447" s="29">
        <v>28205.539999999997</v>
      </c>
      <c r="S447" s="29">
        <v>71402.130000000019</v>
      </c>
      <c r="T447" s="29">
        <v>307902.33999999997</v>
      </c>
      <c r="U447" s="29">
        <v>40797.129999999997</v>
      </c>
      <c r="V447" s="29">
        <v>-150364.04999999999</v>
      </c>
      <c r="W447" s="29">
        <v>37183.839999999997</v>
      </c>
      <c r="X447" s="29">
        <f t="shared" si="234"/>
        <v>2349947.92</v>
      </c>
      <c r="Y447" s="29">
        <f t="shared" si="261"/>
        <v>0</v>
      </c>
      <c r="Z447" s="29">
        <f t="shared" ref="Z447:AB466" si="269">SUMIF($I447,Z$5,$X447)</f>
        <v>2349947.92</v>
      </c>
      <c r="AA447" s="29">
        <f t="shared" si="269"/>
        <v>0</v>
      </c>
      <c r="AB447" s="29">
        <f t="shared" si="269"/>
        <v>0</v>
      </c>
      <c r="AC447" s="31">
        <f t="shared" si="235"/>
        <v>0</v>
      </c>
      <c r="AD447" s="31">
        <f t="shared" si="236"/>
        <v>0</v>
      </c>
      <c r="AE447" s="31">
        <f t="shared" si="237"/>
        <v>0</v>
      </c>
      <c r="AF447" s="31">
        <f t="shared" si="238"/>
        <v>0</v>
      </c>
      <c r="AG447" s="31">
        <f t="shared" si="239"/>
        <v>0</v>
      </c>
      <c r="AH447" s="31">
        <f t="shared" si="240"/>
        <v>0</v>
      </c>
      <c r="AI447" s="31">
        <f t="shared" si="241"/>
        <v>0</v>
      </c>
      <c r="AJ447" s="31">
        <f t="shared" si="242"/>
        <v>0</v>
      </c>
      <c r="AK447" s="31">
        <f t="shared" si="243"/>
        <v>0</v>
      </c>
      <c r="AL447" s="31">
        <f t="shared" si="244"/>
        <v>0</v>
      </c>
      <c r="AM447" s="31">
        <f t="shared" si="245"/>
        <v>0</v>
      </c>
      <c r="AN447" s="31">
        <f t="shared" si="246"/>
        <v>0</v>
      </c>
      <c r="AO447" s="31">
        <f t="shared" si="247"/>
        <v>0</v>
      </c>
      <c r="AP447" s="29">
        <f t="shared" si="268"/>
        <v>0</v>
      </c>
      <c r="AQ447" s="29">
        <f t="shared" si="268"/>
        <v>0</v>
      </c>
      <c r="AR447" s="29">
        <f t="shared" si="268"/>
        <v>0</v>
      </c>
      <c r="AS447" s="29">
        <f t="shared" si="262"/>
        <v>0</v>
      </c>
      <c r="AT447" s="31">
        <f t="shared" si="248"/>
        <v>0</v>
      </c>
      <c r="AU447" s="31">
        <f t="shared" si="249"/>
        <v>0</v>
      </c>
      <c r="AV447" s="31">
        <f t="shared" si="250"/>
        <v>0</v>
      </c>
      <c r="AW447" s="31">
        <f t="shared" si="251"/>
        <v>0</v>
      </c>
      <c r="AX447" s="31">
        <f t="shared" si="252"/>
        <v>0</v>
      </c>
      <c r="AY447" s="31">
        <f t="shared" si="253"/>
        <v>0</v>
      </c>
      <c r="AZ447" s="31">
        <f t="shared" si="254"/>
        <v>0</v>
      </c>
      <c r="BA447" s="31">
        <f t="shared" si="255"/>
        <v>0</v>
      </c>
      <c r="BB447" s="31">
        <f t="shared" si="256"/>
        <v>0</v>
      </c>
      <c r="BC447" s="31">
        <f t="shared" si="257"/>
        <v>0</v>
      </c>
      <c r="BD447" s="31">
        <f t="shared" si="258"/>
        <v>0</v>
      </c>
      <c r="BE447" s="31">
        <f t="shared" si="259"/>
        <v>0</v>
      </c>
      <c r="BF447" s="31">
        <f t="shared" si="260"/>
        <v>0</v>
      </c>
      <c r="BG447" s="29">
        <f t="shared" si="267"/>
        <v>0</v>
      </c>
      <c r="BH447" s="29">
        <f t="shared" si="267"/>
        <v>0</v>
      </c>
      <c r="BI447" s="29">
        <f t="shared" si="267"/>
        <v>0</v>
      </c>
      <c r="BJ447" s="29">
        <f t="shared" si="267"/>
        <v>0</v>
      </c>
    </row>
    <row r="448" spans="1:62">
      <c r="A448" s="25" t="s">
        <v>135</v>
      </c>
      <c r="B448" s="25" t="s">
        <v>95</v>
      </c>
      <c r="C448" s="25" t="s">
        <v>87</v>
      </c>
      <c r="D448" s="25" t="s">
        <v>185</v>
      </c>
      <c r="E448" s="25" t="s">
        <v>47</v>
      </c>
      <c r="F448" s="25" t="s">
        <v>48</v>
      </c>
      <c r="G448" s="25" t="s">
        <v>62</v>
      </c>
      <c r="H448" s="25" t="s">
        <v>62</v>
      </c>
      <c r="I448" s="25">
        <v>2022</v>
      </c>
      <c r="J448" s="102">
        <v>0</v>
      </c>
      <c r="K448" s="102">
        <v>0</v>
      </c>
      <c r="L448" s="29">
        <v>0</v>
      </c>
      <c r="M448" s="29">
        <v>0</v>
      </c>
      <c r="N448" s="29">
        <v>0</v>
      </c>
      <c r="O448" s="29">
        <v>1649.75</v>
      </c>
      <c r="P448" s="29">
        <v>0</v>
      </c>
      <c r="Q448" s="29">
        <v>0</v>
      </c>
      <c r="R448" s="29">
        <v>0</v>
      </c>
      <c r="S448" s="29">
        <v>0</v>
      </c>
      <c r="T448" s="29">
        <v>0</v>
      </c>
      <c r="U448" s="29">
        <v>0</v>
      </c>
      <c r="V448" s="29">
        <v>0</v>
      </c>
      <c r="W448" s="29">
        <v>0</v>
      </c>
      <c r="X448" s="29">
        <f t="shared" si="234"/>
        <v>1649.75</v>
      </c>
      <c r="Y448" s="29">
        <f t="shared" si="261"/>
        <v>0</v>
      </c>
      <c r="Z448" s="29">
        <f t="shared" si="269"/>
        <v>1649.75</v>
      </c>
      <c r="AA448" s="29">
        <f t="shared" si="269"/>
        <v>0</v>
      </c>
      <c r="AB448" s="29">
        <f t="shared" si="269"/>
        <v>0</v>
      </c>
      <c r="AC448" s="31">
        <f t="shared" si="235"/>
        <v>0</v>
      </c>
      <c r="AD448" s="31">
        <f t="shared" si="236"/>
        <v>0</v>
      </c>
      <c r="AE448" s="31">
        <f t="shared" si="237"/>
        <v>0</v>
      </c>
      <c r="AF448" s="31">
        <f t="shared" si="238"/>
        <v>0</v>
      </c>
      <c r="AG448" s="31">
        <f t="shared" si="239"/>
        <v>0</v>
      </c>
      <c r="AH448" s="31">
        <f t="shared" si="240"/>
        <v>0</v>
      </c>
      <c r="AI448" s="31">
        <f t="shared" si="241"/>
        <v>0</v>
      </c>
      <c r="AJ448" s="31">
        <f t="shared" si="242"/>
        <v>0</v>
      </c>
      <c r="AK448" s="31">
        <f t="shared" si="243"/>
        <v>0</v>
      </c>
      <c r="AL448" s="31">
        <f t="shared" si="244"/>
        <v>0</v>
      </c>
      <c r="AM448" s="31">
        <f t="shared" si="245"/>
        <v>0</v>
      </c>
      <c r="AN448" s="31">
        <f t="shared" si="246"/>
        <v>0</v>
      </c>
      <c r="AO448" s="31">
        <f t="shared" si="247"/>
        <v>0</v>
      </c>
      <c r="AP448" s="29">
        <f t="shared" si="268"/>
        <v>0</v>
      </c>
      <c r="AQ448" s="29">
        <f t="shared" si="268"/>
        <v>0</v>
      </c>
      <c r="AR448" s="29">
        <f t="shared" si="268"/>
        <v>0</v>
      </c>
      <c r="AS448" s="29">
        <f t="shared" si="262"/>
        <v>0</v>
      </c>
      <c r="AT448" s="31">
        <f t="shared" si="248"/>
        <v>0</v>
      </c>
      <c r="AU448" s="31">
        <f t="shared" si="249"/>
        <v>0</v>
      </c>
      <c r="AV448" s="31">
        <f t="shared" si="250"/>
        <v>0</v>
      </c>
      <c r="AW448" s="31">
        <f t="shared" si="251"/>
        <v>0</v>
      </c>
      <c r="AX448" s="31">
        <f t="shared" si="252"/>
        <v>0</v>
      </c>
      <c r="AY448" s="31">
        <f t="shared" si="253"/>
        <v>0</v>
      </c>
      <c r="AZ448" s="31">
        <f t="shared" si="254"/>
        <v>0</v>
      </c>
      <c r="BA448" s="31">
        <f t="shared" si="255"/>
        <v>0</v>
      </c>
      <c r="BB448" s="31">
        <f t="shared" si="256"/>
        <v>0</v>
      </c>
      <c r="BC448" s="31">
        <f t="shared" si="257"/>
        <v>0</v>
      </c>
      <c r="BD448" s="31">
        <f t="shared" si="258"/>
        <v>0</v>
      </c>
      <c r="BE448" s="31">
        <f t="shared" si="259"/>
        <v>0</v>
      </c>
      <c r="BF448" s="31">
        <f t="shared" si="260"/>
        <v>0</v>
      </c>
      <c r="BG448" s="29">
        <f t="shared" ref="BG448:BJ467" si="270">SUMIF($I448,BG$5,$BF448)</f>
        <v>0</v>
      </c>
      <c r="BH448" s="29">
        <f t="shared" si="270"/>
        <v>0</v>
      </c>
      <c r="BI448" s="29">
        <f t="shared" si="270"/>
        <v>0</v>
      </c>
      <c r="BJ448" s="29">
        <f t="shared" si="270"/>
        <v>0</v>
      </c>
    </row>
    <row r="449" spans="1:62">
      <c r="A449" s="25" t="s">
        <v>135</v>
      </c>
      <c r="B449" s="25" t="s">
        <v>95</v>
      </c>
      <c r="C449" s="25" t="s">
        <v>87</v>
      </c>
      <c r="D449" s="25" t="s">
        <v>185</v>
      </c>
      <c r="E449" s="25" t="s">
        <v>47</v>
      </c>
      <c r="F449" s="25" t="s">
        <v>46</v>
      </c>
      <c r="G449" s="25" t="s">
        <v>54</v>
      </c>
      <c r="H449" s="25" t="s">
        <v>54</v>
      </c>
      <c r="I449" s="25">
        <v>2022</v>
      </c>
      <c r="J449" s="102">
        <v>0</v>
      </c>
      <c r="K449" s="102">
        <v>0.72914999999999996</v>
      </c>
      <c r="L449" s="29">
        <v>0</v>
      </c>
      <c r="M449" s="29">
        <v>0</v>
      </c>
      <c r="N449" s="29">
        <v>0</v>
      </c>
      <c r="O449" s="29">
        <v>0</v>
      </c>
      <c r="P449" s="29">
        <v>0</v>
      </c>
      <c r="Q449" s="29">
        <v>0</v>
      </c>
      <c r="R449" s="29">
        <v>0</v>
      </c>
      <c r="S449" s="29">
        <v>0</v>
      </c>
      <c r="T449" s="29">
        <v>0</v>
      </c>
      <c r="U449" s="29">
        <v>4168.8599999999997</v>
      </c>
      <c r="V449" s="29">
        <v>0</v>
      </c>
      <c r="W449" s="29">
        <v>0</v>
      </c>
      <c r="X449" s="29">
        <f t="shared" si="234"/>
        <v>4168.8599999999997</v>
      </c>
      <c r="Y449" s="29">
        <f t="shared" si="261"/>
        <v>0</v>
      </c>
      <c r="Z449" s="29">
        <f t="shared" si="269"/>
        <v>4168.8599999999997</v>
      </c>
      <c r="AA449" s="29">
        <f t="shared" si="269"/>
        <v>0</v>
      </c>
      <c r="AB449" s="29">
        <f t="shared" si="269"/>
        <v>0</v>
      </c>
      <c r="AC449" s="31">
        <f t="shared" si="235"/>
        <v>0</v>
      </c>
      <c r="AD449" s="31">
        <f t="shared" si="236"/>
        <v>0</v>
      </c>
      <c r="AE449" s="31">
        <f t="shared" si="237"/>
        <v>0</v>
      </c>
      <c r="AF449" s="31">
        <f t="shared" si="238"/>
        <v>0</v>
      </c>
      <c r="AG449" s="31">
        <f t="shared" si="239"/>
        <v>0</v>
      </c>
      <c r="AH449" s="31">
        <f t="shared" si="240"/>
        <v>0</v>
      </c>
      <c r="AI449" s="31">
        <f t="shared" si="241"/>
        <v>0</v>
      </c>
      <c r="AJ449" s="31">
        <f t="shared" si="242"/>
        <v>0</v>
      </c>
      <c r="AK449" s="31">
        <f t="shared" si="243"/>
        <v>0</v>
      </c>
      <c r="AL449" s="31">
        <f t="shared" si="244"/>
        <v>0</v>
      </c>
      <c r="AM449" s="31">
        <f t="shared" si="245"/>
        <v>0</v>
      </c>
      <c r="AN449" s="31">
        <f t="shared" si="246"/>
        <v>0</v>
      </c>
      <c r="AO449" s="31">
        <f t="shared" si="247"/>
        <v>0</v>
      </c>
      <c r="AP449" s="29">
        <f t="shared" ref="AP449:AR468" si="271">SUMIF($I449,AP$5,$AO449)</f>
        <v>0</v>
      </c>
      <c r="AQ449" s="29">
        <f t="shared" si="271"/>
        <v>0</v>
      </c>
      <c r="AR449" s="29">
        <f t="shared" si="271"/>
        <v>0</v>
      </c>
      <c r="AS449" s="29">
        <f t="shared" si="262"/>
        <v>0</v>
      </c>
      <c r="AT449" s="31">
        <f t="shared" si="248"/>
        <v>0</v>
      </c>
      <c r="AU449" s="31">
        <f t="shared" si="249"/>
        <v>0</v>
      </c>
      <c r="AV449" s="31">
        <f t="shared" si="250"/>
        <v>0</v>
      </c>
      <c r="AW449" s="31">
        <f t="shared" si="251"/>
        <v>0</v>
      </c>
      <c r="AX449" s="31">
        <f t="shared" si="252"/>
        <v>0</v>
      </c>
      <c r="AY449" s="31">
        <f t="shared" si="253"/>
        <v>0</v>
      </c>
      <c r="AZ449" s="31">
        <f t="shared" si="254"/>
        <v>0</v>
      </c>
      <c r="BA449" s="31">
        <f t="shared" si="255"/>
        <v>0</v>
      </c>
      <c r="BB449" s="31">
        <f t="shared" si="256"/>
        <v>0</v>
      </c>
      <c r="BC449" s="31">
        <f t="shared" si="257"/>
        <v>3039.7242689999998</v>
      </c>
      <c r="BD449" s="31">
        <f t="shared" si="258"/>
        <v>0</v>
      </c>
      <c r="BE449" s="31">
        <f t="shared" si="259"/>
        <v>0</v>
      </c>
      <c r="BF449" s="31">
        <f t="shared" si="260"/>
        <v>3039.7242689999998</v>
      </c>
      <c r="BG449" s="29">
        <f t="shared" si="270"/>
        <v>0</v>
      </c>
      <c r="BH449" s="29">
        <f t="shared" si="270"/>
        <v>3039.7242689999998</v>
      </c>
      <c r="BI449" s="29">
        <f t="shared" si="270"/>
        <v>0</v>
      </c>
      <c r="BJ449" s="29">
        <f t="shared" si="270"/>
        <v>0</v>
      </c>
    </row>
    <row r="450" spans="1:62">
      <c r="A450" s="25" t="s">
        <v>135</v>
      </c>
      <c r="B450" s="25" t="s">
        <v>95</v>
      </c>
      <c r="C450" s="25" t="s">
        <v>87</v>
      </c>
      <c r="D450" s="25" t="s">
        <v>185</v>
      </c>
      <c r="E450" s="25" t="s">
        <v>47</v>
      </c>
      <c r="F450" s="25" t="s">
        <v>43</v>
      </c>
      <c r="G450" s="25" t="s">
        <v>62</v>
      </c>
      <c r="H450" s="25" t="s">
        <v>62</v>
      </c>
      <c r="I450" s="25">
        <v>2022</v>
      </c>
      <c r="J450" s="102">
        <v>0</v>
      </c>
      <c r="K450" s="102">
        <v>1</v>
      </c>
      <c r="L450" s="29">
        <v>0</v>
      </c>
      <c r="M450" s="29">
        <v>0</v>
      </c>
      <c r="N450" s="29">
        <v>0</v>
      </c>
      <c r="O450" s="29">
        <v>0</v>
      </c>
      <c r="P450" s="29">
        <v>0</v>
      </c>
      <c r="Q450" s="29">
        <v>0</v>
      </c>
      <c r="R450" s="29">
        <v>1604.06</v>
      </c>
      <c r="S450" s="29">
        <v>325.57</v>
      </c>
      <c r="T450" s="29">
        <v>0</v>
      </c>
      <c r="U450" s="29">
        <v>0</v>
      </c>
      <c r="V450" s="29">
        <v>11628.06</v>
      </c>
      <c r="W450" s="29">
        <v>0</v>
      </c>
      <c r="X450" s="29">
        <f t="shared" si="234"/>
        <v>13557.689999999999</v>
      </c>
      <c r="Y450" s="29">
        <f t="shared" si="261"/>
        <v>0</v>
      </c>
      <c r="Z450" s="29">
        <f t="shared" si="269"/>
        <v>13557.689999999999</v>
      </c>
      <c r="AA450" s="29">
        <f t="shared" si="269"/>
        <v>0</v>
      </c>
      <c r="AB450" s="29">
        <f t="shared" si="269"/>
        <v>0</v>
      </c>
      <c r="AC450" s="31">
        <f t="shared" si="235"/>
        <v>0</v>
      </c>
      <c r="AD450" s="31">
        <f t="shared" si="236"/>
        <v>0</v>
      </c>
      <c r="AE450" s="31">
        <f t="shared" si="237"/>
        <v>0</v>
      </c>
      <c r="AF450" s="31">
        <f t="shared" si="238"/>
        <v>0</v>
      </c>
      <c r="AG450" s="31">
        <f t="shared" si="239"/>
        <v>0</v>
      </c>
      <c r="AH450" s="31">
        <f t="shared" si="240"/>
        <v>0</v>
      </c>
      <c r="AI450" s="31">
        <f t="shared" si="241"/>
        <v>0</v>
      </c>
      <c r="AJ450" s="31">
        <f t="shared" si="242"/>
        <v>0</v>
      </c>
      <c r="AK450" s="31">
        <f t="shared" si="243"/>
        <v>0</v>
      </c>
      <c r="AL450" s="31">
        <f t="shared" si="244"/>
        <v>0</v>
      </c>
      <c r="AM450" s="31">
        <f t="shared" si="245"/>
        <v>0</v>
      </c>
      <c r="AN450" s="31">
        <f t="shared" si="246"/>
        <v>0</v>
      </c>
      <c r="AO450" s="31">
        <f t="shared" si="247"/>
        <v>0</v>
      </c>
      <c r="AP450" s="29">
        <f t="shared" si="271"/>
        <v>0</v>
      </c>
      <c r="AQ450" s="29">
        <f t="shared" si="271"/>
        <v>0</v>
      </c>
      <c r="AR450" s="29">
        <f t="shared" si="271"/>
        <v>0</v>
      </c>
      <c r="AS450" s="29">
        <f t="shared" si="262"/>
        <v>0</v>
      </c>
      <c r="AT450" s="31">
        <f t="shared" si="248"/>
        <v>0</v>
      </c>
      <c r="AU450" s="31">
        <f t="shared" si="249"/>
        <v>0</v>
      </c>
      <c r="AV450" s="31">
        <f t="shared" si="250"/>
        <v>0</v>
      </c>
      <c r="AW450" s="31">
        <f t="shared" si="251"/>
        <v>0</v>
      </c>
      <c r="AX450" s="31">
        <f t="shared" si="252"/>
        <v>0</v>
      </c>
      <c r="AY450" s="31">
        <f t="shared" si="253"/>
        <v>0</v>
      </c>
      <c r="AZ450" s="31">
        <f t="shared" si="254"/>
        <v>1604.06</v>
      </c>
      <c r="BA450" s="31">
        <f t="shared" si="255"/>
        <v>325.57</v>
      </c>
      <c r="BB450" s="31">
        <f t="shared" si="256"/>
        <v>0</v>
      </c>
      <c r="BC450" s="31">
        <f t="shared" si="257"/>
        <v>0</v>
      </c>
      <c r="BD450" s="31">
        <f t="shared" si="258"/>
        <v>11628.06</v>
      </c>
      <c r="BE450" s="31">
        <f t="shared" si="259"/>
        <v>0</v>
      </c>
      <c r="BF450" s="31">
        <f t="shared" si="260"/>
        <v>13557.689999999999</v>
      </c>
      <c r="BG450" s="29">
        <f t="shared" si="270"/>
        <v>0</v>
      </c>
      <c r="BH450" s="29">
        <f t="shared" si="270"/>
        <v>13557.689999999999</v>
      </c>
      <c r="BI450" s="29">
        <f t="shared" si="270"/>
        <v>0</v>
      </c>
      <c r="BJ450" s="29">
        <f t="shared" si="270"/>
        <v>0</v>
      </c>
    </row>
    <row r="451" spans="1:62">
      <c r="A451" s="25" t="s">
        <v>315</v>
      </c>
      <c r="B451" s="25" t="s">
        <v>86</v>
      </c>
      <c r="C451" s="25" t="s">
        <v>87</v>
      </c>
      <c r="D451" s="25" t="s">
        <v>212</v>
      </c>
      <c r="E451" s="25" t="s">
        <v>47</v>
      </c>
      <c r="F451" s="25" t="s">
        <v>43</v>
      </c>
      <c r="G451" s="25" t="s">
        <v>62</v>
      </c>
      <c r="H451" s="25" t="s">
        <v>62</v>
      </c>
      <c r="I451" s="25">
        <v>2022</v>
      </c>
      <c r="J451" s="102">
        <v>0</v>
      </c>
      <c r="K451" s="102">
        <v>1</v>
      </c>
      <c r="L451" s="29">
        <v>0</v>
      </c>
      <c r="M451" s="29">
        <v>0</v>
      </c>
      <c r="N451" s="29">
        <v>0</v>
      </c>
      <c r="O451" s="29">
        <v>0</v>
      </c>
      <c r="P451" s="29">
        <v>0</v>
      </c>
      <c r="Q451" s="29">
        <v>0</v>
      </c>
      <c r="R451" s="29">
        <v>186301.82</v>
      </c>
      <c r="S451" s="29">
        <v>3034.41</v>
      </c>
      <c r="T451" s="29">
        <v>300.45999999999998</v>
      </c>
      <c r="U451" s="29">
        <v>12656.26</v>
      </c>
      <c r="V451" s="29">
        <v>0</v>
      </c>
      <c r="W451" s="29">
        <v>0</v>
      </c>
      <c r="X451" s="29">
        <f t="shared" si="234"/>
        <v>202292.95</v>
      </c>
      <c r="Y451" s="29">
        <f t="shared" si="261"/>
        <v>0</v>
      </c>
      <c r="Z451" s="29">
        <f t="shared" si="269"/>
        <v>202292.95</v>
      </c>
      <c r="AA451" s="29">
        <f t="shared" si="269"/>
        <v>0</v>
      </c>
      <c r="AB451" s="29">
        <f t="shared" si="269"/>
        <v>0</v>
      </c>
      <c r="AC451" s="31">
        <f t="shared" si="235"/>
        <v>0</v>
      </c>
      <c r="AD451" s="31">
        <f t="shared" si="236"/>
        <v>0</v>
      </c>
      <c r="AE451" s="31">
        <f t="shared" si="237"/>
        <v>0</v>
      </c>
      <c r="AF451" s="31">
        <f t="shared" si="238"/>
        <v>0</v>
      </c>
      <c r="AG451" s="31">
        <f t="shared" si="239"/>
        <v>0</v>
      </c>
      <c r="AH451" s="31">
        <f t="shared" si="240"/>
        <v>0</v>
      </c>
      <c r="AI451" s="31">
        <f t="shared" si="241"/>
        <v>0</v>
      </c>
      <c r="AJ451" s="31">
        <f t="shared" si="242"/>
        <v>0</v>
      </c>
      <c r="AK451" s="31">
        <f t="shared" si="243"/>
        <v>0</v>
      </c>
      <c r="AL451" s="31">
        <f t="shared" si="244"/>
        <v>0</v>
      </c>
      <c r="AM451" s="31">
        <f t="shared" si="245"/>
        <v>0</v>
      </c>
      <c r="AN451" s="31">
        <f t="shared" si="246"/>
        <v>0</v>
      </c>
      <c r="AO451" s="31">
        <f t="shared" si="247"/>
        <v>0</v>
      </c>
      <c r="AP451" s="29">
        <f t="shared" si="271"/>
        <v>0</v>
      </c>
      <c r="AQ451" s="29">
        <f t="shared" si="271"/>
        <v>0</v>
      </c>
      <c r="AR451" s="29">
        <f t="shared" si="271"/>
        <v>0</v>
      </c>
      <c r="AS451" s="29">
        <f t="shared" si="262"/>
        <v>0</v>
      </c>
      <c r="AT451" s="31">
        <f t="shared" si="248"/>
        <v>0</v>
      </c>
      <c r="AU451" s="31">
        <f t="shared" si="249"/>
        <v>0</v>
      </c>
      <c r="AV451" s="31">
        <f t="shared" si="250"/>
        <v>0</v>
      </c>
      <c r="AW451" s="31">
        <f t="shared" si="251"/>
        <v>0</v>
      </c>
      <c r="AX451" s="31">
        <f t="shared" si="252"/>
        <v>0</v>
      </c>
      <c r="AY451" s="31">
        <f t="shared" si="253"/>
        <v>0</v>
      </c>
      <c r="AZ451" s="31">
        <f t="shared" si="254"/>
        <v>186301.82</v>
      </c>
      <c r="BA451" s="31">
        <f t="shared" si="255"/>
        <v>3034.41</v>
      </c>
      <c r="BB451" s="31">
        <f t="shared" si="256"/>
        <v>300.45999999999998</v>
      </c>
      <c r="BC451" s="31">
        <f t="shared" si="257"/>
        <v>12656.26</v>
      </c>
      <c r="BD451" s="31">
        <f t="shared" si="258"/>
        <v>0</v>
      </c>
      <c r="BE451" s="31">
        <f t="shared" si="259"/>
        <v>0</v>
      </c>
      <c r="BF451" s="31">
        <f t="shared" si="260"/>
        <v>202292.95</v>
      </c>
      <c r="BG451" s="29">
        <f t="shared" si="270"/>
        <v>0</v>
      </c>
      <c r="BH451" s="29">
        <f t="shared" si="270"/>
        <v>202292.95</v>
      </c>
      <c r="BI451" s="29">
        <f t="shared" si="270"/>
        <v>0</v>
      </c>
      <c r="BJ451" s="29">
        <f t="shared" si="270"/>
        <v>0</v>
      </c>
    </row>
    <row r="452" spans="1:62">
      <c r="A452" s="25" t="s">
        <v>186</v>
      </c>
      <c r="B452" s="25" t="s">
        <v>86</v>
      </c>
      <c r="C452" s="25" t="s">
        <v>102</v>
      </c>
      <c r="D452" s="25" t="s">
        <v>191</v>
      </c>
      <c r="E452" s="25" t="s">
        <v>42</v>
      </c>
      <c r="F452" s="25" t="s">
        <v>46</v>
      </c>
      <c r="G452" s="25" t="s">
        <v>59</v>
      </c>
      <c r="H452" s="25" t="s">
        <v>59</v>
      </c>
      <c r="I452" s="25">
        <v>2022</v>
      </c>
      <c r="J452" s="102">
        <v>0.65539999999999998</v>
      </c>
      <c r="K452" s="102">
        <v>0</v>
      </c>
      <c r="L452" s="29">
        <v>3961.28</v>
      </c>
      <c r="M452" s="29">
        <v>9584.8799999999992</v>
      </c>
      <c r="N452" s="29">
        <v>1864.93</v>
      </c>
      <c r="O452" s="29">
        <v>1746.3</v>
      </c>
      <c r="P452" s="29">
        <v>810.98</v>
      </c>
      <c r="Q452" s="29">
        <v>0</v>
      </c>
      <c r="R452" s="29">
        <v>0</v>
      </c>
      <c r="S452" s="29">
        <v>0</v>
      </c>
      <c r="T452" s="29">
        <v>0</v>
      </c>
      <c r="U452" s="29">
        <v>0</v>
      </c>
      <c r="V452" s="29">
        <v>0</v>
      </c>
      <c r="W452" s="29">
        <v>517.80999999999995</v>
      </c>
      <c r="X452" s="29">
        <f t="shared" si="234"/>
        <v>18486.18</v>
      </c>
      <c r="Y452" s="29">
        <f t="shared" si="261"/>
        <v>0</v>
      </c>
      <c r="Z452" s="29">
        <f t="shared" si="269"/>
        <v>18486.18</v>
      </c>
      <c r="AA452" s="29">
        <f t="shared" si="269"/>
        <v>0</v>
      </c>
      <c r="AB452" s="29">
        <f t="shared" si="269"/>
        <v>0</v>
      </c>
      <c r="AC452" s="31">
        <f t="shared" si="235"/>
        <v>2596.2229120000002</v>
      </c>
      <c r="AD452" s="31">
        <f t="shared" si="236"/>
        <v>6281.9303519999994</v>
      </c>
      <c r="AE452" s="31">
        <f t="shared" si="237"/>
        <v>1222.275122</v>
      </c>
      <c r="AF452" s="31">
        <f t="shared" si="238"/>
        <v>1144.52502</v>
      </c>
      <c r="AG452" s="31">
        <f t="shared" si="239"/>
        <v>531.51629200000002</v>
      </c>
      <c r="AH452" s="31">
        <f t="shared" si="240"/>
        <v>0</v>
      </c>
      <c r="AI452" s="31">
        <f t="shared" si="241"/>
        <v>0</v>
      </c>
      <c r="AJ452" s="31">
        <f t="shared" si="242"/>
        <v>0</v>
      </c>
      <c r="AK452" s="31">
        <f t="shared" si="243"/>
        <v>0</v>
      </c>
      <c r="AL452" s="31">
        <f t="shared" si="244"/>
        <v>0</v>
      </c>
      <c r="AM452" s="31">
        <f t="shared" si="245"/>
        <v>0</v>
      </c>
      <c r="AN452" s="31">
        <f t="shared" si="246"/>
        <v>339.37267399999996</v>
      </c>
      <c r="AO452" s="31">
        <f t="shared" si="247"/>
        <v>12115.842372000001</v>
      </c>
      <c r="AP452" s="29">
        <f t="shared" si="271"/>
        <v>0</v>
      </c>
      <c r="AQ452" s="29">
        <f t="shared" si="271"/>
        <v>12115.842372000001</v>
      </c>
      <c r="AR452" s="29">
        <f t="shared" si="271"/>
        <v>0</v>
      </c>
      <c r="AS452" s="29">
        <f t="shared" si="262"/>
        <v>0</v>
      </c>
      <c r="AT452" s="31">
        <f t="shared" si="248"/>
        <v>0</v>
      </c>
      <c r="AU452" s="31">
        <f t="shared" si="249"/>
        <v>0</v>
      </c>
      <c r="AV452" s="31">
        <f t="shared" si="250"/>
        <v>0</v>
      </c>
      <c r="AW452" s="31">
        <f t="shared" si="251"/>
        <v>0</v>
      </c>
      <c r="AX452" s="31">
        <f t="shared" si="252"/>
        <v>0</v>
      </c>
      <c r="AY452" s="31">
        <f t="shared" si="253"/>
        <v>0</v>
      </c>
      <c r="AZ452" s="31">
        <f t="shared" si="254"/>
        <v>0</v>
      </c>
      <c r="BA452" s="31">
        <f t="shared" si="255"/>
        <v>0</v>
      </c>
      <c r="BB452" s="31">
        <f t="shared" si="256"/>
        <v>0</v>
      </c>
      <c r="BC452" s="31">
        <f t="shared" si="257"/>
        <v>0</v>
      </c>
      <c r="BD452" s="31">
        <f t="shared" si="258"/>
        <v>0</v>
      </c>
      <c r="BE452" s="31">
        <f t="shared" si="259"/>
        <v>0</v>
      </c>
      <c r="BF452" s="31">
        <f t="shared" si="260"/>
        <v>0</v>
      </c>
      <c r="BG452" s="29">
        <f t="shared" si="270"/>
        <v>0</v>
      </c>
      <c r="BH452" s="29">
        <f t="shared" si="270"/>
        <v>0</v>
      </c>
      <c r="BI452" s="29">
        <f t="shared" si="270"/>
        <v>0</v>
      </c>
      <c r="BJ452" s="29">
        <f t="shared" si="270"/>
        <v>0</v>
      </c>
    </row>
    <row r="453" spans="1:62">
      <c r="A453" s="25" t="s">
        <v>85</v>
      </c>
      <c r="B453" s="25" t="s">
        <v>101</v>
      </c>
      <c r="C453" s="25" t="s">
        <v>82</v>
      </c>
      <c r="D453" s="25" t="s">
        <v>107</v>
      </c>
      <c r="E453" s="25" t="s">
        <v>42</v>
      </c>
      <c r="F453" s="25" t="s">
        <v>46</v>
      </c>
      <c r="G453" s="25" t="s">
        <v>54</v>
      </c>
      <c r="H453" s="25" t="s">
        <v>54</v>
      </c>
      <c r="I453" s="25">
        <v>2022</v>
      </c>
      <c r="J453" s="102">
        <v>0.68266000000000004</v>
      </c>
      <c r="K453" s="102">
        <v>0</v>
      </c>
      <c r="L453" s="29">
        <v>370.2</v>
      </c>
      <c r="M453" s="29">
        <v>3672.3</v>
      </c>
      <c r="N453" s="29">
        <v>0</v>
      </c>
      <c r="O453" s="29">
        <v>0</v>
      </c>
      <c r="P453" s="29">
        <v>0</v>
      </c>
      <c r="Q453" s="29">
        <v>0</v>
      </c>
      <c r="R453" s="29">
        <v>0</v>
      </c>
      <c r="S453" s="29">
        <v>0</v>
      </c>
      <c r="T453" s="29">
        <v>0</v>
      </c>
      <c r="U453" s="29">
        <v>0</v>
      </c>
      <c r="V453" s="29">
        <v>0</v>
      </c>
      <c r="W453" s="29">
        <v>0</v>
      </c>
      <c r="X453" s="29">
        <f t="shared" si="234"/>
        <v>4042.5</v>
      </c>
      <c r="Y453" s="29">
        <f t="shared" si="261"/>
        <v>0</v>
      </c>
      <c r="Z453" s="29">
        <f t="shared" si="269"/>
        <v>4042.5</v>
      </c>
      <c r="AA453" s="29">
        <f t="shared" si="269"/>
        <v>0</v>
      </c>
      <c r="AB453" s="29">
        <f t="shared" si="269"/>
        <v>0</v>
      </c>
      <c r="AC453" s="31">
        <f t="shared" si="235"/>
        <v>252.720732</v>
      </c>
      <c r="AD453" s="31">
        <f t="shared" si="236"/>
        <v>2506.9323180000001</v>
      </c>
      <c r="AE453" s="31">
        <f t="shared" si="237"/>
        <v>0</v>
      </c>
      <c r="AF453" s="31">
        <f t="shared" si="238"/>
        <v>0</v>
      </c>
      <c r="AG453" s="31">
        <f t="shared" si="239"/>
        <v>0</v>
      </c>
      <c r="AH453" s="31">
        <f t="shared" si="240"/>
        <v>0</v>
      </c>
      <c r="AI453" s="31">
        <f t="shared" si="241"/>
        <v>0</v>
      </c>
      <c r="AJ453" s="31">
        <f t="shared" si="242"/>
        <v>0</v>
      </c>
      <c r="AK453" s="31">
        <f t="shared" si="243"/>
        <v>0</v>
      </c>
      <c r="AL453" s="31">
        <f t="shared" si="244"/>
        <v>0</v>
      </c>
      <c r="AM453" s="31">
        <f t="shared" si="245"/>
        <v>0</v>
      </c>
      <c r="AN453" s="31">
        <f t="shared" si="246"/>
        <v>0</v>
      </c>
      <c r="AO453" s="31">
        <f t="shared" si="247"/>
        <v>2759.6530499999999</v>
      </c>
      <c r="AP453" s="29">
        <f t="shared" si="271"/>
        <v>0</v>
      </c>
      <c r="AQ453" s="29">
        <f t="shared" si="271"/>
        <v>2759.6530499999999</v>
      </c>
      <c r="AR453" s="29">
        <f t="shared" si="271"/>
        <v>0</v>
      </c>
      <c r="AS453" s="29">
        <f t="shared" si="262"/>
        <v>0</v>
      </c>
      <c r="AT453" s="31">
        <f t="shared" si="248"/>
        <v>0</v>
      </c>
      <c r="AU453" s="31">
        <f t="shared" si="249"/>
        <v>0</v>
      </c>
      <c r="AV453" s="31">
        <f t="shared" si="250"/>
        <v>0</v>
      </c>
      <c r="AW453" s="31">
        <f t="shared" si="251"/>
        <v>0</v>
      </c>
      <c r="AX453" s="31">
        <f t="shared" si="252"/>
        <v>0</v>
      </c>
      <c r="AY453" s="31">
        <f t="shared" si="253"/>
        <v>0</v>
      </c>
      <c r="AZ453" s="31">
        <f t="shared" si="254"/>
        <v>0</v>
      </c>
      <c r="BA453" s="31">
        <f t="shared" si="255"/>
        <v>0</v>
      </c>
      <c r="BB453" s="31">
        <f t="shared" si="256"/>
        <v>0</v>
      </c>
      <c r="BC453" s="31">
        <f t="shared" si="257"/>
        <v>0</v>
      </c>
      <c r="BD453" s="31">
        <f t="shared" si="258"/>
        <v>0</v>
      </c>
      <c r="BE453" s="31">
        <f t="shared" si="259"/>
        <v>0</v>
      </c>
      <c r="BF453" s="31">
        <f t="shared" si="260"/>
        <v>0</v>
      </c>
      <c r="BG453" s="29">
        <f t="shared" si="270"/>
        <v>0</v>
      </c>
      <c r="BH453" s="29">
        <f t="shared" si="270"/>
        <v>0</v>
      </c>
      <c r="BI453" s="29">
        <f t="shared" si="270"/>
        <v>0</v>
      </c>
      <c r="BJ453" s="29">
        <f t="shared" si="270"/>
        <v>0</v>
      </c>
    </row>
    <row r="454" spans="1:62">
      <c r="A454" s="25" t="s">
        <v>85</v>
      </c>
      <c r="B454" s="25" t="s">
        <v>101</v>
      </c>
      <c r="C454" s="25" t="s">
        <v>82</v>
      </c>
      <c r="D454" s="25" t="s">
        <v>107</v>
      </c>
      <c r="E454" s="25" t="s">
        <v>42</v>
      </c>
      <c r="F454" s="25" t="s">
        <v>46</v>
      </c>
      <c r="G454" s="25" t="s">
        <v>59</v>
      </c>
      <c r="H454" s="25" t="s">
        <v>59</v>
      </c>
      <c r="I454" s="25">
        <v>2022</v>
      </c>
      <c r="J454" s="102">
        <v>0.65539999999999998</v>
      </c>
      <c r="K454" s="102">
        <v>0</v>
      </c>
      <c r="L454" s="29">
        <v>10344.51</v>
      </c>
      <c r="M454" s="29">
        <v>1501.55</v>
      </c>
      <c r="N454" s="29">
        <v>849.03</v>
      </c>
      <c r="O454" s="29">
        <v>338.91</v>
      </c>
      <c r="P454" s="29">
        <v>0</v>
      </c>
      <c r="Q454" s="29">
        <v>0</v>
      </c>
      <c r="R454" s="29">
        <v>0</v>
      </c>
      <c r="S454" s="29">
        <v>0</v>
      </c>
      <c r="T454" s="29">
        <v>0</v>
      </c>
      <c r="U454" s="29">
        <v>0</v>
      </c>
      <c r="V454" s="29">
        <v>0</v>
      </c>
      <c r="W454" s="29">
        <v>0</v>
      </c>
      <c r="X454" s="29">
        <f t="shared" ref="X454:X516" si="272">SUM(L454:W454)</f>
        <v>13034</v>
      </c>
      <c r="Y454" s="29">
        <f t="shared" si="261"/>
        <v>0</v>
      </c>
      <c r="Z454" s="29">
        <f t="shared" si="269"/>
        <v>13034</v>
      </c>
      <c r="AA454" s="29">
        <f t="shared" si="269"/>
        <v>0</v>
      </c>
      <c r="AB454" s="29">
        <f t="shared" si="269"/>
        <v>0</v>
      </c>
      <c r="AC454" s="31">
        <f t="shared" ref="AC454:AC516" si="273">+L454*$J454</f>
        <v>6779.7918540000001</v>
      </c>
      <c r="AD454" s="31">
        <f t="shared" ref="AD454:AD516" si="274">+M454*$J454</f>
        <v>984.11586999999997</v>
      </c>
      <c r="AE454" s="31">
        <f t="shared" ref="AE454:AE516" si="275">+N454*$J454</f>
        <v>556.45426199999997</v>
      </c>
      <c r="AF454" s="31">
        <f t="shared" ref="AF454:AF516" si="276">+O454*$J454</f>
        <v>222.12161400000002</v>
      </c>
      <c r="AG454" s="31">
        <f t="shared" ref="AG454:AG516" si="277">+P454*$J454</f>
        <v>0</v>
      </c>
      <c r="AH454" s="31">
        <f t="shared" ref="AH454:AH516" si="278">+Q454*$J454</f>
        <v>0</v>
      </c>
      <c r="AI454" s="31">
        <f t="shared" ref="AI454:AI516" si="279">+R454*$J454</f>
        <v>0</v>
      </c>
      <c r="AJ454" s="31">
        <f t="shared" ref="AJ454:AJ516" si="280">+S454*$J454</f>
        <v>0</v>
      </c>
      <c r="AK454" s="31">
        <f t="shared" ref="AK454:AK516" si="281">+T454*$J454</f>
        <v>0</v>
      </c>
      <c r="AL454" s="31">
        <f t="shared" ref="AL454:AL516" si="282">+U454*$J454</f>
        <v>0</v>
      </c>
      <c r="AM454" s="31">
        <f t="shared" ref="AM454:AM516" si="283">+V454*$J454</f>
        <v>0</v>
      </c>
      <c r="AN454" s="31">
        <f t="shared" ref="AN454:AN516" si="284">+W454*$J454</f>
        <v>0</v>
      </c>
      <c r="AO454" s="31">
        <f t="shared" ref="AO454:AO516" si="285">SUM(AC454:AN454)</f>
        <v>8542.4835999999996</v>
      </c>
      <c r="AP454" s="29">
        <f t="shared" si="271"/>
        <v>0</v>
      </c>
      <c r="AQ454" s="29">
        <f t="shared" si="271"/>
        <v>8542.4835999999996</v>
      </c>
      <c r="AR454" s="29">
        <f t="shared" si="271"/>
        <v>0</v>
      </c>
      <c r="AS454" s="29">
        <f t="shared" si="262"/>
        <v>0</v>
      </c>
      <c r="AT454" s="31">
        <f t="shared" ref="AT454:AT516" si="286">+L454*$K454</f>
        <v>0</v>
      </c>
      <c r="AU454" s="31">
        <f t="shared" ref="AU454:AU516" si="287">+M454*$K454</f>
        <v>0</v>
      </c>
      <c r="AV454" s="31">
        <f t="shared" ref="AV454:AV516" si="288">+N454*$K454</f>
        <v>0</v>
      </c>
      <c r="AW454" s="31">
        <f t="shared" ref="AW454:AW516" si="289">+O454*$K454</f>
        <v>0</v>
      </c>
      <c r="AX454" s="31">
        <f t="shared" ref="AX454:AX516" si="290">+P454*$K454</f>
        <v>0</v>
      </c>
      <c r="AY454" s="31">
        <f t="shared" ref="AY454:AY516" si="291">+Q454*$K454</f>
        <v>0</v>
      </c>
      <c r="AZ454" s="31">
        <f t="shared" ref="AZ454:AZ516" si="292">+R454*$K454</f>
        <v>0</v>
      </c>
      <c r="BA454" s="31">
        <f t="shared" ref="BA454:BA516" si="293">+S454*$K454</f>
        <v>0</v>
      </c>
      <c r="BB454" s="31">
        <f t="shared" ref="BB454:BB516" si="294">+T454*$K454</f>
        <v>0</v>
      </c>
      <c r="BC454" s="31">
        <f t="shared" ref="BC454:BC516" si="295">+U454*$K454</f>
        <v>0</v>
      </c>
      <c r="BD454" s="31">
        <f t="shared" ref="BD454:BD516" si="296">+V454*$K454</f>
        <v>0</v>
      </c>
      <c r="BE454" s="31">
        <f t="shared" ref="BE454:BE516" si="297">+W454*$K454</f>
        <v>0</v>
      </c>
      <c r="BF454" s="31">
        <f t="shared" ref="BF454:BF516" si="298">SUM(AT454:BE454)</f>
        <v>0</v>
      </c>
      <c r="BG454" s="29">
        <f t="shared" si="270"/>
        <v>0</v>
      </c>
      <c r="BH454" s="29">
        <f t="shared" si="270"/>
        <v>0</v>
      </c>
      <c r="BI454" s="29">
        <f t="shared" si="270"/>
        <v>0</v>
      </c>
      <c r="BJ454" s="29">
        <f t="shared" si="270"/>
        <v>0</v>
      </c>
    </row>
    <row r="455" spans="1:62">
      <c r="A455" s="25" t="s">
        <v>85</v>
      </c>
      <c r="B455" s="25" t="s">
        <v>101</v>
      </c>
      <c r="C455" s="25" t="s">
        <v>82</v>
      </c>
      <c r="D455" s="25" t="s">
        <v>107</v>
      </c>
      <c r="E455" s="25" t="s">
        <v>42</v>
      </c>
      <c r="F455" s="25" t="s">
        <v>46</v>
      </c>
      <c r="G455" s="25" t="s">
        <v>56</v>
      </c>
      <c r="H455" s="25" t="s">
        <v>56</v>
      </c>
      <c r="I455" s="25">
        <v>2022</v>
      </c>
      <c r="J455" s="102">
        <v>0.65539999999999998</v>
      </c>
      <c r="K455" s="102">
        <v>0</v>
      </c>
      <c r="L455" s="29">
        <v>0</v>
      </c>
      <c r="M455" s="29">
        <v>0</v>
      </c>
      <c r="N455" s="29">
        <v>0</v>
      </c>
      <c r="O455" s="29">
        <v>0</v>
      </c>
      <c r="P455" s="29">
        <v>0</v>
      </c>
      <c r="Q455" s="29">
        <v>0</v>
      </c>
      <c r="R455" s="29">
        <v>0</v>
      </c>
      <c r="S455" s="29">
        <v>0</v>
      </c>
      <c r="T455" s="29">
        <v>0</v>
      </c>
      <c r="U455" s="29">
        <v>130405.3</v>
      </c>
      <c r="V455" s="29">
        <v>6042.3</v>
      </c>
      <c r="W455" s="29">
        <v>3003.64</v>
      </c>
      <c r="X455" s="29">
        <f t="shared" si="272"/>
        <v>139451.24000000002</v>
      </c>
      <c r="Y455" s="29">
        <f t="shared" ref="Y455:Y517" si="299">SUMIF($I455:$I455,Y$5,X455:X455)</f>
        <v>0</v>
      </c>
      <c r="Z455" s="29">
        <f t="shared" si="269"/>
        <v>139451.24000000002</v>
      </c>
      <c r="AA455" s="29">
        <f t="shared" si="269"/>
        <v>0</v>
      </c>
      <c r="AB455" s="29">
        <f t="shared" si="269"/>
        <v>0</v>
      </c>
      <c r="AC455" s="31">
        <f t="shared" si="273"/>
        <v>0</v>
      </c>
      <c r="AD455" s="31">
        <f t="shared" si="274"/>
        <v>0</v>
      </c>
      <c r="AE455" s="31">
        <f t="shared" si="275"/>
        <v>0</v>
      </c>
      <c r="AF455" s="31">
        <f t="shared" si="276"/>
        <v>0</v>
      </c>
      <c r="AG455" s="31">
        <f t="shared" si="277"/>
        <v>0</v>
      </c>
      <c r="AH455" s="31">
        <f t="shared" si="278"/>
        <v>0</v>
      </c>
      <c r="AI455" s="31">
        <f t="shared" si="279"/>
        <v>0</v>
      </c>
      <c r="AJ455" s="31">
        <f t="shared" si="280"/>
        <v>0</v>
      </c>
      <c r="AK455" s="31">
        <f t="shared" si="281"/>
        <v>0</v>
      </c>
      <c r="AL455" s="31">
        <f t="shared" si="282"/>
        <v>85467.633619999993</v>
      </c>
      <c r="AM455" s="31">
        <f t="shared" si="283"/>
        <v>3960.1234199999999</v>
      </c>
      <c r="AN455" s="31">
        <f t="shared" si="284"/>
        <v>1968.585656</v>
      </c>
      <c r="AO455" s="31">
        <f t="shared" si="285"/>
        <v>91396.342695999992</v>
      </c>
      <c r="AP455" s="29">
        <f t="shared" si="271"/>
        <v>0</v>
      </c>
      <c r="AQ455" s="29">
        <f t="shared" si="271"/>
        <v>91396.342695999992</v>
      </c>
      <c r="AR455" s="29">
        <f t="shared" si="271"/>
        <v>0</v>
      </c>
      <c r="AS455" s="29">
        <f t="shared" ref="AS455:AS517" si="300">SUMIF($I455,AS$5,$AO455)</f>
        <v>0</v>
      </c>
      <c r="AT455" s="31">
        <f t="shared" si="286"/>
        <v>0</v>
      </c>
      <c r="AU455" s="31">
        <f t="shared" si="287"/>
        <v>0</v>
      </c>
      <c r="AV455" s="31">
        <f t="shared" si="288"/>
        <v>0</v>
      </c>
      <c r="AW455" s="31">
        <f t="shared" si="289"/>
        <v>0</v>
      </c>
      <c r="AX455" s="31">
        <f t="shared" si="290"/>
        <v>0</v>
      </c>
      <c r="AY455" s="31">
        <f t="shared" si="291"/>
        <v>0</v>
      </c>
      <c r="AZ455" s="31">
        <f t="shared" si="292"/>
        <v>0</v>
      </c>
      <c r="BA455" s="31">
        <f t="shared" si="293"/>
        <v>0</v>
      </c>
      <c r="BB455" s="31">
        <f t="shared" si="294"/>
        <v>0</v>
      </c>
      <c r="BC455" s="31">
        <f t="shared" si="295"/>
        <v>0</v>
      </c>
      <c r="BD455" s="31">
        <f t="shared" si="296"/>
        <v>0</v>
      </c>
      <c r="BE455" s="31">
        <f t="shared" si="297"/>
        <v>0</v>
      </c>
      <c r="BF455" s="31">
        <f t="shared" si="298"/>
        <v>0</v>
      </c>
      <c r="BG455" s="29">
        <f t="shared" si="270"/>
        <v>0</v>
      </c>
      <c r="BH455" s="29">
        <f t="shared" si="270"/>
        <v>0</v>
      </c>
      <c r="BI455" s="29">
        <f t="shared" si="270"/>
        <v>0</v>
      </c>
      <c r="BJ455" s="29">
        <f t="shared" si="270"/>
        <v>0</v>
      </c>
    </row>
    <row r="456" spans="1:62">
      <c r="A456" s="25" t="s">
        <v>85</v>
      </c>
      <c r="B456" s="25" t="s">
        <v>101</v>
      </c>
      <c r="C456" s="25" t="s">
        <v>82</v>
      </c>
      <c r="D456" s="25" t="s">
        <v>107</v>
      </c>
      <c r="E456" s="25" t="s">
        <v>42</v>
      </c>
      <c r="F456" s="25" t="s">
        <v>43</v>
      </c>
      <c r="G456" s="25" t="s">
        <v>61</v>
      </c>
      <c r="H456" s="25" t="s">
        <v>61</v>
      </c>
      <c r="I456" s="25">
        <v>2022</v>
      </c>
      <c r="J456" s="102">
        <v>1</v>
      </c>
      <c r="K456" s="102">
        <v>0</v>
      </c>
      <c r="L456" s="29">
        <v>0</v>
      </c>
      <c r="M456" s="29">
        <v>0</v>
      </c>
      <c r="N456" s="29">
        <v>0</v>
      </c>
      <c r="O456" s="29">
        <v>0</v>
      </c>
      <c r="P456" s="29">
        <v>0</v>
      </c>
      <c r="Q456" s="29">
        <v>0</v>
      </c>
      <c r="R456" s="29">
        <v>0</v>
      </c>
      <c r="S456" s="29">
        <v>0</v>
      </c>
      <c r="T456" s="29">
        <v>0</v>
      </c>
      <c r="U456" s="29">
        <v>210493.09</v>
      </c>
      <c r="V456" s="29">
        <v>13290.15</v>
      </c>
      <c r="W456" s="29">
        <v>10685.06</v>
      </c>
      <c r="X456" s="29">
        <f t="shared" si="272"/>
        <v>234468.3</v>
      </c>
      <c r="Y456" s="29">
        <f t="shared" si="299"/>
        <v>0</v>
      </c>
      <c r="Z456" s="29">
        <f t="shared" si="269"/>
        <v>234468.3</v>
      </c>
      <c r="AA456" s="29">
        <f t="shared" si="269"/>
        <v>0</v>
      </c>
      <c r="AB456" s="29">
        <f t="shared" si="269"/>
        <v>0</v>
      </c>
      <c r="AC456" s="31">
        <f t="shared" si="273"/>
        <v>0</v>
      </c>
      <c r="AD456" s="31">
        <f t="shared" si="274"/>
        <v>0</v>
      </c>
      <c r="AE456" s="31">
        <f t="shared" si="275"/>
        <v>0</v>
      </c>
      <c r="AF456" s="31">
        <f t="shared" si="276"/>
        <v>0</v>
      </c>
      <c r="AG456" s="31">
        <f t="shared" si="277"/>
        <v>0</v>
      </c>
      <c r="AH456" s="31">
        <f t="shared" si="278"/>
        <v>0</v>
      </c>
      <c r="AI456" s="31">
        <f t="shared" si="279"/>
        <v>0</v>
      </c>
      <c r="AJ456" s="31">
        <f t="shared" si="280"/>
        <v>0</v>
      </c>
      <c r="AK456" s="31">
        <f t="shared" si="281"/>
        <v>0</v>
      </c>
      <c r="AL456" s="31">
        <f t="shared" si="282"/>
        <v>210493.09</v>
      </c>
      <c r="AM456" s="31">
        <f t="shared" si="283"/>
        <v>13290.15</v>
      </c>
      <c r="AN456" s="31">
        <f t="shared" si="284"/>
        <v>10685.06</v>
      </c>
      <c r="AO456" s="31">
        <f t="shared" si="285"/>
        <v>234468.3</v>
      </c>
      <c r="AP456" s="29">
        <f t="shared" si="271"/>
        <v>0</v>
      </c>
      <c r="AQ456" s="29">
        <f t="shared" si="271"/>
        <v>234468.3</v>
      </c>
      <c r="AR456" s="29">
        <f t="shared" si="271"/>
        <v>0</v>
      </c>
      <c r="AS456" s="29">
        <f t="shared" si="300"/>
        <v>0</v>
      </c>
      <c r="AT456" s="31">
        <f t="shared" si="286"/>
        <v>0</v>
      </c>
      <c r="AU456" s="31">
        <f t="shared" si="287"/>
        <v>0</v>
      </c>
      <c r="AV456" s="31">
        <f t="shared" si="288"/>
        <v>0</v>
      </c>
      <c r="AW456" s="31">
        <f t="shared" si="289"/>
        <v>0</v>
      </c>
      <c r="AX456" s="31">
        <f t="shared" si="290"/>
        <v>0</v>
      </c>
      <c r="AY456" s="31">
        <f t="shared" si="291"/>
        <v>0</v>
      </c>
      <c r="AZ456" s="31">
        <f t="shared" si="292"/>
        <v>0</v>
      </c>
      <c r="BA456" s="31">
        <f t="shared" si="293"/>
        <v>0</v>
      </c>
      <c r="BB456" s="31">
        <f t="shared" si="294"/>
        <v>0</v>
      </c>
      <c r="BC456" s="31">
        <f t="shared" si="295"/>
        <v>0</v>
      </c>
      <c r="BD456" s="31">
        <f t="shared" si="296"/>
        <v>0</v>
      </c>
      <c r="BE456" s="31">
        <f t="shared" si="297"/>
        <v>0</v>
      </c>
      <c r="BF456" s="31">
        <f t="shared" si="298"/>
        <v>0</v>
      </c>
      <c r="BG456" s="29">
        <f t="shared" si="270"/>
        <v>0</v>
      </c>
      <c r="BH456" s="29">
        <f t="shared" si="270"/>
        <v>0</v>
      </c>
      <c r="BI456" s="29">
        <f t="shared" si="270"/>
        <v>0</v>
      </c>
      <c r="BJ456" s="29">
        <f t="shared" si="270"/>
        <v>0</v>
      </c>
    </row>
    <row r="457" spans="1:62">
      <c r="A457" s="25" t="s">
        <v>85</v>
      </c>
      <c r="B457" s="25" t="s">
        <v>91</v>
      </c>
      <c r="C457" s="25" t="s">
        <v>91</v>
      </c>
      <c r="D457" s="25" t="s">
        <v>92</v>
      </c>
      <c r="E457" s="25" t="s">
        <v>42</v>
      </c>
      <c r="F457" s="25" t="s">
        <v>43</v>
      </c>
      <c r="G457" s="25" t="s">
        <v>54</v>
      </c>
      <c r="H457" s="25" t="s">
        <v>54</v>
      </c>
      <c r="I457" s="25">
        <v>2022</v>
      </c>
      <c r="J457" s="102">
        <v>1</v>
      </c>
      <c r="K457" s="102">
        <v>0</v>
      </c>
      <c r="L457" s="29">
        <v>0</v>
      </c>
      <c r="M457" s="29">
        <v>0</v>
      </c>
      <c r="N457" s="29">
        <v>0</v>
      </c>
      <c r="O457" s="29">
        <v>0</v>
      </c>
      <c r="P457" s="29">
        <v>0</v>
      </c>
      <c r="Q457" s="29">
        <v>0</v>
      </c>
      <c r="R457" s="29">
        <v>0</v>
      </c>
      <c r="S457" s="29">
        <v>0</v>
      </c>
      <c r="T457" s="29">
        <v>0</v>
      </c>
      <c r="U457" s="29">
        <v>437633.94</v>
      </c>
      <c r="V457" s="29">
        <v>5007.8599999999997</v>
      </c>
      <c r="W457" s="29">
        <v>6346.23</v>
      </c>
      <c r="X457" s="29">
        <f t="shared" si="272"/>
        <v>448988.02999999997</v>
      </c>
      <c r="Y457" s="29">
        <f t="shared" si="299"/>
        <v>0</v>
      </c>
      <c r="Z457" s="29">
        <f t="shared" si="269"/>
        <v>448988.02999999997</v>
      </c>
      <c r="AA457" s="29">
        <f t="shared" si="269"/>
        <v>0</v>
      </c>
      <c r="AB457" s="29">
        <f t="shared" si="269"/>
        <v>0</v>
      </c>
      <c r="AC457" s="31">
        <f t="shared" si="273"/>
        <v>0</v>
      </c>
      <c r="AD457" s="31">
        <f t="shared" si="274"/>
        <v>0</v>
      </c>
      <c r="AE457" s="31">
        <f t="shared" si="275"/>
        <v>0</v>
      </c>
      <c r="AF457" s="31">
        <f t="shared" si="276"/>
        <v>0</v>
      </c>
      <c r="AG457" s="31">
        <f t="shared" si="277"/>
        <v>0</v>
      </c>
      <c r="AH457" s="31">
        <f t="shared" si="278"/>
        <v>0</v>
      </c>
      <c r="AI457" s="31">
        <f t="shared" si="279"/>
        <v>0</v>
      </c>
      <c r="AJ457" s="31">
        <f t="shared" si="280"/>
        <v>0</v>
      </c>
      <c r="AK457" s="31">
        <f t="shared" si="281"/>
        <v>0</v>
      </c>
      <c r="AL457" s="31">
        <f t="shared" si="282"/>
        <v>437633.94</v>
      </c>
      <c r="AM457" s="31">
        <f t="shared" si="283"/>
        <v>5007.8599999999997</v>
      </c>
      <c r="AN457" s="31">
        <f t="shared" si="284"/>
        <v>6346.23</v>
      </c>
      <c r="AO457" s="31">
        <f t="shared" si="285"/>
        <v>448988.02999999997</v>
      </c>
      <c r="AP457" s="29">
        <f t="shared" si="271"/>
        <v>0</v>
      </c>
      <c r="AQ457" s="29">
        <f t="shared" si="271"/>
        <v>448988.02999999997</v>
      </c>
      <c r="AR457" s="29">
        <f t="shared" si="271"/>
        <v>0</v>
      </c>
      <c r="AS457" s="29">
        <f t="shared" si="300"/>
        <v>0</v>
      </c>
      <c r="AT457" s="31">
        <f t="shared" si="286"/>
        <v>0</v>
      </c>
      <c r="AU457" s="31">
        <f t="shared" si="287"/>
        <v>0</v>
      </c>
      <c r="AV457" s="31">
        <f t="shared" si="288"/>
        <v>0</v>
      </c>
      <c r="AW457" s="31">
        <f t="shared" si="289"/>
        <v>0</v>
      </c>
      <c r="AX457" s="31">
        <f t="shared" si="290"/>
        <v>0</v>
      </c>
      <c r="AY457" s="31">
        <f t="shared" si="291"/>
        <v>0</v>
      </c>
      <c r="AZ457" s="31">
        <f t="shared" si="292"/>
        <v>0</v>
      </c>
      <c r="BA457" s="31">
        <f t="shared" si="293"/>
        <v>0</v>
      </c>
      <c r="BB457" s="31">
        <f t="shared" si="294"/>
        <v>0</v>
      </c>
      <c r="BC457" s="31">
        <f t="shared" si="295"/>
        <v>0</v>
      </c>
      <c r="BD457" s="31">
        <f t="shared" si="296"/>
        <v>0</v>
      </c>
      <c r="BE457" s="31">
        <f t="shared" si="297"/>
        <v>0</v>
      </c>
      <c r="BF457" s="31">
        <f t="shared" si="298"/>
        <v>0</v>
      </c>
      <c r="BG457" s="29">
        <f t="shared" si="270"/>
        <v>0</v>
      </c>
      <c r="BH457" s="29">
        <f t="shared" si="270"/>
        <v>0</v>
      </c>
      <c r="BI457" s="29">
        <f t="shared" si="270"/>
        <v>0</v>
      </c>
      <c r="BJ457" s="29">
        <f t="shared" si="270"/>
        <v>0</v>
      </c>
    </row>
    <row r="458" spans="1:62">
      <c r="A458" s="25" t="s">
        <v>186</v>
      </c>
      <c r="B458" s="25" t="s">
        <v>101</v>
      </c>
      <c r="C458" s="25" t="s">
        <v>102</v>
      </c>
      <c r="D458" s="25" t="s">
        <v>208</v>
      </c>
      <c r="E458" s="25" t="s">
        <v>42</v>
      </c>
      <c r="F458" s="25" t="s">
        <v>46</v>
      </c>
      <c r="G458" s="25" t="s">
        <v>59</v>
      </c>
      <c r="H458" s="25" t="s">
        <v>59</v>
      </c>
      <c r="I458" s="25">
        <v>2022</v>
      </c>
      <c r="J458" s="102">
        <v>0.65539999999999998</v>
      </c>
      <c r="K458" s="102">
        <v>0</v>
      </c>
      <c r="L458" s="29">
        <v>0</v>
      </c>
      <c r="M458" s="29">
        <v>0</v>
      </c>
      <c r="N458" s="29">
        <v>0</v>
      </c>
      <c r="O458" s="29">
        <v>0</v>
      </c>
      <c r="P458" s="29">
        <v>0</v>
      </c>
      <c r="Q458" s="29">
        <v>0</v>
      </c>
      <c r="R458" s="29">
        <v>0</v>
      </c>
      <c r="S458" s="29">
        <v>0</v>
      </c>
      <c r="T458" s="29">
        <v>0</v>
      </c>
      <c r="U458" s="29">
        <v>0</v>
      </c>
      <c r="V458" s="29">
        <v>0</v>
      </c>
      <c r="W458" s="29">
        <v>48736.02</v>
      </c>
      <c r="X458" s="29">
        <f t="shared" si="272"/>
        <v>48736.02</v>
      </c>
      <c r="Y458" s="29">
        <f t="shared" si="299"/>
        <v>0</v>
      </c>
      <c r="Z458" s="29">
        <f t="shared" si="269"/>
        <v>48736.02</v>
      </c>
      <c r="AA458" s="29">
        <f t="shared" si="269"/>
        <v>0</v>
      </c>
      <c r="AB458" s="29">
        <f t="shared" si="269"/>
        <v>0</v>
      </c>
      <c r="AC458" s="31">
        <f t="shared" si="273"/>
        <v>0</v>
      </c>
      <c r="AD458" s="31">
        <f t="shared" si="274"/>
        <v>0</v>
      </c>
      <c r="AE458" s="31">
        <f t="shared" si="275"/>
        <v>0</v>
      </c>
      <c r="AF458" s="31">
        <f t="shared" si="276"/>
        <v>0</v>
      </c>
      <c r="AG458" s="31">
        <f t="shared" si="277"/>
        <v>0</v>
      </c>
      <c r="AH458" s="31">
        <f t="shared" si="278"/>
        <v>0</v>
      </c>
      <c r="AI458" s="31">
        <f t="shared" si="279"/>
        <v>0</v>
      </c>
      <c r="AJ458" s="31">
        <f t="shared" si="280"/>
        <v>0</v>
      </c>
      <c r="AK458" s="31">
        <f t="shared" si="281"/>
        <v>0</v>
      </c>
      <c r="AL458" s="31">
        <f t="shared" si="282"/>
        <v>0</v>
      </c>
      <c r="AM458" s="31">
        <f t="shared" si="283"/>
        <v>0</v>
      </c>
      <c r="AN458" s="31">
        <f t="shared" si="284"/>
        <v>31941.587507999997</v>
      </c>
      <c r="AO458" s="31">
        <f t="shared" si="285"/>
        <v>31941.587507999997</v>
      </c>
      <c r="AP458" s="29">
        <f t="shared" si="271"/>
        <v>0</v>
      </c>
      <c r="AQ458" s="29">
        <f t="shared" si="271"/>
        <v>31941.587507999997</v>
      </c>
      <c r="AR458" s="29">
        <f t="shared" si="271"/>
        <v>0</v>
      </c>
      <c r="AS458" s="29">
        <f t="shared" si="300"/>
        <v>0</v>
      </c>
      <c r="AT458" s="31">
        <f t="shared" si="286"/>
        <v>0</v>
      </c>
      <c r="AU458" s="31">
        <f t="shared" si="287"/>
        <v>0</v>
      </c>
      <c r="AV458" s="31">
        <f t="shared" si="288"/>
        <v>0</v>
      </c>
      <c r="AW458" s="31">
        <f t="shared" si="289"/>
        <v>0</v>
      </c>
      <c r="AX458" s="31">
        <f t="shared" si="290"/>
        <v>0</v>
      </c>
      <c r="AY458" s="31">
        <f t="shared" si="291"/>
        <v>0</v>
      </c>
      <c r="AZ458" s="31">
        <f t="shared" si="292"/>
        <v>0</v>
      </c>
      <c r="BA458" s="31">
        <f t="shared" si="293"/>
        <v>0</v>
      </c>
      <c r="BB458" s="31">
        <f t="shared" si="294"/>
        <v>0</v>
      </c>
      <c r="BC458" s="31">
        <f t="shared" si="295"/>
        <v>0</v>
      </c>
      <c r="BD458" s="31">
        <f t="shared" si="296"/>
        <v>0</v>
      </c>
      <c r="BE458" s="31">
        <f t="shared" si="297"/>
        <v>0</v>
      </c>
      <c r="BF458" s="31">
        <f t="shared" si="298"/>
        <v>0</v>
      </c>
      <c r="BG458" s="29">
        <f t="shared" si="270"/>
        <v>0</v>
      </c>
      <c r="BH458" s="29">
        <f t="shared" si="270"/>
        <v>0</v>
      </c>
      <c r="BI458" s="29">
        <f t="shared" si="270"/>
        <v>0</v>
      </c>
      <c r="BJ458" s="29">
        <f t="shared" si="270"/>
        <v>0</v>
      </c>
    </row>
    <row r="459" spans="1:62">
      <c r="A459" s="25" t="s">
        <v>186</v>
      </c>
      <c r="B459" s="25" t="s">
        <v>101</v>
      </c>
      <c r="C459" s="25" t="s">
        <v>102</v>
      </c>
      <c r="D459" s="25" t="s">
        <v>208</v>
      </c>
      <c r="E459" s="25" t="s">
        <v>44</v>
      </c>
      <c r="F459" s="25" t="s">
        <v>45</v>
      </c>
      <c r="G459" s="25" t="s">
        <v>301</v>
      </c>
      <c r="H459" s="25" t="s">
        <v>60</v>
      </c>
      <c r="I459" s="25">
        <v>2022</v>
      </c>
      <c r="J459" s="102">
        <v>0.47784834680000005</v>
      </c>
      <c r="K459" s="102">
        <v>0.15089759249999998</v>
      </c>
      <c r="L459" s="29">
        <v>1090.04</v>
      </c>
      <c r="M459" s="29">
        <v>1128.6400000000001</v>
      </c>
      <c r="N459" s="29">
        <v>1013.83</v>
      </c>
      <c r="O459" s="29">
        <v>491.4</v>
      </c>
      <c r="P459" s="29">
        <v>562.65</v>
      </c>
      <c r="Q459" s="29">
        <v>352.64</v>
      </c>
      <c r="R459" s="29">
        <v>279.29000000000002</v>
      </c>
      <c r="S459" s="29">
        <v>218.34</v>
      </c>
      <c r="T459" s="29">
        <v>154.61000000000001</v>
      </c>
      <c r="U459" s="29">
        <v>68.38</v>
      </c>
      <c r="V459" s="29">
        <v>341392.96</v>
      </c>
      <c r="W459" s="29">
        <v>7246.81</v>
      </c>
      <c r="X459" s="29">
        <f t="shared" si="272"/>
        <v>353999.59</v>
      </c>
      <c r="Y459" s="29">
        <f t="shared" si="299"/>
        <v>0</v>
      </c>
      <c r="Z459" s="29">
        <f t="shared" si="269"/>
        <v>353999.59</v>
      </c>
      <c r="AA459" s="29">
        <f t="shared" si="269"/>
        <v>0</v>
      </c>
      <c r="AB459" s="29">
        <f t="shared" si="269"/>
        <v>0</v>
      </c>
      <c r="AC459" s="31">
        <f t="shared" si="273"/>
        <v>520.87381194587203</v>
      </c>
      <c r="AD459" s="31">
        <f t="shared" si="274"/>
        <v>539.31875813235206</v>
      </c>
      <c r="AE459" s="31">
        <f t="shared" si="275"/>
        <v>484.45698943624404</v>
      </c>
      <c r="AF459" s="31">
        <f t="shared" si="276"/>
        <v>234.81467761752</v>
      </c>
      <c r="AG459" s="31">
        <f t="shared" si="277"/>
        <v>268.86137232702004</v>
      </c>
      <c r="AH459" s="31">
        <f t="shared" si="278"/>
        <v>168.50844101555202</v>
      </c>
      <c r="AI459" s="31">
        <f t="shared" si="279"/>
        <v>133.45826477777203</v>
      </c>
      <c r="AJ459" s="31">
        <f t="shared" si="280"/>
        <v>104.33340804031201</v>
      </c>
      <c r="AK459" s="31">
        <f t="shared" si="281"/>
        <v>73.880132898748016</v>
      </c>
      <c r="AL459" s="31">
        <f t="shared" si="282"/>
        <v>32.675269954184003</v>
      </c>
      <c r="AM459" s="31">
        <f t="shared" si="283"/>
        <v>163134.06154515856</v>
      </c>
      <c r="AN459" s="31">
        <f t="shared" si="284"/>
        <v>3462.8761780737086</v>
      </c>
      <c r="AO459" s="31">
        <f t="shared" si="285"/>
        <v>169158.11884937785</v>
      </c>
      <c r="AP459" s="29">
        <f t="shared" si="271"/>
        <v>0</v>
      </c>
      <c r="AQ459" s="29">
        <f t="shared" si="271"/>
        <v>169158.11884937785</v>
      </c>
      <c r="AR459" s="29">
        <f t="shared" si="271"/>
        <v>0</v>
      </c>
      <c r="AS459" s="29">
        <f t="shared" si="300"/>
        <v>0</v>
      </c>
      <c r="AT459" s="31">
        <f t="shared" si="286"/>
        <v>164.48441172869997</v>
      </c>
      <c r="AU459" s="31">
        <f t="shared" si="287"/>
        <v>170.30905879919999</v>
      </c>
      <c r="AV459" s="31">
        <f t="shared" si="288"/>
        <v>152.98450620427499</v>
      </c>
      <c r="AW459" s="31">
        <f t="shared" si="289"/>
        <v>74.151076954499985</v>
      </c>
      <c r="AX459" s="31">
        <f t="shared" si="290"/>
        <v>84.90253042012499</v>
      </c>
      <c r="AY459" s="31">
        <f t="shared" si="291"/>
        <v>53.212527019199989</v>
      </c>
      <c r="AZ459" s="31">
        <f t="shared" si="292"/>
        <v>42.144188609324999</v>
      </c>
      <c r="BA459" s="31">
        <f t="shared" si="293"/>
        <v>32.946980346449998</v>
      </c>
      <c r="BB459" s="31">
        <f t="shared" si="294"/>
        <v>23.330276776424999</v>
      </c>
      <c r="BC459" s="31">
        <f t="shared" si="295"/>
        <v>10.318377375149998</v>
      </c>
      <c r="BD459" s="31">
        <f t="shared" si="296"/>
        <v>51515.375760448798</v>
      </c>
      <c r="BE459" s="31">
        <f t="shared" si="297"/>
        <v>1093.526182304925</v>
      </c>
      <c r="BF459" s="31">
        <f t="shared" si="298"/>
        <v>53417.685876987074</v>
      </c>
      <c r="BG459" s="29">
        <f t="shared" si="270"/>
        <v>0</v>
      </c>
      <c r="BH459" s="29">
        <f t="shared" si="270"/>
        <v>53417.685876987074</v>
      </c>
      <c r="BI459" s="29">
        <f t="shared" si="270"/>
        <v>0</v>
      </c>
      <c r="BJ459" s="29">
        <f t="shared" si="270"/>
        <v>0</v>
      </c>
    </row>
    <row r="460" spans="1:62">
      <c r="A460" s="25" t="s">
        <v>186</v>
      </c>
      <c r="B460" s="25" t="s">
        <v>101</v>
      </c>
      <c r="C460" s="25" t="s">
        <v>102</v>
      </c>
      <c r="D460" s="25" t="s">
        <v>208</v>
      </c>
      <c r="E460" s="25" t="s">
        <v>44</v>
      </c>
      <c r="F460" s="25" t="s">
        <v>45</v>
      </c>
      <c r="G460" s="25" t="s">
        <v>54</v>
      </c>
      <c r="H460" s="25" t="s">
        <v>54</v>
      </c>
      <c r="I460" s="25">
        <v>2022</v>
      </c>
      <c r="J460" s="102">
        <v>0.47784834680000005</v>
      </c>
      <c r="K460" s="102">
        <v>0.15089759249999998</v>
      </c>
      <c r="L460" s="29">
        <v>3655</v>
      </c>
      <c r="M460" s="29">
        <v>3784.37</v>
      </c>
      <c r="N460" s="29">
        <v>3399.45</v>
      </c>
      <c r="O460" s="29">
        <v>1647.75</v>
      </c>
      <c r="P460" s="29">
        <v>1886.54</v>
      </c>
      <c r="Q460" s="29">
        <v>1182.3800000000001</v>
      </c>
      <c r="R460" s="29">
        <v>936.51</v>
      </c>
      <c r="S460" s="29">
        <v>732.13</v>
      </c>
      <c r="T460" s="29">
        <v>518.41</v>
      </c>
      <c r="U460" s="29">
        <v>229.25</v>
      </c>
      <c r="V460" s="29">
        <v>336841.07</v>
      </c>
      <c r="W460" s="29">
        <v>8225.89</v>
      </c>
      <c r="X460" s="29">
        <f t="shared" si="272"/>
        <v>363038.75</v>
      </c>
      <c r="Y460" s="29">
        <f t="shared" si="299"/>
        <v>0</v>
      </c>
      <c r="Z460" s="29">
        <f t="shared" si="269"/>
        <v>363038.75</v>
      </c>
      <c r="AA460" s="29">
        <f t="shared" si="269"/>
        <v>0</v>
      </c>
      <c r="AB460" s="29">
        <f t="shared" si="269"/>
        <v>0</v>
      </c>
      <c r="AC460" s="31">
        <f t="shared" si="273"/>
        <v>1746.5357075540001</v>
      </c>
      <c r="AD460" s="31">
        <f t="shared" si="274"/>
        <v>1808.3549481795162</v>
      </c>
      <c r="AE460" s="31">
        <f t="shared" si="275"/>
        <v>1624.42156252926</v>
      </c>
      <c r="AF460" s="31">
        <f t="shared" si="276"/>
        <v>787.37461343970006</v>
      </c>
      <c r="AG460" s="31">
        <f t="shared" si="277"/>
        <v>901.48002017207205</v>
      </c>
      <c r="AH460" s="31">
        <f t="shared" si="278"/>
        <v>564.99832828938406</v>
      </c>
      <c r="AI460" s="31">
        <f t="shared" si="279"/>
        <v>447.50975526166803</v>
      </c>
      <c r="AJ460" s="31">
        <f t="shared" si="280"/>
        <v>349.84711014268402</v>
      </c>
      <c r="AK460" s="31">
        <f t="shared" si="281"/>
        <v>247.721361464588</v>
      </c>
      <c r="AL460" s="31">
        <f t="shared" si="282"/>
        <v>109.54673350390001</v>
      </c>
      <c r="AM460" s="31">
        <f t="shared" si="283"/>
        <v>160958.94843384309</v>
      </c>
      <c r="AN460" s="31">
        <f t="shared" si="284"/>
        <v>3930.7279374586519</v>
      </c>
      <c r="AO460" s="31">
        <f t="shared" si="285"/>
        <v>173477.46651183852</v>
      </c>
      <c r="AP460" s="29">
        <f t="shared" si="271"/>
        <v>0</v>
      </c>
      <c r="AQ460" s="29">
        <f t="shared" si="271"/>
        <v>173477.46651183852</v>
      </c>
      <c r="AR460" s="29">
        <f t="shared" si="271"/>
        <v>0</v>
      </c>
      <c r="AS460" s="29">
        <f t="shared" si="300"/>
        <v>0</v>
      </c>
      <c r="AT460" s="31">
        <f t="shared" si="286"/>
        <v>551.53070058749995</v>
      </c>
      <c r="AU460" s="31">
        <f t="shared" si="287"/>
        <v>571.05232212922488</v>
      </c>
      <c r="AV460" s="31">
        <f t="shared" si="288"/>
        <v>512.96882082412492</v>
      </c>
      <c r="AW460" s="31">
        <f t="shared" si="289"/>
        <v>248.64150804187497</v>
      </c>
      <c r="AX460" s="31">
        <f t="shared" si="290"/>
        <v>284.67434415494995</v>
      </c>
      <c r="AY460" s="31">
        <f t="shared" si="291"/>
        <v>178.41829542015</v>
      </c>
      <c r="AZ460" s="31">
        <f t="shared" si="292"/>
        <v>141.31710435217499</v>
      </c>
      <c r="BA460" s="31">
        <f t="shared" si="293"/>
        <v>110.47665439702499</v>
      </c>
      <c r="BB460" s="31">
        <f t="shared" si="294"/>
        <v>78.22682092792499</v>
      </c>
      <c r="BC460" s="31">
        <f t="shared" si="295"/>
        <v>34.593273080624996</v>
      </c>
      <c r="BD460" s="31">
        <f t="shared" si="296"/>
        <v>50828.50651812397</v>
      </c>
      <c r="BE460" s="31">
        <f t="shared" si="297"/>
        <v>1241.2669971698247</v>
      </c>
      <c r="BF460" s="31">
        <f t="shared" si="298"/>
        <v>54781.673359209373</v>
      </c>
      <c r="BG460" s="29">
        <f t="shared" si="270"/>
        <v>0</v>
      </c>
      <c r="BH460" s="29">
        <f t="shared" si="270"/>
        <v>54781.673359209373</v>
      </c>
      <c r="BI460" s="29">
        <f t="shared" si="270"/>
        <v>0</v>
      </c>
      <c r="BJ460" s="29">
        <f t="shared" si="270"/>
        <v>0</v>
      </c>
    </row>
    <row r="461" spans="1:62">
      <c r="A461" s="25" t="s">
        <v>186</v>
      </c>
      <c r="B461" s="25" t="s">
        <v>101</v>
      </c>
      <c r="C461" s="25" t="s">
        <v>102</v>
      </c>
      <c r="D461" s="25" t="s">
        <v>208</v>
      </c>
      <c r="E461" s="25" t="s">
        <v>44</v>
      </c>
      <c r="F461" s="25" t="s">
        <v>45</v>
      </c>
      <c r="G461" s="25" t="s">
        <v>90</v>
      </c>
      <c r="H461" s="25" t="s">
        <v>90</v>
      </c>
      <c r="I461" s="25">
        <v>2022</v>
      </c>
      <c r="J461" s="102">
        <v>0.47784834680000005</v>
      </c>
      <c r="K461" s="102">
        <v>0.15089759249999998</v>
      </c>
      <c r="L461" s="29">
        <v>10720.47</v>
      </c>
      <c r="M461" s="29">
        <v>11099.98</v>
      </c>
      <c r="N461" s="29">
        <v>9970.92</v>
      </c>
      <c r="O461" s="29">
        <v>4832.99</v>
      </c>
      <c r="P461" s="29">
        <v>5533.46</v>
      </c>
      <c r="Q461" s="29">
        <v>3468.07</v>
      </c>
      <c r="R461" s="29">
        <v>2746.87</v>
      </c>
      <c r="S461" s="29">
        <v>2147.39</v>
      </c>
      <c r="T461" s="29">
        <v>1520.55</v>
      </c>
      <c r="U461" s="29">
        <v>672.42</v>
      </c>
      <c r="V461" s="29">
        <v>341392.95</v>
      </c>
      <c r="W461" s="29">
        <v>11263.04</v>
      </c>
      <c r="X461" s="29">
        <f t="shared" si="272"/>
        <v>405369.11</v>
      </c>
      <c r="Y461" s="29">
        <f t="shared" si="299"/>
        <v>0</v>
      </c>
      <c r="Z461" s="29">
        <f t="shared" si="269"/>
        <v>405369.11</v>
      </c>
      <c r="AA461" s="29">
        <f t="shared" si="269"/>
        <v>0</v>
      </c>
      <c r="AB461" s="29">
        <f t="shared" si="269"/>
        <v>0</v>
      </c>
      <c r="AC461" s="31">
        <f t="shared" si="273"/>
        <v>5122.7588664189961</v>
      </c>
      <c r="AD461" s="31">
        <f t="shared" si="274"/>
        <v>5304.1070925130643</v>
      </c>
      <c r="AE461" s="31">
        <f t="shared" si="275"/>
        <v>4764.5876380750569</v>
      </c>
      <c r="AF461" s="31">
        <f t="shared" si="276"/>
        <v>2309.436281600932</v>
      </c>
      <c r="AG461" s="31">
        <f t="shared" si="277"/>
        <v>2644.1547130839281</v>
      </c>
      <c r="AH461" s="31">
        <f t="shared" si="278"/>
        <v>1657.2115160866763</v>
      </c>
      <c r="AI461" s="31">
        <f t="shared" si="279"/>
        <v>1312.587288374516</v>
      </c>
      <c r="AJ461" s="31">
        <f t="shared" si="280"/>
        <v>1026.1267614348521</v>
      </c>
      <c r="AK461" s="31">
        <f t="shared" si="281"/>
        <v>726.59230372674006</v>
      </c>
      <c r="AL461" s="31">
        <f t="shared" si="282"/>
        <v>321.31478535525599</v>
      </c>
      <c r="AM461" s="31">
        <f t="shared" si="283"/>
        <v>163134.05676667509</v>
      </c>
      <c r="AN461" s="31">
        <f t="shared" si="284"/>
        <v>5382.0250439422725</v>
      </c>
      <c r="AO461" s="31">
        <f t="shared" si="285"/>
        <v>193704.95905728737</v>
      </c>
      <c r="AP461" s="29">
        <f t="shared" si="271"/>
        <v>0</v>
      </c>
      <c r="AQ461" s="29">
        <f t="shared" si="271"/>
        <v>193704.95905728737</v>
      </c>
      <c r="AR461" s="29">
        <f t="shared" si="271"/>
        <v>0</v>
      </c>
      <c r="AS461" s="29">
        <f t="shared" si="300"/>
        <v>0</v>
      </c>
      <c r="AT461" s="31">
        <f t="shared" si="286"/>
        <v>1617.6931134684746</v>
      </c>
      <c r="AU461" s="31">
        <f t="shared" si="287"/>
        <v>1674.9602587981497</v>
      </c>
      <c r="AV461" s="31">
        <f t="shared" si="288"/>
        <v>1504.5878230100998</v>
      </c>
      <c r="AW461" s="31">
        <f t="shared" si="289"/>
        <v>729.28655557657487</v>
      </c>
      <c r="AX461" s="31">
        <f t="shared" si="290"/>
        <v>834.98579219504995</v>
      </c>
      <c r="AY461" s="31">
        <f t="shared" si="291"/>
        <v>523.32341362147497</v>
      </c>
      <c r="AZ461" s="31">
        <f t="shared" si="292"/>
        <v>414.49606991047494</v>
      </c>
      <c r="BA461" s="31">
        <f t="shared" si="293"/>
        <v>324.03598115857494</v>
      </c>
      <c r="BB461" s="31">
        <f t="shared" si="294"/>
        <v>229.44733427587497</v>
      </c>
      <c r="BC461" s="31">
        <f t="shared" si="295"/>
        <v>101.46655914884998</v>
      </c>
      <c r="BD461" s="31">
        <f t="shared" si="296"/>
        <v>51515.374251472873</v>
      </c>
      <c r="BE461" s="31">
        <f t="shared" si="297"/>
        <v>1699.5656202312</v>
      </c>
      <c r="BF461" s="31">
        <f t="shared" si="298"/>
        <v>61169.222772867673</v>
      </c>
      <c r="BG461" s="29">
        <f t="shared" si="270"/>
        <v>0</v>
      </c>
      <c r="BH461" s="29">
        <f t="shared" si="270"/>
        <v>61169.222772867673</v>
      </c>
      <c r="BI461" s="29">
        <f t="shared" si="270"/>
        <v>0</v>
      </c>
      <c r="BJ461" s="29">
        <f t="shared" si="270"/>
        <v>0</v>
      </c>
    </row>
    <row r="462" spans="1:62">
      <c r="A462" s="25" t="s">
        <v>186</v>
      </c>
      <c r="B462" s="25" t="s">
        <v>101</v>
      </c>
      <c r="C462" s="25" t="s">
        <v>102</v>
      </c>
      <c r="D462" s="25" t="s">
        <v>208</v>
      </c>
      <c r="E462" s="25" t="s">
        <v>42</v>
      </c>
      <c r="F462" s="25" t="s">
        <v>46</v>
      </c>
      <c r="G462" s="25" t="s">
        <v>301</v>
      </c>
      <c r="H462" s="25" t="s">
        <v>60</v>
      </c>
      <c r="I462" s="25">
        <v>2022</v>
      </c>
      <c r="J462" s="102">
        <v>0.68266000000000004</v>
      </c>
      <c r="K462" s="102">
        <v>0</v>
      </c>
      <c r="L462" s="29">
        <v>0</v>
      </c>
      <c r="M462" s="29">
        <v>0</v>
      </c>
      <c r="N462" s="29">
        <v>0</v>
      </c>
      <c r="O462" s="29">
        <v>0</v>
      </c>
      <c r="P462" s="29">
        <v>0</v>
      </c>
      <c r="Q462" s="29">
        <v>0</v>
      </c>
      <c r="R462" s="29">
        <v>0</v>
      </c>
      <c r="S462" s="29">
        <v>0</v>
      </c>
      <c r="T462" s="29">
        <v>0</v>
      </c>
      <c r="U462" s="29">
        <v>0</v>
      </c>
      <c r="V462" s="29">
        <v>0</v>
      </c>
      <c r="W462" s="29">
        <v>2425975.48</v>
      </c>
      <c r="X462" s="29">
        <f t="shared" si="272"/>
        <v>2425975.48</v>
      </c>
      <c r="Y462" s="29">
        <f t="shared" si="299"/>
        <v>0</v>
      </c>
      <c r="Z462" s="29">
        <f t="shared" si="269"/>
        <v>2425975.48</v>
      </c>
      <c r="AA462" s="29">
        <f t="shared" si="269"/>
        <v>0</v>
      </c>
      <c r="AB462" s="29">
        <f t="shared" si="269"/>
        <v>0</v>
      </c>
      <c r="AC462" s="31">
        <f t="shared" si="273"/>
        <v>0</v>
      </c>
      <c r="AD462" s="31">
        <f t="shared" si="274"/>
        <v>0</v>
      </c>
      <c r="AE462" s="31">
        <f t="shared" si="275"/>
        <v>0</v>
      </c>
      <c r="AF462" s="31">
        <f t="shared" si="276"/>
        <v>0</v>
      </c>
      <c r="AG462" s="31">
        <f t="shared" si="277"/>
        <v>0</v>
      </c>
      <c r="AH462" s="31">
        <f t="shared" si="278"/>
        <v>0</v>
      </c>
      <c r="AI462" s="31">
        <f t="shared" si="279"/>
        <v>0</v>
      </c>
      <c r="AJ462" s="31">
        <f t="shared" si="280"/>
        <v>0</v>
      </c>
      <c r="AK462" s="31">
        <f t="shared" si="281"/>
        <v>0</v>
      </c>
      <c r="AL462" s="31">
        <f t="shared" si="282"/>
        <v>0</v>
      </c>
      <c r="AM462" s="31">
        <f t="shared" si="283"/>
        <v>0</v>
      </c>
      <c r="AN462" s="31">
        <f t="shared" si="284"/>
        <v>1656116.4211768</v>
      </c>
      <c r="AO462" s="31">
        <f t="shared" si="285"/>
        <v>1656116.4211768</v>
      </c>
      <c r="AP462" s="29">
        <f t="shared" si="271"/>
        <v>0</v>
      </c>
      <c r="AQ462" s="29">
        <f t="shared" si="271"/>
        <v>1656116.4211768</v>
      </c>
      <c r="AR462" s="29">
        <f t="shared" si="271"/>
        <v>0</v>
      </c>
      <c r="AS462" s="29">
        <f t="shared" si="300"/>
        <v>0</v>
      </c>
      <c r="AT462" s="31">
        <f t="shared" si="286"/>
        <v>0</v>
      </c>
      <c r="AU462" s="31">
        <f t="shared" si="287"/>
        <v>0</v>
      </c>
      <c r="AV462" s="31">
        <f t="shared" si="288"/>
        <v>0</v>
      </c>
      <c r="AW462" s="31">
        <f t="shared" si="289"/>
        <v>0</v>
      </c>
      <c r="AX462" s="31">
        <f t="shared" si="290"/>
        <v>0</v>
      </c>
      <c r="AY462" s="31">
        <f t="shared" si="291"/>
        <v>0</v>
      </c>
      <c r="AZ462" s="31">
        <f t="shared" si="292"/>
        <v>0</v>
      </c>
      <c r="BA462" s="31">
        <f t="shared" si="293"/>
        <v>0</v>
      </c>
      <c r="BB462" s="31">
        <f t="shared" si="294"/>
        <v>0</v>
      </c>
      <c r="BC462" s="31">
        <f t="shared" si="295"/>
        <v>0</v>
      </c>
      <c r="BD462" s="31">
        <f t="shared" si="296"/>
        <v>0</v>
      </c>
      <c r="BE462" s="31">
        <f t="shared" si="297"/>
        <v>0</v>
      </c>
      <c r="BF462" s="31">
        <f t="shared" si="298"/>
        <v>0</v>
      </c>
      <c r="BG462" s="29">
        <f t="shared" si="270"/>
        <v>0</v>
      </c>
      <c r="BH462" s="29">
        <f t="shared" si="270"/>
        <v>0</v>
      </c>
      <c r="BI462" s="29">
        <f t="shared" si="270"/>
        <v>0</v>
      </c>
      <c r="BJ462" s="29">
        <f t="shared" si="270"/>
        <v>0</v>
      </c>
    </row>
    <row r="463" spans="1:62">
      <c r="A463" s="25" t="s">
        <v>85</v>
      </c>
      <c r="B463" s="25" t="s">
        <v>101</v>
      </c>
      <c r="C463" s="25" t="s">
        <v>87</v>
      </c>
      <c r="D463" s="25" t="s">
        <v>118</v>
      </c>
      <c r="E463" s="25" t="s">
        <v>44</v>
      </c>
      <c r="F463" s="25" t="s">
        <v>45</v>
      </c>
      <c r="G463" s="25" t="s">
        <v>348</v>
      </c>
      <c r="H463" s="25" t="s">
        <v>60</v>
      </c>
      <c r="I463" s="25">
        <v>2022</v>
      </c>
      <c r="J463" s="102">
        <v>0.47784834680000005</v>
      </c>
      <c r="K463" s="102">
        <v>0.15089759249999998</v>
      </c>
      <c r="L463" s="29">
        <v>2736.27</v>
      </c>
      <c r="M463" s="29">
        <v>3536.9300000000003</v>
      </c>
      <c r="N463" s="29">
        <v>13808.27</v>
      </c>
      <c r="O463" s="29">
        <v>5.79</v>
      </c>
      <c r="P463" s="29">
        <v>0</v>
      </c>
      <c r="Q463" s="29">
        <v>0</v>
      </c>
      <c r="R463" s="29">
        <v>0</v>
      </c>
      <c r="S463" s="29">
        <v>6033.66</v>
      </c>
      <c r="T463" s="29">
        <v>91719.760000000009</v>
      </c>
      <c r="U463" s="29">
        <v>3791.55</v>
      </c>
      <c r="V463" s="29">
        <v>5339.94</v>
      </c>
      <c r="W463" s="29">
        <v>33307.519999999997</v>
      </c>
      <c r="X463" s="29">
        <f t="shared" si="272"/>
        <v>160279.69</v>
      </c>
      <c r="Y463" s="29">
        <f t="shared" si="299"/>
        <v>0</v>
      </c>
      <c r="Z463" s="29">
        <f t="shared" si="269"/>
        <v>160279.69</v>
      </c>
      <c r="AA463" s="29">
        <f t="shared" si="269"/>
        <v>0</v>
      </c>
      <c r="AB463" s="29">
        <f t="shared" si="269"/>
        <v>0</v>
      </c>
      <c r="AC463" s="31">
        <f t="shared" si="273"/>
        <v>1307.5220958984362</v>
      </c>
      <c r="AD463" s="31">
        <f t="shared" si="274"/>
        <v>1690.1161532473243</v>
      </c>
      <c r="AE463" s="31">
        <f t="shared" si="275"/>
        <v>6598.2589916680372</v>
      </c>
      <c r="AF463" s="31">
        <f t="shared" si="276"/>
        <v>2.7667419279720002</v>
      </c>
      <c r="AG463" s="31">
        <f t="shared" si="277"/>
        <v>0</v>
      </c>
      <c r="AH463" s="31">
        <f t="shared" si="278"/>
        <v>0</v>
      </c>
      <c r="AI463" s="31">
        <f t="shared" si="279"/>
        <v>0</v>
      </c>
      <c r="AJ463" s="31">
        <f t="shared" si="280"/>
        <v>2883.1744561532882</v>
      </c>
      <c r="AK463" s="31">
        <f t="shared" si="281"/>
        <v>43828.135684892775</v>
      </c>
      <c r="AL463" s="31">
        <f t="shared" si="282"/>
        <v>1811.7858993095404</v>
      </c>
      <c r="AM463" s="31">
        <f t="shared" si="283"/>
        <v>2551.6815010111923</v>
      </c>
      <c r="AN463" s="31">
        <f t="shared" si="284"/>
        <v>15915.943368007936</v>
      </c>
      <c r="AO463" s="31">
        <f t="shared" si="285"/>
        <v>76589.384892116504</v>
      </c>
      <c r="AP463" s="29">
        <f t="shared" si="271"/>
        <v>0</v>
      </c>
      <c r="AQ463" s="29">
        <f t="shared" si="271"/>
        <v>76589.384892116504</v>
      </c>
      <c r="AR463" s="29">
        <f t="shared" si="271"/>
        <v>0</v>
      </c>
      <c r="AS463" s="29">
        <f t="shared" si="300"/>
        <v>0</v>
      </c>
      <c r="AT463" s="31">
        <f t="shared" si="286"/>
        <v>412.89655542997497</v>
      </c>
      <c r="AU463" s="31">
        <f t="shared" si="287"/>
        <v>533.71422184102494</v>
      </c>
      <c r="AV463" s="31">
        <f t="shared" si="288"/>
        <v>2083.6346995899748</v>
      </c>
      <c r="AW463" s="31">
        <f t="shared" si="289"/>
        <v>0.87369706057499996</v>
      </c>
      <c r="AX463" s="31">
        <f t="shared" si="290"/>
        <v>0</v>
      </c>
      <c r="AY463" s="31">
        <f t="shared" si="291"/>
        <v>0</v>
      </c>
      <c r="AZ463" s="31">
        <f t="shared" si="292"/>
        <v>0</v>
      </c>
      <c r="BA463" s="31">
        <f t="shared" si="293"/>
        <v>910.46476796354989</v>
      </c>
      <c r="BB463" s="31">
        <f t="shared" si="294"/>
        <v>13840.2909686778</v>
      </c>
      <c r="BC463" s="31">
        <f t="shared" si="295"/>
        <v>572.135766843375</v>
      </c>
      <c r="BD463" s="31">
        <f t="shared" si="296"/>
        <v>805.78409009444988</v>
      </c>
      <c r="BE463" s="31">
        <f t="shared" si="297"/>
        <v>5026.0245801455985</v>
      </c>
      <c r="BF463" s="31">
        <f t="shared" si="298"/>
        <v>24185.81934764632</v>
      </c>
      <c r="BG463" s="29">
        <f t="shared" si="270"/>
        <v>0</v>
      </c>
      <c r="BH463" s="29">
        <f t="shared" si="270"/>
        <v>24185.81934764632</v>
      </c>
      <c r="BI463" s="29">
        <f t="shared" si="270"/>
        <v>0</v>
      </c>
      <c r="BJ463" s="29">
        <f t="shared" si="270"/>
        <v>0</v>
      </c>
    </row>
    <row r="464" spans="1:62">
      <c r="A464" s="25" t="s">
        <v>85</v>
      </c>
      <c r="B464" s="25" t="s">
        <v>101</v>
      </c>
      <c r="C464" s="25" t="s">
        <v>87</v>
      </c>
      <c r="D464" s="25" t="s">
        <v>118</v>
      </c>
      <c r="E464" s="25" t="s">
        <v>44</v>
      </c>
      <c r="F464" s="25" t="s">
        <v>45</v>
      </c>
      <c r="G464" s="25" t="s">
        <v>301</v>
      </c>
      <c r="H464" s="25" t="s">
        <v>60</v>
      </c>
      <c r="I464" s="25">
        <v>2022</v>
      </c>
      <c r="J464" s="102">
        <v>0.47784834680000005</v>
      </c>
      <c r="K464" s="102">
        <v>0.15089759249999998</v>
      </c>
      <c r="L464" s="29">
        <v>-412.33</v>
      </c>
      <c r="M464" s="29">
        <v>2681.4900000000002</v>
      </c>
      <c r="N464" s="29">
        <v>0</v>
      </c>
      <c r="O464" s="29">
        <v>82</v>
      </c>
      <c r="P464" s="29">
        <v>205</v>
      </c>
      <c r="Q464" s="29">
        <v>0</v>
      </c>
      <c r="R464" s="29">
        <v>0</v>
      </c>
      <c r="S464" s="29">
        <v>0</v>
      </c>
      <c r="T464" s="29">
        <v>0</v>
      </c>
      <c r="U464" s="29">
        <v>0</v>
      </c>
      <c r="V464" s="29">
        <v>0</v>
      </c>
      <c r="W464" s="29">
        <v>222009.91</v>
      </c>
      <c r="X464" s="29">
        <f t="shared" si="272"/>
        <v>224566.07</v>
      </c>
      <c r="Y464" s="29">
        <f t="shared" si="299"/>
        <v>0</v>
      </c>
      <c r="Z464" s="29">
        <f t="shared" si="269"/>
        <v>224566.07</v>
      </c>
      <c r="AA464" s="29">
        <f t="shared" si="269"/>
        <v>0</v>
      </c>
      <c r="AB464" s="29">
        <f t="shared" si="269"/>
        <v>0</v>
      </c>
      <c r="AC464" s="31">
        <f t="shared" si="273"/>
        <v>-197.03120883604402</v>
      </c>
      <c r="AD464" s="31">
        <f t="shared" si="274"/>
        <v>1281.3455634607321</v>
      </c>
      <c r="AE464" s="31">
        <f t="shared" si="275"/>
        <v>0</v>
      </c>
      <c r="AF464" s="31">
        <f t="shared" si="276"/>
        <v>39.183564437600005</v>
      </c>
      <c r="AG464" s="31">
        <f t="shared" si="277"/>
        <v>97.958911094000015</v>
      </c>
      <c r="AH464" s="31">
        <f t="shared" si="278"/>
        <v>0</v>
      </c>
      <c r="AI464" s="31">
        <f t="shared" si="279"/>
        <v>0</v>
      </c>
      <c r="AJ464" s="31">
        <f t="shared" si="280"/>
        <v>0</v>
      </c>
      <c r="AK464" s="31">
        <f t="shared" si="281"/>
        <v>0</v>
      </c>
      <c r="AL464" s="31">
        <f t="shared" si="282"/>
        <v>0</v>
      </c>
      <c r="AM464" s="31">
        <f t="shared" si="283"/>
        <v>0</v>
      </c>
      <c r="AN464" s="31">
        <f t="shared" si="284"/>
        <v>106087.0684667168</v>
      </c>
      <c r="AO464" s="31">
        <f t="shared" si="285"/>
        <v>107308.52529687308</v>
      </c>
      <c r="AP464" s="29">
        <f t="shared" si="271"/>
        <v>0</v>
      </c>
      <c r="AQ464" s="29">
        <f t="shared" si="271"/>
        <v>107308.52529687308</v>
      </c>
      <c r="AR464" s="29">
        <f t="shared" si="271"/>
        <v>0</v>
      </c>
      <c r="AS464" s="29">
        <f t="shared" si="300"/>
        <v>0</v>
      </c>
      <c r="AT464" s="31">
        <f t="shared" si="286"/>
        <v>-62.21960431552499</v>
      </c>
      <c r="AU464" s="31">
        <f t="shared" si="287"/>
        <v>404.63038531282501</v>
      </c>
      <c r="AV464" s="31">
        <f t="shared" si="288"/>
        <v>0</v>
      </c>
      <c r="AW464" s="31">
        <f t="shared" si="289"/>
        <v>12.373602584999999</v>
      </c>
      <c r="AX464" s="31">
        <f t="shared" si="290"/>
        <v>30.934006462499998</v>
      </c>
      <c r="AY464" s="31">
        <f t="shared" si="291"/>
        <v>0</v>
      </c>
      <c r="AZ464" s="31">
        <f t="shared" si="292"/>
        <v>0</v>
      </c>
      <c r="BA464" s="31">
        <f t="shared" si="293"/>
        <v>0</v>
      </c>
      <c r="BB464" s="31">
        <f t="shared" si="294"/>
        <v>0</v>
      </c>
      <c r="BC464" s="31">
        <f t="shared" si="295"/>
        <v>0</v>
      </c>
      <c r="BD464" s="31">
        <f t="shared" si="296"/>
        <v>0</v>
      </c>
      <c r="BE464" s="31">
        <f t="shared" si="297"/>
        <v>33500.760930141674</v>
      </c>
      <c r="BF464" s="31">
        <f t="shared" si="298"/>
        <v>33886.479320186474</v>
      </c>
      <c r="BG464" s="29">
        <f t="shared" si="270"/>
        <v>0</v>
      </c>
      <c r="BH464" s="29">
        <f t="shared" si="270"/>
        <v>33886.479320186474</v>
      </c>
      <c r="BI464" s="29">
        <f t="shared" si="270"/>
        <v>0</v>
      </c>
      <c r="BJ464" s="29">
        <f t="shared" si="270"/>
        <v>0</v>
      </c>
    </row>
    <row r="465" spans="1:62">
      <c r="A465" s="25" t="s">
        <v>135</v>
      </c>
      <c r="B465" s="25" t="s">
        <v>86</v>
      </c>
      <c r="C465" s="25" t="s">
        <v>87</v>
      </c>
      <c r="D465" s="25" t="s">
        <v>294</v>
      </c>
      <c r="E465" s="25" t="s">
        <v>47</v>
      </c>
      <c r="F465" s="25" t="s">
        <v>48</v>
      </c>
      <c r="G465" s="25" t="s">
        <v>58</v>
      </c>
      <c r="H465" s="25" t="s">
        <v>58</v>
      </c>
      <c r="I465" s="25">
        <v>2022</v>
      </c>
      <c r="J465" s="102">
        <v>0</v>
      </c>
      <c r="K465" s="102">
        <v>0</v>
      </c>
      <c r="L465" s="29">
        <v>21612.75</v>
      </c>
      <c r="M465" s="29">
        <v>-18483.77</v>
      </c>
      <c r="N465" s="29">
        <v>25206.100000000002</v>
      </c>
      <c r="O465" s="29">
        <v>23487.91</v>
      </c>
      <c r="P465" s="29">
        <v>16083</v>
      </c>
      <c r="Q465" s="29">
        <v>45583.520000000004</v>
      </c>
      <c r="R465" s="29">
        <v>12498.78</v>
      </c>
      <c r="S465" s="29">
        <v>12085.2</v>
      </c>
      <c r="T465" s="29">
        <v>12539.79</v>
      </c>
      <c r="U465" s="29">
        <v>27145.81</v>
      </c>
      <c r="V465" s="29">
        <v>22479.95</v>
      </c>
      <c r="W465" s="29">
        <v>27822.15</v>
      </c>
      <c r="X465" s="29">
        <f t="shared" si="272"/>
        <v>228061.19000000003</v>
      </c>
      <c r="Y465" s="29">
        <f t="shared" si="299"/>
        <v>0</v>
      </c>
      <c r="Z465" s="29">
        <f t="shared" si="269"/>
        <v>228061.19000000003</v>
      </c>
      <c r="AA465" s="29">
        <f t="shared" si="269"/>
        <v>0</v>
      </c>
      <c r="AB465" s="29">
        <f t="shared" si="269"/>
        <v>0</v>
      </c>
      <c r="AC465" s="31">
        <f t="shared" si="273"/>
        <v>0</v>
      </c>
      <c r="AD465" s="31">
        <f t="shared" si="274"/>
        <v>0</v>
      </c>
      <c r="AE465" s="31">
        <f t="shared" si="275"/>
        <v>0</v>
      </c>
      <c r="AF465" s="31">
        <f t="shared" si="276"/>
        <v>0</v>
      </c>
      <c r="AG465" s="31">
        <f t="shared" si="277"/>
        <v>0</v>
      </c>
      <c r="AH465" s="31">
        <f t="shared" si="278"/>
        <v>0</v>
      </c>
      <c r="AI465" s="31">
        <f t="shared" si="279"/>
        <v>0</v>
      </c>
      <c r="AJ465" s="31">
        <f t="shared" si="280"/>
        <v>0</v>
      </c>
      <c r="AK465" s="31">
        <f t="shared" si="281"/>
        <v>0</v>
      </c>
      <c r="AL465" s="31">
        <f t="shared" si="282"/>
        <v>0</v>
      </c>
      <c r="AM465" s="31">
        <f t="shared" si="283"/>
        <v>0</v>
      </c>
      <c r="AN465" s="31">
        <f t="shared" si="284"/>
        <v>0</v>
      </c>
      <c r="AO465" s="31">
        <f t="shared" si="285"/>
        <v>0</v>
      </c>
      <c r="AP465" s="29">
        <f t="shared" si="271"/>
        <v>0</v>
      </c>
      <c r="AQ465" s="29">
        <f t="shared" si="271"/>
        <v>0</v>
      </c>
      <c r="AR465" s="29">
        <f t="shared" si="271"/>
        <v>0</v>
      </c>
      <c r="AS465" s="29">
        <f t="shared" si="300"/>
        <v>0</v>
      </c>
      <c r="AT465" s="31">
        <f t="shared" si="286"/>
        <v>0</v>
      </c>
      <c r="AU465" s="31">
        <f t="shared" si="287"/>
        <v>0</v>
      </c>
      <c r="AV465" s="31">
        <f t="shared" si="288"/>
        <v>0</v>
      </c>
      <c r="AW465" s="31">
        <f t="shared" si="289"/>
        <v>0</v>
      </c>
      <c r="AX465" s="31">
        <f t="shared" si="290"/>
        <v>0</v>
      </c>
      <c r="AY465" s="31">
        <f t="shared" si="291"/>
        <v>0</v>
      </c>
      <c r="AZ465" s="31">
        <f t="shared" si="292"/>
        <v>0</v>
      </c>
      <c r="BA465" s="31">
        <f t="shared" si="293"/>
        <v>0</v>
      </c>
      <c r="BB465" s="31">
        <f t="shared" si="294"/>
        <v>0</v>
      </c>
      <c r="BC465" s="31">
        <f t="shared" si="295"/>
        <v>0</v>
      </c>
      <c r="BD465" s="31">
        <f t="shared" si="296"/>
        <v>0</v>
      </c>
      <c r="BE465" s="31">
        <f t="shared" si="297"/>
        <v>0</v>
      </c>
      <c r="BF465" s="31">
        <f t="shared" si="298"/>
        <v>0</v>
      </c>
      <c r="BG465" s="29">
        <f t="shared" si="270"/>
        <v>0</v>
      </c>
      <c r="BH465" s="29">
        <f t="shared" si="270"/>
        <v>0</v>
      </c>
      <c r="BI465" s="29">
        <f t="shared" si="270"/>
        <v>0</v>
      </c>
      <c r="BJ465" s="29">
        <f t="shared" si="270"/>
        <v>0</v>
      </c>
    </row>
    <row r="466" spans="1:62">
      <c r="A466" s="25" t="s">
        <v>135</v>
      </c>
      <c r="B466" s="25" t="s">
        <v>86</v>
      </c>
      <c r="C466" s="25" t="s">
        <v>87</v>
      </c>
      <c r="D466" s="25" t="s">
        <v>294</v>
      </c>
      <c r="E466" s="25" t="s">
        <v>47</v>
      </c>
      <c r="F466" s="25" t="s">
        <v>46</v>
      </c>
      <c r="G466" s="25" t="s">
        <v>58</v>
      </c>
      <c r="H466" s="25" t="s">
        <v>58</v>
      </c>
      <c r="I466" s="25">
        <v>2022</v>
      </c>
      <c r="J466" s="102">
        <v>0</v>
      </c>
      <c r="K466" s="102">
        <v>0.68810000000000004</v>
      </c>
      <c r="L466" s="29">
        <v>202353.64</v>
      </c>
      <c r="M466" s="29">
        <v>-173057.92000000001</v>
      </c>
      <c r="N466" s="29">
        <v>235997.03</v>
      </c>
      <c r="O466" s="29">
        <v>219910.1</v>
      </c>
      <c r="P466" s="29">
        <v>150580.18</v>
      </c>
      <c r="Q466" s="29">
        <v>426784.55999999994</v>
      </c>
      <c r="R466" s="29">
        <v>117022.33000000002</v>
      </c>
      <c r="S466" s="29">
        <v>113149.99000000002</v>
      </c>
      <c r="T466" s="29">
        <v>117406.26</v>
      </c>
      <c r="U466" s="29">
        <v>254158.03000000003</v>
      </c>
      <c r="V466" s="29">
        <v>210472.88</v>
      </c>
      <c r="W466" s="29">
        <v>260490.28999999998</v>
      </c>
      <c r="X466" s="29">
        <f t="shared" si="272"/>
        <v>2135267.37</v>
      </c>
      <c r="Y466" s="29">
        <f t="shared" si="299"/>
        <v>0</v>
      </c>
      <c r="Z466" s="29">
        <f t="shared" si="269"/>
        <v>2135267.37</v>
      </c>
      <c r="AA466" s="29">
        <f t="shared" si="269"/>
        <v>0</v>
      </c>
      <c r="AB466" s="29">
        <f t="shared" si="269"/>
        <v>0</v>
      </c>
      <c r="AC466" s="31">
        <f t="shared" si="273"/>
        <v>0</v>
      </c>
      <c r="AD466" s="31">
        <f t="shared" si="274"/>
        <v>0</v>
      </c>
      <c r="AE466" s="31">
        <f t="shared" si="275"/>
        <v>0</v>
      </c>
      <c r="AF466" s="31">
        <f t="shared" si="276"/>
        <v>0</v>
      </c>
      <c r="AG466" s="31">
        <f t="shared" si="277"/>
        <v>0</v>
      </c>
      <c r="AH466" s="31">
        <f t="shared" si="278"/>
        <v>0</v>
      </c>
      <c r="AI466" s="31">
        <f t="shared" si="279"/>
        <v>0</v>
      </c>
      <c r="AJ466" s="31">
        <f t="shared" si="280"/>
        <v>0</v>
      </c>
      <c r="AK466" s="31">
        <f t="shared" si="281"/>
        <v>0</v>
      </c>
      <c r="AL466" s="31">
        <f t="shared" si="282"/>
        <v>0</v>
      </c>
      <c r="AM466" s="31">
        <f t="shared" si="283"/>
        <v>0</v>
      </c>
      <c r="AN466" s="31">
        <f t="shared" si="284"/>
        <v>0</v>
      </c>
      <c r="AO466" s="31">
        <f t="shared" si="285"/>
        <v>0</v>
      </c>
      <c r="AP466" s="29">
        <f t="shared" si="271"/>
        <v>0</v>
      </c>
      <c r="AQ466" s="29">
        <f t="shared" si="271"/>
        <v>0</v>
      </c>
      <c r="AR466" s="29">
        <f t="shared" si="271"/>
        <v>0</v>
      </c>
      <c r="AS466" s="29">
        <f t="shared" si="300"/>
        <v>0</v>
      </c>
      <c r="AT466" s="31">
        <f t="shared" si="286"/>
        <v>139239.53968400002</v>
      </c>
      <c r="AU466" s="31">
        <f t="shared" si="287"/>
        <v>-119081.15475200002</v>
      </c>
      <c r="AV466" s="31">
        <f t="shared" si="288"/>
        <v>162389.556343</v>
      </c>
      <c r="AW466" s="31">
        <f t="shared" si="289"/>
        <v>151320.13981000002</v>
      </c>
      <c r="AX466" s="31">
        <f t="shared" si="290"/>
        <v>103614.221858</v>
      </c>
      <c r="AY466" s="31">
        <f t="shared" si="291"/>
        <v>293670.45573599997</v>
      </c>
      <c r="AZ466" s="31">
        <f t="shared" si="292"/>
        <v>80523.065273000015</v>
      </c>
      <c r="BA466" s="31">
        <f t="shared" si="293"/>
        <v>77858.50811900002</v>
      </c>
      <c r="BB466" s="31">
        <f t="shared" si="294"/>
        <v>80787.247506</v>
      </c>
      <c r="BC466" s="31">
        <f t="shared" si="295"/>
        <v>174886.14044300004</v>
      </c>
      <c r="BD466" s="31">
        <f t="shared" si="296"/>
        <v>144826.38872800002</v>
      </c>
      <c r="BE466" s="31">
        <f t="shared" si="297"/>
        <v>179243.36854900001</v>
      </c>
      <c r="BF466" s="31">
        <f t="shared" si="298"/>
        <v>1469277.4772970001</v>
      </c>
      <c r="BG466" s="29">
        <f t="shared" si="270"/>
        <v>0</v>
      </c>
      <c r="BH466" s="29">
        <f t="shared" si="270"/>
        <v>1469277.4772970001</v>
      </c>
      <c r="BI466" s="29">
        <f t="shared" si="270"/>
        <v>0</v>
      </c>
      <c r="BJ466" s="29">
        <f t="shared" si="270"/>
        <v>0</v>
      </c>
    </row>
    <row r="467" spans="1:62">
      <c r="A467" s="25" t="s">
        <v>135</v>
      </c>
      <c r="B467" s="25" t="s">
        <v>91</v>
      </c>
      <c r="C467" s="25" t="s">
        <v>91</v>
      </c>
      <c r="D467" s="25" t="s">
        <v>156</v>
      </c>
      <c r="E467" s="25" t="s">
        <v>42</v>
      </c>
      <c r="F467" s="25" t="s">
        <v>49</v>
      </c>
      <c r="G467" s="25" t="s">
        <v>61</v>
      </c>
      <c r="H467" s="25" t="s">
        <v>61</v>
      </c>
      <c r="I467" s="25">
        <v>2022</v>
      </c>
      <c r="J467" s="102">
        <v>0</v>
      </c>
      <c r="K467" s="102">
        <v>0</v>
      </c>
      <c r="L467" s="29">
        <v>-64452.640000000036</v>
      </c>
      <c r="M467" s="29">
        <v>537833.51000000013</v>
      </c>
      <c r="N467" s="29">
        <v>-27626.059999999932</v>
      </c>
      <c r="O467" s="29">
        <v>189530.57000000004</v>
      </c>
      <c r="P467" s="29">
        <v>207200.58999999994</v>
      </c>
      <c r="Q467" s="29">
        <v>261710.86</v>
      </c>
      <c r="R467" s="29">
        <v>227924.86000000007</v>
      </c>
      <c r="S467" s="29">
        <v>117685.27999999998</v>
      </c>
      <c r="T467" s="29">
        <v>-62527.130000000026</v>
      </c>
      <c r="U467" s="29">
        <v>31538.980000000014</v>
      </c>
      <c r="V467" s="29">
        <v>88992.469999999987</v>
      </c>
      <c r="W467" s="29">
        <v>-555918.51000000036</v>
      </c>
      <c r="X467" s="29">
        <f t="shared" si="272"/>
        <v>951892.77999999968</v>
      </c>
      <c r="Y467" s="29">
        <f t="shared" si="299"/>
        <v>0</v>
      </c>
      <c r="Z467" s="29">
        <f t="shared" ref="Z467:AB485" si="301">SUMIF($I467,Z$5,$X467)</f>
        <v>951892.77999999968</v>
      </c>
      <c r="AA467" s="29">
        <f t="shared" si="301"/>
        <v>0</v>
      </c>
      <c r="AB467" s="29">
        <f t="shared" si="301"/>
        <v>0</v>
      </c>
      <c r="AC467" s="31">
        <f t="shared" si="273"/>
        <v>0</v>
      </c>
      <c r="AD467" s="31">
        <f t="shared" si="274"/>
        <v>0</v>
      </c>
      <c r="AE467" s="31">
        <f t="shared" si="275"/>
        <v>0</v>
      </c>
      <c r="AF467" s="31">
        <f t="shared" si="276"/>
        <v>0</v>
      </c>
      <c r="AG467" s="31">
        <f t="shared" si="277"/>
        <v>0</v>
      </c>
      <c r="AH467" s="31">
        <f t="shared" si="278"/>
        <v>0</v>
      </c>
      <c r="AI467" s="31">
        <f t="shared" si="279"/>
        <v>0</v>
      </c>
      <c r="AJ467" s="31">
        <f t="shared" si="280"/>
        <v>0</v>
      </c>
      <c r="AK467" s="31">
        <f t="shared" si="281"/>
        <v>0</v>
      </c>
      <c r="AL467" s="31">
        <f t="shared" si="282"/>
        <v>0</v>
      </c>
      <c r="AM467" s="31">
        <f t="shared" si="283"/>
        <v>0</v>
      </c>
      <c r="AN467" s="31">
        <f t="shared" si="284"/>
        <v>0</v>
      </c>
      <c r="AO467" s="31">
        <f t="shared" si="285"/>
        <v>0</v>
      </c>
      <c r="AP467" s="29">
        <f t="shared" si="271"/>
        <v>0</v>
      </c>
      <c r="AQ467" s="29">
        <f t="shared" si="271"/>
        <v>0</v>
      </c>
      <c r="AR467" s="29">
        <f t="shared" si="271"/>
        <v>0</v>
      </c>
      <c r="AS467" s="29">
        <f t="shared" si="300"/>
        <v>0</v>
      </c>
      <c r="AT467" s="31">
        <f t="shared" si="286"/>
        <v>0</v>
      </c>
      <c r="AU467" s="31">
        <f t="shared" si="287"/>
        <v>0</v>
      </c>
      <c r="AV467" s="31">
        <f t="shared" si="288"/>
        <v>0</v>
      </c>
      <c r="AW467" s="31">
        <f t="shared" si="289"/>
        <v>0</v>
      </c>
      <c r="AX467" s="31">
        <f t="shared" si="290"/>
        <v>0</v>
      </c>
      <c r="AY467" s="31">
        <f t="shared" si="291"/>
        <v>0</v>
      </c>
      <c r="AZ467" s="31">
        <f t="shared" si="292"/>
        <v>0</v>
      </c>
      <c r="BA467" s="31">
        <f t="shared" si="293"/>
        <v>0</v>
      </c>
      <c r="BB467" s="31">
        <f t="shared" si="294"/>
        <v>0</v>
      </c>
      <c r="BC467" s="31">
        <f t="shared" si="295"/>
        <v>0</v>
      </c>
      <c r="BD467" s="31">
        <f t="shared" si="296"/>
        <v>0</v>
      </c>
      <c r="BE467" s="31">
        <f t="shared" si="297"/>
        <v>0</v>
      </c>
      <c r="BF467" s="31">
        <f t="shared" si="298"/>
        <v>0</v>
      </c>
      <c r="BG467" s="29">
        <f t="shared" si="270"/>
        <v>0</v>
      </c>
      <c r="BH467" s="29">
        <f t="shared" si="270"/>
        <v>0</v>
      </c>
      <c r="BI467" s="29">
        <f t="shared" si="270"/>
        <v>0</v>
      </c>
      <c r="BJ467" s="29">
        <f t="shared" si="270"/>
        <v>0</v>
      </c>
    </row>
    <row r="468" spans="1:62">
      <c r="A468" s="25" t="s">
        <v>135</v>
      </c>
      <c r="B468" s="25" t="s">
        <v>91</v>
      </c>
      <c r="C468" s="25" t="s">
        <v>91</v>
      </c>
      <c r="D468" s="25" t="s">
        <v>156</v>
      </c>
      <c r="E468" s="25" t="s">
        <v>42</v>
      </c>
      <c r="F468" s="25" t="s">
        <v>43</v>
      </c>
      <c r="G468" s="25" t="s">
        <v>61</v>
      </c>
      <c r="H468" s="25" t="s">
        <v>61</v>
      </c>
      <c r="I468" s="25">
        <v>2022</v>
      </c>
      <c r="J468" s="102">
        <v>1</v>
      </c>
      <c r="K468" s="102">
        <v>0</v>
      </c>
      <c r="L468" s="29">
        <v>505423.36000000004</v>
      </c>
      <c r="M468" s="29">
        <v>556227.64999999991</v>
      </c>
      <c r="N468" s="29">
        <v>230341.99</v>
      </c>
      <c r="O468" s="29">
        <v>692006.04999999981</v>
      </c>
      <c r="P468" s="29">
        <v>308100.32</v>
      </c>
      <c r="Q468" s="29">
        <v>481768.95999999996</v>
      </c>
      <c r="R468" s="29">
        <v>-485013.48</v>
      </c>
      <c r="S468" s="29">
        <v>373500.61999999994</v>
      </c>
      <c r="T468" s="29">
        <v>168499.37999999998</v>
      </c>
      <c r="U468" s="29">
        <v>219789.09000000005</v>
      </c>
      <c r="V468" s="29">
        <v>176768.47</v>
      </c>
      <c r="W468" s="29">
        <v>161063.74999999988</v>
      </c>
      <c r="X468" s="29">
        <f t="shared" si="272"/>
        <v>3388476.1599999997</v>
      </c>
      <c r="Y468" s="29">
        <f t="shared" si="299"/>
        <v>0</v>
      </c>
      <c r="Z468" s="29">
        <f t="shared" si="301"/>
        <v>3388476.1599999997</v>
      </c>
      <c r="AA468" s="29">
        <f t="shared" si="301"/>
        <v>0</v>
      </c>
      <c r="AB468" s="29">
        <f t="shared" si="301"/>
        <v>0</v>
      </c>
      <c r="AC468" s="31">
        <f t="shared" si="273"/>
        <v>505423.36000000004</v>
      </c>
      <c r="AD468" s="31">
        <f t="shared" si="274"/>
        <v>556227.64999999991</v>
      </c>
      <c r="AE468" s="31">
        <f t="shared" si="275"/>
        <v>230341.99</v>
      </c>
      <c r="AF468" s="31">
        <f t="shared" si="276"/>
        <v>692006.04999999981</v>
      </c>
      <c r="AG468" s="31">
        <f t="shared" si="277"/>
        <v>308100.32</v>
      </c>
      <c r="AH468" s="31">
        <f t="shared" si="278"/>
        <v>481768.95999999996</v>
      </c>
      <c r="AI468" s="31">
        <f t="shared" si="279"/>
        <v>-485013.48</v>
      </c>
      <c r="AJ468" s="31">
        <f t="shared" si="280"/>
        <v>373500.61999999994</v>
      </c>
      <c r="AK468" s="31">
        <f t="shared" si="281"/>
        <v>168499.37999999998</v>
      </c>
      <c r="AL468" s="31">
        <f t="shared" si="282"/>
        <v>219789.09000000005</v>
      </c>
      <c r="AM468" s="31">
        <f t="shared" si="283"/>
        <v>176768.47</v>
      </c>
      <c r="AN468" s="31">
        <f t="shared" si="284"/>
        <v>161063.74999999988</v>
      </c>
      <c r="AO468" s="31">
        <f t="shared" si="285"/>
        <v>3388476.1599999997</v>
      </c>
      <c r="AP468" s="29">
        <f t="shared" si="271"/>
        <v>0</v>
      </c>
      <c r="AQ468" s="29">
        <f t="shared" si="271"/>
        <v>3388476.1599999997</v>
      </c>
      <c r="AR468" s="29">
        <f t="shared" si="271"/>
        <v>0</v>
      </c>
      <c r="AS468" s="29">
        <f t="shared" si="300"/>
        <v>0</v>
      </c>
      <c r="AT468" s="31">
        <f t="shared" si="286"/>
        <v>0</v>
      </c>
      <c r="AU468" s="31">
        <f t="shared" si="287"/>
        <v>0</v>
      </c>
      <c r="AV468" s="31">
        <f t="shared" si="288"/>
        <v>0</v>
      </c>
      <c r="AW468" s="31">
        <f t="shared" si="289"/>
        <v>0</v>
      </c>
      <c r="AX468" s="31">
        <f t="shared" si="290"/>
        <v>0</v>
      </c>
      <c r="AY468" s="31">
        <f t="shared" si="291"/>
        <v>0</v>
      </c>
      <c r="AZ468" s="31">
        <f t="shared" si="292"/>
        <v>0</v>
      </c>
      <c r="BA468" s="31">
        <f t="shared" si="293"/>
        <v>0</v>
      </c>
      <c r="BB468" s="31">
        <f t="shared" si="294"/>
        <v>0</v>
      </c>
      <c r="BC468" s="31">
        <f t="shared" si="295"/>
        <v>0</v>
      </c>
      <c r="BD468" s="31">
        <f t="shared" si="296"/>
        <v>0</v>
      </c>
      <c r="BE468" s="31">
        <f t="shared" si="297"/>
        <v>0</v>
      </c>
      <c r="BF468" s="31">
        <f t="shared" si="298"/>
        <v>0</v>
      </c>
      <c r="BG468" s="29">
        <f t="shared" ref="BG468:BJ487" si="302">SUMIF($I468,BG$5,$BF468)</f>
        <v>0</v>
      </c>
      <c r="BH468" s="29">
        <f t="shared" si="302"/>
        <v>0</v>
      </c>
      <c r="BI468" s="29">
        <f t="shared" si="302"/>
        <v>0</v>
      </c>
      <c r="BJ468" s="29">
        <f t="shared" si="302"/>
        <v>0</v>
      </c>
    </row>
    <row r="469" spans="1:62">
      <c r="A469" s="25" t="s">
        <v>186</v>
      </c>
      <c r="B469" s="25" t="s">
        <v>86</v>
      </c>
      <c r="C469" s="25" t="s">
        <v>102</v>
      </c>
      <c r="D469" s="25" t="s">
        <v>192</v>
      </c>
      <c r="E469" s="25" t="s">
        <v>42</v>
      </c>
      <c r="F469" s="25" t="s">
        <v>46</v>
      </c>
      <c r="G469" s="25" t="s">
        <v>54</v>
      </c>
      <c r="H469" s="25" t="s">
        <v>54</v>
      </c>
      <c r="I469" s="25">
        <v>2022</v>
      </c>
      <c r="J469" s="102">
        <v>0.68266000000000004</v>
      </c>
      <c r="K469" s="102">
        <v>0</v>
      </c>
      <c r="L469" s="29">
        <v>0</v>
      </c>
      <c r="M469" s="29">
        <v>0</v>
      </c>
      <c r="N469" s="29">
        <v>0</v>
      </c>
      <c r="O469" s="29">
        <v>0</v>
      </c>
      <c r="P469" s="29">
        <v>0</v>
      </c>
      <c r="Q469" s="29">
        <v>0</v>
      </c>
      <c r="R469" s="29">
        <v>0</v>
      </c>
      <c r="S469" s="29">
        <v>0</v>
      </c>
      <c r="T469" s="29">
        <v>246051.76</v>
      </c>
      <c r="U469" s="29">
        <v>15081.48</v>
      </c>
      <c r="V469" s="29">
        <v>64491.18</v>
      </c>
      <c r="W469" s="29">
        <v>26970.89</v>
      </c>
      <c r="X469" s="29">
        <f t="shared" si="272"/>
        <v>352595.31000000006</v>
      </c>
      <c r="Y469" s="29">
        <f t="shared" si="299"/>
        <v>0</v>
      </c>
      <c r="Z469" s="29">
        <f t="shared" si="301"/>
        <v>352595.31000000006</v>
      </c>
      <c r="AA469" s="29">
        <f t="shared" si="301"/>
        <v>0</v>
      </c>
      <c r="AB469" s="29">
        <f t="shared" si="301"/>
        <v>0</v>
      </c>
      <c r="AC469" s="31">
        <f t="shared" si="273"/>
        <v>0</v>
      </c>
      <c r="AD469" s="31">
        <f t="shared" si="274"/>
        <v>0</v>
      </c>
      <c r="AE469" s="31">
        <f t="shared" si="275"/>
        <v>0</v>
      </c>
      <c r="AF469" s="31">
        <f t="shared" si="276"/>
        <v>0</v>
      </c>
      <c r="AG469" s="31">
        <f t="shared" si="277"/>
        <v>0</v>
      </c>
      <c r="AH469" s="31">
        <f t="shared" si="278"/>
        <v>0</v>
      </c>
      <c r="AI469" s="31">
        <f t="shared" si="279"/>
        <v>0</v>
      </c>
      <c r="AJ469" s="31">
        <f t="shared" si="280"/>
        <v>0</v>
      </c>
      <c r="AK469" s="31">
        <f t="shared" si="281"/>
        <v>167969.69448160002</v>
      </c>
      <c r="AL469" s="31">
        <f t="shared" si="282"/>
        <v>10295.5231368</v>
      </c>
      <c r="AM469" s="31">
        <f t="shared" si="283"/>
        <v>44025.548938800006</v>
      </c>
      <c r="AN469" s="31">
        <f t="shared" si="284"/>
        <v>18411.947767400001</v>
      </c>
      <c r="AO469" s="31">
        <f t="shared" si="285"/>
        <v>240702.71432460003</v>
      </c>
      <c r="AP469" s="29">
        <f t="shared" ref="AP469:AR488" si="303">SUMIF($I469,AP$5,$AO469)</f>
        <v>0</v>
      </c>
      <c r="AQ469" s="29">
        <f t="shared" si="303"/>
        <v>240702.71432460003</v>
      </c>
      <c r="AR469" s="29">
        <f t="shared" si="303"/>
        <v>0</v>
      </c>
      <c r="AS469" s="29">
        <f t="shared" si="300"/>
        <v>0</v>
      </c>
      <c r="AT469" s="31">
        <f t="shared" si="286"/>
        <v>0</v>
      </c>
      <c r="AU469" s="31">
        <f t="shared" si="287"/>
        <v>0</v>
      </c>
      <c r="AV469" s="31">
        <f t="shared" si="288"/>
        <v>0</v>
      </c>
      <c r="AW469" s="31">
        <f t="shared" si="289"/>
        <v>0</v>
      </c>
      <c r="AX469" s="31">
        <f t="shared" si="290"/>
        <v>0</v>
      </c>
      <c r="AY469" s="31">
        <f t="shared" si="291"/>
        <v>0</v>
      </c>
      <c r="AZ469" s="31">
        <f t="shared" si="292"/>
        <v>0</v>
      </c>
      <c r="BA469" s="31">
        <f t="shared" si="293"/>
        <v>0</v>
      </c>
      <c r="BB469" s="31">
        <f t="shared" si="294"/>
        <v>0</v>
      </c>
      <c r="BC469" s="31">
        <f t="shared" si="295"/>
        <v>0</v>
      </c>
      <c r="BD469" s="31">
        <f t="shared" si="296"/>
        <v>0</v>
      </c>
      <c r="BE469" s="31">
        <f t="shared" si="297"/>
        <v>0</v>
      </c>
      <c r="BF469" s="31">
        <f t="shared" si="298"/>
        <v>0</v>
      </c>
      <c r="BG469" s="29">
        <f t="shared" si="302"/>
        <v>0</v>
      </c>
      <c r="BH469" s="29">
        <f t="shared" si="302"/>
        <v>0</v>
      </c>
      <c r="BI469" s="29">
        <f t="shared" si="302"/>
        <v>0</v>
      </c>
      <c r="BJ469" s="29">
        <f t="shared" si="302"/>
        <v>0</v>
      </c>
    </row>
    <row r="470" spans="1:62">
      <c r="A470" s="25" t="s">
        <v>186</v>
      </c>
      <c r="B470" s="25" t="s">
        <v>86</v>
      </c>
      <c r="C470" s="25" t="s">
        <v>102</v>
      </c>
      <c r="D470" s="25" t="s">
        <v>192</v>
      </c>
      <c r="E470" s="25" t="s">
        <v>42</v>
      </c>
      <c r="F470" s="25" t="s">
        <v>46</v>
      </c>
      <c r="G470" s="25" t="s">
        <v>57</v>
      </c>
      <c r="H470" s="25" t="s">
        <v>57</v>
      </c>
      <c r="I470" s="25">
        <v>2022</v>
      </c>
      <c r="J470" s="102">
        <v>0.65539999999999998</v>
      </c>
      <c r="K470" s="102">
        <v>0</v>
      </c>
      <c r="L470" s="29">
        <v>0</v>
      </c>
      <c r="M470" s="29">
        <v>0</v>
      </c>
      <c r="N470" s="29">
        <v>0</v>
      </c>
      <c r="O470" s="29">
        <v>0</v>
      </c>
      <c r="P470" s="29">
        <v>0</v>
      </c>
      <c r="Q470" s="29">
        <v>0</v>
      </c>
      <c r="R470" s="29">
        <v>0</v>
      </c>
      <c r="S470" s="29">
        <v>0</v>
      </c>
      <c r="T470" s="29">
        <v>29573961.579999998</v>
      </c>
      <c r="U470" s="29">
        <v>-44296.45</v>
      </c>
      <c r="V470" s="29">
        <v>698293.21</v>
      </c>
      <c r="W470" s="29">
        <v>538136.27</v>
      </c>
      <c r="X470" s="29">
        <f t="shared" si="272"/>
        <v>30766094.609999999</v>
      </c>
      <c r="Y470" s="29">
        <f t="shared" si="299"/>
        <v>0</v>
      </c>
      <c r="Z470" s="29">
        <f t="shared" si="301"/>
        <v>30766094.609999999</v>
      </c>
      <c r="AA470" s="29">
        <f t="shared" si="301"/>
        <v>0</v>
      </c>
      <c r="AB470" s="29">
        <f t="shared" si="301"/>
        <v>0</v>
      </c>
      <c r="AC470" s="31">
        <f t="shared" si="273"/>
        <v>0</v>
      </c>
      <c r="AD470" s="31">
        <f t="shared" si="274"/>
        <v>0</v>
      </c>
      <c r="AE470" s="31">
        <f t="shared" si="275"/>
        <v>0</v>
      </c>
      <c r="AF470" s="31">
        <f t="shared" si="276"/>
        <v>0</v>
      </c>
      <c r="AG470" s="31">
        <f t="shared" si="277"/>
        <v>0</v>
      </c>
      <c r="AH470" s="31">
        <f t="shared" si="278"/>
        <v>0</v>
      </c>
      <c r="AI470" s="31">
        <f t="shared" si="279"/>
        <v>0</v>
      </c>
      <c r="AJ470" s="31">
        <f t="shared" si="280"/>
        <v>0</v>
      </c>
      <c r="AK470" s="31">
        <f t="shared" si="281"/>
        <v>19382774.419531997</v>
      </c>
      <c r="AL470" s="31">
        <f t="shared" si="282"/>
        <v>-29031.893329999999</v>
      </c>
      <c r="AM470" s="31">
        <f t="shared" si="283"/>
        <v>457661.36983399995</v>
      </c>
      <c r="AN470" s="31">
        <f t="shared" si="284"/>
        <v>352694.51135799999</v>
      </c>
      <c r="AO470" s="31">
        <f t="shared" si="285"/>
        <v>20164098.407393996</v>
      </c>
      <c r="AP470" s="29">
        <f t="shared" si="303"/>
        <v>0</v>
      </c>
      <c r="AQ470" s="29">
        <f t="shared" si="303"/>
        <v>20164098.407393996</v>
      </c>
      <c r="AR470" s="29">
        <f t="shared" si="303"/>
        <v>0</v>
      </c>
      <c r="AS470" s="29">
        <f t="shared" si="300"/>
        <v>0</v>
      </c>
      <c r="AT470" s="31">
        <f t="shared" si="286"/>
        <v>0</v>
      </c>
      <c r="AU470" s="31">
        <f t="shared" si="287"/>
        <v>0</v>
      </c>
      <c r="AV470" s="31">
        <f t="shared" si="288"/>
        <v>0</v>
      </c>
      <c r="AW470" s="31">
        <f t="shared" si="289"/>
        <v>0</v>
      </c>
      <c r="AX470" s="31">
        <f t="shared" si="290"/>
        <v>0</v>
      </c>
      <c r="AY470" s="31">
        <f t="shared" si="291"/>
        <v>0</v>
      </c>
      <c r="AZ470" s="31">
        <f t="shared" si="292"/>
        <v>0</v>
      </c>
      <c r="BA470" s="31">
        <f t="shared" si="293"/>
        <v>0</v>
      </c>
      <c r="BB470" s="31">
        <f t="shared" si="294"/>
        <v>0</v>
      </c>
      <c r="BC470" s="31">
        <f t="shared" si="295"/>
        <v>0</v>
      </c>
      <c r="BD470" s="31">
        <f t="shared" si="296"/>
        <v>0</v>
      </c>
      <c r="BE470" s="31">
        <f t="shared" si="297"/>
        <v>0</v>
      </c>
      <c r="BF470" s="31">
        <f t="shared" si="298"/>
        <v>0</v>
      </c>
      <c r="BG470" s="29">
        <f t="shared" si="302"/>
        <v>0</v>
      </c>
      <c r="BH470" s="29">
        <f t="shared" si="302"/>
        <v>0</v>
      </c>
      <c r="BI470" s="29">
        <f t="shared" si="302"/>
        <v>0</v>
      </c>
      <c r="BJ470" s="29">
        <f t="shared" si="302"/>
        <v>0</v>
      </c>
    </row>
    <row r="471" spans="1:62">
      <c r="A471" s="25" t="s">
        <v>85</v>
      </c>
      <c r="B471" s="25" t="s">
        <v>86</v>
      </c>
      <c r="C471" s="25" t="s">
        <v>87</v>
      </c>
      <c r="D471" s="25" t="s">
        <v>89</v>
      </c>
      <c r="E471" s="25" t="s">
        <v>44</v>
      </c>
      <c r="F471" s="25" t="s">
        <v>45</v>
      </c>
      <c r="G471" s="25" t="s">
        <v>301</v>
      </c>
      <c r="H471" s="25" t="s">
        <v>60</v>
      </c>
      <c r="I471" s="25">
        <v>2022</v>
      </c>
      <c r="J471" s="102">
        <v>0.47784834680000005</v>
      </c>
      <c r="K471" s="102">
        <v>0.15089759249999998</v>
      </c>
      <c r="L471" s="29">
        <v>0</v>
      </c>
      <c r="M471" s="29">
        <v>0</v>
      </c>
      <c r="N471" s="29">
        <v>0</v>
      </c>
      <c r="O471" s="29">
        <v>0</v>
      </c>
      <c r="P471" s="29">
        <v>0</v>
      </c>
      <c r="Q471" s="29">
        <v>36.42</v>
      </c>
      <c r="R471" s="29">
        <v>-1.79</v>
      </c>
      <c r="S471" s="29">
        <v>14846.98</v>
      </c>
      <c r="T471" s="29">
        <v>1431.92</v>
      </c>
      <c r="U471" s="29">
        <v>-34.200000000000003</v>
      </c>
      <c r="V471" s="29">
        <v>0</v>
      </c>
      <c r="W471" s="29">
        <v>0</v>
      </c>
      <c r="X471" s="29">
        <f t="shared" si="272"/>
        <v>16279.329999999998</v>
      </c>
      <c r="Y471" s="29">
        <f t="shared" si="299"/>
        <v>0</v>
      </c>
      <c r="Z471" s="29">
        <f t="shared" si="301"/>
        <v>16279.329999999998</v>
      </c>
      <c r="AA471" s="29">
        <f t="shared" si="301"/>
        <v>0</v>
      </c>
      <c r="AB471" s="29">
        <f t="shared" si="301"/>
        <v>0</v>
      </c>
      <c r="AC471" s="31">
        <f t="shared" si="273"/>
        <v>0</v>
      </c>
      <c r="AD471" s="31">
        <f t="shared" si="274"/>
        <v>0</v>
      </c>
      <c r="AE471" s="31">
        <f t="shared" si="275"/>
        <v>0</v>
      </c>
      <c r="AF471" s="31">
        <f t="shared" si="276"/>
        <v>0</v>
      </c>
      <c r="AG471" s="31">
        <f t="shared" si="277"/>
        <v>0</v>
      </c>
      <c r="AH471" s="31">
        <f t="shared" si="278"/>
        <v>17.403236790456003</v>
      </c>
      <c r="AI471" s="31">
        <f t="shared" si="279"/>
        <v>-0.85534854077200007</v>
      </c>
      <c r="AJ471" s="31">
        <f t="shared" si="280"/>
        <v>7094.6048479726642</v>
      </c>
      <c r="AK471" s="31">
        <f t="shared" si="281"/>
        <v>684.24060474985606</v>
      </c>
      <c r="AL471" s="31">
        <f t="shared" si="282"/>
        <v>-16.342413460560003</v>
      </c>
      <c r="AM471" s="31">
        <f t="shared" si="283"/>
        <v>0</v>
      </c>
      <c r="AN471" s="31">
        <f t="shared" si="284"/>
        <v>0</v>
      </c>
      <c r="AO471" s="31">
        <f t="shared" si="285"/>
        <v>7779.0509275116437</v>
      </c>
      <c r="AP471" s="29">
        <f t="shared" si="303"/>
        <v>0</v>
      </c>
      <c r="AQ471" s="29">
        <f t="shared" si="303"/>
        <v>7779.0509275116437</v>
      </c>
      <c r="AR471" s="29">
        <f t="shared" si="303"/>
        <v>0</v>
      </c>
      <c r="AS471" s="29">
        <f t="shared" si="300"/>
        <v>0</v>
      </c>
      <c r="AT471" s="31">
        <f t="shared" si="286"/>
        <v>0</v>
      </c>
      <c r="AU471" s="31">
        <f t="shared" si="287"/>
        <v>0</v>
      </c>
      <c r="AV471" s="31">
        <f t="shared" si="288"/>
        <v>0</v>
      </c>
      <c r="AW471" s="31">
        <f t="shared" si="289"/>
        <v>0</v>
      </c>
      <c r="AX471" s="31">
        <f t="shared" si="290"/>
        <v>0</v>
      </c>
      <c r="AY471" s="31">
        <f t="shared" si="291"/>
        <v>5.4956903188499995</v>
      </c>
      <c r="AZ471" s="31">
        <f t="shared" si="292"/>
        <v>-0.27010669057499997</v>
      </c>
      <c r="BA471" s="31">
        <f t="shared" si="293"/>
        <v>2240.3735378956499</v>
      </c>
      <c r="BB471" s="31">
        <f t="shared" si="294"/>
        <v>216.07328065259998</v>
      </c>
      <c r="BC471" s="31">
        <f t="shared" si="295"/>
        <v>-5.1606976634999997</v>
      </c>
      <c r="BD471" s="31">
        <f t="shared" si="296"/>
        <v>0</v>
      </c>
      <c r="BE471" s="31">
        <f t="shared" si="297"/>
        <v>0</v>
      </c>
      <c r="BF471" s="31">
        <f t="shared" si="298"/>
        <v>2456.5117045130251</v>
      </c>
      <c r="BG471" s="29">
        <f t="shared" si="302"/>
        <v>0</v>
      </c>
      <c r="BH471" s="29">
        <f t="shared" si="302"/>
        <v>2456.5117045130251</v>
      </c>
      <c r="BI471" s="29">
        <f t="shared" si="302"/>
        <v>0</v>
      </c>
      <c r="BJ471" s="29">
        <f t="shared" si="302"/>
        <v>0</v>
      </c>
    </row>
    <row r="472" spans="1:62">
      <c r="A472" s="25" t="s">
        <v>85</v>
      </c>
      <c r="B472" s="25" t="s">
        <v>86</v>
      </c>
      <c r="C472" s="25" t="s">
        <v>87</v>
      </c>
      <c r="D472" s="25" t="s">
        <v>89</v>
      </c>
      <c r="E472" s="25" t="s">
        <v>44</v>
      </c>
      <c r="F472" s="25" t="s">
        <v>45</v>
      </c>
      <c r="G472" s="25" t="s">
        <v>133</v>
      </c>
      <c r="H472" s="25" t="s">
        <v>133</v>
      </c>
      <c r="I472" s="25">
        <v>2022</v>
      </c>
      <c r="J472" s="102">
        <v>0.47784834680000005</v>
      </c>
      <c r="K472" s="102">
        <v>0.15089759249999998</v>
      </c>
      <c r="L472" s="29">
        <v>0</v>
      </c>
      <c r="M472" s="29">
        <v>22753.63</v>
      </c>
      <c r="N472" s="29">
        <v>3571.9700000000003</v>
      </c>
      <c r="O472" s="29">
        <v>6.18</v>
      </c>
      <c r="P472" s="29">
        <v>0</v>
      </c>
      <c r="Q472" s="29">
        <v>0</v>
      </c>
      <c r="R472" s="29">
        <v>0</v>
      </c>
      <c r="S472" s="29">
        <v>0</v>
      </c>
      <c r="T472" s="29">
        <v>0</v>
      </c>
      <c r="U472" s="29">
        <v>0</v>
      </c>
      <c r="V472" s="29">
        <v>0</v>
      </c>
      <c r="W472" s="29">
        <v>0</v>
      </c>
      <c r="X472" s="29">
        <f t="shared" si="272"/>
        <v>26331.780000000002</v>
      </c>
      <c r="Y472" s="29">
        <f t="shared" si="299"/>
        <v>0</v>
      </c>
      <c r="Z472" s="29">
        <f t="shared" si="301"/>
        <v>26331.780000000002</v>
      </c>
      <c r="AA472" s="29">
        <f t="shared" si="301"/>
        <v>0</v>
      </c>
      <c r="AB472" s="29">
        <f t="shared" si="301"/>
        <v>0</v>
      </c>
      <c r="AC472" s="31">
        <f t="shared" si="273"/>
        <v>0</v>
      </c>
      <c r="AD472" s="31">
        <f t="shared" si="274"/>
        <v>10872.784479198886</v>
      </c>
      <c r="AE472" s="31">
        <f t="shared" si="275"/>
        <v>1706.8599593191964</v>
      </c>
      <c r="AF472" s="31">
        <f t="shared" si="276"/>
        <v>2.9531027832240002</v>
      </c>
      <c r="AG472" s="31">
        <f t="shared" si="277"/>
        <v>0</v>
      </c>
      <c r="AH472" s="31">
        <f t="shared" si="278"/>
        <v>0</v>
      </c>
      <c r="AI472" s="31">
        <f t="shared" si="279"/>
        <v>0</v>
      </c>
      <c r="AJ472" s="31">
        <f t="shared" si="280"/>
        <v>0</v>
      </c>
      <c r="AK472" s="31">
        <f t="shared" si="281"/>
        <v>0</v>
      </c>
      <c r="AL472" s="31">
        <f t="shared" si="282"/>
        <v>0</v>
      </c>
      <c r="AM472" s="31">
        <f t="shared" si="283"/>
        <v>0</v>
      </c>
      <c r="AN472" s="31">
        <f t="shared" si="284"/>
        <v>0</v>
      </c>
      <c r="AO472" s="31">
        <f t="shared" si="285"/>
        <v>12582.597541301306</v>
      </c>
      <c r="AP472" s="29">
        <f t="shared" si="303"/>
        <v>0</v>
      </c>
      <c r="AQ472" s="29">
        <f t="shared" si="303"/>
        <v>12582.597541301306</v>
      </c>
      <c r="AR472" s="29">
        <f t="shared" si="303"/>
        <v>0</v>
      </c>
      <c r="AS472" s="29">
        <f t="shared" si="300"/>
        <v>0</v>
      </c>
      <c r="AT472" s="31">
        <f t="shared" si="286"/>
        <v>0</v>
      </c>
      <c r="AU472" s="31">
        <f t="shared" si="287"/>
        <v>3433.467987635775</v>
      </c>
      <c r="AV472" s="31">
        <f t="shared" si="288"/>
        <v>539.00167348222499</v>
      </c>
      <c r="AW472" s="31">
        <f t="shared" si="289"/>
        <v>0.93254712164999987</v>
      </c>
      <c r="AX472" s="31">
        <f t="shared" si="290"/>
        <v>0</v>
      </c>
      <c r="AY472" s="31">
        <f t="shared" si="291"/>
        <v>0</v>
      </c>
      <c r="AZ472" s="31">
        <f t="shared" si="292"/>
        <v>0</v>
      </c>
      <c r="BA472" s="31">
        <f t="shared" si="293"/>
        <v>0</v>
      </c>
      <c r="BB472" s="31">
        <f t="shared" si="294"/>
        <v>0</v>
      </c>
      <c r="BC472" s="31">
        <f t="shared" si="295"/>
        <v>0</v>
      </c>
      <c r="BD472" s="31">
        <f t="shared" si="296"/>
        <v>0</v>
      </c>
      <c r="BE472" s="31">
        <f t="shared" si="297"/>
        <v>0</v>
      </c>
      <c r="BF472" s="31">
        <f t="shared" si="298"/>
        <v>3973.4022082396496</v>
      </c>
      <c r="BG472" s="29">
        <f t="shared" si="302"/>
        <v>0</v>
      </c>
      <c r="BH472" s="29">
        <f t="shared" si="302"/>
        <v>3973.4022082396496</v>
      </c>
      <c r="BI472" s="29">
        <f t="shared" si="302"/>
        <v>0</v>
      </c>
      <c r="BJ472" s="29">
        <f t="shared" si="302"/>
        <v>0</v>
      </c>
    </row>
    <row r="473" spans="1:62">
      <c r="A473" s="25" t="s">
        <v>85</v>
      </c>
      <c r="B473" s="25" t="s">
        <v>86</v>
      </c>
      <c r="C473" s="25" t="s">
        <v>87</v>
      </c>
      <c r="D473" s="25" t="s">
        <v>89</v>
      </c>
      <c r="E473" s="25" t="s">
        <v>44</v>
      </c>
      <c r="F473" s="25" t="s">
        <v>45</v>
      </c>
      <c r="G473" s="25" t="s">
        <v>54</v>
      </c>
      <c r="H473" s="25" t="s">
        <v>54</v>
      </c>
      <c r="I473" s="25">
        <v>2022</v>
      </c>
      <c r="J473" s="102">
        <v>0.47784834680000005</v>
      </c>
      <c r="K473" s="102">
        <v>0.15089759249999998</v>
      </c>
      <c r="L473" s="29">
        <v>2520.87</v>
      </c>
      <c r="M473" s="29">
        <v>8903.57</v>
      </c>
      <c r="N473" s="29">
        <v>13066.27</v>
      </c>
      <c r="O473" s="29">
        <v>5923.13</v>
      </c>
      <c r="P473" s="29">
        <v>7432.1500000000005</v>
      </c>
      <c r="Q473" s="29">
        <v>2750.0200000000004</v>
      </c>
      <c r="R473" s="29">
        <v>4243.42</v>
      </c>
      <c r="S473" s="29">
        <v>137185.58000000002</v>
      </c>
      <c r="T473" s="29">
        <v>34981.410000000003</v>
      </c>
      <c r="U473" s="29">
        <v>-694.31999999999994</v>
      </c>
      <c r="V473" s="29">
        <v>32213.3</v>
      </c>
      <c r="W473" s="29">
        <v>8379.56</v>
      </c>
      <c r="X473" s="29">
        <f t="shared" si="272"/>
        <v>256904.95999999999</v>
      </c>
      <c r="Y473" s="29">
        <f t="shared" si="299"/>
        <v>0</v>
      </c>
      <c r="Z473" s="29">
        <f t="shared" si="301"/>
        <v>256904.95999999999</v>
      </c>
      <c r="AA473" s="29">
        <f t="shared" si="301"/>
        <v>0</v>
      </c>
      <c r="AB473" s="29">
        <f t="shared" si="301"/>
        <v>0</v>
      </c>
      <c r="AC473" s="31">
        <f t="shared" si="273"/>
        <v>1204.5935619977161</v>
      </c>
      <c r="AD473" s="31">
        <f t="shared" si="274"/>
        <v>4254.5562051180759</v>
      </c>
      <c r="AE473" s="31">
        <f t="shared" si="275"/>
        <v>6243.695518342437</v>
      </c>
      <c r="AF473" s="31">
        <f t="shared" si="276"/>
        <v>2830.3578783814842</v>
      </c>
      <c r="AG473" s="31">
        <f t="shared" si="277"/>
        <v>3551.4405906696206</v>
      </c>
      <c r="AH473" s="31">
        <f t="shared" si="278"/>
        <v>1314.0925106669363</v>
      </c>
      <c r="AI473" s="31">
        <f t="shared" si="279"/>
        <v>2027.7112317780561</v>
      </c>
      <c r="AJ473" s="31">
        <f t="shared" si="280"/>
        <v>65553.902607799158</v>
      </c>
      <c r="AK473" s="31">
        <f t="shared" si="281"/>
        <v>16715.808937232992</v>
      </c>
      <c r="AL473" s="31">
        <f t="shared" si="282"/>
        <v>-331.77966415017602</v>
      </c>
      <c r="AM473" s="31">
        <f t="shared" si="283"/>
        <v>15393.07214997244</v>
      </c>
      <c r="AN473" s="31">
        <f t="shared" si="284"/>
        <v>4004.1588929114082</v>
      </c>
      <c r="AO473" s="31">
        <f t="shared" si="285"/>
        <v>122761.61042072016</v>
      </c>
      <c r="AP473" s="29">
        <f t="shared" si="303"/>
        <v>0</v>
      </c>
      <c r="AQ473" s="29">
        <f t="shared" si="303"/>
        <v>122761.61042072016</v>
      </c>
      <c r="AR473" s="29">
        <f t="shared" si="303"/>
        <v>0</v>
      </c>
      <c r="AS473" s="29">
        <f t="shared" si="300"/>
        <v>0</v>
      </c>
      <c r="AT473" s="31">
        <f t="shared" si="286"/>
        <v>380.39321400547493</v>
      </c>
      <c r="AU473" s="31">
        <f t="shared" si="287"/>
        <v>1343.5272776552249</v>
      </c>
      <c r="AV473" s="31">
        <f t="shared" si="288"/>
        <v>1971.6686859549748</v>
      </c>
      <c r="AW473" s="31">
        <f t="shared" si="289"/>
        <v>893.78605706452493</v>
      </c>
      <c r="AX473" s="31">
        <f t="shared" si="290"/>
        <v>1121.493542098875</v>
      </c>
      <c r="AY473" s="31">
        <f t="shared" si="291"/>
        <v>414.97139732685002</v>
      </c>
      <c r="AZ473" s="31">
        <f t="shared" si="292"/>
        <v>640.32186196634996</v>
      </c>
      <c r="BA473" s="31">
        <f t="shared" si="293"/>
        <v>20700.973747716151</v>
      </c>
      <c r="BB473" s="31">
        <f t="shared" si="294"/>
        <v>5278.610551255425</v>
      </c>
      <c r="BC473" s="31">
        <f t="shared" si="295"/>
        <v>-104.77121642459998</v>
      </c>
      <c r="BD473" s="31">
        <f t="shared" si="296"/>
        <v>4860.9094164802491</v>
      </c>
      <c r="BE473" s="31">
        <f t="shared" si="297"/>
        <v>1264.4554302092997</v>
      </c>
      <c r="BF473" s="31">
        <f t="shared" si="298"/>
        <v>38766.339965308798</v>
      </c>
      <c r="BG473" s="29">
        <f t="shared" si="302"/>
        <v>0</v>
      </c>
      <c r="BH473" s="29">
        <f t="shared" si="302"/>
        <v>38766.339965308798</v>
      </c>
      <c r="BI473" s="29">
        <f t="shared" si="302"/>
        <v>0</v>
      </c>
      <c r="BJ473" s="29">
        <f t="shared" si="302"/>
        <v>0</v>
      </c>
    </row>
    <row r="474" spans="1:62">
      <c r="A474" s="25" t="s">
        <v>135</v>
      </c>
      <c r="B474" s="25" t="s">
        <v>95</v>
      </c>
      <c r="C474" s="25" t="s">
        <v>102</v>
      </c>
      <c r="D474" s="25" t="s">
        <v>171</v>
      </c>
      <c r="E474" s="25" t="s">
        <v>42</v>
      </c>
      <c r="F474" s="25" t="s">
        <v>49</v>
      </c>
      <c r="G474" s="25" t="s">
        <v>61</v>
      </c>
      <c r="H474" s="25" t="s">
        <v>61</v>
      </c>
      <c r="I474" s="25">
        <v>2022</v>
      </c>
      <c r="J474" s="102">
        <v>0</v>
      </c>
      <c r="K474" s="102">
        <v>0</v>
      </c>
      <c r="L474" s="29">
        <v>11910.190000000002</v>
      </c>
      <c r="M474" s="29">
        <v>10636.13</v>
      </c>
      <c r="N474" s="29">
        <v>7168.76</v>
      </c>
      <c r="O474" s="29">
        <v>10814.119999999999</v>
      </c>
      <c r="P474" s="29">
        <v>6641.53</v>
      </c>
      <c r="Q474" s="29">
        <v>6306.7399999999989</v>
      </c>
      <c r="R474" s="29">
        <v>4840.99</v>
      </c>
      <c r="S474" s="29">
        <v>9271.82</v>
      </c>
      <c r="T474" s="29">
        <v>10773.939999999999</v>
      </c>
      <c r="U474" s="29">
        <v>11689.57</v>
      </c>
      <c r="V474" s="29">
        <v>9704.0500000000011</v>
      </c>
      <c r="W474" s="29">
        <v>14680.529999999997</v>
      </c>
      <c r="X474" s="29">
        <f t="shared" si="272"/>
        <v>114438.37000000001</v>
      </c>
      <c r="Y474" s="29">
        <f t="shared" si="299"/>
        <v>0</v>
      </c>
      <c r="Z474" s="29">
        <f t="shared" si="301"/>
        <v>114438.37000000001</v>
      </c>
      <c r="AA474" s="29">
        <f t="shared" si="301"/>
        <v>0</v>
      </c>
      <c r="AB474" s="29">
        <f t="shared" si="301"/>
        <v>0</v>
      </c>
      <c r="AC474" s="31">
        <f t="shared" si="273"/>
        <v>0</v>
      </c>
      <c r="AD474" s="31">
        <f t="shared" si="274"/>
        <v>0</v>
      </c>
      <c r="AE474" s="31">
        <f t="shared" si="275"/>
        <v>0</v>
      </c>
      <c r="AF474" s="31">
        <f t="shared" si="276"/>
        <v>0</v>
      </c>
      <c r="AG474" s="31">
        <f t="shared" si="277"/>
        <v>0</v>
      </c>
      <c r="AH474" s="31">
        <f t="shared" si="278"/>
        <v>0</v>
      </c>
      <c r="AI474" s="31">
        <f t="shared" si="279"/>
        <v>0</v>
      </c>
      <c r="AJ474" s="31">
        <f t="shared" si="280"/>
        <v>0</v>
      </c>
      <c r="AK474" s="31">
        <f t="shared" si="281"/>
        <v>0</v>
      </c>
      <c r="AL474" s="31">
        <f t="shared" si="282"/>
        <v>0</v>
      </c>
      <c r="AM474" s="31">
        <f t="shared" si="283"/>
        <v>0</v>
      </c>
      <c r="AN474" s="31">
        <f t="shared" si="284"/>
        <v>0</v>
      </c>
      <c r="AO474" s="31">
        <f t="shared" si="285"/>
        <v>0</v>
      </c>
      <c r="AP474" s="29">
        <f t="shared" si="303"/>
        <v>0</v>
      </c>
      <c r="AQ474" s="29">
        <f t="shared" si="303"/>
        <v>0</v>
      </c>
      <c r="AR474" s="29">
        <f t="shared" si="303"/>
        <v>0</v>
      </c>
      <c r="AS474" s="29">
        <f t="shared" si="300"/>
        <v>0</v>
      </c>
      <c r="AT474" s="31">
        <f t="shared" si="286"/>
        <v>0</v>
      </c>
      <c r="AU474" s="31">
        <f t="shared" si="287"/>
        <v>0</v>
      </c>
      <c r="AV474" s="31">
        <f t="shared" si="288"/>
        <v>0</v>
      </c>
      <c r="AW474" s="31">
        <f t="shared" si="289"/>
        <v>0</v>
      </c>
      <c r="AX474" s="31">
        <f t="shared" si="290"/>
        <v>0</v>
      </c>
      <c r="AY474" s="31">
        <f t="shared" si="291"/>
        <v>0</v>
      </c>
      <c r="AZ474" s="31">
        <f t="shared" si="292"/>
        <v>0</v>
      </c>
      <c r="BA474" s="31">
        <f t="shared" si="293"/>
        <v>0</v>
      </c>
      <c r="BB474" s="31">
        <f t="shared" si="294"/>
        <v>0</v>
      </c>
      <c r="BC474" s="31">
        <f t="shared" si="295"/>
        <v>0</v>
      </c>
      <c r="BD474" s="31">
        <f t="shared" si="296"/>
        <v>0</v>
      </c>
      <c r="BE474" s="31">
        <f t="shared" si="297"/>
        <v>0</v>
      </c>
      <c r="BF474" s="31">
        <f t="shared" si="298"/>
        <v>0</v>
      </c>
      <c r="BG474" s="29">
        <f t="shared" si="302"/>
        <v>0</v>
      </c>
      <c r="BH474" s="29">
        <f t="shared" si="302"/>
        <v>0</v>
      </c>
      <c r="BI474" s="29">
        <f t="shared" si="302"/>
        <v>0</v>
      </c>
      <c r="BJ474" s="29">
        <f t="shared" si="302"/>
        <v>0</v>
      </c>
    </row>
    <row r="475" spans="1:62">
      <c r="A475" s="25" t="s">
        <v>135</v>
      </c>
      <c r="B475" s="25" t="s">
        <v>95</v>
      </c>
      <c r="C475" s="25" t="s">
        <v>102</v>
      </c>
      <c r="D475" s="25" t="s">
        <v>171</v>
      </c>
      <c r="E475" s="25" t="s">
        <v>42</v>
      </c>
      <c r="F475" s="25" t="s">
        <v>43</v>
      </c>
      <c r="G475" s="25" t="s">
        <v>61</v>
      </c>
      <c r="H475" s="25" t="s">
        <v>61</v>
      </c>
      <c r="I475" s="25">
        <v>2022</v>
      </c>
      <c r="J475" s="102">
        <v>1</v>
      </c>
      <c r="K475" s="102">
        <v>0</v>
      </c>
      <c r="L475" s="29">
        <v>14693.199999999999</v>
      </c>
      <c r="M475" s="29">
        <v>14854.4</v>
      </c>
      <c r="N475" s="29">
        <v>15660.51</v>
      </c>
      <c r="O475" s="29">
        <v>13424.769999999999</v>
      </c>
      <c r="P475" s="29">
        <v>7159.6</v>
      </c>
      <c r="Q475" s="29">
        <v>8684.3799999999992</v>
      </c>
      <c r="R475" s="29">
        <v>6565.47</v>
      </c>
      <c r="S475" s="29">
        <v>7550.12</v>
      </c>
      <c r="T475" s="29">
        <v>16495.89</v>
      </c>
      <c r="U475" s="29">
        <v>13799.74</v>
      </c>
      <c r="V475" s="29">
        <v>13658.36</v>
      </c>
      <c r="W475" s="29">
        <v>12516.23</v>
      </c>
      <c r="X475" s="29">
        <f t="shared" si="272"/>
        <v>145062.67000000001</v>
      </c>
      <c r="Y475" s="29">
        <f t="shared" si="299"/>
        <v>0</v>
      </c>
      <c r="Z475" s="29">
        <f t="shared" si="301"/>
        <v>145062.67000000001</v>
      </c>
      <c r="AA475" s="29">
        <f t="shared" si="301"/>
        <v>0</v>
      </c>
      <c r="AB475" s="29">
        <f t="shared" si="301"/>
        <v>0</v>
      </c>
      <c r="AC475" s="31">
        <f t="shared" si="273"/>
        <v>14693.199999999999</v>
      </c>
      <c r="AD475" s="31">
        <f t="shared" si="274"/>
        <v>14854.4</v>
      </c>
      <c r="AE475" s="31">
        <f t="shared" si="275"/>
        <v>15660.51</v>
      </c>
      <c r="AF475" s="31">
        <f t="shared" si="276"/>
        <v>13424.769999999999</v>
      </c>
      <c r="AG475" s="31">
        <f t="shared" si="277"/>
        <v>7159.6</v>
      </c>
      <c r="AH475" s="31">
        <f t="shared" si="278"/>
        <v>8684.3799999999992</v>
      </c>
      <c r="AI475" s="31">
        <f t="shared" si="279"/>
        <v>6565.47</v>
      </c>
      <c r="AJ475" s="31">
        <f t="shared" si="280"/>
        <v>7550.12</v>
      </c>
      <c r="AK475" s="31">
        <f t="shared" si="281"/>
        <v>16495.89</v>
      </c>
      <c r="AL475" s="31">
        <f t="shared" si="282"/>
        <v>13799.74</v>
      </c>
      <c r="AM475" s="31">
        <f t="shared" si="283"/>
        <v>13658.36</v>
      </c>
      <c r="AN475" s="31">
        <f t="shared" si="284"/>
        <v>12516.23</v>
      </c>
      <c r="AO475" s="31">
        <f t="shared" si="285"/>
        <v>145062.67000000001</v>
      </c>
      <c r="AP475" s="29">
        <f t="shared" si="303"/>
        <v>0</v>
      </c>
      <c r="AQ475" s="29">
        <f t="shared" si="303"/>
        <v>145062.67000000001</v>
      </c>
      <c r="AR475" s="29">
        <f t="shared" si="303"/>
        <v>0</v>
      </c>
      <c r="AS475" s="29">
        <f t="shared" si="300"/>
        <v>0</v>
      </c>
      <c r="AT475" s="31">
        <f t="shared" si="286"/>
        <v>0</v>
      </c>
      <c r="AU475" s="31">
        <f t="shared" si="287"/>
        <v>0</v>
      </c>
      <c r="AV475" s="31">
        <f t="shared" si="288"/>
        <v>0</v>
      </c>
      <c r="AW475" s="31">
        <f t="shared" si="289"/>
        <v>0</v>
      </c>
      <c r="AX475" s="31">
        <f t="shared" si="290"/>
        <v>0</v>
      </c>
      <c r="AY475" s="31">
        <f t="shared" si="291"/>
        <v>0</v>
      </c>
      <c r="AZ475" s="31">
        <f t="shared" si="292"/>
        <v>0</v>
      </c>
      <c r="BA475" s="31">
        <f t="shared" si="293"/>
        <v>0</v>
      </c>
      <c r="BB475" s="31">
        <f t="shared" si="294"/>
        <v>0</v>
      </c>
      <c r="BC475" s="31">
        <f t="shared" si="295"/>
        <v>0</v>
      </c>
      <c r="BD475" s="31">
        <f t="shared" si="296"/>
        <v>0</v>
      </c>
      <c r="BE475" s="31">
        <f t="shared" si="297"/>
        <v>0</v>
      </c>
      <c r="BF475" s="31">
        <f t="shared" si="298"/>
        <v>0</v>
      </c>
      <c r="BG475" s="29">
        <f t="shared" si="302"/>
        <v>0</v>
      </c>
      <c r="BH475" s="29">
        <f t="shared" si="302"/>
        <v>0</v>
      </c>
      <c r="BI475" s="29">
        <f t="shared" si="302"/>
        <v>0</v>
      </c>
      <c r="BJ475" s="29">
        <f t="shared" si="302"/>
        <v>0</v>
      </c>
    </row>
    <row r="476" spans="1:62">
      <c r="A476" s="25" t="s">
        <v>85</v>
      </c>
      <c r="B476" s="25" t="s">
        <v>101</v>
      </c>
      <c r="C476" s="25" t="s">
        <v>87</v>
      </c>
      <c r="D476" s="25" t="s">
        <v>119</v>
      </c>
      <c r="E476" s="25" t="s">
        <v>44</v>
      </c>
      <c r="F476" s="25" t="s">
        <v>43</v>
      </c>
      <c r="G476" s="25" t="s">
        <v>301</v>
      </c>
      <c r="H476" s="25" t="s">
        <v>60</v>
      </c>
      <c r="I476" s="25">
        <v>2022</v>
      </c>
      <c r="J476" s="102">
        <v>0.77217999999999998</v>
      </c>
      <c r="K476" s="102">
        <v>0.22781999999999999</v>
      </c>
      <c r="L476" s="29">
        <v>0</v>
      </c>
      <c r="M476" s="29">
        <v>0</v>
      </c>
      <c r="N476" s="29">
        <v>0</v>
      </c>
      <c r="O476" s="29">
        <v>0</v>
      </c>
      <c r="P476" s="29">
        <v>0</v>
      </c>
      <c r="Q476" s="29">
        <v>0</v>
      </c>
      <c r="R476" s="29">
        <v>0</v>
      </c>
      <c r="S476" s="29">
        <v>0</v>
      </c>
      <c r="T476" s="29">
        <v>0</v>
      </c>
      <c r="U476" s="29">
        <v>0</v>
      </c>
      <c r="V476" s="29">
        <v>0</v>
      </c>
      <c r="W476" s="29">
        <v>48001.9</v>
      </c>
      <c r="X476" s="29">
        <f t="shared" si="272"/>
        <v>48001.9</v>
      </c>
      <c r="Y476" s="29">
        <f t="shared" si="299"/>
        <v>0</v>
      </c>
      <c r="Z476" s="29">
        <f t="shared" si="301"/>
        <v>48001.9</v>
      </c>
      <c r="AA476" s="29">
        <f t="shared" si="301"/>
        <v>0</v>
      </c>
      <c r="AB476" s="29">
        <f t="shared" si="301"/>
        <v>0</v>
      </c>
      <c r="AC476" s="31">
        <f t="shared" si="273"/>
        <v>0</v>
      </c>
      <c r="AD476" s="31">
        <f t="shared" si="274"/>
        <v>0</v>
      </c>
      <c r="AE476" s="31">
        <f t="shared" si="275"/>
        <v>0</v>
      </c>
      <c r="AF476" s="31">
        <f t="shared" si="276"/>
        <v>0</v>
      </c>
      <c r="AG476" s="31">
        <f t="shared" si="277"/>
        <v>0</v>
      </c>
      <c r="AH476" s="31">
        <f t="shared" si="278"/>
        <v>0</v>
      </c>
      <c r="AI476" s="31">
        <f t="shared" si="279"/>
        <v>0</v>
      </c>
      <c r="AJ476" s="31">
        <f t="shared" si="280"/>
        <v>0</v>
      </c>
      <c r="AK476" s="31">
        <f t="shared" si="281"/>
        <v>0</v>
      </c>
      <c r="AL476" s="31">
        <f t="shared" si="282"/>
        <v>0</v>
      </c>
      <c r="AM476" s="31">
        <f t="shared" si="283"/>
        <v>0</v>
      </c>
      <c r="AN476" s="31">
        <f t="shared" si="284"/>
        <v>37066.107142000001</v>
      </c>
      <c r="AO476" s="31">
        <f t="shared" si="285"/>
        <v>37066.107142000001</v>
      </c>
      <c r="AP476" s="29">
        <f t="shared" si="303"/>
        <v>0</v>
      </c>
      <c r="AQ476" s="29">
        <f t="shared" si="303"/>
        <v>37066.107142000001</v>
      </c>
      <c r="AR476" s="29">
        <f t="shared" si="303"/>
        <v>0</v>
      </c>
      <c r="AS476" s="29">
        <f t="shared" si="300"/>
        <v>0</v>
      </c>
      <c r="AT476" s="31">
        <f t="shared" si="286"/>
        <v>0</v>
      </c>
      <c r="AU476" s="31">
        <f t="shared" si="287"/>
        <v>0</v>
      </c>
      <c r="AV476" s="31">
        <f t="shared" si="288"/>
        <v>0</v>
      </c>
      <c r="AW476" s="31">
        <f t="shared" si="289"/>
        <v>0</v>
      </c>
      <c r="AX476" s="31">
        <f t="shared" si="290"/>
        <v>0</v>
      </c>
      <c r="AY476" s="31">
        <f t="shared" si="291"/>
        <v>0</v>
      </c>
      <c r="AZ476" s="31">
        <f t="shared" si="292"/>
        <v>0</v>
      </c>
      <c r="BA476" s="31">
        <f t="shared" si="293"/>
        <v>0</v>
      </c>
      <c r="BB476" s="31">
        <f t="shared" si="294"/>
        <v>0</v>
      </c>
      <c r="BC476" s="31">
        <f t="shared" si="295"/>
        <v>0</v>
      </c>
      <c r="BD476" s="31">
        <f t="shared" si="296"/>
        <v>0</v>
      </c>
      <c r="BE476" s="31">
        <f t="shared" si="297"/>
        <v>10935.792858000001</v>
      </c>
      <c r="BF476" s="31">
        <f t="shared" si="298"/>
        <v>10935.792858000001</v>
      </c>
      <c r="BG476" s="29">
        <f t="shared" si="302"/>
        <v>0</v>
      </c>
      <c r="BH476" s="29">
        <f t="shared" si="302"/>
        <v>10935.792858000001</v>
      </c>
      <c r="BI476" s="29">
        <f t="shared" si="302"/>
        <v>0</v>
      </c>
      <c r="BJ476" s="29">
        <f t="shared" si="302"/>
        <v>0</v>
      </c>
    </row>
    <row r="477" spans="1:62">
      <c r="A477" s="25" t="s">
        <v>85</v>
      </c>
      <c r="B477" s="25" t="s">
        <v>101</v>
      </c>
      <c r="C477" s="25" t="s">
        <v>87</v>
      </c>
      <c r="D477" s="25" t="s">
        <v>119</v>
      </c>
      <c r="E477" s="25" t="s">
        <v>44</v>
      </c>
      <c r="F477" s="25" t="s">
        <v>45</v>
      </c>
      <c r="G477" s="25" t="s">
        <v>301</v>
      </c>
      <c r="H477" s="25" t="s">
        <v>60</v>
      </c>
      <c r="I477" s="25">
        <v>2022</v>
      </c>
      <c r="J477" s="102">
        <v>0.47784834680000005</v>
      </c>
      <c r="K477" s="102">
        <v>0.15089759249999998</v>
      </c>
      <c r="L477" s="29">
        <v>62.72</v>
      </c>
      <c r="M477" s="29">
        <v>593.03</v>
      </c>
      <c r="N477" s="29">
        <v>0</v>
      </c>
      <c r="O477" s="29">
        <v>0</v>
      </c>
      <c r="P477" s="29">
        <v>0</v>
      </c>
      <c r="Q477" s="29">
        <v>348290.36</v>
      </c>
      <c r="R477" s="29">
        <v>-1026.47</v>
      </c>
      <c r="S477" s="29">
        <v>2342.21</v>
      </c>
      <c r="T477" s="29">
        <v>716.54</v>
      </c>
      <c r="U477" s="29">
        <v>-1.69</v>
      </c>
      <c r="V477" s="29">
        <v>358.91</v>
      </c>
      <c r="W477" s="29">
        <v>155663.87</v>
      </c>
      <c r="X477" s="29">
        <f t="shared" si="272"/>
        <v>506999.48</v>
      </c>
      <c r="Y477" s="29">
        <f t="shared" si="299"/>
        <v>0</v>
      </c>
      <c r="Z477" s="29">
        <f t="shared" si="301"/>
        <v>506999.48</v>
      </c>
      <c r="AA477" s="29">
        <f t="shared" si="301"/>
        <v>0</v>
      </c>
      <c r="AB477" s="29">
        <f t="shared" si="301"/>
        <v>0</v>
      </c>
      <c r="AC477" s="31">
        <f t="shared" si="273"/>
        <v>29.970648311296003</v>
      </c>
      <c r="AD477" s="31">
        <f t="shared" si="274"/>
        <v>283.37840510280404</v>
      </c>
      <c r="AE477" s="31">
        <f t="shared" si="275"/>
        <v>0</v>
      </c>
      <c r="AF477" s="31">
        <f t="shared" si="276"/>
        <v>0</v>
      </c>
      <c r="AG477" s="31">
        <f t="shared" si="277"/>
        <v>0</v>
      </c>
      <c r="AH477" s="31">
        <f t="shared" si="278"/>
        <v>166429.97273237686</v>
      </c>
      <c r="AI477" s="31">
        <f t="shared" si="279"/>
        <v>-490.49699253979605</v>
      </c>
      <c r="AJ477" s="31">
        <f t="shared" si="280"/>
        <v>1119.221176358428</v>
      </c>
      <c r="AK477" s="31">
        <f t="shared" si="281"/>
        <v>342.39745441607204</v>
      </c>
      <c r="AL477" s="31">
        <f t="shared" si="282"/>
        <v>-0.80756370609200001</v>
      </c>
      <c r="AM477" s="31">
        <f t="shared" si="283"/>
        <v>171.50455014998803</v>
      </c>
      <c r="AN477" s="31">
        <f t="shared" si="284"/>
        <v>74383.722935990125</v>
      </c>
      <c r="AO477" s="31">
        <f t="shared" si="285"/>
        <v>242268.86334645969</v>
      </c>
      <c r="AP477" s="29">
        <f t="shared" si="303"/>
        <v>0</v>
      </c>
      <c r="AQ477" s="29">
        <f t="shared" si="303"/>
        <v>242268.86334645969</v>
      </c>
      <c r="AR477" s="29">
        <f t="shared" si="303"/>
        <v>0</v>
      </c>
      <c r="AS477" s="29">
        <f t="shared" si="300"/>
        <v>0</v>
      </c>
      <c r="AT477" s="31">
        <f t="shared" si="286"/>
        <v>9.4642970015999985</v>
      </c>
      <c r="AU477" s="31">
        <f t="shared" si="287"/>
        <v>89.48679928027498</v>
      </c>
      <c r="AV477" s="31">
        <f t="shared" si="288"/>
        <v>0</v>
      </c>
      <c r="AW477" s="31">
        <f t="shared" si="289"/>
        <v>0</v>
      </c>
      <c r="AX477" s="31">
        <f t="shared" si="290"/>
        <v>0</v>
      </c>
      <c r="AY477" s="31">
        <f t="shared" si="291"/>
        <v>52556.176814958293</v>
      </c>
      <c r="AZ477" s="31">
        <f t="shared" si="292"/>
        <v>-154.891851773475</v>
      </c>
      <c r="BA477" s="31">
        <f t="shared" si="293"/>
        <v>353.43385012942497</v>
      </c>
      <c r="BB477" s="31">
        <f t="shared" si="294"/>
        <v>108.12416092994998</v>
      </c>
      <c r="BC477" s="31">
        <f t="shared" si="295"/>
        <v>-0.25501693132499997</v>
      </c>
      <c r="BD477" s="31">
        <f t="shared" si="296"/>
        <v>54.158654924174996</v>
      </c>
      <c r="BE477" s="31">
        <f t="shared" si="297"/>
        <v>23489.303222232971</v>
      </c>
      <c r="BF477" s="31">
        <f t="shared" si="298"/>
        <v>76505.000930751878</v>
      </c>
      <c r="BG477" s="29">
        <f t="shared" si="302"/>
        <v>0</v>
      </c>
      <c r="BH477" s="29">
        <f t="shared" si="302"/>
        <v>76505.000930751878</v>
      </c>
      <c r="BI477" s="29">
        <f t="shared" si="302"/>
        <v>0</v>
      </c>
      <c r="BJ477" s="29">
        <f t="shared" si="302"/>
        <v>0</v>
      </c>
    </row>
    <row r="478" spans="1:62">
      <c r="A478" s="25" t="s">
        <v>186</v>
      </c>
      <c r="B478" s="25" t="s">
        <v>86</v>
      </c>
      <c r="C478" s="25" t="s">
        <v>102</v>
      </c>
      <c r="D478" s="25" t="s">
        <v>194</v>
      </c>
      <c r="E478" s="25" t="s">
        <v>42</v>
      </c>
      <c r="F478" s="25" t="s">
        <v>46</v>
      </c>
      <c r="G478" s="25" t="s">
        <v>59</v>
      </c>
      <c r="H478" s="25" t="s">
        <v>59</v>
      </c>
      <c r="I478" s="25">
        <v>2022</v>
      </c>
      <c r="J478" s="102">
        <v>0.65539999999999998</v>
      </c>
      <c r="K478" s="102">
        <v>0</v>
      </c>
      <c r="L478" s="29">
        <v>6171.43</v>
      </c>
      <c r="M478" s="29">
        <v>9921.44</v>
      </c>
      <c r="N478" s="29">
        <v>1032.3599999999999</v>
      </c>
      <c r="O478" s="29">
        <v>0</v>
      </c>
      <c r="P478" s="29">
        <v>0</v>
      </c>
      <c r="Q478" s="29">
        <v>0</v>
      </c>
      <c r="R478" s="29">
        <v>0</v>
      </c>
      <c r="S478" s="29">
        <v>0</v>
      </c>
      <c r="T478" s="29">
        <v>0</v>
      </c>
      <c r="U478" s="29">
        <v>0</v>
      </c>
      <c r="V478" s="29">
        <v>0</v>
      </c>
      <c r="W478" s="29">
        <v>0</v>
      </c>
      <c r="X478" s="29">
        <f t="shared" si="272"/>
        <v>17125.23</v>
      </c>
      <c r="Y478" s="29">
        <f t="shared" si="299"/>
        <v>0</v>
      </c>
      <c r="Z478" s="29">
        <f t="shared" si="301"/>
        <v>17125.23</v>
      </c>
      <c r="AA478" s="29">
        <f t="shared" si="301"/>
        <v>0</v>
      </c>
      <c r="AB478" s="29">
        <f t="shared" si="301"/>
        <v>0</v>
      </c>
      <c r="AC478" s="31">
        <f t="shared" si="273"/>
        <v>4044.7552220000002</v>
      </c>
      <c r="AD478" s="31">
        <f t="shared" si="274"/>
        <v>6502.5117760000003</v>
      </c>
      <c r="AE478" s="31">
        <f t="shared" si="275"/>
        <v>676.60874399999989</v>
      </c>
      <c r="AF478" s="31">
        <f t="shared" si="276"/>
        <v>0</v>
      </c>
      <c r="AG478" s="31">
        <f t="shared" si="277"/>
        <v>0</v>
      </c>
      <c r="AH478" s="31">
        <f t="shared" si="278"/>
        <v>0</v>
      </c>
      <c r="AI478" s="31">
        <f t="shared" si="279"/>
        <v>0</v>
      </c>
      <c r="AJ478" s="31">
        <f t="shared" si="280"/>
        <v>0</v>
      </c>
      <c r="AK478" s="31">
        <f t="shared" si="281"/>
        <v>0</v>
      </c>
      <c r="AL478" s="31">
        <f t="shared" si="282"/>
        <v>0</v>
      </c>
      <c r="AM478" s="31">
        <f t="shared" si="283"/>
        <v>0</v>
      </c>
      <c r="AN478" s="31">
        <f t="shared" si="284"/>
        <v>0</v>
      </c>
      <c r="AO478" s="31">
        <f t="shared" si="285"/>
        <v>11223.875742</v>
      </c>
      <c r="AP478" s="29">
        <f t="shared" si="303"/>
        <v>0</v>
      </c>
      <c r="AQ478" s="29">
        <f t="shared" si="303"/>
        <v>11223.875742</v>
      </c>
      <c r="AR478" s="29">
        <f t="shared" si="303"/>
        <v>0</v>
      </c>
      <c r="AS478" s="29">
        <f t="shared" si="300"/>
        <v>0</v>
      </c>
      <c r="AT478" s="31">
        <f t="shared" si="286"/>
        <v>0</v>
      </c>
      <c r="AU478" s="31">
        <f t="shared" si="287"/>
        <v>0</v>
      </c>
      <c r="AV478" s="31">
        <f t="shared" si="288"/>
        <v>0</v>
      </c>
      <c r="AW478" s="31">
        <f t="shared" si="289"/>
        <v>0</v>
      </c>
      <c r="AX478" s="31">
        <f t="shared" si="290"/>
        <v>0</v>
      </c>
      <c r="AY478" s="31">
        <f t="shared" si="291"/>
        <v>0</v>
      </c>
      <c r="AZ478" s="31">
        <f t="shared" si="292"/>
        <v>0</v>
      </c>
      <c r="BA478" s="31">
        <f t="shared" si="293"/>
        <v>0</v>
      </c>
      <c r="BB478" s="31">
        <f t="shared" si="294"/>
        <v>0</v>
      </c>
      <c r="BC478" s="31">
        <f t="shared" si="295"/>
        <v>0</v>
      </c>
      <c r="BD478" s="31">
        <f t="shared" si="296"/>
        <v>0</v>
      </c>
      <c r="BE478" s="31">
        <f t="shared" si="297"/>
        <v>0</v>
      </c>
      <c r="BF478" s="31">
        <f t="shared" si="298"/>
        <v>0</v>
      </c>
      <c r="BG478" s="29">
        <f t="shared" si="302"/>
        <v>0</v>
      </c>
      <c r="BH478" s="29">
        <f t="shared" si="302"/>
        <v>0</v>
      </c>
      <c r="BI478" s="29">
        <f t="shared" si="302"/>
        <v>0</v>
      </c>
      <c r="BJ478" s="29">
        <f t="shared" si="302"/>
        <v>0</v>
      </c>
    </row>
    <row r="479" spans="1:62">
      <c r="A479" s="25" t="s">
        <v>135</v>
      </c>
      <c r="B479" s="25" t="s">
        <v>95</v>
      </c>
      <c r="C479" s="25" t="s">
        <v>96</v>
      </c>
      <c r="D479" s="25" t="s">
        <v>181</v>
      </c>
      <c r="E479" s="25" t="s">
        <v>42</v>
      </c>
      <c r="F479" s="25" t="s">
        <v>43</v>
      </c>
      <c r="G479" s="25" t="s">
        <v>61</v>
      </c>
      <c r="H479" s="25" t="s">
        <v>61</v>
      </c>
      <c r="I479" s="25">
        <v>2022</v>
      </c>
      <c r="J479" s="102">
        <v>1</v>
      </c>
      <c r="K479" s="102">
        <v>0</v>
      </c>
      <c r="L479" s="29">
        <v>15670.119999999997</v>
      </c>
      <c r="M479" s="29">
        <v>2646.39</v>
      </c>
      <c r="N479" s="29">
        <v>5333.5599999999995</v>
      </c>
      <c r="O479" s="29">
        <v>9255.7100000000009</v>
      </c>
      <c r="P479" s="29">
        <v>6994.35</v>
      </c>
      <c r="Q479" s="29">
        <v>10815.77</v>
      </c>
      <c r="R479" s="29">
        <v>13961.51</v>
      </c>
      <c r="S479" s="29">
        <v>13433.470000000001</v>
      </c>
      <c r="T479" s="29">
        <v>8690.56</v>
      </c>
      <c r="U479" s="29">
        <v>16550.919999999998</v>
      </c>
      <c r="V479" s="29">
        <v>12223.189999999999</v>
      </c>
      <c r="W479" s="29">
        <v>11324.35</v>
      </c>
      <c r="X479" s="29">
        <f t="shared" si="272"/>
        <v>126899.90000000001</v>
      </c>
      <c r="Y479" s="29">
        <f t="shared" si="299"/>
        <v>0</v>
      </c>
      <c r="Z479" s="29">
        <f t="shared" si="301"/>
        <v>126899.90000000001</v>
      </c>
      <c r="AA479" s="29">
        <f t="shared" si="301"/>
        <v>0</v>
      </c>
      <c r="AB479" s="29">
        <f t="shared" si="301"/>
        <v>0</v>
      </c>
      <c r="AC479" s="31">
        <f t="shared" si="273"/>
        <v>15670.119999999997</v>
      </c>
      <c r="AD479" s="31">
        <f t="shared" si="274"/>
        <v>2646.39</v>
      </c>
      <c r="AE479" s="31">
        <f t="shared" si="275"/>
        <v>5333.5599999999995</v>
      </c>
      <c r="AF479" s="31">
        <f t="shared" si="276"/>
        <v>9255.7100000000009</v>
      </c>
      <c r="AG479" s="31">
        <f t="shared" si="277"/>
        <v>6994.35</v>
      </c>
      <c r="AH479" s="31">
        <f t="shared" si="278"/>
        <v>10815.77</v>
      </c>
      <c r="AI479" s="31">
        <f t="shared" si="279"/>
        <v>13961.51</v>
      </c>
      <c r="AJ479" s="31">
        <f t="shared" si="280"/>
        <v>13433.470000000001</v>
      </c>
      <c r="AK479" s="31">
        <f t="shared" si="281"/>
        <v>8690.56</v>
      </c>
      <c r="AL479" s="31">
        <f t="shared" si="282"/>
        <v>16550.919999999998</v>
      </c>
      <c r="AM479" s="31">
        <f t="shared" si="283"/>
        <v>12223.189999999999</v>
      </c>
      <c r="AN479" s="31">
        <f t="shared" si="284"/>
        <v>11324.35</v>
      </c>
      <c r="AO479" s="31">
        <f t="shared" si="285"/>
        <v>126899.90000000001</v>
      </c>
      <c r="AP479" s="29">
        <f t="shared" si="303"/>
        <v>0</v>
      </c>
      <c r="AQ479" s="29">
        <f t="shared" si="303"/>
        <v>126899.90000000001</v>
      </c>
      <c r="AR479" s="29">
        <f t="shared" si="303"/>
        <v>0</v>
      </c>
      <c r="AS479" s="29">
        <f t="shared" si="300"/>
        <v>0</v>
      </c>
      <c r="AT479" s="31">
        <f t="shared" si="286"/>
        <v>0</v>
      </c>
      <c r="AU479" s="31">
        <f t="shared" si="287"/>
        <v>0</v>
      </c>
      <c r="AV479" s="31">
        <f t="shared" si="288"/>
        <v>0</v>
      </c>
      <c r="AW479" s="31">
        <f t="shared" si="289"/>
        <v>0</v>
      </c>
      <c r="AX479" s="31">
        <f t="shared" si="290"/>
        <v>0</v>
      </c>
      <c r="AY479" s="31">
        <f t="shared" si="291"/>
        <v>0</v>
      </c>
      <c r="AZ479" s="31">
        <f t="shared" si="292"/>
        <v>0</v>
      </c>
      <c r="BA479" s="31">
        <f t="shared" si="293"/>
        <v>0</v>
      </c>
      <c r="BB479" s="31">
        <f t="shared" si="294"/>
        <v>0</v>
      </c>
      <c r="BC479" s="31">
        <f t="shared" si="295"/>
        <v>0</v>
      </c>
      <c r="BD479" s="31">
        <f t="shared" si="296"/>
        <v>0</v>
      </c>
      <c r="BE479" s="31">
        <f t="shared" si="297"/>
        <v>0</v>
      </c>
      <c r="BF479" s="31">
        <f t="shared" si="298"/>
        <v>0</v>
      </c>
      <c r="BG479" s="29">
        <f t="shared" si="302"/>
        <v>0</v>
      </c>
      <c r="BH479" s="29">
        <f t="shared" si="302"/>
        <v>0</v>
      </c>
      <c r="BI479" s="29">
        <f t="shared" si="302"/>
        <v>0</v>
      </c>
      <c r="BJ479" s="29">
        <f t="shared" si="302"/>
        <v>0</v>
      </c>
    </row>
    <row r="480" spans="1:62">
      <c r="A480" s="25" t="s">
        <v>135</v>
      </c>
      <c r="B480" s="25" t="s">
        <v>95</v>
      </c>
      <c r="C480" s="25" t="s">
        <v>96</v>
      </c>
      <c r="D480" s="25" t="s">
        <v>181</v>
      </c>
      <c r="E480" s="25" t="s">
        <v>42</v>
      </c>
      <c r="F480" s="25" t="s">
        <v>49</v>
      </c>
      <c r="G480" s="25" t="s">
        <v>61</v>
      </c>
      <c r="H480" s="25" t="s">
        <v>61</v>
      </c>
      <c r="I480" s="25">
        <v>2022</v>
      </c>
      <c r="J480" s="102">
        <v>0</v>
      </c>
      <c r="K480" s="102">
        <v>0</v>
      </c>
      <c r="L480" s="29">
        <v>10319.11</v>
      </c>
      <c r="M480" s="29">
        <v>7541.4699999999993</v>
      </c>
      <c r="N480" s="29">
        <v>19664.560000000001</v>
      </c>
      <c r="O480" s="29">
        <v>28561.590000000004</v>
      </c>
      <c r="P480" s="29">
        <v>22332.670000000002</v>
      </c>
      <c r="Q480" s="29">
        <v>22646.350000000002</v>
      </c>
      <c r="R480" s="29">
        <v>13061.170000000002</v>
      </c>
      <c r="S480" s="29">
        <v>15985.070000000002</v>
      </c>
      <c r="T480" s="29">
        <v>19731.509999999998</v>
      </c>
      <c r="U480" s="29">
        <v>23702.95</v>
      </c>
      <c r="V480" s="29">
        <v>19099.13</v>
      </c>
      <c r="W480" s="29">
        <v>14748.76</v>
      </c>
      <c r="X480" s="29">
        <f t="shared" si="272"/>
        <v>217394.34000000005</v>
      </c>
      <c r="Y480" s="29">
        <f t="shared" si="299"/>
        <v>0</v>
      </c>
      <c r="Z480" s="29">
        <f t="shared" si="301"/>
        <v>217394.34000000005</v>
      </c>
      <c r="AA480" s="29">
        <f t="shared" si="301"/>
        <v>0</v>
      </c>
      <c r="AB480" s="29">
        <f t="shared" si="301"/>
        <v>0</v>
      </c>
      <c r="AC480" s="31">
        <f t="shared" si="273"/>
        <v>0</v>
      </c>
      <c r="AD480" s="31">
        <f t="shared" si="274"/>
        <v>0</v>
      </c>
      <c r="AE480" s="31">
        <f t="shared" si="275"/>
        <v>0</v>
      </c>
      <c r="AF480" s="31">
        <f t="shared" si="276"/>
        <v>0</v>
      </c>
      <c r="AG480" s="31">
        <f t="shared" si="277"/>
        <v>0</v>
      </c>
      <c r="AH480" s="31">
        <f t="shared" si="278"/>
        <v>0</v>
      </c>
      <c r="AI480" s="31">
        <f t="shared" si="279"/>
        <v>0</v>
      </c>
      <c r="AJ480" s="31">
        <f t="shared" si="280"/>
        <v>0</v>
      </c>
      <c r="AK480" s="31">
        <f t="shared" si="281"/>
        <v>0</v>
      </c>
      <c r="AL480" s="31">
        <f t="shared" si="282"/>
        <v>0</v>
      </c>
      <c r="AM480" s="31">
        <f t="shared" si="283"/>
        <v>0</v>
      </c>
      <c r="AN480" s="31">
        <f t="shared" si="284"/>
        <v>0</v>
      </c>
      <c r="AO480" s="31">
        <f t="shared" si="285"/>
        <v>0</v>
      </c>
      <c r="AP480" s="29">
        <f t="shared" si="303"/>
        <v>0</v>
      </c>
      <c r="AQ480" s="29">
        <f t="shared" si="303"/>
        <v>0</v>
      </c>
      <c r="AR480" s="29">
        <f t="shared" si="303"/>
        <v>0</v>
      </c>
      <c r="AS480" s="29">
        <f t="shared" si="300"/>
        <v>0</v>
      </c>
      <c r="AT480" s="31">
        <f t="shared" si="286"/>
        <v>0</v>
      </c>
      <c r="AU480" s="31">
        <f t="shared" si="287"/>
        <v>0</v>
      </c>
      <c r="AV480" s="31">
        <f t="shared" si="288"/>
        <v>0</v>
      </c>
      <c r="AW480" s="31">
        <f t="shared" si="289"/>
        <v>0</v>
      </c>
      <c r="AX480" s="31">
        <f t="shared" si="290"/>
        <v>0</v>
      </c>
      <c r="AY480" s="31">
        <f t="shared" si="291"/>
        <v>0</v>
      </c>
      <c r="AZ480" s="31">
        <f t="shared" si="292"/>
        <v>0</v>
      </c>
      <c r="BA480" s="31">
        <f t="shared" si="293"/>
        <v>0</v>
      </c>
      <c r="BB480" s="31">
        <f t="shared" si="294"/>
        <v>0</v>
      </c>
      <c r="BC480" s="31">
        <f t="shared" si="295"/>
        <v>0</v>
      </c>
      <c r="BD480" s="31">
        <f t="shared" si="296"/>
        <v>0</v>
      </c>
      <c r="BE480" s="31">
        <f t="shared" si="297"/>
        <v>0</v>
      </c>
      <c r="BF480" s="31">
        <f t="shared" si="298"/>
        <v>0</v>
      </c>
      <c r="BG480" s="29">
        <f t="shared" si="302"/>
        <v>0</v>
      </c>
      <c r="BH480" s="29">
        <f t="shared" si="302"/>
        <v>0</v>
      </c>
      <c r="BI480" s="29">
        <f t="shared" si="302"/>
        <v>0</v>
      </c>
      <c r="BJ480" s="29">
        <f t="shared" si="302"/>
        <v>0</v>
      </c>
    </row>
    <row r="481" spans="1:62">
      <c r="A481" s="25" t="s">
        <v>135</v>
      </c>
      <c r="B481" s="25" t="s">
        <v>86</v>
      </c>
      <c r="C481" s="25" t="s">
        <v>96</v>
      </c>
      <c r="D481" s="25" t="s">
        <v>141</v>
      </c>
      <c r="E481" s="25" t="s">
        <v>42</v>
      </c>
      <c r="F481" s="25" t="s">
        <v>46</v>
      </c>
      <c r="G481" s="25" t="s">
        <v>55</v>
      </c>
      <c r="H481" s="25" t="s">
        <v>55</v>
      </c>
      <c r="I481" s="25">
        <v>2022</v>
      </c>
      <c r="J481" s="102">
        <v>0.65539999999999998</v>
      </c>
      <c r="K481" s="102">
        <v>0</v>
      </c>
      <c r="L481" s="29">
        <v>0</v>
      </c>
      <c r="M481" s="29">
        <v>0</v>
      </c>
      <c r="N481" s="29">
        <v>0</v>
      </c>
      <c r="O481" s="29">
        <v>0</v>
      </c>
      <c r="P481" s="29">
        <v>0</v>
      </c>
      <c r="Q481" s="29">
        <v>4313018.28</v>
      </c>
      <c r="R481" s="29">
        <v>67310.5</v>
      </c>
      <c r="S481" s="29">
        <v>3213.03</v>
      </c>
      <c r="T481" s="29">
        <v>3152.94</v>
      </c>
      <c r="U481" s="29">
        <v>2286.08</v>
      </c>
      <c r="V481" s="29">
        <v>4800.1499999999996</v>
      </c>
      <c r="W481" s="29">
        <v>303.60000000000002</v>
      </c>
      <c r="X481" s="29">
        <f t="shared" si="272"/>
        <v>4394084.580000001</v>
      </c>
      <c r="Y481" s="29">
        <f t="shared" si="299"/>
        <v>0</v>
      </c>
      <c r="Z481" s="29">
        <f t="shared" si="301"/>
        <v>4394084.580000001</v>
      </c>
      <c r="AA481" s="29">
        <f t="shared" si="301"/>
        <v>0</v>
      </c>
      <c r="AB481" s="29">
        <f t="shared" si="301"/>
        <v>0</v>
      </c>
      <c r="AC481" s="31">
        <f t="shared" si="273"/>
        <v>0</v>
      </c>
      <c r="AD481" s="31">
        <f t="shared" si="274"/>
        <v>0</v>
      </c>
      <c r="AE481" s="31">
        <f t="shared" si="275"/>
        <v>0</v>
      </c>
      <c r="AF481" s="31">
        <f t="shared" si="276"/>
        <v>0</v>
      </c>
      <c r="AG481" s="31">
        <f t="shared" si="277"/>
        <v>0</v>
      </c>
      <c r="AH481" s="31">
        <f t="shared" si="278"/>
        <v>2826752.180712</v>
      </c>
      <c r="AI481" s="31">
        <f t="shared" si="279"/>
        <v>44115.301699999996</v>
      </c>
      <c r="AJ481" s="31">
        <f t="shared" si="280"/>
        <v>2105.8198620000003</v>
      </c>
      <c r="AK481" s="31">
        <f t="shared" si="281"/>
        <v>2066.4368759999998</v>
      </c>
      <c r="AL481" s="31">
        <f t="shared" si="282"/>
        <v>1498.296832</v>
      </c>
      <c r="AM481" s="31">
        <f t="shared" si="283"/>
        <v>3146.0183099999995</v>
      </c>
      <c r="AN481" s="31">
        <f t="shared" si="284"/>
        <v>198.97944000000001</v>
      </c>
      <c r="AO481" s="31">
        <f t="shared" si="285"/>
        <v>2879883.0337320003</v>
      </c>
      <c r="AP481" s="29">
        <f t="shared" si="303"/>
        <v>0</v>
      </c>
      <c r="AQ481" s="29">
        <f t="shared" si="303"/>
        <v>2879883.0337320003</v>
      </c>
      <c r="AR481" s="29">
        <f t="shared" si="303"/>
        <v>0</v>
      </c>
      <c r="AS481" s="29">
        <f t="shared" si="300"/>
        <v>0</v>
      </c>
      <c r="AT481" s="31">
        <f t="shared" si="286"/>
        <v>0</v>
      </c>
      <c r="AU481" s="31">
        <f t="shared" si="287"/>
        <v>0</v>
      </c>
      <c r="AV481" s="31">
        <f t="shared" si="288"/>
        <v>0</v>
      </c>
      <c r="AW481" s="31">
        <f t="shared" si="289"/>
        <v>0</v>
      </c>
      <c r="AX481" s="31">
        <f t="shared" si="290"/>
        <v>0</v>
      </c>
      <c r="AY481" s="31">
        <f t="shared" si="291"/>
        <v>0</v>
      </c>
      <c r="AZ481" s="31">
        <f t="shared" si="292"/>
        <v>0</v>
      </c>
      <c r="BA481" s="31">
        <f t="shared" si="293"/>
        <v>0</v>
      </c>
      <c r="BB481" s="31">
        <f t="shared" si="294"/>
        <v>0</v>
      </c>
      <c r="BC481" s="31">
        <f t="shared" si="295"/>
        <v>0</v>
      </c>
      <c r="BD481" s="31">
        <f t="shared" si="296"/>
        <v>0</v>
      </c>
      <c r="BE481" s="31">
        <f t="shared" si="297"/>
        <v>0</v>
      </c>
      <c r="BF481" s="31">
        <f t="shared" si="298"/>
        <v>0</v>
      </c>
      <c r="BG481" s="29">
        <f t="shared" si="302"/>
        <v>0</v>
      </c>
      <c r="BH481" s="29">
        <f t="shared" si="302"/>
        <v>0</v>
      </c>
      <c r="BI481" s="29">
        <f t="shared" si="302"/>
        <v>0</v>
      </c>
      <c r="BJ481" s="29">
        <f t="shared" si="302"/>
        <v>0</v>
      </c>
    </row>
    <row r="482" spans="1:62">
      <c r="A482" s="25" t="s">
        <v>135</v>
      </c>
      <c r="B482" s="25" t="s">
        <v>95</v>
      </c>
      <c r="C482" s="25" t="s">
        <v>129</v>
      </c>
      <c r="D482" s="25" t="s">
        <v>178</v>
      </c>
      <c r="E482" s="25" t="s">
        <v>42</v>
      </c>
      <c r="F482" s="25" t="s">
        <v>43</v>
      </c>
      <c r="G482" s="25" t="s">
        <v>55</v>
      </c>
      <c r="H482" s="25" t="s">
        <v>55</v>
      </c>
      <c r="I482" s="25">
        <v>2022</v>
      </c>
      <c r="J482" s="102">
        <v>1</v>
      </c>
      <c r="K482" s="102">
        <v>0</v>
      </c>
      <c r="L482" s="29">
        <v>34.01</v>
      </c>
      <c r="M482" s="29">
        <v>147.32</v>
      </c>
      <c r="N482" s="29">
        <v>435.86</v>
      </c>
      <c r="O482" s="29">
        <v>126.4</v>
      </c>
      <c r="P482" s="29">
        <v>156.22</v>
      </c>
      <c r="Q482" s="29">
        <v>53.28</v>
      </c>
      <c r="R482" s="29">
        <v>43.54</v>
      </c>
      <c r="S482" s="29">
        <v>140.78</v>
      </c>
      <c r="T482" s="29">
        <v>59.35</v>
      </c>
      <c r="U482" s="29">
        <v>41.75</v>
      </c>
      <c r="V482" s="29">
        <v>65.45</v>
      </c>
      <c r="W482" s="29">
        <v>-30.97</v>
      </c>
      <c r="X482" s="29">
        <f t="shared" si="272"/>
        <v>1272.99</v>
      </c>
      <c r="Y482" s="29">
        <f t="shared" si="299"/>
        <v>0</v>
      </c>
      <c r="Z482" s="29">
        <f t="shared" si="301"/>
        <v>1272.99</v>
      </c>
      <c r="AA482" s="29">
        <f t="shared" si="301"/>
        <v>0</v>
      </c>
      <c r="AB482" s="29">
        <f t="shared" si="301"/>
        <v>0</v>
      </c>
      <c r="AC482" s="31">
        <f t="shared" si="273"/>
        <v>34.01</v>
      </c>
      <c r="AD482" s="31">
        <f t="shared" si="274"/>
        <v>147.32</v>
      </c>
      <c r="AE482" s="31">
        <f t="shared" si="275"/>
        <v>435.86</v>
      </c>
      <c r="AF482" s="31">
        <f t="shared" si="276"/>
        <v>126.4</v>
      </c>
      <c r="AG482" s="31">
        <f t="shared" si="277"/>
        <v>156.22</v>
      </c>
      <c r="AH482" s="31">
        <f t="shared" si="278"/>
        <v>53.28</v>
      </c>
      <c r="AI482" s="31">
        <f t="shared" si="279"/>
        <v>43.54</v>
      </c>
      <c r="AJ482" s="31">
        <f t="shared" si="280"/>
        <v>140.78</v>
      </c>
      <c r="AK482" s="31">
        <f t="shared" si="281"/>
        <v>59.35</v>
      </c>
      <c r="AL482" s="31">
        <f t="shared" si="282"/>
        <v>41.75</v>
      </c>
      <c r="AM482" s="31">
        <f t="shared" si="283"/>
        <v>65.45</v>
      </c>
      <c r="AN482" s="31">
        <f t="shared" si="284"/>
        <v>-30.97</v>
      </c>
      <c r="AO482" s="31">
        <f t="shared" si="285"/>
        <v>1272.99</v>
      </c>
      <c r="AP482" s="29">
        <f t="shared" si="303"/>
        <v>0</v>
      </c>
      <c r="AQ482" s="29">
        <f t="shared" si="303"/>
        <v>1272.99</v>
      </c>
      <c r="AR482" s="29">
        <f t="shared" si="303"/>
        <v>0</v>
      </c>
      <c r="AS482" s="29">
        <f t="shared" si="300"/>
        <v>0</v>
      </c>
      <c r="AT482" s="31">
        <f t="shared" si="286"/>
        <v>0</v>
      </c>
      <c r="AU482" s="31">
        <f t="shared" si="287"/>
        <v>0</v>
      </c>
      <c r="AV482" s="31">
        <f t="shared" si="288"/>
        <v>0</v>
      </c>
      <c r="AW482" s="31">
        <f t="shared" si="289"/>
        <v>0</v>
      </c>
      <c r="AX482" s="31">
        <f t="shared" si="290"/>
        <v>0</v>
      </c>
      <c r="AY482" s="31">
        <f t="shared" si="291"/>
        <v>0</v>
      </c>
      <c r="AZ482" s="31">
        <f t="shared" si="292"/>
        <v>0</v>
      </c>
      <c r="BA482" s="31">
        <f t="shared" si="293"/>
        <v>0</v>
      </c>
      <c r="BB482" s="31">
        <f t="shared" si="294"/>
        <v>0</v>
      </c>
      <c r="BC482" s="31">
        <f t="shared" si="295"/>
        <v>0</v>
      </c>
      <c r="BD482" s="31">
        <f t="shared" si="296"/>
        <v>0</v>
      </c>
      <c r="BE482" s="31">
        <f t="shared" si="297"/>
        <v>0</v>
      </c>
      <c r="BF482" s="31">
        <f t="shared" si="298"/>
        <v>0</v>
      </c>
      <c r="BG482" s="29">
        <f t="shared" si="302"/>
        <v>0</v>
      </c>
      <c r="BH482" s="29">
        <f t="shared" si="302"/>
        <v>0</v>
      </c>
      <c r="BI482" s="29">
        <f t="shared" si="302"/>
        <v>0</v>
      </c>
      <c r="BJ482" s="29">
        <f t="shared" si="302"/>
        <v>0</v>
      </c>
    </row>
    <row r="483" spans="1:62">
      <c r="A483" s="25" t="s">
        <v>135</v>
      </c>
      <c r="B483" s="25" t="s">
        <v>95</v>
      </c>
      <c r="C483" s="25" t="s">
        <v>129</v>
      </c>
      <c r="D483" s="25" t="s">
        <v>178</v>
      </c>
      <c r="E483" s="25" t="s">
        <v>47</v>
      </c>
      <c r="F483" s="25" t="s">
        <v>49</v>
      </c>
      <c r="G483" s="25" t="s">
        <v>62</v>
      </c>
      <c r="H483" s="25" t="s">
        <v>62</v>
      </c>
      <c r="I483" s="25">
        <v>2022</v>
      </c>
      <c r="J483" s="102">
        <v>0</v>
      </c>
      <c r="K483" s="102">
        <v>0</v>
      </c>
      <c r="L483" s="29">
        <v>457290.35000000009</v>
      </c>
      <c r="M483" s="29">
        <v>402565.79</v>
      </c>
      <c r="N483" s="29">
        <v>474804.17000000004</v>
      </c>
      <c r="O483" s="29">
        <v>777816.96000000031</v>
      </c>
      <c r="P483" s="29">
        <v>714845.63</v>
      </c>
      <c r="Q483" s="29">
        <v>776234.67999999993</v>
      </c>
      <c r="R483" s="29">
        <v>695639.2799999998</v>
      </c>
      <c r="S483" s="29">
        <v>923159.42999999982</v>
      </c>
      <c r="T483" s="29">
        <v>1104684.44</v>
      </c>
      <c r="U483" s="29">
        <v>1024016.9100000001</v>
      </c>
      <c r="V483" s="29">
        <v>1151487.08</v>
      </c>
      <c r="W483" s="29">
        <v>693169.88999999978</v>
      </c>
      <c r="X483" s="29">
        <f t="shared" si="272"/>
        <v>9195714.6099999994</v>
      </c>
      <c r="Y483" s="29">
        <f t="shared" si="299"/>
        <v>0</v>
      </c>
      <c r="Z483" s="29">
        <f t="shared" si="301"/>
        <v>9195714.6099999994</v>
      </c>
      <c r="AA483" s="29">
        <f t="shared" si="301"/>
        <v>0</v>
      </c>
      <c r="AB483" s="29">
        <f t="shared" si="301"/>
        <v>0</v>
      </c>
      <c r="AC483" s="31">
        <f t="shared" si="273"/>
        <v>0</v>
      </c>
      <c r="AD483" s="31">
        <f t="shared" si="274"/>
        <v>0</v>
      </c>
      <c r="AE483" s="31">
        <f t="shared" si="275"/>
        <v>0</v>
      </c>
      <c r="AF483" s="31">
        <f t="shared" si="276"/>
        <v>0</v>
      </c>
      <c r="AG483" s="31">
        <f t="shared" si="277"/>
        <v>0</v>
      </c>
      <c r="AH483" s="31">
        <f t="shared" si="278"/>
        <v>0</v>
      </c>
      <c r="AI483" s="31">
        <f t="shared" si="279"/>
        <v>0</v>
      </c>
      <c r="AJ483" s="31">
        <f t="shared" si="280"/>
        <v>0</v>
      </c>
      <c r="AK483" s="31">
        <f t="shared" si="281"/>
        <v>0</v>
      </c>
      <c r="AL483" s="31">
        <f t="shared" si="282"/>
        <v>0</v>
      </c>
      <c r="AM483" s="31">
        <f t="shared" si="283"/>
        <v>0</v>
      </c>
      <c r="AN483" s="31">
        <f t="shared" si="284"/>
        <v>0</v>
      </c>
      <c r="AO483" s="31">
        <f t="shared" si="285"/>
        <v>0</v>
      </c>
      <c r="AP483" s="29">
        <f t="shared" si="303"/>
        <v>0</v>
      </c>
      <c r="AQ483" s="29">
        <f t="shared" si="303"/>
        <v>0</v>
      </c>
      <c r="AR483" s="29">
        <f t="shared" si="303"/>
        <v>0</v>
      </c>
      <c r="AS483" s="29">
        <f t="shared" si="300"/>
        <v>0</v>
      </c>
      <c r="AT483" s="31">
        <f t="shared" si="286"/>
        <v>0</v>
      </c>
      <c r="AU483" s="31">
        <f t="shared" si="287"/>
        <v>0</v>
      </c>
      <c r="AV483" s="31">
        <f t="shared" si="288"/>
        <v>0</v>
      </c>
      <c r="AW483" s="31">
        <f t="shared" si="289"/>
        <v>0</v>
      </c>
      <c r="AX483" s="31">
        <f t="shared" si="290"/>
        <v>0</v>
      </c>
      <c r="AY483" s="31">
        <f t="shared" si="291"/>
        <v>0</v>
      </c>
      <c r="AZ483" s="31">
        <f t="shared" si="292"/>
        <v>0</v>
      </c>
      <c r="BA483" s="31">
        <f t="shared" si="293"/>
        <v>0</v>
      </c>
      <c r="BB483" s="31">
        <f t="shared" si="294"/>
        <v>0</v>
      </c>
      <c r="BC483" s="31">
        <f t="shared" si="295"/>
        <v>0</v>
      </c>
      <c r="BD483" s="31">
        <f t="shared" si="296"/>
        <v>0</v>
      </c>
      <c r="BE483" s="31">
        <f t="shared" si="297"/>
        <v>0</v>
      </c>
      <c r="BF483" s="31">
        <f t="shared" si="298"/>
        <v>0</v>
      </c>
      <c r="BG483" s="29">
        <f t="shared" si="302"/>
        <v>0</v>
      </c>
      <c r="BH483" s="29">
        <f t="shared" si="302"/>
        <v>0</v>
      </c>
      <c r="BI483" s="29">
        <f t="shared" si="302"/>
        <v>0</v>
      </c>
      <c r="BJ483" s="29">
        <f t="shared" si="302"/>
        <v>0</v>
      </c>
    </row>
    <row r="484" spans="1:62">
      <c r="A484" s="25" t="s">
        <v>135</v>
      </c>
      <c r="B484" s="25" t="s">
        <v>95</v>
      </c>
      <c r="C484" s="25" t="s">
        <v>129</v>
      </c>
      <c r="D484" s="25" t="s">
        <v>178</v>
      </c>
      <c r="E484" s="25" t="s">
        <v>47</v>
      </c>
      <c r="F484" s="25" t="s">
        <v>48</v>
      </c>
      <c r="G484" s="25" t="s">
        <v>62</v>
      </c>
      <c r="H484" s="25" t="s">
        <v>62</v>
      </c>
      <c r="I484" s="25">
        <v>2022</v>
      </c>
      <c r="J484" s="102">
        <v>0</v>
      </c>
      <c r="K484" s="102">
        <v>0</v>
      </c>
      <c r="L484" s="29">
        <v>487556.5</v>
      </c>
      <c r="M484" s="29">
        <v>650681.13</v>
      </c>
      <c r="N484" s="29">
        <v>749155.19999999984</v>
      </c>
      <c r="O484" s="29">
        <v>747415.17</v>
      </c>
      <c r="P484" s="29">
        <v>883193.53</v>
      </c>
      <c r="Q484" s="29">
        <v>694496.87</v>
      </c>
      <c r="R484" s="29">
        <v>466735.49</v>
      </c>
      <c r="S484" s="29">
        <v>941308.7899999998</v>
      </c>
      <c r="T484" s="29">
        <v>617222.11</v>
      </c>
      <c r="U484" s="29">
        <v>1122197.54</v>
      </c>
      <c r="V484" s="29">
        <v>729416.19000000006</v>
      </c>
      <c r="W484" s="29">
        <v>1667684.2200000002</v>
      </c>
      <c r="X484" s="29">
        <f t="shared" si="272"/>
        <v>9757062.7400000002</v>
      </c>
      <c r="Y484" s="29">
        <f t="shared" si="299"/>
        <v>0</v>
      </c>
      <c r="Z484" s="29">
        <f t="shared" si="301"/>
        <v>9757062.7400000002</v>
      </c>
      <c r="AA484" s="29">
        <f t="shared" si="301"/>
        <v>0</v>
      </c>
      <c r="AB484" s="29">
        <f t="shared" si="301"/>
        <v>0</v>
      </c>
      <c r="AC484" s="31">
        <f t="shared" si="273"/>
        <v>0</v>
      </c>
      <c r="AD484" s="31">
        <f t="shared" si="274"/>
        <v>0</v>
      </c>
      <c r="AE484" s="31">
        <f t="shared" si="275"/>
        <v>0</v>
      </c>
      <c r="AF484" s="31">
        <f t="shared" si="276"/>
        <v>0</v>
      </c>
      <c r="AG484" s="31">
        <f t="shared" si="277"/>
        <v>0</v>
      </c>
      <c r="AH484" s="31">
        <f t="shared" si="278"/>
        <v>0</v>
      </c>
      <c r="AI484" s="31">
        <f t="shared" si="279"/>
        <v>0</v>
      </c>
      <c r="AJ484" s="31">
        <f t="shared" si="280"/>
        <v>0</v>
      </c>
      <c r="AK484" s="31">
        <f t="shared" si="281"/>
        <v>0</v>
      </c>
      <c r="AL484" s="31">
        <f t="shared" si="282"/>
        <v>0</v>
      </c>
      <c r="AM484" s="31">
        <f t="shared" si="283"/>
        <v>0</v>
      </c>
      <c r="AN484" s="31">
        <f t="shared" si="284"/>
        <v>0</v>
      </c>
      <c r="AO484" s="31">
        <f t="shared" si="285"/>
        <v>0</v>
      </c>
      <c r="AP484" s="29">
        <f t="shared" si="303"/>
        <v>0</v>
      </c>
      <c r="AQ484" s="29">
        <f t="shared" si="303"/>
        <v>0</v>
      </c>
      <c r="AR484" s="29">
        <f t="shared" si="303"/>
        <v>0</v>
      </c>
      <c r="AS484" s="29">
        <f t="shared" si="300"/>
        <v>0</v>
      </c>
      <c r="AT484" s="31">
        <f t="shared" si="286"/>
        <v>0</v>
      </c>
      <c r="AU484" s="31">
        <f t="shared" si="287"/>
        <v>0</v>
      </c>
      <c r="AV484" s="31">
        <f t="shared" si="288"/>
        <v>0</v>
      </c>
      <c r="AW484" s="31">
        <f t="shared" si="289"/>
        <v>0</v>
      </c>
      <c r="AX484" s="31">
        <f t="shared" si="290"/>
        <v>0</v>
      </c>
      <c r="AY484" s="31">
        <f t="shared" si="291"/>
        <v>0</v>
      </c>
      <c r="AZ484" s="31">
        <f t="shared" si="292"/>
        <v>0</v>
      </c>
      <c r="BA484" s="31">
        <f t="shared" si="293"/>
        <v>0</v>
      </c>
      <c r="BB484" s="31">
        <f t="shared" si="294"/>
        <v>0</v>
      </c>
      <c r="BC484" s="31">
        <f t="shared" si="295"/>
        <v>0</v>
      </c>
      <c r="BD484" s="31">
        <f t="shared" si="296"/>
        <v>0</v>
      </c>
      <c r="BE484" s="31">
        <f t="shared" si="297"/>
        <v>0</v>
      </c>
      <c r="BF484" s="31">
        <f t="shared" si="298"/>
        <v>0</v>
      </c>
      <c r="BG484" s="29">
        <f t="shared" si="302"/>
        <v>0</v>
      </c>
      <c r="BH484" s="29">
        <f t="shared" si="302"/>
        <v>0</v>
      </c>
      <c r="BI484" s="29">
        <f t="shared" si="302"/>
        <v>0</v>
      </c>
      <c r="BJ484" s="29">
        <f t="shared" si="302"/>
        <v>0</v>
      </c>
    </row>
    <row r="485" spans="1:62">
      <c r="A485" s="25" t="s">
        <v>135</v>
      </c>
      <c r="B485" s="25" t="s">
        <v>95</v>
      </c>
      <c r="C485" s="25" t="s">
        <v>129</v>
      </c>
      <c r="D485" s="25" t="s">
        <v>178</v>
      </c>
      <c r="E485" s="25" t="s">
        <v>47</v>
      </c>
      <c r="F485" s="25" t="s">
        <v>43</v>
      </c>
      <c r="G485" s="25" t="s">
        <v>62</v>
      </c>
      <c r="H485" s="25" t="s">
        <v>62</v>
      </c>
      <c r="I485" s="25">
        <v>2022</v>
      </c>
      <c r="J485" s="102">
        <v>0</v>
      </c>
      <c r="K485" s="102">
        <v>1</v>
      </c>
      <c r="L485" s="29">
        <v>1011193.0700000001</v>
      </c>
      <c r="M485" s="29">
        <v>1001135.92</v>
      </c>
      <c r="N485" s="29">
        <v>1103350</v>
      </c>
      <c r="O485" s="29">
        <v>1578763.0699999998</v>
      </c>
      <c r="P485" s="29">
        <v>1782850.65</v>
      </c>
      <c r="Q485" s="29">
        <v>2202793.4</v>
      </c>
      <c r="R485" s="29">
        <v>2745118.54</v>
      </c>
      <c r="S485" s="29">
        <v>1728423.7999999998</v>
      </c>
      <c r="T485" s="29">
        <v>1329751.19</v>
      </c>
      <c r="U485" s="29">
        <v>1374234.6900000002</v>
      </c>
      <c r="V485" s="29">
        <v>1905928.9700000002</v>
      </c>
      <c r="W485" s="29">
        <v>2344849.4500000002</v>
      </c>
      <c r="X485" s="29">
        <f t="shared" si="272"/>
        <v>20108392.75</v>
      </c>
      <c r="Y485" s="29">
        <f t="shared" si="299"/>
        <v>0</v>
      </c>
      <c r="Z485" s="29">
        <f t="shared" si="301"/>
        <v>20108392.75</v>
      </c>
      <c r="AA485" s="29">
        <f t="shared" si="301"/>
        <v>0</v>
      </c>
      <c r="AB485" s="29">
        <f t="shared" si="301"/>
        <v>0</v>
      </c>
      <c r="AC485" s="31">
        <f t="shared" si="273"/>
        <v>0</v>
      </c>
      <c r="AD485" s="31">
        <f t="shared" si="274"/>
        <v>0</v>
      </c>
      <c r="AE485" s="31">
        <f t="shared" si="275"/>
        <v>0</v>
      </c>
      <c r="AF485" s="31">
        <f t="shared" si="276"/>
        <v>0</v>
      </c>
      <c r="AG485" s="31">
        <f t="shared" si="277"/>
        <v>0</v>
      </c>
      <c r="AH485" s="31">
        <f t="shared" si="278"/>
        <v>0</v>
      </c>
      <c r="AI485" s="31">
        <f t="shared" si="279"/>
        <v>0</v>
      </c>
      <c r="AJ485" s="31">
        <f t="shared" si="280"/>
        <v>0</v>
      </c>
      <c r="AK485" s="31">
        <f t="shared" si="281"/>
        <v>0</v>
      </c>
      <c r="AL485" s="31">
        <f t="shared" si="282"/>
        <v>0</v>
      </c>
      <c r="AM485" s="31">
        <f t="shared" si="283"/>
        <v>0</v>
      </c>
      <c r="AN485" s="31">
        <f t="shared" si="284"/>
        <v>0</v>
      </c>
      <c r="AO485" s="31">
        <f t="shared" si="285"/>
        <v>0</v>
      </c>
      <c r="AP485" s="29">
        <f t="shared" si="303"/>
        <v>0</v>
      </c>
      <c r="AQ485" s="29">
        <f t="shared" si="303"/>
        <v>0</v>
      </c>
      <c r="AR485" s="29">
        <f t="shared" si="303"/>
        <v>0</v>
      </c>
      <c r="AS485" s="29">
        <f t="shared" si="300"/>
        <v>0</v>
      </c>
      <c r="AT485" s="31">
        <f t="shared" si="286"/>
        <v>1011193.0700000001</v>
      </c>
      <c r="AU485" s="31">
        <f t="shared" si="287"/>
        <v>1001135.92</v>
      </c>
      <c r="AV485" s="31">
        <f t="shared" si="288"/>
        <v>1103350</v>
      </c>
      <c r="AW485" s="31">
        <f t="shared" si="289"/>
        <v>1578763.0699999998</v>
      </c>
      <c r="AX485" s="31">
        <f t="shared" si="290"/>
        <v>1782850.65</v>
      </c>
      <c r="AY485" s="31">
        <f t="shared" si="291"/>
        <v>2202793.4</v>
      </c>
      <c r="AZ485" s="31">
        <f t="shared" si="292"/>
        <v>2745118.54</v>
      </c>
      <c r="BA485" s="31">
        <f t="shared" si="293"/>
        <v>1728423.7999999998</v>
      </c>
      <c r="BB485" s="31">
        <f t="shared" si="294"/>
        <v>1329751.19</v>
      </c>
      <c r="BC485" s="31">
        <f t="shared" si="295"/>
        <v>1374234.6900000002</v>
      </c>
      <c r="BD485" s="31">
        <f t="shared" si="296"/>
        <v>1905928.9700000002</v>
      </c>
      <c r="BE485" s="31">
        <f t="shared" si="297"/>
        <v>2344849.4500000002</v>
      </c>
      <c r="BF485" s="31">
        <f t="shared" si="298"/>
        <v>20108392.75</v>
      </c>
      <c r="BG485" s="29">
        <f t="shared" si="302"/>
        <v>0</v>
      </c>
      <c r="BH485" s="29">
        <f t="shared" si="302"/>
        <v>20108392.75</v>
      </c>
      <c r="BI485" s="29">
        <f t="shared" si="302"/>
        <v>0</v>
      </c>
      <c r="BJ485" s="29">
        <f t="shared" si="302"/>
        <v>0</v>
      </c>
    </row>
    <row r="486" spans="1:62">
      <c r="A486" s="25" t="s">
        <v>135</v>
      </c>
      <c r="B486" s="25" t="s">
        <v>95</v>
      </c>
      <c r="C486" s="25" t="s">
        <v>129</v>
      </c>
      <c r="D486" s="25" t="s">
        <v>178</v>
      </c>
      <c r="E486" s="25" t="s">
        <v>42</v>
      </c>
      <c r="F486" s="25" t="s">
        <v>49</v>
      </c>
      <c r="G486" s="25" t="s">
        <v>61</v>
      </c>
      <c r="H486" s="25" t="s">
        <v>61</v>
      </c>
      <c r="I486" s="25">
        <v>2022</v>
      </c>
      <c r="J486" s="102">
        <v>0</v>
      </c>
      <c r="K486" s="102">
        <v>0</v>
      </c>
      <c r="L486" s="29">
        <v>1169746.7500000005</v>
      </c>
      <c r="M486" s="29">
        <v>1584846.7499999993</v>
      </c>
      <c r="N486" s="29">
        <v>864415.99</v>
      </c>
      <c r="O486" s="29">
        <v>1855218.639999999</v>
      </c>
      <c r="P486" s="29">
        <v>1659658.1700000002</v>
      </c>
      <c r="Q486" s="29">
        <v>1748223.2999999998</v>
      </c>
      <c r="R486" s="29">
        <v>2235173.0100000016</v>
      </c>
      <c r="S486" s="29">
        <v>3206214.0899999989</v>
      </c>
      <c r="T486" s="29">
        <v>2481168.6600000039</v>
      </c>
      <c r="U486" s="29">
        <v>1888089.0199999984</v>
      </c>
      <c r="V486" s="29">
        <v>2693451.73</v>
      </c>
      <c r="W486" s="29">
        <v>1866717.5900000005</v>
      </c>
      <c r="X486" s="29">
        <f t="shared" si="272"/>
        <v>23252923.700000003</v>
      </c>
      <c r="Y486" s="29">
        <f t="shared" si="299"/>
        <v>0</v>
      </c>
      <c r="Z486" s="29">
        <f t="shared" ref="Z486:AB505" si="304">SUMIF($I486,Z$5,$X486)</f>
        <v>23252923.700000003</v>
      </c>
      <c r="AA486" s="29">
        <f t="shared" si="304"/>
        <v>0</v>
      </c>
      <c r="AB486" s="29">
        <f t="shared" si="304"/>
        <v>0</v>
      </c>
      <c r="AC486" s="31">
        <f t="shared" si="273"/>
        <v>0</v>
      </c>
      <c r="AD486" s="31">
        <f t="shared" si="274"/>
        <v>0</v>
      </c>
      <c r="AE486" s="31">
        <f t="shared" si="275"/>
        <v>0</v>
      </c>
      <c r="AF486" s="31">
        <f t="shared" si="276"/>
        <v>0</v>
      </c>
      <c r="AG486" s="31">
        <f t="shared" si="277"/>
        <v>0</v>
      </c>
      <c r="AH486" s="31">
        <f t="shared" si="278"/>
        <v>0</v>
      </c>
      <c r="AI486" s="31">
        <f t="shared" si="279"/>
        <v>0</v>
      </c>
      <c r="AJ486" s="31">
        <f t="shared" si="280"/>
        <v>0</v>
      </c>
      <c r="AK486" s="31">
        <f t="shared" si="281"/>
        <v>0</v>
      </c>
      <c r="AL486" s="31">
        <f t="shared" si="282"/>
        <v>0</v>
      </c>
      <c r="AM486" s="31">
        <f t="shared" si="283"/>
        <v>0</v>
      </c>
      <c r="AN486" s="31">
        <f t="shared" si="284"/>
        <v>0</v>
      </c>
      <c r="AO486" s="31">
        <f t="shared" si="285"/>
        <v>0</v>
      </c>
      <c r="AP486" s="29">
        <f t="shared" si="303"/>
        <v>0</v>
      </c>
      <c r="AQ486" s="29">
        <f t="shared" si="303"/>
        <v>0</v>
      </c>
      <c r="AR486" s="29">
        <f t="shared" si="303"/>
        <v>0</v>
      </c>
      <c r="AS486" s="29">
        <f t="shared" si="300"/>
        <v>0</v>
      </c>
      <c r="AT486" s="31">
        <f t="shared" si="286"/>
        <v>0</v>
      </c>
      <c r="AU486" s="31">
        <f t="shared" si="287"/>
        <v>0</v>
      </c>
      <c r="AV486" s="31">
        <f t="shared" si="288"/>
        <v>0</v>
      </c>
      <c r="AW486" s="31">
        <f t="shared" si="289"/>
        <v>0</v>
      </c>
      <c r="AX486" s="31">
        <f t="shared" si="290"/>
        <v>0</v>
      </c>
      <c r="AY486" s="31">
        <f t="shared" si="291"/>
        <v>0</v>
      </c>
      <c r="AZ486" s="31">
        <f t="shared" si="292"/>
        <v>0</v>
      </c>
      <c r="BA486" s="31">
        <f t="shared" si="293"/>
        <v>0</v>
      </c>
      <c r="BB486" s="31">
        <f t="shared" si="294"/>
        <v>0</v>
      </c>
      <c r="BC486" s="31">
        <f t="shared" si="295"/>
        <v>0</v>
      </c>
      <c r="BD486" s="31">
        <f t="shared" si="296"/>
        <v>0</v>
      </c>
      <c r="BE486" s="31">
        <f t="shared" si="297"/>
        <v>0</v>
      </c>
      <c r="BF486" s="31">
        <f t="shared" si="298"/>
        <v>0</v>
      </c>
      <c r="BG486" s="29">
        <f t="shared" si="302"/>
        <v>0</v>
      </c>
      <c r="BH486" s="29">
        <f t="shared" si="302"/>
        <v>0</v>
      </c>
      <c r="BI486" s="29">
        <f t="shared" si="302"/>
        <v>0</v>
      </c>
      <c r="BJ486" s="29">
        <f t="shared" si="302"/>
        <v>0</v>
      </c>
    </row>
    <row r="487" spans="1:62">
      <c r="A487" s="25" t="s">
        <v>135</v>
      </c>
      <c r="B487" s="25" t="s">
        <v>95</v>
      </c>
      <c r="C487" s="25" t="s">
        <v>129</v>
      </c>
      <c r="D487" s="25" t="s">
        <v>178</v>
      </c>
      <c r="E487" s="25" t="s">
        <v>42</v>
      </c>
      <c r="F487" s="25" t="s">
        <v>43</v>
      </c>
      <c r="G487" s="25" t="s">
        <v>61</v>
      </c>
      <c r="H487" s="25" t="s">
        <v>61</v>
      </c>
      <c r="I487" s="25">
        <v>2022</v>
      </c>
      <c r="J487" s="102">
        <v>1</v>
      </c>
      <c r="K487" s="102">
        <v>0</v>
      </c>
      <c r="L487" s="29">
        <v>2144709.9100000011</v>
      </c>
      <c r="M487" s="29">
        <v>2692716.4099999983</v>
      </c>
      <c r="N487" s="29">
        <v>2394177.09</v>
      </c>
      <c r="O487" s="29">
        <v>3009495.7800000007</v>
      </c>
      <c r="P487" s="29">
        <v>2807940.3100000019</v>
      </c>
      <c r="Q487" s="29">
        <v>2695553.0499999993</v>
      </c>
      <c r="R487" s="29">
        <v>1938854.38</v>
      </c>
      <c r="S487" s="29">
        <v>3563872.9499999988</v>
      </c>
      <c r="T487" s="29">
        <v>3087907.6199999969</v>
      </c>
      <c r="U487" s="29">
        <v>4275073.1100000041</v>
      </c>
      <c r="V487" s="29">
        <v>4960035.6500000013</v>
      </c>
      <c r="W487" s="29">
        <v>2959730.7899999991</v>
      </c>
      <c r="X487" s="29">
        <f t="shared" si="272"/>
        <v>36530067.049999997</v>
      </c>
      <c r="Y487" s="29">
        <f t="shared" si="299"/>
        <v>0</v>
      </c>
      <c r="Z487" s="29">
        <f t="shared" si="304"/>
        <v>36530067.049999997</v>
      </c>
      <c r="AA487" s="29">
        <f t="shared" si="304"/>
        <v>0</v>
      </c>
      <c r="AB487" s="29">
        <f t="shared" si="304"/>
        <v>0</v>
      </c>
      <c r="AC487" s="31">
        <f t="shared" si="273"/>
        <v>2144709.9100000011</v>
      </c>
      <c r="AD487" s="31">
        <f t="shared" si="274"/>
        <v>2692716.4099999983</v>
      </c>
      <c r="AE487" s="31">
        <f t="shared" si="275"/>
        <v>2394177.09</v>
      </c>
      <c r="AF487" s="31">
        <f t="shared" si="276"/>
        <v>3009495.7800000007</v>
      </c>
      <c r="AG487" s="31">
        <f t="shared" si="277"/>
        <v>2807940.3100000019</v>
      </c>
      <c r="AH487" s="31">
        <f t="shared" si="278"/>
        <v>2695553.0499999993</v>
      </c>
      <c r="AI487" s="31">
        <f t="shared" si="279"/>
        <v>1938854.38</v>
      </c>
      <c r="AJ487" s="31">
        <f t="shared" si="280"/>
        <v>3563872.9499999988</v>
      </c>
      <c r="AK487" s="31">
        <f t="shared" si="281"/>
        <v>3087907.6199999969</v>
      </c>
      <c r="AL487" s="31">
        <f t="shared" si="282"/>
        <v>4275073.1100000041</v>
      </c>
      <c r="AM487" s="31">
        <f t="shared" si="283"/>
        <v>4960035.6500000013</v>
      </c>
      <c r="AN487" s="31">
        <f t="shared" si="284"/>
        <v>2959730.7899999991</v>
      </c>
      <c r="AO487" s="31">
        <f t="shared" si="285"/>
        <v>36530067.049999997</v>
      </c>
      <c r="AP487" s="29">
        <f t="shared" si="303"/>
        <v>0</v>
      </c>
      <c r="AQ487" s="29">
        <f t="shared" si="303"/>
        <v>36530067.049999997</v>
      </c>
      <c r="AR487" s="29">
        <f t="shared" si="303"/>
        <v>0</v>
      </c>
      <c r="AS487" s="29">
        <f t="shared" si="300"/>
        <v>0</v>
      </c>
      <c r="AT487" s="31">
        <f t="shared" si="286"/>
        <v>0</v>
      </c>
      <c r="AU487" s="31">
        <f t="shared" si="287"/>
        <v>0</v>
      </c>
      <c r="AV487" s="31">
        <f t="shared" si="288"/>
        <v>0</v>
      </c>
      <c r="AW487" s="31">
        <f t="shared" si="289"/>
        <v>0</v>
      </c>
      <c r="AX487" s="31">
        <f t="shared" si="290"/>
        <v>0</v>
      </c>
      <c r="AY487" s="31">
        <f t="shared" si="291"/>
        <v>0</v>
      </c>
      <c r="AZ487" s="31">
        <f t="shared" si="292"/>
        <v>0</v>
      </c>
      <c r="BA487" s="31">
        <f t="shared" si="293"/>
        <v>0</v>
      </c>
      <c r="BB487" s="31">
        <f t="shared" si="294"/>
        <v>0</v>
      </c>
      <c r="BC487" s="31">
        <f t="shared" si="295"/>
        <v>0</v>
      </c>
      <c r="BD487" s="31">
        <f t="shared" si="296"/>
        <v>0</v>
      </c>
      <c r="BE487" s="31">
        <f t="shared" si="297"/>
        <v>0</v>
      </c>
      <c r="BF487" s="31">
        <f t="shared" si="298"/>
        <v>0</v>
      </c>
      <c r="BG487" s="29">
        <f t="shared" si="302"/>
        <v>0</v>
      </c>
      <c r="BH487" s="29">
        <f t="shared" si="302"/>
        <v>0</v>
      </c>
      <c r="BI487" s="29">
        <f t="shared" si="302"/>
        <v>0</v>
      </c>
      <c r="BJ487" s="29">
        <f t="shared" si="302"/>
        <v>0</v>
      </c>
    </row>
    <row r="488" spans="1:62">
      <c r="A488" s="25" t="s">
        <v>186</v>
      </c>
      <c r="B488" s="25" t="s">
        <v>86</v>
      </c>
      <c r="C488" s="25" t="s">
        <v>102</v>
      </c>
      <c r="D488" s="25" t="s">
        <v>195</v>
      </c>
      <c r="E488" s="25" t="s">
        <v>42</v>
      </c>
      <c r="F488" s="25" t="s">
        <v>46</v>
      </c>
      <c r="G488" s="25" t="s">
        <v>59</v>
      </c>
      <c r="H488" s="25" t="s">
        <v>59</v>
      </c>
      <c r="I488" s="25">
        <v>2022</v>
      </c>
      <c r="J488" s="102">
        <v>0.65539999999999998</v>
      </c>
      <c r="K488" s="102">
        <v>0</v>
      </c>
      <c r="L488" s="29">
        <v>0</v>
      </c>
      <c r="M488" s="29">
        <v>0</v>
      </c>
      <c r="N488" s="29">
        <v>0</v>
      </c>
      <c r="O488" s="29">
        <v>0</v>
      </c>
      <c r="P488" s="29">
        <v>0</v>
      </c>
      <c r="Q488" s="29">
        <v>0</v>
      </c>
      <c r="R488" s="29">
        <v>0</v>
      </c>
      <c r="S488" s="29">
        <v>0</v>
      </c>
      <c r="T488" s="29">
        <v>0</v>
      </c>
      <c r="U488" s="29">
        <v>0</v>
      </c>
      <c r="V488" s="29">
        <v>993263.37</v>
      </c>
      <c r="W488" s="29">
        <v>25526.95</v>
      </c>
      <c r="X488" s="29">
        <f t="shared" si="272"/>
        <v>1018790.32</v>
      </c>
      <c r="Y488" s="29">
        <f t="shared" si="299"/>
        <v>0</v>
      </c>
      <c r="Z488" s="29">
        <f t="shared" si="304"/>
        <v>1018790.32</v>
      </c>
      <c r="AA488" s="29">
        <f t="shared" si="304"/>
        <v>0</v>
      </c>
      <c r="AB488" s="29">
        <f t="shared" si="304"/>
        <v>0</v>
      </c>
      <c r="AC488" s="31">
        <f t="shared" si="273"/>
        <v>0</v>
      </c>
      <c r="AD488" s="31">
        <f t="shared" si="274"/>
        <v>0</v>
      </c>
      <c r="AE488" s="31">
        <f t="shared" si="275"/>
        <v>0</v>
      </c>
      <c r="AF488" s="31">
        <f t="shared" si="276"/>
        <v>0</v>
      </c>
      <c r="AG488" s="31">
        <f t="shared" si="277"/>
        <v>0</v>
      </c>
      <c r="AH488" s="31">
        <f t="shared" si="278"/>
        <v>0</v>
      </c>
      <c r="AI488" s="31">
        <f t="shared" si="279"/>
        <v>0</v>
      </c>
      <c r="AJ488" s="31">
        <f t="shared" si="280"/>
        <v>0</v>
      </c>
      <c r="AK488" s="31">
        <f t="shared" si="281"/>
        <v>0</v>
      </c>
      <c r="AL488" s="31">
        <f t="shared" si="282"/>
        <v>0</v>
      </c>
      <c r="AM488" s="31">
        <f t="shared" si="283"/>
        <v>650984.81269799999</v>
      </c>
      <c r="AN488" s="31">
        <f t="shared" si="284"/>
        <v>16730.36303</v>
      </c>
      <c r="AO488" s="31">
        <f t="shared" si="285"/>
        <v>667715.175728</v>
      </c>
      <c r="AP488" s="29">
        <f t="shared" si="303"/>
        <v>0</v>
      </c>
      <c r="AQ488" s="29">
        <f t="shared" si="303"/>
        <v>667715.175728</v>
      </c>
      <c r="AR488" s="29">
        <f t="shared" si="303"/>
        <v>0</v>
      </c>
      <c r="AS488" s="29">
        <f t="shared" si="300"/>
        <v>0</v>
      </c>
      <c r="AT488" s="31">
        <f t="shared" si="286"/>
        <v>0</v>
      </c>
      <c r="AU488" s="31">
        <f t="shared" si="287"/>
        <v>0</v>
      </c>
      <c r="AV488" s="31">
        <f t="shared" si="288"/>
        <v>0</v>
      </c>
      <c r="AW488" s="31">
        <f t="shared" si="289"/>
        <v>0</v>
      </c>
      <c r="AX488" s="31">
        <f t="shared" si="290"/>
        <v>0</v>
      </c>
      <c r="AY488" s="31">
        <f t="shared" si="291"/>
        <v>0</v>
      </c>
      <c r="AZ488" s="31">
        <f t="shared" si="292"/>
        <v>0</v>
      </c>
      <c r="BA488" s="31">
        <f t="shared" si="293"/>
        <v>0</v>
      </c>
      <c r="BB488" s="31">
        <f t="shared" si="294"/>
        <v>0</v>
      </c>
      <c r="BC488" s="31">
        <f t="shared" si="295"/>
        <v>0</v>
      </c>
      <c r="BD488" s="31">
        <f t="shared" si="296"/>
        <v>0</v>
      </c>
      <c r="BE488" s="31">
        <f t="shared" si="297"/>
        <v>0</v>
      </c>
      <c r="BF488" s="31">
        <f t="shared" si="298"/>
        <v>0</v>
      </c>
      <c r="BG488" s="29">
        <f t="shared" ref="BG488:BJ507" si="305">SUMIF($I488,BG$5,$BF488)</f>
        <v>0</v>
      </c>
      <c r="BH488" s="29">
        <f t="shared" si="305"/>
        <v>0</v>
      </c>
      <c r="BI488" s="29">
        <f t="shared" si="305"/>
        <v>0</v>
      </c>
      <c r="BJ488" s="29">
        <f t="shared" si="305"/>
        <v>0</v>
      </c>
    </row>
    <row r="489" spans="1:62">
      <c r="A489" s="25" t="s">
        <v>85</v>
      </c>
      <c r="B489" s="25" t="s">
        <v>91</v>
      </c>
      <c r="C489" s="25" t="s">
        <v>91</v>
      </c>
      <c r="D489" s="25" t="s">
        <v>93</v>
      </c>
      <c r="E489" s="25" t="s">
        <v>44</v>
      </c>
      <c r="F489" s="25" t="s">
        <v>45</v>
      </c>
      <c r="G489" s="25" t="s">
        <v>301</v>
      </c>
      <c r="H489" s="25" t="s">
        <v>60</v>
      </c>
      <c r="I489" s="25">
        <v>2022</v>
      </c>
      <c r="J489" s="102">
        <v>0.47784834680000005</v>
      </c>
      <c r="K489" s="102">
        <v>0.15089759249999998</v>
      </c>
      <c r="L489" s="29">
        <v>0</v>
      </c>
      <c r="M489" s="29">
        <v>0</v>
      </c>
      <c r="N489" s="29">
        <v>996.51</v>
      </c>
      <c r="O489" s="29">
        <v>1218.6600000000001</v>
      </c>
      <c r="P489" s="29">
        <v>1503.69</v>
      </c>
      <c r="Q489" s="29">
        <v>205.04</v>
      </c>
      <c r="R489" s="29">
        <v>0</v>
      </c>
      <c r="S489" s="29">
        <v>792.87</v>
      </c>
      <c r="T489" s="29">
        <v>2100.65</v>
      </c>
      <c r="U489" s="29">
        <v>248.07</v>
      </c>
      <c r="V489" s="29">
        <v>0</v>
      </c>
      <c r="W489" s="29">
        <v>1375.66</v>
      </c>
      <c r="X489" s="29">
        <f t="shared" si="272"/>
        <v>8441.15</v>
      </c>
      <c r="Y489" s="29">
        <f t="shared" si="299"/>
        <v>0</v>
      </c>
      <c r="Z489" s="29">
        <f t="shared" si="304"/>
        <v>8441.15</v>
      </c>
      <c r="AA489" s="29">
        <f t="shared" si="304"/>
        <v>0</v>
      </c>
      <c r="AB489" s="29">
        <f t="shared" si="304"/>
        <v>0</v>
      </c>
      <c r="AC489" s="31">
        <f t="shared" si="273"/>
        <v>0</v>
      </c>
      <c r="AD489" s="31">
        <f t="shared" si="274"/>
        <v>0</v>
      </c>
      <c r="AE489" s="31">
        <f t="shared" si="275"/>
        <v>476.18065606966803</v>
      </c>
      <c r="AF489" s="31">
        <f t="shared" si="276"/>
        <v>582.33466631128806</v>
      </c>
      <c r="AG489" s="31">
        <f t="shared" si="277"/>
        <v>718.53578059969209</v>
      </c>
      <c r="AH489" s="31">
        <f t="shared" si="278"/>
        <v>97.978025027872008</v>
      </c>
      <c r="AI489" s="31">
        <f t="shared" si="279"/>
        <v>0</v>
      </c>
      <c r="AJ489" s="31">
        <f t="shared" si="280"/>
        <v>378.87161872731605</v>
      </c>
      <c r="AK489" s="31">
        <f t="shared" si="281"/>
        <v>1003.7921297054202</v>
      </c>
      <c r="AL489" s="31">
        <f t="shared" si="282"/>
        <v>118.53983939067601</v>
      </c>
      <c r="AM489" s="31">
        <f t="shared" si="283"/>
        <v>0</v>
      </c>
      <c r="AN489" s="31">
        <f t="shared" si="284"/>
        <v>657.35685675888806</v>
      </c>
      <c r="AO489" s="31">
        <f t="shared" si="285"/>
        <v>4033.5895725908213</v>
      </c>
      <c r="AP489" s="29">
        <f t="shared" ref="AP489:AR508" si="306">SUMIF($I489,AP$5,$AO489)</f>
        <v>0</v>
      </c>
      <c r="AQ489" s="29">
        <f t="shared" si="306"/>
        <v>4033.5895725908213</v>
      </c>
      <c r="AR489" s="29">
        <f t="shared" si="306"/>
        <v>0</v>
      </c>
      <c r="AS489" s="29">
        <f t="shared" si="300"/>
        <v>0</v>
      </c>
      <c r="AT489" s="31">
        <f t="shared" si="286"/>
        <v>0</v>
      </c>
      <c r="AU489" s="31">
        <f t="shared" si="287"/>
        <v>0</v>
      </c>
      <c r="AV489" s="31">
        <f t="shared" si="288"/>
        <v>150.37095990217497</v>
      </c>
      <c r="AW489" s="31">
        <f t="shared" si="289"/>
        <v>183.89286007605</v>
      </c>
      <c r="AX489" s="31">
        <f t="shared" si="290"/>
        <v>226.90320086632499</v>
      </c>
      <c r="AY489" s="31">
        <f t="shared" si="291"/>
        <v>30.940042366199997</v>
      </c>
      <c r="AZ489" s="31">
        <f t="shared" si="292"/>
        <v>0</v>
      </c>
      <c r="BA489" s="31">
        <f t="shared" si="293"/>
        <v>119.64217416547498</v>
      </c>
      <c r="BB489" s="31">
        <f t="shared" si="294"/>
        <v>316.98302768512497</v>
      </c>
      <c r="BC489" s="31">
        <f t="shared" si="295"/>
        <v>37.433165771474997</v>
      </c>
      <c r="BD489" s="31">
        <f t="shared" si="296"/>
        <v>0</v>
      </c>
      <c r="BE489" s="31">
        <f t="shared" si="297"/>
        <v>207.58378209854999</v>
      </c>
      <c r="BF489" s="31">
        <f t="shared" si="298"/>
        <v>1273.749212931375</v>
      </c>
      <c r="BG489" s="29">
        <f t="shared" si="305"/>
        <v>0</v>
      </c>
      <c r="BH489" s="29">
        <f t="shared" si="305"/>
        <v>1273.749212931375</v>
      </c>
      <c r="BI489" s="29">
        <f t="shared" si="305"/>
        <v>0</v>
      </c>
      <c r="BJ489" s="29">
        <f t="shared" si="305"/>
        <v>0</v>
      </c>
    </row>
    <row r="490" spans="1:62">
      <c r="A490" s="25" t="s">
        <v>85</v>
      </c>
      <c r="B490" s="25" t="s">
        <v>91</v>
      </c>
      <c r="C490" s="25" t="s">
        <v>91</v>
      </c>
      <c r="D490" s="25" t="s">
        <v>93</v>
      </c>
      <c r="E490" s="25" t="s">
        <v>44</v>
      </c>
      <c r="F490" s="25" t="s">
        <v>45</v>
      </c>
      <c r="G490" s="25" t="s">
        <v>90</v>
      </c>
      <c r="H490" s="25" t="s">
        <v>90</v>
      </c>
      <c r="I490" s="25">
        <v>2022</v>
      </c>
      <c r="J490" s="102">
        <v>0.47784834680000005</v>
      </c>
      <c r="K490" s="102">
        <v>0.15089759249999998</v>
      </c>
      <c r="L490" s="29">
        <v>0</v>
      </c>
      <c r="M490" s="29">
        <v>0</v>
      </c>
      <c r="N490" s="29">
        <v>1210.95</v>
      </c>
      <c r="O490" s="29">
        <v>1480.9</v>
      </c>
      <c r="P490" s="29">
        <v>1827.27</v>
      </c>
      <c r="Q490" s="29">
        <v>249.17</v>
      </c>
      <c r="R490" s="29">
        <v>0</v>
      </c>
      <c r="S490" s="29">
        <v>963.49</v>
      </c>
      <c r="T490" s="29">
        <v>2552.6999999999998</v>
      </c>
      <c r="U490" s="29">
        <v>301.45</v>
      </c>
      <c r="V490" s="29">
        <v>0</v>
      </c>
      <c r="W490" s="29">
        <v>1671.69</v>
      </c>
      <c r="X490" s="29">
        <f t="shared" si="272"/>
        <v>10257.620000000001</v>
      </c>
      <c r="Y490" s="29">
        <f t="shared" si="299"/>
        <v>0</v>
      </c>
      <c r="Z490" s="29">
        <f t="shared" si="304"/>
        <v>10257.620000000001</v>
      </c>
      <c r="AA490" s="29">
        <f t="shared" si="304"/>
        <v>0</v>
      </c>
      <c r="AB490" s="29">
        <f t="shared" si="304"/>
        <v>0</v>
      </c>
      <c r="AC490" s="31">
        <f t="shared" si="273"/>
        <v>0</v>
      </c>
      <c r="AD490" s="31">
        <f t="shared" si="274"/>
        <v>0</v>
      </c>
      <c r="AE490" s="31">
        <f t="shared" si="275"/>
        <v>578.65045555746008</v>
      </c>
      <c r="AF490" s="31">
        <f t="shared" si="276"/>
        <v>707.64561677612016</v>
      </c>
      <c r="AG490" s="31">
        <f t="shared" si="277"/>
        <v>873.15794865723603</v>
      </c>
      <c r="AH490" s="31">
        <f t="shared" si="278"/>
        <v>119.06547257215601</v>
      </c>
      <c r="AI490" s="31">
        <f t="shared" si="279"/>
        <v>0</v>
      </c>
      <c r="AJ490" s="31">
        <f t="shared" si="280"/>
        <v>460.40210365833207</v>
      </c>
      <c r="AK490" s="31">
        <f t="shared" si="281"/>
        <v>1219.80347487636</v>
      </c>
      <c r="AL490" s="31">
        <f t="shared" si="282"/>
        <v>144.04738414286001</v>
      </c>
      <c r="AM490" s="31">
        <f t="shared" si="283"/>
        <v>0</v>
      </c>
      <c r="AN490" s="31">
        <f t="shared" si="284"/>
        <v>798.81430286209206</v>
      </c>
      <c r="AO490" s="31">
        <f t="shared" si="285"/>
        <v>4901.5867591026163</v>
      </c>
      <c r="AP490" s="29">
        <f t="shared" si="306"/>
        <v>0</v>
      </c>
      <c r="AQ490" s="29">
        <f t="shared" si="306"/>
        <v>4901.5867591026163</v>
      </c>
      <c r="AR490" s="29">
        <f t="shared" si="306"/>
        <v>0</v>
      </c>
      <c r="AS490" s="29">
        <f t="shared" si="300"/>
        <v>0</v>
      </c>
      <c r="AT490" s="31">
        <f t="shared" si="286"/>
        <v>0</v>
      </c>
      <c r="AU490" s="31">
        <f t="shared" si="287"/>
        <v>0</v>
      </c>
      <c r="AV490" s="31">
        <f t="shared" si="288"/>
        <v>182.72943963787498</v>
      </c>
      <c r="AW490" s="31">
        <f t="shared" si="289"/>
        <v>223.46424473324998</v>
      </c>
      <c r="AX490" s="31">
        <f t="shared" si="290"/>
        <v>275.73064384747499</v>
      </c>
      <c r="AY490" s="31">
        <f t="shared" si="291"/>
        <v>37.599153123224994</v>
      </c>
      <c r="AZ490" s="31">
        <f t="shared" si="292"/>
        <v>0</v>
      </c>
      <c r="BA490" s="31">
        <f t="shared" si="293"/>
        <v>145.388321397825</v>
      </c>
      <c r="BB490" s="31">
        <f t="shared" si="294"/>
        <v>385.19628437474995</v>
      </c>
      <c r="BC490" s="31">
        <f t="shared" si="295"/>
        <v>45.488079259124994</v>
      </c>
      <c r="BD490" s="31">
        <f t="shared" si="296"/>
        <v>0</v>
      </c>
      <c r="BE490" s="31">
        <f t="shared" si="297"/>
        <v>252.25399640632497</v>
      </c>
      <c r="BF490" s="31">
        <f t="shared" si="298"/>
        <v>1547.8501627798496</v>
      </c>
      <c r="BG490" s="29">
        <f t="shared" si="305"/>
        <v>0</v>
      </c>
      <c r="BH490" s="29">
        <f t="shared" si="305"/>
        <v>1547.8501627798496</v>
      </c>
      <c r="BI490" s="29">
        <f t="shared" si="305"/>
        <v>0</v>
      </c>
      <c r="BJ490" s="29">
        <f t="shared" si="305"/>
        <v>0</v>
      </c>
    </row>
    <row r="491" spans="1:62">
      <c r="A491" s="25" t="s">
        <v>186</v>
      </c>
      <c r="B491" s="25" t="s">
        <v>86</v>
      </c>
      <c r="C491" s="25" t="s">
        <v>96</v>
      </c>
      <c r="D491" s="25" t="s">
        <v>198</v>
      </c>
      <c r="E491" s="25" t="s">
        <v>44</v>
      </c>
      <c r="F491" s="25" t="s">
        <v>45</v>
      </c>
      <c r="G491" s="25" t="s">
        <v>90</v>
      </c>
      <c r="H491" s="25" t="s">
        <v>90</v>
      </c>
      <c r="I491" s="25">
        <v>2022</v>
      </c>
      <c r="J491" s="102">
        <v>0.47784834680000005</v>
      </c>
      <c r="K491" s="102">
        <v>0.15089759249999998</v>
      </c>
      <c r="L491" s="29">
        <v>0</v>
      </c>
      <c r="M491" s="29">
        <v>0</v>
      </c>
      <c r="N491" s="29">
        <v>0</v>
      </c>
      <c r="O491" s="29">
        <v>0</v>
      </c>
      <c r="P491" s="29">
        <v>23017.14</v>
      </c>
      <c r="Q491" s="29">
        <v>0</v>
      </c>
      <c r="R491" s="29">
        <v>0</v>
      </c>
      <c r="S491" s="29">
        <v>0</v>
      </c>
      <c r="T491" s="29">
        <v>0</v>
      </c>
      <c r="U491" s="29">
        <v>0</v>
      </c>
      <c r="V491" s="29">
        <v>0</v>
      </c>
      <c r="W491" s="29">
        <v>0</v>
      </c>
      <c r="X491" s="29">
        <f t="shared" si="272"/>
        <v>23017.14</v>
      </c>
      <c r="Y491" s="29">
        <f t="shared" si="299"/>
        <v>0</v>
      </c>
      <c r="Z491" s="29">
        <f t="shared" si="304"/>
        <v>23017.14</v>
      </c>
      <c r="AA491" s="29">
        <f t="shared" si="304"/>
        <v>0</v>
      </c>
      <c r="AB491" s="29">
        <f t="shared" si="304"/>
        <v>0</v>
      </c>
      <c r="AC491" s="31">
        <f t="shared" si="273"/>
        <v>0</v>
      </c>
      <c r="AD491" s="31">
        <f t="shared" si="274"/>
        <v>0</v>
      </c>
      <c r="AE491" s="31">
        <f t="shared" si="275"/>
        <v>0</v>
      </c>
      <c r="AF491" s="31">
        <f t="shared" si="276"/>
        <v>0</v>
      </c>
      <c r="AG491" s="31">
        <f t="shared" si="277"/>
        <v>10998.702297064152</v>
      </c>
      <c r="AH491" s="31">
        <f t="shared" si="278"/>
        <v>0</v>
      </c>
      <c r="AI491" s="31">
        <f t="shared" si="279"/>
        <v>0</v>
      </c>
      <c r="AJ491" s="31">
        <f t="shared" si="280"/>
        <v>0</v>
      </c>
      <c r="AK491" s="31">
        <f t="shared" si="281"/>
        <v>0</v>
      </c>
      <c r="AL491" s="31">
        <f t="shared" si="282"/>
        <v>0</v>
      </c>
      <c r="AM491" s="31">
        <f t="shared" si="283"/>
        <v>0</v>
      </c>
      <c r="AN491" s="31">
        <f t="shared" si="284"/>
        <v>0</v>
      </c>
      <c r="AO491" s="31">
        <f t="shared" si="285"/>
        <v>10998.702297064152</v>
      </c>
      <c r="AP491" s="29">
        <f t="shared" si="306"/>
        <v>0</v>
      </c>
      <c r="AQ491" s="29">
        <f t="shared" si="306"/>
        <v>10998.702297064152</v>
      </c>
      <c r="AR491" s="29">
        <f t="shared" si="306"/>
        <v>0</v>
      </c>
      <c r="AS491" s="29">
        <f t="shared" si="300"/>
        <v>0</v>
      </c>
      <c r="AT491" s="31">
        <f t="shared" si="286"/>
        <v>0</v>
      </c>
      <c r="AU491" s="31">
        <f t="shared" si="287"/>
        <v>0</v>
      </c>
      <c r="AV491" s="31">
        <f t="shared" si="288"/>
        <v>0</v>
      </c>
      <c r="AW491" s="31">
        <f t="shared" si="289"/>
        <v>0</v>
      </c>
      <c r="AX491" s="31">
        <f t="shared" si="290"/>
        <v>3473.2310122354497</v>
      </c>
      <c r="AY491" s="31">
        <f t="shared" si="291"/>
        <v>0</v>
      </c>
      <c r="AZ491" s="31">
        <f t="shared" si="292"/>
        <v>0</v>
      </c>
      <c r="BA491" s="31">
        <f t="shared" si="293"/>
        <v>0</v>
      </c>
      <c r="BB491" s="31">
        <f t="shared" si="294"/>
        <v>0</v>
      </c>
      <c r="BC491" s="31">
        <f t="shared" si="295"/>
        <v>0</v>
      </c>
      <c r="BD491" s="31">
        <f t="shared" si="296"/>
        <v>0</v>
      </c>
      <c r="BE491" s="31">
        <f t="shared" si="297"/>
        <v>0</v>
      </c>
      <c r="BF491" s="31">
        <f t="shared" si="298"/>
        <v>3473.2310122354497</v>
      </c>
      <c r="BG491" s="29">
        <f t="shared" si="305"/>
        <v>0</v>
      </c>
      <c r="BH491" s="29">
        <f t="shared" si="305"/>
        <v>3473.2310122354497</v>
      </c>
      <c r="BI491" s="29">
        <f t="shared" si="305"/>
        <v>0</v>
      </c>
      <c r="BJ491" s="29">
        <f t="shared" si="305"/>
        <v>0</v>
      </c>
    </row>
    <row r="492" spans="1:62">
      <c r="A492" s="25" t="s">
        <v>186</v>
      </c>
      <c r="B492" s="25" t="s">
        <v>86</v>
      </c>
      <c r="C492" s="25" t="s">
        <v>96</v>
      </c>
      <c r="D492" s="25" t="s">
        <v>198</v>
      </c>
      <c r="E492" s="25" t="s">
        <v>42</v>
      </c>
      <c r="F492" s="25" t="s">
        <v>46</v>
      </c>
      <c r="G492" s="25" t="s">
        <v>56</v>
      </c>
      <c r="H492" s="25" t="s">
        <v>56</v>
      </c>
      <c r="I492" s="25">
        <v>2022</v>
      </c>
      <c r="J492" s="102">
        <v>0.65539999999999998</v>
      </c>
      <c r="K492" s="102">
        <v>0</v>
      </c>
      <c r="L492" s="29">
        <v>0</v>
      </c>
      <c r="M492" s="29">
        <v>0</v>
      </c>
      <c r="N492" s="29">
        <v>1234.17</v>
      </c>
      <c r="O492" s="29">
        <v>87579.77</v>
      </c>
      <c r="P492" s="29">
        <v>25214.45</v>
      </c>
      <c r="Q492" s="29">
        <v>0</v>
      </c>
      <c r="R492" s="29">
        <v>95974.349999999991</v>
      </c>
      <c r="S492" s="29">
        <v>2565.3200000000002</v>
      </c>
      <c r="T492" s="29">
        <v>214.98</v>
      </c>
      <c r="U492" s="29">
        <v>61.08</v>
      </c>
      <c r="V492" s="29">
        <v>9569.3100000000013</v>
      </c>
      <c r="W492" s="29">
        <v>17398.900000000001</v>
      </c>
      <c r="X492" s="29">
        <f t="shared" si="272"/>
        <v>239812.33</v>
      </c>
      <c r="Y492" s="29">
        <f t="shared" si="299"/>
        <v>0</v>
      </c>
      <c r="Z492" s="29">
        <f t="shared" si="304"/>
        <v>239812.33</v>
      </c>
      <c r="AA492" s="29">
        <f t="shared" si="304"/>
        <v>0</v>
      </c>
      <c r="AB492" s="29">
        <f t="shared" si="304"/>
        <v>0</v>
      </c>
      <c r="AC492" s="31">
        <f t="shared" si="273"/>
        <v>0</v>
      </c>
      <c r="AD492" s="31">
        <f t="shared" si="274"/>
        <v>0</v>
      </c>
      <c r="AE492" s="31">
        <f t="shared" si="275"/>
        <v>808.87501800000007</v>
      </c>
      <c r="AF492" s="31">
        <f t="shared" si="276"/>
        <v>57399.781258000003</v>
      </c>
      <c r="AG492" s="31">
        <f t="shared" si="277"/>
        <v>16525.55053</v>
      </c>
      <c r="AH492" s="31">
        <f t="shared" si="278"/>
        <v>0</v>
      </c>
      <c r="AI492" s="31">
        <f t="shared" si="279"/>
        <v>62901.588989999989</v>
      </c>
      <c r="AJ492" s="31">
        <f t="shared" si="280"/>
        <v>1681.3107280000002</v>
      </c>
      <c r="AK492" s="31">
        <f t="shared" si="281"/>
        <v>140.89789199999998</v>
      </c>
      <c r="AL492" s="31">
        <f t="shared" si="282"/>
        <v>40.031831999999994</v>
      </c>
      <c r="AM492" s="31">
        <f t="shared" si="283"/>
        <v>6271.7257740000005</v>
      </c>
      <c r="AN492" s="31">
        <f t="shared" si="284"/>
        <v>11403.23906</v>
      </c>
      <c r="AO492" s="31">
        <f t="shared" si="285"/>
        <v>157173.001082</v>
      </c>
      <c r="AP492" s="29">
        <f t="shared" si="306"/>
        <v>0</v>
      </c>
      <c r="AQ492" s="29">
        <f t="shared" si="306"/>
        <v>157173.001082</v>
      </c>
      <c r="AR492" s="29">
        <f t="shared" si="306"/>
        <v>0</v>
      </c>
      <c r="AS492" s="29">
        <f t="shared" si="300"/>
        <v>0</v>
      </c>
      <c r="AT492" s="31">
        <f t="shared" si="286"/>
        <v>0</v>
      </c>
      <c r="AU492" s="31">
        <f t="shared" si="287"/>
        <v>0</v>
      </c>
      <c r="AV492" s="31">
        <f t="shared" si="288"/>
        <v>0</v>
      </c>
      <c r="AW492" s="31">
        <f t="shared" si="289"/>
        <v>0</v>
      </c>
      <c r="AX492" s="31">
        <f t="shared" si="290"/>
        <v>0</v>
      </c>
      <c r="AY492" s="31">
        <f t="shared" si="291"/>
        <v>0</v>
      </c>
      <c r="AZ492" s="31">
        <f t="shared" si="292"/>
        <v>0</v>
      </c>
      <c r="BA492" s="31">
        <f t="shared" si="293"/>
        <v>0</v>
      </c>
      <c r="BB492" s="31">
        <f t="shared" si="294"/>
        <v>0</v>
      </c>
      <c r="BC492" s="31">
        <f t="shared" si="295"/>
        <v>0</v>
      </c>
      <c r="BD492" s="31">
        <f t="shared" si="296"/>
        <v>0</v>
      </c>
      <c r="BE492" s="31">
        <f t="shared" si="297"/>
        <v>0</v>
      </c>
      <c r="BF492" s="31">
        <f t="shared" si="298"/>
        <v>0</v>
      </c>
      <c r="BG492" s="29">
        <f t="shared" si="305"/>
        <v>0</v>
      </c>
      <c r="BH492" s="29">
        <f t="shared" si="305"/>
        <v>0</v>
      </c>
      <c r="BI492" s="29">
        <f t="shared" si="305"/>
        <v>0</v>
      </c>
      <c r="BJ492" s="29">
        <f t="shared" si="305"/>
        <v>0</v>
      </c>
    </row>
    <row r="493" spans="1:62">
      <c r="A493" s="25" t="s">
        <v>186</v>
      </c>
      <c r="B493" s="25" t="s">
        <v>86</v>
      </c>
      <c r="C493" s="25" t="s">
        <v>102</v>
      </c>
      <c r="D493" s="25" t="s">
        <v>196</v>
      </c>
      <c r="E493" s="25" t="s">
        <v>42</v>
      </c>
      <c r="F493" s="25" t="s">
        <v>46</v>
      </c>
      <c r="G493" s="25" t="s">
        <v>59</v>
      </c>
      <c r="H493" s="25" t="s">
        <v>59</v>
      </c>
      <c r="I493" s="25">
        <v>2022</v>
      </c>
      <c r="J493" s="102">
        <v>0.65539999999999998</v>
      </c>
      <c r="K493" s="102">
        <v>0</v>
      </c>
      <c r="L493" s="29">
        <v>4757.6000000000004</v>
      </c>
      <c r="M493" s="29">
        <v>6810.65</v>
      </c>
      <c r="N493" s="29">
        <v>130303.91</v>
      </c>
      <c r="O493" s="29">
        <v>0</v>
      </c>
      <c r="P493" s="29">
        <v>0</v>
      </c>
      <c r="Q493" s="29">
        <v>0</v>
      </c>
      <c r="R493" s="29">
        <v>0</v>
      </c>
      <c r="S493" s="29">
        <v>0</v>
      </c>
      <c r="T493" s="29">
        <v>0</v>
      </c>
      <c r="U493" s="29">
        <v>0</v>
      </c>
      <c r="V493" s="29">
        <v>0</v>
      </c>
      <c r="W493" s="29">
        <v>0</v>
      </c>
      <c r="X493" s="29">
        <f t="shared" si="272"/>
        <v>141872.16</v>
      </c>
      <c r="Y493" s="29">
        <f t="shared" si="299"/>
        <v>0</v>
      </c>
      <c r="Z493" s="29">
        <f t="shared" si="304"/>
        <v>141872.16</v>
      </c>
      <c r="AA493" s="29">
        <f t="shared" si="304"/>
        <v>0</v>
      </c>
      <c r="AB493" s="29">
        <f t="shared" si="304"/>
        <v>0</v>
      </c>
      <c r="AC493" s="31">
        <f t="shared" si="273"/>
        <v>3118.1310400000002</v>
      </c>
      <c r="AD493" s="31">
        <f t="shared" si="274"/>
        <v>4463.7000099999996</v>
      </c>
      <c r="AE493" s="31">
        <f t="shared" si="275"/>
        <v>85401.182614000005</v>
      </c>
      <c r="AF493" s="31">
        <f t="shared" si="276"/>
        <v>0</v>
      </c>
      <c r="AG493" s="31">
        <f t="shared" si="277"/>
        <v>0</v>
      </c>
      <c r="AH493" s="31">
        <f t="shared" si="278"/>
        <v>0</v>
      </c>
      <c r="AI493" s="31">
        <f t="shared" si="279"/>
        <v>0</v>
      </c>
      <c r="AJ493" s="31">
        <f t="shared" si="280"/>
        <v>0</v>
      </c>
      <c r="AK493" s="31">
        <f t="shared" si="281"/>
        <v>0</v>
      </c>
      <c r="AL493" s="31">
        <f t="shared" si="282"/>
        <v>0</v>
      </c>
      <c r="AM493" s="31">
        <f t="shared" si="283"/>
        <v>0</v>
      </c>
      <c r="AN493" s="31">
        <f t="shared" si="284"/>
        <v>0</v>
      </c>
      <c r="AO493" s="31">
        <f t="shared" si="285"/>
        <v>92983.013663999998</v>
      </c>
      <c r="AP493" s="29">
        <f t="shared" si="306"/>
        <v>0</v>
      </c>
      <c r="AQ493" s="29">
        <f t="shared" si="306"/>
        <v>92983.013663999998</v>
      </c>
      <c r="AR493" s="29">
        <f t="shared" si="306"/>
        <v>0</v>
      </c>
      <c r="AS493" s="29">
        <f t="shared" si="300"/>
        <v>0</v>
      </c>
      <c r="AT493" s="31">
        <f t="shared" si="286"/>
        <v>0</v>
      </c>
      <c r="AU493" s="31">
        <f t="shared" si="287"/>
        <v>0</v>
      </c>
      <c r="AV493" s="31">
        <f t="shared" si="288"/>
        <v>0</v>
      </c>
      <c r="AW493" s="31">
        <f t="shared" si="289"/>
        <v>0</v>
      </c>
      <c r="AX493" s="31">
        <f t="shared" si="290"/>
        <v>0</v>
      </c>
      <c r="AY493" s="31">
        <f t="shared" si="291"/>
        <v>0</v>
      </c>
      <c r="AZ493" s="31">
        <f t="shared" si="292"/>
        <v>0</v>
      </c>
      <c r="BA493" s="31">
        <f t="shared" si="293"/>
        <v>0</v>
      </c>
      <c r="BB493" s="31">
        <f t="shared" si="294"/>
        <v>0</v>
      </c>
      <c r="BC493" s="31">
        <f t="shared" si="295"/>
        <v>0</v>
      </c>
      <c r="BD493" s="31">
        <f t="shared" si="296"/>
        <v>0</v>
      </c>
      <c r="BE493" s="31">
        <f t="shared" si="297"/>
        <v>0</v>
      </c>
      <c r="BF493" s="31">
        <f t="shared" si="298"/>
        <v>0</v>
      </c>
      <c r="BG493" s="29">
        <f t="shared" si="305"/>
        <v>0</v>
      </c>
      <c r="BH493" s="29">
        <f t="shared" si="305"/>
        <v>0</v>
      </c>
      <c r="BI493" s="29">
        <f t="shared" si="305"/>
        <v>0</v>
      </c>
      <c r="BJ493" s="29">
        <f t="shared" si="305"/>
        <v>0</v>
      </c>
    </row>
    <row r="494" spans="1:62">
      <c r="A494" s="25" t="s">
        <v>135</v>
      </c>
      <c r="B494" s="25" t="s">
        <v>86</v>
      </c>
      <c r="C494" s="25" t="s">
        <v>102</v>
      </c>
      <c r="D494" s="25" t="s">
        <v>137</v>
      </c>
      <c r="E494" s="25" t="s">
        <v>42</v>
      </c>
      <c r="F494" s="25" t="s">
        <v>49</v>
      </c>
      <c r="G494" s="25" t="s">
        <v>61</v>
      </c>
      <c r="H494" s="25" t="s">
        <v>61</v>
      </c>
      <c r="I494" s="25">
        <v>2022</v>
      </c>
      <c r="J494" s="102">
        <v>0</v>
      </c>
      <c r="K494" s="102">
        <v>0</v>
      </c>
      <c r="L494" s="29">
        <v>0</v>
      </c>
      <c r="M494" s="29">
        <v>0</v>
      </c>
      <c r="N494" s="29">
        <v>0</v>
      </c>
      <c r="O494" s="29">
        <v>0</v>
      </c>
      <c r="P494" s="29">
        <v>0</v>
      </c>
      <c r="Q494" s="29">
        <v>2713.69</v>
      </c>
      <c r="R494" s="29">
        <v>1252.8700000000003</v>
      </c>
      <c r="S494" s="29">
        <v>0</v>
      </c>
      <c r="T494" s="29">
        <v>1383.8500000000001</v>
      </c>
      <c r="U494" s="29">
        <v>2514.6299999999997</v>
      </c>
      <c r="V494" s="29">
        <v>1772.1000000000001</v>
      </c>
      <c r="W494" s="29">
        <v>1524.54</v>
      </c>
      <c r="X494" s="29">
        <f t="shared" si="272"/>
        <v>11161.68</v>
      </c>
      <c r="Y494" s="29">
        <f t="shared" si="299"/>
        <v>0</v>
      </c>
      <c r="Z494" s="29">
        <f t="shared" si="304"/>
        <v>11161.68</v>
      </c>
      <c r="AA494" s="29">
        <f t="shared" si="304"/>
        <v>0</v>
      </c>
      <c r="AB494" s="29">
        <f t="shared" si="304"/>
        <v>0</v>
      </c>
      <c r="AC494" s="31">
        <f t="shared" si="273"/>
        <v>0</v>
      </c>
      <c r="AD494" s="31">
        <f t="shared" si="274"/>
        <v>0</v>
      </c>
      <c r="AE494" s="31">
        <f t="shared" si="275"/>
        <v>0</v>
      </c>
      <c r="AF494" s="31">
        <f t="shared" si="276"/>
        <v>0</v>
      </c>
      <c r="AG494" s="31">
        <f t="shared" si="277"/>
        <v>0</v>
      </c>
      <c r="AH494" s="31">
        <f t="shared" si="278"/>
        <v>0</v>
      </c>
      <c r="AI494" s="31">
        <f t="shared" si="279"/>
        <v>0</v>
      </c>
      <c r="AJ494" s="31">
        <f t="shared" si="280"/>
        <v>0</v>
      </c>
      <c r="AK494" s="31">
        <f t="shared" si="281"/>
        <v>0</v>
      </c>
      <c r="AL494" s="31">
        <f t="shared" si="282"/>
        <v>0</v>
      </c>
      <c r="AM494" s="31">
        <f t="shared" si="283"/>
        <v>0</v>
      </c>
      <c r="AN494" s="31">
        <f t="shared" si="284"/>
        <v>0</v>
      </c>
      <c r="AO494" s="31">
        <f t="shared" si="285"/>
        <v>0</v>
      </c>
      <c r="AP494" s="29">
        <f t="shared" si="306"/>
        <v>0</v>
      </c>
      <c r="AQ494" s="29">
        <f t="shared" si="306"/>
        <v>0</v>
      </c>
      <c r="AR494" s="29">
        <f t="shared" si="306"/>
        <v>0</v>
      </c>
      <c r="AS494" s="29">
        <f t="shared" si="300"/>
        <v>0</v>
      </c>
      <c r="AT494" s="31">
        <f t="shared" si="286"/>
        <v>0</v>
      </c>
      <c r="AU494" s="31">
        <f t="shared" si="287"/>
        <v>0</v>
      </c>
      <c r="AV494" s="31">
        <f t="shared" si="288"/>
        <v>0</v>
      </c>
      <c r="AW494" s="31">
        <f t="shared" si="289"/>
        <v>0</v>
      </c>
      <c r="AX494" s="31">
        <f t="shared" si="290"/>
        <v>0</v>
      </c>
      <c r="AY494" s="31">
        <f t="shared" si="291"/>
        <v>0</v>
      </c>
      <c r="AZ494" s="31">
        <f t="shared" si="292"/>
        <v>0</v>
      </c>
      <c r="BA494" s="31">
        <f t="shared" si="293"/>
        <v>0</v>
      </c>
      <c r="BB494" s="31">
        <f t="shared" si="294"/>
        <v>0</v>
      </c>
      <c r="BC494" s="31">
        <f t="shared" si="295"/>
        <v>0</v>
      </c>
      <c r="BD494" s="31">
        <f t="shared" si="296"/>
        <v>0</v>
      </c>
      <c r="BE494" s="31">
        <f t="shared" si="297"/>
        <v>0</v>
      </c>
      <c r="BF494" s="31">
        <f t="shared" si="298"/>
        <v>0</v>
      </c>
      <c r="BG494" s="29">
        <f t="shared" si="305"/>
        <v>0</v>
      </c>
      <c r="BH494" s="29">
        <f t="shared" si="305"/>
        <v>0</v>
      </c>
      <c r="BI494" s="29">
        <f t="shared" si="305"/>
        <v>0</v>
      </c>
      <c r="BJ494" s="29">
        <f t="shared" si="305"/>
        <v>0</v>
      </c>
    </row>
    <row r="495" spans="1:62">
      <c r="A495" s="25" t="s">
        <v>135</v>
      </c>
      <c r="B495" s="25" t="s">
        <v>86</v>
      </c>
      <c r="C495" s="25" t="s">
        <v>102</v>
      </c>
      <c r="D495" s="25" t="s">
        <v>137</v>
      </c>
      <c r="E495" s="25" t="s">
        <v>42</v>
      </c>
      <c r="F495" s="25" t="s">
        <v>43</v>
      </c>
      <c r="G495" s="25" t="s">
        <v>61</v>
      </c>
      <c r="H495" s="25" t="s">
        <v>61</v>
      </c>
      <c r="I495" s="25">
        <v>2022</v>
      </c>
      <c r="J495" s="102">
        <v>1</v>
      </c>
      <c r="K495" s="102">
        <v>0</v>
      </c>
      <c r="L495" s="29">
        <v>741.6400000000001</v>
      </c>
      <c r="M495" s="29">
        <v>718.39</v>
      </c>
      <c r="N495" s="29">
        <v>1426.0400000000002</v>
      </c>
      <c r="O495" s="29">
        <v>2257.41</v>
      </c>
      <c r="P495" s="29">
        <v>3809.7600000000011</v>
      </c>
      <c r="Q495" s="29">
        <v>1500.53</v>
      </c>
      <c r="R495" s="29">
        <v>3402.8999999999996</v>
      </c>
      <c r="S495" s="29">
        <v>4422.49</v>
      </c>
      <c r="T495" s="29">
        <v>1778.06</v>
      </c>
      <c r="U495" s="29">
        <v>1898.75</v>
      </c>
      <c r="V495" s="29">
        <v>987.57999999999993</v>
      </c>
      <c r="W495" s="29">
        <v>1118.3</v>
      </c>
      <c r="X495" s="29">
        <f t="shared" si="272"/>
        <v>24061.850000000002</v>
      </c>
      <c r="Y495" s="29">
        <f t="shared" si="299"/>
        <v>0</v>
      </c>
      <c r="Z495" s="29">
        <f t="shared" si="304"/>
        <v>24061.850000000002</v>
      </c>
      <c r="AA495" s="29">
        <f t="shared" si="304"/>
        <v>0</v>
      </c>
      <c r="AB495" s="29">
        <f t="shared" si="304"/>
        <v>0</v>
      </c>
      <c r="AC495" s="31">
        <f t="shared" si="273"/>
        <v>741.6400000000001</v>
      </c>
      <c r="AD495" s="31">
        <f t="shared" si="274"/>
        <v>718.39</v>
      </c>
      <c r="AE495" s="31">
        <f t="shared" si="275"/>
        <v>1426.0400000000002</v>
      </c>
      <c r="AF495" s="31">
        <f t="shared" si="276"/>
        <v>2257.41</v>
      </c>
      <c r="AG495" s="31">
        <f t="shared" si="277"/>
        <v>3809.7600000000011</v>
      </c>
      <c r="AH495" s="31">
        <f t="shared" si="278"/>
        <v>1500.53</v>
      </c>
      <c r="AI495" s="31">
        <f t="shared" si="279"/>
        <v>3402.8999999999996</v>
      </c>
      <c r="AJ495" s="31">
        <f t="shared" si="280"/>
        <v>4422.49</v>
      </c>
      <c r="AK495" s="31">
        <f t="shared" si="281"/>
        <v>1778.06</v>
      </c>
      <c r="AL495" s="31">
        <f t="shared" si="282"/>
        <v>1898.75</v>
      </c>
      <c r="AM495" s="31">
        <f t="shared" si="283"/>
        <v>987.57999999999993</v>
      </c>
      <c r="AN495" s="31">
        <f t="shared" si="284"/>
        <v>1118.3</v>
      </c>
      <c r="AO495" s="31">
        <f t="shared" si="285"/>
        <v>24061.850000000002</v>
      </c>
      <c r="AP495" s="29">
        <f t="shared" si="306"/>
        <v>0</v>
      </c>
      <c r="AQ495" s="29">
        <f t="shared" si="306"/>
        <v>24061.850000000002</v>
      </c>
      <c r="AR495" s="29">
        <f t="shared" si="306"/>
        <v>0</v>
      </c>
      <c r="AS495" s="29">
        <f t="shared" si="300"/>
        <v>0</v>
      </c>
      <c r="AT495" s="31">
        <f t="shared" si="286"/>
        <v>0</v>
      </c>
      <c r="AU495" s="31">
        <f t="shared" si="287"/>
        <v>0</v>
      </c>
      <c r="AV495" s="31">
        <f t="shared" si="288"/>
        <v>0</v>
      </c>
      <c r="AW495" s="31">
        <f t="shared" si="289"/>
        <v>0</v>
      </c>
      <c r="AX495" s="31">
        <f t="shared" si="290"/>
        <v>0</v>
      </c>
      <c r="AY495" s="31">
        <f t="shared" si="291"/>
        <v>0</v>
      </c>
      <c r="AZ495" s="31">
        <f t="shared" si="292"/>
        <v>0</v>
      </c>
      <c r="BA495" s="31">
        <f t="shared" si="293"/>
        <v>0</v>
      </c>
      <c r="BB495" s="31">
        <f t="shared" si="294"/>
        <v>0</v>
      </c>
      <c r="BC495" s="31">
        <f t="shared" si="295"/>
        <v>0</v>
      </c>
      <c r="BD495" s="31">
        <f t="shared" si="296"/>
        <v>0</v>
      </c>
      <c r="BE495" s="31">
        <f t="shared" si="297"/>
        <v>0</v>
      </c>
      <c r="BF495" s="31">
        <f t="shared" si="298"/>
        <v>0</v>
      </c>
      <c r="BG495" s="29">
        <f t="shared" si="305"/>
        <v>0</v>
      </c>
      <c r="BH495" s="29">
        <f t="shared" si="305"/>
        <v>0</v>
      </c>
      <c r="BI495" s="29">
        <f t="shared" si="305"/>
        <v>0</v>
      </c>
      <c r="BJ495" s="29">
        <f t="shared" si="305"/>
        <v>0</v>
      </c>
    </row>
    <row r="496" spans="1:62">
      <c r="A496" s="25" t="s">
        <v>135</v>
      </c>
      <c r="B496" s="25" t="s">
        <v>91</v>
      </c>
      <c r="C496" s="25" t="s">
        <v>91</v>
      </c>
      <c r="D496" s="25" t="s">
        <v>157</v>
      </c>
      <c r="E496" s="25" t="s">
        <v>42</v>
      </c>
      <c r="F496" s="25" t="s">
        <v>46</v>
      </c>
      <c r="G496" s="25" t="s">
        <v>54</v>
      </c>
      <c r="H496" s="25" t="s">
        <v>54</v>
      </c>
      <c r="I496" s="25">
        <v>2022</v>
      </c>
      <c r="J496" s="102">
        <v>0.68266000000000004</v>
      </c>
      <c r="K496" s="102">
        <v>0</v>
      </c>
      <c r="L496" s="29">
        <v>0</v>
      </c>
      <c r="M496" s="29">
        <v>0</v>
      </c>
      <c r="N496" s="29">
        <v>0</v>
      </c>
      <c r="O496" s="29">
        <v>0</v>
      </c>
      <c r="P496" s="29">
        <v>0</v>
      </c>
      <c r="Q496" s="29">
        <v>0</v>
      </c>
      <c r="R496" s="29">
        <v>0</v>
      </c>
      <c r="S496" s="29">
        <v>0</v>
      </c>
      <c r="T496" s="29">
        <v>0</v>
      </c>
      <c r="U496" s="29">
        <v>13824.13</v>
      </c>
      <c r="V496" s="29">
        <v>15.93</v>
      </c>
      <c r="W496" s="29">
        <v>0.51</v>
      </c>
      <c r="X496" s="29">
        <f t="shared" si="272"/>
        <v>13840.57</v>
      </c>
      <c r="Y496" s="29">
        <f t="shared" si="299"/>
        <v>0</v>
      </c>
      <c r="Z496" s="29">
        <f t="shared" si="304"/>
        <v>13840.57</v>
      </c>
      <c r="AA496" s="29">
        <f t="shared" si="304"/>
        <v>0</v>
      </c>
      <c r="AB496" s="29">
        <f t="shared" si="304"/>
        <v>0</v>
      </c>
      <c r="AC496" s="31">
        <f t="shared" si="273"/>
        <v>0</v>
      </c>
      <c r="AD496" s="31">
        <f t="shared" si="274"/>
        <v>0</v>
      </c>
      <c r="AE496" s="31">
        <f t="shared" si="275"/>
        <v>0</v>
      </c>
      <c r="AF496" s="31">
        <f t="shared" si="276"/>
        <v>0</v>
      </c>
      <c r="AG496" s="31">
        <f t="shared" si="277"/>
        <v>0</v>
      </c>
      <c r="AH496" s="31">
        <f t="shared" si="278"/>
        <v>0</v>
      </c>
      <c r="AI496" s="31">
        <f t="shared" si="279"/>
        <v>0</v>
      </c>
      <c r="AJ496" s="31">
        <f t="shared" si="280"/>
        <v>0</v>
      </c>
      <c r="AK496" s="31">
        <f t="shared" si="281"/>
        <v>0</v>
      </c>
      <c r="AL496" s="31">
        <f t="shared" si="282"/>
        <v>9437.1805858000007</v>
      </c>
      <c r="AM496" s="31">
        <f t="shared" si="283"/>
        <v>10.8747738</v>
      </c>
      <c r="AN496" s="31">
        <f t="shared" si="284"/>
        <v>0.34815660000000004</v>
      </c>
      <c r="AO496" s="31">
        <f t="shared" si="285"/>
        <v>9448.4035162</v>
      </c>
      <c r="AP496" s="29">
        <f t="shared" si="306"/>
        <v>0</v>
      </c>
      <c r="AQ496" s="29">
        <f t="shared" si="306"/>
        <v>9448.4035162</v>
      </c>
      <c r="AR496" s="29">
        <f t="shared" si="306"/>
        <v>0</v>
      </c>
      <c r="AS496" s="29">
        <f t="shared" si="300"/>
        <v>0</v>
      </c>
      <c r="AT496" s="31">
        <f t="shared" si="286"/>
        <v>0</v>
      </c>
      <c r="AU496" s="31">
        <f t="shared" si="287"/>
        <v>0</v>
      </c>
      <c r="AV496" s="31">
        <f t="shared" si="288"/>
        <v>0</v>
      </c>
      <c r="AW496" s="31">
        <f t="shared" si="289"/>
        <v>0</v>
      </c>
      <c r="AX496" s="31">
        <f t="shared" si="290"/>
        <v>0</v>
      </c>
      <c r="AY496" s="31">
        <f t="shared" si="291"/>
        <v>0</v>
      </c>
      <c r="AZ496" s="31">
        <f t="shared" si="292"/>
        <v>0</v>
      </c>
      <c r="BA496" s="31">
        <f t="shared" si="293"/>
        <v>0</v>
      </c>
      <c r="BB496" s="31">
        <f t="shared" si="294"/>
        <v>0</v>
      </c>
      <c r="BC496" s="31">
        <f t="shared" si="295"/>
        <v>0</v>
      </c>
      <c r="BD496" s="31">
        <f t="shared" si="296"/>
        <v>0</v>
      </c>
      <c r="BE496" s="31">
        <f t="shared" si="297"/>
        <v>0</v>
      </c>
      <c r="BF496" s="31">
        <f t="shared" si="298"/>
        <v>0</v>
      </c>
      <c r="BG496" s="29">
        <f t="shared" si="305"/>
        <v>0</v>
      </c>
      <c r="BH496" s="29">
        <f t="shared" si="305"/>
        <v>0</v>
      </c>
      <c r="BI496" s="29">
        <f t="shared" si="305"/>
        <v>0</v>
      </c>
      <c r="BJ496" s="29">
        <f t="shared" si="305"/>
        <v>0</v>
      </c>
    </row>
    <row r="497" spans="1:62">
      <c r="A497" s="25" t="s">
        <v>135</v>
      </c>
      <c r="B497" s="25" t="s">
        <v>91</v>
      </c>
      <c r="C497" s="25" t="s">
        <v>91</v>
      </c>
      <c r="D497" s="25" t="s">
        <v>157</v>
      </c>
      <c r="E497" s="25" t="s">
        <v>42</v>
      </c>
      <c r="F497" s="25" t="s">
        <v>46</v>
      </c>
      <c r="G497" s="25" t="s">
        <v>55</v>
      </c>
      <c r="H497" s="25" t="s">
        <v>55</v>
      </c>
      <c r="I497" s="25">
        <v>2022</v>
      </c>
      <c r="J497" s="102">
        <v>0.65539999999999998</v>
      </c>
      <c r="K497" s="102">
        <v>0</v>
      </c>
      <c r="L497" s="29">
        <v>8683.23</v>
      </c>
      <c r="M497" s="29">
        <v>25859.91</v>
      </c>
      <c r="N497" s="29">
        <v>211</v>
      </c>
      <c r="O497" s="29">
        <v>3814.54</v>
      </c>
      <c r="P497" s="29">
        <v>1622.3</v>
      </c>
      <c r="Q497" s="29">
        <v>580393.62</v>
      </c>
      <c r="R497" s="29">
        <v>714768.13</v>
      </c>
      <c r="S497" s="29">
        <v>1837.17</v>
      </c>
      <c r="T497" s="29">
        <v>489.38</v>
      </c>
      <c r="U497" s="29">
        <v>1413378.6099999999</v>
      </c>
      <c r="V497" s="29">
        <v>4159.2299999999996</v>
      </c>
      <c r="W497" s="29">
        <v>3340.6599999999994</v>
      </c>
      <c r="X497" s="29">
        <f t="shared" si="272"/>
        <v>2758557.78</v>
      </c>
      <c r="Y497" s="29">
        <f t="shared" si="299"/>
        <v>0</v>
      </c>
      <c r="Z497" s="29">
        <f t="shared" si="304"/>
        <v>2758557.78</v>
      </c>
      <c r="AA497" s="29">
        <f t="shared" si="304"/>
        <v>0</v>
      </c>
      <c r="AB497" s="29">
        <f t="shared" si="304"/>
        <v>0</v>
      </c>
      <c r="AC497" s="31">
        <f t="shared" si="273"/>
        <v>5690.988942</v>
      </c>
      <c r="AD497" s="31">
        <f t="shared" si="274"/>
        <v>16948.585014</v>
      </c>
      <c r="AE497" s="31">
        <f t="shared" si="275"/>
        <v>138.2894</v>
      </c>
      <c r="AF497" s="31">
        <f t="shared" si="276"/>
        <v>2500.049516</v>
      </c>
      <c r="AG497" s="31">
        <f t="shared" si="277"/>
        <v>1063.25542</v>
      </c>
      <c r="AH497" s="31">
        <f t="shared" si="278"/>
        <v>380389.97854799998</v>
      </c>
      <c r="AI497" s="31">
        <f t="shared" si="279"/>
        <v>468459.03240199998</v>
      </c>
      <c r="AJ497" s="31">
        <f t="shared" si="280"/>
        <v>1204.081218</v>
      </c>
      <c r="AK497" s="31">
        <f t="shared" si="281"/>
        <v>320.73965199999998</v>
      </c>
      <c r="AL497" s="31">
        <f t="shared" si="282"/>
        <v>926328.34099399985</v>
      </c>
      <c r="AM497" s="31">
        <f t="shared" si="283"/>
        <v>2725.9593419999997</v>
      </c>
      <c r="AN497" s="31">
        <f t="shared" si="284"/>
        <v>2189.4685639999993</v>
      </c>
      <c r="AO497" s="31">
        <f t="shared" si="285"/>
        <v>1807958.7690119999</v>
      </c>
      <c r="AP497" s="29">
        <f t="shared" si="306"/>
        <v>0</v>
      </c>
      <c r="AQ497" s="29">
        <f t="shared" si="306"/>
        <v>1807958.7690119999</v>
      </c>
      <c r="AR497" s="29">
        <f t="shared" si="306"/>
        <v>0</v>
      </c>
      <c r="AS497" s="29">
        <f t="shared" si="300"/>
        <v>0</v>
      </c>
      <c r="AT497" s="31">
        <f t="shared" si="286"/>
        <v>0</v>
      </c>
      <c r="AU497" s="31">
        <f t="shared" si="287"/>
        <v>0</v>
      </c>
      <c r="AV497" s="31">
        <f t="shared" si="288"/>
        <v>0</v>
      </c>
      <c r="AW497" s="31">
        <f t="shared" si="289"/>
        <v>0</v>
      </c>
      <c r="AX497" s="31">
        <f t="shared" si="290"/>
        <v>0</v>
      </c>
      <c r="AY497" s="31">
        <f t="shared" si="291"/>
        <v>0</v>
      </c>
      <c r="AZ497" s="31">
        <f t="shared" si="292"/>
        <v>0</v>
      </c>
      <c r="BA497" s="31">
        <f t="shared" si="293"/>
        <v>0</v>
      </c>
      <c r="BB497" s="31">
        <f t="shared" si="294"/>
        <v>0</v>
      </c>
      <c r="BC497" s="31">
        <f t="shared" si="295"/>
        <v>0</v>
      </c>
      <c r="BD497" s="31">
        <f t="shared" si="296"/>
        <v>0</v>
      </c>
      <c r="BE497" s="31">
        <f t="shared" si="297"/>
        <v>0</v>
      </c>
      <c r="BF497" s="31">
        <f t="shared" si="298"/>
        <v>0</v>
      </c>
      <c r="BG497" s="29">
        <f t="shared" si="305"/>
        <v>0</v>
      </c>
      <c r="BH497" s="29">
        <f t="shared" si="305"/>
        <v>0</v>
      </c>
      <c r="BI497" s="29">
        <f t="shared" si="305"/>
        <v>0</v>
      </c>
      <c r="BJ497" s="29">
        <f t="shared" si="305"/>
        <v>0</v>
      </c>
    </row>
    <row r="498" spans="1:62">
      <c r="A498" s="25" t="s">
        <v>135</v>
      </c>
      <c r="B498" s="25" t="s">
        <v>128</v>
      </c>
      <c r="C498" s="25" t="s">
        <v>129</v>
      </c>
      <c r="D498" s="25" t="s">
        <v>130</v>
      </c>
      <c r="E498" s="25" t="s">
        <v>42</v>
      </c>
      <c r="F498" s="25" t="s">
        <v>46</v>
      </c>
      <c r="G498" s="25" t="s">
        <v>54</v>
      </c>
      <c r="H498" s="25" t="s">
        <v>54</v>
      </c>
      <c r="I498" s="25">
        <v>2022</v>
      </c>
      <c r="J498" s="102">
        <v>0.68266000000000004</v>
      </c>
      <c r="K498" s="102">
        <v>0</v>
      </c>
      <c r="L498" s="29">
        <v>0.01</v>
      </c>
      <c r="M498" s="29">
        <v>0</v>
      </c>
      <c r="N498" s="29">
        <v>0</v>
      </c>
      <c r="O498" s="29">
        <v>0</v>
      </c>
      <c r="P498" s="29">
        <v>0</v>
      </c>
      <c r="Q498" s="29">
        <v>0</v>
      </c>
      <c r="R498" s="29">
        <v>0</v>
      </c>
      <c r="S498" s="29">
        <v>0</v>
      </c>
      <c r="T498" s="29">
        <v>0</v>
      </c>
      <c r="U498" s="29">
        <v>0</v>
      </c>
      <c r="V498" s="29">
        <v>0</v>
      </c>
      <c r="W498" s="29">
        <v>0</v>
      </c>
      <c r="X498" s="29">
        <f t="shared" si="272"/>
        <v>0.01</v>
      </c>
      <c r="Y498" s="29">
        <f t="shared" si="299"/>
        <v>0</v>
      </c>
      <c r="Z498" s="29">
        <f t="shared" si="304"/>
        <v>0.01</v>
      </c>
      <c r="AA498" s="29">
        <f t="shared" si="304"/>
        <v>0</v>
      </c>
      <c r="AB498" s="29">
        <f t="shared" si="304"/>
        <v>0</v>
      </c>
      <c r="AC498" s="31">
        <f t="shared" si="273"/>
        <v>6.8266000000000004E-3</v>
      </c>
      <c r="AD498" s="31">
        <f t="shared" si="274"/>
        <v>0</v>
      </c>
      <c r="AE498" s="31">
        <f t="shared" si="275"/>
        <v>0</v>
      </c>
      <c r="AF498" s="31">
        <f t="shared" si="276"/>
        <v>0</v>
      </c>
      <c r="AG498" s="31">
        <f t="shared" si="277"/>
        <v>0</v>
      </c>
      <c r="AH498" s="31">
        <f t="shared" si="278"/>
        <v>0</v>
      </c>
      <c r="AI498" s="31">
        <f t="shared" si="279"/>
        <v>0</v>
      </c>
      <c r="AJ498" s="31">
        <f t="shared" si="280"/>
        <v>0</v>
      </c>
      <c r="AK498" s="31">
        <f t="shared" si="281"/>
        <v>0</v>
      </c>
      <c r="AL498" s="31">
        <f t="shared" si="282"/>
        <v>0</v>
      </c>
      <c r="AM498" s="31">
        <f t="shared" si="283"/>
        <v>0</v>
      </c>
      <c r="AN498" s="31">
        <f t="shared" si="284"/>
        <v>0</v>
      </c>
      <c r="AO498" s="31">
        <f t="shared" si="285"/>
        <v>6.8266000000000004E-3</v>
      </c>
      <c r="AP498" s="29">
        <f t="shared" si="306"/>
        <v>0</v>
      </c>
      <c r="AQ498" s="29">
        <f t="shared" si="306"/>
        <v>6.8266000000000004E-3</v>
      </c>
      <c r="AR498" s="29">
        <f t="shared" si="306"/>
        <v>0</v>
      </c>
      <c r="AS498" s="29">
        <f t="shared" si="300"/>
        <v>0</v>
      </c>
      <c r="AT498" s="31">
        <f t="shared" si="286"/>
        <v>0</v>
      </c>
      <c r="AU498" s="31">
        <f t="shared" si="287"/>
        <v>0</v>
      </c>
      <c r="AV498" s="31">
        <f t="shared" si="288"/>
        <v>0</v>
      </c>
      <c r="AW498" s="31">
        <f t="shared" si="289"/>
        <v>0</v>
      </c>
      <c r="AX498" s="31">
        <f t="shared" si="290"/>
        <v>0</v>
      </c>
      <c r="AY498" s="31">
        <f t="shared" si="291"/>
        <v>0</v>
      </c>
      <c r="AZ498" s="31">
        <f t="shared" si="292"/>
        <v>0</v>
      </c>
      <c r="BA498" s="31">
        <f t="shared" si="293"/>
        <v>0</v>
      </c>
      <c r="BB498" s="31">
        <f t="shared" si="294"/>
        <v>0</v>
      </c>
      <c r="BC498" s="31">
        <f t="shared" si="295"/>
        <v>0</v>
      </c>
      <c r="BD498" s="31">
        <f t="shared" si="296"/>
        <v>0</v>
      </c>
      <c r="BE498" s="31">
        <f t="shared" si="297"/>
        <v>0</v>
      </c>
      <c r="BF498" s="31">
        <f t="shared" si="298"/>
        <v>0</v>
      </c>
      <c r="BG498" s="29">
        <f t="shared" si="305"/>
        <v>0</v>
      </c>
      <c r="BH498" s="29">
        <f t="shared" si="305"/>
        <v>0</v>
      </c>
      <c r="BI498" s="29">
        <f t="shared" si="305"/>
        <v>0</v>
      </c>
      <c r="BJ498" s="29">
        <f t="shared" si="305"/>
        <v>0</v>
      </c>
    </row>
    <row r="499" spans="1:62">
      <c r="A499" s="25" t="s">
        <v>186</v>
      </c>
      <c r="B499" s="25" t="s">
        <v>95</v>
      </c>
      <c r="C499" s="25" t="s">
        <v>102</v>
      </c>
      <c r="D499" s="25" t="s">
        <v>205</v>
      </c>
      <c r="E499" s="25" t="s">
        <v>44</v>
      </c>
      <c r="F499" s="25" t="s">
        <v>45</v>
      </c>
      <c r="G499" s="25" t="s">
        <v>54</v>
      </c>
      <c r="H499" s="25" t="s">
        <v>54</v>
      </c>
      <c r="I499" s="25">
        <v>2022</v>
      </c>
      <c r="J499" s="102">
        <v>0.47784834680000005</v>
      </c>
      <c r="K499" s="102">
        <v>0.15089759249999998</v>
      </c>
      <c r="L499" s="29">
        <v>0</v>
      </c>
      <c r="M499" s="29">
        <v>0</v>
      </c>
      <c r="N499" s="29">
        <v>0</v>
      </c>
      <c r="O499" s="29">
        <v>0</v>
      </c>
      <c r="P499" s="29">
        <v>0</v>
      </c>
      <c r="Q499" s="29">
        <v>0</v>
      </c>
      <c r="R499" s="29">
        <v>0</v>
      </c>
      <c r="S499" s="29">
        <v>0</v>
      </c>
      <c r="T499" s="29">
        <v>0</v>
      </c>
      <c r="U499" s="29">
        <v>0</v>
      </c>
      <c r="V499" s="29">
        <v>3153.36</v>
      </c>
      <c r="W499" s="29">
        <v>0</v>
      </c>
      <c r="X499" s="29">
        <f t="shared" si="272"/>
        <v>3153.36</v>
      </c>
      <c r="Y499" s="29">
        <f t="shared" si="299"/>
        <v>0</v>
      </c>
      <c r="Z499" s="29">
        <f t="shared" si="304"/>
        <v>3153.36</v>
      </c>
      <c r="AA499" s="29">
        <f t="shared" si="304"/>
        <v>0</v>
      </c>
      <c r="AB499" s="29">
        <f t="shared" si="304"/>
        <v>0</v>
      </c>
      <c r="AC499" s="31">
        <f t="shared" si="273"/>
        <v>0</v>
      </c>
      <c r="AD499" s="31">
        <f t="shared" si="274"/>
        <v>0</v>
      </c>
      <c r="AE499" s="31">
        <f t="shared" si="275"/>
        <v>0</v>
      </c>
      <c r="AF499" s="31">
        <f t="shared" si="276"/>
        <v>0</v>
      </c>
      <c r="AG499" s="31">
        <f t="shared" si="277"/>
        <v>0</v>
      </c>
      <c r="AH499" s="31">
        <f t="shared" si="278"/>
        <v>0</v>
      </c>
      <c r="AI499" s="31">
        <f t="shared" si="279"/>
        <v>0</v>
      </c>
      <c r="AJ499" s="31">
        <f t="shared" si="280"/>
        <v>0</v>
      </c>
      <c r="AK499" s="31">
        <f t="shared" si="281"/>
        <v>0</v>
      </c>
      <c r="AL499" s="31">
        <f t="shared" si="282"/>
        <v>0</v>
      </c>
      <c r="AM499" s="31">
        <f t="shared" si="283"/>
        <v>1506.8278628652481</v>
      </c>
      <c r="AN499" s="31">
        <f t="shared" si="284"/>
        <v>0</v>
      </c>
      <c r="AO499" s="31">
        <f t="shared" si="285"/>
        <v>1506.8278628652481</v>
      </c>
      <c r="AP499" s="29">
        <f t="shared" si="306"/>
        <v>0</v>
      </c>
      <c r="AQ499" s="29">
        <f t="shared" si="306"/>
        <v>1506.8278628652481</v>
      </c>
      <c r="AR499" s="29">
        <f t="shared" si="306"/>
        <v>0</v>
      </c>
      <c r="AS499" s="29">
        <f t="shared" si="300"/>
        <v>0</v>
      </c>
      <c r="AT499" s="31">
        <f t="shared" si="286"/>
        <v>0</v>
      </c>
      <c r="AU499" s="31">
        <f t="shared" si="287"/>
        <v>0</v>
      </c>
      <c r="AV499" s="31">
        <f t="shared" si="288"/>
        <v>0</v>
      </c>
      <c r="AW499" s="31">
        <f t="shared" si="289"/>
        <v>0</v>
      </c>
      <c r="AX499" s="31">
        <f t="shared" si="290"/>
        <v>0</v>
      </c>
      <c r="AY499" s="31">
        <f t="shared" si="291"/>
        <v>0</v>
      </c>
      <c r="AZ499" s="31">
        <f t="shared" si="292"/>
        <v>0</v>
      </c>
      <c r="BA499" s="31">
        <f t="shared" si="293"/>
        <v>0</v>
      </c>
      <c r="BB499" s="31">
        <f t="shared" si="294"/>
        <v>0</v>
      </c>
      <c r="BC499" s="31">
        <f t="shared" si="295"/>
        <v>0</v>
      </c>
      <c r="BD499" s="31">
        <f t="shared" si="296"/>
        <v>475.83443228579995</v>
      </c>
      <c r="BE499" s="31">
        <f t="shared" si="297"/>
        <v>0</v>
      </c>
      <c r="BF499" s="31">
        <f t="shared" si="298"/>
        <v>475.83443228579995</v>
      </c>
      <c r="BG499" s="29">
        <f t="shared" si="305"/>
        <v>0</v>
      </c>
      <c r="BH499" s="29">
        <f t="shared" si="305"/>
        <v>475.83443228579995</v>
      </c>
      <c r="BI499" s="29">
        <f t="shared" si="305"/>
        <v>0</v>
      </c>
      <c r="BJ499" s="29">
        <f t="shared" si="305"/>
        <v>0</v>
      </c>
    </row>
    <row r="500" spans="1:62">
      <c r="A500" s="25" t="s">
        <v>186</v>
      </c>
      <c r="B500" s="25" t="s">
        <v>95</v>
      </c>
      <c r="C500" s="25" t="s">
        <v>102</v>
      </c>
      <c r="D500" s="25" t="s">
        <v>205</v>
      </c>
      <c r="E500" s="25" t="s">
        <v>42</v>
      </c>
      <c r="F500" s="25" t="s">
        <v>46</v>
      </c>
      <c r="G500" s="25" t="s">
        <v>54</v>
      </c>
      <c r="H500" s="25" t="s">
        <v>54</v>
      </c>
      <c r="I500" s="25">
        <v>2022</v>
      </c>
      <c r="J500" s="102">
        <v>0.68266000000000004</v>
      </c>
      <c r="K500" s="102">
        <v>0</v>
      </c>
      <c r="L500" s="29">
        <v>0</v>
      </c>
      <c r="M500" s="29">
        <v>0</v>
      </c>
      <c r="N500" s="29">
        <v>0</v>
      </c>
      <c r="O500" s="29">
        <v>0</v>
      </c>
      <c r="P500" s="29">
        <v>0</v>
      </c>
      <c r="Q500" s="29">
        <v>12684.99</v>
      </c>
      <c r="R500" s="29">
        <v>0</v>
      </c>
      <c r="S500" s="29">
        <v>2257.9499999999998</v>
      </c>
      <c r="T500" s="29">
        <v>0</v>
      </c>
      <c r="U500" s="29">
        <v>0</v>
      </c>
      <c r="V500" s="29">
        <v>0</v>
      </c>
      <c r="W500" s="29">
        <v>0</v>
      </c>
      <c r="X500" s="29">
        <f t="shared" si="272"/>
        <v>14942.939999999999</v>
      </c>
      <c r="Y500" s="29">
        <f t="shared" si="299"/>
        <v>0</v>
      </c>
      <c r="Z500" s="29">
        <f t="shared" si="304"/>
        <v>14942.939999999999</v>
      </c>
      <c r="AA500" s="29">
        <f t="shared" si="304"/>
        <v>0</v>
      </c>
      <c r="AB500" s="29">
        <f t="shared" si="304"/>
        <v>0</v>
      </c>
      <c r="AC500" s="31">
        <f t="shared" si="273"/>
        <v>0</v>
      </c>
      <c r="AD500" s="31">
        <f t="shared" si="274"/>
        <v>0</v>
      </c>
      <c r="AE500" s="31">
        <f t="shared" si="275"/>
        <v>0</v>
      </c>
      <c r="AF500" s="31">
        <f t="shared" si="276"/>
        <v>0</v>
      </c>
      <c r="AG500" s="31">
        <f t="shared" si="277"/>
        <v>0</v>
      </c>
      <c r="AH500" s="31">
        <f t="shared" si="278"/>
        <v>8659.5352734000007</v>
      </c>
      <c r="AI500" s="31">
        <f t="shared" si="279"/>
        <v>0</v>
      </c>
      <c r="AJ500" s="31">
        <f t="shared" si="280"/>
        <v>1541.412147</v>
      </c>
      <c r="AK500" s="31">
        <f t="shared" si="281"/>
        <v>0</v>
      </c>
      <c r="AL500" s="31">
        <f t="shared" si="282"/>
        <v>0</v>
      </c>
      <c r="AM500" s="31">
        <f t="shared" si="283"/>
        <v>0</v>
      </c>
      <c r="AN500" s="31">
        <f t="shared" si="284"/>
        <v>0</v>
      </c>
      <c r="AO500" s="31">
        <f t="shared" si="285"/>
        <v>10200.9474204</v>
      </c>
      <c r="AP500" s="29">
        <f t="shared" si="306"/>
        <v>0</v>
      </c>
      <c r="AQ500" s="29">
        <f t="shared" si="306"/>
        <v>10200.9474204</v>
      </c>
      <c r="AR500" s="29">
        <f t="shared" si="306"/>
        <v>0</v>
      </c>
      <c r="AS500" s="29">
        <f t="shared" si="300"/>
        <v>0</v>
      </c>
      <c r="AT500" s="31">
        <f t="shared" si="286"/>
        <v>0</v>
      </c>
      <c r="AU500" s="31">
        <f t="shared" si="287"/>
        <v>0</v>
      </c>
      <c r="AV500" s="31">
        <f t="shared" si="288"/>
        <v>0</v>
      </c>
      <c r="AW500" s="31">
        <f t="shared" si="289"/>
        <v>0</v>
      </c>
      <c r="AX500" s="31">
        <f t="shared" si="290"/>
        <v>0</v>
      </c>
      <c r="AY500" s="31">
        <f t="shared" si="291"/>
        <v>0</v>
      </c>
      <c r="AZ500" s="31">
        <f t="shared" si="292"/>
        <v>0</v>
      </c>
      <c r="BA500" s="31">
        <f t="shared" si="293"/>
        <v>0</v>
      </c>
      <c r="BB500" s="31">
        <f t="shared" si="294"/>
        <v>0</v>
      </c>
      <c r="BC500" s="31">
        <f t="shared" si="295"/>
        <v>0</v>
      </c>
      <c r="BD500" s="31">
        <f t="shared" si="296"/>
        <v>0</v>
      </c>
      <c r="BE500" s="31">
        <f t="shared" si="297"/>
        <v>0</v>
      </c>
      <c r="BF500" s="31">
        <f t="shared" si="298"/>
        <v>0</v>
      </c>
      <c r="BG500" s="29">
        <f t="shared" si="305"/>
        <v>0</v>
      </c>
      <c r="BH500" s="29">
        <f t="shared" si="305"/>
        <v>0</v>
      </c>
      <c r="BI500" s="29">
        <f t="shared" si="305"/>
        <v>0</v>
      </c>
      <c r="BJ500" s="29">
        <f t="shared" si="305"/>
        <v>0</v>
      </c>
    </row>
    <row r="501" spans="1:62">
      <c r="A501" s="25" t="s">
        <v>186</v>
      </c>
      <c r="B501" s="25" t="s">
        <v>95</v>
      </c>
      <c r="C501" s="25" t="s">
        <v>102</v>
      </c>
      <c r="D501" s="25" t="s">
        <v>205</v>
      </c>
      <c r="E501" s="25" t="s">
        <v>42</v>
      </c>
      <c r="F501" s="25" t="s">
        <v>46</v>
      </c>
      <c r="G501" s="25" t="s">
        <v>133</v>
      </c>
      <c r="H501" s="25" t="s">
        <v>133</v>
      </c>
      <c r="I501" s="25">
        <v>2022</v>
      </c>
      <c r="J501" s="102">
        <v>0.68266000000000004</v>
      </c>
      <c r="K501" s="102">
        <v>0</v>
      </c>
      <c r="L501" s="29">
        <v>0</v>
      </c>
      <c r="M501" s="29">
        <v>0</v>
      </c>
      <c r="N501" s="29">
        <v>0</v>
      </c>
      <c r="O501" s="29">
        <v>0</v>
      </c>
      <c r="P501" s="29">
        <v>0</v>
      </c>
      <c r="Q501" s="29">
        <v>0</v>
      </c>
      <c r="R501" s="29">
        <v>0</v>
      </c>
      <c r="S501" s="29">
        <v>0</v>
      </c>
      <c r="T501" s="29">
        <v>0</v>
      </c>
      <c r="U501" s="29">
        <v>0</v>
      </c>
      <c r="V501" s="29">
        <v>0</v>
      </c>
      <c r="W501" s="29">
        <v>49265.21</v>
      </c>
      <c r="X501" s="29">
        <f t="shared" si="272"/>
        <v>49265.21</v>
      </c>
      <c r="Y501" s="29">
        <f t="shared" si="299"/>
        <v>0</v>
      </c>
      <c r="Z501" s="29">
        <f t="shared" si="304"/>
        <v>49265.21</v>
      </c>
      <c r="AA501" s="29">
        <f t="shared" si="304"/>
        <v>0</v>
      </c>
      <c r="AB501" s="29">
        <f t="shared" si="304"/>
        <v>0</v>
      </c>
      <c r="AC501" s="31">
        <f t="shared" si="273"/>
        <v>0</v>
      </c>
      <c r="AD501" s="31">
        <f t="shared" si="274"/>
        <v>0</v>
      </c>
      <c r="AE501" s="31">
        <f t="shared" si="275"/>
        <v>0</v>
      </c>
      <c r="AF501" s="31">
        <f t="shared" si="276"/>
        <v>0</v>
      </c>
      <c r="AG501" s="31">
        <f t="shared" si="277"/>
        <v>0</v>
      </c>
      <c r="AH501" s="31">
        <f t="shared" si="278"/>
        <v>0</v>
      </c>
      <c r="AI501" s="31">
        <f t="shared" si="279"/>
        <v>0</v>
      </c>
      <c r="AJ501" s="31">
        <f t="shared" si="280"/>
        <v>0</v>
      </c>
      <c r="AK501" s="31">
        <f t="shared" si="281"/>
        <v>0</v>
      </c>
      <c r="AL501" s="31">
        <f t="shared" si="282"/>
        <v>0</v>
      </c>
      <c r="AM501" s="31">
        <f t="shared" si="283"/>
        <v>0</v>
      </c>
      <c r="AN501" s="31">
        <f t="shared" si="284"/>
        <v>33631.388258600004</v>
      </c>
      <c r="AO501" s="31">
        <f t="shared" si="285"/>
        <v>33631.388258600004</v>
      </c>
      <c r="AP501" s="29">
        <f t="shared" si="306"/>
        <v>0</v>
      </c>
      <c r="AQ501" s="29">
        <f t="shared" si="306"/>
        <v>33631.388258600004</v>
      </c>
      <c r="AR501" s="29">
        <f t="shared" si="306"/>
        <v>0</v>
      </c>
      <c r="AS501" s="29">
        <f t="shared" si="300"/>
        <v>0</v>
      </c>
      <c r="AT501" s="31">
        <f t="shared" si="286"/>
        <v>0</v>
      </c>
      <c r="AU501" s="31">
        <f t="shared" si="287"/>
        <v>0</v>
      </c>
      <c r="AV501" s="31">
        <f t="shared" si="288"/>
        <v>0</v>
      </c>
      <c r="AW501" s="31">
        <f t="shared" si="289"/>
        <v>0</v>
      </c>
      <c r="AX501" s="31">
        <f t="shared" si="290"/>
        <v>0</v>
      </c>
      <c r="AY501" s="31">
        <f t="shared" si="291"/>
        <v>0</v>
      </c>
      <c r="AZ501" s="31">
        <f t="shared" si="292"/>
        <v>0</v>
      </c>
      <c r="BA501" s="31">
        <f t="shared" si="293"/>
        <v>0</v>
      </c>
      <c r="BB501" s="31">
        <f t="shared" si="294"/>
        <v>0</v>
      </c>
      <c r="BC501" s="31">
        <f t="shared" si="295"/>
        <v>0</v>
      </c>
      <c r="BD501" s="31">
        <f t="shared" si="296"/>
        <v>0</v>
      </c>
      <c r="BE501" s="31">
        <f t="shared" si="297"/>
        <v>0</v>
      </c>
      <c r="BF501" s="31">
        <f t="shared" si="298"/>
        <v>0</v>
      </c>
      <c r="BG501" s="29">
        <f t="shared" si="305"/>
        <v>0</v>
      </c>
      <c r="BH501" s="29">
        <f t="shared" si="305"/>
        <v>0</v>
      </c>
      <c r="BI501" s="29">
        <f t="shared" si="305"/>
        <v>0</v>
      </c>
      <c r="BJ501" s="29">
        <f t="shared" si="305"/>
        <v>0</v>
      </c>
    </row>
    <row r="502" spans="1:62">
      <c r="A502" s="25" t="s">
        <v>186</v>
      </c>
      <c r="B502" s="25" t="s">
        <v>95</v>
      </c>
      <c r="C502" s="25" t="s">
        <v>102</v>
      </c>
      <c r="D502" s="25" t="s">
        <v>205</v>
      </c>
      <c r="E502" s="25" t="s">
        <v>42</v>
      </c>
      <c r="F502" s="25" t="s">
        <v>46</v>
      </c>
      <c r="G502" s="25" t="s">
        <v>55</v>
      </c>
      <c r="H502" s="25" t="s">
        <v>55</v>
      </c>
      <c r="I502" s="25">
        <v>2022</v>
      </c>
      <c r="J502" s="102">
        <v>0.65539999999999998</v>
      </c>
      <c r="K502" s="102">
        <v>0</v>
      </c>
      <c r="L502" s="29">
        <v>41663.050000000003</v>
      </c>
      <c r="M502" s="29">
        <v>42214.82</v>
      </c>
      <c r="N502" s="29">
        <v>1846.39</v>
      </c>
      <c r="O502" s="29">
        <v>0</v>
      </c>
      <c r="P502" s="29">
        <v>0</v>
      </c>
      <c r="Q502" s="29">
        <v>0</v>
      </c>
      <c r="R502" s="29">
        <v>0</v>
      </c>
      <c r="S502" s="29">
        <v>0</v>
      </c>
      <c r="T502" s="29">
        <v>0</v>
      </c>
      <c r="U502" s="29">
        <v>0</v>
      </c>
      <c r="V502" s="29">
        <v>0</v>
      </c>
      <c r="W502" s="29">
        <v>0</v>
      </c>
      <c r="X502" s="29">
        <f t="shared" si="272"/>
        <v>85724.26</v>
      </c>
      <c r="Y502" s="29">
        <f t="shared" si="299"/>
        <v>0</v>
      </c>
      <c r="Z502" s="29">
        <f t="shared" si="304"/>
        <v>85724.26</v>
      </c>
      <c r="AA502" s="29">
        <f t="shared" si="304"/>
        <v>0</v>
      </c>
      <c r="AB502" s="29">
        <f t="shared" si="304"/>
        <v>0</v>
      </c>
      <c r="AC502" s="31">
        <f t="shared" si="273"/>
        <v>27305.96297</v>
      </c>
      <c r="AD502" s="31">
        <f t="shared" si="274"/>
        <v>27667.593027999999</v>
      </c>
      <c r="AE502" s="31">
        <f t="shared" si="275"/>
        <v>1210.124006</v>
      </c>
      <c r="AF502" s="31">
        <f t="shared" si="276"/>
        <v>0</v>
      </c>
      <c r="AG502" s="31">
        <f t="shared" si="277"/>
        <v>0</v>
      </c>
      <c r="AH502" s="31">
        <f t="shared" si="278"/>
        <v>0</v>
      </c>
      <c r="AI502" s="31">
        <f t="shared" si="279"/>
        <v>0</v>
      </c>
      <c r="AJ502" s="31">
        <f t="shared" si="280"/>
        <v>0</v>
      </c>
      <c r="AK502" s="31">
        <f t="shared" si="281"/>
        <v>0</v>
      </c>
      <c r="AL502" s="31">
        <f t="shared" si="282"/>
        <v>0</v>
      </c>
      <c r="AM502" s="31">
        <f t="shared" si="283"/>
        <v>0</v>
      </c>
      <c r="AN502" s="31">
        <f t="shared" si="284"/>
        <v>0</v>
      </c>
      <c r="AO502" s="31">
        <f t="shared" si="285"/>
        <v>56183.680003999994</v>
      </c>
      <c r="AP502" s="29">
        <f t="shared" si="306"/>
        <v>0</v>
      </c>
      <c r="AQ502" s="29">
        <f t="shared" si="306"/>
        <v>56183.680003999994</v>
      </c>
      <c r="AR502" s="29">
        <f t="shared" si="306"/>
        <v>0</v>
      </c>
      <c r="AS502" s="29">
        <f t="shared" si="300"/>
        <v>0</v>
      </c>
      <c r="AT502" s="31">
        <f t="shared" si="286"/>
        <v>0</v>
      </c>
      <c r="AU502" s="31">
        <f t="shared" si="287"/>
        <v>0</v>
      </c>
      <c r="AV502" s="31">
        <f t="shared" si="288"/>
        <v>0</v>
      </c>
      <c r="AW502" s="31">
        <f t="shared" si="289"/>
        <v>0</v>
      </c>
      <c r="AX502" s="31">
        <f t="shared" si="290"/>
        <v>0</v>
      </c>
      <c r="AY502" s="31">
        <f t="shared" si="291"/>
        <v>0</v>
      </c>
      <c r="AZ502" s="31">
        <f t="shared" si="292"/>
        <v>0</v>
      </c>
      <c r="BA502" s="31">
        <f t="shared" si="293"/>
        <v>0</v>
      </c>
      <c r="BB502" s="31">
        <f t="shared" si="294"/>
        <v>0</v>
      </c>
      <c r="BC502" s="31">
        <f t="shared" si="295"/>
        <v>0</v>
      </c>
      <c r="BD502" s="31">
        <f t="shared" si="296"/>
        <v>0</v>
      </c>
      <c r="BE502" s="31">
        <f t="shared" si="297"/>
        <v>0</v>
      </c>
      <c r="BF502" s="31">
        <f t="shared" si="298"/>
        <v>0</v>
      </c>
      <c r="BG502" s="29">
        <f t="shared" si="305"/>
        <v>0</v>
      </c>
      <c r="BH502" s="29">
        <f t="shared" si="305"/>
        <v>0</v>
      </c>
      <c r="BI502" s="29">
        <f t="shared" si="305"/>
        <v>0</v>
      </c>
      <c r="BJ502" s="29">
        <f t="shared" si="305"/>
        <v>0</v>
      </c>
    </row>
    <row r="503" spans="1:62">
      <c r="A503" s="25" t="s">
        <v>186</v>
      </c>
      <c r="B503" s="25" t="s">
        <v>95</v>
      </c>
      <c r="C503" s="25" t="s">
        <v>102</v>
      </c>
      <c r="D503" s="25" t="s">
        <v>205</v>
      </c>
      <c r="E503" s="25" t="s">
        <v>42</v>
      </c>
      <c r="F503" s="25" t="s">
        <v>46</v>
      </c>
      <c r="G503" s="25" t="s">
        <v>59</v>
      </c>
      <c r="H503" s="25" t="s">
        <v>59</v>
      </c>
      <c r="I503" s="25">
        <v>2022</v>
      </c>
      <c r="J503" s="102">
        <v>0.65539999999999998</v>
      </c>
      <c r="K503" s="102">
        <v>0</v>
      </c>
      <c r="L503" s="29">
        <v>54016.56</v>
      </c>
      <c r="M503" s="29">
        <v>52547.48</v>
      </c>
      <c r="N503" s="29">
        <v>65760.210000000006</v>
      </c>
      <c r="O503" s="29">
        <v>272832.45</v>
      </c>
      <c r="P503" s="29">
        <v>169382.31</v>
      </c>
      <c r="Q503" s="29">
        <v>17960.61</v>
      </c>
      <c r="R503" s="29">
        <v>-83847.23000000001</v>
      </c>
      <c r="S503" s="29">
        <v>-48021.259999999995</v>
      </c>
      <c r="T503" s="29">
        <v>138200.38</v>
      </c>
      <c r="U503" s="29">
        <v>176079.72</v>
      </c>
      <c r="V503" s="29">
        <v>315795.53999999998</v>
      </c>
      <c r="W503" s="29">
        <v>1378430.45</v>
      </c>
      <c r="X503" s="29">
        <f t="shared" si="272"/>
        <v>2509137.2199999997</v>
      </c>
      <c r="Y503" s="29">
        <f t="shared" si="299"/>
        <v>0</v>
      </c>
      <c r="Z503" s="29">
        <f t="shared" si="304"/>
        <v>2509137.2199999997</v>
      </c>
      <c r="AA503" s="29">
        <f t="shared" si="304"/>
        <v>0</v>
      </c>
      <c r="AB503" s="29">
        <f t="shared" si="304"/>
        <v>0</v>
      </c>
      <c r="AC503" s="31">
        <f t="shared" si="273"/>
        <v>35402.453423999999</v>
      </c>
      <c r="AD503" s="31">
        <f t="shared" si="274"/>
        <v>34439.618392000004</v>
      </c>
      <c r="AE503" s="31">
        <f t="shared" si="275"/>
        <v>43099.241634000005</v>
      </c>
      <c r="AF503" s="31">
        <f t="shared" si="276"/>
        <v>178814.38773000002</v>
      </c>
      <c r="AG503" s="31">
        <f t="shared" si="277"/>
        <v>111013.16597399999</v>
      </c>
      <c r="AH503" s="31">
        <f t="shared" si="278"/>
        <v>11771.383793999999</v>
      </c>
      <c r="AI503" s="31">
        <f t="shared" si="279"/>
        <v>-54953.474542000004</v>
      </c>
      <c r="AJ503" s="31">
        <f t="shared" si="280"/>
        <v>-31473.133803999997</v>
      </c>
      <c r="AK503" s="31">
        <f t="shared" si="281"/>
        <v>90576.529051999998</v>
      </c>
      <c r="AL503" s="31">
        <f t="shared" si="282"/>
        <v>115402.64848799999</v>
      </c>
      <c r="AM503" s="31">
        <f t="shared" si="283"/>
        <v>206972.39691599997</v>
      </c>
      <c r="AN503" s="31">
        <f t="shared" si="284"/>
        <v>903423.31692999997</v>
      </c>
      <c r="AO503" s="31">
        <f t="shared" si="285"/>
        <v>1644488.5339879999</v>
      </c>
      <c r="AP503" s="29">
        <f t="shared" si="306"/>
        <v>0</v>
      </c>
      <c r="AQ503" s="29">
        <f t="shared" si="306"/>
        <v>1644488.5339879999</v>
      </c>
      <c r="AR503" s="29">
        <f t="shared" si="306"/>
        <v>0</v>
      </c>
      <c r="AS503" s="29">
        <f t="shared" si="300"/>
        <v>0</v>
      </c>
      <c r="AT503" s="31">
        <f t="shared" si="286"/>
        <v>0</v>
      </c>
      <c r="AU503" s="31">
        <f t="shared" si="287"/>
        <v>0</v>
      </c>
      <c r="AV503" s="31">
        <f t="shared" si="288"/>
        <v>0</v>
      </c>
      <c r="AW503" s="31">
        <f t="shared" si="289"/>
        <v>0</v>
      </c>
      <c r="AX503" s="31">
        <f t="shared" si="290"/>
        <v>0</v>
      </c>
      <c r="AY503" s="31">
        <f t="shared" si="291"/>
        <v>0</v>
      </c>
      <c r="AZ503" s="31">
        <f t="shared" si="292"/>
        <v>0</v>
      </c>
      <c r="BA503" s="31">
        <f t="shared" si="293"/>
        <v>0</v>
      </c>
      <c r="BB503" s="31">
        <f t="shared" si="294"/>
        <v>0</v>
      </c>
      <c r="BC503" s="31">
        <f t="shared" si="295"/>
        <v>0</v>
      </c>
      <c r="BD503" s="31">
        <f t="shared" si="296"/>
        <v>0</v>
      </c>
      <c r="BE503" s="31">
        <f t="shared" si="297"/>
        <v>0</v>
      </c>
      <c r="BF503" s="31">
        <f t="shared" si="298"/>
        <v>0</v>
      </c>
      <c r="BG503" s="29">
        <f t="shared" si="305"/>
        <v>0</v>
      </c>
      <c r="BH503" s="29">
        <f t="shared" si="305"/>
        <v>0</v>
      </c>
      <c r="BI503" s="29">
        <f t="shared" si="305"/>
        <v>0</v>
      </c>
      <c r="BJ503" s="29">
        <f t="shared" si="305"/>
        <v>0</v>
      </c>
    </row>
    <row r="504" spans="1:62">
      <c r="A504" s="25" t="s">
        <v>186</v>
      </c>
      <c r="B504" s="25" t="s">
        <v>91</v>
      </c>
      <c r="C504" s="25" t="s">
        <v>91</v>
      </c>
      <c r="D504" s="25" t="s">
        <v>292</v>
      </c>
      <c r="E504" s="25" t="s">
        <v>47</v>
      </c>
      <c r="F504" s="25" t="s">
        <v>49</v>
      </c>
      <c r="G504" s="25" t="s">
        <v>62</v>
      </c>
      <c r="H504" s="25" t="s">
        <v>62</v>
      </c>
      <c r="I504" s="25">
        <v>2022</v>
      </c>
      <c r="J504" s="102">
        <v>0</v>
      </c>
      <c r="K504" s="102">
        <v>0</v>
      </c>
      <c r="L504" s="29">
        <v>2245.35</v>
      </c>
      <c r="M504" s="29">
        <v>0</v>
      </c>
      <c r="N504" s="29">
        <v>0</v>
      </c>
      <c r="O504" s="29">
        <v>0</v>
      </c>
      <c r="P504" s="29">
        <v>0</v>
      </c>
      <c r="Q504" s="29">
        <v>201.97</v>
      </c>
      <c r="R504" s="29">
        <v>3827.74</v>
      </c>
      <c r="S504" s="29">
        <v>0</v>
      </c>
      <c r="T504" s="29">
        <v>0</v>
      </c>
      <c r="U504" s="29">
        <v>0</v>
      </c>
      <c r="V504" s="29">
        <v>103.85</v>
      </c>
      <c r="W504" s="29">
        <v>270.33</v>
      </c>
      <c r="X504" s="29">
        <f t="shared" si="272"/>
        <v>6649.24</v>
      </c>
      <c r="Y504" s="29">
        <f t="shared" si="299"/>
        <v>0</v>
      </c>
      <c r="Z504" s="29">
        <f t="shared" si="304"/>
        <v>6649.24</v>
      </c>
      <c r="AA504" s="29">
        <f t="shared" si="304"/>
        <v>0</v>
      </c>
      <c r="AB504" s="29">
        <f t="shared" si="304"/>
        <v>0</v>
      </c>
      <c r="AC504" s="31">
        <f t="shared" si="273"/>
        <v>0</v>
      </c>
      <c r="AD504" s="31">
        <f t="shared" si="274"/>
        <v>0</v>
      </c>
      <c r="AE504" s="31">
        <f t="shared" si="275"/>
        <v>0</v>
      </c>
      <c r="AF504" s="31">
        <f t="shared" si="276"/>
        <v>0</v>
      </c>
      <c r="AG504" s="31">
        <f t="shared" si="277"/>
        <v>0</v>
      </c>
      <c r="AH504" s="31">
        <f t="shared" si="278"/>
        <v>0</v>
      </c>
      <c r="AI504" s="31">
        <f t="shared" si="279"/>
        <v>0</v>
      </c>
      <c r="AJ504" s="31">
        <f t="shared" si="280"/>
        <v>0</v>
      </c>
      <c r="AK504" s="31">
        <f t="shared" si="281"/>
        <v>0</v>
      </c>
      <c r="AL504" s="31">
        <f t="shared" si="282"/>
        <v>0</v>
      </c>
      <c r="AM504" s="31">
        <f t="shared" si="283"/>
        <v>0</v>
      </c>
      <c r="AN504" s="31">
        <f t="shared" si="284"/>
        <v>0</v>
      </c>
      <c r="AO504" s="31">
        <f t="shared" si="285"/>
        <v>0</v>
      </c>
      <c r="AP504" s="29">
        <f t="shared" si="306"/>
        <v>0</v>
      </c>
      <c r="AQ504" s="29">
        <f t="shared" si="306"/>
        <v>0</v>
      </c>
      <c r="AR504" s="29">
        <f t="shared" si="306"/>
        <v>0</v>
      </c>
      <c r="AS504" s="29">
        <f t="shared" si="300"/>
        <v>0</v>
      </c>
      <c r="AT504" s="31">
        <f t="shared" si="286"/>
        <v>0</v>
      </c>
      <c r="AU504" s="31">
        <f t="shared" si="287"/>
        <v>0</v>
      </c>
      <c r="AV504" s="31">
        <f t="shared" si="288"/>
        <v>0</v>
      </c>
      <c r="AW504" s="31">
        <f t="shared" si="289"/>
        <v>0</v>
      </c>
      <c r="AX504" s="31">
        <f t="shared" si="290"/>
        <v>0</v>
      </c>
      <c r="AY504" s="31">
        <f t="shared" si="291"/>
        <v>0</v>
      </c>
      <c r="AZ504" s="31">
        <f t="shared" si="292"/>
        <v>0</v>
      </c>
      <c r="BA504" s="31">
        <f t="shared" si="293"/>
        <v>0</v>
      </c>
      <c r="BB504" s="31">
        <f t="shared" si="294"/>
        <v>0</v>
      </c>
      <c r="BC504" s="31">
        <f t="shared" si="295"/>
        <v>0</v>
      </c>
      <c r="BD504" s="31">
        <f t="shared" si="296"/>
        <v>0</v>
      </c>
      <c r="BE504" s="31">
        <f t="shared" si="297"/>
        <v>0</v>
      </c>
      <c r="BF504" s="31">
        <f t="shared" si="298"/>
        <v>0</v>
      </c>
      <c r="BG504" s="29">
        <f t="shared" si="305"/>
        <v>0</v>
      </c>
      <c r="BH504" s="29">
        <f t="shared" si="305"/>
        <v>0</v>
      </c>
      <c r="BI504" s="29">
        <f t="shared" si="305"/>
        <v>0</v>
      </c>
      <c r="BJ504" s="29">
        <f t="shared" si="305"/>
        <v>0</v>
      </c>
    </row>
    <row r="505" spans="1:62">
      <c r="A505" s="25" t="s">
        <v>186</v>
      </c>
      <c r="B505" s="25" t="s">
        <v>91</v>
      </c>
      <c r="C505" s="25" t="s">
        <v>91</v>
      </c>
      <c r="D505" s="25" t="s">
        <v>292</v>
      </c>
      <c r="E505" s="25" t="s">
        <v>47</v>
      </c>
      <c r="F505" s="25" t="s">
        <v>43</v>
      </c>
      <c r="G505" s="25" t="s">
        <v>62</v>
      </c>
      <c r="H505" s="25" t="s">
        <v>62</v>
      </c>
      <c r="I505" s="25">
        <v>2022</v>
      </c>
      <c r="J505" s="102">
        <v>0</v>
      </c>
      <c r="K505" s="102">
        <v>1</v>
      </c>
      <c r="L505" s="29">
        <v>1774.89</v>
      </c>
      <c r="M505" s="29">
        <v>0</v>
      </c>
      <c r="N505" s="29">
        <v>0</v>
      </c>
      <c r="O505" s="29">
        <v>65.790000000000006</v>
      </c>
      <c r="P505" s="29">
        <v>940.02</v>
      </c>
      <c r="Q505" s="29">
        <v>670.9</v>
      </c>
      <c r="R505" s="29">
        <v>919.08</v>
      </c>
      <c r="S505" s="29">
        <v>3473.75</v>
      </c>
      <c r="T505" s="29">
        <v>557.44000000000005</v>
      </c>
      <c r="U505" s="29">
        <v>4905.97</v>
      </c>
      <c r="V505" s="29">
        <v>2050</v>
      </c>
      <c r="W505" s="29">
        <v>4929.88</v>
      </c>
      <c r="X505" s="29">
        <f t="shared" si="272"/>
        <v>20287.72</v>
      </c>
      <c r="Y505" s="29">
        <f t="shared" si="299"/>
        <v>0</v>
      </c>
      <c r="Z505" s="29">
        <f t="shared" si="304"/>
        <v>20287.72</v>
      </c>
      <c r="AA505" s="29">
        <f t="shared" si="304"/>
        <v>0</v>
      </c>
      <c r="AB505" s="29">
        <f t="shared" si="304"/>
        <v>0</v>
      </c>
      <c r="AC505" s="31">
        <f t="shared" si="273"/>
        <v>0</v>
      </c>
      <c r="AD505" s="31">
        <f t="shared" si="274"/>
        <v>0</v>
      </c>
      <c r="AE505" s="31">
        <f t="shared" si="275"/>
        <v>0</v>
      </c>
      <c r="AF505" s="31">
        <f t="shared" si="276"/>
        <v>0</v>
      </c>
      <c r="AG505" s="31">
        <f t="shared" si="277"/>
        <v>0</v>
      </c>
      <c r="AH505" s="31">
        <f t="shared" si="278"/>
        <v>0</v>
      </c>
      <c r="AI505" s="31">
        <f t="shared" si="279"/>
        <v>0</v>
      </c>
      <c r="AJ505" s="31">
        <f t="shared" si="280"/>
        <v>0</v>
      </c>
      <c r="AK505" s="31">
        <f t="shared" si="281"/>
        <v>0</v>
      </c>
      <c r="AL505" s="31">
        <f t="shared" si="282"/>
        <v>0</v>
      </c>
      <c r="AM505" s="31">
        <f t="shared" si="283"/>
        <v>0</v>
      </c>
      <c r="AN505" s="31">
        <f t="shared" si="284"/>
        <v>0</v>
      </c>
      <c r="AO505" s="31">
        <f t="shared" si="285"/>
        <v>0</v>
      </c>
      <c r="AP505" s="29">
        <f t="shared" si="306"/>
        <v>0</v>
      </c>
      <c r="AQ505" s="29">
        <f t="shared" si="306"/>
        <v>0</v>
      </c>
      <c r="AR505" s="29">
        <f t="shared" si="306"/>
        <v>0</v>
      </c>
      <c r="AS505" s="29">
        <f t="shared" si="300"/>
        <v>0</v>
      </c>
      <c r="AT505" s="31">
        <f t="shared" si="286"/>
        <v>1774.89</v>
      </c>
      <c r="AU505" s="31">
        <f t="shared" si="287"/>
        <v>0</v>
      </c>
      <c r="AV505" s="31">
        <f t="shared" si="288"/>
        <v>0</v>
      </c>
      <c r="AW505" s="31">
        <f t="shared" si="289"/>
        <v>65.790000000000006</v>
      </c>
      <c r="AX505" s="31">
        <f t="shared" si="290"/>
        <v>940.02</v>
      </c>
      <c r="AY505" s="31">
        <f t="shared" si="291"/>
        <v>670.9</v>
      </c>
      <c r="AZ505" s="31">
        <f t="shared" si="292"/>
        <v>919.08</v>
      </c>
      <c r="BA505" s="31">
        <f t="shared" si="293"/>
        <v>3473.75</v>
      </c>
      <c r="BB505" s="31">
        <f t="shared" si="294"/>
        <v>557.44000000000005</v>
      </c>
      <c r="BC505" s="31">
        <f t="shared" si="295"/>
        <v>4905.97</v>
      </c>
      <c r="BD505" s="31">
        <f t="shared" si="296"/>
        <v>2050</v>
      </c>
      <c r="BE505" s="31">
        <f t="shared" si="297"/>
        <v>4929.88</v>
      </c>
      <c r="BF505" s="31">
        <f t="shared" si="298"/>
        <v>20287.72</v>
      </c>
      <c r="BG505" s="29">
        <f t="shared" si="305"/>
        <v>0</v>
      </c>
      <c r="BH505" s="29">
        <f t="shared" si="305"/>
        <v>20287.72</v>
      </c>
      <c r="BI505" s="29">
        <f t="shared" si="305"/>
        <v>0</v>
      </c>
      <c r="BJ505" s="29">
        <f t="shared" si="305"/>
        <v>0</v>
      </c>
    </row>
    <row r="506" spans="1:62">
      <c r="A506" s="25" t="s">
        <v>186</v>
      </c>
      <c r="B506" s="25" t="s">
        <v>91</v>
      </c>
      <c r="C506" s="25" t="s">
        <v>91</v>
      </c>
      <c r="D506" s="25" t="s">
        <v>292</v>
      </c>
      <c r="E506" s="25" t="s">
        <v>47</v>
      </c>
      <c r="F506" s="25" t="s">
        <v>48</v>
      </c>
      <c r="G506" s="25" t="s">
        <v>62</v>
      </c>
      <c r="H506" s="25" t="s">
        <v>62</v>
      </c>
      <c r="I506" s="25">
        <v>2022</v>
      </c>
      <c r="J506" s="102">
        <v>0</v>
      </c>
      <c r="K506" s="102">
        <v>0</v>
      </c>
      <c r="L506" s="29">
        <v>1123.0999999999999</v>
      </c>
      <c r="M506" s="29">
        <v>0</v>
      </c>
      <c r="N506" s="29">
        <v>4946.04</v>
      </c>
      <c r="O506" s="29">
        <v>319.16000000000003</v>
      </c>
      <c r="P506" s="29">
        <v>4862.13</v>
      </c>
      <c r="Q506" s="29">
        <v>2082.75</v>
      </c>
      <c r="R506" s="29">
        <v>7189.54</v>
      </c>
      <c r="S506" s="29">
        <v>2079.87</v>
      </c>
      <c r="T506" s="29">
        <v>0</v>
      </c>
      <c r="U506" s="29">
        <v>5698.74</v>
      </c>
      <c r="V506" s="29">
        <v>2500.69</v>
      </c>
      <c r="W506" s="29">
        <v>5824.93</v>
      </c>
      <c r="X506" s="29">
        <f t="shared" si="272"/>
        <v>36626.949999999997</v>
      </c>
      <c r="Y506" s="29">
        <f t="shared" si="299"/>
        <v>0</v>
      </c>
      <c r="Z506" s="29">
        <f t="shared" ref="Z506:AB525" si="307">SUMIF($I506,Z$5,$X506)</f>
        <v>36626.949999999997</v>
      </c>
      <c r="AA506" s="29">
        <f t="shared" si="307"/>
        <v>0</v>
      </c>
      <c r="AB506" s="29">
        <f t="shared" si="307"/>
        <v>0</v>
      </c>
      <c r="AC506" s="31">
        <f t="shared" si="273"/>
        <v>0</v>
      </c>
      <c r="AD506" s="31">
        <f t="shared" si="274"/>
        <v>0</v>
      </c>
      <c r="AE506" s="31">
        <f t="shared" si="275"/>
        <v>0</v>
      </c>
      <c r="AF506" s="31">
        <f t="shared" si="276"/>
        <v>0</v>
      </c>
      <c r="AG506" s="31">
        <f t="shared" si="277"/>
        <v>0</v>
      </c>
      <c r="AH506" s="31">
        <f t="shared" si="278"/>
        <v>0</v>
      </c>
      <c r="AI506" s="31">
        <f t="shared" si="279"/>
        <v>0</v>
      </c>
      <c r="AJ506" s="31">
        <f t="shared" si="280"/>
        <v>0</v>
      </c>
      <c r="AK506" s="31">
        <f t="shared" si="281"/>
        <v>0</v>
      </c>
      <c r="AL506" s="31">
        <f t="shared" si="282"/>
        <v>0</v>
      </c>
      <c r="AM506" s="31">
        <f t="shared" si="283"/>
        <v>0</v>
      </c>
      <c r="AN506" s="31">
        <f t="shared" si="284"/>
        <v>0</v>
      </c>
      <c r="AO506" s="31">
        <f t="shared" si="285"/>
        <v>0</v>
      </c>
      <c r="AP506" s="29">
        <f t="shared" si="306"/>
        <v>0</v>
      </c>
      <c r="AQ506" s="29">
        <f t="shared" si="306"/>
        <v>0</v>
      </c>
      <c r="AR506" s="29">
        <f t="shared" si="306"/>
        <v>0</v>
      </c>
      <c r="AS506" s="29">
        <f t="shared" si="300"/>
        <v>0</v>
      </c>
      <c r="AT506" s="31">
        <f t="shared" si="286"/>
        <v>0</v>
      </c>
      <c r="AU506" s="31">
        <f t="shared" si="287"/>
        <v>0</v>
      </c>
      <c r="AV506" s="31">
        <f t="shared" si="288"/>
        <v>0</v>
      </c>
      <c r="AW506" s="31">
        <f t="shared" si="289"/>
        <v>0</v>
      </c>
      <c r="AX506" s="31">
        <f t="shared" si="290"/>
        <v>0</v>
      </c>
      <c r="AY506" s="31">
        <f t="shared" si="291"/>
        <v>0</v>
      </c>
      <c r="AZ506" s="31">
        <f t="shared" si="292"/>
        <v>0</v>
      </c>
      <c r="BA506" s="31">
        <f t="shared" si="293"/>
        <v>0</v>
      </c>
      <c r="BB506" s="31">
        <f t="shared" si="294"/>
        <v>0</v>
      </c>
      <c r="BC506" s="31">
        <f t="shared" si="295"/>
        <v>0</v>
      </c>
      <c r="BD506" s="31">
        <f t="shared" si="296"/>
        <v>0</v>
      </c>
      <c r="BE506" s="31">
        <f t="shared" si="297"/>
        <v>0</v>
      </c>
      <c r="BF506" s="31">
        <f t="shared" si="298"/>
        <v>0</v>
      </c>
      <c r="BG506" s="29">
        <f t="shared" si="305"/>
        <v>0</v>
      </c>
      <c r="BH506" s="29">
        <f t="shared" si="305"/>
        <v>0</v>
      </c>
      <c r="BI506" s="29">
        <f t="shared" si="305"/>
        <v>0</v>
      </c>
      <c r="BJ506" s="29">
        <f t="shared" si="305"/>
        <v>0</v>
      </c>
    </row>
    <row r="507" spans="1:62">
      <c r="A507" s="25" t="s">
        <v>186</v>
      </c>
      <c r="B507" s="25" t="s">
        <v>91</v>
      </c>
      <c r="C507" s="25" t="s">
        <v>91</v>
      </c>
      <c r="D507" s="25" t="s">
        <v>292</v>
      </c>
      <c r="E507" s="25" t="s">
        <v>42</v>
      </c>
      <c r="F507" s="25" t="s">
        <v>46</v>
      </c>
      <c r="G507" s="25" t="s">
        <v>55</v>
      </c>
      <c r="H507" s="25" t="s">
        <v>55</v>
      </c>
      <c r="I507" s="25">
        <v>2022</v>
      </c>
      <c r="J507" s="102">
        <v>0.65539999999999998</v>
      </c>
      <c r="K507" s="102">
        <v>0</v>
      </c>
      <c r="L507" s="29">
        <v>34227.810000000005</v>
      </c>
      <c r="M507" s="29">
        <v>-877.32000000000016</v>
      </c>
      <c r="N507" s="29">
        <v>2602.11</v>
      </c>
      <c r="O507" s="29">
        <v>1713.52</v>
      </c>
      <c r="P507" s="29">
        <v>2931.61</v>
      </c>
      <c r="Q507" s="29">
        <v>919.73</v>
      </c>
      <c r="R507" s="29">
        <v>6501.25</v>
      </c>
      <c r="S507" s="29">
        <v>1365.8</v>
      </c>
      <c r="T507" s="29">
        <v>2940.27</v>
      </c>
      <c r="U507" s="29">
        <v>3648.7</v>
      </c>
      <c r="V507" s="29">
        <v>2511.12</v>
      </c>
      <c r="W507" s="29">
        <v>2727.1599999999976</v>
      </c>
      <c r="X507" s="29">
        <f t="shared" si="272"/>
        <v>61211.76</v>
      </c>
      <c r="Y507" s="29">
        <f t="shared" si="299"/>
        <v>0</v>
      </c>
      <c r="Z507" s="29">
        <f t="shared" si="307"/>
        <v>61211.76</v>
      </c>
      <c r="AA507" s="29">
        <f t="shared" si="307"/>
        <v>0</v>
      </c>
      <c r="AB507" s="29">
        <f t="shared" si="307"/>
        <v>0</v>
      </c>
      <c r="AC507" s="31">
        <f t="shared" si="273"/>
        <v>22432.906674000002</v>
      </c>
      <c r="AD507" s="31">
        <f t="shared" si="274"/>
        <v>-574.99552800000004</v>
      </c>
      <c r="AE507" s="31">
        <f t="shared" si="275"/>
        <v>1705.422894</v>
      </c>
      <c r="AF507" s="31">
        <f t="shared" si="276"/>
        <v>1123.0410079999999</v>
      </c>
      <c r="AG507" s="31">
        <f t="shared" si="277"/>
        <v>1921.3771940000001</v>
      </c>
      <c r="AH507" s="31">
        <f t="shared" si="278"/>
        <v>602.79104199999995</v>
      </c>
      <c r="AI507" s="31">
        <f t="shared" si="279"/>
        <v>4260.9192499999999</v>
      </c>
      <c r="AJ507" s="31">
        <f t="shared" si="280"/>
        <v>895.14531999999997</v>
      </c>
      <c r="AK507" s="31">
        <f t="shared" si="281"/>
        <v>1927.052958</v>
      </c>
      <c r="AL507" s="31">
        <f t="shared" si="282"/>
        <v>2391.3579799999998</v>
      </c>
      <c r="AM507" s="31">
        <f t="shared" si="283"/>
        <v>1645.7880479999999</v>
      </c>
      <c r="AN507" s="31">
        <f t="shared" si="284"/>
        <v>1787.3806639999984</v>
      </c>
      <c r="AO507" s="31">
        <f t="shared" si="285"/>
        <v>40118.187504000001</v>
      </c>
      <c r="AP507" s="29">
        <f t="shared" si="306"/>
        <v>0</v>
      </c>
      <c r="AQ507" s="29">
        <f t="shared" si="306"/>
        <v>40118.187504000001</v>
      </c>
      <c r="AR507" s="29">
        <f t="shared" si="306"/>
        <v>0</v>
      </c>
      <c r="AS507" s="29">
        <f t="shared" si="300"/>
        <v>0</v>
      </c>
      <c r="AT507" s="31">
        <f t="shared" si="286"/>
        <v>0</v>
      </c>
      <c r="AU507" s="31">
        <f t="shared" si="287"/>
        <v>0</v>
      </c>
      <c r="AV507" s="31">
        <f t="shared" si="288"/>
        <v>0</v>
      </c>
      <c r="AW507" s="31">
        <f t="shared" si="289"/>
        <v>0</v>
      </c>
      <c r="AX507" s="31">
        <f t="shared" si="290"/>
        <v>0</v>
      </c>
      <c r="AY507" s="31">
        <f t="shared" si="291"/>
        <v>0</v>
      </c>
      <c r="AZ507" s="31">
        <f t="shared" si="292"/>
        <v>0</v>
      </c>
      <c r="BA507" s="31">
        <f t="shared" si="293"/>
        <v>0</v>
      </c>
      <c r="BB507" s="31">
        <f t="shared" si="294"/>
        <v>0</v>
      </c>
      <c r="BC507" s="31">
        <f t="shared" si="295"/>
        <v>0</v>
      </c>
      <c r="BD507" s="31">
        <f t="shared" si="296"/>
        <v>0</v>
      </c>
      <c r="BE507" s="31">
        <f t="shared" si="297"/>
        <v>0</v>
      </c>
      <c r="BF507" s="31">
        <f t="shared" si="298"/>
        <v>0</v>
      </c>
      <c r="BG507" s="29">
        <f t="shared" si="305"/>
        <v>0</v>
      </c>
      <c r="BH507" s="29">
        <f t="shared" si="305"/>
        <v>0</v>
      </c>
      <c r="BI507" s="29">
        <f t="shared" si="305"/>
        <v>0</v>
      </c>
      <c r="BJ507" s="29">
        <f t="shared" si="305"/>
        <v>0</v>
      </c>
    </row>
    <row r="508" spans="1:62">
      <c r="A508" s="25" t="s">
        <v>186</v>
      </c>
      <c r="B508" s="25" t="s">
        <v>91</v>
      </c>
      <c r="C508" s="25" t="s">
        <v>91</v>
      </c>
      <c r="D508" s="25" t="s">
        <v>292</v>
      </c>
      <c r="E508" s="25" t="s">
        <v>42</v>
      </c>
      <c r="F508" s="25" t="s">
        <v>49</v>
      </c>
      <c r="G508" s="25" t="s">
        <v>61</v>
      </c>
      <c r="H508" s="25" t="s">
        <v>61</v>
      </c>
      <c r="I508" s="25">
        <v>2022</v>
      </c>
      <c r="J508" s="102">
        <v>0</v>
      </c>
      <c r="K508" s="102">
        <v>0</v>
      </c>
      <c r="L508" s="29">
        <v>24120</v>
      </c>
      <c r="M508" s="29">
        <v>17294.419999999998</v>
      </c>
      <c r="N508" s="29">
        <v>241.4</v>
      </c>
      <c r="O508" s="29">
        <v>241.4</v>
      </c>
      <c r="P508" s="29">
        <v>144.12</v>
      </c>
      <c r="Q508" s="29">
        <v>1311.4</v>
      </c>
      <c r="R508" s="29">
        <v>14227.06</v>
      </c>
      <c r="S508" s="29">
        <v>207.9</v>
      </c>
      <c r="T508" s="29">
        <v>0</v>
      </c>
      <c r="U508" s="29">
        <v>6485.99</v>
      </c>
      <c r="V508" s="29">
        <v>2834.38</v>
      </c>
      <c r="W508" s="29">
        <v>3246.38</v>
      </c>
      <c r="X508" s="29">
        <f t="shared" si="272"/>
        <v>70354.450000000012</v>
      </c>
      <c r="Y508" s="29">
        <f t="shared" si="299"/>
        <v>0</v>
      </c>
      <c r="Z508" s="29">
        <f t="shared" si="307"/>
        <v>70354.450000000012</v>
      </c>
      <c r="AA508" s="29">
        <f t="shared" si="307"/>
        <v>0</v>
      </c>
      <c r="AB508" s="29">
        <f t="shared" si="307"/>
        <v>0</v>
      </c>
      <c r="AC508" s="31">
        <f t="shared" si="273"/>
        <v>0</v>
      </c>
      <c r="AD508" s="31">
        <f t="shared" si="274"/>
        <v>0</v>
      </c>
      <c r="AE508" s="31">
        <f t="shared" si="275"/>
        <v>0</v>
      </c>
      <c r="AF508" s="31">
        <f t="shared" si="276"/>
        <v>0</v>
      </c>
      <c r="AG508" s="31">
        <f t="shared" si="277"/>
        <v>0</v>
      </c>
      <c r="AH508" s="31">
        <f t="shared" si="278"/>
        <v>0</v>
      </c>
      <c r="AI508" s="31">
        <f t="shared" si="279"/>
        <v>0</v>
      </c>
      <c r="AJ508" s="31">
        <f t="shared" si="280"/>
        <v>0</v>
      </c>
      <c r="AK508" s="31">
        <f t="shared" si="281"/>
        <v>0</v>
      </c>
      <c r="AL508" s="31">
        <f t="shared" si="282"/>
        <v>0</v>
      </c>
      <c r="AM508" s="31">
        <f t="shared" si="283"/>
        <v>0</v>
      </c>
      <c r="AN508" s="31">
        <f t="shared" si="284"/>
        <v>0</v>
      </c>
      <c r="AO508" s="31">
        <f t="shared" si="285"/>
        <v>0</v>
      </c>
      <c r="AP508" s="29">
        <f t="shared" si="306"/>
        <v>0</v>
      </c>
      <c r="AQ508" s="29">
        <f t="shared" si="306"/>
        <v>0</v>
      </c>
      <c r="AR508" s="29">
        <f t="shared" si="306"/>
        <v>0</v>
      </c>
      <c r="AS508" s="29">
        <f t="shared" si="300"/>
        <v>0</v>
      </c>
      <c r="AT508" s="31">
        <f t="shared" si="286"/>
        <v>0</v>
      </c>
      <c r="AU508" s="31">
        <f t="shared" si="287"/>
        <v>0</v>
      </c>
      <c r="AV508" s="31">
        <f t="shared" si="288"/>
        <v>0</v>
      </c>
      <c r="AW508" s="31">
        <f t="shared" si="289"/>
        <v>0</v>
      </c>
      <c r="AX508" s="31">
        <f t="shared" si="290"/>
        <v>0</v>
      </c>
      <c r="AY508" s="31">
        <f t="shared" si="291"/>
        <v>0</v>
      </c>
      <c r="AZ508" s="31">
        <f t="shared" si="292"/>
        <v>0</v>
      </c>
      <c r="BA508" s="31">
        <f t="shared" si="293"/>
        <v>0</v>
      </c>
      <c r="BB508" s="31">
        <f t="shared" si="294"/>
        <v>0</v>
      </c>
      <c r="BC508" s="31">
        <f t="shared" si="295"/>
        <v>0</v>
      </c>
      <c r="BD508" s="31">
        <f t="shared" si="296"/>
        <v>0</v>
      </c>
      <c r="BE508" s="31">
        <f t="shared" si="297"/>
        <v>0</v>
      </c>
      <c r="BF508" s="31">
        <f t="shared" si="298"/>
        <v>0</v>
      </c>
      <c r="BG508" s="29">
        <f t="shared" ref="BG508:BJ527" si="308">SUMIF($I508,BG$5,$BF508)</f>
        <v>0</v>
      </c>
      <c r="BH508" s="29">
        <f t="shared" si="308"/>
        <v>0</v>
      </c>
      <c r="BI508" s="29">
        <f t="shared" si="308"/>
        <v>0</v>
      </c>
      <c r="BJ508" s="29">
        <f t="shared" si="308"/>
        <v>0</v>
      </c>
    </row>
    <row r="509" spans="1:62">
      <c r="A509" s="25" t="s">
        <v>186</v>
      </c>
      <c r="B509" s="25" t="s">
        <v>91</v>
      </c>
      <c r="C509" s="25" t="s">
        <v>91</v>
      </c>
      <c r="D509" s="25" t="s">
        <v>292</v>
      </c>
      <c r="E509" s="25" t="s">
        <v>42</v>
      </c>
      <c r="F509" s="25" t="s">
        <v>43</v>
      </c>
      <c r="G509" s="25" t="s">
        <v>61</v>
      </c>
      <c r="H509" s="25" t="s">
        <v>61</v>
      </c>
      <c r="I509" s="25">
        <v>2022</v>
      </c>
      <c r="J509" s="102">
        <v>1</v>
      </c>
      <c r="K509" s="102">
        <v>0</v>
      </c>
      <c r="L509" s="29">
        <v>17517.349999999999</v>
      </c>
      <c r="M509" s="29">
        <v>0</v>
      </c>
      <c r="N509" s="29">
        <v>6367.37</v>
      </c>
      <c r="O509" s="29">
        <v>838.76</v>
      </c>
      <c r="P509" s="29">
        <v>981.84</v>
      </c>
      <c r="Q509" s="29">
        <v>2105.2199999999998</v>
      </c>
      <c r="R509" s="29">
        <v>2634.37</v>
      </c>
      <c r="S509" s="29">
        <v>332.92</v>
      </c>
      <c r="T509" s="29">
        <v>821.62</v>
      </c>
      <c r="U509" s="29">
        <v>3421.2</v>
      </c>
      <c r="V509" s="29">
        <v>9023.66</v>
      </c>
      <c r="W509" s="29">
        <v>26374.47</v>
      </c>
      <c r="X509" s="29">
        <f t="shared" si="272"/>
        <v>70418.78</v>
      </c>
      <c r="Y509" s="29">
        <f t="shared" si="299"/>
        <v>0</v>
      </c>
      <c r="Z509" s="29">
        <f t="shared" si="307"/>
        <v>70418.78</v>
      </c>
      <c r="AA509" s="29">
        <f t="shared" si="307"/>
        <v>0</v>
      </c>
      <c r="AB509" s="29">
        <f t="shared" si="307"/>
        <v>0</v>
      </c>
      <c r="AC509" s="31">
        <f t="shared" si="273"/>
        <v>17517.349999999999</v>
      </c>
      <c r="AD509" s="31">
        <f t="shared" si="274"/>
        <v>0</v>
      </c>
      <c r="AE509" s="31">
        <f t="shared" si="275"/>
        <v>6367.37</v>
      </c>
      <c r="AF509" s="31">
        <f t="shared" si="276"/>
        <v>838.76</v>
      </c>
      <c r="AG509" s="31">
        <f t="shared" si="277"/>
        <v>981.84</v>
      </c>
      <c r="AH509" s="31">
        <f t="shared" si="278"/>
        <v>2105.2199999999998</v>
      </c>
      <c r="AI509" s="31">
        <f t="shared" si="279"/>
        <v>2634.37</v>
      </c>
      <c r="AJ509" s="31">
        <f t="shared" si="280"/>
        <v>332.92</v>
      </c>
      <c r="AK509" s="31">
        <f t="shared" si="281"/>
        <v>821.62</v>
      </c>
      <c r="AL509" s="31">
        <f t="shared" si="282"/>
        <v>3421.2</v>
      </c>
      <c r="AM509" s="31">
        <f t="shared" si="283"/>
        <v>9023.66</v>
      </c>
      <c r="AN509" s="31">
        <f t="shared" si="284"/>
        <v>26374.47</v>
      </c>
      <c r="AO509" s="31">
        <f t="shared" si="285"/>
        <v>70418.78</v>
      </c>
      <c r="AP509" s="29">
        <f t="shared" ref="AP509:AR528" si="309">SUMIF($I509,AP$5,$AO509)</f>
        <v>0</v>
      </c>
      <c r="AQ509" s="29">
        <f t="shared" si="309"/>
        <v>70418.78</v>
      </c>
      <c r="AR509" s="29">
        <f t="shared" si="309"/>
        <v>0</v>
      </c>
      <c r="AS509" s="29">
        <f t="shared" si="300"/>
        <v>0</v>
      </c>
      <c r="AT509" s="31">
        <f t="shared" si="286"/>
        <v>0</v>
      </c>
      <c r="AU509" s="31">
        <f t="shared" si="287"/>
        <v>0</v>
      </c>
      <c r="AV509" s="31">
        <f t="shared" si="288"/>
        <v>0</v>
      </c>
      <c r="AW509" s="31">
        <f t="shared" si="289"/>
        <v>0</v>
      </c>
      <c r="AX509" s="31">
        <f t="shared" si="290"/>
        <v>0</v>
      </c>
      <c r="AY509" s="31">
        <f t="shared" si="291"/>
        <v>0</v>
      </c>
      <c r="AZ509" s="31">
        <f t="shared" si="292"/>
        <v>0</v>
      </c>
      <c r="BA509" s="31">
        <f t="shared" si="293"/>
        <v>0</v>
      </c>
      <c r="BB509" s="31">
        <f t="shared" si="294"/>
        <v>0</v>
      </c>
      <c r="BC509" s="31">
        <f t="shared" si="295"/>
        <v>0</v>
      </c>
      <c r="BD509" s="31">
        <f t="shared" si="296"/>
        <v>0</v>
      </c>
      <c r="BE509" s="31">
        <f t="shared" si="297"/>
        <v>0</v>
      </c>
      <c r="BF509" s="31">
        <f t="shared" si="298"/>
        <v>0</v>
      </c>
      <c r="BG509" s="29">
        <f t="shared" si="308"/>
        <v>0</v>
      </c>
      <c r="BH509" s="29">
        <f t="shared" si="308"/>
        <v>0</v>
      </c>
      <c r="BI509" s="29">
        <f t="shared" si="308"/>
        <v>0</v>
      </c>
      <c r="BJ509" s="29">
        <f t="shared" si="308"/>
        <v>0</v>
      </c>
    </row>
    <row r="510" spans="1:62">
      <c r="A510" s="25" t="s">
        <v>135</v>
      </c>
      <c r="B510" s="25" t="s">
        <v>91</v>
      </c>
      <c r="C510" s="25" t="s">
        <v>91</v>
      </c>
      <c r="D510" s="25" t="s">
        <v>158</v>
      </c>
      <c r="E510" s="25" t="s">
        <v>42</v>
      </c>
      <c r="F510" s="25" t="s">
        <v>46</v>
      </c>
      <c r="G510" s="25" t="s">
        <v>54</v>
      </c>
      <c r="H510" s="25" t="s">
        <v>54</v>
      </c>
      <c r="I510" s="103">
        <v>2022</v>
      </c>
      <c r="J510" s="101">
        <v>0.68266000000000004</v>
      </c>
      <c r="K510" s="101">
        <v>0</v>
      </c>
      <c r="L510" s="29">
        <v>-85733.219999999987</v>
      </c>
      <c r="M510" s="29">
        <v>7013.7599999999993</v>
      </c>
      <c r="N510" s="29">
        <v>9562.64</v>
      </c>
      <c r="O510" s="29">
        <v>21491.989999999998</v>
      </c>
      <c r="P510" s="29">
        <v>-1000090.27</v>
      </c>
      <c r="Q510" s="29">
        <v>-1076032.54</v>
      </c>
      <c r="R510" s="29">
        <v>24.47999999999999</v>
      </c>
      <c r="S510" s="29">
        <v>-539.01</v>
      </c>
      <c r="T510" s="29">
        <v>0</v>
      </c>
      <c r="U510" s="29">
        <v>0</v>
      </c>
      <c r="V510" s="29">
        <v>0</v>
      </c>
      <c r="W510" s="29">
        <v>0</v>
      </c>
      <c r="X510" s="29">
        <f t="shared" si="272"/>
        <v>-2124302.17</v>
      </c>
      <c r="Y510" s="29">
        <f t="shared" si="299"/>
        <v>0</v>
      </c>
      <c r="Z510" s="29">
        <f t="shared" si="307"/>
        <v>-2124302.17</v>
      </c>
      <c r="AA510" s="29">
        <f t="shared" si="307"/>
        <v>0</v>
      </c>
      <c r="AB510" s="29">
        <f t="shared" si="307"/>
        <v>0</v>
      </c>
      <c r="AC510" s="31">
        <f t="shared" si="273"/>
        <v>-58526.639965199996</v>
      </c>
      <c r="AD510" s="31">
        <f t="shared" si="274"/>
        <v>4788.0134016000002</v>
      </c>
      <c r="AE510" s="31">
        <f t="shared" si="275"/>
        <v>6528.0318224000002</v>
      </c>
      <c r="AF510" s="31">
        <f t="shared" si="276"/>
        <v>14671.721893399999</v>
      </c>
      <c r="AG510" s="31">
        <f t="shared" si="277"/>
        <v>-682721.62371820002</v>
      </c>
      <c r="AH510" s="31">
        <f t="shared" si="278"/>
        <v>-734564.37375640008</v>
      </c>
      <c r="AI510" s="31">
        <f t="shared" si="279"/>
        <v>16.711516799999995</v>
      </c>
      <c r="AJ510" s="31">
        <f t="shared" si="280"/>
        <v>-367.96056659999999</v>
      </c>
      <c r="AK510" s="31">
        <f t="shared" si="281"/>
        <v>0</v>
      </c>
      <c r="AL510" s="31">
        <f t="shared" si="282"/>
        <v>0</v>
      </c>
      <c r="AM510" s="31">
        <f t="shared" si="283"/>
        <v>0</v>
      </c>
      <c r="AN510" s="31">
        <f t="shared" si="284"/>
        <v>0</v>
      </c>
      <c r="AO510" s="31">
        <f t="shared" si="285"/>
        <v>-1450176.1193722002</v>
      </c>
      <c r="AP510" s="29">
        <f t="shared" si="309"/>
        <v>0</v>
      </c>
      <c r="AQ510" s="29">
        <f t="shared" si="309"/>
        <v>-1450176.1193722002</v>
      </c>
      <c r="AR510" s="29">
        <f t="shared" si="309"/>
        <v>0</v>
      </c>
      <c r="AS510" s="29">
        <f t="shared" si="300"/>
        <v>0</v>
      </c>
      <c r="AT510" s="31">
        <f t="shared" si="286"/>
        <v>0</v>
      </c>
      <c r="AU510" s="31">
        <f t="shared" si="287"/>
        <v>0</v>
      </c>
      <c r="AV510" s="31">
        <f t="shared" si="288"/>
        <v>0</v>
      </c>
      <c r="AW510" s="31">
        <f t="shared" si="289"/>
        <v>0</v>
      </c>
      <c r="AX510" s="31">
        <f t="shared" si="290"/>
        <v>0</v>
      </c>
      <c r="AY510" s="31">
        <f t="shared" si="291"/>
        <v>0</v>
      </c>
      <c r="AZ510" s="31">
        <f t="shared" si="292"/>
        <v>0</v>
      </c>
      <c r="BA510" s="31">
        <f t="shared" si="293"/>
        <v>0</v>
      </c>
      <c r="BB510" s="31">
        <f t="shared" si="294"/>
        <v>0</v>
      </c>
      <c r="BC510" s="31">
        <f t="shared" si="295"/>
        <v>0</v>
      </c>
      <c r="BD510" s="31">
        <f t="shared" si="296"/>
        <v>0</v>
      </c>
      <c r="BE510" s="31">
        <f t="shared" si="297"/>
        <v>0</v>
      </c>
      <c r="BF510" s="31">
        <f t="shared" si="298"/>
        <v>0</v>
      </c>
      <c r="BG510" s="29">
        <f t="shared" si="308"/>
        <v>0</v>
      </c>
      <c r="BH510" s="29">
        <f t="shared" si="308"/>
        <v>0</v>
      </c>
      <c r="BI510" s="29">
        <f t="shared" si="308"/>
        <v>0</v>
      </c>
      <c r="BJ510" s="29">
        <f t="shared" si="308"/>
        <v>0</v>
      </c>
    </row>
    <row r="511" spans="1:62">
      <c r="A511" s="25" t="s">
        <v>135</v>
      </c>
      <c r="B511" s="25" t="s">
        <v>91</v>
      </c>
      <c r="C511" s="25" t="s">
        <v>91</v>
      </c>
      <c r="D511" s="25" t="s">
        <v>158</v>
      </c>
      <c r="E511" s="25" t="s">
        <v>44</v>
      </c>
      <c r="F511" s="25" t="s">
        <v>43</v>
      </c>
      <c r="G511" s="25" t="s">
        <v>54</v>
      </c>
      <c r="H511" s="25" t="s">
        <v>54</v>
      </c>
      <c r="I511" s="103">
        <v>2022</v>
      </c>
      <c r="J511" s="101">
        <v>0.77217999999999998</v>
      </c>
      <c r="K511" s="101">
        <v>0.22781999999999999</v>
      </c>
      <c r="L511" s="29">
        <v>-431.35</v>
      </c>
      <c r="M511" s="29">
        <v>6242.27</v>
      </c>
      <c r="N511" s="29">
        <v>6052.31</v>
      </c>
      <c r="O511" s="29">
        <v>663.69</v>
      </c>
      <c r="P511" s="29">
        <v>391.27</v>
      </c>
      <c r="Q511" s="29">
        <v>0</v>
      </c>
      <c r="R511" s="29">
        <v>0</v>
      </c>
      <c r="S511" s="29">
        <v>0</v>
      </c>
      <c r="T511" s="29">
        <v>-1087130.1399999999</v>
      </c>
      <c r="U511" s="29">
        <v>-115465.33</v>
      </c>
      <c r="V511" s="29">
        <v>0</v>
      </c>
      <c r="W511" s="29">
        <v>0</v>
      </c>
      <c r="X511" s="29">
        <f t="shared" si="272"/>
        <v>-1189677.28</v>
      </c>
      <c r="Y511" s="29">
        <f t="shared" si="299"/>
        <v>0</v>
      </c>
      <c r="Z511" s="29">
        <f t="shared" si="307"/>
        <v>-1189677.28</v>
      </c>
      <c r="AA511" s="29">
        <f t="shared" si="307"/>
        <v>0</v>
      </c>
      <c r="AB511" s="29">
        <f t="shared" si="307"/>
        <v>0</v>
      </c>
      <c r="AC511" s="31">
        <f t="shared" si="273"/>
        <v>-333.07984299999998</v>
      </c>
      <c r="AD511" s="31">
        <f t="shared" si="274"/>
        <v>4820.1560485999998</v>
      </c>
      <c r="AE511" s="31">
        <f t="shared" si="275"/>
        <v>4673.4727358</v>
      </c>
      <c r="AF511" s="31">
        <f t="shared" si="276"/>
        <v>512.48814420000008</v>
      </c>
      <c r="AG511" s="31">
        <f t="shared" si="277"/>
        <v>302.13086859999999</v>
      </c>
      <c r="AH511" s="31">
        <f t="shared" si="278"/>
        <v>0</v>
      </c>
      <c r="AI511" s="31">
        <f t="shared" si="279"/>
        <v>0</v>
      </c>
      <c r="AJ511" s="31">
        <f t="shared" si="280"/>
        <v>0</v>
      </c>
      <c r="AK511" s="31">
        <f t="shared" si="281"/>
        <v>-839460.15150519984</v>
      </c>
      <c r="AL511" s="31">
        <f t="shared" si="282"/>
        <v>-89160.018519399993</v>
      </c>
      <c r="AM511" s="31">
        <f t="shared" si="283"/>
        <v>0</v>
      </c>
      <c r="AN511" s="31">
        <f t="shared" si="284"/>
        <v>0</v>
      </c>
      <c r="AO511" s="31">
        <f t="shared" si="285"/>
        <v>-918645.00207039993</v>
      </c>
      <c r="AP511" s="29">
        <f t="shared" si="309"/>
        <v>0</v>
      </c>
      <c r="AQ511" s="29">
        <f t="shared" si="309"/>
        <v>-918645.00207039993</v>
      </c>
      <c r="AR511" s="29">
        <f t="shared" si="309"/>
        <v>0</v>
      </c>
      <c r="AS511" s="29">
        <f t="shared" si="300"/>
        <v>0</v>
      </c>
      <c r="AT511" s="31">
        <f t="shared" si="286"/>
        <v>-98.270156999999998</v>
      </c>
      <c r="AU511" s="31">
        <f t="shared" si="287"/>
        <v>1422.1139514000001</v>
      </c>
      <c r="AV511" s="31">
        <f t="shared" si="288"/>
        <v>1378.8372642000002</v>
      </c>
      <c r="AW511" s="31">
        <f t="shared" si="289"/>
        <v>151.2018558</v>
      </c>
      <c r="AX511" s="31">
        <f t="shared" si="290"/>
        <v>89.139131399999997</v>
      </c>
      <c r="AY511" s="31">
        <f t="shared" si="291"/>
        <v>0</v>
      </c>
      <c r="AZ511" s="31">
        <f t="shared" si="292"/>
        <v>0</v>
      </c>
      <c r="BA511" s="31">
        <f t="shared" si="293"/>
        <v>0</v>
      </c>
      <c r="BB511" s="31">
        <f t="shared" si="294"/>
        <v>-247669.98849479997</v>
      </c>
      <c r="BC511" s="31">
        <f t="shared" si="295"/>
        <v>-26305.311480600001</v>
      </c>
      <c r="BD511" s="31">
        <f t="shared" si="296"/>
        <v>0</v>
      </c>
      <c r="BE511" s="31">
        <f t="shared" si="297"/>
        <v>0</v>
      </c>
      <c r="BF511" s="31">
        <f t="shared" si="298"/>
        <v>-271032.27792959998</v>
      </c>
      <c r="BG511" s="29">
        <f t="shared" si="308"/>
        <v>0</v>
      </c>
      <c r="BH511" s="29">
        <f t="shared" si="308"/>
        <v>-271032.27792959998</v>
      </c>
      <c r="BI511" s="29">
        <f t="shared" si="308"/>
        <v>0</v>
      </c>
      <c r="BJ511" s="29">
        <f t="shared" si="308"/>
        <v>0</v>
      </c>
    </row>
    <row r="512" spans="1:62">
      <c r="A512" s="25" t="s">
        <v>135</v>
      </c>
      <c r="B512" s="25" t="s">
        <v>91</v>
      </c>
      <c r="C512" s="25" t="s">
        <v>91</v>
      </c>
      <c r="D512" s="25" t="s">
        <v>158</v>
      </c>
      <c r="E512" s="25" t="s">
        <v>42</v>
      </c>
      <c r="F512" s="25" t="s">
        <v>46</v>
      </c>
      <c r="G512" s="25" t="s">
        <v>55</v>
      </c>
      <c r="H512" s="25" t="s">
        <v>55</v>
      </c>
      <c r="I512" s="25">
        <v>2022</v>
      </c>
      <c r="J512" s="102">
        <v>0.65539999999999998</v>
      </c>
      <c r="K512" s="102">
        <v>0</v>
      </c>
      <c r="L512" s="29">
        <v>0</v>
      </c>
      <c r="M512" s="29">
        <v>-207.5</v>
      </c>
      <c r="N512" s="29">
        <v>184.13</v>
      </c>
      <c r="O512" s="29">
        <v>336.37</v>
      </c>
      <c r="P512" s="29">
        <v>0</v>
      </c>
      <c r="Q512" s="29">
        <v>334.95</v>
      </c>
      <c r="R512" s="29">
        <v>0</v>
      </c>
      <c r="S512" s="29">
        <v>0</v>
      </c>
      <c r="T512" s="29">
        <v>0</v>
      </c>
      <c r="U512" s="29">
        <v>0</v>
      </c>
      <c r="V512" s="29">
        <v>106.95</v>
      </c>
      <c r="W512" s="29">
        <v>0</v>
      </c>
      <c r="X512" s="29">
        <f t="shared" si="272"/>
        <v>754.90000000000009</v>
      </c>
      <c r="Y512" s="29">
        <f t="shared" si="299"/>
        <v>0</v>
      </c>
      <c r="Z512" s="29">
        <f t="shared" si="307"/>
        <v>754.90000000000009</v>
      </c>
      <c r="AA512" s="29">
        <f t="shared" si="307"/>
        <v>0</v>
      </c>
      <c r="AB512" s="29">
        <f t="shared" si="307"/>
        <v>0</v>
      </c>
      <c r="AC512" s="31">
        <f t="shared" si="273"/>
        <v>0</v>
      </c>
      <c r="AD512" s="31">
        <f t="shared" si="274"/>
        <v>-135.99549999999999</v>
      </c>
      <c r="AE512" s="31">
        <f t="shared" si="275"/>
        <v>120.67880199999999</v>
      </c>
      <c r="AF512" s="31">
        <f t="shared" si="276"/>
        <v>220.456898</v>
      </c>
      <c r="AG512" s="31">
        <f t="shared" si="277"/>
        <v>0</v>
      </c>
      <c r="AH512" s="31">
        <f t="shared" si="278"/>
        <v>219.52623</v>
      </c>
      <c r="AI512" s="31">
        <f t="shared" si="279"/>
        <v>0</v>
      </c>
      <c r="AJ512" s="31">
        <f t="shared" si="280"/>
        <v>0</v>
      </c>
      <c r="AK512" s="31">
        <f t="shared" si="281"/>
        <v>0</v>
      </c>
      <c r="AL512" s="31">
        <f t="shared" si="282"/>
        <v>0</v>
      </c>
      <c r="AM512" s="31">
        <f t="shared" si="283"/>
        <v>70.095029999999994</v>
      </c>
      <c r="AN512" s="31">
        <f t="shared" si="284"/>
        <v>0</v>
      </c>
      <c r="AO512" s="31">
        <f t="shared" si="285"/>
        <v>494.76146</v>
      </c>
      <c r="AP512" s="29">
        <f t="shared" si="309"/>
        <v>0</v>
      </c>
      <c r="AQ512" s="29">
        <f t="shared" si="309"/>
        <v>494.76146</v>
      </c>
      <c r="AR512" s="29">
        <f t="shared" si="309"/>
        <v>0</v>
      </c>
      <c r="AS512" s="29">
        <f t="shared" si="300"/>
        <v>0</v>
      </c>
      <c r="AT512" s="31">
        <f t="shared" si="286"/>
        <v>0</v>
      </c>
      <c r="AU512" s="31">
        <f t="shared" si="287"/>
        <v>0</v>
      </c>
      <c r="AV512" s="31">
        <f t="shared" si="288"/>
        <v>0</v>
      </c>
      <c r="AW512" s="31">
        <f t="shared" si="289"/>
        <v>0</v>
      </c>
      <c r="AX512" s="31">
        <f t="shared" si="290"/>
        <v>0</v>
      </c>
      <c r="AY512" s="31">
        <f t="shared" si="291"/>
        <v>0</v>
      </c>
      <c r="AZ512" s="31">
        <f t="shared" si="292"/>
        <v>0</v>
      </c>
      <c r="BA512" s="31">
        <f t="shared" si="293"/>
        <v>0</v>
      </c>
      <c r="BB512" s="31">
        <f t="shared" si="294"/>
        <v>0</v>
      </c>
      <c r="BC512" s="31">
        <f t="shared" si="295"/>
        <v>0</v>
      </c>
      <c r="BD512" s="31">
        <f t="shared" si="296"/>
        <v>0</v>
      </c>
      <c r="BE512" s="31">
        <f t="shared" si="297"/>
        <v>0</v>
      </c>
      <c r="BF512" s="31">
        <f t="shared" si="298"/>
        <v>0</v>
      </c>
      <c r="BG512" s="29">
        <f t="shared" si="308"/>
        <v>0</v>
      </c>
      <c r="BH512" s="29">
        <f t="shared" si="308"/>
        <v>0</v>
      </c>
      <c r="BI512" s="29">
        <f t="shared" si="308"/>
        <v>0</v>
      </c>
      <c r="BJ512" s="29">
        <f t="shared" si="308"/>
        <v>0</v>
      </c>
    </row>
    <row r="513" spans="1:62">
      <c r="A513" s="25" t="s">
        <v>135</v>
      </c>
      <c r="B513" s="25" t="s">
        <v>91</v>
      </c>
      <c r="C513" s="25" t="s">
        <v>91</v>
      </c>
      <c r="D513" s="25" t="s">
        <v>158</v>
      </c>
      <c r="E513" s="25" t="s">
        <v>44</v>
      </c>
      <c r="F513" s="25" t="s">
        <v>45</v>
      </c>
      <c r="G513" s="25" t="s">
        <v>54</v>
      </c>
      <c r="H513" s="25" t="s">
        <v>54</v>
      </c>
      <c r="I513" s="25">
        <v>2022</v>
      </c>
      <c r="J513" s="102">
        <v>0.47784834680000005</v>
      </c>
      <c r="K513" s="102">
        <v>0.15089759249999998</v>
      </c>
      <c r="L513" s="29">
        <v>84825.94</v>
      </c>
      <c r="M513" s="29">
        <v>3421.25</v>
      </c>
      <c r="N513" s="29">
        <v>0</v>
      </c>
      <c r="O513" s="29">
        <v>0</v>
      </c>
      <c r="P513" s="29">
        <v>1000566.43</v>
      </c>
      <c r="Q513" s="29">
        <v>1079254.0699999998</v>
      </c>
      <c r="R513" s="29">
        <v>1530.1000000000001</v>
      </c>
      <c r="S513" s="29">
        <v>2118.7200000000003</v>
      </c>
      <c r="T513" s="29">
        <v>1087130.1399999999</v>
      </c>
      <c r="U513" s="29">
        <v>115465.33</v>
      </c>
      <c r="V513" s="29">
        <v>0</v>
      </c>
      <c r="W513" s="29">
        <v>0</v>
      </c>
      <c r="X513" s="29">
        <f t="shared" si="272"/>
        <v>3374311.9800000004</v>
      </c>
      <c r="Y513" s="29">
        <f t="shared" si="299"/>
        <v>0</v>
      </c>
      <c r="Z513" s="29">
        <f t="shared" si="307"/>
        <v>3374311.9800000004</v>
      </c>
      <c r="AA513" s="29">
        <f t="shared" si="307"/>
        <v>0</v>
      </c>
      <c r="AB513" s="29">
        <f t="shared" si="307"/>
        <v>0</v>
      </c>
      <c r="AC513" s="31">
        <f t="shared" si="273"/>
        <v>40533.935194755999</v>
      </c>
      <c r="AD513" s="31">
        <f t="shared" si="274"/>
        <v>1634.8386564895002</v>
      </c>
      <c r="AE513" s="31">
        <f t="shared" si="275"/>
        <v>0</v>
      </c>
      <c r="AF513" s="31">
        <f t="shared" si="276"/>
        <v>0</v>
      </c>
      <c r="AG513" s="31">
        <f t="shared" si="277"/>
        <v>478119.01443907799</v>
      </c>
      <c r="AH513" s="31">
        <f t="shared" si="278"/>
        <v>515719.77312667144</v>
      </c>
      <c r="AI513" s="31">
        <f t="shared" si="279"/>
        <v>731.1557554386801</v>
      </c>
      <c r="AJ513" s="31">
        <f t="shared" si="280"/>
        <v>1012.4268493320963</v>
      </c>
      <c r="AK513" s="31">
        <f t="shared" si="281"/>
        <v>519483.34015545255</v>
      </c>
      <c r="AL513" s="31">
        <f t="shared" si="282"/>
        <v>55174.91705321645</v>
      </c>
      <c r="AM513" s="31">
        <f t="shared" si="283"/>
        <v>0</v>
      </c>
      <c r="AN513" s="31">
        <f t="shared" si="284"/>
        <v>0</v>
      </c>
      <c r="AO513" s="31">
        <f t="shared" si="285"/>
        <v>1612409.4012304347</v>
      </c>
      <c r="AP513" s="29">
        <f t="shared" si="309"/>
        <v>0</v>
      </c>
      <c r="AQ513" s="29">
        <f t="shared" si="309"/>
        <v>1612409.4012304347</v>
      </c>
      <c r="AR513" s="29">
        <f t="shared" si="309"/>
        <v>0</v>
      </c>
      <c r="AS513" s="29">
        <f t="shared" si="300"/>
        <v>0</v>
      </c>
      <c r="AT513" s="31">
        <f t="shared" si="286"/>
        <v>12800.030127549449</v>
      </c>
      <c r="AU513" s="31">
        <f t="shared" si="287"/>
        <v>516.25838834062495</v>
      </c>
      <c r="AV513" s="31">
        <f t="shared" si="288"/>
        <v>0</v>
      </c>
      <c r="AW513" s="31">
        <f t="shared" si="289"/>
        <v>0</v>
      </c>
      <c r="AX513" s="31">
        <f t="shared" si="290"/>
        <v>150983.06542331976</v>
      </c>
      <c r="AY513" s="31">
        <f t="shared" si="291"/>
        <v>162856.84085882644</v>
      </c>
      <c r="AZ513" s="31">
        <f t="shared" si="292"/>
        <v>230.88840628424998</v>
      </c>
      <c r="BA513" s="31">
        <f t="shared" si="293"/>
        <v>319.70974718159999</v>
      </c>
      <c r="BB513" s="31">
        <f t="shared" si="294"/>
        <v>164045.32086018793</v>
      </c>
      <c r="BC513" s="31">
        <f t="shared" si="295"/>
        <v>17423.440314218024</v>
      </c>
      <c r="BD513" s="31">
        <f t="shared" si="296"/>
        <v>0</v>
      </c>
      <c r="BE513" s="31">
        <f t="shared" si="297"/>
        <v>0</v>
      </c>
      <c r="BF513" s="31">
        <f t="shared" si="298"/>
        <v>509175.55412590806</v>
      </c>
      <c r="BG513" s="29">
        <f t="shared" si="308"/>
        <v>0</v>
      </c>
      <c r="BH513" s="29">
        <f t="shared" si="308"/>
        <v>509175.55412590806</v>
      </c>
      <c r="BI513" s="29">
        <f t="shared" si="308"/>
        <v>0</v>
      </c>
      <c r="BJ513" s="29">
        <f t="shared" si="308"/>
        <v>0</v>
      </c>
    </row>
    <row r="514" spans="1:62">
      <c r="A514" s="25" t="s">
        <v>135</v>
      </c>
      <c r="B514" s="25" t="s">
        <v>91</v>
      </c>
      <c r="C514" s="25" t="s">
        <v>91</v>
      </c>
      <c r="D514" s="25" t="s">
        <v>159</v>
      </c>
      <c r="E514" s="25" t="s">
        <v>42</v>
      </c>
      <c r="F514" s="25" t="s">
        <v>43</v>
      </c>
      <c r="G514" s="25" t="s">
        <v>61</v>
      </c>
      <c r="H514" s="25" t="s">
        <v>61</v>
      </c>
      <c r="I514" s="25">
        <v>2022</v>
      </c>
      <c r="J514" s="102">
        <v>1</v>
      </c>
      <c r="K514" s="102">
        <v>0</v>
      </c>
      <c r="L514" s="29">
        <v>56792.51</v>
      </c>
      <c r="M514" s="29">
        <v>3691488.49</v>
      </c>
      <c r="N514" s="29">
        <v>42732.4</v>
      </c>
      <c r="O514" s="29">
        <v>8976.32</v>
      </c>
      <c r="P514" s="29">
        <v>428.99</v>
      </c>
      <c r="Q514" s="29">
        <v>0</v>
      </c>
      <c r="R514" s="29">
        <v>0</v>
      </c>
      <c r="S514" s="29">
        <v>8193.83</v>
      </c>
      <c r="T514" s="29">
        <v>753722.23</v>
      </c>
      <c r="U514" s="29">
        <v>0</v>
      </c>
      <c r="V514" s="29">
        <v>0</v>
      </c>
      <c r="W514" s="29">
        <v>1494.05</v>
      </c>
      <c r="X514" s="29">
        <f t="shared" si="272"/>
        <v>4563828.8199999994</v>
      </c>
      <c r="Y514" s="29">
        <f t="shared" si="299"/>
        <v>0</v>
      </c>
      <c r="Z514" s="29">
        <f t="shared" si="307"/>
        <v>4563828.8199999994</v>
      </c>
      <c r="AA514" s="29">
        <f t="shared" si="307"/>
        <v>0</v>
      </c>
      <c r="AB514" s="29">
        <f t="shared" si="307"/>
        <v>0</v>
      </c>
      <c r="AC514" s="31">
        <f t="shared" si="273"/>
        <v>56792.51</v>
      </c>
      <c r="AD514" s="31">
        <f t="shared" si="274"/>
        <v>3691488.49</v>
      </c>
      <c r="AE514" s="31">
        <f t="shared" si="275"/>
        <v>42732.4</v>
      </c>
      <c r="AF514" s="31">
        <f t="shared" si="276"/>
        <v>8976.32</v>
      </c>
      <c r="AG514" s="31">
        <f t="shared" si="277"/>
        <v>428.99</v>
      </c>
      <c r="AH514" s="31">
        <f t="shared" si="278"/>
        <v>0</v>
      </c>
      <c r="AI514" s="31">
        <f t="shared" si="279"/>
        <v>0</v>
      </c>
      <c r="AJ514" s="31">
        <f t="shared" si="280"/>
        <v>8193.83</v>
      </c>
      <c r="AK514" s="31">
        <f t="shared" si="281"/>
        <v>753722.23</v>
      </c>
      <c r="AL514" s="31">
        <f t="shared" si="282"/>
        <v>0</v>
      </c>
      <c r="AM514" s="31">
        <f t="shared" si="283"/>
        <v>0</v>
      </c>
      <c r="AN514" s="31">
        <f t="shared" si="284"/>
        <v>1494.05</v>
      </c>
      <c r="AO514" s="31">
        <f t="shared" si="285"/>
        <v>4563828.8199999994</v>
      </c>
      <c r="AP514" s="29">
        <f t="shared" si="309"/>
        <v>0</v>
      </c>
      <c r="AQ514" s="29">
        <f t="shared" si="309"/>
        <v>4563828.8199999994</v>
      </c>
      <c r="AR514" s="29">
        <f t="shared" si="309"/>
        <v>0</v>
      </c>
      <c r="AS514" s="29">
        <f t="shared" si="300"/>
        <v>0</v>
      </c>
      <c r="AT514" s="31">
        <f t="shared" si="286"/>
        <v>0</v>
      </c>
      <c r="AU514" s="31">
        <f t="shared" si="287"/>
        <v>0</v>
      </c>
      <c r="AV514" s="31">
        <f t="shared" si="288"/>
        <v>0</v>
      </c>
      <c r="AW514" s="31">
        <f t="shared" si="289"/>
        <v>0</v>
      </c>
      <c r="AX514" s="31">
        <f t="shared" si="290"/>
        <v>0</v>
      </c>
      <c r="AY514" s="31">
        <f t="shared" si="291"/>
        <v>0</v>
      </c>
      <c r="AZ514" s="31">
        <f t="shared" si="292"/>
        <v>0</v>
      </c>
      <c r="BA514" s="31">
        <f t="shared" si="293"/>
        <v>0</v>
      </c>
      <c r="BB514" s="31">
        <f t="shared" si="294"/>
        <v>0</v>
      </c>
      <c r="BC514" s="31">
        <f t="shared" si="295"/>
        <v>0</v>
      </c>
      <c r="BD514" s="31">
        <f t="shared" si="296"/>
        <v>0</v>
      </c>
      <c r="BE514" s="31">
        <f t="shared" si="297"/>
        <v>0</v>
      </c>
      <c r="BF514" s="31">
        <f t="shared" si="298"/>
        <v>0</v>
      </c>
      <c r="BG514" s="29">
        <f t="shared" si="308"/>
        <v>0</v>
      </c>
      <c r="BH514" s="29">
        <f t="shared" si="308"/>
        <v>0</v>
      </c>
      <c r="BI514" s="29">
        <f t="shared" si="308"/>
        <v>0</v>
      </c>
      <c r="BJ514" s="29">
        <f t="shared" si="308"/>
        <v>0</v>
      </c>
    </row>
    <row r="515" spans="1:62">
      <c r="A515" s="25" t="s">
        <v>135</v>
      </c>
      <c r="B515" s="25" t="s">
        <v>91</v>
      </c>
      <c r="C515" s="25" t="s">
        <v>91</v>
      </c>
      <c r="D515" s="25" t="s">
        <v>159</v>
      </c>
      <c r="E515" s="25" t="s">
        <v>42</v>
      </c>
      <c r="F515" s="25" t="s">
        <v>46</v>
      </c>
      <c r="G515" s="25" t="s">
        <v>55</v>
      </c>
      <c r="H515" s="25" t="s">
        <v>55</v>
      </c>
      <c r="I515" s="25">
        <v>2022</v>
      </c>
      <c r="J515" s="102">
        <v>0.65539999999999998</v>
      </c>
      <c r="K515" s="102">
        <v>0</v>
      </c>
      <c r="L515" s="29">
        <v>551338.13</v>
      </c>
      <c r="M515" s="29">
        <v>715.28</v>
      </c>
      <c r="N515" s="29">
        <v>0</v>
      </c>
      <c r="O515" s="29">
        <v>0</v>
      </c>
      <c r="P515" s="29">
        <v>7793015.6699999999</v>
      </c>
      <c r="Q515" s="29">
        <v>10871.05</v>
      </c>
      <c r="R515" s="29">
        <v>0</v>
      </c>
      <c r="S515" s="29">
        <v>0</v>
      </c>
      <c r="T515" s="29">
        <v>0</v>
      </c>
      <c r="U515" s="29">
        <v>464930.62</v>
      </c>
      <c r="V515" s="29">
        <v>1990.11</v>
      </c>
      <c r="W515" s="29">
        <v>29750.5</v>
      </c>
      <c r="X515" s="29">
        <f t="shared" si="272"/>
        <v>8852611.3599999994</v>
      </c>
      <c r="Y515" s="29">
        <f t="shared" si="299"/>
        <v>0</v>
      </c>
      <c r="Z515" s="29">
        <f t="shared" si="307"/>
        <v>8852611.3599999994</v>
      </c>
      <c r="AA515" s="29">
        <f t="shared" si="307"/>
        <v>0</v>
      </c>
      <c r="AB515" s="29">
        <f t="shared" si="307"/>
        <v>0</v>
      </c>
      <c r="AC515" s="31">
        <f t="shared" si="273"/>
        <v>361347.01040199999</v>
      </c>
      <c r="AD515" s="31">
        <f t="shared" si="274"/>
        <v>468.794512</v>
      </c>
      <c r="AE515" s="31">
        <f t="shared" si="275"/>
        <v>0</v>
      </c>
      <c r="AF515" s="31">
        <f t="shared" si="276"/>
        <v>0</v>
      </c>
      <c r="AG515" s="31">
        <f t="shared" si="277"/>
        <v>5107542.4701180002</v>
      </c>
      <c r="AH515" s="31">
        <f t="shared" si="278"/>
        <v>7124.8861699999998</v>
      </c>
      <c r="AI515" s="31">
        <f t="shared" si="279"/>
        <v>0</v>
      </c>
      <c r="AJ515" s="31">
        <f t="shared" si="280"/>
        <v>0</v>
      </c>
      <c r="AK515" s="31">
        <f t="shared" si="281"/>
        <v>0</v>
      </c>
      <c r="AL515" s="31">
        <f t="shared" si="282"/>
        <v>304715.52834799996</v>
      </c>
      <c r="AM515" s="31">
        <f t="shared" si="283"/>
        <v>1304.318094</v>
      </c>
      <c r="AN515" s="31">
        <f t="shared" si="284"/>
        <v>19498.477699999999</v>
      </c>
      <c r="AO515" s="31">
        <f t="shared" si="285"/>
        <v>5802001.4853440002</v>
      </c>
      <c r="AP515" s="29">
        <f t="shared" si="309"/>
        <v>0</v>
      </c>
      <c r="AQ515" s="29">
        <f t="shared" si="309"/>
        <v>5802001.4853440002</v>
      </c>
      <c r="AR515" s="29">
        <f t="shared" si="309"/>
        <v>0</v>
      </c>
      <c r="AS515" s="29">
        <f t="shared" si="300"/>
        <v>0</v>
      </c>
      <c r="AT515" s="31">
        <f t="shared" si="286"/>
        <v>0</v>
      </c>
      <c r="AU515" s="31">
        <f t="shared" si="287"/>
        <v>0</v>
      </c>
      <c r="AV515" s="31">
        <f t="shared" si="288"/>
        <v>0</v>
      </c>
      <c r="AW515" s="31">
        <f t="shared" si="289"/>
        <v>0</v>
      </c>
      <c r="AX515" s="31">
        <f t="shared" si="290"/>
        <v>0</v>
      </c>
      <c r="AY515" s="31">
        <f t="shared" si="291"/>
        <v>0</v>
      </c>
      <c r="AZ515" s="31">
        <f t="shared" si="292"/>
        <v>0</v>
      </c>
      <c r="BA515" s="31">
        <f t="shared" si="293"/>
        <v>0</v>
      </c>
      <c r="BB515" s="31">
        <f t="shared" si="294"/>
        <v>0</v>
      </c>
      <c r="BC515" s="31">
        <f t="shared" si="295"/>
        <v>0</v>
      </c>
      <c r="BD515" s="31">
        <f t="shared" si="296"/>
        <v>0</v>
      </c>
      <c r="BE515" s="31">
        <f t="shared" si="297"/>
        <v>0</v>
      </c>
      <c r="BF515" s="31">
        <f t="shared" si="298"/>
        <v>0</v>
      </c>
      <c r="BG515" s="29">
        <f t="shared" si="308"/>
        <v>0</v>
      </c>
      <c r="BH515" s="29">
        <f t="shared" si="308"/>
        <v>0</v>
      </c>
      <c r="BI515" s="29">
        <f t="shared" si="308"/>
        <v>0</v>
      </c>
      <c r="BJ515" s="29">
        <f t="shared" si="308"/>
        <v>0</v>
      </c>
    </row>
    <row r="516" spans="1:62">
      <c r="A516" s="25" t="s">
        <v>135</v>
      </c>
      <c r="B516" s="25" t="s">
        <v>95</v>
      </c>
      <c r="C516" s="25" t="s">
        <v>102</v>
      </c>
      <c r="D516" s="25" t="s">
        <v>172</v>
      </c>
      <c r="E516" s="25" t="s">
        <v>44</v>
      </c>
      <c r="F516" s="25" t="s">
        <v>45</v>
      </c>
      <c r="G516" s="25" t="s">
        <v>348</v>
      </c>
      <c r="H516" s="25" t="s">
        <v>60</v>
      </c>
      <c r="I516" s="25">
        <v>2022</v>
      </c>
      <c r="J516" s="102">
        <v>0.47784834680000005</v>
      </c>
      <c r="K516" s="102">
        <v>0.15089759249999998</v>
      </c>
      <c r="L516" s="29">
        <v>0</v>
      </c>
      <c r="M516" s="29">
        <v>0</v>
      </c>
      <c r="N516" s="29">
        <v>77646.5</v>
      </c>
      <c r="O516" s="29">
        <v>0</v>
      </c>
      <c r="P516" s="29">
        <v>0</v>
      </c>
      <c r="Q516" s="29">
        <v>0</v>
      </c>
      <c r="R516" s="29">
        <v>-2840.5399999999936</v>
      </c>
      <c r="S516" s="29">
        <v>0</v>
      </c>
      <c r="T516" s="29">
        <v>0</v>
      </c>
      <c r="U516" s="29">
        <v>0</v>
      </c>
      <c r="V516" s="29">
        <v>0</v>
      </c>
      <c r="W516" s="29">
        <v>0</v>
      </c>
      <c r="X516" s="29">
        <f t="shared" si="272"/>
        <v>74805.960000000006</v>
      </c>
      <c r="Y516" s="29">
        <f t="shared" si="299"/>
        <v>0</v>
      </c>
      <c r="Z516" s="29">
        <f t="shared" si="307"/>
        <v>74805.960000000006</v>
      </c>
      <c r="AA516" s="29">
        <f t="shared" si="307"/>
        <v>0</v>
      </c>
      <c r="AB516" s="29">
        <f t="shared" si="307"/>
        <v>0</v>
      </c>
      <c r="AC516" s="31">
        <f t="shared" si="273"/>
        <v>0</v>
      </c>
      <c r="AD516" s="31">
        <f t="shared" si="274"/>
        <v>0</v>
      </c>
      <c r="AE516" s="31">
        <f t="shared" si="275"/>
        <v>37103.251659806207</v>
      </c>
      <c r="AF516" s="31">
        <f t="shared" si="276"/>
        <v>0</v>
      </c>
      <c r="AG516" s="31">
        <f t="shared" si="277"/>
        <v>0</v>
      </c>
      <c r="AH516" s="31">
        <f t="shared" si="278"/>
        <v>0</v>
      </c>
      <c r="AI516" s="31">
        <f t="shared" si="279"/>
        <v>-1357.3473430192691</v>
      </c>
      <c r="AJ516" s="31">
        <f t="shared" si="280"/>
        <v>0</v>
      </c>
      <c r="AK516" s="31">
        <f t="shared" si="281"/>
        <v>0</v>
      </c>
      <c r="AL516" s="31">
        <f t="shared" si="282"/>
        <v>0</v>
      </c>
      <c r="AM516" s="31">
        <f t="shared" si="283"/>
        <v>0</v>
      </c>
      <c r="AN516" s="31">
        <f t="shared" si="284"/>
        <v>0</v>
      </c>
      <c r="AO516" s="31">
        <f t="shared" si="285"/>
        <v>35745.904316786939</v>
      </c>
      <c r="AP516" s="29">
        <f t="shared" si="309"/>
        <v>0</v>
      </c>
      <c r="AQ516" s="29">
        <f t="shared" si="309"/>
        <v>35745.904316786939</v>
      </c>
      <c r="AR516" s="29">
        <f t="shared" si="309"/>
        <v>0</v>
      </c>
      <c r="AS516" s="29">
        <f t="shared" si="300"/>
        <v>0</v>
      </c>
      <c r="AT516" s="31">
        <f t="shared" si="286"/>
        <v>0</v>
      </c>
      <c r="AU516" s="31">
        <f t="shared" si="287"/>
        <v>0</v>
      </c>
      <c r="AV516" s="31">
        <f t="shared" si="288"/>
        <v>11716.669916051249</v>
      </c>
      <c r="AW516" s="31">
        <f t="shared" si="289"/>
        <v>0</v>
      </c>
      <c r="AX516" s="31">
        <f t="shared" si="290"/>
        <v>0</v>
      </c>
      <c r="AY516" s="31">
        <f t="shared" si="291"/>
        <v>0</v>
      </c>
      <c r="AZ516" s="31">
        <f t="shared" si="292"/>
        <v>-428.630647399949</v>
      </c>
      <c r="BA516" s="31">
        <f t="shared" si="293"/>
        <v>0</v>
      </c>
      <c r="BB516" s="31">
        <f t="shared" si="294"/>
        <v>0</v>
      </c>
      <c r="BC516" s="31">
        <f t="shared" si="295"/>
        <v>0</v>
      </c>
      <c r="BD516" s="31">
        <f t="shared" si="296"/>
        <v>0</v>
      </c>
      <c r="BE516" s="31">
        <f t="shared" si="297"/>
        <v>0</v>
      </c>
      <c r="BF516" s="31">
        <f t="shared" si="298"/>
        <v>11288.039268651301</v>
      </c>
      <c r="BG516" s="29">
        <f t="shared" si="308"/>
        <v>0</v>
      </c>
      <c r="BH516" s="29">
        <f t="shared" si="308"/>
        <v>11288.039268651301</v>
      </c>
      <c r="BI516" s="29">
        <f t="shared" si="308"/>
        <v>0</v>
      </c>
      <c r="BJ516" s="29">
        <f t="shared" si="308"/>
        <v>0</v>
      </c>
    </row>
    <row r="517" spans="1:62">
      <c r="A517" s="25" t="s">
        <v>135</v>
      </c>
      <c r="B517" s="25" t="s">
        <v>95</v>
      </c>
      <c r="C517" s="25" t="s">
        <v>102</v>
      </c>
      <c r="D517" s="25" t="s">
        <v>172</v>
      </c>
      <c r="E517" s="25" t="s">
        <v>44</v>
      </c>
      <c r="F517" s="25" t="s">
        <v>45</v>
      </c>
      <c r="G517" s="25" t="s">
        <v>90</v>
      </c>
      <c r="H517" s="25" t="s">
        <v>90</v>
      </c>
      <c r="I517" s="25">
        <v>2022</v>
      </c>
      <c r="J517" s="102">
        <v>0.47784834680000005</v>
      </c>
      <c r="K517" s="102">
        <v>0.15089759249999998</v>
      </c>
      <c r="L517" s="29">
        <v>933.34</v>
      </c>
      <c r="M517" s="29">
        <v>0</v>
      </c>
      <c r="N517" s="29">
        <v>34186.54</v>
      </c>
      <c r="O517" s="29">
        <v>6423.61</v>
      </c>
      <c r="P517" s="29">
        <v>-3154.7999999999993</v>
      </c>
      <c r="Q517" s="29">
        <v>13118.83</v>
      </c>
      <c r="R517" s="29">
        <v>5940.4699999999993</v>
      </c>
      <c r="S517" s="29">
        <v>17274.29</v>
      </c>
      <c r="T517" s="29">
        <v>3717.43</v>
      </c>
      <c r="U517" s="29">
        <v>10265.4</v>
      </c>
      <c r="V517" s="29">
        <v>3979.79</v>
      </c>
      <c r="W517" s="29">
        <v>19055.650000000001</v>
      </c>
      <c r="X517" s="29">
        <f t="shared" ref="X517:X580" si="310">SUM(L517:W517)</f>
        <v>111740.54999999999</v>
      </c>
      <c r="Y517" s="29">
        <f t="shared" si="299"/>
        <v>0</v>
      </c>
      <c r="Z517" s="29">
        <f t="shared" si="307"/>
        <v>111740.54999999999</v>
      </c>
      <c r="AA517" s="29">
        <f t="shared" si="307"/>
        <v>0</v>
      </c>
      <c r="AB517" s="29">
        <f t="shared" si="307"/>
        <v>0</v>
      </c>
      <c r="AC517" s="31">
        <f t="shared" ref="AC517:AC580" si="311">+L517*$J517</f>
        <v>445.99497600231206</v>
      </c>
      <c r="AD517" s="31">
        <f t="shared" ref="AD517:AD580" si="312">+M517*$J517</f>
        <v>0</v>
      </c>
      <c r="AE517" s="31">
        <f t="shared" ref="AE517:AE580" si="313">+N517*$J517</f>
        <v>16335.981621812074</v>
      </c>
      <c r="AF517" s="31">
        <f t="shared" ref="AF517:AF580" si="314">+O517*$J517</f>
        <v>3069.5114189879482</v>
      </c>
      <c r="AG517" s="31">
        <f t="shared" ref="AG517:AG580" si="315">+P517*$J517</f>
        <v>-1507.5159644846399</v>
      </c>
      <c r="AH517" s="31">
        <f t="shared" ref="AH517:AH580" si="316">+Q517*$J517</f>
        <v>6268.8112274502446</v>
      </c>
      <c r="AI517" s="31">
        <f t="shared" ref="AI517:AI580" si="317">+R517*$J517</f>
        <v>2838.643768714996</v>
      </c>
      <c r="AJ517" s="31">
        <f t="shared" ref="AJ517:AJ580" si="318">+S517*$J517</f>
        <v>8254.4909186437726</v>
      </c>
      <c r="AK517" s="31">
        <f t="shared" ref="AK517:AK580" si="319">+T517*$J517</f>
        <v>1776.3677798447241</v>
      </c>
      <c r="AL517" s="31">
        <f t="shared" ref="AL517:AL580" si="320">+U517*$J517</f>
        <v>4905.3044192407206</v>
      </c>
      <c r="AM517" s="31">
        <f t="shared" ref="AM517:AM580" si="321">+V517*$J517</f>
        <v>1901.7360721111722</v>
      </c>
      <c r="AN517" s="31">
        <f t="shared" ref="AN517:AN580" si="322">+W517*$J517</f>
        <v>9105.7108496994224</v>
      </c>
      <c r="AO517" s="31">
        <f t="shared" ref="AO517:AO580" si="323">SUM(AC517:AN517)</f>
        <v>53395.037088022742</v>
      </c>
      <c r="AP517" s="29">
        <f t="shared" si="309"/>
        <v>0</v>
      </c>
      <c r="AQ517" s="29">
        <f t="shared" si="309"/>
        <v>53395.037088022742</v>
      </c>
      <c r="AR517" s="29">
        <f t="shared" si="309"/>
        <v>0</v>
      </c>
      <c r="AS517" s="29">
        <f t="shared" si="300"/>
        <v>0</v>
      </c>
      <c r="AT517" s="31">
        <f t="shared" ref="AT517:AT580" si="324">+L517*$K517</f>
        <v>140.83875898394999</v>
      </c>
      <c r="AU517" s="31">
        <f t="shared" ref="AU517:AU580" si="325">+M517*$K517</f>
        <v>0</v>
      </c>
      <c r="AV517" s="31">
        <f t="shared" ref="AV517:AV580" si="326">+N517*$K517</f>
        <v>5158.6665819049495</v>
      </c>
      <c r="AW517" s="31">
        <f t="shared" ref="AW517:AW580" si="327">+O517*$K517</f>
        <v>969.30728415892486</v>
      </c>
      <c r="AX517" s="31">
        <f t="shared" ref="AX517:AX580" si="328">+P517*$K517</f>
        <v>-476.05172481899984</v>
      </c>
      <c r="AY517" s="31">
        <f t="shared" ref="AY517:AY580" si="329">+Q517*$K517</f>
        <v>1979.5998634167747</v>
      </c>
      <c r="AZ517" s="31">
        <f t="shared" ref="AZ517:AZ580" si="330">+R517*$K517</f>
        <v>896.40262131847476</v>
      </c>
      <c r="BA517" s="31">
        <f t="shared" ref="BA517:BA580" si="331">+S517*$K517</f>
        <v>2606.6487731468246</v>
      </c>
      <c r="BB517" s="31">
        <f t="shared" ref="BB517:BB580" si="332">+T517*$K517</f>
        <v>560.95123728727492</v>
      </c>
      <c r="BC517" s="31">
        <f t="shared" ref="BC517:BC580" si="333">+U517*$K517</f>
        <v>1549.0241460494997</v>
      </c>
      <c r="BD517" s="31">
        <f t="shared" ref="BD517:BD580" si="334">+V517*$K517</f>
        <v>600.54072965557498</v>
      </c>
      <c r="BE517" s="31">
        <f t="shared" ref="BE517:BE580" si="335">+W517*$K517</f>
        <v>2875.4517085226248</v>
      </c>
      <c r="BF517" s="31">
        <f t="shared" ref="BF517:BF580" si="336">SUM(AT517:BE517)</f>
        <v>16861.379979625872</v>
      </c>
      <c r="BG517" s="29">
        <f t="shared" si="308"/>
        <v>0</v>
      </c>
      <c r="BH517" s="29">
        <f t="shared" si="308"/>
        <v>16861.379979625872</v>
      </c>
      <c r="BI517" s="29">
        <f t="shared" si="308"/>
        <v>0</v>
      </c>
      <c r="BJ517" s="29">
        <f t="shared" si="308"/>
        <v>0</v>
      </c>
    </row>
    <row r="518" spans="1:62">
      <c r="A518" s="25" t="s">
        <v>135</v>
      </c>
      <c r="B518" s="25" t="s">
        <v>95</v>
      </c>
      <c r="C518" s="25" t="s">
        <v>102</v>
      </c>
      <c r="D518" s="25" t="s">
        <v>172</v>
      </c>
      <c r="E518" s="25" t="s">
        <v>44</v>
      </c>
      <c r="F518" s="25" t="s">
        <v>45</v>
      </c>
      <c r="G518" s="25" t="s">
        <v>301</v>
      </c>
      <c r="H518" s="25" t="s">
        <v>60</v>
      </c>
      <c r="I518" s="25">
        <v>2022</v>
      </c>
      <c r="J518" s="102">
        <v>0.47784834680000005</v>
      </c>
      <c r="K518" s="102">
        <v>0.15089759249999998</v>
      </c>
      <c r="L518" s="29">
        <v>0</v>
      </c>
      <c r="M518" s="29">
        <v>0</v>
      </c>
      <c r="N518" s="29">
        <v>62342.36</v>
      </c>
      <c r="O518" s="29">
        <v>5723.17</v>
      </c>
      <c r="P518" s="29">
        <v>16285.030000000028</v>
      </c>
      <c r="Q518" s="29">
        <v>6870.56</v>
      </c>
      <c r="R518" s="29">
        <v>0</v>
      </c>
      <c r="S518" s="29">
        <v>17274.689999999999</v>
      </c>
      <c r="T518" s="29">
        <v>0</v>
      </c>
      <c r="U518" s="29">
        <v>0</v>
      </c>
      <c r="V518" s="29">
        <v>821.36</v>
      </c>
      <c r="W518" s="29">
        <v>8113.93</v>
      </c>
      <c r="X518" s="29">
        <f t="shared" si="310"/>
        <v>117431.10000000003</v>
      </c>
      <c r="Y518" s="29">
        <f t="shared" ref="Y518:Y581" si="337">SUMIF($I518:$I518,Y$5,X518:X518)</f>
        <v>0</v>
      </c>
      <c r="Z518" s="29">
        <f t="shared" si="307"/>
        <v>117431.10000000003</v>
      </c>
      <c r="AA518" s="29">
        <f t="shared" si="307"/>
        <v>0</v>
      </c>
      <c r="AB518" s="29">
        <f t="shared" si="307"/>
        <v>0</v>
      </c>
      <c r="AC518" s="31">
        <f t="shared" si="311"/>
        <v>0</v>
      </c>
      <c r="AD518" s="31">
        <f t="shared" si="312"/>
        <v>0</v>
      </c>
      <c r="AE518" s="31">
        <f t="shared" si="313"/>
        <v>29790.19366161045</v>
      </c>
      <c r="AF518" s="31">
        <f t="shared" si="314"/>
        <v>2734.8073229553561</v>
      </c>
      <c r="AG518" s="31">
        <f t="shared" si="315"/>
        <v>7781.7746630884185</v>
      </c>
      <c r="AH518" s="31">
        <f t="shared" si="316"/>
        <v>3283.0857375902083</v>
      </c>
      <c r="AI518" s="31">
        <f t="shared" si="317"/>
        <v>0</v>
      </c>
      <c r="AJ518" s="31">
        <f t="shared" si="318"/>
        <v>8254.6820579824926</v>
      </c>
      <c r="AK518" s="31">
        <f t="shared" si="319"/>
        <v>0</v>
      </c>
      <c r="AL518" s="31">
        <f t="shared" si="320"/>
        <v>0</v>
      </c>
      <c r="AM518" s="31">
        <f t="shared" si="321"/>
        <v>392.48551812764805</v>
      </c>
      <c r="AN518" s="31">
        <f t="shared" si="322"/>
        <v>3877.2280365509246</v>
      </c>
      <c r="AO518" s="31">
        <f t="shared" si="323"/>
        <v>56114.256997905497</v>
      </c>
      <c r="AP518" s="29">
        <f t="shared" si="309"/>
        <v>0</v>
      </c>
      <c r="AQ518" s="29">
        <f t="shared" si="309"/>
        <v>56114.256997905497</v>
      </c>
      <c r="AR518" s="29">
        <f t="shared" si="309"/>
        <v>0</v>
      </c>
      <c r="AS518" s="29">
        <f t="shared" ref="AS518:AS581" si="338">SUMIF($I518,AS$5,$AO518)</f>
        <v>0</v>
      </c>
      <c r="AT518" s="31">
        <f t="shared" si="324"/>
        <v>0</v>
      </c>
      <c r="AU518" s="31">
        <f t="shared" si="325"/>
        <v>0</v>
      </c>
      <c r="AV518" s="31">
        <f t="shared" si="326"/>
        <v>9407.3120347682998</v>
      </c>
      <c r="AW518" s="31">
        <f t="shared" si="327"/>
        <v>863.61257446822492</v>
      </c>
      <c r="AX518" s="31">
        <f t="shared" si="328"/>
        <v>2457.3718207902789</v>
      </c>
      <c r="AY518" s="31">
        <f t="shared" si="329"/>
        <v>1036.7509631267999</v>
      </c>
      <c r="AZ518" s="31">
        <f t="shared" si="330"/>
        <v>0</v>
      </c>
      <c r="BA518" s="31">
        <f t="shared" si="331"/>
        <v>2606.7091321838243</v>
      </c>
      <c r="BB518" s="31">
        <f t="shared" si="332"/>
        <v>0</v>
      </c>
      <c r="BC518" s="31">
        <f t="shared" si="333"/>
        <v>0</v>
      </c>
      <c r="BD518" s="31">
        <f t="shared" si="334"/>
        <v>123.94124657579999</v>
      </c>
      <c r="BE518" s="31">
        <f t="shared" si="335"/>
        <v>1224.3725027135249</v>
      </c>
      <c r="BF518" s="31">
        <f t="shared" si="336"/>
        <v>17720.070274626753</v>
      </c>
      <c r="BG518" s="29">
        <f t="shared" si="308"/>
        <v>0</v>
      </c>
      <c r="BH518" s="29">
        <f t="shared" si="308"/>
        <v>17720.070274626753</v>
      </c>
      <c r="BI518" s="29">
        <f t="shared" si="308"/>
        <v>0</v>
      </c>
      <c r="BJ518" s="29">
        <f t="shared" si="308"/>
        <v>0</v>
      </c>
    </row>
    <row r="519" spans="1:62">
      <c r="A519" s="25" t="s">
        <v>135</v>
      </c>
      <c r="B519" s="25" t="s">
        <v>95</v>
      </c>
      <c r="C519" s="25" t="s">
        <v>102</v>
      </c>
      <c r="D519" s="25" t="s">
        <v>172</v>
      </c>
      <c r="E519" s="25" t="s">
        <v>42</v>
      </c>
      <c r="F519" s="25" t="s">
        <v>46</v>
      </c>
      <c r="G519" s="25" t="s">
        <v>90</v>
      </c>
      <c r="H519" s="25" t="s">
        <v>90</v>
      </c>
      <c r="I519" s="25">
        <v>2022</v>
      </c>
      <c r="J519" s="102">
        <v>0.68266000000000004</v>
      </c>
      <c r="K519" s="102">
        <v>0</v>
      </c>
      <c r="L519" s="29">
        <v>0</v>
      </c>
      <c r="M519" s="29">
        <v>0</v>
      </c>
      <c r="N519" s="29">
        <v>0</v>
      </c>
      <c r="O519" s="29">
        <v>0</v>
      </c>
      <c r="P519" s="29">
        <v>137012.38</v>
      </c>
      <c r="Q519" s="29">
        <v>4722.12</v>
      </c>
      <c r="R519" s="29">
        <v>2434.7600000000002</v>
      </c>
      <c r="S519" s="29">
        <v>2195.91</v>
      </c>
      <c r="T519" s="29">
        <v>1447.33</v>
      </c>
      <c r="U519" s="29">
        <v>0</v>
      </c>
      <c r="V519" s="29">
        <v>0</v>
      </c>
      <c r="W519" s="29">
        <v>0</v>
      </c>
      <c r="X519" s="29">
        <f t="shared" si="310"/>
        <v>147812.5</v>
      </c>
      <c r="Y519" s="29">
        <f t="shared" si="337"/>
        <v>0</v>
      </c>
      <c r="Z519" s="29">
        <f t="shared" si="307"/>
        <v>147812.5</v>
      </c>
      <c r="AA519" s="29">
        <f t="shared" si="307"/>
        <v>0</v>
      </c>
      <c r="AB519" s="29">
        <f t="shared" si="307"/>
        <v>0</v>
      </c>
      <c r="AC519" s="31">
        <f t="shared" si="311"/>
        <v>0</v>
      </c>
      <c r="AD519" s="31">
        <f t="shared" si="312"/>
        <v>0</v>
      </c>
      <c r="AE519" s="31">
        <f t="shared" si="313"/>
        <v>0</v>
      </c>
      <c r="AF519" s="31">
        <f t="shared" si="314"/>
        <v>0</v>
      </c>
      <c r="AG519" s="31">
        <f t="shared" si="315"/>
        <v>93532.871330800015</v>
      </c>
      <c r="AH519" s="31">
        <f t="shared" si="316"/>
        <v>3223.6024391999999</v>
      </c>
      <c r="AI519" s="31">
        <f t="shared" si="317"/>
        <v>1662.1132616000002</v>
      </c>
      <c r="AJ519" s="31">
        <f t="shared" si="318"/>
        <v>1499.0599205999999</v>
      </c>
      <c r="AK519" s="31">
        <f t="shared" si="319"/>
        <v>988.03429779999999</v>
      </c>
      <c r="AL519" s="31">
        <f t="shared" si="320"/>
        <v>0</v>
      </c>
      <c r="AM519" s="31">
        <f t="shared" si="321"/>
        <v>0</v>
      </c>
      <c r="AN519" s="31">
        <f t="shared" si="322"/>
        <v>0</v>
      </c>
      <c r="AO519" s="31">
        <f t="shared" si="323"/>
        <v>100905.68125000001</v>
      </c>
      <c r="AP519" s="29">
        <f t="shared" si="309"/>
        <v>0</v>
      </c>
      <c r="AQ519" s="29">
        <f t="shared" si="309"/>
        <v>100905.68125000001</v>
      </c>
      <c r="AR519" s="29">
        <f t="shared" si="309"/>
        <v>0</v>
      </c>
      <c r="AS519" s="29">
        <f t="shared" si="338"/>
        <v>0</v>
      </c>
      <c r="AT519" s="31">
        <f t="shared" si="324"/>
        <v>0</v>
      </c>
      <c r="AU519" s="31">
        <f t="shared" si="325"/>
        <v>0</v>
      </c>
      <c r="AV519" s="31">
        <f t="shared" si="326"/>
        <v>0</v>
      </c>
      <c r="AW519" s="31">
        <f t="shared" si="327"/>
        <v>0</v>
      </c>
      <c r="AX519" s="31">
        <f t="shared" si="328"/>
        <v>0</v>
      </c>
      <c r="AY519" s="31">
        <f t="shared" si="329"/>
        <v>0</v>
      </c>
      <c r="AZ519" s="31">
        <f t="shared" si="330"/>
        <v>0</v>
      </c>
      <c r="BA519" s="31">
        <f t="shared" si="331"/>
        <v>0</v>
      </c>
      <c r="BB519" s="31">
        <f t="shared" si="332"/>
        <v>0</v>
      </c>
      <c r="BC519" s="31">
        <f t="shared" si="333"/>
        <v>0</v>
      </c>
      <c r="BD519" s="31">
        <f t="shared" si="334"/>
        <v>0</v>
      </c>
      <c r="BE519" s="31">
        <f t="shared" si="335"/>
        <v>0</v>
      </c>
      <c r="BF519" s="31">
        <f t="shared" si="336"/>
        <v>0</v>
      </c>
      <c r="BG519" s="29">
        <f t="shared" si="308"/>
        <v>0</v>
      </c>
      <c r="BH519" s="29">
        <f t="shared" si="308"/>
        <v>0</v>
      </c>
      <c r="BI519" s="29">
        <f t="shared" si="308"/>
        <v>0</v>
      </c>
      <c r="BJ519" s="29">
        <f t="shared" si="308"/>
        <v>0</v>
      </c>
    </row>
    <row r="520" spans="1:62">
      <c r="A520" s="25" t="s">
        <v>135</v>
      </c>
      <c r="B520" s="25" t="s">
        <v>95</v>
      </c>
      <c r="C520" s="25" t="s">
        <v>102</v>
      </c>
      <c r="D520" s="25" t="s">
        <v>172</v>
      </c>
      <c r="E520" s="25" t="s">
        <v>44</v>
      </c>
      <c r="F520" s="25" t="s">
        <v>45</v>
      </c>
      <c r="G520" s="25" t="s">
        <v>54</v>
      </c>
      <c r="H520" s="25" t="s">
        <v>54</v>
      </c>
      <c r="I520" s="25">
        <v>2022</v>
      </c>
      <c r="J520" s="102">
        <v>0.47784834680000005</v>
      </c>
      <c r="K520" s="102">
        <v>0.15089759249999998</v>
      </c>
      <c r="L520" s="29">
        <v>0</v>
      </c>
      <c r="M520" s="29">
        <v>0</v>
      </c>
      <c r="N520" s="29">
        <v>0</v>
      </c>
      <c r="O520" s="29">
        <v>0</v>
      </c>
      <c r="P520" s="29">
        <v>0</v>
      </c>
      <c r="Q520" s="29">
        <v>0</v>
      </c>
      <c r="R520" s="29">
        <v>0</v>
      </c>
      <c r="S520" s="29">
        <v>58055.28</v>
      </c>
      <c r="T520" s="29">
        <v>439.07</v>
      </c>
      <c r="U520" s="29">
        <v>2549.84</v>
      </c>
      <c r="V520" s="29">
        <v>155154.23999999999</v>
      </c>
      <c r="W520" s="29">
        <v>320.96999999999997</v>
      </c>
      <c r="X520" s="29">
        <f t="shared" si="310"/>
        <v>216519.4</v>
      </c>
      <c r="Y520" s="29">
        <f t="shared" si="337"/>
        <v>0</v>
      </c>
      <c r="Z520" s="29">
        <f t="shared" si="307"/>
        <v>216519.4</v>
      </c>
      <c r="AA520" s="29">
        <f t="shared" si="307"/>
        <v>0</v>
      </c>
      <c r="AB520" s="29">
        <f t="shared" si="307"/>
        <v>0</v>
      </c>
      <c r="AC520" s="31">
        <f t="shared" si="311"/>
        <v>0</v>
      </c>
      <c r="AD520" s="31">
        <f t="shared" si="312"/>
        <v>0</v>
      </c>
      <c r="AE520" s="31">
        <f t="shared" si="313"/>
        <v>0</v>
      </c>
      <c r="AF520" s="31">
        <f t="shared" si="314"/>
        <v>0</v>
      </c>
      <c r="AG520" s="31">
        <f t="shared" si="315"/>
        <v>0</v>
      </c>
      <c r="AH520" s="31">
        <f t="shared" si="316"/>
        <v>0</v>
      </c>
      <c r="AI520" s="31">
        <f t="shared" si="317"/>
        <v>0</v>
      </c>
      <c r="AJ520" s="31">
        <f t="shared" si="318"/>
        <v>27741.619571011106</v>
      </c>
      <c r="AK520" s="31">
        <f t="shared" si="319"/>
        <v>209.80887362947601</v>
      </c>
      <c r="AL520" s="31">
        <f t="shared" si="320"/>
        <v>1218.4368286045121</v>
      </c>
      <c r="AM520" s="31">
        <f t="shared" si="321"/>
        <v>74140.19708301044</v>
      </c>
      <c r="AN520" s="31">
        <f t="shared" si="322"/>
        <v>153.374983872396</v>
      </c>
      <c r="AO520" s="31">
        <f t="shared" si="323"/>
        <v>103463.43734012793</v>
      </c>
      <c r="AP520" s="29">
        <f t="shared" si="309"/>
        <v>0</v>
      </c>
      <c r="AQ520" s="29">
        <f t="shared" si="309"/>
        <v>103463.43734012793</v>
      </c>
      <c r="AR520" s="29">
        <f t="shared" si="309"/>
        <v>0</v>
      </c>
      <c r="AS520" s="29">
        <f t="shared" si="338"/>
        <v>0</v>
      </c>
      <c r="AT520" s="31">
        <f t="shared" si="324"/>
        <v>0</v>
      </c>
      <c r="AU520" s="31">
        <f t="shared" si="325"/>
        <v>0</v>
      </c>
      <c r="AV520" s="31">
        <f t="shared" si="326"/>
        <v>0</v>
      </c>
      <c r="AW520" s="31">
        <f t="shared" si="327"/>
        <v>0</v>
      </c>
      <c r="AX520" s="31">
        <f t="shared" si="328"/>
        <v>0</v>
      </c>
      <c r="AY520" s="31">
        <f t="shared" si="329"/>
        <v>0</v>
      </c>
      <c r="AZ520" s="31">
        <f t="shared" si="330"/>
        <v>0</v>
      </c>
      <c r="BA520" s="31">
        <f t="shared" si="331"/>
        <v>8760.401983913398</v>
      </c>
      <c r="BB520" s="31">
        <f t="shared" si="332"/>
        <v>66.25460593897499</v>
      </c>
      <c r="BC520" s="31">
        <f t="shared" si="333"/>
        <v>384.76471726019997</v>
      </c>
      <c r="BD520" s="31">
        <f t="shared" si="334"/>
        <v>23412.401282167197</v>
      </c>
      <c r="BE520" s="31">
        <f t="shared" si="335"/>
        <v>48.433600264724987</v>
      </c>
      <c r="BF520" s="31">
        <f t="shared" si="336"/>
        <v>32672.256189544496</v>
      </c>
      <c r="BG520" s="29">
        <f t="shared" si="308"/>
        <v>0</v>
      </c>
      <c r="BH520" s="29">
        <f t="shared" si="308"/>
        <v>32672.256189544496</v>
      </c>
      <c r="BI520" s="29">
        <f t="shared" si="308"/>
        <v>0</v>
      </c>
      <c r="BJ520" s="29">
        <f t="shared" si="308"/>
        <v>0</v>
      </c>
    </row>
    <row r="521" spans="1:62">
      <c r="A521" s="25" t="s">
        <v>135</v>
      </c>
      <c r="B521" s="25" t="s">
        <v>95</v>
      </c>
      <c r="C521" s="25" t="s">
        <v>102</v>
      </c>
      <c r="D521" s="25" t="s">
        <v>172</v>
      </c>
      <c r="E521" s="25" t="s">
        <v>42</v>
      </c>
      <c r="F521" s="25" t="s">
        <v>46</v>
      </c>
      <c r="G521" s="25" t="s">
        <v>301</v>
      </c>
      <c r="H521" s="25" t="s">
        <v>60</v>
      </c>
      <c r="I521" s="25">
        <v>2022</v>
      </c>
      <c r="J521" s="102">
        <v>0.68266000000000004</v>
      </c>
      <c r="K521" s="102">
        <v>0</v>
      </c>
      <c r="L521" s="29">
        <v>0</v>
      </c>
      <c r="M521" s="29">
        <v>0</v>
      </c>
      <c r="N521" s="29">
        <v>0</v>
      </c>
      <c r="O521" s="29">
        <v>0</v>
      </c>
      <c r="P521" s="29">
        <v>246063.02</v>
      </c>
      <c r="Q521" s="29">
        <v>8480.52</v>
      </c>
      <c r="R521" s="29">
        <v>4372.62</v>
      </c>
      <c r="S521" s="29">
        <v>3943.67</v>
      </c>
      <c r="T521" s="29">
        <v>2599.2600000000002</v>
      </c>
      <c r="U521" s="29">
        <v>0</v>
      </c>
      <c r="V521" s="29">
        <v>0</v>
      </c>
      <c r="W521" s="29">
        <v>0</v>
      </c>
      <c r="X521" s="29">
        <f t="shared" si="310"/>
        <v>265459.08999999997</v>
      </c>
      <c r="Y521" s="29">
        <f t="shared" si="337"/>
        <v>0</v>
      </c>
      <c r="Z521" s="29">
        <f t="shared" si="307"/>
        <v>265459.08999999997</v>
      </c>
      <c r="AA521" s="29">
        <f t="shared" si="307"/>
        <v>0</v>
      </c>
      <c r="AB521" s="29">
        <f t="shared" si="307"/>
        <v>0</v>
      </c>
      <c r="AC521" s="31">
        <f t="shared" si="311"/>
        <v>0</v>
      </c>
      <c r="AD521" s="31">
        <f t="shared" si="312"/>
        <v>0</v>
      </c>
      <c r="AE521" s="31">
        <f t="shared" si="313"/>
        <v>0</v>
      </c>
      <c r="AF521" s="31">
        <f t="shared" si="314"/>
        <v>0</v>
      </c>
      <c r="AG521" s="31">
        <f t="shared" si="315"/>
        <v>167977.38123319999</v>
      </c>
      <c r="AH521" s="31">
        <f t="shared" si="316"/>
        <v>5789.3117832000007</v>
      </c>
      <c r="AI521" s="31">
        <f t="shared" si="317"/>
        <v>2985.0127692000001</v>
      </c>
      <c r="AJ521" s="31">
        <f t="shared" si="318"/>
        <v>2692.1857622000002</v>
      </c>
      <c r="AK521" s="31">
        <f t="shared" si="319"/>
        <v>1774.4108316000002</v>
      </c>
      <c r="AL521" s="31">
        <f t="shared" si="320"/>
        <v>0</v>
      </c>
      <c r="AM521" s="31">
        <f t="shared" si="321"/>
        <v>0</v>
      </c>
      <c r="AN521" s="31">
        <f t="shared" si="322"/>
        <v>0</v>
      </c>
      <c r="AO521" s="31">
        <f t="shared" si="323"/>
        <v>181218.3023794</v>
      </c>
      <c r="AP521" s="29">
        <f t="shared" si="309"/>
        <v>0</v>
      </c>
      <c r="AQ521" s="29">
        <f t="shared" si="309"/>
        <v>181218.3023794</v>
      </c>
      <c r="AR521" s="29">
        <f t="shared" si="309"/>
        <v>0</v>
      </c>
      <c r="AS521" s="29">
        <f t="shared" si="338"/>
        <v>0</v>
      </c>
      <c r="AT521" s="31">
        <f t="shared" si="324"/>
        <v>0</v>
      </c>
      <c r="AU521" s="31">
        <f t="shared" si="325"/>
        <v>0</v>
      </c>
      <c r="AV521" s="31">
        <f t="shared" si="326"/>
        <v>0</v>
      </c>
      <c r="AW521" s="31">
        <f t="shared" si="327"/>
        <v>0</v>
      </c>
      <c r="AX521" s="31">
        <f t="shared" si="328"/>
        <v>0</v>
      </c>
      <c r="AY521" s="31">
        <f t="shared" si="329"/>
        <v>0</v>
      </c>
      <c r="AZ521" s="31">
        <f t="shared" si="330"/>
        <v>0</v>
      </c>
      <c r="BA521" s="31">
        <f t="shared" si="331"/>
        <v>0</v>
      </c>
      <c r="BB521" s="31">
        <f t="shared" si="332"/>
        <v>0</v>
      </c>
      <c r="BC521" s="31">
        <f t="shared" si="333"/>
        <v>0</v>
      </c>
      <c r="BD521" s="31">
        <f t="shared" si="334"/>
        <v>0</v>
      </c>
      <c r="BE521" s="31">
        <f t="shared" si="335"/>
        <v>0</v>
      </c>
      <c r="BF521" s="31">
        <f t="shared" si="336"/>
        <v>0</v>
      </c>
      <c r="BG521" s="29">
        <f t="shared" si="308"/>
        <v>0</v>
      </c>
      <c r="BH521" s="29">
        <f t="shared" si="308"/>
        <v>0</v>
      </c>
      <c r="BI521" s="29">
        <f t="shared" si="308"/>
        <v>0</v>
      </c>
      <c r="BJ521" s="29">
        <f t="shared" si="308"/>
        <v>0</v>
      </c>
    </row>
    <row r="522" spans="1:62">
      <c r="A522" s="25" t="s">
        <v>85</v>
      </c>
      <c r="B522" s="25" t="s">
        <v>91</v>
      </c>
      <c r="C522" s="25" t="s">
        <v>91</v>
      </c>
      <c r="D522" s="25" t="s">
        <v>94</v>
      </c>
      <c r="E522" s="25" t="s">
        <v>44</v>
      </c>
      <c r="F522" s="25" t="s">
        <v>45</v>
      </c>
      <c r="G522" s="25" t="s">
        <v>90</v>
      </c>
      <c r="H522" s="25" t="s">
        <v>90</v>
      </c>
      <c r="I522" s="25">
        <v>2022</v>
      </c>
      <c r="J522" s="102">
        <v>0.47784834680000005</v>
      </c>
      <c r="K522" s="102">
        <v>0.15089759249999998</v>
      </c>
      <c r="L522" s="29">
        <v>0</v>
      </c>
      <c r="M522" s="29">
        <v>0</v>
      </c>
      <c r="N522" s="29">
        <v>0</v>
      </c>
      <c r="O522" s="29">
        <v>0</v>
      </c>
      <c r="P522" s="29">
        <v>0</v>
      </c>
      <c r="Q522" s="29">
        <v>0</v>
      </c>
      <c r="R522" s="29">
        <v>0</v>
      </c>
      <c r="S522" s="29">
        <v>0</v>
      </c>
      <c r="T522" s="29">
        <v>0</v>
      </c>
      <c r="U522" s="29">
        <v>0</v>
      </c>
      <c r="V522" s="29">
        <v>0</v>
      </c>
      <c r="W522" s="29">
        <v>169480.79</v>
      </c>
      <c r="X522" s="29">
        <f t="shared" si="310"/>
        <v>169480.79</v>
      </c>
      <c r="Y522" s="29">
        <f t="shared" si="337"/>
        <v>0</v>
      </c>
      <c r="Z522" s="29">
        <f t="shared" si="307"/>
        <v>169480.79</v>
      </c>
      <c r="AA522" s="29">
        <f t="shared" si="307"/>
        <v>0</v>
      </c>
      <c r="AB522" s="29">
        <f t="shared" si="307"/>
        <v>0</v>
      </c>
      <c r="AC522" s="31">
        <f t="shared" si="311"/>
        <v>0</v>
      </c>
      <c r="AD522" s="31">
        <f t="shared" si="312"/>
        <v>0</v>
      </c>
      <c r="AE522" s="31">
        <f t="shared" si="313"/>
        <v>0</v>
      </c>
      <c r="AF522" s="31">
        <f t="shared" si="314"/>
        <v>0</v>
      </c>
      <c r="AG522" s="31">
        <f t="shared" si="315"/>
        <v>0</v>
      </c>
      <c r="AH522" s="31">
        <f t="shared" si="316"/>
        <v>0</v>
      </c>
      <c r="AI522" s="31">
        <f t="shared" si="317"/>
        <v>0</v>
      </c>
      <c r="AJ522" s="31">
        <f t="shared" si="318"/>
        <v>0</v>
      </c>
      <c r="AK522" s="31">
        <f t="shared" si="319"/>
        <v>0</v>
      </c>
      <c r="AL522" s="31">
        <f t="shared" si="320"/>
        <v>0</v>
      </c>
      <c r="AM522" s="31">
        <f t="shared" si="321"/>
        <v>0</v>
      </c>
      <c r="AN522" s="31">
        <f t="shared" si="322"/>
        <v>80986.115315857984</v>
      </c>
      <c r="AO522" s="31">
        <f t="shared" si="323"/>
        <v>80986.115315857984</v>
      </c>
      <c r="AP522" s="29">
        <f t="shared" si="309"/>
        <v>0</v>
      </c>
      <c r="AQ522" s="29">
        <f t="shared" si="309"/>
        <v>80986.115315857984</v>
      </c>
      <c r="AR522" s="29">
        <f t="shared" si="309"/>
        <v>0</v>
      </c>
      <c r="AS522" s="29">
        <f t="shared" si="338"/>
        <v>0</v>
      </c>
      <c r="AT522" s="31">
        <f t="shared" si="324"/>
        <v>0</v>
      </c>
      <c r="AU522" s="31">
        <f t="shared" si="325"/>
        <v>0</v>
      </c>
      <c r="AV522" s="31">
        <f t="shared" si="326"/>
        <v>0</v>
      </c>
      <c r="AW522" s="31">
        <f t="shared" si="327"/>
        <v>0</v>
      </c>
      <c r="AX522" s="31">
        <f t="shared" si="328"/>
        <v>0</v>
      </c>
      <c r="AY522" s="31">
        <f t="shared" si="329"/>
        <v>0</v>
      </c>
      <c r="AZ522" s="31">
        <f t="shared" si="330"/>
        <v>0</v>
      </c>
      <c r="BA522" s="31">
        <f t="shared" si="331"/>
        <v>0</v>
      </c>
      <c r="BB522" s="31">
        <f t="shared" si="332"/>
        <v>0</v>
      </c>
      <c r="BC522" s="31">
        <f t="shared" si="333"/>
        <v>0</v>
      </c>
      <c r="BD522" s="31">
        <f t="shared" si="334"/>
        <v>0</v>
      </c>
      <c r="BE522" s="31">
        <f t="shared" si="335"/>
        <v>25574.243185998072</v>
      </c>
      <c r="BF522" s="31">
        <f t="shared" si="336"/>
        <v>25574.243185998072</v>
      </c>
      <c r="BG522" s="29">
        <f t="shared" si="308"/>
        <v>0</v>
      </c>
      <c r="BH522" s="29">
        <f t="shared" si="308"/>
        <v>25574.243185998072</v>
      </c>
      <c r="BI522" s="29">
        <f t="shared" si="308"/>
        <v>0</v>
      </c>
      <c r="BJ522" s="29">
        <f t="shared" si="308"/>
        <v>0</v>
      </c>
    </row>
    <row r="523" spans="1:62">
      <c r="A523" s="25" t="s">
        <v>186</v>
      </c>
      <c r="B523" s="25" t="s">
        <v>91</v>
      </c>
      <c r="C523" s="25" t="s">
        <v>91</v>
      </c>
      <c r="D523" s="25" t="s">
        <v>202</v>
      </c>
      <c r="E523" s="25" t="s">
        <v>42</v>
      </c>
      <c r="F523" s="25" t="s">
        <v>46</v>
      </c>
      <c r="G523" s="25" t="s">
        <v>59</v>
      </c>
      <c r="H523" s="25" t="s">
        <v>59</v>
      </c>
      <c r="I523" s="25">
        <v>2022</v>
      </c>
      <c r="J523" s="102">
        <v>0.65539999999999998</v>
      </c>
      <c r="K523" s="102">
        <v>0</v>
      </c>
      <c r="L523" s="29">
        <v>24470.240000000002</v>
      </c>
      <c r="M523" s="29">
        <v>0</v>
      </c>
      <c r="N523" s="29">
        <v>0</v>
      </c>
      <c r="O523" s="29">
        <v>0</v>
      </c>
      <c r="P523" s="29">
        <v>0</v>
      </c>
      <c r="Q523" s="29">
        <v>0</v>
      </c>
      <c r="R523" s="29">
        <v>0</v>
      </c>
      <c r="S523" s="29">
        <v>0</v>
      </c>
      <c r="T523" s="29">
        <v>0</v>
      </c>
      <c r="U523" s="29">
        <v>7033.24</v>
      </c>
      <c r="V523" s="29">
        <v>43062.79</v>
      </c>
      <c r="W523" s="29">
        <v>32885.910000000003</v>
      </c>
      <c r="X523" s="29">
        <f t="shared" si="310"/>
        <v>107452.18000000001</v>
      </c>
      <c r="Y523" s="29">
        <f t="shared" si="337"/>
        <v>0</v>
      </c>
      <c r="Z523" s="29">
        <f t="shared" si="307"/>
        <v>107452.18000000001</v>
      </c>
      <c r="AA523" s="29">
        <f t="shared" si="307"/>
        <v>0</v>
      </c>
      <c r="AB523" s="29">
        <f t="shared" si="307"/>
        <v>0</v>
      </c>
      <c r="AC523" s="31">
        <f t="shared" si="311"/>
        <v>16037.795296</v>
      </c>
      <c r="AD523" s="31">
        <f t="shared" si="312"/>
        <v>0</v>
      </c>
      <c r="AE523" s="31">
        <f t="shared" si="313"/>
        <v>0</v>
      </c>
      <c r="AF523" s="31">
        <f t="shared" si="314"/>
        <v>0</v>
      </c>
      <c r="AG523" s="31">
        <f t="shared" si="315"/>
        <v>0</v>
      </c>
      <c r="AH523" s="31">
        <f t="shared" si="316"/>
        <v>0</v>
      </c>
      <c r="AI523" s="31">
        <f t="shared" si="317"/>
        <v>0</v>
      </c>
      <c r="AJ523" s="31">
        <f t="shared" si="318"/>
        <v>0</v>
      </c>
      <c r="AK523" s="31">
        <f t="shared" si="319"/>
        <v>0</v>
      </c>
      <c r="AL523" s="31">
        <f t="shared" si="320"/>
        <v>4609.5854959999997</v>
      </c>
      <c r="AM523" s="31">
        <f t="shared" si="321"/>
        <v>28223.352566000001</v>
      </c>
      <c r="AN523" s="31">
        <f t="shared" si="322"/>
        <v>21553.425414000001</v>
      </c>
      <c r="AO523" s="31">
        <f t="shared" si="323"/>
        <v>70424.158771999995</v>
      </c>
      <c r="AP523" s="29">
        <f t="shared" si="309"/>
        <v>0</v>
      </c>
      <c r="AQ523" s="29">
        <f t="shared" si="309"/>
        <v>70424.158771999995</v>
      </c>
      <c r="AR523" s="29">
        <f t="shared" si="309"/>
        <v>0</v>
      </c>
      <c r="AS523" s="29">
        <f t="shared" si="338"/>
        <v>0</v>
      </c>
      <c r="AT523" s="31">
        <f t="shared" si="324"/>
        <v>0</v>
      </c>
      <c r="AU523" s="31">
        <f t="shared" si="325"/>
        <v>0</v>
      </c>
      <c r="AV523" s="31">
        <f t="shared" si="326"/>
        <v>0</v>
      </c>
      <c r="AW523" s="31">
        <f t="shared" si="327"/>
        <v>0</v>
      </c>
      <c r="AX523" s="31">
        <f t="shared" si="328"/>
        <v>0</v>
      </c>
      <c r="AY523" s="31">
        <f t="shared" si="329"/>
        <v>0</v>
      </c>
      <c r="AZ523" s="31">
        <f t="shared" si="330"/>
        <v>0</v>
      </c>
      <c r="BA523" s="31">
        <f t="shared" si="331"/>
        <v>0</v>
      </c>
      <c r="BB523" s="31">
        <f t="shared" si="332"/>
        <v>0</v>
      </c>
      <c r="BC523" s="31">
        <f t="shared" si="333"/>
        <v>0</v>
      </c>
      <c r="BD523" s="31">
        <f t="shared" si="334"/>
        <v>0</v>
      </c>
      <c r="BE523" s="31">
        <f t="shared" si="335"/>
        <v>0</v>
      </c>
      <c r="BF523" s="31">
        <f t="shared" si="336"/>
        <v>0</v>
      </c>
      <c r="BG523" s="29">
        <f t="shared" si="308"/>
        <v>0</v>
      </c>
      <c r="BH523" s="29">
        <f t="shared" si="308"/>
        <v>0</v>
      </c>
      <c r="BI523" s="29">
        <f t="shared" si="308"/>
        <v>0</v>
      </c>
      <c r="BJ523" s="29">
        <f t="shared" si="308"/>
        <v>0</v>
      </c>
    </row>
    <row r="524" spans="1:62">
      <c r="A524" s="25" t="s">
        <v>135</v>
      </c>
      <c r="B524" s="25" t="s">
        <v>91</v>
      </c>
      <c r="C524" s="25" t="s">
        <v>91</v>
      </c>
      <c r="D524" s="25" t="s">
        <v>160</v>
      </c>
      <c r="E524" s="25" t="s">
        <v>42</v>
      </c>
      <c r="F524" s="25" t="s">
        <v>43</v>
      </c>
      <c r="G524" s="25" t="s">
        <v>61</v>
      </c>
      <c r="H524" s="25" t="s">
        <v>61</v>
      </c>
      <c r="I524" s="25">
        <v>2022</v>
      </c>
      <c r="J524" s="102">
        <v>1</v>
      </c>
      <c r="K524" s="102">
        <v>0</v>
      </c>
      <c r="L524" s="29">
        <v>0</v>
      </c>
      <c r="M524" s="29">
        <v>0</v>
      </c>
      <c r="N524" s="29">
        <v>0</v>
      </c>
      <c r="O524" s="29">
        <v>0</v>
      </c>
      <c r="P524" s="29">
        <v>0</v>
      </c>
      <c r="Q524" s="29">
        <v>446769.95</v>
      </c>
      <c r="R524" s="29">
        <v>38582.620000000003</v>
      </c>
      <c r="S524" s="29">
        <v>0</v>
      </c>
      <c r="T524" s="29">
        <v>0</v>
      </c>
      <c r="U524" s="29">
        <v>0</v>
      </c>
      <c r="V524" s="29">
        <v>0</v>
      </c>
      <c r="W524" s="29">
        <v>0</v>
      </c>
      <c r="X524" s="29">
        <f t="shared" si="310"/>
        <v>485352.57</v>
      </c>
      <c r="Y524" s="29">
        <f t="shared" si="337"/>
        <v>0</v>
      </c>
      <c r="Z524" s="29">
        <f t="shared" si="307"/>
        <v>485352.57</v>
      </c>
      <c r="AA524" s="29">
        <f t="shared" si="307"/>
        <v>0</v>
      </c>
      <c r="AB524" s="29">
        <f t="shared" si="307"/>
        <v>0</v>
      </c>
      <c r="AC524" s="31">
        <f t="shared" si="311"/>
        <v>0</v>
      </c>
      <c r="AD524" s="31">
        <f t="shared" si="312"/>
        <v>0</v>
      </c>
      <c r="AE524" s="31">
        <f t="shared" si="313"/>
        <v>0</v>
      </c>
      <c r="AF524" s="31">
        <f t="shared" si="314"/>
        <v>0</v>
      </c>
      <c r="AG524" s="31">
        <f t="shared" si="315"/>
        <v>0</v>
      </c>
      <c r="AH524" s="31">
        <f t="shared" si="316"/>
        <v>446769.95</v>
      </c>
      <c r="AI524" s="31">
        <f t="shared" si="317"/>
        <v>38582.620000000003</v>
      </c>
      <c r="AJ524" s="31">
        <f t="shared" si="318"/>
        <v>0</v>
      </c>
      <c r="AK524" s="31">
        <f t="shared" si="319"/>
        <v>0</v>
      </c>
      <c r="AL524" s="31">
        <f t="shared" si="320"/>
        <v>0</v>
      </c>
      <c r="AM524" s="31">
        <f t="shared" si="321"/>
        <v>0</v>
      </c>
      <c r="AN524" s="31">
        <f t="shared" si="322"/>
        <v>0</v>
      </c>
      <c r="AO524" s="31">
        <f t="shared" si="323"/>
        <v>485352.57</v>
      </c>
      <c r="AP524" s="29">
        <f t="shared" si="309"/>
        <v>0</v>
      </c>
      <c r="AQ524" s="29">
        <f t="shared" si="309"/>
        <v>485352.57</v>
      </c>
      <c r="AR524" s="29">
        <f t="shared" si="309"/>
        <v>0</v>
      </c>
      <c r="AS524" s="29">
        <f t="shared" si="338"/>
        <v>0</v>
      </c>
      <c r="AT524" s="31">
        <f t="shared" si="324"/>
        <v>0</v>
      </c>
      <c r="AU524" s="31">
        <f t="shared" si="325"/>
        <v>0</v>
      </c>
      <c r="AV524" s="31">
        <f t="shared" si="326"/>
        <v>0</v>
      </c>
      <c r="AW524" s="31">
        <f t="shared" si="327"/>
        <v>0</v>
      </c>
      <c r="AX524" s="31">
        <f t="shared" si="328"/>
        <v>0</v>
      </c>
      <c r="AY524" s="31">
        <f t="shared" si="329"/>
        <v>0</v>
      </c>
      <c r="AZ524" s="31">
        <f t="shared" si="330"/>
        <v>0</v>
      </c>
      <c r="BA524" s="31">
        <f t="shared" si="331"/>
        <v>0</v>
      </c>
      <c r="BB524" s="31">
        <f t="shared" si="332"/>
        <v>0</v>
      </c>
      <c r="BC524" s="31">
        <f t="shared" si="333"/>
        <v>0</v>
      </c>
      <c r="BD524" s="31">
        <f t="shared" si="334"/>
        <v>0</v>
      </c>
      <c r="BE524" s="31">
        <f t="shared" si="335"/>
        <v>0</v>
      </c>
      <c r="BF524" s="31">
        <f t="shared" si="336"/>
        <v>0</v>
      </c>
      <c r="BG524" s="29">
        <f t="shared" si="308"/>
        <v>0</v>
      </c>
      <c r="BH524" s="29">
        <f t="shared" si="308"/>
        <v>0</v>
      </c>
      <c r="BI524" s="29">
        <f t="shared" si="308"/>
        <v>0</v>
      </c>
      <c r="BJ524" s="29">
        <f t="shared" si="308"/>
        <v>0</v>
      </c>
    </row>
    <row r="525" spans="1:62">
      <c r="A525" s="25" t="s">
        <v>135</v>
      </c>
      <c r="B525" s="25" t="s">
        <v>91</v>
      </c>
      <c r="C525" s="25" t="s">
        <v>91</v>
      </c>
      <c r="D525" s="25" t="s">
        <v>160</v>
      </c>
      <c r="E525" s="25" t="s">
        <v>42</v>
      </c>
      <c r="F525" s="25" t="s">
        <v>46</v>
      </c>
      <c r="G525" s="25" t="s">
        <v>55</v>
      </c>
      <c r="H525" s="25" t="s">
        <v>55</v>
      </c>
      <c r="I525" s="25">
        <v>2022</v>
      </c>
      <c r="J525" s="102">
        <v>0.65539999999999998</v>
      </c>
      <c r="K525" s="102">
        <v>0</v>
      </c>
      <c r="L525" s="29">
        <v>27670.509999999995</v>
      </c>
      <c r="M525" s="29">
        <v>8960.1600000000017</v>
      </c>
      <c r="N525" s="29">
        <v>1587.8899999999999</v>
      </c>
      <c r="O525" s="29">
        <v>6169.92</v>
      </c>
      <c r="P525" s="29">
        <v>226.26</v>
      </c>
      <c r="Q525" s="29">
        <v>2477450.96</v>
      </c>
      <c r="R525" s="29">
        <v>-31299.91</v>
      </c>
      <c r="S525" s="29">
        <v>12696.699999999999</v>
      </c>
      <c r="T525" s="29">
        <v>186687.25</v>
      </c>
      <c r="U525" s="29">
        <v>-186687.25</v>
      </c>
      <c r="V525" s="29">
        <v>106.94999999999999</v>
      </c>
      <c r="W525" s="29">
        <v>48840.380000000005</v>
      </c>
      <c r="X525" s="29">
        <f t="shared" si="310"/>
        <v>2552409.8200000003</v>
      </c>
      <c r="Y525" s="29">
        <f t="shared" si="337"/>
        <v>0</v>
      </c>
      <c r="Z525" s="29">
        <f t="shared" si="307"/>
        <v>2552409.8200000003</v>
      </c>
      <c r="AA525" s="29">
        <f t="shared" si="307"/>
        <v>0</v>
      </c>
      <c r="AB525" s="29">
        <f t="shared" si="307"/>
        <v>0</v>
      </c>
      <c r="AC525" s="31">
        <f t="shared" si="311"/>
        <v>18135.252253999995</v>
      </c>
      <c r="AD525" s="31">
        <f t="shared" si="312"/>
        <v>5872.4888640000008</v>
      </c>
      <c r="AE525" s="31">
        <f t="shared" si="313"/>
        <v>1040.7031059999999</v>
      </c>
      <c r="AF525" s="31">
        <f t="shared" si="314"/>
        <v>4043.7655679999998</v>
      </c>
      <c r="AG525" s="31">
        <f t="shared" si="315"/>
        <v>148.29080399999998</v>
      </c>
      <c r="AH525" s="31">
        <f t="shared" si="316"/>
        <v>1623721.3591839999</v>
      </c>
      <c r="AI525" s="31">
        <f t="shared" si="317"/>
        <v>-20513.961014</v>
      </c>
      <c r="AJ525" s="31">
        <f t="shared" si="318"/>
        <v>8321.4171799999986</v>
      </c>
      <c r="AK525" s="31">
        <f t="shared" si="319"/>
        <v>122354.82364999999</v>
      </c>
      <c r="AL525" s="31">
        <f t="shared" si="320"/>
        <v>-122354.82364999999</v>
      </c>
      <c r="AM525" s="31">
        <f t="shared" si="321"/>
        <v>70.095029999999994</v>
      </c>
      <c r="AN525" s="31">
        <f t="shared" si="322"/>
        <v>32009.985052000004</v>
      </c>
      <c r="AO525" s="31">
        <f t="shared" si="323"/>
        <v>1672849.3960280002</v>
      </c>
      <c r="AP525" s="29">
        <f t="shared" si="309"/>
        <v>0</v>
      </c>
      <c r="AQ525" s="29">
        <f t="shared" si="309"/>
        <v>1672849.3960280002</v>
      </c>
      <c r="AR525" s="29">
        <f t="shared" si="309"/>
        <v>0</v>
      </c>
      <c r="AS525" s="29">
        <f t="shared" si="338"/>
        <v>0</v>
      </c>
      <c r="AT525" s="31">
        <f t="shared" si="324"/>
        <v>0</v>
      </c>
      <c r="AU525" s="31">
        <f t="shared" si="325"/>
        <v>0</v>
      </c>
      <c r="AV525" s="31">
        <f t="shared" si="326"/>
        <v>0</v>
      </c>
      <c r="AW525" s="31">
        <f t="shared" si="327"/>
        <v>0</v>
      </c>
      <c r="AX525" s="31">
        <f t="shared" si="328"/>
        <v>0</v>
      </c>
      <c r="AY525" s="31">
        <f t="shared" si="329"/>
        <v>0</v>
      </c>
      <c r="AZ525" s="31">
        <f t="shared" si="330"/>
        <v>0</v>
      </c>
      <c r="BA525" s="31">
        <f t="shared" si="331"/>
        <v>0</v>
      </c>
      <c r="BB525" s="31">
        <f t="shared" si="332"/>
        <v>0</v>
      </c>
      <c r="BC525" s="31">
        <f t="shared" si="333"/>
        <v>0</v>
      </c>
      <c r="BD525" s="31">
        <f t="shared" si="334"/>
        <v>0</v>
      </c>
      <c r="BE525" s="31">
        <f t="shared" si="335"/>
        <v>0</v>
      </c>
      <c r="BF525" s="31">
        <f t="shared" si="336"/>
        <v>0</v>
      </c>
      <c r="BG525" s="29">
        <f t="shared" si="308"/>
        <v>0</v>
      </c>
      <c r="BH525" s="29">
        <f t="shared" si="308"/>
        <v>0</v>
      </c>
      <c r="BI525" s="29">
        <f t="shared" si="308"/>
        <v>0</v>
      </c>
      <c r="BJ525" s="29">
        <f t="shared" si="308"/>
        <v>0</v>
      </c>
    </row>
    <row r="526" spans="1:62">
      <c r="A526" s="25" t="s">
        <v>135</v>
      </c>
      <c r="B526" s="25" t="s">
        <v>86</v>
      </c>
      <c r="C526" s="25" t="s">
        <v>127</v>
      </c>
      <c r="D526" s="25" t="s">
        <v>213</v>
      </c>
      <c r="E526" s="25" t="s">
        <v>42</v>
      </c>
      <c r="F526" s="25" t="s">
        <v>43</v>
      </c>
      <c r="G526" s="25" t="s">
        <v>54</v>
      </c>
      <c r="H526" s="25" t="s">
        <v>54</v>
      </c>
      <c r="I526" s="25">
        <v>2022</v>
      </c>
      <c r="J526" s="102">
        <v>1</v>
      </c>
      <c r="K526" s="102">
        <v>0</v>
      </c>
      <c r="L526" s="29">
        <v>-3229.79</v>
      </c>
      <c r="M526" s="29">
        <v>0</v>
      </c>
      <c r="N526" s="29">
        <v>0</v>
      </c>
      <c r="O526" s="29">
        <v>0</v>
      </c>
      <c r="P526" s="29">
        <v>0</v>
      </c>
      <c r="Q526" s="29">
        <v>0</v>
      </c>
      <c r="R526" s="29">
        <v>0</v>
      </c>
      <c r="S526" s="29">
        <v>0</v>
      </c>
      <c r="T526" s="29">
        <v>0</v>
      </c>
      <c r="U526" s="29">
        <v>0</v>
      </c>
      <c r="V526" s="29">
        <v>0</v>
      </c>
      <c r="W526" s="29">
        <v>0</v>
      </c>
      <c r="X526" s="29">
        <f t="shared" si="310"/>
        <v>-3229.79</v>
      </c>
      <c r="Y526" s="29">
        <f t="shared" si="337"/>
        <v>0</v>
      </c>
      <c r="Z526" s="29">
        <f t="shared" ref="Z526:AB545" si="339">SUMIF($I526,Z$5,$X526)</f>
        <v>-3229.79</v>
      </c>
      <c r="AA526" s="29">
        <f t="shared" si="339"/>
        <v>0</v>
      </c>
      <c r="AB526" s="29">
        <f t="shared" si="339"/>
        <v>0</v>
      </c>
      <c r="AC526" s="31">
        <f t="shared" si="311"/>
        <v>-3229.79</v>
      </c>
      <c r="AD526" s="31">
        <f t="shared" si="312"/>
        <v>0</v>
      </c>
      <c r="AE526" s="31">
        <f t="shared" si="313"/>
        <v>0</v>
      </c>
      <c r="AF526" s="31">
        <f t="shared" si="314"/>
        <v>0</v>
      </c>
      <c r="AG526" s="31">
        <f t="shared" si="315"/>
        <v>0</v>
      </c>
      <c r="AH526" s="31">
        <f t="shared" si="316"/>
        <v>0</v>
      </c>
      <c r="AI526" s="31">
        <f t="shared" si="317"/>
        <v>0</v>
      </c>
      <c r="AJ526" s="31">
        <f t="shared" si="318"/>
        <v>0</v>
      </c>
      <c r="AK526" s="31">
        <f t="shared" si="319"/>
        <v>0</v>
      </c>
      <c r="AL526" s="31">
        <f t="shared" si="320"/>
        <v>0</v>
      </c>
      <c r="AM526" s="31">
        <f t="shared" si="321"/>
        <v>0</v>
      </c>
      <c r="AN526" s="31">
        <f t="shared" si="322"/>
        <v>0</v>
      </c>
      <c r="AO526" s="31">
        <f t="shared" si="323"/>
        <v>-3229.79</v>
      </c>
      <c r="AP526" s="29">
        <f t="shared" si="309"/>
        <v>0</v>
      </c>
      <c r="AQ526" s="29">
        <f t="shared" si="309"/>
        <v>-3229.79</v>
      </c>
      <c r="AR526" s="29">
        <f t="shared" si="309"/>
        <v>0</v>
      </c>
      <c r="AS526" s="29">
        <f t="shared" si="338"/>
        <v>0</v>
      </c>
      <c r="AT526" s="31">
        <f t="shared" si="324"/>
        <v>0</v>
      </c>
      <c r="AU526" s="31">
        <f t="shared" si="325"/>
        <v>0</v>
      </c>
      <c r="AV526" s="31">
        <f t="shared" si="326"/>
        <v>0</v>
      </c>
      <c r="AW526" s="31">
        <f t="shared" si="327"/>
        <v>0</v>
      </c>
      <c r="AX526" s="31">
        <f t="shared" si="328"/>
        <v>0</v>
      </c>
      <c r="AY526" s="31">
        <f t="shared" si="329"/>
        <v>0</v>
      </c>
      <c r="AZ526" s="31">
        <f t="shared" si="330"/>
        <v>0</v>
      </c>
      <c r="BA526" s="31">
        <f t="shared" si="331"/>
        <v>0</v>
      </c>
      <c r="BB526" s="31">
        <f t="shared" si="332"/>
        <v>0</v>
      </c>
      <c r="BC526" s="31">
        <f t="shared" si="333"/>
        <v>0</v>
      </c>
      <c r="BD526" s="31">
        <f t="shared" si="334"/>
        <v>0</v>
      </c>
      <c r="BE526" s="31">
        <f t="shared" si="335"/>
        <v>0</v>
      </c>
      <c r="BF526" s="31">
        <f t="shared" si="336"/>
        <v>0</v>
      </c>
      <c r="BG526" s="29">
        <f t="shared" si="308"/>
        <v>0</v>
      </c>
      <c r="BH526" s="29">
        <f t="shared" si="308"/>
        <v>0</v>
      </c>
      <c r="BI526" s="29">
        <f t="shared" si="308"/>
        <v>0</v>
      </c>
      <c r="BJ526" s="29">
        <f t="shared" si="308"/>
        <v>0</v>
      </c>
    </row>
    <row r="527" spans="1:62">
      <c r="A527" s="25" t="s">
        <v>135</v>
      </c>
      <c r="B527" s="25" t="s">
        <v>86</v>
      </c>
      <c r="C527" s="25" t="s">
        <v>127</v>
      </c>
      <c r="D527" s="25" t="s">
        <v>213</v>
      </c>
      <c r="E527" s="25" t="s">
        <v>42</v>
      </c>
      <c r="F527" s="25" t="s">
        <v>46</v>
      </c>
      <c r="G527" s="25" t="s">
        <v>301</v>
      </c>
      <c r="H527" s="25" t="s">
        <v>60</v>
      </c>
      <c r="I527" s="25">
        <v>2022</v>
      </c>
      <c r="J527" s="102">
        <v>0.68266000000000004</v>
      </c>
      <c r="K527" s="102">
        <v>0</v>
      </c>
      <c r="L527" s="29">
        <v>0</v>
      </c>
      <c r="M527" s="29">
        <v>-68523.710000000006</v>
      </c>
      <c r="N527" s="29">
        <v>57532.5</v>
      </c>
      <c r="O527" s="29">
        <v>7751.5</v>
      </c>
      <c r="P527" s="29">
        <v>2682.55</v>
      </c>
      <c r="Q527" s="29">
        <v>0</v>
      </c>
      <c r="R527" s="29">
        <v>0</v>
      </c>
      <c r="S527" s="29">
        <v>0</v>
      </c>
      <c r="T527" s="29">
        <v>0</v>
      </c>
      <c r="U527" s="29">
        <v>0</v>
      </c>
      <c r="V527" s="29">
        <v>0</v>
      </c>
      <c r="W527" s="29">
        <v>0</v>
      </c>
      <c r="X527" s="29">
        <f t="shared" si="310"/>
        <v>-557.16000000000622</v>
      </c>
      <c r="Y527" s="29">
        <f t="shared" si="337"/>
        <v>0</v>
      </c>
      <c r="Z527" s="29">
        <f t="shared" si="339"/>
        <v>-557.16000000000622</v>
      </c>
      <c r="AA527" s="29">
        <f t="shared" si="339"/>
        <v>0</v>
      </c>
      <c r="AB527" s="29">
        <f t="shared" si="339"/>
        <v>0</v>
      </c>
      <c r="AC527" s="31">
        <f t="shared" si="311"/>
        <v>0</v>
      </c>
      <c r="AD527" s="31">
        <f t="shared" si="312"/>
        <v>-46778.395868600004</v>
      </c>
      <c r="AE527" s="31">
        <f t="shared" si="313"/>
        <v>39275.136450000005</v>
      </c>
      <c r="AF527" s="31">
        <f t="shared" si="314"/>
        <v>5291.6389900000004</v>
      </c>
      <c r="AG527" s="31">
        <f t="shared" si="315"/>
        <v>1831.2695830000002</v>
      </c>
      <c r="AH527" s="31">
        <f t="shared" si="316"/>
        <v>0</v>
      </c>
      <c r="AI527" s="31">
        <f t="shared" si="317"/>
        <v>0</v>
      </c>
      <c r="AJ527" s="31">
        <f t="shared" si="318"/>
        <v>0</v>
      </c>
      <c r="AK527" s="31">
        <f t="shared" si="319"/>
        <v>0</v>
      </c>
      <c r="AL527" s="31">
        <f t="shared" si="320"/>
        <v>0</v>
      </c>
      <c r="AM527" s="31">
        <f t="shared" si="321"/>
        <v>0</v>
      </c>
      <c r="AN527" s="31">
        <f t="shared" si="322"/>
        <v>0</v>
      </c>
      <c r="AO527" s="31">
        <f t="shared" si="323"/>
        <v>-380.35084559999814</v>
      </c>
      <c r="AP527" s="29">
        <f t="shared" si="309"/>
        <v>0</v>
      </c>
      <c r="AQ527" s="29">
        <f t="shared" si="309"/>
        <v>-380.35084559999814</v>
      </c>
      <c r="AR527" s="29">
        <f t="shared" si="309"/>
        <v>0</v>
      </c>
      <c r="AS527" s="29">
        <f t="shared" si="338"/>
        <v>0</v>
      </c>
      <c r="AT527" s="31">
        <f t="shared" si="324"/>
        <v>0</v>
      </c>
      <c r="AU527" s="31">
        <f t="shared" si="325"/>
        <v>0</v>
      </c>
      <c r="AV527" s="31">
        <f t="shared" si="326"/>
        <v>0</v>
      </c>
      <c r="AW527" s="31">
        <f t="shared" si="327"/>
        <v>0</v>
      </c>
      <c r="AX527" s="31">
        <f t="shared" si="328"/>
        <v>0</v>
      </c>
      <c r="AY527" s="31">
        <f t="shared" si="329"/>
        <v>0</v>
      </c>
      <c r="AZ527" s="31">
        <f t="shared" si="330"/>
        <v>0</v>
      </c>
      <c r="BA527" s="31">
        <f t="shared" si="331"/>
        <v>0</v>
      </c>
      <c r="BB527" s="31">
        <f t="shared" si="332"/>
        <v>0</v>
      </c>
      <c r="BC527" s="31">
        <f t="shared" si="333"/>
        <v>0</v>
      </c>
      <c r="BD527" s="31">
        <f t="shared" si="334"/>
        <v>0</v>
      </c>
      <c r="BE527" s="31">
        <f t="shared" si="335"/>
        <v>0</v>
      </c>
      <c r="BF527" s="31">
        <f t="shared" si="336"/>
        <v>0</v>
      </c>
      <c r="BG527" s="29">
        <f t="shared" si="308"/>
        <v>0</v>
      </c>
      <c r="BH527" s="29">
        <f t="shared" si="308"/>
        <v>0</v>
      </c>
      <c r="BI527" s="29">
        <f t="shared" si="308"/>
        <v>0</v>
      </c>
      <c r="BJ527" s="29">
        <f t="shared" si="308"/>
        <v>0</v>
      </c>
    </row>
    <row r="528" spans="1:62">
      <c r="A528" s="25" t="s">
        <v>135</v>
      </c>
      <c r="B528" s="25" t="s">
        <v>86</v>
      </c>
      <c r="C528" s="25" t="s">
        <v>127</v>
      </c>
      <c r="D528" s="25" t="s">
        <v>213</v>
      </c>
      <c r="E528" s="25" t="s">
        <v>42</v>
      </c>
      <c r="F528" s="25" t="s">
        <v>43</v>
      </c>
      <c r="G528" s="25" t="s">
        <v>61</v>
      </c>
      <c r="H528" s="25" t="s">
        <v>61</v>
      </c>
      <c r="I528" s="25">
        <v>2022</v>
      </c>
      <c r="J528" s="102">
        <v>1</v>
      </c>
      <c r="K528" s="102">
        <v>0</v>
      </c>
      <c r="L528" s="29">
        <v>92285.47</v>
      </c>
      <c r="M528" s="29">
        <v>11025.890000000001</v>
      </c>
      <c r="N528" s="29">
        <v>915.78</v>
      </c>
      <c r="O528" s="29">
        <v>334120.48</v>
      </c>
      <c r="P528" s="29">
        <v>700000</v>
      </c>
      <c r="Q528" s="29">
        <v>114158.97000000002</v>
      </c>
      <c r="R528" s="29">
        <v>0</v>
      </c>
      <c r="S528" s="29">
        <v>-692861.58000000007</v>
      </c>
      <c r="T528" s="29">
        <v>0</v>
      </c>
      <c r="U528" s="29">
        <v>0</v>
      </c>
      <c r="V528" s="29">
        <v>0</v>
      </c>
      <c r="W528" s="29">
        <v>0</v>
      </c>
      <c r="X528" s="29">
        <f t="shared" si="310"/>
        <v>559645.01</v>
      </c>
      <c r="Y528" s="29">
        <f t="shared" si="337"/>
        <v>0</v>
      </c>
      <c r="Z528" s="29">
        <f t="shared" si="339"/>
        <v>559645.01</v>
      </c>
      <c r="AA528" s="29">
        <f t="shared" si="339"/>
        <v>0</v>
      </c>
      <c r="AB528" s="29">
        <f t="shared" si="339"/>
        <v>0</v>
      </c>
      <c r="AC528" s="31">
        <f t="shared" si="311"/>
        <v>92285.47</v>
      </c>
      <c r="AD528" s="31">
        <f t="shared" si="312"/>
        <v>11025.890000000001</v>
      </c>
      <c r="AE528" s="31">
        <f t="shared" si="313"/>
        <v>915.78</v>
      </c>
      <c r="AF528" s="31">
        <f t="shared" si="314"/>
        <v>334120.48</v>
      </c>
      <c r="AG528" s="31">
        <f t="shared" si="315"/>
        <v>700000</v>
      </c>
      <c r="AH528" s="31">
        <f t="shared" si="316"/>
        <v>114158.97000000002</v>
      </c>
      <c r="AI528" s="31">
        <f t="shared" si="317"/>
        <v>0</v>
      </c>
      <c r="AJ528" s="31">
        <f t="shared" si="318"/>
        <v>-692861.58000000007</v>
      </c>
      <c r="AK528" s="31">
        <f t="shared" si="319"/>
        <v>0</v>
      </c>
      <c r="AL528" s="31">
        <f t="shared" si="320"/>
        <v>0</v>
      </c>
      <c r="AM528" s="31">
        <f t="shared" si="321"/>
        <v>0</v>
      </c>
      <c r="AN528" s="31">
        <f t="shared" si="322"/>
        <v>0</v>
      </c>
      <c r="AO528" s="31">
        <f t="shared" si="323"/>
        <v>559645.01</v>
      </c>
      <c r="AP528" s="29">
        <f t="shared" si="309"/>
        <v>0</v>
      </c>
      <c r="AQ528" s="29">
        <f t="shared" si="309"/>
        <v>559645.01</v>
      </c>
      <c r="AR528" s="29">
        <f t="shared" si="309"/>
        <v>0</v>
      </c>
      <c r="AS528" s="29">
        <f t="shared" si="338"/>
        <v>0</v>
      </c>
      <c r="AT528" s="31">
        <f t="shared" si="324"/>
        <v>0</v>
      </c>
      <c r="AU528" s="31">
        <f t="shared" si="325"/>
        <v>0</v>
      </c>
      <c r="AV528" s="31">
        <f t="shared" si="326"/>
        <v>0</v>
      </c>
      <c r="AW528" s="31">
        <f t="shared" si="327"/>
        <v>0</v>
      </c>
      <c r="AX528" s="31">
        <f t="shared" si="328"/>
        <v>0</v>
      </c>
      <c r="AY528" s="31">
        <f t="shared" si="329"/>
        <v>0</v>
      </c>
      <c r="AZ528" s="31">
        <f t="shared" si="330"/>
        <v>0</v>
      </c>
      <c r="BA528" s="31">
        <f t="shared" si="331"/>
        <v>0</v>
      </c>
      <c r="BB528" s="31">
        <f t="shared" si="332"/>
        <v>0</v>
      </c>
      <c r="BC528" s="31">
        <f t="shared" si="333"/>
        <v>0</v>
      </c>
      <c r="BD528" s="31">
        <f t="shared" si="334"/>
        <v>0</v>
      </c>
      <c r="BE528" s="31">
        <f t="shared" si="335"/>
        <v>0</v>
      </c>
      <c r="BF528" s="31">
        <f t="shared" si="336"/>
        <v>0</v>
      </c>
      <c r="BG528" s="29">
        <f t="shared" ref="BG528:BJ547" si="340">SUMIF($I528,BG$5,$BF528)</f>
        <v>0</v>
      </c>
      <c r="BH528" s="29">
        <f t="shared" si="340"/>
        <v>0</v>
      </c>
      <c r="BI528" s="29">
        <f t="shared" si="340"/>
        <v>0</v>
      </c>
      <c r="BJ528" s="29">
        <f t="shared" si="340"/>
        <v>0</v>
      </c>
    </row>
    <row r="529" spans="1:62">
      <c r="A529" s="25" t="s">
        <v>135</v>
      </c>
      <c r="B529" s="25" t="s">
        <v>86</v>
      </c>
      <c r="C529" s="25" t="s">
        <v>127</v>
      </c>
      <c r="D529" s="25" t="s">
        <v>215</v>
      </c>
      <c r="E529" s="25" t="s">
        <v>42</v>
      </c>
      <c r="F529" s="25" t="s">
        <v>46</v>
      </c>
      <c r="G529" s="25" t="s">
        <v>54</v>
      </c>
      <c r="H529" s="25" t="s">
        <v>54</v>
      </c>
      <c r="I529" s="25">
        <v>2022</v>
      </c>
      <c r="J529" s="102">
        <v>0.68266000000000004</v>
      </c>
      <c r="K529" s="102">
        <v>0</v>
      </c>
      <c r="L529" s="29">
        <v>2529.1</v>
      </c>
      <c r="M529" s="29">
        <v>0</v>
      </c>
      <c r="N529" s="29">
        <v>0</v>
      </c>
      <c r="O529" s="29">
        <v>0</v>
      </c>
      <c r="P529" s="29">
        <v>0</v>
      </c>
      <c r="Q529" s="29">
        <v>0</v>
      </c>
      <c r="R529" s="29">
        <v>0</v>
      </c>
      <c r="S529" s="29">
        <v>0</v>
      </c>
      <c r="T529" s="29">
        <v>0</v>
      </c>
      <c r="U529" s="29">
        <v>0</v>
      </c>
      <c r="V529" s="29">
        <v>0</v>
      </c>
      <c r="W529" s="29">
        <v>0</v>
      </c>
      <c r="X529" s="29">
        <f t="shared" si="310"/>
        <v>2529.1</v>
      </c>
      <c r="Y529" s="29">
        <f t="shared" si="337"/>
        <v>0</v>
      </c>
      <c r="Z529" s="29">
        <f t="shared" si="339"/>
        <v>2529.1</v>
      </c>
      <c r="AA529" s="29">
        <f t="shared" si="339"/>
        <v>0</v>
      </c>
      <c r="AB529" s="29">
        <f t="shared" si="339"/>
        <v>0</v>
      </c>
      <c r="AC529" s="31">
        <f t="shared" si="311"/>
        <v>1726.515406</v>
      </c>
      <c r="AD529" s="31">
        <f t="shared" si="312"/>
        <v>0</v>
      </c>
      <c r="AE529" s="31">
        <f t="shared" si="313"/>
        <v>0</v>
      </c>
      <c r="AF529" s="31">
        <f t="shared" si="314"/>
        <v>0</v>
      </c>
      <c r="AG529" s="31">
        <f t="shared" si="315"/>
        <v>0</v>
      </c>
      <c r="AH529" s="31">
        <f t="shared" si="316"/>
        <v>0</v>
      </c>
      <c r="AI529" s="31">
        <f t="shared" si="317"/>
        <v>0</v>
      </c>
      <c r="AJ529" s="31">
        <f t="shared" si="318"/>
        <v>0</v>
      </c>
      <c r="AK529" s="31">
        <f t="shared" si="319"/>
        <v>0</v>
      </c>
      <c r="AL529" s="31">
        <f t="shared" si="320"/>
        <v>0</v>
      </c>
      <c r="AM529" s="31">
        <f t="shared" si="321"/>
        <v>0</v>
      </c>
      <c r="AN529" s="31">
        <f t="shared" si="322"/>
        <v>0</v>
      </c>
      <c r="AO529" s="31">
        <f t="shared" si="323"/>
        <v>1726.515406</v>
      </c>
      <c r="AP529" s="29">
        <f t="shared" ref="AP529:AR548" si="341">SUMIF($I529,AP$5,$AO529)</f>
        <v>0</v>
      </c>
      <c r="AQ529" s="29">
        <f t="shared" si="341"/>
        <v>1726.515406</v>
      </c>
      <c r="AR529" s="29">
        <f t="shared" si="341"/>
        <v>0</v>
      </c>
      <c r="AS529" s="29">
        <f t="shared" si="338"/>
        <v>0</v>
      </c>
      <c r="AT529" s="31">
        <f t="shared" si="324"/>
        <v>0</v>
      </c>
      <c r="AU529" s="31">
        <f t="shared" si="325"/>
        <v>0</v>
      </c>
      <c r="AV529" s="31">
        <f t="shared" si="326"/>
        <v>0</v>
      </c>
      <c r="AW529" s="31">
        <f t="shared" si="327"/>
        <v>0</v>
      </c>
      <c r="AX529" s="31">
        <f t="shared" si="328"/>
        <v>0</v>
      </c>
      <c r="AY529" s="31">
        <f t="shared" si="329"/>
        <v>0</v>
      </c>
      <c r="AZ529" s="31">
        <f t="shared" si="330"/>
        <v>0</v>
      </c>
      <c r="BA529" s="31">
        <f t="shared" si="331"/>
        <v>0</v>
      </c>
      <c r="BB529" s="31">
        <f t="shared" si="332"/>
        <v>0</v>
      </c>
      <c r="BC529" s="31">
        <f t="shared" si="333"/>
        <v>0</v>
      </c>
      <c r="BD529" s="31">
        <f t="shared" si="334"/>
        <v>0</v>
      </c>
      <c r="BE529" s="31">
        <f t="shared" si="335"/>
        <v>0</v>
      </c>
      <c r="BF529" s="31">
        <f t="shared" si="336"/>
        <v>0</v>
      </c>
      <c r="BG529" s="29">
        <f t="shared" si="340"/>
        <v>0</v>
      </c>
      <c r="BH529" s="29">
        <f t="shared" si="340"/>
        <v>0</v>
      </c>
      <c r="BI529" s="29">
        <f t="shared" si="340"/>
        <v>0</v>
      </c>
      <c r="BJ529" s="29">
        <f t="shared" si="340"/>
        <v>0</v>
      </c>
    </row>
    <row r="530" spans="1:62">
      <c r="A530" s="25" t="s">
        <v>135</v>
      </c>
      <c r="B530" s="25" t="s">
        <v>86</v>
      </c>
      <c r="C530" s="25" t="s">
        <v>127</v>
      </c>
      <c r="D530" s="25" t="s">
        <v>214</v>
      </c>
      <c r="E530" s="25" t="s">
        <v>42</v>
      </c>
      <c r="F530" s="25" t="s">
        <v>43</v>
      </c>
      <c r="G530" s="25" t="s">
        <v>61</v>
      </c>
      <c r="H530" s="25" t="s">
        <v>61</v>
      </c>
      <c r="I530" s="25">
        <v>2022</v>
      </c>
      <c r="J530" s="102">
        <v>1</v>
      </c>
      <c r="K530" s="102">
        <v>0</v>
      </c>
      <c r="L530" s="29">
        <v>450.94</v>
      </c>
      <c r="M530" s="29">
        <v>0</v>
      </c>
      <c r="N530" s="29">
        <v>0</v>
      </c>
      <c r="O530" s="29">
        <v>1855734.85</v>
      </c>
      <c r="P530" s="29">
        <v>374324.53</v>
      </c>
      <c r="Q530" s="29">
        <v>19717.669999999998</v>
      </c>
      <c r="R530" s="29">
        <v>12837.31</v>
      </c>
      <c r="S530" s="29">
        <v>-334680.15000000002</v>
      </c>
      <c r="T530" s="29">
        <v>27193.96</v>
      </c>
      <c r="U530" s="29">
        <v>2969.1</v>
      </c>
      <c r="V530" s="29">
        <v>0</v>
      </c>
      <c r="W530" s="29">
        <v>0</v>
      </c>
      <c r="X530" s="29">
        <f t="shared" si="310"/>
        <v>1958548.2100000004</v>
      </c>
      <c r="Y530" s="29">
        <f t="shared" si="337"/>
        <v>0</v>
      </c>
      <c r="Z530" s="29">
        <f t="shared" si="339"/>
        <v>1958548.2100000004</v>
      </c>
      <c r="AA530" s="29">
        <f t="shared" si="339"/>
        <v>0</v>
      </c>
      <c r="AB530" s="29">
        <f t="shared" si="339"/>
        <v>0</v>
      </c>
      <c r="AC530" s="31">
        <f t="shared" si="311"/>
        <v>450.94</v>
      </c>
      <c r="AD530" s="31">
        <f t="shared" si="312"/>
        <v>0</v>
      </c>
      <c r="AE530" s="31">
        <f t="shared" si="313"/>
        <v>0</v>
      </c>
      <c r="AF530" s="31">
        <f t="shared" si="314"/>
        <v>1855734.85</v>
      </c>
      <c r="AG530" s="31">
        <f t="shared" si="315"/>
        <v>374324.53</v>
      </c>
      <c r="AH530" s="31">
        <f t="shared" si="316"/>
        <v>19717.669999999998</v>
      </c>
      <c r="AI530" s="31">
        <f t="shared" si="317"/>
        <v>12837.31</v>
      </c>
      <c r="AJ530" s="31">
        <f t="shared" si="318"/>
        <v>-334680.15000000002</v>
      </c>
      <c r="AK530" s="31">
        <f t="shared" si="319"/>
        <v>27193.96</v>
      </c>
      <c r="AL530" s="31">
        <f t="shared" si="320"/>
        <v>2969.1</v>
      </c>
      <c r="AM530" s="31">
        <f t="shared" si="321"/>
        <v>0</v>
      </c>
      <c r="AN530" s="31">
        <f t="shared" si="322"/>
        <v>0</v>
      </c>
      <c r="AO530" s="31">
        <f t="shared" si="323"/>
        <v>1958548.2100000004</v>
      </c>
      <c r="AP530" s="29">
        <f t="shared" si="341"/>
        <v>0</v>
      </c>
      <c r="AQ530" s="29">
        <f t="shared" si="341"/>
        <v>1958548.2100000004</v>
      </c>
      <c r="AR530" s="29">
        <f t="shared" si="341"/>
        <v>0</v>
      </c>
      <c r="AS530" s="29">
        <f t="shared" si="338"/>
        <v>0</v>
      </c>
      <c r="AT530" s="31">
        <f t="shared" si="324"/>
        <v>0</v>
      </c>
      <c r="AU530" s="31">
        <f t="shared" si="325"/>
        <v>0</v>
      </c>
      <c r="AV530" s="31">
        <f t="shared" si="326"/>
        <v>0</v>
      </c>
      <c r="AW530" s="31">
        <f t="shared" si="327"/>
        <v>0</v>
      </c>
      <c r="AX530" s="31">
        <f t="shared" si="328"/>
        <v>0</v>
      </c>
      <c r="AY530" s="31">
        <f t="shared" si="329"/>
        <v>0</v>
      </c>
      <c r="AZ530" s="31">
        <f t="shared" si="330"/>
        <v>0</v>
      </c>
      <c r="BA530" s="31">
        <f t="shared" si="331"/>
        <v>0</v>
      </c>
      <c r="BB530" s="31">
        <f t="shared" si="332"/>
        <v>0</v>
      </c>
      <c r="BC530" s="31">
        <f t="shared" si="333"/>
        <v>0</v>
      </c>
      <c r="BD530" s="31">
        <f t="shared" si="334"/>
        <v>0</v>
      </c>
      <c r="BE530" s="31">
        <f t="shared" si="335"/>
        <v>0</v>
      </c>
      <c r="BF530" s="31">
        <f t="shared" si="336"/>
        <v>0</v>
      </c>
      <c r="BG530" s="29">
        <f t="shared" si="340"/>
        <v>0</v>
      </c>
      <c r="BH530" s="29">
        <f t="shared" si="340"/>
        <v>0</v>
      </c>
      <c r="BI530" s="29">
        <f t="shared" si="340"/>
        <v>0</v>
      </c>
      <c r="BJ530" s="29">
        <f t="shared" si="340"/>
        <v>0</v>
      </c>
    </row>
    <row r="531" spans="1:62">
      <c r="A531" s="25" t="s">
        <v>186</v>
      </c>
      <c r="B531" s="25" t="s">
        <v>91</v>
      </c>
      <c r="C531" s="25" t="s">
        <v>127</v>
      </c>
      <c r="D531" s="25" t="s">
        <v>216</v>
      </c>
      <c r="E531" s="25" t="s">
        <v>42</v>
      </c>
      <c r="F531" s="25" t="s">
        <v>46</v>
      </c>
      <c r="G531" s="25" t="s">
        <v>59</v>
      </c>
      <c r="H531" s="25" t="s">
        <v>59</v>
      </c>
      <c r="I531" s="25">
        <v>2022</v>
      </c>
      <c r="J531" s="102">
        <v>0.65539999999999998</v>
      </c>
      <c r="K531" s="102">
        <v>0</v>
      </c>
      <c r="L531" s="29">
        <v>0</v>
      </c>
      <c r="M531" s="29">
        <v>0</v>
      </c>
      <c r="N531" s="29">
        <v>0</v>
      </c>
      <c r="O531" s="29">
        <v>3494194.33</v>
      </c>
      <c r="P531" s="29">
        <v>265925.23</v>
      </c>
      <c r="Q531" s="29">
        <v>17851.2</v>
      </c>
      <c r="R531" s="29">
        <v>2951.8</v>
      </c>
      <c r="S531" s="29">
        <v>1614.38</v>
      </c>
      <c r="T531" s="29">
        <v>40259.65</v>
      </c>
      <c r="U531" s="29">
        <v>1005.08</v>
      </c>
      <c r="V531" s="29">
        <v>0</v>
      </c>
      <c r="W531" s="29">
        <v>0</v>
      </c>
      <c r="X531" s="29">
        <f t="shared" si="310"/>
        <v>3823801.67</v>
      </c>
      <c r="Y531" s="29">
        <f t="shared" si="337"/>
        <v>0</v>
      </c>
      <c r="Z531" s="29">
        <f t="shared" si="339"/>
        <v>3823801.67</v>
      </c>
      <c r="AA531" s="29">
        <f t="shared" si="339"/>
        <v>0</v>
      </c>
      <c r="AB531" s="29">
        <f t="shared" si="339"/>
        <v>0</v>
      </c>
      <c r="AC531" s="31">
        <f t="shared" si="311"/>
        <v>0</v>
      </c>
      <c r="AD531" s="31">
        <f t="shared" si="312"/>
        <v>0</v>
      </c>
      <c r="AE531" s="31">
        <f t="shared" si="313"/>
        <v>0</v>
      </c>
      <c r="AF531" s="31">
        <f t="shared" si="314"/>
        <v>2290094.9638820002</v>
      </c>
      <c r="AG531" s="31">
        <f t="shared" si="315"/>
        <v>174287.39574199999</v>
      </c>
      <c r="AH531" s="31">
        <f t="shared" si="316"/>
        <v>11699.67648</v>
      </c>
      <c r="AI531" s="31">
        <f t="shared" si="317"/>
        <v>1934.6097200000002</v>
      </c>
      <c r="AJ531" s="31">
        <f t="shared" si="318"/>
        <v>1058.064652</v>
      </c>
      <c r="AK531" s="31">
        <f t="shared" si="319"/>
        <v>26386.174610000002</v>
      </c>
      <c r="AL531" s="31">
        <f t="shared" si="320"/>
        <v>658.72943199999997</v>
      </c>
      <c r="AM531" s="31">
        <f t="shared" si="321"/>
        <v>0</v>
      </c>
      <c r="AN531" s="31">
        <f t="shared" si="322"/>
        <v>0</v>
      </c>
      <c r="AO531" s="31">
        <f t="shared" si="323"/>
        <v>2506119.6145180003</v>
      </c>
      <c r="AP531" s="29">
        <f t="shared" si="341"/>
        <v>0</v>
      </c>
      <c r="AQ531" s="29">
        <f t="shared" si="341"/>
        <v>2506119.6145180003</v>
      </c>
      <c r="AR531" s="29">
        <f t="shared" si="341"/>
        <v>0</v>
      </c>
      <c r="AS531" s="29">
        <f t="shared" si="338"/>
        <v>0</v>
      </c>
      <c r="AT531" s="31">
        <f t="shared" si="324"/>
        <v>0</v>
      </c>
      <c r="AU531" s="31">
        <f t="shared" si="325"/>
        <v>0</v>
      </c>
      <c r="AV531" s="31">
        <f t="shared" si="326"/>
        <v>0</v>
      </c>
      <c r="AW531" s="31">
        <f t="shared" si="327"/>
        <v>0</v>
      </c>
      <c r="AX531" s="31">
        <f t="shared" si="328"/>
        <v>0</v>
      </c>
      <c r="AY531" s="31">
        <f t="shared" si="329"/>
        <v>0</v>
      </c>
      <c r="AZ531" s="31">
        <f t="shared" si="330"/>
        <v>0</v>
      </c>
      <c r="BA531" s="31">
        <f t="shared" si="331"/>
        <v>0</v>
      </c>
      <c r="BB531" s="31">
        <f t="shared" si="332"/>
        <v>0</v>
      </c>
      <c r="BC531" s="31">
        <f t="shared" si="333"/>
        <v>0</v>
      </c>
      <c r="BD531" s="31">
        <f t="shared" si="334"/>
        <v>0</v>
      </c>
      <c r="BE531" s="31">
        <f t="shared" si="335"/>
        <v>0</v>
      </c>
      <c r="BF531" s="31">
        <f t="shared" si="336"/>
        <v>0</v>
      </c>
      <c r="BG531" s="29">
        <f t="shared" si="340"/>
        <v>0</v>
      </c>
      <c r="BH531" s="29">
        <f t="shared" si="340"/>
        <v>0</v>
      </c>
      <c r="BI531" s="29">
        <f t="shared" si="340"/>
        <v>0</v>
      </c>
      <c r="BJ531" s="29">
        <f t="shared" si="340"/>
        <v>0</v>
      </c>
    </row>
    <row r="532" spans="1:62">
      <c r="A532" s="25" t="s">
        <v>135</v>
      </c>
      <c r="B532" s="25" t="s">
        <v>95</v>
      </c>
      <c r="C532" s="25" t="s">
        <v>102</v>
      </c>
      <c r="D532" s="25" t="s">
        <v>173</v>
      </c>
      <c r="E532" s="25" t="s">
        <v>44</v>
      </c>
      <c r="F532" s="25" t="s">
        <v>43</v>
      </c>
      <c r="G532" s="25" t="s">
        <v>54</v>
      </c>
      <c r="H532" s="25" t="s">
        <v>54</v>
      </c>
      <c r="I532" s="25">
        <v>2022</v>
      </c>
      <c r="J532" s="102">
        <v>0.77217999999999998</v>
      </c>
      <c r="K532" s="102">
        <v>0.22781999999999999</v>
      </c>
      <c r="L532" s="29">
        <v>19269.77</v>
      </c>
      <c r="M532" s="29">
        <v>0</v>
      </c>
      <c r="N532" s="29">
        <v>0</v>
      </c>
      <c r="O532" s="29">
        <v>0</v>
      </c>
      <c r="P532" s="29">
        <v>0</v>
      </c>
      <c r="Q532" s="29">
        <v>0</v>
      </c>
      <c r="R532" s="29">
        <v>0</v>
      </c>
      <c r="S532" s="29">
        <v>0</v>
      </c>
      <c r="T532" s="29">
        <v>17710.23</v>
      </c>
      <c r="U532" s="29">
        <v>146.58000000000001</v>
      </c>
      <c r="V532" s="29">
        <v>0</v>
      </c>
      <c r="W532" s="29">
        <v>14880.87</v>
      </c>
      <c r="X532" s="29">
        <f t="shared" si="310"/>
        <v>52007.450000000004</v>
      </c>
      <c r="Y532" s="29">
        <f t="shared" si="337"/>
        <v>0</v>
      </c>
      <c r="Z532" s="29">
        <f t="shared" si="339"/>
        <v>52007.450000000004</v>
      </c>
      <c r="AA532" s="29">
        <f t="shared" si="339"/>
        <v>0</v>
      </c>
      <c r="AB532" s="29">
        <f t="shared" si="339"/>
        <v>0</v>
      </c>
      <c r="AC532" s="31">
        <f t="shared" si="311"/>
        <v>14879.7309986</v>
      </c>
      <c r="AD532" s="31">
        <f t="shared" si="312"/>
        <v>0</v>
      </c>
      <c r="AE532" s="31">
        <f t="shared" si="313"/>
        <v>0</v>
      </c>
      <c r="AF532" s="31">
        <f t="shared" si="314"/>
        <v>0</v>
      </c>
      <c r="AG532" s="31">
        <f t="shared" si="315"/>
        <v>0</v>
      </c>
      <c r="AH532" s="31">
        <f t="shared" si="316"/>
        <v>0</v>
      </c>
      <c r="AI532" s="31">
        <f t="shared" si="317"/>
        <v>0</v>
      </c>
      <c r="AJ532" s="31">
        <f t="shared" si="318"/>
        <v>0</v>
      </c>
      <c r="AK532" s="31">
        <f t="shared" si="319"/>
        <v>13675.485401399999</v>
      </c>
      <c r="AL532" s="31">
        <f t="shared" si="320"/>
        <v>113.1861444</v>
      </c>
      <c r="AM532" s="31">
        <f t="shared" si="321"/>
        <v>0</v>
      </c>
      <c r="AN532" s="31">
        <f t="shared" si="322"/>
        <v>11490.710196600001</v>
      </c>
      <c r="AO532" s="31">
        <f t="shared" si="323"/>
        <v>40159.112740999997</v>
      </c>
      <c r="AP532" s="29">
        <f t="shared" si="341"/>
        <v>0</v>
      </c>
      <c r="AQ532" s="29">
        <f t="shared" si="341"/>
        <v>40159.112740999997</v>
      </c>
      <c r="AR532" s="29">
        <f t="shared" si="341"/>
        <v>0</v>
      </c>
      <c r="AS532" s="29">
        <f t="shared" si="338"/>
        <v>0</v>
      </c>
      <c r="AT532" s="31">
        <f t="shared" si="324"/>
        <v>4390.0390014000004</v>
      </c>
      <c r="AU532" s="31">
        <f t="shared" si="325"/>
        <v>0</v>
      </c>
      <c r="AV532" s="31">
        <f t="shared" si="326"/>
        <v>0</v>
      </c>
      <c r="AW532" s="31">
        <f t="shared" si="327"/>
        <v>0</v>
      </c>
      <c r="AX532" s="31">
        <f t="shared" si="328"/>
        <v>0</v>
      </c>
      <c r="AY532" s="31">
        <f t="shared" si="329"/>
        <v>0</v>
      </c>
      <c r="AZ532" s="31">
        <f t="shared" si="330"/>
        <v>0</v>
      </c>
      <c r="BA532" s="31">
        <f t="shared" si="331"/>
        <v>0</v>
      </c>
      <c r="BB532" s="31">
        <f t="shared" si="332"/>
        <v>4034.7445985999998</v>
      </c>
      <c r="BC532" s="31">
        <f t="shared" si="333"/>
        <v>33.393855600000002</v>
      </c>
      <c r="BD532" s="31">
        <f t="shared" si="334"/>
        <v>0</v>
      </c>
      <c r="BE532" s="31">
        <f t="shared" si="335"/>
        <v>3390.1598034000003</v>
      </c>
      <c r="BF532" s="31">
        <f t="shared" si="336"/>
        <v>11848.337259</v>
      </c>
      <c r="BG532" s="29">
        <f t="shared" si="340"/>
        <v>0</v>
      </c>
      <c r="BH532" s="29">
        <f t="shared" si="340"/>
        <v>11848.337259</v>
      </c>
      <c r="BI532" s="29">
        <f t="shared" si="340"/>
        <v>0</v>
      </c>
      <c r="BJ532" s="29">
        <f t="shared" si="340"/>
        <v>0</v>
      </c>
    </row>
    <row r="533" spans="1:62">
      <c r="A533" s="25" t="s">
        <v>135</v>
      </c>
      <c r="B533" s="25" t="s">
        <v>95</v>
      </c>
      <c r="C533" s="25" t="s">
        <v>102</v>
      </c>
      <c r="D533" s="25" t="s">
        <v>173</v>
      </c>
      <c r="E533" s="25" t="s">
        <v>42</v>
      </c>
      <c r="F533" s="25" t="s">
        <v>46</v>
      </c>
      <c r="G533" s="25" t="s">
        <v>54</v>
      </c>
      <c r="H533" s="25" t="s">
        <v>54</v>
      </c>
      <c r="I533" s="25">
        <v>2022</v>
      </c>
      <c r="J533" s="102">
        <v>0.68266000000000004</v>
      </c>
      <c r="K533" s="102">
        <v>0</v>
      </c>
      <c r="L533" s="29">
        <v>7671.15</v>
      </c>
      <c r="M533" s="29">
        <v>36770.6</v>
      </c>
      <c r="N533" s="29">
        <v>4846.78</v>
      </c>
      <c r="O533" s="29">
        <v>5643.28</v>
      </c>
      <c r="P533" s="29">
        <v>12.32</v>
      </c>
      <c r="Q533" s="29">
        <v>0</v>
      </c>
      <c r="R533" s="29">
        <v>0</v>
      </c>
      <c r="S533" s="29">
        <v>0</v>
      </c>
      <c r="T533" s="29">
        <v>0</v>
      </c>
      <c r="U533" s="29">
        <v>0</v>
      </c>
      <c r="V533" s="29">
        <v>0</v>
      </c>
      <c r="W533" s="29">
        <v>0</v>
      </c>
      <c r="X533" s="29">
        <f t="shared" si="310"/>
        <v>54944.13</v>
      </c>
      <c r="Y533" s="29">
        <f t="shared" si="337"/>
        <v>0</v>
      </c>
      <c r="Z533" s="29">
        <f t="shared" si="339"/>
        <v>54944.13</v>
      </c>
      <c r="AA533" s="29">
        <f t="shared" si="339"/>
        <v>0</v>
      </c>
      <c r="AB533" s="29">
        <f t="shared" si="339"/>
        <v>0</v>
      </c>
      <c r="AC533" s="31">
        <f t="shared" si="311"/>
        <v>5236.7872589999997</v>
      </c>
      <c r="AD533" s="31">
        <f t="shared" si="312"/>
        <v>25101.817795999999</v>
      </c>
      <c r="AE533" s="31">
        <f t="shared" si="313"/>
        <v>3308.7028347999999</v>
      </c>
      <c r="AF533" s="31">
        <f t="shared" si="314"/>
        <v>3852.4415248</v>
      </c>
      <c r="AG533" s="31">
        <f t="shared" si="315"/>
        <v>8.4103712000000002</v>
      </c>
      <c r="AH533" s="31">
        <f t="shared" si="316"/>
        <v>0</v>
      </c>
      <c r="AI533" s="31">
        <f t="shared" si="317"/>
        <v>0</v>
      </c>
      <c r="AJ533" s="31">
        <f t="shared" si="318"/>
        <v>0</v>
      </c>
      <c r="AK533" s="31">
        <f t="shared" si="319"/>
        <v>0</v>
      </c>
      <c r="AL533" s="31">
        <f t="shared" si="320"/>
        <v>0</v>
      </c>
      <c r="AM533" s="31">
        <f t="shared" si="321"/>
        <v>0</v>
      </c>
      <c r="AN533" s="31">
        <f t="shared" si="322"/>
        <v>0</v>
      </c>
      <c r="AO533" s="31">
        <f t="shared" si="323"/>
        <v>37508.159785800002</v>
      </c>
      <c r="AP533" s="29">
        <f t="shared" si="341"/>
        <v>0</v>
      </c>
      <c r="AQ533" s="29">
        <f t="shared" si="341"/>
        <v>37508.159785800002</v>
      </c>
      <c r="AR533" s="29">
        <f t="shared" si="341"/>
        <v>0</v>
      </c>
      <c r="AS533" s="29">
        <f t="shared" si="338"/>
        <v>0</v>
      </c>
      <c r="AT533" s="31">
        <f t="shared" si="324"/>
        <v>0</v>
      </c>
      <c r="AU533" s="31">
        <f t="shared" si="325"/>
        <v>0</v>
      </c>
      <c r="AV533" s="31">
        <f t="shared" si="326"/>
        <v>0</v>
      </c>
      <c r="AW533" s="31">
        <f t="shared" si="327"/>
        <v>0</v>
      </c>
      <c r="AX533" s="31">
        <f t="shared" si="328"/>
        <v>0</v>
      </c>
      <c r="AY533" s="31">
        <f t="shared" si="329"/>
        <v>0</v>
      </c>
      <c r="AZ533" s="31">
        <f t="shared" si="330"/>
        <v>0</v>
      </c>
      <c r="BA533" s="31">
        <f t="shared" si="331"/>
        <v>0</v>
      </c>
      <c r="BB533" s="31">
        <f t="shared" si="332"/>
        <v>0</v>
      </c>
      <c r="BC533" s="31">
        <f t="shared" si="333"/>
        <v>0</v>
      </c>
      <c r="BD533" s="31">
        <f t="shared" si="334"/>
        <v>0</v>
      </c>
      <c r="BE533" s="31">
        <f t="shared" si="335"/>
        <v>0</v>
      </c>
      <c r="BF533" s="31">
        <f t="shared" si="336"/>
        <v>0</v>
      </c>
      <c r="BG533" s="29">
        <f t="shared" si="340"/>
        <v>0</v>
      </c>
      <c r="BH533" s="29">
        <f t="shared" si="340"/>
        <v>0</v>
      </c>
      <c r="BI533" s="29">
        <f t="shared" si="340"/>
        <v>0</v>
      </c>
      <c r="BJ533" s="29">
        <f t="shared" si="340"/>
        <v>0</v>
      </c>
    </row>
    <row r="534" spans="1:62">
      <c r="A534" s="25" t="s">
        <v>135</v>
      </c>
      <c r="B534" s="25" t="s">
        <v>95</v>
      </c>
      <c r="C534" s="25" t="s">
        <v>102</v>
      </c>
      <c r="D534" s="25" t="s">
        <v>173</v>
      </c>
      <c r="E534" s="25" t="s">
        <v>42</v>
      </c>
      <c r="F534" s="25" t="s">
        <v>43</v>
      </c>
      <c r="G534" s="25" t="s">
        <v>54</v>
      </c>
      <c r="H534" s="25" t="s">
        <v>54</v>
      </c>
      <c r="I534" s="25">
        <v>2022</v>
      </c>
      <c r="J534" s="102">
        <v>1</v>
      </c>
      <c r="K534" s="102">
        <v>0</v>
      </c>
      <c r="L534" s="29">
        <v>0</v>
      </c>
      <c r="M534" s="29">
        <v>0</v>
      </c>
      <c r="N534" s="29">
        <v>0</v>
      </c>
      <c r="O534" s="29">
        <v>0</v>
      </c>
      <c r="P534" s="29">
        <v>0</v>
      </c>
      <c r="Q534" s="29">
        <v>0</v>
      </c>
      <c r="R534" s="29">
        <v>0</v>
      </c>
      <c r="S534" s="29">
        <v>0</v>
      </c>
      <c r="T534" s="29">
        <v>0</v>
      </c>
      <c r="U534" s="29">
        <v>0</v>
      </c>
      <c r="V534" s="29">
        <v>70207.100000000006</v>
      </c>
      <c r="W534" s="29">
        <v>88206.15</v>
      </c>
      <c r="X534" s="29">
        <f t="shared" si="310"/>
        <v>158413.25</v>
      </c>
      <c r="Y534" s="29">
        <f t="shared" si="337"/>
        <v>0</v>
      </c>
      <c r="Z534" s="29">
        <f t="shared" si="339"/>
        <v>158413.25</v>
      </c>
      <c r="AA534" s="29">
        <f t="shared" si="339"/>
        <v>0</v>
      </c>
      <c r="AB534" s="29">
        <f t="shared" si="339"/>
        <v>0</v>
      </c>
      <c r="AC534" s="31">
        <f t="shared" si="311"/>
        <v>0</v>
      </c>
      <c r="AD534" s="31">
        <f t="shared" si="312"/>
        <v>0</v>
      </c>
      <c r="AE534" s="31">
        <f t="shared" si="313"/>
        <v>0</v>
      </c>
      <c r="AF534" s="31">
        <f t="shared" si="314"/>
        <v>0</v>
      </c>
      <c r="AG534" s="31">
        <f t="shared" si="315"/>
        <v>0</v>
      </c>
      <c r="AH534" s="31">
        <f t="shared" si="316"/>
        <v>0</v>
      </c>
      <c r="AI534" s="31">
        <f t="shared" si="317"/>
        <v>0</v>
      </c>
      <c r="AJ534" s="31">
        <f t="shared" si="318"/>
        <v>0</v>
      </c>
      <c r="AK534" s="31">
        <f t="shared" si="319"/>
        <v>0</v>
      </c>
      <c r="AL534" s="31">
        <f t="shared" si="320"/>
        <v>0</v>
      </c>
      <c r="AM534" s="31">
        <f t="shared" si="321"/>
        <v>70207.100000000006</v>
      </c>
      <c r="AN534" s="31">
        <f t="shared" si="322"/>
        <v>88206.15</v>
      </c>
      <c r="AO534" s="31">
        <f t="shared" si="323"/>
        <v>158413.25</v>
      </c>
      <c r="AP534" s="29">
        <f t="shared" si="341"/>
        <v>0</v>
      </c>
      <c r="AQ534" s="29">
        <f t="shared" si="341"/>
        <v>158413.25</v>
      </c>
      <c r="AR534" s="29">
        <f t="shared" si="341"/>
        <v>0</v>
      </c>
      <c r="AS534" s="29">
        <f t="shared" si="338"/>
        <v>0</v>
      </c>
      <c r="AT534" s="31">
        <f t="shared" si="324"/>
        <v>0</v>
      </c>
      <c r="AU534" s="31">
        <f t="shared" si="325"/>
        <v>0</v>
      </c>
      <c r="AV534" s="31">
        <f t="shared" si="326"/>
        <v>0</v>
      </c>
      <c r="AW534" s="31">
        <f t="shared" si="327"/>
        <v>0</v>
      </c>
      <c r="AX534" s="31">
        <f t="shared" si="328"/>
        <v>0</v>
      </c>
      <c r="AY534" s="31">
        <f t="shared" si="329"/>
        <v>0</v>
      </c>
      <c r="AZ534" s="31">
        <f t="shared" si="330"/>
        <v>0</v>
      </c>
      <c r="BA534" s="31">
        <f t="shared" si="331"/>
        <v>0</v>
      </c>
      <c r="BB534" s="31">
        <f t="shared" si="332"/>
        <v>0</v>
      </c>
      <c r="BC534" s="31">
        <f t="shared" si="333"/>
        <v>0</v>
      </c>
      <c r="BD534" s="31">
        <f t="shared" si="334"/>
        <v>0</v>
      </c>
      <c r="BE534" s="31">
        <f t="shared" si="335"/>
        <v>0</v>
      </c>
      <c r="BF534" s="31">
        <f t="shared" si="336"/>
        <v>0</v>
      </c>
      <c r="BG534" s="29">
        <f t="shared" si="340"/>
        <v>0</v>
      </c>
      <c r="BH534" s="29">
        <f t="shared" si="340"/>
        <v>0</v>
      </c>
      <c r="BI534" s="29">
        <f t="shared" si="340"/>
        <v>0</v>
      </c>
      <c r="BJ534" s="29">
        <f t="shared" si="340"/>
        <v>0</v>
      </c>
    </row>
    <row r="535" spans="1:62">
      <c r="A535" s="25" t="s">
        <v>135</v>
      </c>
      <c r="B535" s="25" t="s">
        <v>95</v>
      </c>
      <c r="C535" s="25" t="s">
        <v>102</v>
      </c>
      <c r="D535" s="25" t="s">
        <v>173</v>
      </c>
      <c r="E535" s="25" t="s">
        <v>47</v>
      </c>
      <c r="F535" s="25" t="s">
        <v>43</v>
      </c>
      <c r="G535" s="25" t="s">
        <v>54</v>
      </c>
      <c r="H535" s="25" t="s">
        <v>54</v>
      </c>
      <c r="I535" s="25">
        <v>2022</v>
      </c>
      <c r="J535" s="102">
        <v>0</v>
      </c>
      <c r="K535" s="102">
        <v>1</v>
      </c>
      <c r="L535" s="29">
        <v>22914.6</v>
      </c>
      <c r="M535" s="29">
        <v>0</v>
      </c>
      <c r="N535" s="29">
        <v>0</v>
      </c>
      <c r="O535" s="29">
        <v>0</v>
      </c>
      <c r="P535" s="29">
        <v>0</v>
      </c>
      <c r="Q535" s="29">
        <v>87609.700000000012</v>
      </c>
      <c r="R535" s="29">
        <v>27753.37</v>
      </c>
      <c r="S535" s="29">
        <v>22350.829999999998</v>
      </c>
      <c r="T535" s="29">
        <v>1215.6399999999999</v>
      </c>
      <c r="U535" s="29">
        <v>0</v>
      </c>
      <c r="V535" s="29">
        <v>0</v>
      </c>
      <c r="W535" s="29">
        <v>0</v>
      </c>
      <c r="X535" s="29">
        <f t="shared" si="310"/>
        <v>161844.14000000001</v>
      </c>
      <c r="Y535" s="29">
        <f t="shared" si="337"/>
        <v>0</v>
      </c>
      <c r="Z535" s="29">
        <f t="shared" si="339"/>
        <v>161844.14000000001</v>
      </c>
      <c r="AA535" s="29">
        <f t="shared" si="339"/>
        <v>0</v>
      </c>
      <c r="AB535" s="29">
        <f t="shared" si="339"/>
        <v>0</v>
      </c>
      <c r="AC535" s="31">
        <f t="shared" si="311"/>
        <v>0</v>
      </c>
      <c r="AD535" s="31">
        <f t="shared" si="312"/>
        <v>0</v>
      </c>
      <c r="AE535" s="31">
        <f t="shared" si="313"/>
        <v>0</v>
      </c>
      <c r="AF535" s="31">
        <f t="shared" si="314"/>
        <v>0</v>
      </c>
      <c r="AG535" s="31">
        <f t="shared" si="315"/>
        <v>0</v>
      </c>
      <c r="AH535" s="31">
        <f t="shared" si="316"/>
        <v>0</v>
      </c>
      <c r="AI535" s="31">
        <f t="shared" si="317"/>
        <v>0</v>
      </c>
      <c r="AJ535" s="31">
        <f t="shared" si="318"/>
        <v>0</v>
      </c>
      <c r="AK535" s="31">
        <f t="shared" si="319"/>
        <v>0</v>
      </c>
      <c r="AL535" s="31">
        <f t="shared" si="320"/>
        <v>0</v>
      </c>
      <c r="AM535" s="31">
        <f t="shared" si="321"/>
        <v>0</v>
      </c>
      <c r="AN535" s="31">
        <f t="shared" si="322"/>
        <v>0</v>
      </c>
      <c r="AO535" s="31">
        <f t="shared" si="323"/>
        <v>0</v>
      </c>
      <c r="AP535" s="29">
        <f t="shared" si="341"/>
        <v>0</v>
      </c>
      <c r="AQ535" s="29">
        <f t="shared" si="341"/>
        <v>0</v>
      </c>
      <c r="AR535" s="29">
        <f t="shared" si="341"/>
        <v>0</v>
      </c>
      <c r="AS535" s="29">
        <f t="shared" si="338"/>
        <v>0</v>
      </c>
      <c r="AT535" s="31">
        <f t="shared" si="324"/>
        <v>22914.6</v>
      </c>
      <c r="AU535" s="31">
        <f t="shared" si="325"/>
        <v>0</v>
      </c>
      <c r="AV535" s="31">
        <f t="shared" si="326"/>
        <v>0</v>
      </c>
      <c r="AW535" s="31">
        <f t="shared" si="327"/>
        <v>0</v>
      </c>
      <c r="AX535" s="31">
        <f t="shared" si="328"/>
        <v>0</v>
      </c>
      <c r="AY535" s="31">
        <f t="shared" si="329"/>
        <v>87609.700000000012</v>
      </c>
      <c r="AZ535" s="31">
        <f t="shared" si="330"/>
        <v>27753.37</v>
      </c>
      <c r="BA535" s="31">
        <f t="shared" si="331"/>
        <v>22350.829999999998</v>
      </c>
      <c r="BB535" s="31">
        <f t="shared" si="332"/>
        <v>1215.6399999999999</v>
      </c>
      <c r="BC535" s="31">
        <f t="shared" si="333"/>
        <v>0</v>
      </c>
      <c r="BD535" s="31">
        <f t="shared" si="334"/>
        <v>0</v>
      </c>
      <c r="BE535" s="31">
        <f t="shared" si="335"/>
        <v>0</v>
      </c>
      <c r="BF535" s="31">
        <f t="shared" si="336"/>
        <v>161844.14000000001</v>
      </c>
      <c r="BG535" s="29">
        <f t="shared" si="340"/>
        <v>0</v>
      </c>
      <c r="BH535" s="29">
        <f t="shared" si="340"/>
        <v>161844.14000000001</v>
      </c>
      <c r="BI535" s="29">
        <f t="shared" si="340"/>
        <v>0</v>
      </c>
      <c r="BJ535" s="29">
        <f t="shared" si="340"/>
        <v>0</v>
      </c>
    </row>
    <row r="536" spans="1:62">
      <c r="A536" s="25" t="s">
        <v>135</v>
      </c>
      <c r="B536" s="25" t="s">
        <v>95</v>
      </c>
      <c r="C536" s="25" t="s">
        <v>102</v>
      </c>
      <c r="D536" s="25" t="s">
        <v>173</v>
      </c>
      <c r="E536" s="25" t="s">
        <v>44</v>
      </c>
      <c r="F536" s="25" t="s">
        <v>49</v>
      </c>
      <c r="G536" s="25" t="s">
        <v>54</v>
      </c>
      <c r="H536" s="25" t="s">
        <v>54</v>
      </c>
      <c r="I536" s="25">
        <v>2022</v>
      </c>
      <c r="J536" s="102">
        <v>0</v>
      </c>
      <c r="K536" s="102">
        <v>0</v>
      </c>
      <c r="L536" s="29">
        <v>0</v>
      </c>
      <c r="M536" s="29">
        <v>0</v>
      </c>
      <c r="N536" s="29">
        <v>0</v>
      </c>
      <c r="O536" s="29">
        <v>0</v>
      </c>
      <c r="P536" s="29">
        <v>0</v>
      </c>
      <c r="Q536" s="29">
        <v>0</v>
      </c>
      <c r="R536" s="29">
        <v>26660.42</v>
      </c>
      <c r="S536" s="29">
        <v>557.82000000000005</v>
      </c>
      <c r="T536" s="29">
        <v>413.62</v>
      </c>
      <c r="U536" s="29">
        <v>0</v>
      </c>
      <c r="V536" s="29">
        <v>0</v>
      </c>
      <c r="W536" s="29">
        <v>280373.63</v>
      </c>
      <c r="X536" s="29">
        <f t="shared" si="310"/>
        <v>308005.49</v>
      </c>
      <c r="Y536" s="29">
        <f t="shared" si="337"/>
        <v>0</v>
      </c>
      <c r="Z536" s="29">
        <f t="shared" si="339"/>
        <v>308005.49</v>
      </c>
      <c r="AA536" s="29">
        <f t="shared" si="339"/>
        <v>0</v>
      </c>
      <c r="AB536" s="29">
        <f t="shared" si="339"/>
        <v>0</v>
      </c>
      <c r="AC536" s="31">
        <f t="shared" si="311"/>
        <v>0</v>
      </c>
      <c r="AD536" s="31">
        <f t="shared" si="312"/>
        <v>0</v>
      </c>
      <c r="AE536" s="31">
        <f t="shared" si="313"/>
        <v>0</v>
      </c>
      <c r="AF536" s="31">
        <f t="shared" si="314"/>
        <v>0</v>
      </c>
      <c r="AG536" s="31">
        <f t="shared" si="315"/>
        <v>0</v>
      </c>
      <c r="AH536" s="31">
        <f t="shared" si="316"/>
        <v>0</v>
      </c>
      <c r="AI536" s="31">
        <f t="shared" si="317"/>
        <v>0</v>
      </c>
      <c r="AJ536" s="31">
        <f t="shared" si="318"/>
        <v>0</v>
      </c>
      <c r="AK536" s="31">
        <f t="shared" si="319"/>
        <v>0</v>
      </c>
      <c r="AL536" s="31">
        <f t="shared" si="320"/>
        <v>0</v>
      </c>
      <c r="AM536" s="31">
        <f t="shared" si="321"/>
        <v>0</v>
      </c>
      <c r="AN536" s="31">
        <f t="shared" si="322"/>
        <v>0</v>
      </c>
      <c r="AO536" s="31">
        <f t="shared" si="323"/>
        <v>0</v>
      </c>
      <c r="AP536" s="29">
        <f t="shared" si="341"/>
        <v>0</v>
      </c>
      <c r="AQ536" s="29">
        <f t="shared" si="341"/>
        <v>0</v>
      </c>
      <c r="AR536" s="29">
        <f t="shared" si="341"/>
        <v>0</v>
      </c>
      <c r="AS536" s="29">
        <f t="shared" si="338"/>
        <v>0</v>
      </c>
      <c r="AT536" s="31">
        <f t="shared" si="324"/>
        <v>0</v>
      </c>
      <c r="AU536" s="31">
        <f t="shared" si="325"/>
        <v>0</v>
      </c>
      <c r="AV536" s="31">
        <f t="shared" si="326"/>
        <v>0</v>
      </c>
      <c r="AW536" s="31">
        <f t="shared" si="327"/>
        <v>0</v>
      </c>
      <c r="AX536" s="31">
        <f t="shared" si="328"/>
        <v>0</v>
      </c>
      <c r="AY536" s="31">
        <f t="shared" si="329"/>
        <v>0</v>
      </c>
      <c r="AZ536" s="31">
        <f t="shared" si="330"/>
        <v>0</v>
      </c>
      <c r="BA536" s="31">
        <f t="shared" si="331"/>
        <v>0</v>
      </c>
      <c r="BB536" s="31">
        <f t="shared" si="332"/>
        <v>0</v>
      </c>
      <c r="BC536" s="31">
        <f t="shared" si="333"/>
        <v>0</v>
      </c>
      <c r="BD536" s="31">
        <f t="shared" si="334"/>
        <v>0</v>
      </c>
      <c r="BE536" s="31">
        <f t="shared" si="335"/>
        <v>0</v>
      </c>
      <c r="BF536" s="31">
        <f t="shared" si="336"/>
        <v>0</v>
      </c>
      <c r="BG536" s="29">
        <f t="shared" si="340"/>
        <v>0</v>
      </c>
      <c r="BH536" s="29">
        <f t="shared" si="340"/>
        <v>0</v>
      </c>
      <c r="BI536" s="29">
        <f t="shared" si="340"/>
        <v>0</v>
      </c>
      <c r="BJ536" s="29">
        <f t="shared" si="340"/>
        <v>0</v>
      </c>
    </row>
    <row r="537" spans="1:62">
      <c r="A537" s="25" t="s">
        <v>135</v>
      </c>
      <c r="B537" s="25" t="s">
        <v>95</v>
      </c>
      <c r="C537" s="25" t="s">
        <v>102</v>
      </c>
      <c r="D537" s="25" t="s">
        <v>173</v>
      </c>
      <c r="E537" s="25" t="s">
        <v>42</v>
      </c>
      <c r="F537" s="25" t="s">
        <v>49</v>
      </c>
      <c r="G537" s="25" t="s">
        <v>54</v>
      </c>
      <c r="H537" s="25" t="s">
        <v>54</v>
      </c>
      <c r="I537" s="25">
        <v>2022</v>
      </c>
      <c r="J537" s="102">
        <v>0</v>
      </c>
      <c r="K537" s="102">
        <v>0</v>
      </c>
      <c r="L537" s="29">
        <v>0</v>
      </c>
      <c r="M537" s="29">
        <v>0</v>
      </c>
      <c r="N537" s="29">
        <v>0</v>
      </c>
      <c r="O537" s="29">
        <v>49081.49</v>
      </c>
      <c r="P537" s="29">
        <v>1586.54</v>
      </c>
      <c r="Q537" s="29">
        <v>0</v>
      </c>
      <c r="R537" s="29">
        <v>0</v>
      </c>
      <c r="S537" s="29">
        <v>0</v>
      </c>
      <c r="T537" s="29">
        <v>0</v>
      </c>
      <c r="U537" s="29">
        <v>97610.81</v>
      </c>
      <c r="V537" s="29">
        <v>174407.41999999998</v>
      </c>
      <c r="W537" s="29">
        <v>2429.98</v>
      </c>
      <c r="X537" s="29">
        <f t="shared" si="310"/>
        <v>325116.24</v>
      </c>
      <c r="Y537" s="29">
        <f t="shared" si="337"/>
        <v>0</v>
      </c>
      <c r="Z537" s="29">
        <f t="shared" si="339"/>
        <v>325116.24</v>
      </c>
      <c r="AA537" s="29">
        <f t="shared" si="339"/>
        <v>0</v>
      </c>
      <c r="AB537" s="29">
        <f t="shared" si="339"/>
        <v>0</v>
      </c>
      <c r="AC537" s="31">
        <f t="shared" si="311"/>
        <v>0</v>
      </c>
      <c r="AD537" s="31">
        <f t="shared" si="312"/>
        <v>0</v>
      </c>
      <c r="AE537" s="31">
        <f t="shared" si="313"/>
        <v>0</v>
      </c>
      <c r="AF537" s="31">
        <f t="shared" si="314"/>
        <v>0</v>
      </c>
      <c r="AG537" s="31">
        <f t="shared" si="315"/>
        <v>0</v>
      </c>
      <c r="AH537" s="31">
        <f t="shared" si="316"/>
        <v>0</v>
      </c>
      <c r="AI537" s="31">
        <f t="shared" si="317"/>
        <v>0</v>
      </c>
      <c r="AJ537" s="31">
        <f t="shared" si="318"/>
        <v>0</v>
      </c>
      <c r="AK537" s="31">
        <f t="shared" si="319"/>
        <v>0</v>
      </c>
      <c r="AL537" s="31">
        <f t="shared" si="320"/>
        <v>0</v>
      </c>
      <c r="AM537" s="31">
        <f t="shared" si="321"/>
        <v>0</v>
      </c>
      <c r="AN537" s="31">
        <f t="shared" si="322"/>
        <v>0</v>
      </c>
      <c r="AO537" s="31">
        <f t="shared" si="323"/>
        <v>0</v>
      </c>
      <c r="AP537" s="29">
        <f t="shared" si="341"/>
        <v>0</v>
      </c>
      <c r="AQ537" s="29">
        <f t="shared" si="341"/>
        <v>0</v>
      </c>
      <c r="AR537" s="29">
        <f t="shared" si="341"/>
        <v>0</v>
      </c>
      <c r="AS537" s="29">
        <f t="shared" si="338"/>
        <v>0</v>
      </c>
      <c r="AT537" s="31">
        <f t="shared" si="324"/>
        <v>0</v>
      </c>
      <c r="AU537" s="31">
        <f t="shared" si="325"/>
        <v>0</v>
      </c>
      <c r="AV537" s="31">
        <f t="shared" si="326"/>
        <v>0</v>
      </c>
      <c r="AW537" s="31">
        <f t="shared" si="327"/>
        <v>0</v>
      </c>
      <c r="AX537" s="31">
        <f t="shared" si="328"/>
        <v>0</v>
      </c>
      <c r="AY537" s="31">
        <f t="shared" si="329"/>
        <v>0</v>
      </c>
      <c r="AZ537" s="31">
        <f t="shared" si="330"/>
        <v>0</v>
      </c>
      <c r="BA537" s="31">
        <f t="shared" si="331"/>
        <v>0</v>
      </c>
      <c r="BB537" s="31">
        <f t="shared" si="332"/>
        <v>0</v>
      </c>
      <c r="BC537" s="31">
        <f t="shared" si="333"/>
        <v>0</v>
      </c>
      <c r="BD537" s="31">
        <f t="shared" si="334"/>
        <v>0</v>
      </c>
      <c r="BE537" s="31">
        <f t="shared" si="335"/>
        <v>0</v>
      </c>
      <c r="BF537" s="31">
        <f t="shared" si="336"/>
        <v>0</v>
      </c>
      <c r="BG537" s="29">
        <f t="shared" si="340"/>
        <v>0</v>
      </c>
      <c r="BH537" s="29">
        <f t="shared" si="340"/>
        <v>0</v>
      </c>
      <c r="BI537" s="29">
        <f t="shared" si="340"/>
        <v>0</v>
      </c>
      <c r="BJ537" s="29">
        <f t="shared" si="340"/>
        <v>0</v>
      </c>
    </row>
    <row r="538" spans="1:62">
      <c r="A538" s="25" t="s">
        <v>135</v>
      </c>
      <c r="B538" s="25" t="s">
        <v>95</v>
      </c>
      <c r="C538" s="25" t="s">
        <v>102</v>
      </c>
      <c r="D538" s="25" t="s">
        <v>173</v>
      </c>
      <c r="E538" s="25" t="s">
        <v>44</v>
      </c>
      <c r="F538" s="25" t="s">
        <v>46</v>
      </c>
      <c r="G538" s="25" t="s">
        <v>54</v>
      </c>
      <c r="H538" s="25" t="s">
        <v>54</v>
      </c>
      <c r="I538" s="25">
        <v>2022</v>
      </c>
      <c r="J538" s="102">
        <v>0.52713639880000007</v>
      </c>
      <c r="K538" s="102">
        <v>0.16611495299999998</v>
      </c>
      <c r="L538" s="29">
        <v>0</v>
      </c>
      <c r="M538" s="29">
        <v>0</v>
      </c>
      <c r="N538" s="29">
        <v>0</v>
      </c>
      <c r="O538" s="29">
        <v>0</v>
      </c>
      <c r="P538" s="29">
        <v>0</v>
      </c>
      <c r="Q538" s="29">
        <v>0</v>
      </c>
      <c r="R538" s="29">
        <v>410.85</v>
      </c>
      <c r="S538" s="29">
        <v>334.7</v>
      </c>
      <c r="T538" s="29">
        <v>4469.5500000000011</v>
      </c>
      <c r="U538" s="29">
        <v>0</v>
      </c>
      <c r="V538" s="29">
        <v>0</v>
      </c>
      <c r="W538" s="29">
        <v>343232.58</v>
      </c>
      <c r="X538" s="29">
        <f t="shared" si="310"/>
        <v>348447.68</v>
      </c>
      <c r="Y538" s="29">
        <f t="shared" si="337"/>
        <v>0</v>
      </c>
      <c r="Z538" s="29">
        <f t="shared" si="339"/>
        <v>348447.68</v>
      </c>
      <c r="AA538" s="29">
        <f t="shared" si="339"/>
        <v>0</v>
      </c>
      <c r="AB538" s="29">
        <f t="shared" si="339"/>
        <v>0</v>
      </c>
      <c r="AC538" s="31">
        <f t="shared" si="311"/>
        <v>0</v>
      </c>
      <c r="AD538" s="31">
        <f t="shared" si="312"/>
        <v>0</v>
      </c>
      <c r="AE538" s="31">
        <f t="shared" si="313"/>
        <v>0</v>
      </c>
      <c r="AF538" s="31">
        <f t="shared" si="314"/>
        <v>0</v>
      </c>
      <c r="AG538" s="31">
        <f t="shared" si="315"/>
        <v>0</v>
      </c>
      <c r="AH538" s="31">
        <f t="shared" si="316"/>
        <v>0</v>
      </c>
      <c r="AI538" s="31">
        <f t="shared" si="317"/>
        <v>216.57398944698005</v>
      </c>
      <c r="AJ538" s="31">
        <f t="shared" si="318"/>
        <v>176.43255267836003</v>
      </c>
      <c r="AK538" s="31">
        <f t="shared" si="319"/>
        <v>2356.0624912565409</v>
      </c>
      <c r="AL538" s="31">
        <f t="shared" si="320"/>
        <v>0</v>
      </c>
      <c r="AM538" s="31">
        <f t="shared" si="321"/>
        <v>0</v>
      </c>
      <c r="AN538" s="31">
        <f t="shared" si="322"/>
        <v>180930.38617203294</v>
      </c>
      <c r="AO538" s="31">
        <f t="shared" si="323"/>
        <v>183679.45520541482</v>
      </c>
      <c r="AP538" s="29">
        <f t="shared" si="341"/>
        <v>0</v>
      </c>
      <c r="AQ538" s="29">
        <f t="shared" si="341"/>
        <v>183679.45520541482</v>
      </c>
      <c r="AR538" s="29">
        <f t="shared" si="341"/>
        <v>0</v>
      </c>
      <c r="AS538" s="29">
        <f t="shared" si="338"/>
        <v>0</v>
      </c>
      <c r="AT538" s="31">
        <f t="shared" si="324"/>
        <v>0</v>
      </c>
      <c r="AU538" s="31">
        <f t="shared" si="325"/>
        <v>0</v>
      </c>
      <c r="AV538" s="31">
        <f t="shared" si="326"/>
        <v>0</v>
      </c>
      <c r="AW538" s="31">
        <f t="shared" si="327"/>
        <v>0</v>
      </c>
      <c r="AX538" s="31">
        <f t="shared" si="328"/>
        <v>0</v>
      </c>
      <c r="AY538" s="31">
        <f t="shared" si="329"/>
        <v>0</v>
      </c>
      <c r="AZ538" s="31">
        <f t="shared" si="330"/>
        <v>68.248328440050003</v>
      </c>
      <c r="BA538" s="31">
        <f t="shared" si="331"/>
        <v>55.598674769099993</v>
      </c>
      <c r="BB538" s="31">
        <f t="shared" si="332"/>
        <v>742.45908818115015</v>
      </c>
      <c r="BC538" s="31">
        <f t="shared" si="333"/>
        <v>0</v>
      </c>
      <c r="BD538" s="31">
        <f t="shared" si="334"/>
        <v>0</v>
      </c>
      <c r="BE538" s="31">
        <f t="shared" si="335"/>
        <v>57016.063894768733</v>
      </c>
      <c r="BF538" s="31">
        <f t="shared" si="336"/>
        <v>57882.369986159036</v>
      </c>
      <c r="BG538" s="29">
        <f t="shared" si="340"/>
        <v>0</v>
      </c>
      <c r="BH538" s="29">
        <f t="shared" si="340"/>
        <v>57882.369986159036</v>
      </c>
      <c r="BI538" s="29">
        <f t="shared" si="340"/>
        <v>0</v>
      </c>
      <c r="BJ538" s="29">
        <f t="shared" si="340"/>
        <v>0</v>
      </c>
    </row>
    <row r="539" spans="1:62">
      <c r="A539" s="25" t="s">
        <v>135</v>
      </c>
      <c r="B539" s="25" t="s">
        <v>95</v>
      </c>
      <c r="C539" s="25" t="s">
        <v>102</v>
      </c>
      <c r="D539" s="25" t="s">
        <v>173</v>
      </c>
      <c r="E539" s="25" t="s">
        <v>44</v>
      </c>
      <c r="F539" s="25" t="s">
        <v>45</v>
      </c>
      <c r="G539" s="25" t="s">
        <v>90</v>
      </c>
      <c r="H539" s="25" t="s">
        <v>90</v>
      </c>
      <c r="I539" s="25">
        <v>2022</v>
      </c>
      <c r="J539" s="102">
        <v>0.47784834680000005</v>
      </c>
      <c r="K539" s="102">
        <v>0.15089759249999998</v>
      </c>
      <c r="L539" s="29">
        <v>2447.85</v>
      </c>
      <c r="M539" s="29">
        <v>19482.650000000001</v>
      </c>
      <c r="N539" s="29">
        <v>47.92</v>
      </c>
      <c r="O539" s="29">
        <v>11124.74</v>
      </c>
      <c r="P539" s="29">
        <v>47321.32</v>
      </c>
      <c r="Q539" s="29">
        <v>339570.15</v>
      </c>
      <c r="R539" s="29">
        <v>166790.04</v>
      </c>
      <c r="S539" s="29">
        <v>7854.61</v>
      </c>
      <c r="T539" s="29">
        <v>9032.74</v>
      </c>
      <c r="U539" s="29">
        <v>12049.79</v>
      </c>
      <c r="V539" s="29">
        <v>48483.63</v>
      </c>
      <c r="W539" s="29">
        <v>118345.97</v>
      </c>
      <c r="X539" s="29">
        <f t="shared" si="310"/>
        <v>782551.41</v>
      </c>
      <c r="Y539" s="29">
        <f t="shared" si="337"/>
        <v>0</v>
      </c>
      <c r="Z539" s="29">
        <f t="shared" si="339"/>
        <v>782551.41</v>
      </c>
      <c r="AA539" s="29">
        <f t="shared" si="339"/>
        <v>0</v>
      </c>
      <c r="AB539" s="29">
        <f t="shared" si="339"/>
        <v>0</v>
      </c>
      <c r="AC539" s="31">
        <f t="shared" si="311"/>
        <v>1169.7010757143801</v>
      </c>
      <c r="AD539" s="31">
        <f t="shared" si="312"/>
        <v>9309.7520937830213</v>
      </c>
      <c r="AE539" s="31">
        <f t="shared" si="313"/>
        <v>22.898492778656003</v>
      </c>
      <c r="AF539" s="31">
        <f t="shared" si="314"/>
        <v>5315.9386175798327</v>
      </c>
      <c r="AG539" s="31">
        <f t="shared" si="315"/>
        <v>22612.414530393777</v>
      </c>
      <c r="AH539" s="31">
        <f t="shared" si="316"/>
        <v>162263.03480012805</v>
      </c>
      <c r="AI539" s="31">
        <f t="shared" si="317"/>
        <v>79700.344876705887</v>
      </c>
      <c r="AJ539" s="31">
        <f t="shared" si="318"/>
        <v>3753.3124032587484</v>
      </c>
      <c r="AK539" s="31">
        <f t="shared" si="319"/>
        <v>4316.2798760742326</v>
      </c>
      <c r="AL539" s="31">
        <f t="shared" si="320"/>
        <v>5757.9722307871725</v>
      </c>
      <c r="AM539" s="31">
        <f t="shared" si="321"/>
        <v>23167.822442362885</v>
      </c>
      <c r="AN539" s="31">
        <f t="shared" si="322"/>
        <v>56551.426114942406</v>
      </c>
      <c r="AO539" s="31">
        <f t="shared" si="323"/>
        <v>373940.89755450905</v>
      </c>
      <c r="AP539" s="29">
        <f t="shared" si="341"/>
        <v>0</v>
      </c>
      <c r="AQ539" s="29">
        <f t="shared" si="341"/>
        <v>373940.89755450905</v>
      </c>
      <c r="AR539" s="29">
        <f t="shared" si="341"/>
        <v>0</v>
      </c>
      <c r="AS539" s="29">
        <f t="shared" si="338"/>
        <v>0</v>
      </c>
      <c r="AT539" s="31">
        <f t="shared" si="324"/>
        <v>369.37467180112492</v>
      </c>
      <c r="AU539" s="31">
        <f t="shared" si="325"/>
        <v>2939.8849805201248</v>
      </c>
      <c r="AV539" s="31">
        <f t="shared" si="326"/>
        <v>7.2310126325999997</v>
      </c>
      <c r="AW539" s="31">
        <f t="shared" si="327"/>
        <v>1678.6964831884497</v>
      </c>
      <c r="AX539" s="31">
        <f t="shared" si="328"/>
        <v>7140.6732619220993</v>
      </c>
      <c r="AY539" s="31">
        <f t="shared" si="329"/>
        <v>51240.31811986387</v>
      </c>
      <c r="AZ539" s="31">
        <f t="shared" si="330"/>
        <v>25168.215488978698</v>
      </c>
      <c r="BA539" s="31">
        <f t="shared" si="331"/>
        <v>1185.2417390264247</v>
      </c>
      <c r="BB539" s="31">
        <f t="shared" si="332"/>
        <v>1363.0187196784498</v>
      </c>
      <c r="BC539" s="31">
        <f t="shared" si="333"/>
        <v>1818.2843011305749</v>
      </c>
      <c r="BD539" s="31">
        <f t="shared" si="334"/>
        <v>7316.063042660774</v>
      </c>
      <c r="BE539" s="31">
        <f t="shared" si="335"/>
        <v>17858.121955077222</v>
      </c>
      <c r="BF539" s="31">
        <f t="shared" si="336"/>
        <v>118085.12377648042</v>
      </c>
      <c r="BG539" s="29">
        <f t="shared" si="340"/>
        <v>0</v>
      </c>
      <c r="BH539" s="29">
        <f t="shared" si="340"/>
        <v>118085.12377648042</v>
      </c>
      <c r="BI539" s="29">
        <f t="shared" si="340"/>
        <v>0</v>
      </c>
      <c r="BJ539" s="29">
        <f t="shared" si="340"/>
        <v>0</v>
      </c>
    </row>
    <row r="540" spans="1:62">
      <c r="A540" s="25" t="s">
        <v>135</v>
      </c>
      <c r="B540" s="25" t="s">
        <v>95</v>
      </c>
      <c r="C540" s="25" t="s">
        <v>102</v>
      </c>
      <c r="D540" s="25" t="s">
        <v>173</v>
      </c>
      <c r="E540" s="25" t="s">
        <v>44</v>
      </c>
      <c r="F540" s="25" t="s">
        <v>45</v>
      </c>
      <c r="G540" s="25" t="s">
        <v>54</v>
      </c>
      <c r="H540" s="25" t="s">
        <v>54</v>
      </c>
      <c r="I540" s="25">
        <v>2022</v>
      </c>
      <c r="J540" s="102">
        <v>0.47784834680000005</v>
      </c>
      <c r="K540" s="102">
        <v>0.15089759249999998</v>
      </c>
      <c r="L540" s="29">
        <v>1823861.26</v>
      </c>
      <c r="M540" s="29">
        <v>198615.84999999998</v>
      </c>
      <c r="N540" s="29">
        <v>4868.29</v>
      </c>
      <c r="O540" s="29">
        <v>1526.73</v>
      </c>
      <c r="P540" s="29">
        <v>4527.29</v>
      </c>
      <c r="Q540" s="29">
        <v>7645.51</v>
      </c>
      <c r="R540" s="29">
        <v>-0.29000000000000004</v>
      </c>
      <c r="S540" s="29">
        <v>0</v>
      </c>
      <c r="T540" s="29">
        <v>58932.29</v>
      </c>
      <c r="U540" s="29">
        <v>42154.83</v>
      </c>
      <c r="V540" s="29">
        <v>1728589.25</v>
      </c>
      <c r="W540" s="29">
        <v>322180.11000000004</v>
      </c>
      <c r="X540" s="29">
        <f t="shared" si="310"/>
        <v>4192901.1199999996</v>
      </c>
      <c r="Y540" s="29">
        <f t="shared" si="337"/>
        <v>0</v>
      </c>
      <c r="Z540" s="29">
        <f t="shared" si="339"/>
        <v>4192901.1199999996</v>
      </c>
      <c r="AA540" s="29">
        <f t="shared" si="339"/>
        <v>0</v>
      </c>
      <c r="AB540" s="29">
        <f t="shared" si="339"/>
        <v>0</v>
      </c>
      <c r="AC540" s="31">
        <f t="shared" si="311"/>
        <v>871529.08788356511</v>
      </c>
      <c r="AD540" s="31">
        <f t="shared" si="312"/>
        <v>94908.255570776775</v>
      </c>
      <c r="AE540" s="31">
        <f t="shared" si="313"/>
        <v>2326.3043282429721</v>
      </c>
      <c r="AF540" s="31">
        <f t="shared" si="314"/>
        <v>729.5454065099641</v>
      </c>
      <c r="AG540" s="31">
        <f t="shared" si="315"/>
        <v>2163.3580419841724</v>
      </c>
      <c r="AH540" s="31">
        <f t="shared" si="316"/>
        <v>3653.3943139428684</v>
      </c>
      <c r="AI540" s="31">
        <f t="shared" si="317"/>
        <v>-0.13857602057200002</v>
      </c>
      <c r="AJ540" s="31">
        <f t="shared" si="318"/>
        <v>0</v>
      </c>
      <c r="AK540" s="31">
        <f t="shared" si="319"/>
        <v>28160.697349638176</v>
      </c>
      <c r="AL540" s="31">
        <f t="shared" si="320"/>
        <v>20143.615825135046</v>
      </c>
      <c r="AM540" s="31">
        <f t="shared" si="321"/>
        <v>826003.51540875202</v>
      </c>
      <c r="AN540" s="31">
        <f t="shared" si="322"/>
        <v>153953.23293534218</v>
      </c>
      <c r="AO540" s="31">
        <f t="shared" si="323"/>
        <v>2003570.8684878687</v>
      </c>
      <c r="AP540" s="29">
        <f t="shared" si="341"/>
        <v>0</v>
      </c>
      <c r="AQ540" s="29">
        <f t="shared" si="341"/>
        <v>2003570.8684878687</v>
      </c>
      <c r="AR540" s="29">
        <f t="shared" si="341"/>
        <v>0</v>
      </c>
      <c r="AS540" s="29">
        <f t="shared" si="338"/>
        <v>0</v>
      </c>
      <c r="AT540" s="31">
        <f t="shared" si="324"/>
        <v>275216.27318801649</v>
      </c>
      <c r="AU540" s="31">
        <f t="shared" si="325"/>
        <v>29970.653597341119</v>
      </c>
      <c r="AV540" s="31">
        <f t="shared" si="326"/>
        <v>734.61324059182493</v>
      </c>
      <c r="AW540" s="31">
        <f t="shared" si="327"/>
        <v>230.37988139752497</v>
      </c>
      <c r="AX540" s="31">
        <f t="shared" si="328"/>
        <v>683.15716154932488</v>
      </c>
      <c r="AY540" s="31">
        <f t="shared" si="329"/>
        <v>1153.689052434675</v>
      </c>
      <c r="AZ540" s="31">
        <f t="shared" si="330"/>
        <v>-4.3760301825E-2</v>
      </c>
      <c r="BA540" s="31">
        <f t="shared" si="331"/>
        <v>0</v>
      </c>
      <c r="BB540" s="31">
        <f t="shared" si="332"/>
        <v>8892.7406815118247</v>
      </c>
      <c r="BC540" s="31">
        <f t="shared" si="333"/>
        <v>6361.0623592467746</v>
      </c>
      <c r="BD540" s="31">
        <f t="shared" si="334"/>
        <v>260839.95624638061</v>
      </c>
      <c r="BE540" s="31">
        <f t="shared" si="335"/>
        <v>48616.202950385174</v>
      </c>
      <c r="BF540" s="31">
        <f t="shared" si="336"/>
        <v>632698.68459855346</v>
      </c>
      <c r="BG540" s="29">
        <f t="shared" si="340"/>
        <v>0</v>
      </c>
      <c r="BH540" s="29">
        <f t="shared" si="340"/>
        <v>632698.68459855346</v>
      </c>
      <c r="BI540" s="29">
        <f t="shared" si="340"/>
        <v>0</v>
      </c>
      <c r="BJ540" s="29">
        <f t="shared" si="340"/>
        <v>0</v>
      </c>
    </row>
    <row r="541" spans="1:62">
      <c r="A541" s="25" t="s">
        <v>135</v>
      </c>
      <c r="B541" s="25" t="s">
        <v>95</v>
      </c>
      <c r="C541" s="25" t="s">
        <v>87</v>
      </c>
      <c r="D541" s="25" t="s">
        <v>174</v>
      </c>
      <c r="E541" s="25" t="s">
        <v>44</v>
      </c>
      <c r="F541" s="25" t="s">
        <v>45</v>
      </c>
      <c r="G541" s="25" t="s">
        <v>54</v>
      </c>
      <c r="H541" s="25" t="s">
        <v>54</v>
      </c>
      <c r="I541" s="25">
        <v>2022</v>
      </c>
      <c r="J541" s="102">
        <v>0.47784834680000005</v>
      </c>
      <c r="K541" s="102">
        <v>0.15089759249999998</v>
      </c>
      <c r="L541" s="29">
        <v>0.53</v>
      </c>
      <c r="M541" s="29">
        <v>0</v>
      </c>
      <c r="N541" s="29">
        <v>0</v>
      </c>
      <c r="O541" s="29">
        <v>0</v>
      </c>
      <c r="P541" s="29">
        <v>0</v>
      </c>
      <c r="Q541" s="29">
        <v>0</v>
      </c>
      <c r="R541" s="29">
        <v>0</v>
      </c>
      <c r="S541" s="29">
        <v>0</v>
      </c>
      <c r="T541" s="29">
        <v>0</v>
      </c>
      <c r="U541" s="29">
        <v>0</v>
      </c>
      <c r="V541" s="29">
        <v>0</v>
      </c>
      <c r="W541" s="29">
        <v>0</v>
      </c>
      <c r="X541" s="29">
        <f t="shared" si="310"/>
        <v>0.53</v>
      </c>
      <c r="Y541" s="29">
        <f t="shared" si="337"/>
        <v>0</v>
      </c>
      <c r="Z541" s="29">
        <f t="shared" si="339"/>
        <v>0.53</v>
      </c>
      <c r="AA541" s="29">
        <f t="shared" si="339"/>
        <v>0</v>
      </c>
      <c r="AB541" s="29">
        <f t="shared" si="339"/>
        <v>0</v>
      </c>
      <c r="AC541" s="31">
        <f t="shared" si="311"/>
        <v>0.25325962380400002</v>
      </c>
      <c r="AD541" s="31">
        <f t="shared" si="312"/>
        <v>0</v>
      </c>
      <c r="AE541" s="31">
        <f t="shared" si="313"/>
        <v>0</v>
      </c>
      <c r="AF541" s="31">
        <f t="shared" si="314"/>
        <v>0</v>
      </c>
      <c r="AG541" s="31">
        <f t="shared" si="315"/>
        <v>0</v>
      </c>
      <c r="AH541" s="31">
        <f t="shared" si="316"/>
        <v>0</v>
      </c>
      <c r="AI541" s="31">
        <f t="shared" si="317"/>
        <v>0</v>
      </c>
      <c r="AJ541" s="31">
        <f t="shared" si="318"/>
        <v>0</v>
      </c>
      <c r="AK541" s="31">
        <f t="shared" si="319"/>
        <v>0</v>
      </c>
      <c r="AL541" s="31">
        <f t="shared" si="320"/>
        <v>0</v>
      </c>
      <c r="AM541" s="31">
        <f t="shared" si="321"/>
        <v>0</v>
      </c>
      <c r="AN541" s="31">
        <f t="shared" si="322"/>
        <v>0</v>
      </c>
      <c r="AO541" s="31">
        <f t="shared" si="323"/>
        <v>0.25325962380400002</v>
      </c>
      <c r="AP541" s="29">
        <f t="shared" si="341"/>
        <v>0</v>
      </c>
      <c r="AQ541" s="29">
        <f t="shared" si="341"/>
        <v>0.25325962380400002</v>
      </c>
      <c r="AR541" s="29">
        <f t="shared" si="341"/>
        <v>0</v>
      </c>
      <c r="AS541" s="29">
        <f t="shared" si="338"/>
        <v>0</v>
      </c>
      <c r="AT541" s="31">
        <f t="shared" si="324"/>
        <v>7.9975724025E-2</v>
      </c>
      <c r="AU541" s="31">
        <f t="shared" si="325"/>
        <v>0</v>
      </c>
      <c r="AV541" s="31">
        <f t="shared" si="326"/>
        <v>0</v>
      </c>
      <c r="AW541" s="31">
        <f t="shared" si="327"/>
        <v>0</v>
      </c>
      <c r="AX541" s="31">
        <f t="shared" si="328"/>
        <v>0</v>
      </c>
      <c r="AY541" s="31">
        <f t="shared" si="329"/>
        <v>0</v>
      </c>
      <c r="AZ541" s="31">
        <f t="shared" si="330"/>
        <v>0</v>
      </c>
      <c r="BA541" s="31">
        <f t="shared" si="331"/>
        <v>0</v>
      </c>
      <c r="BB541" s="31">
        <f t="shared" si="332"/>
        <v>0</v>
      </c>
      <c r="BC541" s="31">
        <f t="shared" si="333"/>
        <v>0</v>
      </c>
      <c r="BD541" s="31">
        <f t="shared" si="334"/>
        <v>0</v>
      </c>
      <c r="BE541" s="31">
        <f t="shared" si="335"/>
        <v>0</v>
      </c>
      <c r="BF541" s="31">
        <f t="shared" si="336"/>
        <v>7.9975724025E-2</v>
      </c>
      <c r="BG541" s="29">
        <f t="shared" si="340"/>
        <v>0</v>
      </c>
      <c r="BH541" s="29">
        <f t="shared" si="340"/>
        <v>7.9975724025E-2</v>
      </c>
      <c r="BI541" s="29">
        <f t="shared" si="340"/>
        <v>0</v>
      </c>
      <c r="BJ541" s="29">
        <f t="shared" si="340"/>
        <v>0</v>
      </c>
    </row>
    <row r="542" spans="1:62">
      <c r="A542" s="25" t="s">
        <v>135</v>
      </c>
      <c r="B542" s="25" t="s">
        <v>95</v>
      </c>
      <c r="C542" s="25" t="s">
        <v>87</v>
      </c>
      <c r="D542" s="25" t="s">
        <v>174</v>
      </c>
      <c r="E542" s="25" t="s">
        <v>42</v>
      </c>
      <c r="F542" s="25" t="s">
        <v>46</v>
      </c>
      <c r="G542" s="25" t="s">
        <v>61</v>
      </c>
      <c r="H542" s="25" t="s">
        <v>61</v>
      </c>
      <c r="I542" s="25">
        <v>2022</v>
      </c>
      <c r="J542" s="102">
        <v>0.63656999999999997</v>
      </c>
      <c r="K542" s="102">
        <v>0</v>
      </c>
      <c r="L542" s="29">
        <v>0</v>
      </c>
      <c r="M542" s="29">
        <v>35.08</v>
      </c>
      <c r="N542" s="29">
        <v>0</v>
      </c>
      <c r="O542" s="29">
        <v>0</v>
      </c>
      <c r="P542" s="29">
        <v>217.39</v>
      </c>
      <c r="Q542" s="29">
        <v>0</v>
      </c>
      <c r="R542" s="29">
        <v>0</v>
      </c>
      <c r="S542" s="29">
        <v>0</v>
      </c>
      <c r="T542" s="29">
        <v>0</v>
      </c>
      <c r="U542" s="29">
        <v>0</v>
      </c>
      <c r="V542" s="29">
        <v>0</v>
      </c>
      <c r="W542" s="29">
        <v>0</v>
      </c>
      <c r="X542" s="29">
        <f t="shared" si="310"/>
        <v>252.46999999999997</v>
      </c>
      <c r="Y542" s="29">
        <f t="shared" si="337"/>
        <v>0</v>
      </c>
      <c r="Z542" s="29">
        <f t="shared" si="339"/>
        <v>252.46999999999997</v>
      </c>
      <c r="AA542" s="29">
        <f t="shared" si="339"/>
        <v>0</v>
      </c>
      <c r="AB542" s="29">
        <f t="shared" si="339"/>
        <v>0</v>
      </c>
      <c r="AC542" s="31">
        <f t="shared" si="311"/>
        <v>0</v>
      </c>
      <c r="AD542" s="31">
        <f t="shared" si="312"/>
        <v>22.330875599999999</v>
      </c>
      <c r="AE542" s="31">
        <f t="shared" si="313"/>
        <v>0</v>
      </c>
      <c r="AF542" s="31">
        <f t="shared" si="314"/>
        <v>0</v>
      </c>
      <c r="AG542" s="31">
        <f t="shared" si="315"/>
        <v>138.38395229999998</v>
      </c>
      <c r="AH542" s="31">
        <f t="shared" si="316"/>
        <v>0</v>
      </c>
      <c r="AI542" s="31">
        <f t="shared" si="317"/>
        <v>0</v>
      </c>
      <c r="AJ542" s="31">
        <f t="shared" si="318"/>
        <v>0</v>
      </c>
      <c r="AK542" s="31">
        <f t="shared" si="319"/>
        <v>0</v>
      </c>
      <c r="AL542" s="31">
        <f t="shared" si="320"/>
        <v>0</v>
      </c>
      <c r="AM542" s="31">
        <f t="shared" si="321"/>
        <v>0</v>
      </c>
      <c r="AN542" s="31">
        <f t="shared" si="322"/>
        <v>0</v>
      </c>
      <c r="AO542" s="31">
        <f t="shared" si="323"/>
        <v>160.71482789999999</v>
      </c>
      <c r="AP542" s="29">
        <f t="shared" si="341"/>
        <v>0</v>
      </c>
      <c r="AQ542" s="29">
        <f t="shared" si="341"/>
        <v>160.71482789999999</v>
      </c>
      <c r="AR542" s="29">
        <f t="shared" si="341"/>
        <v>0</v>
      </c>
      <c r="AS542" s="29">
        <f t="shared" si="338"/>
        <v>0</v>
      </c>
      <c r="AT542" s="31">
        <f t="shared" si="324"/>
        <v>0</v>
      </c>
      <c r="AU542" s="31">
        <f t="shared" si="325"/>
        <v>0</v>
      </c>
      <c r="AV542" s="31">
        <f t="shared" si="326"/>
        <v>0</v>
      </c>
      <c r="AW542" s="31">
        <f t="shared" si="327"/>
        <v>0</v>
      </c>
      <c r="AX542" s="31">
        <f t="shared" si="328"/>
        <v>0</v>
      </c>
      <c r="AY542" s="31">
        <f t="shared" si="329"/>
        <v>0</v>
      </c>
      <c r="AZ542" s="31">
        <f t="shared" si="330"/>
        <v>0</v>
      </c>
      <c r="BA542" s="31">
        <f t="shared" si="331"/>
        <v>0</v>
      </c>
      <c r="BB542" s="31">
        <f t="shared" si="332"/>
        <v>0</v>
      </c>
      <c r="BC542" s="31">
        <f t="shared" si="333"/>
        <v>0</v>
      </c>
      <c r="BD542" s="31">
        <f t="shared" si="334"/>
        <v>0</v>
      </c>
      <c r="BE542" s="31">
        <f t="shared" si="335"/>
        <v>0</v>
      </c>
      <c r="BF542" s="31">
        <f t="shared" si="336"/>
        <v>0</v>
      </c>
      <c r="BG542" s="29">
        <f t="shared" si="340"/>
        <v>0</v>
      </c>
      <c r="BH542" s="29">
        <f t="shared" si="340"/>
        <v>0</v>
      </c>
      <c r="BI542" s="29">
        <f t="shared" si="340"/>
        <v>0</v>
      </c>
      <c r="BJ542" s="29">
        <f t="shared" si="340"/>
        <v>0</v>
      </c>
    </row>
    <row r="543" spans="1:62">
      <c r="A543" s="25" t="s">
        <v>135</v>
      </c>
      <c r="B543" s="25" t="s">
        <v>95</v>
      </c>
      <c r="C543" s="25" t="s">
        <v>87</v>
      </c>
      <c r="D543" s="25" t="s">
        <v>174</v>
      </c>
      <c r="E543" s="25" t="s">
        <v>42</v>
      </c>
      <c r="F543" s="25" t="s">
        <v>46</v>
      </c>
      <c r="G543" s="25" t="s">
        <v>54</v>
      </c>
      <c r="H543" s="25" t="s">
        <v>54</v>
      </c>
      <c r="I543" s="25">
        <v>2022</v>
      </c>
      <c r="J543" s="102">
        <v>0.68266000000000004</v>
      </c>
      <c r="K543" s="102">
        <v>0</v>
      </c>
      <c r="L543" s="29">
        <v>0</v>
      </c>
      <c r="M543" s="29">
        <v>140.31</v>
      </c>
      <c r="N543" s="29">
        <v>1153.23</v>
      </c>
      <c r="O543" s="29">
        <v>0</v>
      </c>
      <c r="P543" s="29">
        <v>869.52</v>
      </c>
      <c r="Q543" s="29">
        <v>0</v>
      </c>
      <c r="R543" s="29">
        <v>0</v>
      </c>
      <c r="S543" s="29">
        <v>0</v>
      </c>
      <c r="T543" s="29">
        <v>0</v>
      </c>
      <c r="U543" s="29">
        <v>0</v>
      </c>
      <c r="V543" s="29">
        <v>0</v>
      </c>
      <c r="W543" s="29">
        <v>3039.39</v>
      </c>
      <c r="X543" s="29">
        <f t="shared" si="310"/>
        <v>5202.45</v>
      </c>
      <c r="Y543" s="29">
        <f t="shared" si="337"/>
        <v>0</v>
      </c>
      <c r="Z543" s="29">
        <f t="shared" si="339"/>
        <v>5202.45</v>
      </c>
      <c r="AA543" s="29">
        <f t="shared" si="339"/>
        <v>0</v>
      </c>
      <c r="AB543" s="29">
        <f t="shared" si="339"/>
        <v>0</v>
      </c>
      <c r="AC543" s="31">
        <f t="shared" si="311"/>
        <v>0</v>
      </c>
      <c r="AD543" s="31">
        <f t="shared" si="312"/>
        <v>95.784024600000009</v>
      </c>
      <c r="AE543" s="31">
        <f t="shared" si="313"/>
        <v>787.2639918000001</v>
      </c>
      <c r="AF543" s="31">
        <f t="shared" si="314"/>
        <v>0</v>
      </c>
      <c r="AG543" s="31">
        <f t="shared" si="315"/>
        <v>593.58652319999999</v>
      </c>
      <c r="AH543" s="31">
        <f t="shared" si="316"/>
        <v>0</v>
      </c>
      <c r="AI543" s="31">
        <f t="shared" si="317"/>
        <v>0</v>
      </c>
      <c r="AJ543" s="31">
        <f t="shared" si="318"/>
        <v>0</v>
      </c>
      <c r="AK543" s="31">
        <f t="shared" si="319"/>
        <v>0</v>
      </c>
      <c r="AL543" s="31">
        <f t="shared" si="320"/>
        <v>0</v>
      </c>
      <c r="AM543" s="31">
        <f t="shared" si="321"/>
        <v>0</v>
      </c>
      <c r="AN543" s="31">
        <f t="shared" si="322"/>
        <v>2074.8699774000002</v>
      </c>
      <c r="AO543" s="31">
        <f t="shared" si="323"/>
        <v>3551.5045170000003</v>
      </c>
      <c r="AP543" s="29">
        <f t="shared" si="341"/>
        <v>0</v>
      </c>
      <c r="AQ543" s="29">
        <f t="shared" si="341"/>
        <v>3551.5045170000003</v>
      </c>
      <c r="AR543" s="29">
        <f t="shared" si="341"/>
        <v>0</v>
      </c>
      <c r="AS543" s="29">
        <f t="shared" si="338"/>
        <v>0</v>
      </c>
      <c r="AT543" s="31">
        <f t="shared" si="324"/>
        <v>0</v>
      </c>
      <c r="AU543" s="31">
        <f t="shared" si="325"/>
        <v>0</v>
      </c>
      <c r="AV543" s="31">
        <f t="shared" si="326"/>
        <v>0</v>
      </c>
      <c r="AW543" s="31">
        <f t="shared" si="327"/>
        <v>0</v>
      </c>
      <c r="AX543" s="31">
        <f t="shared" si="328"/>
        <v>0</v>
      </c>
      <c r="AY543" s="31">
        <f t="shared" si="329"/>
        <v>0</v>
      </c>
      <c r="AZ543" s="31">
        <f t="shared" si="330"/>
        <v>0</v>
      </c>
      <c r="BA543" s="31">
        <f t="shared" si="331"/>
        <v>0</v>
      </c>
      <c r="BB543" s="31">
        <f t="shared" si="332"/>
        <v>0</v>
      </c>
      <c r="BC543" s="31">
        <f t="shared" si="333"/>
        <v>0</v>
      </c>
      <c r="BD543" s="31">
        <f t="shared" si="334"/>
        <v>0</v>
      </c>
      <c r="BE543" s="31">
        <f t="shared" si="335"/>
        <v>0</v>
      </c>
      <c r="BF543" s="31">
        <f t="shared" si="336"/>
        <v>0</v>
      </c>
      <c r="BG543" s="29">
        <f t="shared" si="340"/>
        <v>0</v>
      </c>
      <c r="BH543" s="29">
        <f t="shared" si="340"/>
        <v>0</v>
      </c>
      <c r="BI543" s="29">
        <f t="shared" si="340"/>
        <v>0</v>
      </c>
      <c r="BJ543" s="29">
        <f t="shared" si="340"/>
        <v>0</v>
      </c>
    </row>
    <row r="544" spans="1:62">
      <c r="A544" s="25" t="s">
        <v>135</v>
      </c>
      <c r="B544" s="25" t="s">
        <v>95</v>
      </c>
      <c r="C544" s="25" t="s">
        <v>87</v>
      </c>
      <c r="D544" s="25" t="s">
        <v>174</v>
      </c>
      <c r="E544" s="25" t="s">
        <v>42</v>
      </c>
      <c r="F544" s="25" t="s">
        <v>43</v>
      </c>
      <c r="G544" s="25" t="s">
        <v>54</v>
      </c>
      <c r="H544" s="25" t="s">
        <v>54</v>
      </c>
      <c r="I544" s="25">
        <v>2022</v>
      </c>
      <c r="J544" s="102">
        <v>1</v>
      </c>
      <c r="K544" s="102">
        <v>0</v>
      </c>
      <c r="L544" s="29">
        <v>131.54</v>
      </c>
      <c r="M544" s="29">
        <v>0.69</v>
      </c>
      <c r="N544" s="29">
        <v>6.48</v>
      </c>
      <c r="O544" s="29">
        <v>9.8000000000000007</v>
      </c>
      <c r="P544" s="29">
        <v>11.15</v>
      </c>
      <c r="Q544" s="29">
        <v>13.7</v>
      </c>
      <c r="R544" s="29">
        <v>0</v>
      </c>
      <c r="S544" s="29">
        <v>0</v>
      </c>
      <c r="T544" s="29">
        <v>0</v>
      </c>
      <c r="U544" s="29">
        <v>7226.73</v>
      </c>
      <c r="V544" s="29">
        <v>570.75</v>
      </c>
      <c r="W544" s="29">
        <v>7684.03</v>
      </c>
      <c r="X544" s="29">
        <f t="shared" si="310"/>
        <v>15654.869999999999</v>
      </c>
      <c r="Y544" s="29">
        <f t="shared" si="337"/>
        <v>0</v>
      </c>
      <c r="Z544" s="29">
        <f t="shared" si="339"/>
        <v>15654.869999999999</v>
      </c>
      <c r="AA544" s="29">
        <f t="shared" si="339"/>
        <v>0</v>
      </c>
      <c r="AB544" s="29">
        <f t="shared" si="339"/>
        <v>0</v>
      </c>
      <c r="AC544" s="31">
        <f t="shared" si="311"/>
        <v>131.54</v>
      </c>
      <c r="AD544" s="31">
        <f t="shared" si="312"/>
        <v>0.69</v>
      </c>
      <c r="AE544" s="31">
        <f t="shared" si="313"/>
        <v>6.48</v>
      </c>
      <c r="AF544" s="31">
        <f t="shared" si="314"/>
        <v>9.8000000000000007</v>
      </c>
      <c r="AG544" s="31">
        <f t="shared" si="315"/>
        <v>11.15</v>
      </c>
      <c r="AH544" s="31">
        <f t="shared" si="316"/>
        <v>13.7</v>
      </c>
      <c r="AI544" s="31">
        <f t="shared" si="317"/>
        <v>0</v>
      </c>
      <c r="AJ544" s="31">
        <f t="shared" si="318"/>
        <v>0</v>
      </c>
      <c r="AK544" s="31">
        <f t="shared" si="319"/>
        <v>0</v>
      </c>
      <c r="AL544" s="31">
        <f t="shared" si="320"/>
        <v>7226.73</v>
      </c>
      <c r="AM544" s="31">
        <f t="shared" si="321"/>
        <v>570.75</v>
      </c>
      <c r="AN544" s="31">
        <f t="shared" si="322"/>
        <v>7684.03</v>
      </c>
      <c r="AO544" s="31">
        <f t="shared" si="323"/>
        <v>15654.869999999999</v>
      </c>
      <c r="AP544" s="29">
        <f t="shared" si="341"/>
        <v>0</v>
      </c>
      <c r="AQ544" s="29">
        <f t="shared" si="341"/>
        <v>15654.869999999999</v>
      </c>
      <c r="AR544" s="29">
        <f t="shared" si="341"/>
        <v>0</v>
      </c>
      <c r="AS544" s="29">
        <f t="shared" si="338"/>
        <v>0</v>
      </c>
      <c r="AT544" s="31">
        <f t="shared" si="324"/>
        <v>0</v>
      </c>
      <c r="AU544" s="31">
        <f t="shared" si="325"/>
        <v>0</v>
      </c>
      <c r="AV544" s="31">
        <f t="shared" si="326"/>
        <v>0</v>
      </c>
      <c r="AW544" s="31">
        <f t="shared" si="327"/>
        <v>0</v>
      </c>
      <c r="AX544" s="31">
        <f t="shared" si="328"/>
        <v>0</v>
      </c>
      <c r="AY544" s="31">
        <f t="shared" si="329"/>
        <v>0</v>
      </c>
      <c r="AZ544" s="31">
        <f t="shared" si="330"/>
        <v>0</v>
      </c>
      <c r="BA544" s="31">
        <f t="shared" si="331"/>
        <v>0</v>
      </c>
      <c r="BB544" s="31">
        <f t="shared" si="332"/>
        <v>0</v>
      </c>
      <c r="BC544" s="31">
        <f t="shared" si="333"/>
        <v>0</v>
      </c>
      <c r="BD544" s="31">
        <f t="shared" si="334"/>
        <v>0</v>
      </c>
      <c r="BE544" s="31">
        <f t="shared" si="335"/>
        <v>0</v>
      </c>
      <c r="BF544" s="31">
        <f t="shared" si="336"/>
        <v>0</v>
      </c>
      <c r="BG544" s="29">
        <f t="shared" si="340"/>
        <v>0</v>
      </c>
      <c r="BH544" s="29">
        <f t="shared" si="340"/>
        <v>0</v>
      </c>
      <c r="BI544" s="29">
        <f t="shared" si="340"/>
        <v>0</v>
      </c>
      <c r="BJ544" s="29">
        <f t="shared" si="340"/>
        <v>0</v>
      </c>
    </row>
    <row r="545" spans="1:62">
      <c r="A545" s="25" t="s">
        <v>135</v>
      </c>
      <c r="B545" s="25" t="s">
        <v>95</v>
      </c>
      <c r="C545" s="25" t="s">
        <v>87</v>
      </c>
      <c r="D545" s="25" t="s">
        <v>174</v>
      </c>
      <c r="E545" s="25" t="s">
        <v>42</v>
      </c>
      <c r="F545" s="25" t="s">
        <v>49</v>
      </c>
      <c r="G545" s="25" t="s">
        <v>54</v>
      </c>
      <c r="H545" s="25" t="s">
        <v>54</v>
      </c>
      <c r="I545" s="25">
        <v>2022</v>
      </c>
      <c r="J545" s="102">
        <v>0</v>
      </c>
      <c r="K545" s="102">
        <v>0</v>
      </c>
      <c r="L545" s="29">
        <v>0</v>
      </c>
      <c r="M545" s="29">
        <v>0</v>
      </c>
      <c r="N545" s="29">
        <v>0</v>
      </c>
      <c r="O545" s="29">
        <v>0</v>
      </c>
      <c r="P545" s="29">
        <v>0</v>
      </c>
      <c r="Q545" s="29">
        <v>0</v>
      </c>
      <c r="R545" s="29">
        <v>0</v>
      </c>
      <c r="S545" s="29">
        <v>0</v>
      </c>
      <c r="T545" s="29">
        <v>0</v>
      </c>
      <c r="U545" s="29">
        <v>10829.52</v>
      </c>
      <c r="V545" s="29">
        <v>7646.59</v>
      </c>
      <c r="W545" s="29">
        <v>2450.1499999999996</v>
      </c>
      <c r="X545" s="29">
        <f t="shared" si="310"/>
        <v>20926.260000000002</v>
      </c>
      <c r="Y545" s="29">
        <f t="shared" si="337"/>
        <v>0</v>
      </c>
      <c r="Z545" s="29">
        <f t="shared" si="339"/>
        <v>20926.260000000002</v>
      </c>
      <c r="AA545" s="29">
        <f t="shared" si="339"/>
        <v>0</v>
      </c>
      <c r="AB545" s="29">
        <f t="shared" si="339"/>
        <v>0</v>
      </c>
      <c r="AC545" s="31">
        <f t="shared" si="311"/>
        <v>0</v>
      </c>
      <c r="AD545" s="31">
        <f t="shared" si="312"/>
        <v>0</v>
      </c>
      <c r="AE545" s="31">
        <f t="shared" si="313"/>
        <v>0</v>
      </c>
      <c r="AF545" s="31">
        <f t="shared" si="314"/>
        <v>0</v>
      </c>
      <c r="AG545" s="31">
        <f t="shared" si="315"/>
        <v>0</v>
      </c>
      <c r="AH545" s="31">
        <f t="shared" si="316"/>
        <v>0</v>
      </c>
      <c r="AI545" s="31">
        <f t="shared" si="317"/>
        <v>0</v>
      </c>
      <c r="AJ545" s="31">
        <f t="shared" si="318"/>
        <v>0</v>
      </c>
      <c r="AK545" s="31">
        <f t="shared" si="319"/>
        <v>0</v>
      </c>
      <c r="AL545" s="31">
        <f t="shared" si="320"/>
        <v>0</v>
      </c>
      <c r="AM545" s="31">
        <f t="shared" si="321"/>
        <v>0</v>
      </c>
      <c r="AN545" s="31">
        <f t="shared" si="322"/>
        <v>0</v>
      </c>
      <c r="AO545" s="31">
        <f t="shared" si="323"/>
        <v>0</v>
      </c>
      <c r="AP545" s="29">
        <f t="shared" si="341"/>
        <v>0</v>
      </c>
      <c r="AQ545" s="29">
        <f t="shared" si="341"/>
        <v>0</v>
      </c>
      <c r="AR545" s="29">
        <f t="shared" si="341"/>
        <v>0</v>
      </c>
      <c r="AS545" s="29">
        <f t="shared" si="338"/>
        <v>0</v>
      </c>
      <c r="AT545" s="31">
        <f t="shared" si="324"/>
        <v>0</v>
      </c>
      <c r="AU545" s="31">
        <f t="shared" si="325"/>
        <v>0</v>
      </c>
      <c r="AV545" s="31">
        <f t="shared" si="326"/>
        <v>0</v>
      </c>
      <c r="AW545" s="31">
        <f t="shared" si="327"/>
        <v>0</v>
      </c>
      <c r="AX545" s="31">
        <f t="shared" si="328"/>
        <v>0</v>
      </c>
      <c r="AY545" s="31">
        <f t="shared" si="329"/>
        <v>0</v>
      </c>
      <c r="AZ545" s="31">
        <f t="shared" si="330"/>
        <v>0</v>
      </c>
      <c r="BA545" s="31">
        <f t="shared" si="331"/>
        <v>0</v>
      </c>
      <c r="BB545" s="31">
        <f t="shared" si="332"/>
        <v>0</v>
      </c>
      <c r="BC545" s="31">
        <f t="shared" si="333"/>
        <v>0</v>
      </c>
      <c r="BD545" s="31">
        <f t="shared" si="334"/>
        <v>0</v>
      </c>
      <c r="BE545" s="31">
        <f t="shared" si="335"/>
        <v>0</v>
      </c>
      <c r="BF545" s="31">
        <f t="shared" si="336"/>
        <v>0</v>
      </c>
      <c r="BG545" s="29">
        <f t="shared" si="340"/>
        <v>0</v>
      </c>
      <c r="BH545" s="29">
        <f t="shared" si="340"/>
        <v>0</v>
      </c>
      <c r="BI545" s="29">
        <f t="shared" si="340"/>
        <v>0</v>
      </c>
      <c r="BJ545" s="29">
        <f t="shared" si="340"/>
        <v>0</v>
      </c>
    </row>
    <row r="546" spans="1:62">
      <c r="A546" s="25" t="s">
        <v>135</v>
      </c>
      <c r="B546" s="25" t="s">
        <v>95</v>
      </c>
      <c r="C546" s="25" t="s">
        <v>87</v>
      </c>
      <c r="D546" s="25" t="s">
        <v>174</v>
      </c>
      <c r="E546" s="25" t="s">
        <v>42</v>
      </c>
      <c r="F546" s="25" t="s">
        <v>49</v>
      </c>
      <c r="G546" s="25" t="s">
        <v>61</v>
      </c>
      <c r="H546" s="25" t="s">
        <v>61</v>
      </c>
      <c r="I546" s="25">
        <v>2022</v>
      </c>
      <c r="J546" s="102">
        <v>0</v>
      </c>
      <c r="K546" s="102">
        <v>0</v>
      </c>
      <c r="L546" s="29">
        <v>0</v>
      </c>
      <c r="M546" s="29">
        <v>0</v>
      </c>
      <c r="N546" s="29">
        <v>809352.86</v>
      </c>
      <c r="O546" s="29">
        <v>364628.61</v>
      </c>
      <c r="P546" s="29">
        <v>5561.32</v>
      </c>
      <c r="Q546" s="29">
        <v>111.64999999999999</v>
      </c>
      <c r="R546" s="29">
        <v>56.07</v>
      </c>
      <c r="S546" s="29">
        <v>492.18</v>
      </c>
      <c r="T546" s="29">
        <v>200.1</v>
      </c>
      <c r="U546" s="29">
        <v>0</v>
      </c>
      <c r="V546" s="29">
        <v>53.489999999999995</v>
      </c>
      <c r="W546" s="29">
        <v>0</v>
      </c>
      <c r="X546" s="29">
        <f t="shared" si="310"/>
        <v>1180456.28</v>
      </c>
      <c r="Y546" s="29">
        <f t="shared" si="337"/>
        <v>0</v>
      </c>
      <c r="Z546" s="29">
        <f t="shared" ref="Z546:AB565" si="342">SUMIF($I546,Z$5,$X546)</f>
        <v>1180456.28</v>
      </c>
      <c r="AA546" s="29">
        <f t="shared" si="342"/>
        <v>0</v>
      </c>
      <c r="AB546" s="29">
        <f t="shared" si="342"/>
        <v>0</v>
      </c>
      <c r="AC546" s="31">
        <f t="shared" si="311"/>
        <v>0</v>
      </c>
      <c r="AD546" s="31">
        <f t="shared" si="312"/>
        <v>0</v>
      </c>
      <c r="AE546" s="31">
        <f t="shared" si="313"/>
        <v>0</v>
      </c>
      <c r="AF546" s="31">
        <f t="shared" si="314"/>
        <v>0</v>
      </c>
      <c r="AG546" s="31">
        <f t="shared" si="315"/>
        <v>0</v>
      </c>
      <c r="AH546" s="31">
        <f t="shared" si="316"/>
        <v>0</v>
      </c>
      <c r="AI546" s="31">
        <f t="shared" si="317"/>
        <v>0</v>
      </c>
      <c r="AJ546" s="31">
        <f t="shared" si="318"/>
        <v>0</v>
      </c>
      <c r="AK546" s="31">
        <f t="shared" si="319"/>
        <v>0</v>
      </c>
      <c r="AL546" s="31">
        <f t="shared" si="320"/>
        <v>0</v>
      </c>
      <c r="AM546" s="31">
        <f t="shared" si="321"/>
        <v>0</v>
      </c>
      <c r="AN546" s="31">
        <f t="shared" si="322"/>
        <v>0</v>
      </c>
      <c r="AO546" s="31">
        <f t="shared" si="323"/>
        <v>0</v>
      </c>
      <c r="AP546" s="29">
        <f t="shared" si="341"/>
        <v>0</v>
      </c>
      <c r="AQ546" s="29">
        <f t="shared" si="341"/>
        <v>0</v>
      </c>
      <c r="AR546" s="29">
        <f t="shared" si="341"/>
        <v>0</v>
      </c>
      <c r="AS546" s="29">
        <f t="shared" si="338"/>
        <v>0</v>
      </c>
      <c r="AT546" s="31">
        <f t="shared" si="324"/>
        <v>0</v>
      </c>
      <c r="AU546" s="31">
        <f t="shared" si="325"/>
        <v>0</v>
      </c>
      <c r="AV546" s="31">
        <f t="shared" si="326"/>
        <v>0</v>
      </c>
      <c r="AW546" s="31">
        <f t="shared" si="327"/>
        <v>0</v>
      </c>
      <c r="AX546" s="31">
        <f t="shared" si="328"/>
        <v>0</v>
      </c>
      <c r="AY546" s="31">
        <f t="shared" si="329"/>
        <v>0</v>
      </c>
      <c r="AZ546" s="31">
        <f t="shared" si="330"/>
        <v>0</v>
      </c>
      <c r="BA546" s="31">
        <f t="shared" si="331"/>
        <v>0</v>
      </c>
      <c r="BB546" s="31">
        <f t="shared" si="332"/>
        <v>0</v>
      </c>
      <c r="BC546" s="31">
        <f t="shared" si="333"/>
        <v>0</v>
      </c>
      <c r="BD546" s="31">
        <f t="shared" si="334"/>
        <v>0</v>
      </c>
      <c r="BE546" s="31">
        <f t="shared" si="335"/>
        <v>0</v>
      </c>
      <c r="BF546" s="31">
        <f t="shared" si="336"/>
        <v>0</v>
      </c>
      <c r="BG546" s="29">
        <f t="shared" si="340"/>
        <v>0</v>
      </c>
      <c r="BH546" s="29">
        <f t="shared" si="340"/>
        <v>0</v>
      </c>
      <c r="BI546" s="29">
        <f t="shared" si="340"/>
        <v>0</v>
      </c>
      <c r="BJ546" s="29">
        <f t="shared" si="340"/>
        <v>0</v>
      </c>
    </row>
    <row r="547" spans="1:62">
      <c r="A547" s="25" t="s">
        <v>135</v>
      </c>
      <c r="B547" s="25" t="s">
        <v>95</v>
      </c>
      <c r="C547" s="25" t="s">
        <v>87</v>
      </c>
      <c r="D547" s="25" t="s">
        <v>174</v>
      </c>
      <c r="E547" s="25" t="s">
        <v>42</v>
      </c>
      <c r="F547" s="25" t="s">
        <v>46</v>
      </c>
      <c r="G547" s="25" t="s">
        <v>55</v>
      </c>
      <c r="H547" s="25" t="s">
        <v>55</v>
      </c>
      <c r="I547" s="25">
        <v>2022</v>
      </c>
      <c r="J547" s="102">
        <v>0.65539999999999998</v>
      </c>
      <c r="K547" s="102">
        <v>0</v>
      </c>
      <c r="L547" s="29">
        <v>0</v>
      </c>
      <c r="M547" s="29">
        <v>0</v>
      </c>
      <c r="N547" s="29">
        <v>27680.76</v>
      </c>
      <c r="O547" s="29">
        <v>0</v>
      </c>
      <c r="P547" s="29">
        <v>0</v>
      </c>
      <c r="Q547" s="29">
        <v>1227289.31</v>
      </c>
      <c r="R547" s="29">
        <v>2187.16</v>
      </c>
      <c r="S547" s="29">
        <v>4309.18</v>
      </c>
      <c r="T547" s="29">
        <v>5984.52</v>
      </c>
      <c r="U547" s="29">
        <v>0</v>
      </c>
      <c r="V547" s="29">
        <v>53.49</v>
      </c>
      <c r="W547" s="29">
        <v>12157.54</v>
      </c>
      <c r="X547" s="29">
        <f t="shared" si="310"/>
        <v>1279661.96</v>
      </c>
      <c r="Y547" s="29">
        <f t="shared" si="337"/>
        <v>0</v>
      </c>
      <c r="Z547" s="29">
        <f t="shared" si="342"/>
        <v>1279661.96</v>
      </c>
      <c r="AA547" s="29">
        <f t="shared" si="342"/>
        <v>0</v>
      </c>
      <c r="AB547" s="29">
        <f t="shared" si="342"/>
        <v>0</v>
      </c>
      <c r="AC547" s="31">
        <f t="shared" si="311"/>
        <v>0</v>
      </c>
      <c r="AD547" s="31">
        <f t="shared" si="312"/>
        <v>0</v>
      </c>
      <c r="AE547" s="31">
        <f t="shared" si="313"/>
        <v>18141.970104</v>
      </c>
      <c r="AF547" s="31">
        <f t="shared" si="314"/>
        <v>0</v>
      </c>
      <c r="AG547" s="31">
        <f t="shared" si="315"/>
        <v>0</v>
      </c>
      <c r="AH547" s="31">
        <f t="shared" si="316"/>
        <v>804365.41377400002</v>
      </c>
      <c r="AI547" s="31">
        <f t="shared" si="317"/>
        <v>1433.4646639999999</v>
      </c>
      <c r="AJ547" s="31">
        <f t="shared" si="318"/>
        <v>2824.2365720000003</v>
      </c>
      <c r="AK547" s="31">
        <f t="shared" si="319"/>
        <v>3922.2544080000002</v>
      </c>
      <c r="AL547" s="31">
        <f t="shared" si="320"/>
        <v>0</v>
      </c>
      <c r="AM547" s="31">
        <f t="shared" si="321"/>
        <v>35.057346000000003</v>
      </c>
      <c r="AN547" s="31">
        <f t="shared" si="322"/>
        <v>7968.0517159999999</v>
      </c>
      <c r="AO547" s="31">
        <f t="shared" si="323"/>
        <v>838690.44858399988</v>
      </c>
      <c r="AP547" s="29">
        <f t="shared" si="341"/>
        <v>0</v>
      </c>
      <c r="AQ547" s="29">
        <f t="shared" si="341"/>
        <v>838690.44858399988</v>
      </c>
      <c r="AR547" s="29">
        <f t="shared" si="341"/>
        <v>0</v>
      </c>
      <c r="AS547" s="29">
        <f t="shared" si="338"/>
        <v>0</v>
      </c>
      <c r="AT547" s="31">
        <f t="shared" si="324"/>
        <v>0</v>
      </c>
      <c r="AU547" s="31">
        <f t="shared" si="325"/>
        <v>0</v>
      </c>
      <c r="AV547" s="31">
        <f t="shared" si="326"/>
        <v>0</v>
      </c>
      <c r="AW547" s="31">
        <f t="shared" si="327"/>
        <v>0</v>
      </c>
      <c r="AX547" s="31">
        <f t="shared" si="328"/>
        <v>0</v>
      </c>
      <c r="AY547" s="31">
        <f t="shared" si="329"/>
        <v>0</v>
      </c>
      <c r="AZ547" s="31">
        <f t="shared" si="330"/>
        <v>0</v>
      </c>
      <c r="BA547" s="31">
        <f t="shared" si="331"/>
        <v>0</v>
      </c>
      <c r="BB547" s="31">
        <f t="shared" si="332"/>
        <v>0</v>
      </c>
      <c r="BC547" s="31">
        <f t="shared" si="333"/>
        <v>0</v>
      </c>
      <c r="BD547" s="31">
        <f t="shared" si="334"/>
        <v>0</v>
      </c>
      <c r="BE547" s="31">
        <f t="shared" si="335"/>
        <v>0</v>
      </c>
      <c r="BF547" s="31">
        <f t="shared" si="336"/>
        <v>0</v>
      </c>
      <c r="BG547" s="29">
        <f t="shared" si="340"/>
        <v>0</v>
      </c>
      <c r="BH547" s="29">
        <f t="shared" si="340"/>
        <v>0</v>
      </c>
      <c r="BI547" s="29">
        <f t="shared" si="340"/>
        <v>0</v>
      </c>
      <c r="BJ547" s="29">
        <f t="shared" si="340"/>
        <v>0</v>
      </c>
    </row>
    <row r="548" spans="1:62">
      <c r="A548" s="25" t="s">
        <v>135</v>
      </c>
      <c r="B548" s="25" t="s">
        <v>95</v>
      </c>
      <c r="C548" s="25" t="s">
        <v>87</v>
      </c>
      <c r="D548" s="25" t="s">
        <v>174</v>
      </c>
      <c r="E548" s="25" t="s">
        <v>42</v>
      </c>
      <c r="F548" s="25" t="s">
        <v>43</v>
      </c>
      <c r="G548" s="25" t="s">
        <v>61</v>
      </c>
      <c r="H548" s="25" t="s">
        <v>61</v>
      </c>
      <c r="I548" s="25">
        <v>2022</v>
      </c>
      <c r="J548" s="102">
        <v>1</v>
      </c>
      <c r="K548" s="102">
        <v>0</v>
      </c>
      <c r="L548" s="29">
        <v>12100.869999999999</v>
      </c>
      <c r="M548" s="29">
        <v>64.3</v>
      </c>
      <c r="N548" s="29">
        <v>-560.21000000000026</v>
      </c>
      <c r="O548" s="29">
        <v>52688.480000000003</v>
      </c>
      <c r="P548" s="29">
        <v>1439.29</v>
      </c>
      <c r="Q548" s="29">
        <v>136171.09000000003</v>
      </c>
      <c r="R548" s="29">
        <v>840102.06</v>
      </c>
      <c r="S548" s="29">
        <v>161419.94</v>
      </c>
      <c r="T548" s="29">
        <v>59.04</v>
      </c>
      <c r="U548" s="29">
        <v>50.46</v>
      </c>
      <c r="V548" s="29">
        <v>-769214.66</v>
      </c>
      <c r="W548" s="29">
        <v>1330411.96</v>
      </c>
      <c r="X548" s="29">
        <f t="shared" si="310"/>
        <v>1764732.62</v>
      </c>
      <c r="Y548" s="29">
        <f t="shared" si="337"/>
        <v>0</v>
      </c>
      <c r="Z548" s="29">
        <f t="shared" si="342"/>
        <v>1764732.62</v>
      </c>
      <c r="AA548" s="29">
        <f t="shared" si="342"/>
        <v>0</v>
      </c>
      <c r="AB548" s="29">
        <f t="shared" si="342"/>
        <v>0</v>
      </c>
      <c r="AC548" s="31">
        <f t="shared" si="311"/>
        <v>12100.869999999999</v>
      </c>
      <c r="AD548" s="31">
        <f t="shared" si="312"/>
        <v>64.3</v>
      </c>
      <c r="AE548" s="31">
        <f t="shared" si="313"/>
        <v>-560.21000000000026</v>
      </c>
      <c r="AF548" s="31">
        <f t="shared" si="314"/>
        <v>52688.480000000003</v>
      </c>
      <c r="AG548" s="31">
        <f t="shared" si="315"/>
        <v>1439.29</v>
      </c>
      <c r="AH548" s="31">
        <f t="shared" si="316"/>
        <v>136171.09000000003</v>
      </c>
      <c r="AI548" s="31">
        <f t="shared" si="317"/>
        <v>840102.06</v>
      </c>
      <c r="AJ548" s="31">
        <f t="shared" si="318"/>
        <v>161419.94</v>
      </c>
      <c r="AK548" s="31">
        <f t="shared" si="319"/>
        <v>59.04</v>
      </c>
      <c r="AL548" s="31">
        <f t="shared" si="320"/>
        <v>50.46</v>
      </c>
      <c r="AM548" s="31">
        <f t="shared" si="321"/>
        <v>-769214.66</v>
      </c>
      <c r="AN548" s="31">
        <f t="shared" si="322"/>
        <v>1330411.96</v>
      </c>
      <c r="AO548" s="31">
        <f t="shared" si="323"/>
        <v>1764732.62</v>
      </c>
      <c r="AP548" s="29">
        <f t="shared" si="341"/>
        <v>0</v>
      </c>
      <c r="AQ548" s="29">
        <f t="shared" si="341"/>
        <v>1764732.62</v>
      </c>
      <c r="AR548" s="29">
        <f t="shared" si="341"/>
        <v>0</v>
      </c>
      <c r="AS548" s="29">
        <f t="shared" si="338"/>
        <v>0</v>
      </c>
      <c r="AT548" s="31">
        <f t="shared" si="324"/>
        <v>0</v>
      </c>
      <c r="AU548" s="31">
        <f t="shared" si="325"/>
        <v>0</v>
      </c>
      <c r="AV548" s="31">
        <f t="shared" si="326"/>
        <v>0</v>
      </c>
      <c r="AW548" s="31">
        <f t="shared" si="327"/>
        <v>0</v>
      </c>
      <c r="AX548" s="31">
        <f t="shared" si="328"/>
        <v>0</v>
      </c>
      <c r="AY548" s="31">
        <f t="shared" si="329"/>
        <v>0</v>
      </c>
      <c r="AZ548" s="31">
        <f t="shared" si="330"/>
        <v>0</v>
      </c>
      <c r="BA548" s="31">
        <f t="shared" si="331"/>
        <v>0</v>
      </c>
      <c r="BB548" s="31">
        <f t="shared" si="332"/>
        <v>0</v>
      </c>
      <c r="BC548" s="31">
        <f t="shared" si="333"/>
        <v>0</v>
      </c>
      <c r="BD548" s="31">
        <f t="shared" si="334"/>
        <v>0</v>
      </c>
      <c r="BE548" s="31">
        <f t="shared" si="335"/>
        <v>0</v>
      </c>
      <c r="BF548" s="31">
        <f t="shared" si="336"/>
        <v>0</v>
      </c>
      <c r="BG548" s="29">
        <f t="shared" ref="BG548:BJ567" si="343">SUMIF($I548,BG$5,$BF548)</f>
        <v>0</v>
      </c>
      <c r="BH548" s="29">
        <f t="shared" si="343"/>
        <v>0</v>
      </c>
      <c r="BI548" s="29">
        <f t="shared" si="343"/>
        <v>0</v>
      </c>
      <c r="BJ548" s="29">
        <f t="shared" si="343"/>
        <v>0</v>
      </c>
    </row>
    <row r="549" spans="1:62">
      <c r="A549" s="25" t="s">
        <v>135</v>
      </c>
      <c r="B549" s="25" t="s">
        <v>95</v>
      </c>
      <c r="C549" s="25" t="s">
        <v>102</v>
      </c>
      <c r="D549" s="25" t="s">
        <v>175</v>
      </c>
      <c r="E549" s="25" t="s">
        <v>42</v>
      </c>
      <c r="F549" s="25" t="s">
        <v>46</v>
      </c>
      <c r="G549" s="25" t="s">
        <v>54</v>
      </c>
      <c r="H549" s="25" t="s">
        <v>54</v>
      </c>
      <c r="I549" s="25">
        <v>2022</v>
      </c>
      <c r="J549" s="102">
        <v>0.68266000000000004</v>
      </c>
      <c r="K549" s="102">
        <v>0</v>
      </c>
      <c r="L549" s="29">
        <v>0</v>
      </c>
      <c r="M549" s="29">
        <v>7444.99</v>
      </c>
      <c r="N549" s="29">
        <v>43996.07</v>
      </c>
      <c r="O549" s="29">
        <v>865.96</v>
      </c>
      <c r="P549" s="29">
        <v>727.19</v>
      </c>
      <c r="Q549" s="29">
        <v>0</v>
      </c>
      <c r="R549" s="29">
        <v>0</v>
      </c>
      <c r="S549" s="29">
        <v>62060.63</v>
      </c>
      <c r="T549" s="29">
        <v>0</v>
      </c>
      <c r="U549" s="29">
        <v>0</v>
      </c>
      <c r="V549" s="29">
        <v>0</v>
      </c>
      <c r="W549" s="29">
        <v>0</v>
      </c>
      <c r="X549" s="29">
        <f t="shared" si="310"/>
        <v>115094.84</v>
      </c>
      <c r="Y549" s="29">
        <f t="shared" si="337"/>
        <v>0</v>
      </c>
      <c r="Z549" s="29">
        <f t="shared" si="342"/>
        <v>115094.84</v>
      </c>
      <c r="AA549" s="29">
        <f t="shared" si="342"/>
        <v>0</v>
      </c>
      <c r="AB549" s="29">
        <f t="shared" si="342"/>
        <v>0</v>
      </c>
      <c r="AC549" s="31">
        <f t="shared" si="311"/>
        <v>0</v>
      </c>
      <c r="AD549" s="31">
        <f t="shared" si="312"/>
        <v>5082.3968734</v>
      </c>
      <c r="AE549" s="31">
        <f t="shared" si="313"/>
        <v>30034.3571462</v>
      </c>
      <c r="AF549" s="31">
        <f t="shared" si="314"/>
        <v>591.15625360000001</v>
      </c>
      <c r="AG549" s="31">
        <f t="shared" si="315"/>
        <v>496.42352540000007</v>
      </c>
      <c r="AH549" s="31">
        <f t="shared" si="316"/>
        <v>0</v>
      </c>
      <c r="AI549" s="31">
        <f t="shared" si="317"/>
        <v>0</v>
      </c>
      <c r="AJ549" s="31">
        <f t="shared" si="318"/>
        <v>42366.309675800003</v>
      </c>
      <c r="AK549" s="31">
        <f t="shared" si="319"/>
        <v>0</v>
      </c>
      <c r="AL549" s="31">
        <f t="shared" si="320"/>
        <v>0</v>
      </c>
      <c r="AM549" s="31">
        <f t="shared" si="321"/>
        <v>0</v>
      </c>
      <c r="AN549" s="31">
        <f t="shared" si="322"/>
        <v>0</v>
      </c>
      <c r="AO549" s="31">
        <f t="shared" si="323"/>
        <v>78570.6434744</v>
      </c>
      <c r="AP549" s="29">
        <f t="shared" ref="AP549:AR568" si="344">SUMIF($I549,AP$5,$AO549)</f>
        <v>0</v>
      </c>
      <c r="AQ549" s="29">
        <f t="shared" si="344"/>
        <v>78570.6434744</v>
      </c>
      <c r="AR549" s="29">
        <f t="shared" si="344"/>
        <v>0</v>
      </c>
      <c r="AS549" s="29">
        <f t="shared" si="338"/>
        <v>0</v>
      </c>
      <c r="AT549" s="31">
        <f t="shared" si="324"/>
        <v>0</v>
      </c>
      <c r="AU549" s="31">
        <f t="shared" si="325"/>
        <v>0</v>
      </c>
      <c r="AV549" s="31">
        <f t="shared" si="326"/>
        <v>0</v>
      </c>
      <c r="AW549" s="31">
        <f t="shared" si="327"/>
        <v>0</v>
      </c>
      <c r="AX549" s="31">
        <f t="shared" si="328"/>
        <v>0</v>
      </c>
      <c r="AY549" s="31">
        <f t="shared" si="329"/>
        <v>0</v>
      </c>
      <c r="AZ549" s="31">
        <f t="shared" si="330"/>
        <v>0</v>
      </c>
      <c r="BA549" s="31">
        <f t="shared" si="331"/>
        <v>0</v>
      </c>
      <c r="BB549" s="31">
        <f t="shared" si="332"/>
        <v>0</v>
      </c>
      <c r="BC549" s="31">
        <f t="shared" si="333"/>
        <v>0</v>
      </c>
      <c r="BD549" s="31">
        <f t="shared" si="334"/>
        <v>0</v>
      </c>
      <c r="BE549" s="31">
        <f t="shared" si="335"/>
        <v>0</v>
      </c>
      <c r="BF549" s="31">
        <f t="shared" si="336"/>
        <v>0</v>
      </c>
      <c r="BG549" s="29">
        <f t="shared" si="343"/>
        <v>0</v>
      </c>
      <c r="BH549" s="29">
        <f t="shared" si="343"/>
        <v>0</v>
      </c>
      <c r="BI549" s="29">
        <f t="shared" si="343"/>
        <v>0</v>
      </c>
      <c r="BJ549" s="29">
        <f t="shared" si="343"/>
        <v>0</v>
      </c>
    </row>
    <row r="550" spans="1:62">
      <c r="A550" s="25" t="s">
        <v>135</v>
      </c>
      <c r="B550" s="25" t="s">
        <v>95</v>
      </c>
      <c r="C550" s="25" t="s">
        <v>102</v>
      </c>
      <c r="D550" s="25" t="s">
        <v>175</v>
      </c>
      <c r="E550" s="25" t="s">
        <v>42</v>
      </c>
      <c r="F550" s="25" t="s">
        <v>49</v>
      </c>
      <c r="G550" s="25" t="s">
        <v>61</v>
      </c>
      <c r="H550" s="25" t="s">
        <v>61</v>
      </c>
      <c r="I550" s="25">
        <v>2022</v>
      </c>
      <c r="J550" s="102">
        <v>0</v>
      </c>
      <c r="K550" s="102">
        <v>0</v>
      </c>
      <c r="L550" s="29">
        <v>286091.93</v>
      </c>
      <c r="M550" s="29">
        <v>191576.01</v>
      </c>
      <c r="N550" s="29">
        <v>19363.03</v>
      </c>
      <c r="O550" s="29">
        <v>63296</v>
      </c>
      <c r="P550" s="29">
        <v>75212.11</v>
      </c>
      <c r="Q550" s="29">
        <v>146885.1</v>
      </c>
      <c r="R550" s="29">
        <v>1044.43</v>
      </c>
      <c r="S550" s="29">
        <v>53642.75</v>
      </c>
      <c r="T550" s="29">
        <v>0</v>
      </c>
      <c r="U550" s="29">
        <v>0</v>
      </c>
      <c r="V550" s="29">
        <v>0</v>
      </c>
      <c r="W550" s="29">
        <v>26229.73</v>
      </c>
      <c r="X550" s="29">
        <f t="shared" si="310"/>
        <v>863341.09</v>
      </c>
      <c r="Y550" s="29">
        <f t="shared" si="337"/>
        <v>0</v>
      </c>
      <c r="Z550" s="29">
        <f t="shared" si="342"/>
        <v>863341.09</v>
      </c>
      <c r="AA550" s="29">
        <f t="shared" si="342"/>
        <v>0</v>
      </c>
      <c r="AB550" s="29">
        <f t="shared" si="342"/>
        <v>0</v>
      </c>
      <c r="AC550" s="31">
        <f t="shared" si="311"/>
        <v>0</v>
      </c>
      <c r="AD550" s="31">
        <f t="shared" si="312"/>
        <v>0</v>
      </c>
      <c r="AE550" s="31">
        <f t="shared" si="313"/>
        <v>0</v>
      </c>
      <c r="AF550" s="31">
        <f t="shared" si="314"/>
        <v>0</v>
      </c>
      <c r="AG550" s="31">
        <f t="shared" si="315"/>
        <v>0</v>
      </c>
      <c r="AH550" s="31">
        <f t="shared" si="316"/>
        <v>0</v>
      </c>
      <c r="AI550" s="31">
        <f t="shared" si="317"/>
        <v>0</v>
      </c>
      <c r="AJ550" s="31">
        <f t="shared" si="318"/>
        <v>0</v>
      </c>
      <c r="AK550" s="31">
        <f t="shared" si="319"/>
        <v>0</v>
      </c>
      <c r="AL550" s="31">
        <f t="shared" si="320"/>
        <v>0</v>
      </c>
      <c r="AM550" s="31">
        <f t="shared" si="321"/>
        <v>0</v>
      </c>
      <c r="AN550" s="31">
        <f t="shared" si="322"/>
        <v>0</v>
      </c>
      <c r="AO550" s="31">
        <f t="shared" si="323"/>
        <v>0</v>
      </c>
      <c r="AP550" s="29">
        <f t="shared" si="344"/>
        <v>0</v>
      </c>
      <c r="AQ550" s="29">
        <f t="shared" si="344"/>
        <v>0</v>
      </c>
      <c r="AR550" s="29">
        <f t="shared" si="344"/>
        <v>0</v>
      </c>
      <c r="AS550" s="29">
        <f t="shared" si="338"/>
        <v>0</v>
      </c>
      <c r="AT550" s="31">
        <f t="shared" si="324"/>
        <v>0</v>
      </c>
      <c r="AU550" s="31">
        <f t="shared" si="325"/>
        <v>0</v>
      </c>
      <c r="AV550" s="31">
        <f t="shared" si="326"/>
        <v>0</v>
      </c>
      <c r="AW550" s="31">
        <f t="shared" si="327"/>
        <v>0</v>
      </c>
      <c r="AX550" s="31">
        <f t="shared" si="328"/>
        <v>0</v>
      </c>
      <c r="AY550" s="31">
        <f t="shared" si="329"/>
        <v>0</v>
      </c>
      <c r="AZ550" s="31">
        <f t="shared" si="330"/>
        <v>0</v>
      </c>
      <c r="BA550" s="31">
        <f t="shared" si="331"/>
        <v>0</v>
      </c>
      <c r="BB550" s="31">
        <f t="shared" si="332"/>
        <v>0</v>
      </c>
      <c r="BC550" s="31">
        <f t="shared" si="333"/>
        <v>0</v>
      </c>
      <c r="BD550" s="31">
        <f t="shared" si="334"/>
        <v>0</v>
      </c>
      <c r="BE550" s="31">
        <f t="shared" si="335"/>
        <v>0</v>
      </c>
      <c r="BF550" s="31">
        <f t="shared" si="336"/>
        <v>0</v>
      </c>
      <c r="BG550" s="29">
        <f t="shared" si="343"/>
        <v>0</v>
      </c>
      <c r="BH550" s="29">
        <f t="shared" si="343"/>
        <v>0</v>
      </c>
      <c r="BI550" s="29">
        <f t="shared" si="343"/>
        <v>0</v>
      </c>
      <c r="BJ550" s="29">
        <f t="shared" si="343"/>
        <v>0</v>
      </c>
    </row>
    <row r="551" spans="1:62">
      <c r="A551" s="25" t="s">
        <v>135</v>
      </c>
      <c r="B551" s="25" t="s">
        <v>95</v>
      </c>
      <c r="C551" s="25" t="s">
        <v>102</v>
      </c>
      <c r="D551" s="25" t="s">
        <v>175</v>
      </c>
      <c r="E551" s="25" t="s">
        <v>42</v>
      </c>
      <c r="F551" s="25" t="s">
        <v>43</v>
      </c>
      <c r="G551" s="25" t="s">
        <v>61</v>
      </c>
      <c r="H551" s="25" t="s">
        <v>61</v>
      </c>
      <c r="I551" s="25">
        <v>2022</v>
      </c>
      <c r="J551" s="102">
        <v>1</v>
      </c>
      <c r="K551" s="102">
        <v>0</v>
      </c>
      <c r="L551" s="29">
        <v>3423012.19</v>
      </c>
      <c r="M551" s="29">
        <v>34927.919999999998</v>
      </c>
      <c r="N551" s="29">
        <v>0</v>
      </c>
      <c r="O551" s="29">
        <v>95797.63</v>
      </c>
      <c r="P551" s="29">
        <v>0</v>
      </c>
      <c r="Q551" s="29">
        <v>99496.93</v>
      </c>
      <c r="R551" s="29">
        <v>89441.080000000016</v>
      </c>
      <c r="S551" s="29">
        <v>368307.01999999996</v>
      </c>
      <c r="T551" s="29">
        <v>13897.659999999998</v>
      </c>
      <c r="U551" s="29">
        <v>20771.89</v>
      </c>
      <c r="V551" s="29">
        <v>0</v>
      </c>
      <c r="W551" s="29">
        <v>67384.260000000009</v>
      </c>
      <c r="X551" s="29">
        <f t="shared" si="310"/>
        <v>4213036.58</v>
      </c>
      <c r="Y551" s="29">
        <f t="shared" si="337"/>
        <v>0</v>
      </c>
      <c r="Z551" s="29">
        <f t="shared" si="342"/>
        <v>4213036.58</v>
      </c>
      <c r="AA551" s="29">
        <f t="shared" si="342"/>
        <v>0</v>
      </c>
      <c r="AB551" s="29">
        <f t="shared" si="342"/>
        <v>0</v>
      </c>
      <c r="AC551" s="31">
        <f t="shared" si="311"/>
        <v>3423012.19</v>
      </c>
      <c r="AD551" s="31">
        <f t="shared" si="312"/>
        <v>34927.919999999998</v>
      </c>
      <c r="AE551" s="31">
        <f t="shared" si="313"/>
        <v>0</v>
      </c>
      <c r="AF551" s="31">
        <f t="shared" si="314"/>
        <v>95797.63</v>
      </c>
      <c r="AG551" s="31">
        <f t="shared" si="315"/>
        <v>0</v>
      </c>
      <c r="AH551" s="31">
        <f t="shared" si="316"/>
        <v>99496.93</v>
      </c>
      <c r="AI551" s="31">
        <f t="shared" si="317"/>
        <v>89441.080000000016</v>
      </c>
      <c r="AJ551" s="31">
        <f t="shared" si="318"/>
        <v>368307.01999999996</v>
      </c>
      <c r="AK551" s="31">
        <f t="shared" si="319"/>
        <v>13897.659999999998</v>
      </c>
      <c r="AL551" s="31">
        <f t="shared" si="320"/>
        <v>20771.89</v>
      </c>
      <c r="AM551" s="31">
        <f t="shared" si="321"/>
        <v>0</v>
      </c>
      <c r="AN551" s="31">
        <f t="shared" si="322"/>
        <v>67384.260000000009</v>
      </c>
      <c r="AO551" s="31">
        <f t="shared" si="323"/>
        <v>4213036.58</v>
      </c>
      <c r="AP551" s="29">
        <f t="shared" si="344"/>
        <v>0</v>
      </c>
      <c r="AQ551" s="29">
        <f t="shared" si="344"/>
        <v>4213036.58</v>
      </c>
      <c r="AR551" s="29">
        <f t="shared" si="344"/>
        <v>0</v>
      </c>
      <c r="AS551" s="29">
        <f t="shared" si="338"/>
        <v>0</v>
      </c>
      <c r="AT551" s="31">
        <f t="shared" si="324"/>
        <v>0</v>
      </c>
      <c r="AU551" s="31">
        <f t="shared" si="325"/>
        <v>0</v>
      </c>
      <c r="AV551" s="31">
        <f t="shared" si="326"/>
        <v>0</v>
      </c>
      <c r="AW551" s="31">
        <f t="shared" si="327"/>
        <v>0</v>
      </c>
      <c r="AX551" s="31">
        <f t="shared" si="328"/>
        <v>0</v>
      </c>
      <c r="AY551" s="31">
        <f t="shared" si="329"/>
        <v>0</v>
      </c>
      <c r="AZ551" s="31">
        <f t="shared" si="330"/>
        <v>0</v>
      </c>
      <c r="BA551" s="31">
        <f t="shared" si="331"/>
        <v>0</v>
      </c>
      <c r="BB551" s="31">
        <f t="shared" si="332"/>
        <v>0</v>
      </c>
      <c r="BC551" s="31">
        <f t="shared" si="333"/>
        <v>0</v>
      </c>
      <c r="BD551" s="31">
        <f t="shared" si="334"/>
        <v>0</v>
      </c>
      <c r="BE551" s="31">
        <f t="shared" si="335"/>
        <v>0</v>
      </c>
      <c r="BF551" s="31">
        <f t="shared" si="336"/>
        <v>0</v>
      </c>
      <c r="BG551" s="29">
        <f t="shared" si="343"/>
        <v>0</v>
      </c>
      <c r="BH551" s="29">
        <f t="shared" si="343"/>
        <v>0</v>
      </c>
      <c r="BI551" s="29">
        <f t="shared" si="343"/>
        <v>0</v>
      </c>
      <c r="BJ551" s="29">
        <f t="shared" si="343"/>
        <v>0</v>
      </c>
    </row>
    <row r="552" spans="1:62">
      <c r="A552" s="25" t="s">
        <v>135</v>
      </c>
      <c r="B552" s="25" t="s">
        <v>95</v>
      </c>
      <c r="C552" s="25" t="s">
        <v>102</v>
      </c>
      <c r="D552" s="25" t="s">
        <v>175</v>
      </c>
      <c r="E552" s="25" t="s">
        <v>42</v>
      </c>
      <c r="F552" s="25" t="s">
        <v>46</v>
      </c>
      <c r="G552" s="25" t="s">
        <v>55</v>
      </c>
      <c r="H552" s="25" t="s">
        <v>55</v>
      </c>
      <c r="I552" s="25">
        <v>2022</v>
      </c>
      <c r="J552" s="102">
        <v>0.65539999999999998</v>
      </c>
      <c r="K552" s="102">
        <v>0</v>
      </c>
      <c r="L552" s="29">
        <v>5082.0600000000013</v>
      </c>
      <c r="M552" s="29">
        <v>0</v>
      </c>
      <c r="N552" s="29">
        <v>0</v>
      </c>
      <c r="O552" s="29">
        <v>418776.07</v>
      </c>
      <c r="P552" s="29">
        <v>888.62</v>
      </c>
      <c r="Q552" s="29">
        <v>131447.67999999999</v>
      </c>
      <c r="R552" s="29">
        <v>199430.18</v>
      </c>
      <c r="S552" s="29">
        <v>507034.74</v>
      </c>
      <c r="T552" s="29">
        <v>62778.37</v>
      </c>
      <c r="U552" s="29">
        <v>67193.000000000015</v>
      </c>
      <c r="V552" s="29">
        <v>8411.3700000000008</v>
      </c>
      <c r="W552" s="29">
        <v>4093079.9499999997</v>
      </c>
      <c r="X552" s="29">
        <f t="shared" si="310"/>
        <v>5494122.04</v>
      </c>
      <c r="Y552" s="29">
        <f t="shared" si="337"/>
        <v>0</v>
      </c>
      <c r="Z552" s="29">
        <f t="shared" si="342"/>
        <v>5494122.04</v>
      </c>
      <c r="AA552" s="29">
        <f t="shared" si="342"/>
        <v>0</v>
      </c>
      <c r="AB552" s="29">
        <f t="shared" si="342"/>
        <v>0</v>
      </c>
      <c r="AC552" s="31">
        <f t="shared" si="311"/>
        <v>3330.7821240000007</v>
      </c>
      <c r="AD552" s="31">
        <f t="shared" si="312"/>
        <v>0</v>
      </c>
      <c r="AE552" s="31">
        <f t="shared" si="313"/>
        <v>0</v>
      </c>
      <c r="AF552" s="31">
        <f t="shared" si="314"/>
        <v>274465.83627799997</v>
      </c>
      <c r="AG552" s="31">
        <f t="shared" si="315"/>
        <v>582.40154799999993</v>
      </c>
      <c r="AH552" s="31">
        <f t="shared" si="316"/>
        <v>86150.809471999994</v>
      </c>
      <c r="AI552" s="31">
        <f t="shared" si="317"/>
        <v>130706.539972</v>
      </c>
      <c r="AJ552" s="31">
        <f t="shared" si="318"/>
        <v>332310.56859599997</v>
      </c>
      <c r="AK552" s="31">
        <f t="shared" si="319"/>
        <v>41144.943698000003</v>
      </c>
      <c r="AL552" s="31">
        <f t="shared" si="320"/>
        <v>44038.292200000011</v>
      </c>
      <c r="AM552" s="31">
        <f t="shared" si="321"/>
        <v>5512.8118979999999</v>
      </c>
      <c r="AN552" s="31">
        <f t="shared" si="322"/>
        <v>2682604.5992299998</v>
      </c>
      <c r="AO552" s="31">
        <f t="shared" si="323"/>
        <v>3600847.5850160001</v>
      </c>
      <c r="AP552" s="29">
        <f t="shared" si="344"/>
        <v>0</v>
      </c>
      <c r="AQ552" s="29">
        <f t="shared" si="344"/>
        <v>3600847.5850160001</v>
      </c>
      <c r="AR552" s="29">
        <f t="shared" si="344"/>
        <v>0</v>
      </c>
      <c r="AS552" s="29">
        <f t="shared" si="338"/>
        <v>0</v>
      </c>
      <c r="AT552" s="31">
        <f t="shared" si="324"/>
        <v>0</v>
      </c>
      <c r="AU552" s="31">
        <f t="shared" si="325"/>
        <v>0</v>
      </c>
      <c r="AV552" s="31">
        <f t="shared" si="326"/>
        <v>0</v>
      </c>
      <c r="AW552" s="31">
        <f t="shared" si="327"/>
        <v>0</v>
      </c>
      <c r="AX552" s="31">
        <f t="shared" si="328"/>
        <v>0</v>
      </c>
      <c r="AY552" s="31">
        <f t="shared" si="329"/>
        <v>0</v>
      </c>
      <c r="AZ552" s="31">
        <f t="shared" si="330"/>
        <v>0</v>
      </c>
      <c r="BA552" s="31">
        <f t="shared" si="331"/>
        <v>0</v>
      </c>
      <c r="BB552" s="31">
        <f t="shared" si="332"/>
        <v>0</v>
      </c>
      <c r="BC552" s="31">
        <f t="shared" si="333"/>
        <v>0</v>
      </c>
      <c r="BD552" s="31">
        <f t="shared" si="334"/>
        <v>0</v>
      </c>
      <c r="BE552" s="31">
        <f t="shared" si="335"/>
        <v>0</v>
      </c>
      <c r="BF552" s="31">
        <f t="shared" si="336"/>
        <v>0</v>
      </c>
      <c r="BG552" s="29">
        <f t="shared" si="343"/>
        <v>0</v>
      </c>
      <c r="BH552" s="29">
        <f t="shared" si="343"/>
        <v>0</v>
      </c>
      <c r="BI552" s="29">
        <f t="shared" si="343"/>
        <v>0</v>
      </c>
      <c r="BJ552" s="29">
        <f t="shared" si="343"/>
        <v>0</v>
      </c>
    </row>
    <row r="553" spans="1:62">
      <c r="A553" s="25" t="s">
        <v>135</v>
      </c>
      <c r="B553" s="25" t="s">
        <v>128</v>
      </c>
      <c r="C553" s="25" t="s">
        <v>129</v>
      </c>
      <c r="D553" s="25" t="s">
        <v>131</v>
      </c>
      <c r="E553" s="25" t="s">
        <v>42</v>
      </c>
      <c r="F553" s="25" t="s">
        <v>46</v>
      </c>
      <c r="G553" s="25" t="s">
        <v>55</v>
      </c>
      <c r="H553" s="25" t="s">
        <v>55</v>
      </c>
      <c r="I553" s="25">
        <v>2022</v>
      </c>
      <c r="J553" s="102">
        <v>0.65539999999999998</v>
      </c>
      <c r="K553" s="102">
        <v>0</v>
      </c>
      <c r="L553" s="29">
        <v>0</v>
      </c>
      <c r="M553" s="29">
        <v>0</v>
      </c>
      <c r="N553" s="29">
        <v>-1.2789769243681803E-13</v>
      </c>
      <c r="O553" s="29">
        <v>0</v>
      </c>
      <c r="P553" s="29">
        <v>0</v>
      </c>
      <c r="Q553" s="29">
        <v>0</v>
      </c>
      <c r="R553" s="29">
        <v>0</v>
      </c>
      <c r="S553" s="29">
        <v>0</v>
      </c>
      <c r="T553" s="29">
        <v>0</v>
      </c>
      <c r="U553" s="29">
        <v>0</v>
      </c>
      <c r="V553" s="29">
        <v>0</v>
      </c>
      <c r="W553" s="29">
        <v>236175.47</v>
      </c>
      <c r="X553" s="29">
        <f t="shared" si="310"/>
        <v>236175.47</v>
      </c>
      <c r="Y553" s="29">
        <f t="shared" si="337"/>
        <v>0</v>
      </c>
      <c r="Z553" s="29">
        <f t="shared" si="342"/>
        <v>236175.47</v>
      </c>
      <c r="AA553" s="29">
        <f t="shared" si="342"/>
        <v>0</v>
      </c>
      <c r="AB553" s="29">
        <f t="shared" si="342"/>
        <v>0</v>
      </c>
      <c r="AC553" s="31">
        <f t="shared" si="311"/>
        <v>0</v>
      </c>
      <c r="AD553" s="31">
        <f t="shared" si="312"/>
        <v>0</v>
      </c>
      <c r="AE553" s="31">
        <f t="shared" si="313"/>
        <v>-8.382414762309054E-14</v>
      </c>
      <c r="AF553" s="31">
        <f t="shared" si="314"/>
        <v>0</v>
      </c>
      <c r="AG553" s="31">
        <f t="shared" si="315"/>
        <v>0</v>
      </c>
      <c r="AH553" s="31">
        <f t="shared" si="316"/>
        <v>0</v>
      </c>
      <c r="AI553" s="31">
        <f t="shared" si="317"/>
        <v>0</v>
      </c>
      <c r="AJ553" s="31">
        <f t="shared" si="318"/>
        <v>0</v>
      </c>
      <c r="AK553" s="31">
        <f t="shared" si="319"/>
        <v>0</v>
      </c>
      <c r="AL553" s="31">
        <f t="shared" si="320"/>
        <v>0</v>
      </c>
      <c r="AM553" s="31">
        <f t="shared" si="321"/>
        <v>0</v>
      </c>
      <c r="AN553" s="31">
        <f t="shared" si="322"/>
        <v>154789.40303799999</v>
      </c>
      <c r="AO553" s="31">
        <f t="shared" si="323"/>
        <v>154789.40303799999</v>
      </c>
      <c r="AP553" s="29">
        <f t="shared" si="344"/>
        <v>0</v>
      </c>
      <c r="AQ553" s="29">
        <f t="shared" si="344"/>
        <v>154789.40303799999</v>
      </c>
      <c r="AR553" s="29">
        <f t="shared" si="344"/>
        <v>0</v>
      </c>
      <c r="AS553" s="29">
        <f t="shared" si="338"/>
        <v>0</v>
      </c>
      <c r="AT553" s="31">
        <f t="shared" si="324"/>
        <v>0</v>
      </c>
      <c r="AU553" s="31">
        <f t="shared" si="325"/>
        <v>0</v>
      </c>
      <c r="AV553" s="31">
        <f t="shared" si="326"/>
        <v>0</v>
      </c>
      <c r="AW553" s="31">
        <f t="shared" si="327"/>
        <v>0</v>
      </c>
      <c r="AX553" s="31">
        <f t="shared" si="328"/>
        <v>0</v>
      </c>
      <c r="AY553" s="31">
        <f t="shared" si="329"/>
        <v>0</v>
      </c>
      <c r="AZ553" s="31">
        <f t="shared" si="330"/>
        <v>0</v>
      </c>
      <c r="BA553" s="31">
        <f t="shared" si="331"/>
        <v>0</v>
      </c>
      <c r="BB553" s="31">
        <f t="shared" si="332"/>
        <v>0</v>
      </c>
      <c r="BC553" s="31">
        <f t="shared" si="333"/>
        <v>0</v>
      </c>
      <c r="BD553" s="31">
        <f t="shared" si="334"/>
        <v>0</v>
      </c>
      <c r="BE553" s="31">
        <f t="shared" si="335"/>
        <v>0</v>
      </c>
      <c r="BF553" s="31">
        <f t="shared" si="336"/>
        <v>0</v>
      </c>
      <c r="BG553" s="29">
        <f t="shared" si="343"/>
        <v>0</v>
      </c>
      <c r="BH553" s="29">
        <f t="shared" si="343"/>
        <v>0</v>
      </c>
      <c r="BI553" s="29">
        <f t="shared" si="343"/>
        <v>0</v>
      </c>
      <c r="BJ553" s="29">
        <f t="shared" si="343"/>
        <v>0</v>
      </c>
    </row>
    <row r="554" spans="1:62">
      <c r="A554" s="25" t="s">
        <v>85</v>
      </c>
      <c r="B554" s="25" t="s">
        <v>95</v>
      </c>
      <c r="C554" s="25" t="s">
        <v>96</v>
      </c>
      <c r="D554" s="25" t="s">
        <v>97</v>
      </c>
      <c r="E554" s="25" t="s">
        <v>42</v>
      </c>
      <c r="F554" s="25" t="s">
        <v>46</v>
      </c>
      <c r="G554" s="25" t="s">
        <v>55</v>
      </c>
      <c r="H554" s="25" t="s">
        <v>55</v>
      </c>
      <c r="I554" s="25">
        <v>2022</v>
      </c>
      <c r="J554" s="102">
        <v>0.65539999999999998</v>
      </c>
      <c r="K554" s="102">
        <v>0</v>
      </c>
      <c r="L554" s="29">
        <v>0</v>
      </c>
      <c r="M554" s="29">
        <v>0</v>
      </c>
      <c r="N554" s="29">
        <v>91651.89</v>
      </c>
      <c r="O554" s="29">
        <v>-415.76</v>
      </c>
      <c r="P554" s="29">
        <v>-247.85</v>
      </c>
      <c r="Q554" s="29">
        <v>476.38</v>
      </c>
      <c r="R554" s="29">
        <v>119.64</v>
      </c>
      <c r="S554" s="29">
        <v>355.22</v>
      </c>
      <c r="T554" s="29">
        <v>353.7</v>
      </c>
      <c r="U554" s="29">
        <v>0</v>
      </c>
      <c r="V554" s="29">
        <v>0</v>
      </c>
      <c r="W554" s="29">
        <v>0</v>
      </c>
      <c r="X554" s="29">
        <f t="shared" si="310"/>
        <v>92293.22</v>
      </c>
      <c r="Y554" s="29">
        <f t="shared" si="337"/>
        <v>0</v>
      </c>
      <c r="Z554" s="29">
        <f t="shared" si="342"/>
        <v>92293.22</v>
      </c>
      <c r="AA554" s="29">
        <f t="shared" si="342"/>
        <v>0</v>
      </c>
      <c r="AB554" s="29">
        <f t="shared" si="342"/>
        <v>0</v>
      </c>
      <c r="AC554" s="31">
        <f t="shared" si="311"/>
        <v>0</v>
      </c>
      <c r="AD554" s="31">
        <f t="shared" si="312"/>
        <v>0</v>
      </c>
      <c r="AE554" s="31">
        <f t="shared" si="313"/>
        <v>60068.648706</v>
      </c>
      <c r="AF554" s="31">
        <f t="shared" si="314"/>
        <v>-272.489104</v>
      </c>
      <c r="AG554" s="31">
        <f t="shared" si="315"/>
        <v>-162.44089</v>
      </c>
      <c r="AH554" s="31">
        <f t="shared" si="316"/>
        <v>312.21945199999999</v>
      </c>
      <c r="AI554" s="31">
        <f t="shared" si="317"/>
        <v>78.412055999999993</v>
      </c>
      <c r="AJ554" s="31">
        <f t="shared" si="318"/>
        <v>232.81118800000002</v>
      </c>
      <c r="AK554" s="31">
        <f t="shared" si="319"/>
        <v>231.81497999999999</v>
      </c>
      <c r="AL554" s="31">
        <f t="shared" si="320"/>
        <v>0</v>
      </c>
      <c r="AM554" s="31">
        <f t="shared" si="321"/>
        <v>0</v>
      </c>
      <c r="AN554" s="31">
        <f t="shared" si="322"/>
        <v>0</v>
      </c>
      <c r="AO554" s="31">
        <f t="shared" si="323"/>
        <v>60488.976388000003</v>
      </c>
      <c r="AP554" s="29">
        <f t="shared" si="344"/>
        <v>0</v>
      </c>
      <c r="AQ554" s="29">
        <f t="shared" si="344"/>
        <v>60488.976388000003</v>
      </c>
      <c r="AR554" s="29">
        <f t="shared" si="344"/>
        <v>0</v>
      </c>
      <c r="AS554" s="29">
        <f t="shared" si="338"/>
        <v>0</v>
      </c>
      <c r="AT554" s="31">
        <f t="shared" si="324"/>
        <v>0</v>
      </c>
      <c r="AU554" s="31">
        <f t="shared" si="325"/>
        <v>0</v>
      </c>
      <c r="AV554" s="31">
        <f t="shared" si="326"/>
        <v>0</v>
      </c>
      <c r="AW554" s="31">
        <f t="shared" si="327"/>
        <v>0</v>
      </c>
      <c r="AX554" s="31">
        <f t="shared" si="328"/>
        <v>0</v>
      </c>
      <c r="AY554" s="31">
        <f t="shared" si="329"/>
        <v>0</v>
      </c>
      <c r="AZ554" s="31">
        <f t="shared" si="330"/>
        <v>0</v>
      </c>
      <c r="BA554" s="31">
        <f t="shared" si="331"/>
        <v>0</v>
      </c>
      <c r="BB554" s="31">
        <f t="shared" si="332"/>
        <v>0</v>
      </c>
      <c r="BC554" s="31">
        <f t="shared" si="333"/>
        <v>0</v>
      </c>
      <c r="BD554" s="31">
        <f t="shared" si="334"/>
        <v>0</v>
      </c>
      <c r="BE554" s="31">
        <f t="shared" si="335"/>
        <v>0</v>
      </c>
      <c r="BF554" s="31">
        <f t="shared" si="336"/>
        <v>0</v>
      </c>
      <c r="BG554" s="29">
        <f t="shared" si="343"/>
        <v>0</v>
      </c>
      <c r="BH554" s="29">
        <f t="shared" si="343"/>
        <v>0</v>
      </c>
      <c r="BI554" s="29">
        <f t="shared" si="343"/>
        <v>0</v>
      </c>
      <c r="BJ554" s="29">
        <f t="shared" si="343"/>
        <v>0</v>
      </c>
    </row>
    <row r="555" spans="1:62">
      <c r="A555" s="25" t="s">
        <v>85</v>
      </c>
      <c r="B555" s="25" t="s">
        <v>95</v>
      </c>
      <c r="C555" s="25" t="s">
        <v>96</v>
      </c>
      <c r="D555" s="25" t="s">
        <v>97</v>
      </c>
      <c r="E555" s="25" t="s">
        <v>44</v>
      </c>
      <c r="F555" s="25" t="s">
        <v>45</v>
      </c>
      <c r="G555" s="25" t="s">
        <v>90</v>
      </c>
      <c r="H555" s="25" t="s">
        <v>90</v>
      </c>
      <c r="I555" s="25">
        <v>2022</v>
      </c>
      <c r="J555" s="102">
        <v>0.47784834680000005</v>
      </c>
      <c r="K555" s="102">
        <v>0.15089759249999998</v>
      </c>
      <c r="L555" s="29">
        <v>-42.859999999999985</v>
      </c>
      <c r="M555" s="29">
        <v>17262.68</v>
      </c>
      <c r="N555" s="29">
        <v>7809.6100000000006</v>
      </c>
      <c r="O555" s="29">
        <v>957.83</v>
      </c>
      <c r="P555" s="29">
        <v>25795.710000000003</v>
      </c>
      <c r="Q555" s="29">
        <v>7928.42</v>
      </c>
      <c r="R555" s="29">
        <v>2223.23</v>
      </c>
      <c r="S555" s="29">
        <v>21128.429999999997</v>
      </c>
      <c r="T555" s="29">
        <v>9490.74</v>
      </c>
      <c r="U555" s="29">
        <v>1879.6399999999999</v>
      </c>
      <c r="V555" s="29">
        <v>17354.54</v>
      </c>
      <c r="W555" s="29">
        <v>27067.94</v>
      </c>
      <c r="X555" s="29">
        <f t="shared" si="310"/>
        <v>138855.91</v>
      </c>
      <c r="Y555" s="29">
        <f t="shared" si="337"/>
        <v>0</v>
      </c>
      <c r="Z555" s="29">
        <f t="shared" si="342"/>
        <v>138855.91</v>
      </c>
      <c r="AA555" s="29">
        <f t="shared" si="342"/>
        <v>0</v>
      </c>
      <c r="AB555" s="29">
        <f t="shared" si="342"/>
        <v>0</v>
      </c>
      <c r="AC555" s="31">
        <f t="shared" si="311"/>
        <v>-20.480580143847995</v>
      </c>
      <c r="AD555" s="31">
        <f t="shared" si="312"/>
        <v>8248.9430993374244</v>
      </c>
      <c r="AE555" s="31">
        <f t="shared" si="313"/>
        <v>3731.8092276527486</v>
      </c>
      <c r="AF555" s="31">
        <f t="shared" si="314"/>
        <v>457.69748201544405</v>
      </c>
      <c r="AG555" s="31">
        <f t="shared" si="315"/>
        <v>12326.437378032231</v>
      </c>
      <c r="AH555" s="31">
        <f t="shared" si="316"/>
        <v>3788.5823897360565</v>
      </c>
      <c r="AI555" s="31">
        <f t="shared" si="317"/>
        <v>1062.3667800561641</v>
      </c>
      <c r="AJ555" s="31">
        <f t="shared" si="318"/>
        <v>10096.185345979524</v>
      </c>
      <c r="AK555" s="31">
        <f t="shared" si="319"/>
        <v>4535.1344189086321</v>
      </c>
      <c r="AL555" s="31">
        <f t="shared" si="320"/>
        <v>898.18286657915201</v>
      </c>
      <c r="AM555" s="31">
        <f t="shared" si="321"/>
        <v>8292.8382484744725</v>
      </c>
      <c r="AN555" s="31">
        <f t="shared" si="322"/>
        <v>12934.370380281593</v>
      </c>
      <c r="AO555" s="31">
        <f t="shared" si="323"/>
        <v>66352.06703690959</v>
      </c>
      <c r="AP555" s="29">
        <f t="shared" si="344"/>
        <v>0</v>
      </c>
      <c r="AQ555" s="29">
        <f t="shared" si="344"/>
        <v>66352.06703690959</v>
      </c>
      <c r="AR555" s="29">
        <f t="shared" si="344"/>
        <v>0</v>
      </c>
      <c r="AS555" s="29">
        <f t="shared" si="338"/>
        <v>0</v>
      </c>
      <c r="AT555" s="31">
        <f t="shared" si="324"/>
        <v>-6.4674708145499968</v>
      </c>
      <c r="AU555" s="31">
        <f t="shared" si="325"/>
        <v>2604.8968520978997</v>
      </c>
      <c r="AV555" s="31">
        <f t="shared" si="326"/>
        <v>1178.4513473639249</v>
      </c>
      <c r="AW555" s="31">
        <f t="shared" si="327"/>
        <v>144.53424102427499</v>
      </c>
      <c r="AX555" s="31">
        <f t="shared" si="328"/>
        <v>3892.5105358281749</v>
      </c>
      <c r="AY555" s="31">
        <f t="shared" si="329"/>
        <v>1196.3794903288499</v>
      </c>
      <c r="AZ555" s="31">
        <f t="shared" si="330"/>
        <v>335.48005457377496</v>
      </c>
      <c r="BA555" s="31">
        <f t="shared" si="331"/>
        <v>3188.2292203047741</v>
      </c>
      <c r="BB555" s="31">
        <f t="shared" si="332"/>
        <v>1432.1298170434497</v>
      </c>
      <c r="BC555" s="31">
        <f t="shared" si="333"/>
        <v>283.63315076669994</v>
      </c>
      <c r="BD555" s="31">
        <f t="shared" si="334"/>
        <v>2618.7583049449499</v>
      </c>
      <c r="BE555" s="31">
        <f t="shared" si="335"/>
        <v>4084.4869799344492</v>
      </c>
      <c r="BF555" s="31">
        <f t="shared" si="336"/>
        <v>20953.02252339667</v>
      </c>
      <c r="BG555" s="29">
        <f t="shared" si="343"/>
        <v>0</v>
      </c>
      <c r="BH555" s="29">
        <f t="shared" si="343"/>
        <v>20953.02252339667</v>
      </c>
      <c r="BI555" s="29">
        <f t="shared" si="343"/>
        <v>0</v>
      </c>
      <c r="BJ555" s="29">
        <f t="shared" si="343"/>
        <v>0</v>
      </c>
    </row>
    <row r="556" spans="1:62">
      <c r="A556" s="25" t="s">
        <v>85</v>
      </c>
      <c r="B556" s="25" t="s">
        <v>95</v>
      </c>
      <c r="C556" s="25" t="s">
        <v>96</v>
      </c>
      <c r="D556" s="25" t="s">
        <v>97</v>
      </c>
      <c r="E556" s="25" t="s">
        <v>44</v>
      </c>
      <c r="F556" s="25" t="s">
        <v>45</v>
      </c>
      <c r="G556" s="25" t="s">
        <v>54</v>
      </c>
      <c r="H556" s="25" t="s">
        <v>54</v>
      </c>
      <c r="I556" s="25">
        <v>2022</v>
      </c>
      <c r="J556" s="102">
        <v>0.47784834680000005</v>
      </c>
      <c r="K556" s="102">
        <v>0.15089759249999998</v>
      </c>
      <c r="L556" s="29">
        <v>-846.78</v>
      </c>
      <c r="M556" s="29">
        <v>62415.069999999992</v>
      </c>
      <c r="N556" s="29">
        <v>36157.139999999992</v>
      </c>
      <c r="O556" s="29">
        <v>56876.270000000004</v>
      </c>
      <c r="P556" s="29">
        <v>61507.1</v>
      </c>
      <c r="Q556" s="29">
        <v>8331.75</v>
      </c>
      <c r="R556" s="29">
        <v>2278.31</v>
      </c>
      <c r="S556" s="29">
        <v>19990.09</v>
      </c>
      <c r="T556" s="29">
        <v>19905.189999999999</v>
      </c>
      <c r="U556" s="29">
        <v>13296.699999999999</v>
      </c>
      <c r="V556" s="29">
        <v>81394.959999999992</v>
      </c>
      <c r="W556" s="29">
        <v>284696.10000000003</v>
      </c>
      <c r="X556" s="29">
        <f t="shared" si="310"/>
        <v>646001.90000000014</v>
      </c>
      <c r="Y556" s="29">
        <f t="shared" si="337"/>
        <v>0</v>
      </c>
      <c r="Z556" s="29">
        <f t="shared" si="342"/>
        <v>646001.90000000014</v>
      </c>
      <c r="AA556" s="29">
        <f t="shared" si="342"/>
        <v>0</v>
      </c>
      <c r="AB556" s="29">
        <f t="shared" si="342"/>
        <v>0</v>
      </c>
      <c r="AC556" s="31">
        <f t="shared" si="311"/>
        <v>-404.63242310330401</v>
      </c>
      <c r="AD556" s="31">
        <f t="shared" si="312"/>
        <v>29824.938014906274</v>
      </c>
      <c r="AE556" s="31">
        <f t="shared" si="313"/>
        <v>17277.629574016151</v>
      </c>
      <c r="AF556" s="31">
        <f t="shared" si="314"/>
        <v>27178.231591650441</v>
      </c>
      <c r="AG556" s="31">
        <f t="shared" si="315"/>
        <v>29391.066051462283</v>
      </c>
      <c r="AH556" s="31">
        <f t="shared" si="316"/>
        <v>3981.3129634509005</v>
      </c>
      <c r="AI556" s="31">
        <f t="shared" si="317"/>
        <v>1088.6866669979081</v>
      </c>
      <c r="AJ556" s="31">
        <f t="shared" si="318"/>
        <v>9552.2314588832123</v>
      </c>
      <c r="AK556" s="31">
        <f t="shared" si="319"/>
        <v>9511.6621342398921</v>
      </c>
      <c r="AL556" s="31">
        <f t="shared" si="320"/>
        <v>6353.8061128955596</v>
      </c>
      <c r="AM556" s="31">
        <f t="shared" si="321"/>
        <v>38894.447073852127</v>
      </c>
      <c r="AN556" s="31">
        <f t="shared" si="322"/>
        <v>136041.5607254075</v>
      </c>
      <c r="AO556" s="31">
        <f t="shared" si="323"/>
        <v>308690.93994465889</v>
      </c>
      <c r="AP556" s="29">
        <f t="shared" si="344"/>
        <v>0</v>
      </c>
      <c r="AQ556" s="29">
        <f t="shared" si="344"/>
        <v>308690.93994465889</v>
      </c>
      <c r="AR556" s="29">
        <f t="shared" si="344"/>
        <v>0</v>
      </c>
      <c r="AS556" s="29">
        <f t="shared" si="338"/>
        <v>0</v>
      </c>
      <c r="AT556" s="31">
        <f t="shared" si="324"/>
        <v>-127.77706337714999</v>
      </c>
      <c r="AU556" s="31">
        <f t="shared" si="325"/>
        <v>9418.2837987189723</v>
      </c>
      <c r="AV556" s="31">
        <f t="shared" si="326"/>
        <v>5456.0253776854479</v>
      </c>
      <c r="AW556" s="31">
        <f t="shared" si="327"/>
        <v>8582.4922133799755</v>
      </c>
      <c r="AX556" s="31">
        <f t="shared" si="328"/>
        <v>9281.2733116567488</v>
      </c>
      <c r="AY556" s="31">
        <f t="shared" si="329"/>
        <v>1257.2410163118748</v>
      </c>
      <c r="AZ556" s="31">
        <f t="shared" si="330"/>
        <v>343.79149396867496</v>
      </c>
      <c r="BA556" s="31">
        <f t="shared" si="331"/>
        <v>3016.4564548583248</v>
      </c>
      <c r="BB556" s="31">
        <f t="shared" si="332"/>
        <v>3003.6452492550743</v>
      </c>
      <c r="BC556" s="31">
        <f t="shared" si="333"/>
        <v>2006.4400181947497</v>
      </c>
      <c r="BD556" s="31">
        <f t="shared" si="334"/>
        <v>12282.303505633798</v>
      </c>
      <c r="BE556" s="31">
        <f t="shared" si="335"/>
        <v>42959.956084139252</v>
      </c>
      <c r="BF556" s="31">
        <f t="shared" si="336"/>
        <v>97480.131460425735</v>
      </c>
      <c r="BG556" s="29">
        <f t="shared" si="343"/>
        <v>0</v>
      </c>
      <c r="BH556" s="29">
        <f t="shared" si="343"/>
        <v>97480.131460425735</v>
      </c>
      <c r="BI556" s="29">
        <f t="shared" si="343"/>
        <v>0</v>
      </c>
      <c r="BJ556" s="29">
        <f t="shared" si="343"/>
        <v>0</v>
      </c>
    </row>
    <row r="557" spans="1:62">
      <c r="A557" s="25" t="s">
        <v>85</v>
      </c>
      <c r="B557" s="25" t="s">
        <v>128</v>
      </c>
      <c r="C557" s="25" t="s">
        <v>82</v>
      </c>
      <c r="D557" s="25" t="s">
        <v>132</v>
      </c>
      <c r="E557" s="25" t="s">
        <v>44</v>
      </c>
      <c r="F557" s="25" t="s">
        <v>45</v>
      </c>
      <c r="G557" s="25" t="s">
        <v>90</v>
      </c>
      <c r="H557" s="25" t="s">
        <v>90</v>
      </c>
      <c r="I557" s="25">
        <v>2022</v>
      </c>
      <c r="J557" s="102">
        <v>0.47784834680000005</v>
      </c>
      <c r="K557" s="102">
        <v>0.15089759249999998</v>
      </c>
      <c r="L557" s="29">
        <v>0</v>
      </c>
      <c r="M557" s="29">
        <v>0</v>
      </c>
      <c r="N557" s="29">
        <v>0</v>
      </c>
      <c r="O557" s="29">
        <v>0</v>
      </c>
      <c r="P557" s="29">
        <v>0</v>
      </c>
      <c r="Q557" s="29">
        <v>0</v>
      </c>
      <c r="R557" s="29">
        <v>0</v>
      </c>
      <c r="S557" s="29">
        <v>0</v>
      </c>
      <c r="T557" s="29">
        <v>0</v>
      </c>
      <c r="U557" s="29">
        <v>36395.83</v>
      </c>
      <c r="V557" s="29">
        <v>4259.54</v>
      </c>
      <c r="W557" s="29">
        <v>1262.68</v>
      </c>
      <c r="X557" s="29">
        <f t="shared" si="310"/>
        <v>41918.050000000003</v>
      </c>
      <c r="Y557" s="29">
        <f t="shared" si="337"/>
        <v>0</v>
      </c>
      <c r="Z557" s="29">
        <f t="shared" si="342"/>
        <v>41918.050000000003</v>
      </c>
      <c r="AA557" s="29">
        <f t="shared" si="342"/>
        <v>0</v>
      </c>
      <c r="AB557" s="29">
        <f t="shared" si="342"/>
        <v>0</v>
      </c>
      <c r="AC557" s="31">
        <f t="shared" si="311"/>
        <v>0</v>
      </c>
      <c r="AD557" s="31">
        <f t="shared" si="312"/>
        <v>0</v>
      </c>
      <c r="AE557" s="31">
        <f t="shared" si="313"/>
        <v>0</v>
      </c>
      <c r="AF557" s="31">
        <f t="shared" si="314"/>
        <v>0</v>
      </c>
      <c r="AG557" s="31">
        <f t="shared" si="315"/>
        <v>0</v>
      </c>
      <c r="AH557" s="31">
        <f t="shared" si="316"/>
        <v>0</v>
      </c>
      <c r="AI557" s="31">
        <f t="shared" si="317"/>
        <v>0</v>
      </c>
      <c r="AJ557" s="31">
        <f t="shared" si="318"/>
        <v>0</v>
      </c>
      <c r="AK557" s="31">
        <f t="shared" si="319"/>
        <v>0</v>
      </c>
      <c r="AL557" s="31">
        <f t="shared" si="320"/>
        <v>17391.687195913848</v>
      </c>
      <c r="AM557" s="31">
        <f t="shared" si="321"/>
        <v>2035.4141471284722</v>
      </c>
      <c r="AN557" s="31">
        <f t="shared" si="322"/>
        <v>603.36955053742406</v>
      </c>
      <c r="AO557" s="31">
        <f t="shared" si="323"/>
        <v>20030.470893579743</v>
      </c>
      <c r="AP557" s="29">
        <f t="shared" si="344"/>
        <v>0</v>
      </c>
      <c r="AQ557" s="29">
        <f t="shared" si="344"/>
        <v>20030.470893579743</v>
      </c>
      <c r="AR557" s="29">
        <f t="shared" si="344"/>
        <v>0</v>
      </c>
      <c r="AS557" s="29">
        <f t="shared" si="338"/>
        <v>0</v>
      </c>
      <c r="AT557" s="31">
        <f t="shared" si="324"/>
        <v>0</v>
      </c>
      <c r="AU557" s="31">
        <f t="shared" si="325"/>
        <v>0</v>
      </c>
      <c r="AV557" s="31">
        <f t="shared" si="326"/>
        <v>0</v>
      </c>
      <c r="AW557" s="31">
        <f t="shared" si="327"/>
        <v>0</v>
      </c>
      <c r="AX557" s="31">
        <f t="shared" si="328"/>
        <v>0</v>
      </c>
      <c r="AY557" s="31">
        <f t="shared" si="329"/>
        <v>0</v>
      </c>
      <c r="AZ557" s="31">
        <f t="shared" si="330"/>
        <v>0</v>
      </c>
      <c r="BA557" s="31">
        <f t="shared" si="331"/>
        <v>0</v>
      </c>
      <c r="BB557" s="31">
        <f t="shared" si="332"/>
        <v>0</v>
      </c>
      <c r="BC557" s="31">
        <f t="shared" si="333"/>
        <v>5492.0431240392745</v>
      </c>
      <c r="BD557" s="31">
        <f t="shared" si="334"/>
        <v>642.75433115744988</v>
      </c>
      <c r="BE557" s="31">
        <f t="shared" si="335"/>
        <v>190.53537209789999</v>
      </c>
      <c r="BF557" s="31">
        <f t="shared" si="336"/>
        <v>6325.3328272946246</v>
      </c>
      <c r="BG557" s="29">
        <f t="shared" si="343"/>
        <v>0</v>
      </c>
      <c r="BH557" s="29">
        <f t="shared" si="343"/>
        <v>6325.3328272946246</v>
      </c>
      <c r="BI557" s="29">
        <f t="shared" si="343"/>
        <v>0</v>
      </c>
      <c r="BJ557" s="29">
        <f t="shared" si="343"/>
        <v>0</v>
      </c>
    </row>
    <row r="558" spans="1:62">
      <c r="A558" s="25" t="s">
        <v>85</v>
      </c>
      <c r="B558" s="25" t="s">
        <v>128</v>
      </c>
      <c r="C558" s="25" t="s">
        <v>82</v>
      </c>
      <c r="D558" s="25" t="s">
        <v>132</v>
      </c>
      <c r="E558" s="25" t="s">
        <v>44</v>
      </c>
      <c r="F558" s="25" t="s">
        <v>45</v>
      </c>
      <c r="G558" s="25" t="s">
        <v>54</v>
      </c>
      <c r="H558" s="25" t="s">
        <v>54</v>
      </c>
      <c r="I558" s="25">
        <v>2022</v>
      </c>
      <c r="J558" s="102">
        <v>0.47784834680000005</v>
      </c>
      <c r="K558" s="102">
        <v>0.15089759249999998</v>
      </c>
      <c r="L558" s="29">
        <v>0</v>
      </c>
      <c r="M558" s="29">
        <v>0</v>
      </c>
      <c r="N558" s="29">
        <v>0</v>
      </c>
      <c r="O558" s="29">
        <v>0</v>
      </c>
      <c r="P558" s="29">
        <v>0</v>
      </c>
      <c r="Q558" s="29">
        <v>0</v>
      </c>
      <c r="R558" s="29">
        <v>0</v>
      </c>
      <c r="S558" s="29">
        <v>0</v>
      </c>
      <c r="T558" s="29">
        <v>0</v>
      </c>
      <c r="U558" s="29">
        <v>68242.16</v>
      </c>
      <c r="V558" s="29">
        <v>7986.63</v>
      </c>
      <c r="W558" s="29">
        <v>2367.4899999999998</v>
      </c>
      <c r="X558" s="29">
        <f t="shared" si="310"/>
        <v>78596.280000000013</v>
      </c>
      <c r="Y558" s="29">
        <f t="shared" si="337"/>
        <v>0</v>
      </c>
      <c r="Z558" s="29">
        <f t="shared" si="342"/>
        <v>78596.280000000013</v>
      </c>
      <c r="AA558" s="29">
        <f t="shared" si="342"/>
        <v>0</v>
      </c>
      <c r="AB558" s="29">
        <f t="shared" si="342"/>
        <v>0</v>
      </c>
      <c r="AC558" s="31">
        <f t="shared" si="311"/>
        <v>0</v>
      </c>
      <c r="AD558" s="31">
        <f t="shared" si="312"/>
        <v>0</v>
      </c>
      <c r="AE558" s="31">
        <f t="shared" si="313"/>
        <v>0</v>
      </c>
      <c r="AF558" s="31">
        <f t="shared" si="314"/>
        <v>0</v>
      </c>
      <c r="AG558" s="31">
        <f t="shared" si="315"/>
        <v>0</v>
      </c>
      <c r="AH558" s="31">
        <f t="shared" si="316"/>
        <v>0</v>
      </c>
      <c r="AI558" s="31">
        <f t="shared" si="317"/>
        <v>0</v>
      </c>
      <c r="AJ558" s="31">
        <f t="shared" si="318"/>
        <v>0</v>
      </c>
      <c r="AK558" s="31">
        <f t="shared" si="319"/>
        <v>0</v>
      </c>
      <c r="AL558" s="31">
        <f t="shared" si="320"/>
        <v>32609.403338061093</v>
      </c>
      <c r="AM558" s="31">
        <f t="shared" si="321"/>
        <v>3816.3979420032842</v>
      </c>
      <c r="AN558" s="31">
        <f t="shared" si="322"/>
        <v>1131.3011825655319</v>
      </c>
      <c r="AO558" s="31">
        <f t="shared" si="323"/>
        <v>37557.102462629911</v>
      </c>
      <c r="AP558" s="29">
        <f t="shared" si="344"/>
        <v>0</v>
      </c>
      <c r="AQ558" s="29">
        <f t="shared" si="344"/>
        <v>37557.102462629911</v>
      </c>
      <c r="AR558" s="29">
        <f t="shared" si="344"/>
        <v>0</v>
      </c>
      <c r="AS558" s="29">
        <f t="shared" si="338"/>
        <v>0</v>
      </c>
      <c r="AT558" s="31">
        <f t="shared" si="324"/>
        <v>0</v>
      </c>
      <c r="AU558" s="31">
        <f t="shared" si="325"/>
        <v>0</v>
      </c>
      <c r="AV558" s="31">
        <f t="shared" si="326"/>
        <v>0</v>
      </c>
      <c r="AW558" s="31">
        <f t="shared" si="327"/>
        <v>0</v>
      </c>
      <c r="AX558" s="31">
        <f t="shared" si="328"/>
        <v>0</v>
      </c>
      <c r="AY558" s="31">
        <f t="shared" si="329"/>
        <v>0</v>
      </c>
      <c r="AZ558" s="31">
        <f t="shared" si="330"/>
        <v>0</v>
      </c>
      <c r="BA558" s="31">
        <f t="shared" si="331"/>
        <v>0</v>
      </c>
      <c r="BB558" s="31">
        <f t="shared" si="332"/>
        <v>0</v>
      </c>
      <c r="BC558" s="31">
        <f t="shared" si="333"/>
        <v>10297.5776509998</v>
      </c>
      <c r="BD558" s="31">
        <f t="shared" si="334"/>
        <v>1205.1632391882749</v>
      </c>
      <c r="BE558" s="31">
        <f t="shared" si="335"/>
        <v>357.24854126782492</v>
      </c>
      <c r="BF558" s="31">
        <f t="shared" si="336"/>
        <v>11859.989431455899</v>
      </c>
      <c r="BG558" s="29">
        <f t="shared" si="343"/>
        <v>0</v>
      </c>
      <c r="BH558" s="29">
        <f t="shared" si="343"/>
        <v>11859.989431455899</v>
      </c>
      <c r="BI558" s="29">
        <f t="shared" si="343"/>
        <v>0</v>
      </c>
      <c r="BJ558" s="29">
        <f t="shared" si="343"/>
        <v>0</v>
      </c>
    </row>
    <row r="559" spans="1:62">
      <c r="A559" s="25" t="s">
        <v>135</v>
      </c>
      <c r="B559" s="25" t="s">
        <v>86</v>
      </c>
      <c r="C559" s="25" t="s">
        <v>102</v>
      </c>
      <c r="D559" s="25" t="s">
        <v>138</v>
      </c>
      <c r="E559" s="25" t="s">
        <v>44</v>
      </c>
      <c r="F559" s="25" t="s">
        <v>45</v>
      </c>
      <c r="G559" s="25" t="s">
        <v>348</v>
      </c>
      <c r="H559" s="25" t="s">
        <v>60</v>
      </c>
      <c r="I559" s="25">
        <v>2022</v>
      </c>
      <c r="J559" s="102">
        <v>0.47784834680000005</v>
      </c>
      <c r="K559" s="102">
        <v>0.15089759249999998</v>
      </c>
      <c r="L559" s="29">
        <v>55056.05</v>
      </c>
      <c r="M559" s="29">
        <v>1449.41</v>
      </c>
      <c r="N559" s="29">
        <v>928.52</v>
      </c>
      <c r="O559" s="29">
        <v>0.72</v>
      </c>
      <c r="P559" s="29">
        <v>0</v>
      </c>
      <c r="Q559" s="29">
        <v>409.49</v>
      </c>
      <c r="R559" s="29">
        <v>106.51</v>
      </c>
      <c r="S559" s="29">
        <v>0</v>
      </c>
      <c r="T559" s="29">
        <v>0</v>
      </c>
      <c r="U559" s="29">
        <v>0</v>
      </c>
      <c r="V559" s="29">
        <v>0</v>
      </c>
      <c r="W559" s="29">
        <v>0</v>
      </c>
      <c r="X559" s="29">
        <f t="shared" si="310"/>
        <v>57950.700000000004</v>
      </c>
      <c r="Y559" s="29">
        <f t="shared" si="337"/>
        <v>0</v>
      </c>
      <c r="Z559" s="29">
        <f t="shared" si="342"/>
        <v>57950.700000000004</v>
      </c>
      <c r="AA559" s="29">
        <f t="shared" si="342"/>
        <v>0</v>
      </c>
      <c r="AB559" s="29">
        <f t="shared" si="342"/>
        <v>0</v>
      </c>
      <c r="AC559" s="31">
        <f t="shared" si="311"/>
        <v>26308.442473838142</v>
      </c>
      <c r="AD559" s="31">
        <f t="shared" si="312"/>
        <v>692.59817233538809</v>
      </c>
      <c r="AE559" s="31">
        <f t="shared" si="313"/>
        <v>443.69174697073601</v>
      </c>
      <c r="AF559" s="31">
        <f t="shared" si="314"/>
        <v>0.34405080969599999</v>
      </c>
      <c r="AG559" s="31">
        <f t="shared" si="315"/>
        <v>0</v>
      </c>
      <c r="AH559" s="31">
        <f t="shared" si="316"/>
        <v>195.67411953113202</v>
      </c>
      <c r="AI559" s="31">
        <f t="shared" si="317"/>
        <v>50.89562741766801</v>
      </c>
      <c r="AJ559" s="31">
        <f t="shared" si="318"/>
        <v>0</v>
      </c>
      <c r="AK559" s="31">
        <f t="shared" si="319"/>
        <v>0</v>
      </c>
      <c r="AL559" s="31">
        <f t="shared" si="320"/>
        <v>0</v>
      </c>
      <c r="AM559" s="31">
        <f t="shared" si="321"/>
        <v>0</v>
      </c>
      <c r="AN559" s="31">
        <f t="shared" si="322"/>
        <v>0</v>
      </c>
      <c r="AO559" s="31">
        <f t="shared" si="323"/>
        <v>27691.646190902764</v>
      </c>
      <c r="AP559" s="29">
        <f t="shared" si="344"/>
        <v>0</v>
      </c>
      <c r="AQ559" s="29">
        <f t="shared" si="344"/>
        <v>27691.646190902764</v>
      </c>
      <c r="AR559" s="29">
        <f t="shared" si="344"/>
        <v>0</v>
      </c>
      <c r="AS559" s="29">
        <f t="shared" si="338"/>
        <v>0</v>
      </c>
      <c r="AT559" s="31">
        <f t="shared" si="324"/>
        <v>8307.8253975596253</v>
      </c>
      <c r="AU559" s="31">
        <f t="shared" si="325"/>
        <v>218.712479545425</v>
      </c>
      <c r="AV559" s="31">
        <f t="shared" si="326"/>
        <v>140.11143258809997</v>
      </c>
      <c r="AW559" s="31">
        <f t="shared" si="327"/>
        <v>0.10864626659999999</v>
      </c>
      <c r="AX559" s="31">
        <f t="shared" si="328"/>
        <v>0</v>
      </c>
      <c r="AY559" s="31">
        <f t="shared" si="329"/>
        <v>61.791055152824995</v>
      </c>
      <c r="AZ559" s="31">
        <f t="shared" si="330"/>
        <v>16.072102577174999</v>
      </c>
      <c r="BA559" s="31">
        <f t="shared" si="331"/>
        <v>0</v>
      </c>
      <c r="BB559" s="31">
        <f t="shared" si="332"/>
        <v>0</v>
      </c>
      <c r="BC559" s="31">
        <f t="shared" si="333"/>
        <v>0</v>
      </c>
      <c r="BD559" s="31">
        <f t="shared" si="334"/>
        <v>0</v>
      </c>
      <c r="BE559" s="31">
        <f t="shared" si="335"/>
        <v>0</v>
      </c>
      <c r="BF559" s="31">
        <f t="shared" si="336"/>
        <v>8744.6211136897527</v>
      </c>
      <c r="BG559" s="29">
        <f t="shared" si="343"/>
        <v>0</v>
      </c>
      <c r="BH559" s="29">
        <f t="shared" si="343"/>
        <v>8744.6211136897527</v>
      </c>
      <c r="BI559" s="29">
        <f t="shared" si="343"/>
        <v>0</v>
      </c>
      <c r="BJ559" s="29">
        <f t="shared" si="343"/>
        <v>0</v>
      </c>
    </row>
    <row r="560" spans="1:62">
      <c r="A560" s="25" t="s">
        <v>135</v>
      </c>
      <c r="B560" s="25" t="s">
        <v>86</v>
      </c>
      <c r="C560" s="25" t="s">
        <v>102</v>
      </c>
      <c r="D560" s="25" t="s">
        <v>138</v>
      </c>
      <c r="E560" s="25" t="s">
        <v>44</v>
      </c>
      <c r="F560" s="25" t="s">
        <v>45</v>
      </c>
      <c r="G560" s="25" t="s">
        <v>54</v>
      </c>
      <c r="H560" s="25" t="s">
        <v>54</v>
      </c>
      <c r="I560" s="25">
        <v>2022</v>
      </c>
      <c r="J560" s="102">
        <v>0.47784834680000005</v>
      </c>
      <c r="K560" s="102">
        <v>0.15089759249999998</v>
      </c>
      <c r="L560" s="29">
        <v>114840.97</v>
      </c>
      <c r="M560" s="29">
        <v>-205317.08</v>
      </c>
      <c r="N560" s="29">
        <v>6481.26</v>
      </c>
      <c r="O560" s="29">
        <v>13731.63</v>
      </c>
      <c r="P560" s="29">
        <v>3106.37</v>
      </c>
      <c r="Q560" s="29">
        <v>0</v>
      </c>
      <c r="R560" s="29">
        <v>0</v>
      </c>
      <c r="S560" s="29">
        <v>0</v>
      </c>
      <c r="T560" s="29">
        <v>0</v>
      </c>
      <c r="U560" s="29">
        <v>161029.53</v>
      </c>
      <c r="V560" s="29">
        <v>3708.41</v>
      </c>
      <c r="W560" s="29">
        <v>623.05999999999995</v>
      </c>
      <c r="X560" s="29">
        <f t="shared" si="310"/>
        <v>98204.150000000009</v>
      </c>
      <c r="Y560" s="29">
        <f t="shared" si="337"/>
        <v>0</v>
      </c>
      <c r="Z560" s="29">
        <f t="shared" si="342"/>
        <v>98204.150000000009</v>
      </c>
      <c r="AA560" s="29">
        <f t="shared" si="342"/>
        <v>0</v>
      </c>
      <c r="AB560" s="29">
        <f t="shared" si="342"/>
        <v>0</v>
      </c>
      <c r="AC560" s="31">
        <f t="shared" si="311"/>
        <v>54876.5676594084</v>
      </c>
      <c r="AD560" s="31">
        <f t="shared" si="312"/>
        <v>-98110.427247803353</v>
      </c>
      <c r="AE560" s="31">
        <f t="shared" si="313"/>
        <v>3097.0593761809682</v>
      </c>
      <c r="AF560" s="31">
        <f t="shared" si="314"/>
        <v>6561.6366943692847</v>
      </c>
      <c r="AG560" s="31">
        <f t="shared" si="315"/>
        <v>1484.3737690491162</v>
      </c>
      <c r="AH560" s="31">
        <f t="shared" si="316"/>
        <v>0</v>
      </c>
      <c r="AI560" s="31">
        <f t="shared" si="317"/>
        <v>0</v>
      </c>
      <c r="AJ560" s="31">
        <f t="shared" si="318"/>
        <v>0</v>
      </c>
      <c r="AK560" s="31">
        <f t="shared" si="319"/>
        <v>0</v>
      </c>
      <c r="AL560" s="31">
        <f t="shared" si="320"/>
        <v>76947.694696481005</v>
      </c>
      <c r="AM560" s="31">
        <f t="shared" si="321"/>
        <v>1772.0575877565882</v>
      </c>
      <c r="AN560" s="31">
        <f t="shared" si="322"/>
        <v>297.72819095720803</v>
      </c>
      <c r="AO560" s="31">
        <f t="shared" si="323"/>
        <v>46926.690726399211</v>
      </c>
      <c r="AP560" s="29">
        <f t="shared" si="344"/>
        <v>0</v>
      </c>
      <c r="AQ560" s="29">
        <f t="shared" si="344"/>
        <v>46926.690726399211</v>
      </c>
      <c r="AR560" s="29">
        <f t="shared" si="344"/>
        <v>0</v>
      </c>
      <c r="AS560" s="29">
        <f t="shared" si="338"/>
        <v>0</v>
      </c>
      <c r="AT560" s="31">
        <f t="shared" si="324"/>
        <v>17329.225893364724</v>
      </c>
      <c r="AU560" s="31">
        <f t="shared" si="325"/>
        <v>-30981.853071129895</v>
      </c>
      <c r="AV560" s="31">
        <f t="shared" si="326"/>
        <v>978.0065303665499</v>
      </c>
      <c r="AW560" s="31">
        <f t="shared" si="327"/>
        <v>2072.0699081007747</v>
      </c>
      <c r="AX560" s="31">
        <f t="shared" si="328"/>
        <v>468.74375441422495</v>
      </c>
      <c r="AY560" s="31">
        <f t="shared" si="329"/>
        <v>0</v>
      </c>
      <c r="AZ560" s="31">
        <f t="shared" si="330"/>
        <v>0</v>
      </c>
      <c r="BA560" s="31">
        <f t="shared" si="331"/>
        <v>0</v>
      </c>
      <c r="BB560" s="31">
        <f t="shared" si="332"/>
        <v>0</v>
      </c>
      <c r="BC560" s="31">
        <f t="shared" si="333"/>
        <v>24298.968398406523</v>
      </c>
      <c r="BD560" s="31">
        <f t="shared" si="334"/>
        <v>559.59014100292495</v>
      </c>
      <c r="BE560" s="31">
        <f t="shared" si="335"/>
        <v>94.018253983049988</v>
      </c>
      <c r="BF560" s="31">
        <f t="shared" si="336"/>
        <v>14818.769808508878</v>
      </c>
      <c r="BG560" s="29">
        <f t="shared" si="343"/>
        <v>0</v>
      </c>
      <c r="BH560" s="29">
        <f t="shared" si="343"/>
        <v>14818.769808508878</v>
      </c>
      <c r="BI560" s="29">
        <f t="shared" si="343"/>
        <v>0</v>
      </c>
      <c r="BJ560" s="29">
        <f t="shared" si="343"/>
        <v>0</v>
      </c>
    </row>
    <row r="561" spans="1:62">
      <c r="A561" s="25" t="s">
        <v>135</v>
      </c>
      <c r="B561" s="25" t="s">
        <v>95</v>
      </c>
      <c r="C561" s="25" t="s">
        <v>102</v>
      </c>
      <c r="D561" s="25" t="s">
        <v>176</v>
      </c>
      <c r="E561" s="25" t="s">
        <v>42</v>
      </c>
      <c r="F561" s="25" t="s">
        <v>46</v>
      </c>
      <c r="G561" s="25" t="s">
        <v>55</v>
      </c>
      <c r="H561" s="25" t="s">
        <v>55</v>
      </c>
      <c r="I561" s="25">
        <v>2022</v>
      </c>
      <c r="J561" s="102">
        <v>0.65539999999999998</v>
      </c>
      <c r="K561" s="102">
        <v>0</v>
      </c>
      <c r="L561" s="29">
        <v>-59734.120000000017</v>
      </c>
      <c r="M561" s="29">
        <v>42279.94</v>
      </c>
      <c r="N561" s="29">
        <v>10881.35</v>
      </c>
      <c r="O561" s="29">
        <v>5063.789999999989</v>
      </c>
      <c r="P561" s="29">
        <v>39946.339999999997</v>
      </c>
      <c r="Q561" s="29">
        <v>315052.93999999989</v>
      </c>
      <c r="R561" s="29">
        <v>4714.49</v>
      </c>
      <c r="S561" s="29">
        <v>323610.15999999997</v>
      </c>
      <c r="T561" s="29">
        <v>9731.89</v>
      </c>
      <c r="U561" s="29">
        <v>1333738.06</v>
      </c>
      <c r="V561" s="29">
        <v>137709.68</v>
      </c>
      <c r="W561" s="29">
        <v>1510304.91</v>
      </c>
      <c r="X561" s="29">
        <f t="shared" si="310"/>
        <v>3673299.4299999997</v>
      </c>
      <c r="Y561" s="29">
        <f t="shared" si="337"/>
        <v>0</v>
      </c>
      <c r="Z561" s="29">
        <f t="shared" si="342"/>
        <v>3673299.4299999997</v>
      </c>
      <c r="AA561" s="29">
        <f t="shared" si="342"/>
        <v>0</v>
      </c>
      <c r="AB561" s="29">
        <f t="shared" si="342"/>
        <v>0</v>
      </c>
      <c r="AC561" s="31">
        <f t="shared" si="311"/>
        <v>-39149.74224800001</v>
      </c>
      <c r="AD561" s="31">
        <f t="shared" si="312"/>
        <v>27710.272676000001</v>
      </c>
      <c r="AE561" s="31">
        <f t="shared" si="313"/>
        <v>7131.6367900000005</v>
      </c>
      <c r="AF561" s="31">
        <f t="shared" si="314"/>
        <v>3318.8079659999926</v>
      </c>
      <c r="AG561" s="31">
        <f t="shared" si="315"/>
        <v>26180.831235999998</v>
      </c>
      <c r="AH561" s="31">
        <f t="shared" si="316"/>
        <v>206485.69687599991</v>
      </c>
      <c r="AI561" s="31">
        <f t="shared" si="317"/>
        <v>3089.8767459999999</v>
      </c>
      <c r="AJ561" s="31">
        <f t="shared" si="318"/>
        <v>212094.09886399997</v>
      </c>
      <c r="AK561" s="31">
        <f t="shared" si="319"/>
        <v>6378.2807059999996</v>
      </c>
      <c r="AL561" s="31">
        <f t="shared" si="320"/>
        <v>874131.92452400003</v>
      </c>
      <c r="AM561" s="31">
        <f t="shared" si="321"/>
        <v>90254.924271999989</v>
      </c>
      <c r="AN561" s="31">
        <f t="shared" si="322"/>
        <v>989853.83801399986</v>
      </c>
      <c r="AO561" s="31">
        <f t="shared" si="323"/>
        <v>2407480.4464219999</v>
      </c>
      <c r="AP561" s="29">
        <f t="shared" si="344"/>
        <v>0</v>
      </c>
      <c r="AQ561" s="29">
        <f t="shared" si="344"/>
        <v>2407480.4464219999</v>
      </c>
      <c r="AR561" s="29">
        <f t="shared" si="344"/>
        <v>0</v>
      </c>
      <c r="AS561" s="29">
        <f t="shared" si="338"/>
        <v>0</v>
      </c>
      <c r="AT561" s="31">
        <f t="shared" si="324"/>
        <v>0</v>
      </c>
      <c r="AU561" s="31">
        <f t="shared" si="325"/>
        <v>0</v>
      </c>
      <c r="AV561" s="31">
        <f t="shared" si="326"/>
        <v>0</v>
      </c>
      <c r="AW561" s="31">
        <f t="shared" si="327"/>
        <v>0</v>
      </c>
      <c r="AX561" s="31">
        <f t="shared" si="328"/>
        <v>0</v>
      </c>
      <c r="AY561" s="31">
        <f t="shared" si="329"/>
        <v>0</v>
      </c>
      <c r="AZ561" s="31">
        <f t="shared" si="330"/>
        <v>0</v>
      </c>
      <c r="BA561" s="31">
        <f t="shared" si="331"/>
        <v>0</v>
      </c>
      <c r="BB561" s="31">
        <f t="shared" si="332"/>
        <v>0</v>
      </c>
      <c r="BC561" s="31">
        <f t="shared" si="333"/>
        <v>0</v>
      </c>
      <c r="BD561" s="31">
        <f t="shared" si="334"/>
        <v>0</v>
      </c>
      <c r="BE561" s="31">
        <f t="shared" si="335"/>
        <v>0</v>
      </c>
      <c r="BF561" s="31">
        <f t="shared" si="336"/>
        <v>0</v>
      </c>
      <c r="BG561" s="29">
        <f t="shared" si="343"/>
        <v>0</v>
      </c>
      <c r="BH561" s="29">
        <f t="shared" si="343"/>
        <v>0</v>
      </c>
      <c r="BI561" s="29">
        <f t="shared" si="343"/>
        <v>0</v>
      </c>
      <c r="BJ561" s="29">
        <f t="shared" si="343"/>
        <v>0</v>
      </c>
    </row>
    <row r="562" spans="1:62">
      <c r="A562" s="25" t="s">
        <v>135</v>
      </c>
      <c r="B562" s="25" t="s">
        <v>91</v>
      </c>
      <c r="C562" s="25" t="s">
        <v>91</v>
      </c>
      <c r="D562" s="25" t="s">
        <v>161</v>
      </c>
      <c r="E562" s="25" t="s">
        <v>44</v>
      </c>
      <c r="F562" s="25" t="s">
        <v>45</v>
      </c>
      <c r="G562" s="25" t="s">
        <v>54</v>
      </c>
      <c r="H562" s="25" t="s">
        <v>54</v>
      </c>
      <c r="I562" s="25">
        <v>2022</v>
      </c>
      <c r="J562" s="102">
        <v>0.47784834680000005</v>
      </c>
      <c r="K562" s="102">
        <v>0.15089759249999998</v>
      </c>
      <c r="L562" s="29">
        <v>-1058.29</v>
      </c>
      <c r="M562" s="29">
        <v>0</v>
      </c>
      <c r="N562" s="29">
        <v>0</v>
      </c>
      <c r="O562" s="29">
        <v>0</v>
      </c>
      <c r="P562" s="29">
        <v>0</v>
      </c>
      <c r="Q562" s="29">
        <v>0</v>
      </c>
      <c r="R562" s="29">
        <v>0</v>
      </c>
      <c r="S562" s="29">
        <v>0</v>
      </c>
      <c r="T562" s="29">
        <v>0</v>
      </c>
      <c r="U562" s="29">
        <v>0</v>
      </c>
      <c r="V562" s="29">
        <v>0</v>
      </c>
      <c r="W562" s="29">
        <v>0</v>
      </c>
      <c r="X562" s="29">
        <f t="shared" si="310"/>
        <v>-1058.29</v>
      </c>
      <c r="Y562" s="29">
        <f t="shared" si="337"/>
        <v>0</v>
      </c>
      <c r="Z562" s="29">
        <f t="shared" si="342"/>
        <v>-1058.29</v>
      </c>
      <c r="AA562" s="29">
        <f t="shared" si="342"/>
        <v>0</v>
      </c>
      <c r="AB562" s="29">
        <f t="shared" si="342"/>
        <v>0</v>
      </c>
      <c r="AC562" s="31">
        <f t="shared" si="311"/>
        <v>-505.70212693497206</v>
      </c>
      <c r="AD562" s="31">
        <f t="shared" si="312"/>
        <v>0</v>
      </c>
      <c r="AE562" s="31">
        <f t="shared" si="313"/>
        <v>0</v>
      </c>
      <c r="AF562" s="31">
        <f t="shared" si="314"/>
        <v>0</v>
      </c>
      <c r="AG562" s="31">
        <f t="shared" si="315"/>
        <v>0</v>
      </c>
      <c r="AH562" s="31">
        <f t="shared" si="316"/>
        <v>0</v>
      </c>
      <c r="AI562" s="31">
        <f t="shared" si="317"/>
        <v>0</v>
      </c>
      <c r="AJ562" s="31">
        <f t="shared" si="318"/>
        <v>0</v>
      </c>
      <c r="AK562" s="31">
        <f t="shared" si="319"/>
        <v>0</v>
      </c>
      <c r="AL562" s="31">
        <f t="shared" si="320"/>
        <v>0</v>
      </c>
      <c r="AM562" s="31">
        <f t="shared" si="321"/>
        <v>0</v>
      </c>
      <c r="AN562" s="31">
        <f t="shared" si="322"/>
        <v>0</v>
      </c>
      <c r="AO562" s="31">
        <f t="shared" si="323"/>
        <v>-505.70212693497206</v>
      </c>
      <c r="AP562" s="29">
        <f t="shared" si="344"/>
        <v>0</v>
      </c>
      <c r="AQ562" s="29">
        <f t="shared" si="344"/>
        <v>-505.70212693497206</v>
      </c>
      <c r="AR562" s="29">
        <f t="shared" si="344"/>
        <v>0</v>
      </c>
      <c r="AS562" s="29">
        <f t="shared" si="338"/>
        <v>0</v>
      </c>
      <c r="AT562" s="31">
        <f t="shared" si="324"/>
        <v>-159.69341316682497</v>
      </c>
      <c r="AU562" s="31">
        <f t="shared" si="325"/>
        <v>0</v>
      </c>
      <c r="AV562" s="31">
        <f t="shared" si="326"/>
        <v>0</v>
      </c>
      <c r="AW562" s="31">
        <f t="shared" si="327"/>
        <v>0</v>
      </c>
      <c r="AX562" s="31">
        <f t="shared" si="328"/>
        <v>0</v>
      </c>
      <c r="AY562" s="31">
        <f t="shared" si="329"/>
        <v>0</v>
      </c>
      <c r="AZ562" s="31">
        <f t="shared" si="330"/>
        <v>0</v>
      </c>
      <c r="BA562" s="31">
        <f t="shared" si="331"/>
        <v>0</v>
      </c>
      <c r="BB562" s="31">
        <f t="shared" si="332"/>
        <v>0</v>
      </c>
      <c r="BC562" s="31">
        <f t="shared" si="333"/>
        <v>0</v>
      </c>
      <c r="BD562" s="31">
        <f t="shared" si="334"/>
        <v>0</v>
      </c>
      <c r="BE562" s="31">
        <f t="shared" si="335"/>
        <v>0</v>
      </c>
      <c r="BF562" s="31">
        <f t="shared" si="336"/>
        <v>-159.69341316682497</v>
      </c>
      <c r="BG562" s="29">
        <f t="shared" si="343"/>
        <v>0</v>
      </c>
      <c r="BH562" s="29">
        <f t="shared" si="343"/>
        <v>-159.69341316682497</v>
      </c>
      <c r="BI562" s="29">
        <f t="shared" si="343"/>
        <v>0</v>
      </c>
      <c r="BJ562" s="29">
        <f t="shared" si="343"/>
        <v>0</v>
      </c>
    </row>
    <row r="563" spans="1:62">
      <c r="A563" s="25" t="s">
        <v>135</v>
      </c>
      <c r="B563" s="25" t="s">
        <v>91</v>
      </c>
      <c r="C563" s="25" t="s">
        <v>91</v>
      </c>
      <c r="D563" s="25" t="s">
        <v>161</v>
      </c>
      <c r="E563" s="25" t="s">
        <v>42</v>
      </c>
      <c r="F563" s="25" t="s">
        <v>43</v>
      </c>
      <c r="G563" s="25" t="s">
        <v>61</v>
      </c>
      <c r="H563" s="25" t="s">
        <v>61</v>
      </c>
      <c r="I563" s="25">
        <v>2022</v>
      </c>
      <c r="J563" s="102">
        <v>1</v>
      </c>
      <c r="K563" s="102">
        <v>0</v>
      </c>
      <c r="L563" s="29">
        <v>0</v>
      </c>
      <c r="M563" s="29">
        <v>0</v>
      </c>
      <c r="N563" s="29">
        <v>329643.03999999998</v>
      </c>
      <c r="O563" s="29">
        <v>8318.35</v>
      </c>
      <c r="P563" s="29">
        <v>0</v>
      </c>
      <c r="Q563" s="29">
        <v>0</v>
      </c>
      <c r="R563" s="29">
        <v>0</v>
      </c>
      <c r="S563" s="29">
        <v>0</v>
      </c>
      <c r="T563" s="29">
        <v>0</v>
      </c>
      <c r="U563" s="29">
        <v>0</v>
      </c>
      <c r="V563" s="29">
        <v>0</v>
      </c>
      <c r="W563" s="29">
        <v>434290.55000000005</v>
      </c>
      <c r="X563" s="29">
        <f t="shared" si="310"/>
        <v>772251.94</v>
      </c>
      <c r="Y563" s="29">
        <f t="shared" si="337"/>
        <v>0</v>
      </c>
      <c r="Z563" s="29">
        <f t="shared" si="342"/>
        <v>772251.94</v>
      </c>
      <c r="AA563" s="29">
        <f t="shared" si="342"/>
        <v>0</v>
      </c>
      <c r="AB563" s="29">
        <f t="shared" si="342"/>
        <v>0</v>
      </c>
      <c r="AC563" s="31">
        <f t="shared" si="311"/>
        <v>0</v>
      </c>
      <c r="AD563" s="31">
        <f t="shared" si="312"/>
        <v>0</v>
      </c>
      <c r="AE563" s="31">
        <f t="shared" si="313"/>
        <v>329643.03999999998</v>
      </c>
      <c r="AF563" s="31">
        <f t="shared" si="314"/>
        <v>8318.35</v>
      </c>
      <c r="AG563" s="31">
        <f t="shared" si="315"/>
        <v>0</v>
      </c>
      <c r="AH563" s="31">
        <f t="shared" si="316"/>
        <v>0</v>
      </c>
      <c r="AI563" s="31">
        <f t="shared" si="317"/>
        <v>0</v>
      </c>
      <c r="AJ563" s="31">
        <f t="shared" si="318"/>
        <v>0</v>
      </c>
      <c r="AK563" s="31">
        <f t="shared" si="319"/>
        <v>0</v>
      </c>
      <c r="AL563" s="31">
        <f t="shared" si="320"/>
        <v>0</v>
      </c>
      <c r="AM563" s="31">
        <f t="shared" si="321"/>
        <v>0</v>
      </c>
      <c r="AN563" s="31">
        <f t="shared" si="322"/>
        <v>434290.55000000005</v>
      </c>
      <c r="AO563" s="31">
        <f t="shared" si="323"/>
        <v>772251.94</v>
      </c>
      <c r="AP563" s="29">
        <f t="shared" si="344"/>
        <v>0</v>
      </c>
      <c r="AQ563" s="29">
        <f t="shared" si="344"/>
        <v>772251.94</v>
      </c>
      <c r="AR563" s="29">
        <f t="shared" si="344"/>
        <v>0</v>
      </c>
      <c r="AS563" s="29">
        <f t="shared" si="338"/>
        <v>0</v>
      </c>
      <c r="AT563" s="31">
        <f t="shared" si="324"/>
        <v>0</v>
      </c>
      <c r="AU563" s="31">
        <f t="shared" si="325"/>
        <v>0</v>
      </c>
      <c r="AV563" s="31">
        <f t="shared" si="326"/>
        <v>0</v>
      </c>
      <c r="AW563" s="31">
        <f t="shared" si="327"/>
        <v>0</v>
      </c>
      <c r="AX563" s="31">
        <f t="shared" si="328"/>
        <v>0</v>
      </c>
      <c r="AY563" s="31">
        <f t="shared" si="329"/>
        <v>0</v>
      </c>
      <c r="AZ563" s="31">
        <f t="shared" si="330"/>
        <v>0</v>
      </c>
      <c r="BA563" s="31">
        <f t="shared" si="331"/>
        <v>0</v>
      </c>
      <c r="BB563" s="31">
        <f t="shared" si="332"/>
        <v>0</v>
      </c>
      <c r="BC563" s="31">
        <f t="shared" si="333"/>
        <v>0</v>
      </c>
      <c r="BD563" s="31">
        <f t="shared" si="334"/>
        <v>0</v>
      </c>
      <c r="BE563" s="31">
        <f t="shared" si="335"/>
        <v>0</v>
      </c>
      <c r="BF563" s="31">
        <f t="shared" si="336"/>
        <v>0</v>
      </c>
      <c r="BG563" s="29">
        <f t="shared" si="343"/>
        <v>0</v>
      </c>
      <c r="BH563" s="29">
        <f t="shared" si="343"/>
        <v>0</v>
      </c>
      <c r="BI563" s="29">
        <f t="shared" si="343"/>
        <v>0</v>
      </c>
      <c r="BJ563" s="29">
        <f t="shared" si="343"/>
        <v>0</v>
      </c>
    </row>
    <row r="564" spans="1:62">
      <c r="A564" s="25" t="s">
        <v>135</v>
      </c>
      <c r="B564" s="25" t="s">
        <v>91</v>
      </c>
      <c r="C564" s="25" t="s">
        <v>91</v>
      </c>
      <c r="D564" s="25" t="s">
        <v>161</v>
      </c>
      <c r="E564" s="25" t="s">
        <v>42</v>
      </c>
      <c r="F564" s="25" t="s">
        <v>46</v>
      </c>
      <c r="G564" s="25" t="s">
        <v>55</v>
      </c>
      <c r="H564" s="25" t="s">
        <v>55</v>
      </c>
      <c r="I564" s="25">
        <v>2022</v>
      </c>
      <c r="J564" s="102">
        <v>0.65539999999999998</v>
      </c>
      <c r="K564" s="102">
        <v>0</v>
      </c>
      <c r="L564" s="29">
        <v>37517.020000000004</v>
      </c>
      <c r="M564" s="29">
        <v>129433.93000000001</v>
      </c>
      <c r="N564" s="29">
        <v>1863.29</v>
      </c>
      <c r="O564" s="29">
        <v>3136.1099999999997</v>
      </c>
      <c r="P564" s="29">
        <v>-85736.49</v>
      </c>
      <c r="Q564" s="29">
        <v>3246.5299999999997</v>
      </c>
      <c r="R564" s="29">
        <v>2757.52</v>
      </c>
      <c r="S564" s="29">
        <v>2379.3900000000003</v>
      </c>
      <c r="T564" s="29">
        <v>2327.42</v>
      </c>
      <c r="U564" s="29">
        <v>1009.4300000000001</v>
      </c>
      <c r="V564" s="29">
        <v>681.28</v>
      </c>
      <c r="W564" s="29">
        <v>3256171.67</v>
      </c>
      <c r="X564" s="29">
        <f t="shared" si="310"/>
        <v>3354787.1</v>
      </c>
      <c r="Y564" s="29">
        <f t="shared" si="337"/>
        <v>0</v>
      </c>
      <c r="Z564" s="29">
        <f t="shared" si="342"/>
        <v>3354787.1</v>
      </c>
      <c r="AA564" s="29">
        <f t="shared" si="342"/>
        <v>0</v>
      </c>
      <c r="AB564" s="29">
        <f t="shared" si="342"/>
        <v>0</v>
      </c>
      <c r="AC564" s="31">
        <f t="shared" si="311"/>
        <v>24588.654908</v>
      </c>
      <c r="AD564" s="31">
        <f t="shared" si="312"/>
        <v>84830.997722</v>
      </c>
      <c r="AE564" s="31">
        <f t="shared" si="313"/>
        <v>1221.2002660000001</v>
      </c>
      <c r="AF564" s="31">
        <f t="shared" si="314"/>
        <v>2055.4064939999998</v>
      </c>
      <c r="AG564" s="31">
        <f t="shared" si="315"/>
        <v>-56191.695546000003</v>
      </c>
      <c r="AH564" s="31">
        <f t="shared" si="316"/>
        <v>2127.7757619999998</v>
      </c>
      <c r="AI564" s="31">
        <f t="shared" si="317"/>
        <v>1807.2786079999998</v>
      </c>
      <c r="AJ564" s="31">
        <f t="shared" si="318"/>
        <v>1559.4522060000002</v>
      </c>
      <c r="AK564" s="31">
        <f t="shared" si="319"/>
        <v>1525.3910679999999</v>
      </c>
      <c r="AL564" s="31">
        <f t="shared" si="320"/>
        <v>661.580422</v>
      </c>
      <c r="AM564" s="31">
        <f t="shared" si="321"/>
        <v>446.51091199999996</v>
      </c>
      <c r="AN564" s="31">
        <f t="shared" si="322"/>
        <v>2134094.9125179998</v>
      </c>
      <c r="AO564" s="31">
        <f t="shared" si="323"/>
        <v>2198727.4653399996</v>
      </c>
      <c r="AP564" s="29">
        <f t="shared" si="344"/>
        <v>0</v>
      </c>
      <c r="AQ564" s="29">
        <f t="shared" si="344"/>
        <v>2198727.4653399996</v>
      </c>
      <c r="AR564" s="29">
        <f t="shared" si="344"/>
        <v>0</v>
      </c>
      <c r="AS564" s="29">
        <f t="shared" si="338"/>
        <v>0</v>
      </c>
      <c r="AT564" s="31">
        <f t="shared" si="324"/>
        <v>0</v>
      </c>
      <c r="AU564" s="31">
        <f t="shared" si="325"/>
        <v>0</v>
      </c>
      <c r="AV564" s="31">
        <f t="shared" si="326"/>
        <v>0</v>
      </c>
      <c r="AW564" s="31">
        <f t="shared" si="327"/>
        <v>0</v>
      </c>
      <c r="AX564" s="31">
        <f t="shared" si="328"/>
        <v>0</v>
      </c>
      <c r="AY564" s="31">
        <f t="shared" si="329"/>
        <v>0</v>
      </c>
      <c r="AZ564" s="31">
        <f t="shared" si="330"/>
        <v>0</v>
      </c>
      <c r="BA564" s="31">
        <f t="shared" si="331"/>
        <v>0</v>
      </c>
      <c r="BB564" s="31">
        <f t="shared" si="332"/>
        <v>0</v>
      </c>
      <c r="BC564" s="31">
        <f t="shared" si="333"/>
        <v>0</v>
      </c>
      <c r="BD564" s="31">
        <f t="shared" si="334"/>
        <v>0</v>
      </c>
      <c r="BE564" s="31">
        <f t="shared" si="335"/>
        <v>0</v>
      </c>
      <c r="BF564" s="31">
        <f t="shared" si="336"/>
        <v>0</v>
      </c>
      <c r="BG564" s="29">
        <f t="shared" si="343"/>
        <v>0</v>
      </c>
      <c r="BH564" s="29">
        <f t="shared" si="343"/>
        <v>0</v>
      </c>
      <c r="BI564" s="29">
        <f t="shared" si="343"/>
        <v>0</v>
      </c>
      <c r="BJ564" s="29">
        <f t="shared" si="343"/>
        <v>0</v>
      </c>
    </row>
    <row r="565" spans="1:62">
      <c r="A565" s="25" t="s">
        <v>135</v>
      </c>
      <c r="B565" s="25" t="s">
        <v>86</v>
      </c>
      <c r="C565" s="25" t="s">
        <v>102</v>
      </c>
      <c r="D565" s="25" t="s">
        <v>139</v>
      </c>
      <c r="E565" s="25" t="s">
        <v>42</v>
      </c>
      <c r="F565" s="25" t="s">
        <v>49</v>
      </c>
      <c r="G565" s="25" t="s">
        <v>61</v>
      </c>
      <c r="H565" s="25" t="s">
        <v>61</v>
      </c>
      <c r="I565" s="25">
        <v>2022</v>
      </c>
      <c r="J565" s="102">
        <v>0</v>
      </c>
      <c r="K565" s="102">
        <v>0</v>
      </c>
      <c r="L565" s="29">
        <v>0</v>
      </c>
      <c r="M565" s="29">
        <v>0</v>
      </c>
      <c r="N565" s="29">
        <v>0</v>
      </c>
      <c r="O565" s="29">
        <v>0</v>
      </c>
      <c r="P565" s="29">
        <v>0</v>
      </c>
      <c r="Q565" s="29">
        <v>0</v>
      </c>
      <c r="R565" s="29">
        <v>0</v>
      </c>
      <c r="S565" s="29">
        <v>0</v>
      </c>
      <c r="T565" s="29">
        <v>0</v>
      </c>
      <c r="U565" s="29">
        <v>0</v>
      </c>
      <c r="V565" s="29">
        <v>0</v>
      </c>
      <c r="W565" s="29">
        <v>66303.05</v>
      </c>
      <c r="X565" s="29">
        <f t="shared" si="310"/>
        <v>66303.05</v>
      </c>
      <c r="Y565" s="29">
        <f t="shared" si="337"/>
        <v>0</v>
      </c>
      <c r="Z565" s="29">
        <f t="shared" si="342"/>
        <v>66303.05</v>
      </c>
      <c r="AA565" s="29">
        <f t="shared" si="342"/>
        <v>0</v>
      </c>
      <c r="AB565" s="29">
        <f t="shared" si="342"/>
        <v>0</v>
      </c>
      <c r="AC565" s="31">
        <f t="shared" si="311"/>
        <v>0</v>
      </c>
      <c r="AD565" s="31">
        <f t="shared" si="312"/>
        <v>0</v>
      </c>
      <c r="AE565" s="31">
        <f t="shared" si="313"/>
        <v>0</v>
      </c>
      <c r="AF565" s="31">
        <f t="shared" si="314"/>
        <v>0</v>
      </c>
      <c r="AG565" s="31">
        <f t="shared" si="315"/>
        <v>0</v>
      </c>
      <c r="AH565" s="31">
        <f t="shared" si="316"/>
        <v>0</v>
      </c>
      <c r="AI565" s="31">
        <f t="shared" si="317"/>
        <v>0</v>
      </c>
      <c r="AJ565" s="31">
        <f t="shared" si="318"/>
        <v>0</v>
      </c>
      <c r="AK565" s="31">
        <f t="shared" si="319"/>
        <v>0</v>
      </c>
      <c r="AL565" s="31">
        <f t="shared" si="320"/>
        <v>0</v>
      </c>
      <c r="AM565" s="31">
        <f t="shared" si="321"/>
        <v>0</v>
      </c>
      <c r="AN565" s="31">
        <f t="shared" si="322"/>
        <v>0</v>
      </c>
      <c r="AO565" s="31">
        <f t="shared" si="323"/>
        <v>0</v>
      </c>
      <c r="AP565" s="29">
        <f t="shared" si="344"/>
        <v>0</v>
      </c>
      <c r="AQ565" s="29">
        <f t="shared" si="344"/>
        <v>0</v>
      </c>
      <c r="AR565" s="29">
        <f t="shared" si="344"/>
        <v>0</v>
      </c>
      <c r="AS565" s="29">
        <f t="shared" si="338"/>
        <v>0</v>
      </c>
      <c r="AT565" s="31">
        <f t="shared" si="324"/>
        <v>0</v>
      </c>
      <c r="AU565" s="31">
        <f t="shared" si="325"/>
        <v>0</v>
      </c>
      <c r="AV565" s="31">
        <f t="shared" si="326"/>
        <v>0</v>
      </c>
      <c r="AW565" s="31">
        <f t="shared" si="327"/>
        <v>0</v>
      </c>
      <c r="AX565" s="31">
        <f t="shared" si="328"/>
        <v>0</v>
      </c>
      <c r="AY565" s="31">
        <f t="shared" si="329"/>
        <v>0</v>
      </c>
      <c r="AZ565" s="31">
        <f t="shared" si="330"/>
        <v>0</v>
      </c>
      <c r="BA565" s="31">
        <f t="shared" si="331"/>
        <v>0</v>
      </c>
      <c r="BB565" s="31">
        <f t="shared" si="332"/>
        <v>0</v>
      </c>
      <c r="BC565" s="31">
        <f t="shared" si="333"/>
        <v>0</v>
      </c>
      <c r="BD565" s="31">
        <f t="shared" si="334"/>
        <v>0</v>
      </c>
      <c r="BE565" s="31">
        <f t="shared" si="335"/>
        <v>0</v>
      </c>
      <c r="BF565" s="31">
        <f t="shared" si="336"/>
        <v>0</v>
      </c>
      <c r="BG565" s="29">
        <f t="shared" si="343"/>
        <v>0</v>
      </c>
      <c r="BH565" s="29">
        <f t="shared" si="343"/>
        <v>0</v>
      </c>
      <c r="BI565" s="29">
        <f t="shared" si="343"/>
        <v>0</v>
      </c>
      <c r="BJ565" s="29">
        <f t="shared" si="343"/>
        <v>0</v>
      </c>
    </row>
    <row r="566" spans="1:62">
      <c r="A566" s="25" t="s">
        <v>135</v>
      </c>
      <c r="B566" s="25" t="s">
        <v>86</v>
      </c>
      <c r="C566" s="25" t="s">
        <v>102</v>
      </c>
      <c r="D566" s="25" t="s">
        <v>139</v>
      </c>
      <c r="E566" s="25" t="s">
        <v>42</v>
      </c>
      <c r="F566" s="25" t="s">
        <v>46</v>
      </c>
      <c r="G566" s="25" t="s">
        <v>55</v>
      </c>
      <c r="H566" s="25" t="s">
        <v>55</v>
      </c>
      <c r="I566" s="25">
        <v>2022</v>
      </c>
      <c r="J566" s="102">
        <v>0.65539999999999998</v>
      </c>
      <c r="K566" s="102">
        <v>0</v>
      </c>
      <c r="L566" s="29">
        <v>0</v>
      </c>
      <c r="M566" s="29">
        <v>0</v>
      </c>
      <c r="N566" s="29">
        <v>0</v>
      </c>
      <c r="O566" s="29">
        <v>3541250.6</v>
      </c>
      <c r="P566" s="29">
        <v>84681.86</v>
      </c>
      <c r="Q566" s="29">
        <v>3363.46</v>
      </c>
      <c r="R566" s="29">
        <v>2276.3000000000002</v>
      </c>
      <c r="S566" s="29">
        <v>1676.6</v>
      </c>
      <c r="T566" s="29">
        <v>-150226.19</v>
      </c>
      <c r="U566" s="29">
        <v>0</v>
      </c>
      <c r="V566" s="29">
        <v>0</v>
      </c>
      <c r="W566" s="29">
        <v>0</v>
      </c>
      <c r="X566" s="29">
        <f t="shared" si="310"/>
        <v>3483022.63</v>
      </c>
      <c r="Y566" s="29">
        <f t="shared" si="337"/>
        <v>0</v>
      </c>
      <c r="Z566" s="29">
        <f t="shared" ref="Z566:AB585" si="345">SUMIF($I566,Z$5,$X566)</f>
        <v>3483022.63</v>
      </c>
      <c r="AA566" s="29">
        <f t="shared" si="345"/>
        <v>0</v>
      </c>
      <c r="AB566" s="29">
        <f t="shared" si="345"/>
        <v>0</v>
      </c>
      <c r="AC566" s="31">
        <f t="shared" si="311"/>
        <v>0</v>
      </c>
      <c r="AD566" s="31">
        <f t="shared" si="312"/>
        <v>0</v>
      </c>
      <c r="AE566" s="31">
        <f t="shared" si="313"/>
        <v>0</v>
      </c>
      <c r="AF566" s="31">
        <f t="shared" si="314"/>
        <v>2320935.6432400001</v>
      </c>
      <c r="AG566" s="31">
        <f t="shared" si="315"/>
        <v>55500.491044000002</v>
      </c>
      <c r="AH566" s="31">
        <f t="shared" si="316"/>
        <v>2204.4116840000002</v>
      </c>
      <c r="AI566" s="31">
        <f t="shared" si="317"/>
        <v>1491.8870200000001</v>
      </c>
      <c r="AJ566" s="31">
        <f t="shared" si="318"/>
        <v>1098.8436399999998</v>
      </c>
      <c r="AK566" s="31">
        <f t="shared" si="319"/>
        <v>-98458.244925999999</v>
      </c>
      <c r="AL566" s="31">
        <f t="shared" si="320"/>
        <v>0</v>
      </c>
      <c r="AM566" s="31">
        <f t="shared" si="321"/>
        <v>0</v>
      </c>
      <c r="AN566" s="31">
        <f t="shared" si="322"/>
        <v>0</v>
      </c>
      <c r="AO566" s="31">
        <f t="shared" si="323"/>
        <v>2282773.0317019997</v>
      </c>
      <c r="AP566" s="29">
        <f t="shared" si="344"/>
        <v>0</v>
      </c>
      <c r="AQ566" s="29">
        <f t="shared" si="344"/>
        <v>2282773.0317019997</v>
      </c>
      <c r="AR566" s="29">
        <f t="shared" si="344"/>
        <v>0</v>
      </c>
      <c r="AS566" s="29">
        <f t="shared" si="338"/>
        <v>0</v>
      </c>
      <c r="AT566" s="31">
        <f t="shared" si="324"/>
        <v>0</v>
      </c>
      <c r="AU566" s="31">
        <f t="shared" si="325"/>
        <v>0</v>
      </c>
      <c r="AV566" s="31">
        <f t="shared" si="326"/>
        <v>0</v>
      </c>
      <c r="AW566" s="31">
        <f t="shared" si="327"/>
        <v>0</v>
      </c>
      <c r="AX566" s="31">
        <f t="shared" si="328"/>
        <v>0</v>
      </c>
      <c r="AY566" s="31">
        <f t="shared" si="329"/>
        <v>0</v>
      </c>
      <c r="AZ566" s="31">
        <f t="shared" si="330"/>
        <v>0</v>
      </c>
      <c r="BA566" s="31">
        <f t="shared" si="331"/>
        <v>0</v>
      </c>
      <c r="BB566" s="31">
        <f t="shared" si="332"/>
        <v>0</v>
      </c>
      <c r="BC566" s="31">
        <f t="shared" si="333"/>
        <v>0</v>
      </c>
      <c r="BD566" s="31">
        <f t="shared" si="334"/>
        <v>0</v>
      </c>
      <c r="BE566" s="31">
        <f t="shared" si="335"/>
        <v>0</v>
      </c>
      <c r="BF566" s="31">
        <f t="shared" si="336"/>
        <v>0</v>
      </c>
      <c r="BG566" s="29">
        <f t="shared" si="343"/>
        <v>0</v>
      </c>
      <c r="BH566" s="29">
        <f t="shared" si="343"/>
        <v>0</v>
      </c>
      <c r="BI566" s="29">
        <f t="shared" si="343"/>
        <v>0</v>
      </c>
      <c r="BJ566" s="29">
        <f t="shared" si="343"/>
        <v>0</v>
      </c>
    </row>
    <row r="567" spans="1:62">
      <c r="A567" s="25" t="s">
        <v>135</v>
      </c>
      <c r="B567" s="25" t="s">
        <v>91</v>
      </c>
      <c r="C567" s="25" t="s">
        <v>91</v>
      </c>
      <c r="D567" s="25" t="s">
        <v>162</v>
      </c>
      <c r="E567" s="25" t="s">
        <v>42</v>
      </c>
      <c r="F567" s="25" t="s">
        <v>46</v>
      </c>
      <c r="G567" s="25" t="s">
        <v>55</v>
      </c>
      <c r="H567" s="25" t="s">
        <v>55</v>
      </c>
      <c r="I567" s="25">
        <v>2022</v>
      </c>
      <c r="J567" s="102">
        <v>0.65539999999999998</v>
      </c>
      <c r="K567" s="102">
        <v>0</v>
      </c>
      <c r="L567" s="29">
        <v>0</v>
      </c>
      <c r="M567" s="29">
        <v>0</v>
      </c>
      <c r="N567" s="29">
        <v>0</v>
      </c>
      <c r="O567" s="29">
        <v>0</v>
      </c>
      <c r="P567" s="29">
        <v>0</v>
      </c>
      <c r="Q567" s="29">
        <v>0</v>
      </c>
      <c r="R567" s="29">
        <v>0</v>
      </c>
      <c r="S567" s="29">
        <v>2160792</v>
      </c>
      <c r="T567" s="29">
        <v>-1033768.62</v>
      </c>
      <c r="U567" s="29">
        <v>6610.96</v>
      </c>
      <c r="V567" s="29">
        <v>7239.75</v>
      </c>
      <c r="W567" s="29">
        <v>5345.1900000000005</v>
      </c>
      <c r="X567" s="29">
        <f t="shared" si="310"/>
        <v>1146219.2799999998</v>
      </c>
      <c r="Y567" s="29">
        <f t="shared" si="337"/>
        <v>0</v>
      </c>
      <c r="Z567" s="29">
        <f t="shared" si="345"/>
        <v>1146219.2799999998</v>
      </c>
      <c r="AA567" s="29">
        <f t="shared" si="345"/>
        <v>0</v>
      </c>
      <c r="AB567" s="29">
        <f t="shared" si="345"/>
        <v>0</v>
      </c>
      <c r="AC567" s="31">
        <f t="shared" si="311"/>
        <v>0</v>
      </c>
      <c r="AD567" s="31">
        <f t="shared" si="312"/>
        <v>0</v>
      </c>
      <c r="AE567" s="31">
        <f t="shared" si="313"/>
        <v>0</v>
      </c>
      <c r="AF567" s="31">
        <f t="shared" si="314"/>
        <v>0</v>
      </c>
      <c r="AG567" s="31">
        <f t="shared" si="315"/>
        <v>0</v>
      </c>
      <c r="AH567" s="31">
        <f t="shared" si="316"/>
        <v>0</v>
      </c>
      <c r="AI567" s="31">
        <f t="shared" si="317"/>
        <v>0</v>
      </c>
      <c r="AJ567" s="31">
        <f t="shared" si="318"/>
        <v>1416183.0767999999</v>
      </c>
      <c r="AK567" s="31">
        <f t="shared" si="319"/>
        <v>-677531.95354799996</v>
      </c>
      <c r="AL567" s="31">
        <f t="shared" si="320"/>
        <v>4332.8231839999999</v>
      </c>
      <c r="AM567" s="31">
        <f t="shared" si="321"/>
        <v>4744.9321499999996</v>
      </c>
      <c r="AN567" s="31">
        <f t="shared" si="322"/>
        <v>3503.2375260000003</v>
      </c>
      <c r="AO567" s="31">
        <f t="shared" si="323"/>
        <v>751232.11611199996</v>
      </c>
      <c r="AP567" s="29">
        <f t="shared" si="344"/>
        <v>0</v>
      </c>
      <c r="AQ567" s="29">
        <f t="shared" si="344"/>
        <v>751232.11611199996</v>
      </c>
      <c r="AR567" s="29">
        <f t="shared" si="344"/>
        <v>0</v>
      </c>
      <c r="AS567" s="29">
        <f t="shared" si="338"/>
        <v>0</v>
      </c>
      <c r="AT567" s="31">
        <f t="shared" si="324"/>
        <v>0</v>
      </c>
      <c r="AU567" s="31">
        <f t="shared" si="325"/>
        <v>0</v>
      </c>
      <c r="AV567" s="31">
        <f t="shared" si="326"/>
        <v>0</v>
      </c>
      <c r="AW567" s="31">
        <f t="shared" si="327"/>
        <v>0</v>
      </c>
      <c r="AX567" s="31">
        <f t="shared" si="328"/>
        <v>0</v>
      </c>
      <c r="AY567" s="31">
        <f t="shared" si="329"/>
        <v>0</v>
      </c>
      <c r="AZ567" s="31">
        <f t="shared" si="330"/>
        <v>0</v>
      </c>
      <c r="BA567" s="31">
        <f t="shared" si="331"/>
        <v>0</v>
      </c>
      <c r="BB567" s="31">
        <f t="shared" si="332"/>
        <v>0</v>
      </c>
      <c r="BC567" s="31">
        <f t="shared" si="333"/>
        <v>0</v>
      </c>
      <c r="BD567" s="31">
        <f t="shared" si="334"/>
        <v>0</v>
      </c>
      <c r="BE567" s="31">
        <f t="shared" si="335"/>
        <v>0</v>
      </c>
      <c r="BF567" s="31">
        <f t="shared" si="336"/>
        <v>0</v>
      </c>
      <c r="BG567" s="29">
        <f t="shared" si="343"/>
        <v>0</v>
      </c>
      <c r="BH567" s="29">
        <f t="shared" si="343"/>
        <v>0</v>
      </c>
      <c r="BI567" s="29">
        <f t="shared" si="343"/>
        <v>0</v>
      </c>
      <c r="BJ567" s="29">
        <f t="shared" si="343"/>
        <v>0</v>
      </c>
    </row>
    <row r="568" spans="1:62">
      <c r="A568" s="25" t="s">
        <v>123</v>
      </c>
      <c r="B568" s="25" t="s">
        <v>95</v>
      </c>
      <c r="C568" s="25" t="s">
        <v>87</v>
      </c>
      <c r="D568" s="25" t="s">
        <v>295</v>
      </c>
      <c r="E568" s="25" t="s">
        <v>42</v>
      </c>
      <c r="F568" s="25" t="s">
        <v>43</v>
      </c>
      <c r="G568" s="25" t="s">
        <v>61</v>
      </c>
      <c r="H568" s="25" t="s">
        <v>61</v>
      </c>
      <c r="I568" s="25">
        <v>2022</v>
      </c>
      <c r="J568" s="102">
        <v>1</v>
      </c>
      <c r="K568" s="102">
        <v>0</v>
      </c>
      <c r="L568" s="29">
        <v>37875.86</v>
      </c>
      <c r="M568" s="29">
        <v>190392.45</v>
      </c>
      <c r="N568" s="29">
        <v>92945.420000000013</v>
      </c>
      <c r="O568" s="29">
        <v>56586.57</v>
      </c>
      <c r="P568" s="29">
        <v>123737.56</v>
      </c>
      <c r="Q568" s="29">
        <v>97794.219999999987</v>
      </c>
      <c r="R568" s="29">
        <v>201321.41</v>
      </c>
      <c r="S568" s="29">
        <v>66758.11</v>
      </c>
      <c r="T568" s="29">
        <v>52231.37</v>
      </c>
      <c r="U568" s="29">
        <v>719026.97000000009</v>
      </c>
      <c r="V568" s="29">
        <v>84182.38</v>
      </c>
      <c r="W568" s="29">
        <v>274731.58999999997</v>
      </c>
      <c r="X568" s="29">
        <f t="shared" si="310"/>
        <v>1997583.9099999997</v>
      </c>
      <c r="Y568" s="29">
        <f t="shared" si="337"/>
        <v>0</v>
      </c>
      <c r="Z568" s="29">
        <f t="shared" si="345"/>
        <v>1997583.9099999997</v>
      </c>
      <c r="AA568" s="29">
        <f t="shared" si="345"/>
        <v>0</v>
      </c>
      <c r="AB568" s="29">
        <f t="shared" si="345"/>
        <v>0</v>
      </c>
      <c r="AC568" s="31">
        <f t="shared" si="311"/>
        <v>37875.86</v>
      </c>
      <c r="AD568" s="31">
        <f t="shared" si="312"/>
        <v>190392.45</v>
      </c>
      <c r="AE568" s="31">
        <f t="shared" si="313"/>
        <v>92945.420000000013</v>
      </c>
      <c r="AF568" s="31">
        <f t="shared" si="314"/>
        <v>56586.57</v>
      </c>
      <c r="AG568" s="31">
        <f t="shared" si="315"/>
        <v>123737.56</v>
      </c>
      <c r="AH568" s="31">
        <f t="shared" si="316"/>
        <v>97794.219999999987</v>
      </c>
      <c r="AI568" s="31">
        <f t="shared" si="317"/>
        <v>201321.41</v>
      </c>
      <c r="AJ568" s="31">
        <f t="shared" si="318"/>
        <v>66758.11</v>
      </c>
      <c r="AK568" s="31">
        <f t="shared" si="319"/>
        <v>52231.37</v>
      </c>
      <c r="AL568" s="31">
        <f t="shared" si="320"/>
        <v>719026.97000000009</v>
      </c>
      <c r="AM568" s="31">
        <f t="shared" si="321"/>
        <v>84182.38</v>
      </c>
      <c r="AN568" s="31">
        <f t="shared" si="322"/>
        <v>274731.58999999997</v>
      </c>
      <c r="AO568" s="31">
        <f t="shared" si="323"/>
        <v>1997583.9099999997</v>
      </c>
      <c r="AP568" s="29">
        <f t="shared" si="344"/>
        <v>0</v>
      </c>
      <c r="AQ568" s="29">
        <f t="shared" si="344"/>
        <v>1997583.9099999997</v>
      </c>
      <c r="AR568" s="29">
        <f t="shared" si="344"/>
        <v>0</v>
      </c>
      <c r="AS568" s="29">
        <f t="shared" si="338"/>
        <v>0</v>
      </c>
      <c r="AT568" s="31">
        <f t="shared" si="324"/>
        <v>0</v>
      </c>
      <c r="AU568" s="31">
        <f t="shared" si="325"/>
        <v>0</v>
      </c>
      <c r="AV568" s="31">
        <f t="shared" si="326"/>
        <v>0</v>
      </c>
      <c r="AW568" s="31">
        <f t="shared" si="327"/>
        <v>0</v>
      </c>
      <c r="AX568" s="31">
        <f t="shared" si="328"/>
        <v>0</v>
      </c>
      <c r="AY568" s="31">
        <f t="shared" si="329"/>
        <v>0</v>
      </c>
      <c r="AZ568" s="31">
        <f t="shared" si="330"/>
        <v>0</v>
      </c>
      <c r="BA568" s="31">
        <f t="shared" si="331"/>
        <v>0</v>
      </c>
      <c r="BB568" s="31">
        <f t="shared" si="332"/>
        <v>0</v>
      </c>
      <c r="BC568" s="31">
        <f t="shared" si="333"/>
        <v>0</v>
      </c>
      <c r="BD568" s="31">
        <f t="shared" si="334"/>
        <v>0</v>
      </c>
      <c r="BE568" s="31">
        <f t="shared" si="335"/>
        <v>0</v>
      </c>
      <c r="BF568" s="31">
        <f t="shared" si="336"/>
        <v>0</v>
      </c>
      <c r="BG568" s="29">
        <f t="shared" ref="BG568:BJ587" si="346">SUMIF($I568,BG$5,$BF568)</f>
        <v>0</v>
      </c>
      <c r="BH568" s="29">
        <f t="shared" si="346"/>
        <v>0</v>
      </c>
      <c r="BI568" s="29">
        <f t="shared" si="346"/>
        <v>0</v>
      </c>
      <c r="BJ568" s="29">
        <f t="shared" si="346"/>
        <v>0</v>
      </c>
    </row>
    <row r="569" spans="1:62">
      <c r="A569" s="25" t="s">
        <v>135</v>
      </c>
      <c r="B569" s="25" t="s">
        <v>91</v>
      </c>
      <c r="C569" s="25" t="s">
        <v>91</v>
      </c>
      <c r="D569" s="25" t="s">
        <v>163</v>
      </c>
      <c r="E569" s="25" t="s">
        <v>42</v>
      </c>
      <c r="F569" s="25" t="s">
        <v>49</v>
      </c>
      <c r="G569" s="25" t="s">
        <v>61</v>
      </c>
      <c r="H569" s="25" t="s">
        <v>61</v>
      </c>
      <c r="I569" s="25">
        <v>2022</v>
      </c>
      <c r="J569" s="102">
        <v>0</v>
      </c>
      <c r="K569" s="102">
        <v>0</v>
      </c>
      <c r="L569" s="29">
        <v>1269.4000000000001</v>
      </c>
      <c r="M569" s="29">
        <v>1396.66</v>
      </c>
      <c r="N569" s="29">
        <v>398.71</v>
      </c>
      <c r="O569" s="29">
        <v>-6802.17</v>
      </c>
      <c r="P569" s="29">
        <v>0</v>
      </c>
      <c r="Q569" s="29">
        <v>0</v>
      </c>
      <c r="R569" s="29">
        <v>0</v>
      </c>
      <c r="S569" s="29">
        <v>0</v>
      </c>
      <c r="T569" s="29">
        <v>0</v>
      </c>
      <c r="U569" s="29">
        <v>0</v>
      </c>
      <c r="V569" s="29">
        <v>0</v>
      </c>
      <c r="W569" s="29">
        <v>0</v>
      </c>
      <c r="X569" s="29">
        <f t="shared" si="310"/>
        <v>-3737.3999999999996</v>
      </c>
      <c r="Y569" s="29">
        <f t="shared" si="337"/>
        <v>0</v>
      </c>
      <c r="Z569" s="29">
        <f t="shared" si="345"/>
        <v>-3737.3999999999996</v>
      </c>
      <c r="AA569" s="29">
        <f t="shared" si="345"/>
        <v>0</v>
      </c>
      <c r="AB569" s="29">
        <f t="shared" si="345"/>
        <v>0</v>
      </c>
      <c r="AC569" s="31">
        <f t="shared" si="311"/>
        <v>0</v>
      </c>
      <c r="AD569" s="31">
        <f t="shared" si="312"/>
        <v>0</v>
      </c>
      <c r="AE569" s="31">
        <f t="shared" si="313"/>
        <v>0</v>
      </c>
      <c r="AF569" s="31">
        <f t="shared" si="314"/>
        <v>0</v>
      </c>
      <c r="AG569" s="31">
        <f t="shared" si="315"/>
        <v>0</v>
      </c>
      <c r="AH569" s="31">
        <f t="shared" si="316"/>
        <v>0</v>
      </c>
      <c r="AI569" s="31">
        <f t="shared" si="317"/>
        <v>0</v>
      </c>
      <c r="AJ569" s="31">
        <f t="shared" si="318"/>
        <v>0</v>
      </c>
      <c r="AK569" s="31">
        <f t="shared" si="319"/>
        <v>0</v>
      </c>
      <c r="AL569" s="31">
        <f t="shared" si="320"/>
        <v>0</v>
      </c>
      <c r="AM569" s="31">
        <f t="shared" si="321"/>
        <v>0</v>
      </c>
      <c r="AN569" s="31">
        <f t="shared" si="322"/>
        <v>0</v>
      </c>
      <c r="AO569" s="31">
        <f t="shared" si="323"/>
        <v>0</v>
      </c>
      <c r="AP569" s="29">
        <f t="shared" ref="AP569:AR588" si="347">SUMIF($I569,AP$5,$AO569)</f>
        <v>0</v>
      </c>
      <c r="AQ569" s="29">
        <f t="shared" si="347"/>
        <v>0</v>
      </c>
      <c r="AR569" s="29">
        <f t="shared" si="347"/>
        <v>0</v>
      </c>
      <c r="AS569" s="29">
        <f t="shared" si="338"/>
        <v>0</v>
      </c>
      <c r="AT569" s="31">
        <f t="shared" si="324"/>
        <v>0</v>
      </c>
      <c r="AU569" s="31">
        <f t="shared" si="325"/>
        <v>0</v>
      </c>
      <c r="AV569" s="31">
        <f t="shared" si="326"/>
        <v>0</v>
      </c>
      <c r="AW569" s="31">
        <f t="shared" si="327"/>
        <v>0</v>
      </c>
      <c r="AX569" s="31">
        <f t="shared" si="328"/>
        <v>0</v>
      </c>
      <c r="AY569" s="31">
        <f t="shared" si="329"/>
        <v>0</v>
      </c>
      <c r="AZ569" s="31">
        <f t="shared" si="330"/>
        <v>0</v>
      </c>
      <c r="BA569" s="31">
        <f t="shared" si="331"/>
        <v>0</v>
      </c>
      <c r="BB569" s="31">
        <f t="shared" si="332"/>
        <v>0</v>
      </c>
      <c r="BC569" s="31">
        <f t="shared" si="333"/>
        <v>0</v>
      </c>
      <c r="BD569" s="31">
        <f t="shared" si="334"/>
        <v>0</v>
      </c>
      <c r="BE569" s="31">
        <f t="shared" si="335"/>
        <v>0</v>
      </c>
      <c r="BF569" s="31">
        <f t="shared" si="336"/>
        <v>0</v>
      </c>
      <c r="BG569" s="29">
        <f t="shared" si="346"/>
        <v>0</v>
      </c>
      <c r="BH569" s="29">
        <f t="shared" si="346"/>
        <v>0</v>
      </c>
      <c r="BI569" s="29">
        <f t="shared" si="346"/>
        <v>0</v>
      </c>
      <c r="BJ569" s="29">
        <f t="shared" si="346"/>
        <v>0</v>
      </c>
    </row>
    <row r="570" spans="1:62">
      <c r="A570" s="25" t="s">
        <v>135</v>
      </c>
      <c r="B570" s="25" t="s">
        <v>91</v>
      </c>
      <c r="C570" s="25" t="s">
        <v>91</v>
      </c>
      <c r="D570" s="25" t="s">
        <v>163</v>
      </c>
      <c r="E570" s="25" t="s">
        <v>42</v>
      </c>
      <c r="F570" s="25" t="s">
        <v>46</v>
      </c>
      <c r="G570" s="25" t="s">
        <v>55</v>
      </c>
      <c r="H570" s="25" t="s">
        <v>55</v>
      </c>
      <c r="I570" s="25">
        <v>2022</v>
      </c>
      <c r="J570" s="102">
        <v>0.65539999999999998</v>
      </c>
      <c r="K570" s="102">
        <v>0</v>
      </c>
      <c r="L570" s="29">
        <v>0</v>
      </c>
      <c r="M570" s="29">
        <v>0</v>
      </c>
      <c r="N570" s="29">
        <v>0</v>
      </c>
      <c r="O570" s="29">
        <v>91901.64</v>
      </c>
      <c r="P570" s="29">
        <v>0</v>
      </c>
      <c r="Q570" s="29">
        <v>0</v>
      </c>
      <c r="R570" s="29">
        <v>0</v>
      </c>
      <c r="S570" s="29">
        <v>0</v>
      </c>
      <c r="T570" s="29">
        <v>0</v>
      </c>
      <c r="U570" s="29">
        <v>0</v>
      </c>
      <c r="V570" s="29">
        <v>0</v>
      </c>
      <c r="W570" s="29">
        <v>0</v>
      </c>
      <c r="X570" s="29">
        <f t="shared" si="310"/>
        <v>91901.64</v>
      </c>
      <c r="Y570" s="29">
        <f t="shared" si="337"/>
        <v>0</v>
      </c>
      <c r="Z570" s="29">
        <f t="shared" si="345"/>
        <v>91901.64</v>
      </c>
      <c r="AA570" s="29">
        <f t="shared" si="345"/>
        <v>0</v>
      </c>
      <c r="AB570" s="29">
        <f t="shared" si="345"/>
        <v>0</v>
      </c>
      <c r="AC570" s="31">
        <f t="shared" si="311"/>
        <v>0</v>
      </c>
      <c r="AD570" s="31">
        <f t="shared" si="312"/>
        <v>0</v>
      </c>
      <c r="AE570" s="31">
        <f t="shared" si="313"/>
        <v>0</v>
      </c>
      <c r="AF570" s="31">
        <f t="shared" si="314"/>
        <v>60232.334856000001</v>
      </c>
      <c r="AG570" s="31">
        <f t="shared" si="315"/>
        <v>0</v>
      </c>
      <c r="AH570" s="31">
        <f t="shared" si="316"/>
        <v>0</v>
      </c>
      <c r="AI570" s="31">
        <f t="shared" si="317"/>
        <v>0</v>
      </c>
      <c r="AJ570" s="31">
        <f t="shared" si="318"/>
        <v>0</v>
      </c>
      <c r="AK570" s="31">
        <f t="shared" si="319"/>
        <v>0</v>
      </c>
      <c r="AL570" s="31">
        <f t="shared" si="320"/>
        <v>0</v>
      </c>
      <c r="AM570" s="31">
        <f t="shared" si="321"/>
        <v>0</v>
      </c>
      <c r="AN570" s="31">
        <f t="shared" si="322"/>
        <v>0</v>
      </c>
      <c r="AO570" s="31">
        <f t="shared" si="323"/>
        <v>60232.334856000001</v>
      </c>
      <c r="AP570" s="29">
        <f t="shared" si="347"/>
        <v>0</v>
      </c>
      <c r="AQ570" s="29">
        <f t="shared" si="347"/>
        <v>60232.334856000001</v>
      </c>
      <c r="AR570" s="29">
        <f t="shared" si="347"/>
        <v>0</v>
      </c>
      <c r="AS570" s="29">
        <f t="shared" si="338"/>
        <v>0</v>
      </c>
      <c r="AT570" s="31">
        <f t="shared" si="324"/>
        <v>0</v>
      </c>
      <c r="AU570" s="31">
        <f t="shared" si="325"/>
        <v>0</v>
      </c>
      <c r="AV570" s="31">
        <f t="shared" si="326"/>
        <v>0</v>
      </c>
      <c r="AW570" s="31">
        <f t="shared" si="327"/>
        <v>0</v>
      </c>
      <c r="AX570" s="31">
        <f t="shared" si="328"/>
        <v>0</v>
      </c>
      <c r="AY570" s="31">
        <f t="shared" si="329"/>
        <v>0</v>
      </c>
      <c r="AZ570" s="31">
        <f t="shared" si="330"/>
        <v>0</v>
      </c>
      <c r="BA570" s="31">
        <f t="shared" si="331"/>
        <v>0</v>
      </c>
      <c r="BB570" s="31">
        <f t="shared" si="332"/>
        <v>0</v>
      </c>
      <c r="BC570" s="31">
        <f t="shared" si="333"/>
        <v>0</v>
      </c>
      <c r="BD570" s="31">
        <f t="shared" si="334"/>
        <v>0</v>
      </c>
      <c r="BE570" s="31">
        <f t="shared" si="335"/>
        <v>0</v>
      </c>
      <c r="BF570" s="31">
        <f t="shared" si="336"/>
        <v>0</v>
      </c>
      <c r="BG570" s="29">
        <f t="shared" si="346"/>
        <v>0</v>
      </c>
      <c r="BH570" s="29">
        <f t="shared" si="346"/>
        <v>0</v>
      </c>
      <c r="BI570" s="29">
        <f t="shared" si="346"/>
        <v>0</v>
      </c>
      <c r="BJ570" s="29">
        <f t="shared" si="346"/>
        <v>0</v>
      </c>
    </row>
    <row r="571" spans="1:62">
      <c r="A571" s="25" t="s">
        <v>135</v>
      </c>
      <c r="B571" s="25" t="s">
        <v>86</v>
      </c>
      <c r="C571" s="25" t="s">
        <v>82</v>
      </c>
      <c r="D571" s="25" t="s">
        <v>140</v>
      </c>
      <c r="E571" s="25" t="s">
        <v>42</v>
      </c>
      <c r="F571" s="25" t="s">
        <v>43</v>
      </c>
      <c r="G571" s="25" t="s">
        <v>61</v>
      </c>
      <c r="H571" s="25" t="s">
        <v>61</v>
      </c>
      <c r="I571" s="103">
        <v>2022</v>
      </c>
      <c r="J571" s="101">
        <v>1</v>
      </c>
      <c r="K571" s="101">
        <v>0</v>
      </c>
      <c r="L571" s="29">
        <v>3018.63</v>
      </c>
      <c r="M571" s="29">
        <v>0</v>
      </c>
      <c r="N571" s="29">
        <v>0</v>
      </c>
      <c r="O571" s="29">
        <v>0</v>
      </c>
      <c r="P571" s="29">
        <v>0</v>
      </c>
      <c r="Q571" s="29">
        <v>0</v>
      </c>
      <c r="R571" s="29">
        <v>1039.5</v>
      </c>
      <c r="S571" s="29">
        <v>0</v>
      </c>
      <c r="T571" s="29">
        <v>0</v>
      </c>
      <c r="U571" s="29">
        <v>0</v>
      </c>
      <c r="V571" s="29">
        <v>0</v>
      </c>
      <c r="W571" s="29">
        <v>-729797.77999999991</v>
      </c>
      <c r="X571" s="29">
        <f t="shared" si="310"/>
        <v>-725739.64999999991</v>
      </c>
      <c r="Y571" s="29">
        <f t="shared" si="337"/>
        <v>0</v>
      </c>
      <c r="Z571" s="29">
        <f t="shared" si="345"/>
        <v>-725739.64999999991</v>
      </c>
      <c r="AA571" s="29">
        <f t="shared" si="345"/>
        <v>0</v>
      </c>
      <c r="AB571" s="29">
        <f t="shared" si="345"/>
        <v>0</v>
      </c>
      <c r="AC571" s="31">
        <f t="shared" si="311"/>
        <v>3018.63</v>
      </c>
      <c r="AD571" s="31">
        <f t="shared" si="312"/>
        <v>0</v>
      </c>
      <c r="AE571" s="31">
        <f t="shared" si="313"/>
        <v>0</v>
      </c>
      <c r="AF571" s="31">
        <f t="shared" si="314"/>
        <v>0</v>
      </c>
      <c r="AG571" s="31">
        <f t="shared" si="315"/>
        <v>0</v>
      </c>
      <c r="AH571" s="31">
        <f t="shared" si="316"/>
        <v>0</v>
      </c>
      <c r="AI571" s="31">
        <f t="shared" si="317"/>
        <v>1039.5</v>
      </c>
      <c r="AJ571" s="31">
        <f t="shared" si="318"/>
        <v>0</v>
      </c>
      <c r="AK571" s="31">
        <f t="shared" si="319"/>
        <v>0</v>
      </c>
      <c r="AL571" s="31">
        <f t="shared" si="320"/>
        <v>0</v>
      </c>
      <c r="AM571" s="31">
        <f t="shared" si="321"/>
        <v>0</v>
      </c>
      <c r="AN571" s="31">
        <f t="shared" si="322"/>
        <v>-729797.77999999991</v>
      </c>
      <c r="AO571" s="31">
        <f t="shared" si="323"/>
        <v>-725739.64999999991</v>
      </c>
      <c r="AP571" s="29">
        <f t="shared" si="347"/>
        <v>0</v>
      </c>
      <c r="AQ571" s="29">
        <f t="shared" si="347"/>
        <v>-725739.64999999991</v>
      </c>
      <c r="AR571" s="29">
        <f t="shared" si="347"/>
        <v>0</v>
      </c>
      <c r="AS571" s="29">
        <f t="shared" si="338"/>
        <v>0</v>
      </c>
      <c r="AT571" s="31">
        <f t="shared" si="324"/>
        <v>0</v>
      </c>
      <c r="AU571" s="31">
        <f t="shared" si="325"/>
        <v>0</v>
      </c>
      <c r="AV571" s="31">
        <f t="shared" si="326"/>
        <v>0</v>
      </c>
      <c r="AW571" s="31">
        <f t="shared" si="327"/>
        <v>0</v>
      </c>
      <c r="AX571" s="31">
        <f t="shared" si="328"/>
        <v>0</v>
      </c>
      <c r="AY571" s="31">
        <f t="shared" si="329"/>
        <v>0</v>
      </c>
      <c r="AZ571" s="31">
        <f t="shared" si="330"/>
        <v>0</v>
      </c>
      <c r="BA571" s="31">
        <f t="shared" si="331"/>
        <v>0</v>
      </c>
      <c r="BB571" s="31">
        <f t="shared" si="332"/>
        <v>0</v>
      </c>
      <c r="BC571" s="31">
        <f t="shared" si="333"/>
        <v>0</v>
      </c>
      <c r="BD571" s="31">
        <f t="shared" si="334"/>
        <v>0</v>
      </c>
      <c r="BE571" s="31">
        <f t="shared" si="335"/>
        <v>0</v>
      </c>
      <c r="BF571" s="31">
        <f t="shared" si="336"/>
        <v>0</v>
      </c>
      <c r="BG571" s="29">
        <f t="shared" si="346"/>
        <v>0</v>
      </c>
      <c r="BH571" s="29">
        <f t="shared" si="346"/>
        <v>0</v>
      </c>
      <c r="BI571" s="29">
        <f t="shared" si="346"/>
        <v>0</v>
      </c>
      <c r="BJ571" s="29">
        <f t="shared" si="346"/>
        <v>0</v>
      </c>
    </row>
    <row r="572" spans="1:62">
      <c r="A572" s="25" t="s">
        <v>135</v>
      </c>
      <c r="B572" s="25" t="s">
        <v>86</v>
      </c>
      <c r="C572" s="25" t="s">
        <v>82</v>
      </c>
      <c r="D572" s="25" t="s">
        <v>140</v>
      </c>
      <c r="E572" s="25" t="s">
        <v>44</v>
      </c>
      <c r="F572" s="25" t="s">
        <v>43</v>
      </c>
      <c r="G572" s="25" t="s">
        <v>54</v>
      </c>
      <c r="H572" s="25" t="s">
        <v>54</v>
      </c>
      <c r="I572" s="25">
        <v>2022</v>
      </c>
      <c r="J572" s="102">
        <v>0.77217999999999998</v>
      </c>
      <c r="K572" s="102">
        <v>0.22781999999999999</v>
      </c>
      <c r="L572" s="29">
        <v>0</v>
      </c>
      <c r="M572" s="29">
        <v>0</v>
      </c>
      <c r="N572" s="29">
        <v>0</v>
      </c>
      <c r="O572" s="29">
        <v>0</v>
      </c>
      <c r="P572" s="29">
        <v>0</v>
      </c>
      <c r="Q572" s="29">
        <v>0</v>
      </c>
      <c r="R572" s="29">
        <v>0</v>
      </c>
      <c r="S572" s="29">
        <v>0</v>
      </c>
      <c r="T572" s="29">
        <v>0</v>
      </c>
      <c r="U572" s="29">
        <v>0</v>
      </c>
      <c r="V572" s="29">
        <v>0</v>
      </c>
      <c r="W572" s="29">
        <v>700358.29</v>
      </c>
      <c r="X572" s="29">
        <f t="shared" si="310"/>
        <v>700358.29</v>
      </c>
      <c r="Y572" s="29">
        <f t="shared" si="337"/>
        <v>0</v>
      </c>
      <c r="Z572" s="29">
        <f t="shared" si="345"/>
        <v>700358.29</v>
      </c>
      <c r="AA572" s="29">
        <f t="shared" si="345"/>
        <v>0</v>
      </c>
      <c r="AB572" s="29">
        <f t="shared" si="345"/>
        <v>0</v>
      </c>
      <c r="AC572" s="31">
        <f t="shared" si="311"/>
        <v>0</v>
      </c>
      <c r="AD572" s="31">
        <f t="shared" si="312"/>
        <v>0</v>
      </c>
      <c r="AE572" s="31">
        <f t="shared" si="313"/>
        <v>0</v>
      </c>
      <c r="AF572" s="31">
        <f t="shared" si="314"/>
        <v>0</v>
      </c>
      <c r="AG572" s="31">
        <f t="shared" si="315"/>
        <v>0</v>
      </c>
      <c r="AH572" s="31">
        <f t="shared" si="316"/>
        <v>0</v>
      </c>
      <c r="AI572" s="31">
        <f t="shared" si="317"/>
        <v>0</v>
      </c>
      <c r="AJ572" s="31">
        <f t="shared" si="318"/>
        <v>0</v>
      </c>
      <c r="AK572" s="31">
        <f t="shared" si="319"/>
        <v>0</v>
      </c>
      <c r="AL572" s="31">
        <f t="shared" si="320"/>
        <v>0</v>
      </c>
      <c r="AM572" s="31">
        <f t="shared" si="321"/>
        <v>0</v>
      </c>
      <c r="AN572" s="31">
        <f t="shared" si="322"/>
        <v>540802.66437220003</v>
      </c>
      <c r="AO572" s="31">
        <f t="shared" si="323"/>
        <v>540802.66437220003</v>
      </c>
      <c r="AP572" s="29">
        <f t="shared" si="347"/>
        <v>0</v>
      </c>
      <c r="AQ572" s="29">
        <f t="shared" si="347"/>
        <v>540802.66437220003</v>
      </c>
      <c r="AR572" s="29">
        <f t="shared" si="347"/>
        <v>0</v>
      </c>
      <c r="AS572" s="29">
        <f t="shared" si="338"/>
        <v>0</v>
      </c>
      <c r="AT572" s="31">
        <f t="shared" si="324"/>
        <v>0</v>
      </c>
      <c r="AU572" s="31">
        <f t="shared" si="325"/>
        <v>0</v>
      </c>
      <c r="AV572" s="31">
        <f t="shared" si="326"/>
        <v>0</v>
      </c>
      <c r="AW572" s="31">
        <f t="shared" si="327"/>
        <v>0</v>
      </c>
      <c r="AX572" s="31">
        <f t="shared" si="328"/>
        <v>0</v>
      </c>
      <c r="AY572" s="31">
        <f t="shared" si="329"/>
        <v>0</v>
      </c>
      <c r="AZ572" s="31">
        <f t="shared" si="330"/>
        <v>0</v>
      </c>
      <c r="BA572" s="31">
        <f t="shared" si="331"/>
        <v>0</v>
      </c>
      <c r="BB572" s="31">
        <f t="shared" si="332"/>
        <v>0</v>
      </c>
      <c r="BC572" s="31">
        <f t="shared" si="333"/>
        <v>0</v>
      </c>
      <c r="BD572" s="31">
        <f t="shared" si="334"/>
        <v>0</v>
      </c>
      <c r="BE572" s="31">
        <f t="shared" si="335"/>
        <v>159555.62562780001</v>
      </c>
      <c r="BF572" s="31">
        <f t="shared" si="336"/>
        <v>159555.62562780001</v>
      </c>
      <c r="BG572" s="29">
        <f t="shared" si="346"/>
        <v>0</v>
      </c>
      <c r="BH572" s="29">
        <f t="shared" si="346"/>
        <v>159555.62562780001</v>
      </c>
      <c r="BI572" s="29">
        <f t="shared" si="346"/>
        <v>0</v>
      </c>
      <c r="BJ572" s="29">
        <f t="shared" si="346"/>
        <v>0</v>
      </c>
    </row>
    <row r="573" spans="1:62">
      <c r="A573" s="25" t="s">
        <v>135</v>
      </c>
      <c r="B573" s="25" t="s">
        <v>91</v>
      </c>
      <c r="C573" s="25" t="s">
        <v>91</v>
      </c>
      <c r="D573" s="25" t="s">
        <v>164</v>
      </c>
      <c r="E573" s="25" t="s">
        <v>42</v>
      </c>
      <c r="F573" s="25" t="s">
        <v>46</v>
      </c>
      <c r="G573" s="25" t="s">
        <v>55</v>
      </c>
      <c r="H573" s="25" t="s">
        <v>55</v>
      </c>
      <c r="I573" s="25">
        <v>2022</v>
      </c>
      <c r="J573" s="102">
        <v>0.65539999999999998</v>
      </c>
      <c r="K573" s="102">
        <v>0</v>
      </c>
      <c r="L573" s="29">
        <v>23727.14</v>
      </c>
      <c r="M573" s="29">
        <v>0</v>
      </c>
      <c r="N573" s="29">
        <v>83253.19</v>
      </c>
      <c r="O573" s="29">
        <v>107527.16999999998</v>
      </c>
      <c r="P573" s="29">
        <v>2836.77</v>
      </c>
      <c r="Q573" s="29">
        <v>-227729.01</v>
      </c>
      <c r="R573" s="29">
        <v>0</v>
      </c>
      <c r="S573" s="29">
        <v>3099.46</v>
      </c>
      <c r="T573" s="29">
        <v>7081.45</v>
      </c>
      <c r="U573" s="29">
        <v>546795.36</v>
      </c>
      <c r="V573" s="29">
        <v>55854.87</v>
      </c>
      <c r="W573" s="29">
        <v>2689783.61</v>
      </c>
      <c r="X573" s="29">
        <f t="shared" si="310"/>
        <v>3292230.01</v>
      </c>
      <c r="Y573" s="29">
        <f t="shared" si="337"/>
        <v>0</v>
      </c>
      <c r="Z573" s="29">
        <f t="shared" si="345"/>
        <v>3292230.01</v>
      </c>
      <c r="AA573" s="29">
        <f t="shared" si="345"/>
        <v>0</v>
      </c>
      <c r="AB573" s="29">
        <f t="shared" si="345"/>
        <v>0</v>
      </c>
      <c r="AC573" s="31">
        <f t="shared" si="311"/>
        <v>15550.767555999999</v>
      </c>
      <c r="AD573" s="31">
        <f t="shared" si="312"/>
        <v>0</v>
      </c>
      <c r="AE573" s="31">
        <f t="shared" si="313"/>
        <v>54564.140725999998</v>
      </c>
      <c r="AF573" s="31">
        <f t="shared" si="314"/>
        <v>70473.307217999987</v>
      </c>
      <c r="AG573" s="31">
        <f t="shared" si="315"/>
        <v>1859.2190579999999</v>
      </c>
      <c r="AH573" s="31">
        <f t="shared" si="316"/>
        <v>-149253.593154</v>
      </c>
      <c r="AI573" s="31">
        <f t="shared" si="317"/>
        <v>0</v>
      </c>
      <c r="AJ573" s="31">
        <f t="shared" si="318"/>
        <v>2031.386084</v>
      </c>
      <c r="AK573" s="31">
        <f t="shared" si="319"/>
        <v>4641.1823299999996</v>
      </c>
      <c r="AL573" s="31">
        <f t="shared" si="320"/>
        <v>358369.67894399998</v>
      </c>
      <c r="AM573" s="31">
        <f t="shared" si="321"/>
        <v>36607.281798000004</v>
      </c>
      <c r="AN573" s="31">
        <f t="shared" si="322"/>
        <v>1762884.1779939998</v>
      </c>
      <c r="AO573" s="31">
        <f t="shared" si="323"/>
        <v>2157727.5485539995</v>
      </c>
      <c r="AP573" s="29">
        <f t="shared" si="347"/>
        <v>0</v>
      </c>
      <c r="AQ573" s="29">
        <f t="shared" si="347"/>
        <v>2157727.5485539995</v>
      </c>
      <c r="AR573" s="29">
        <f t="shared" si="347"/>
        <v>0</v>
      </c>
      <c r="AS573" s="29">
        <f t="shared" si="338"/>
        <v>0</v>
      </c>
      <c r="AT573" s="31">
        <f t="shared" si="324"/>
        <v>0</v>
      </c>
      <c r="AU573" s="31">
        <f t="shared" si="325"/>
        <v>0</v>
      </c>
      <c r="AV573" s="31">
        <f t="shared" si="326"/>
        <v>0</v>
      </c>
      <c r="AW573" s="31">
        <f t="shared" si="327"/>
        <v>0</v>
      </c>
      <c r="AX573" s="31">
        <f t="shared" si="328"/>
        <v>0</v>
      </c>
      <c r="AY573" s="31">
        <f t="shared" si="329"/>
        <v>0</v>
      </c>
      <c r="AZ573" s="31">
        <f t="shared" si="330"/>
        <v>0</v>
      </c>
      <c r="BA573" s="31">
        <f t="shared" si="331"/>
        <v>0</v>
      </c>
      <c r="BB573" s="31">
        <f t="shared" si="332"/>
        <v>0</v>
      </c>
      <c r="BC573" s="31">
        <f t="shared" si="333"/>
        <v>0</v>
      </c>
      <c r="BD573" s="31">
        <f t="shared" si="334"/>
        <v>0</v>
      </c>
      <c r="BE573" s="31">
        <f t="shared" si="335"/>
        <v>0</v>
      </c>
      <c r="BF573" s="31">
        <f t="shared" si="336"/>
        <v>0</v>
      </c>
      <c r="BG573" s="29">
        <f t="shared" si="346"/>
        <v>0</v>
      </c>
      <c r="BH573" s="29">
        <f t="shared" si="346"/>
        <v>0</v>
      </c>
      <c r="BI573" s="29">
        <f t="shared" si="346"/>
        <v>0</v>
      </c>
      <c r="BJ573" s="29">
        <f t="shared" si="346"/>
        <v>0</v>
      </c>
    </row>
    <row r="574" spans="1:62">
      <c r="A574" s="25" t="s">
        <v>80</v>
      </c>
      <c r="B574" s="25" t="s">
        <v>81</v>
      </c>
      <c r="C574" s="25" t="s">
        <v>82</v>
      </c>
      <c r="D574" s="25" t="s">
        <v>83</v>
      </c>
      <c r="E574" s="25" t="s">
        <v>44</v>
      </c>
      <c r="F574" s="25" t="s">
        <v>45</v>
      </c>
      <c r="G574" s="25" t="s">
        <v>54</v>
      </c>
      <c r="H574" s="25" t="s">
        <v>54</v>
      </c>
      <c r="I574" s="25">
        <v>2022</v>
      </c>
      <c r="J574" s="102">
        <v>0.47784834680000005</v>
      </c>
      <c r="K574" s="102">
        <v>0.15089759249999998</v>
      </c>
      <c r="L574" s="29">
        <v>154.93</v>
      </c>
      <c r="M574" s="29">
        <v>376.8</v>
      </c>
      <c r="N574" s="29">
        <v>-1918.81</v>
      </c>
      <c r="O574" s="29">
        <v>122.24</v>
      </c>
      <c r="P574" s="29">
        <v>148.94999999999999</v>
      </c>
      <c r="Q574" s="29">
        <v>0</v>
      </c>
      <c r="R574" s="29">
        <v>0</v>
      </c>
      <c r="S574" s="29">
        <v>0</v>
      </c>
      <c r="T574" s="29">
        <v>0</v>
      </c>
      <c r="U574" s="29">
        <v>0</v>
      </c>
      <c r="V574" s="29">
        <v>0</v>
      </c>
      <c r="W574" s="29">
        <v>0</v>
      </c>
      <c r="X574" s="29">
        <f t="shared" si="310"/>
        <v>-1115.8899999999999</v>
      </c>
      <c r="Y574" s="29">
        <f t="shared" si="337"/>
        <v>0</v>
      </c>
      <c r="Z574" s="29">
        <f t="shared" si="345"/>
        <v>-1115.8899999999999</v>
      </c>
      <c r="AA574" s="29">
        <f t="shared" si="345"/>
        <v>0</v>
      </c>
      <c r="AB574" s="29">
        <f t="shared" si="345"/>
        <v>0</v>
      </c>
      <c r="AC574" s="31">
        <f t="shared" si="311"/>
        <v>74.03304436972401</v>
      </c>
      <c r="AD574" s="31">
        <f t="shared" si="312"/>
        <v>180.05325707424004</v>
      </c>
      <c r="AE574" s="31">
        <f t="shared" si="313"/>
        <v>-916.90018632330805</v>
      </c>
      <c r="AF574" s="31">
        <f t="shared" si="314"/>
        <v>58.412181912832004</v>
      </c>
      <c r="AG574" s="31">
        <f t="shared" si="315"/>
        <v>71.175511255860002</v>
      </c>
      <c r="AH574" s="31">
        <f t="shared" si="316"/>
        <v>0</v>
      </c>
      <c r="AI574" s="31">
        <f t="shared" si="317"/>
        <v>0</v>
      </c>
      <c r="AJ574" s="31">
        <f t="shared" si="318"/>
        <v>0</v>
      </c>
      <c r="AK574" s="31">
        <f t="shared" si="319"/>
        <v>0</v>
      </c>
      <c r="AL574" s="31">
        <f t="shared" si="320"/>
        <v>0</v>
      </c>
      <c r="AM574" s="31">
        <f t="shared" si="321"/>
        <v>0</v>
      </c>
      <c r="AN574" s="31">
        <f t="shared" si="322"/>
        <v>0</v>
      </c>
      <c r="AO574" s="31">
        <f t="shared" si="323"/>
        <v>-533.22619171065196</v>
      </c>
      <c r="AP574" s="29">
        <f t="shared" si="347"/>
        <v>0</v>
      </c>
      <c r="AQ574" s="29">
        <f t="shared" si="347"/>
        <v>-533.22619171065196</v>
      </c>
      <c r="AR574" s="29">
        <f t="shared" si="347"/>
        <v>0</v>
      </c>
      <c r="AS574" s="29">
        <f t="shared" si="338"/>
        <v>0</v>
      </c>
      <c r="AT574" s="31">
        <f t="shared" si="324"/>
        <v>23.378564006024998</v>
      </c>
      <c r="AU574" s="31">
        <f t="shared" si="325"/>
        <v>56.858212853999994</v>
      </c>
      <c r="AV574" s="31">
        <f t="shared" si="326"/>
        <v>-289.54380946492495</v>
      </c>
      <c r="AW574" s="31">
        <f t="shared" si="327"/>
        <v>18.445721707199997</v>
      </c>
      <c r="AX574" s="31">
        <f t="shared" si="328"/>
        <v>22.476196402874997</v>
      </c>
      <c r="AY574" s="31">
        <f t="shared" si="329"/>
        <v>0</v>
      </c>
      <c r="AZ574" s="31">
        <f t="shared" si="330"/>
        <v>0</v>
      </c>
      <c r="BA574" s="31">
        <f t="shared" si="331"/>
        <v>0</v>
      </c>
      <c r="BB574" s="31">
        <f t="shared" si="332"/>
        <v>0</v>
      </c>
      <c r="BC574" s="31">
        <f t="shared" si="333"/>
        <v>0</v>
      </c>
      <c r="BD574" s="31">
        <f t="shared" si="334"/>
        <v>0</v>
      </c>
      <c r="BE574" s="31">
        <f t="shared" si="335"/>
        <v>0</v>
      </c>
      <c r="BF574" s="31">
        <f t="shared" si="336"/>
        <v>-168.38511449482499</v>
      </c>
      <c r="BG574" s="29">
        <f t="shared" si="346"/>
        <v>0</v>
      </c>
      <c r="BH574" s="29">
        <f t="shared" si="346"/>
        <v>-168.38511449482499</v>
      </c>
      <c r="BI574" s="29">
        <f t="shared" si="346"/>
        <v>0</v>
      </c>
      <c r="BJ574" s="29">
        <f t="shared" si="346"/>
        <v>0</v>
      </c>
    </row>
    <row r="575" spans="1:62">
      <c r="A575" s="25" t="s">
        <v>80</v>
      </c>
      <c r="B575" s="25" t="s">
        <v>81</v>
      </c>
      <c r="C575" s="25" t="s">
        <v>82</v>
      </c>
      <c r="D575" s="25" t="s">
        <v>83</v>
      </c>
      <c r="E575" s="25" t="s">
        <v>42</v>
      </c>
      <c r="F575" s="25" t="s">
        <v>43</v>
      </c>
      <c r="G575" s="25" t="s">
        <v>54</v>
      </c>
      <c r="H575" s="25" t="s">
        <v>54</v>
      </c>
      <c r="I575" s="25">
        <v>2022</v>
      </c>
      <c r="J575" s="102">
        <v>1</v>
      </c>
      <c r="K575" s="102">
        <v>0</v>
      </c>
      <c r="L575" s="29">
        <v>8132.15</v>
      </c>
      <c r="M575" s="29">
        <v>2976.93</v>
      </c>
      <c r="N575" s="29">
        <v>10612.8</v>
      </c>
      <c r="O575" s="29">
        <v>3757.26</v>
      </c>
      <c r="P575" s="29">
        <v>1074.48</v>
      </c>
      <c r="Q575" s="29">
        <v>1251.6199999999999</v>
      </c>
      <c r="R575" s="29">
        <v>760.62</v>
      </c>
      <c r="S575" s="29">
        <v>2155.81</v>
      </c>
      <c r="T575" s="29">
        <v>4859.26</v>
      </c>
      <c r="U575" s="29">
        <v>3361.02</v>
      </c>
      <c r="V575" s="29">
        <v>19770.93</v>
      </c>
      <c r="W575" s="29">
        <v>6337.08</v>
      </c>
      <c r="X575" s="29">
        <f t="shared" si="310"/>
        <v>65049.96</v>
      </c>
      <c r="Y575" s="29">
        <f t="shared" si="337"/>
        <v>0</v>
      </c>
      <c r="Z575" s="29">
        <f t="shared" si="345"/>
        <v>65049.96</v>
      </c>
      <c r="AA575" s="29">
        <f t="shared" si="345"/>
        <v>0</v>
      </c>
      <c r="AB575" s="29">
        <f t="shared" si="345"/>
        <v>0</v>
      </c>
      <c r="AC575" s="31">
        <f t="shared" si="311"/>
        <v>8132.15</v>
      </c>
      <c r="AD575" s="31">
        <f t="shared" si="312"/>
        <v>2976.93</v>
      </c>
      <c r="AE575" s="31">
        <f t="shared" si="313"/>
        <v>10612.8</v>
      </c>
      <c r="AF575" s="31">
        <f t="shared" si="314"/>
        <v>3757.26</v>
      </c>
      <c r="AG575" s="31">
        <f t="shared" si="315"/>
        <v>1074.48</v>
      </c>
      <c r="AH575" s="31">
        <f t="shared" si="316"/>
        <v>1251.6199999999999</v>
      </c>
      <c r="AI575" s="31">
        <f t="shared" si="317"/>
        <v>760.62</v>
      </c>
      <c r="AJ575" s="31">
        <f t="shared" si="318"/>
        <v>2155.81</v>
      </c>
      <c r="AK575" s="31">
        <f t="shared" si="319"/>
        <v>4859.26</v>
      </c>
      <c r="AL575" s="31">
        <f t="shared" si="320"/>
        <v>3361.02</v>
      </c>
      <c r="AM575" s="31">
        <f t="shared" si="321"/>
        <v>19770.93</v>
      </c>
      <c r="AN575" s="31">
        <f t="shared" si="322"/>
        <v>6337.08</v>
      </c>
      <c r="AO575" s="31">
        <f t="shared" si="323"/>
        <v>65049.96</v>
      </c>
      <c r="AP575" s="29">
        <f t="shared" si="347"/>
        <v>0</v>
      </c>
      <c r="AQ575" s="29">
        <f t="shared" si="347"/>
        <v>65049.96</v>
      </c>
      <c r="AR575" s="29">
        <f t="shared" si="347"/>
        <v>0</v>
      </c>
      <c r="AS575" s="29">
        <f t="shared" si="338"/>
        <v>0</v>
      </c>
      <c r="AT575" s="31">
        <f t="shared" si="324"/>
        <v>0</v>
      </c>
      <c r="AU575" s="31">
        <f t="shared" si="325"/>
        <v>0</v>
      </c>
      <c r="AV575" s="31">
        <f t="shared" si="326"/>
        <v>0</v>
      </c>
      <c r="AW575" s="31">
        <f t="shared" si="327"/>
        <v>0</v>
      </c>
      <c r="AX575" s="31">
        <f t="shared" si="328"/>
        <v>0</v>
      </c>
      <c r="AY575" s="31">
        <f t="shared" si="329"/>
        <v>0</v>
      </c>
      <c r="AZ575" s="31">
        <f t="shared" si="330"/>
        <v>0</v>
      </c>
      <c r="BA575" s="31">
        <f t="shared" si="331"/>
        <v>0</v>
      </c>
      <c r="BB575" s="31">
        <f t="shared" si="332"/>
        <v>0</v>
      </c>
      <c r="BC575" s="31">
        <f t="shared" si="333"/>
        <v>0</v>
      </c>
      <c r="BD575" s="31">
        <f t="shared" si="334"/>
        <v>0</v>
      </c>
      <c r="BE575" s="31">
        <f t="shared" si="335"/>
        <v>0</v>
      </c>
      <c r="BF575" s="31">
        <f t="shared" si="336"/>
        <v>0</v>
      </c>
      <c r="BG575" s="29">
        <f t="shared" si="346"/>
        <v>0</v>
      </c>
      <c r="BH575" s="29">
        <f t="shared" si="346"/>
        <v>0</v>
      </c>
      <c r="BI575" s="29">
        <f t="shared" si="346"/>
        <v>0</v>
      </c>
      <c r="BJ575" s="29">
        <f t="shared" si="346"/>
        <v>0</v>
      </c>
    </row>
    <row r="576" spans="1:62">
      <c r="A576" s="25" t="s">
        <v>80</v>
      </c>
      <c r="B576" s="25" t="s">
        <v>81</v>
      </c>
      <c r="C576" s="25" t="s">
        <v>82</v>
      </c>
      <c r="D576" s="25" t="s">
        <v>83</v>
      </c>
      <c r="E576" s="25" t="s">
        <v>42</v>
      </c>
      <c r="F576" s="25" t="s">
        <v>49</v>
      </c>
      <c r="G576" s="25" t="s">
        <v>54</v>
      </c>
      <c r="H576" s="25" t="s">
        <v>54</v>
      </c>
      <c r="I576" s="25">
        <v>2022</v>
      </c>
      <c r="J576" s="102">
        <v>0</v>
      </c>
      <c r="K576" s="102">
        <v>0</v>
      </c>
      <c r="L576" s="29">
        <v>1589.05</v>
      </c>
      <c r="M576" s="29">
        <v>4143.84</v>
      </c>
      <c r="N576" s="29">
        <v>39081.300000000003</v>
      </c>
      <c r="O576" s="29">
        <v>4762.1000000000004</v>
      </c>
      <c r="P576" s="29">
        <v>4410.8500000000004</v>
      </c>
      <c r="Q576" s="29">
        <v>4463.83</v>
      </c>
      <c r="R576" s="29">
        <v>3183.05</v>
      </c>
      <c r="S576" s="29">
        <v>23062.190000000002</v>
      </c>
      <c r="T576" s="29">
        <v>8841.0099999999984</v>
      </c>
      <c r="U576" s="29">
        <v>2136.5300000000002</v>
      </c>
      <c r="V576" s="29">
        <v>13760.14</v>
      </c>
      <c r="W576" s="29">
        <v>888.48</v>
      </c>
      <c r="X576" s="29">
        <f t="shared" si="310"/>
        <v>110322.37</v>
      </c>
      <c r="Y576" s="29">
        <f t="shared" si="337"/>
        <v>0</v>
      </c>
      <c r="Z576" s="29">
        <f t="shared" si="345"/>
        <v>110322.37</v>
      </c>
      <c r="AA576" s="29">
        <f t="shared" si="345"/>
        <v>0</v>
      </c>
      <c r="AB576" s="29">
        <f t="shared" si="345"/>
        <v>0</v>
      </c>
      <c r="AC576" s="31">
        <f t="shared" si="311"/>
        <v>0</v>
      </c>
      <c r="AD576" s="31">
        <f t="shared" si="312"/>
        <v>0</v>
      </c>
      <c r="AE576" s="31">
        <f t="shared" si="313"/>
        <v>0</v>
      </c>
      <c r="AF576" s="31">
        <f t="shared" si="314"/>
        <v>0</v>
      </c>
      <c r="AG576" s="31">
        <f t="shared" si="315"/>
        <v>0</v>
      </c>
      <c r="AH576" s="31">
        <f t="shared" si="316"/>
        <v>0</v>
      </c>
      <c r="AI576" s="31">
        <f t="shared" si="317"/>
        <v>0</v>
      </c>
      <c r="AJ576" s="31">
        <f t="shared" si="318"/>
        <v>0</v>
      </c>
      <c r="AK576" s="31">
        <f t="shared" si="319"/>
        <v>0</v>
      </c>
      <c r="AL576" s="31">
        <f t="shared" si="320"/>
        <v>0</v>
      </c>
      <c r="AM576" s="31">
        <f t="shared" si="321"/>
        <v>0</v>
      </c>
      <c r="AN576" s="31">
        <f t="shared" si="322"/>
        <v>0</v>
      </c>
      <c r="AO576" s="31">
        <f t="shared" si="323"/>
        <v>0</v>
      </c>
      <c r="AP576" s="29">
        <f t="shared" si="347"/>
        <v>0</v>
      </c>
      <c r="AQ576" s="29">
        <f t="shared" si="347"/>
        <v>0</v>
      </c>
      <c r="AR576" s="29">
        <f t="shared" si="347"/>
        <v>0</v>
      </c>
      <c r="AS576" s="29">
        <f t="shared" si="338"/>
        <v>0</v>
      </c>
      <c r="AT576" s="31">
        <f t="shared" si="324"/>
        <v>0</v>
      </c>
      <c r="AU576" s="31">
        <f t="shared" si="325"/>
        <v>0</v>
      </c>
      <c r="AV576" s="31">
        <f t="shared" si="326"/>
        <v>0</v>
      </c>
      <c r="AW576" s="31">
        <f t="shared" si="327"/>
        <v>0</v>
      </c>
      <c r="AX576" s="31">
        <f t="shared" si="328"/>
        <v>0</v>
      </c>
      <c r="AY576" s="31">
        <f t="shared" si="329"/>
        <v>0</v>
      </c>
      <c r="AZ576" s="31">
        <f t="shared" si="330"/>
        <v>0</v>
      </c>
      <c r="BA576" s="31">
        <f t="shared" si="331"/>
        <v>0</v>
      </c>
      <c r="BB576" s="31">
        <f t="shared" si="332"/>
        <v>0</v>
      </c>
      <c r="BC576" s="31">
        <f t="shared" si="333"/>
        <v>0</v>
      </c>
      <c r="BD576" s="31">
        <f t="shared" si="334"/>
        <v>0</v>
      </c>
      <c r="BE576" s="31">
        <f t="shared" si="335"/>
        <v>0</v>
      </c>
      <c r="BF576" s="31">
        <f t="shared" si="336"/>
        <v>0</v>
      </c>
      <c r="BG576" s="29">
        <f t="shared" si="346"/>
        <v>0</v>
      </c>
      <c r="BH576" s="29">
        <f t="shared" si="346"/>
        <v>0</v>
      </c>
      <c r="BI576" s="29">
        <f t="shared" si="346"/>
        <v>0</v>
      </c>
      <c r="BJ576" s="29">
        <f t="shared" si="346"/>
        <v>0</v>
      </c>
    </row>
    <row r="577" spans="1:62">
      <c r="A577" s="25" t="s">
        <v>80</v>
      </c>
      <c r="B577" s="25" t="s">
        <v>81</v>
      </c>
      <c r="C577" s="25" t="s">
        <v>82</v>
      </c>
      <c r="D577" s="25" t="s">
        <v>83</v>
      </c>
      <c r="E577" s="25" t="s">
        <v>42</v>
      </c>
      <c r="F577" s="25" t="s">
        <v>46</v>
      </c>
      <c r="G577" s="25" t="s">
        <v>348</v>
      </c>
      <c r="H577" s="25" t="s">
        <v>60</v>
      </c>
      <c r="I577" s="25">
        <v>2022</v>
      </c>
      <c r="J577" s="102">
        <v>0.68266000000000004</v>
      </c>
      <c r="K577" s="102">
        <v>0</v>
      </c>
      <c r="L577" s="29">
        <v>0</v>
      </c>
      <c r="M577" s="29">
        <v>0</v>
      </c>
      <c r="N577" s="29">
        <v>0</v>
      </c>
      <c r="O577" s="29">
        <v>0</v>
      </c>
      <c r="P577" s="29">
        <v>0</v>
      </c>
      <c r="Q577" s="29">
        <v>450663.83</v>
      </c>
      <c r="R577" s="29">
        <v>0</v>
      </c>
      <c r="S577" s="29">
        <v>0</v>
      </c>
      <c r="T577" s="29">
        <v>0</v>
      </c>
      <c r="U577" s="29">
        <v>0</v>
      </c>
      <c r="V577" s="29">
        <v>0</v>
      </c>
      <c r="W577" s="29">
        <v>0</v>
      </c>
      <c r="X577" s="29">
        <f t="shared" si="310"/>
        <v>450663.83</v>
      </c>
      <c r="Y577" s="29">
        <f t="shared" si="337"/>
        <v>0</v>
      </c>
      <c r="Z577" s="29">
        <f t="shared" si="345"/>
        <v>450663.83</v>
      </c>
      <c r="AA577" s="29">
        <f t="shared" si="345"/>
        <v>0</v>
      </c>
      <c r="AB577" s="29">
        <f t="shared" si="345"/>
        <v>0</v>
      </c>
      <c r="AC577" s="31">
        <f t="shared" si="311"/>
        <v>0</v>
      </c>
      <c r="AD577" s="31">
        <f t="shared" si="312"/>
        <v>0</v>
      </c>
      <c r="AE577" s="31">
        <f t="shared" si="313"/>
        <v>0</v>
      </c>
      <c r="AF577" s="31">
        <f t="shared" si="314"/>
        <v>0</v>
      </c>
      <c r="AG577" s="31">
        <f t="shared" si="315"/>
        <v>0</v>
      </c>
      <c r="AH577" s="31">
        <f t="shared" si="316"/>
        <v>307650.17018780002</v>
      </c>
      <c r="AI577" s="31">
        <f t="shared" si="317"/>
        <v>0</v>
      </c>
      <c r="AJ577" s="31">
        <f t="shared" si="318"/>
        <v>0</v>
      </c>
      <c r="AK577" s="31">
        <f t="shared" si="319"/>
        <v>0</v>
      </c>
      <c r="AL577" s="31">
        <f t="shared" si="320"/>
        <v>0</v>
      </c>
      <c r="AM577" s="31">
        <f t="shared" si="321"/>
        <v>0</v>
      </c>
      <c r="AN577" s="31">
        <f t="shared" si="322"/>
        <v>0</v>
      </c>
      <c r="AO577" s="31">
        <f t="shared" si="323"/>
        <v>307650.17018780002</v>
      </c>
      <c r="AP577" s="29">
        <f t="shared" si="347"/>
        <v>0</v>
      </c>
      <c r="AQ577" s="29">
        <f t="shared" si="347"/>
        <v>307650.17018780002</v>
      </c>
      <c r="AR577" s="29">
        <f t="shared" si="347"/>
        <v>0</v>
      </c>
      <c r="AS577" s="29">
        <f t="shared" si="338"/>
        <v>0</v>
      </c>
      <c r="AT577" s="31">
        <f t="shared" si="324"/>
        <v>0</v>
      </c>
      <c r="AU577" s="31">
        <f t="shared" si="325"/>
        <v>0</v>
      </c>
      <c r="AV577" s="31">
        <f t="shared" si="326"/>
        <v>0</v>
      </c>
      <c r="AW577" s="31">
        <f t="shared" si="327"/>
        <v>0</v>
      </c>
      <c r="AX577" s="31">
        <f t="shared" si="328"/>
        <v>0</v>
      </c>
      <c r="AY577" s="31">
        <f t="shared" si="329"/>
        <v>0</v>
      </c>
      <c r="AZ577" s="31">
        <f t="shared" si="330"/>
        <v>0</v>
      </c>
      <c r="BA577" s="31">
        <f t="shared" si="331"/>
        <v>0</v>
      </c>
      <c r="BB577" s="31">
        <f t="shared" si="332"/>
        <v>0</v>
      </c>
      <c r="BC577" s="31">
        <f t="shared" si="333"/>
        <v>0</v>
      </c>
      <c r="BD577" s="31">
        <f t="shared" si="334"/>
        <v>0</v>
      </c>
      <c r="BE577" s="31">
        <f t="shared" si="335"/>
        <v>0</v>
      </c>
      <c r="BF577" s="31">
        <f t="shared" si="336"/>
        <v>0</v>
      </c>
      <c r="BG577" s="29">
        <f t="shared" si="346"/>
        <v>0</v>
      </c>
      <c r="BH577" s="29">
        <f t="shared" si="346"/>
        <v>0</v>
      </c>
      <c r="BI577" s="29">
        <f t="shared" si="346"/>
        <v>0</v>
      </c>
      <c r="BJ577" s="29">
        <f t="shared" si="346"/>
        <v>0</v>
      </c>
    </row>
    <row r="578" spans="1:62">
      <c r="A578" s="25" t="s">
        <v>80</v>
      </c>
      <c r="B578" s="25" t="s">
        <v>81</v>
      </c>
      <c r="C578" s="25" t="s">
        <v>82</v>
      </c>
      <c r="D578" s="25" t="s">
        <v>83</v>
      </c>
      <c r="E578" s="25" t="s">
        <v>42</v>
      </c>
      <c r="F578" s="25" t="s">
        <v>46</v>
      </c>
      <c r="G578" s="25" t="s">
        <v>55</v>
      </c>
      <c r="H578" s="25" t="s">
        <v>55</v>
      </c>
      <c r="I578" s="25">
        <v>2022</v>
      </c>
      <c r="J578" s="102">
        <v>0.65539999999999998</v>
      </c>
      <c r="K578" s="102">
        <v>0</v>
      </c>
      <c r="L578" s="29">
        <v>3968.2899999999527</v>
      </c>
      <c r="M578" s="29">
        <v>141709.78999999998</v>
      </c>
      <c r="N578" s="29">
        <v>23551.3</v>
      </c>
      <c r="O578" s="29">
        <v>282926.61000000004</v>
      </c>
      <c r="P578" s="29">
        <v>8698.2899999999991</v>
      </c>
      <c r="Q578" s="29">
        <v>657267.18000000005</v>
      </c>
      <c r="R578" s="29">
        <v>1372336.71</v>
      </c>
      <c r="S578" s="29">
        <v>618507.03</v>
      </c>
      <c r="T578" s="29">
        <v>349381.58</v>
      </c>
      <c r="U578" s="29">
        <v>441843.64</v>
      </c>
      <c r="V578" s="29">
        <v>7179.47</v>
      </c>
      <c r="W578" s="29">
        <v>8503.82</v>
      </c>
      <c r="X578" s="29">
        <f t="shared" si="310"/>
        <v>3915873.7100000004</v>
      </c>
      <c r="Y578" s="29">
        <f t="shared" si="337"/>
        <v>0</v>
      </c>
      <c r="Z578" s="29">
        <f t="shared" si="345"/>
        <v>3915873.7100000004</v>
      </c>
      <c r="AA578" s="29">
        <f t="shared" si="345"/>
        <v>0</v>
      </c>
      <c r="AB578" s="29">
        <f t="shared" si="345"/>
        <v>0</v>
      </c>
      <c r="AC578" s="31">
        <f t="shared" si="311"/>
        <v>2600.8172659999691</v>
      </c>
      <c r="AD578" s="31">
        <f t="shared" si="312"/>
        <v>92876.596365999983</v>
      </c>
      <c r="AE578" s="31">
        <f t="shared" si="313"/>
        <v>15435.522019999999</v>
      </c>
      <c r="AF578" s="31">
        <f t="shared" si="314"/>
        <v>185430.10019400003</v>
      </c>
      <c r="AG578" s="31">
        <f t="shared" si="315"/>
        <v>5700.8592659999995</v>
      </c>
      <c r="AH578" s="31">
        <f t="shared" si="316"/>
        <v>430772.90977200004</v>
      </c>
      <c r="AI578" s="31">
        <f t="shared" si="317"/>
        <v>899429.47973399993</v>
      </c>
      <c r="AJ578" s="31">
        <f t="shared" si="318"/>
        <v>405369.50746200001</v>
      </c>
      <c r="AK578" s="31">
        <f t="shared" si="319"/>
        <v>228984.68753200001</v>
      </c>
      <c r="AL578" s="31">
        <f t="shared" si="320"/>
        <v>289584.32165599999</v>
      </c>
      <c r="AM578" s="31">
        <f t="shared" si="321"/>
        <v>4705.4246380000004</v>
      </c>
      <c r="AN578" s="31">
        <f t="shared" si="322"/>
        <v>5573.403628</v>
      </c>
      <c r="AO578" s="31">
        <f t="shared" si="323"/>
        <v>2566463.6295340001</v>
      </c>
      <c r="AP578" s="29">
        <f t="shared" si="347"/>
        <v>0</v>
      </c>
      <c r="AQ578" s="29">
        <f t="shared" si="347"/>
        <v>2566463.6295340001</v>
      </c>
      <c r="AR578" s="29">
        <f t="shared" si="347"/>
        <v>0</v>
      </c>
      <c r="AS578" s="29">
        <f t="shared" si="338"/>
        <v>0</v>
      </c>
      <c r="AT578" s="31">
        <f t="shared" si="324"/>
        <v>0</v>
      </c>
      <c r="AU578" s="31">
        <f t="shared" si="325"/>
        <v>0</v>
      </c>
      <c r="AV578" s="31">
        <f t="shared" si="326"/>
        <v>0</v>
      </c>
      <c r="AW578" s="31">
        <f t="shared" si="327"/>
        <v>0</v>
      </c>
      <c r="AX578" s="31">
        <f t="shared" si="328"/>
        <v>0</v>
      </c>
      <c r="AY578" s="31">
        <f t="shared" si="329"/>
        <v>0</v>
      </c>
      <c r="AZ578" s="31">
        <f t="shared" si="330"/>
        <v>0</v>
      </c>
      <c r="BA578" s="31">
        <f t="shared" si="331"/>
        <v>0</v>
      </c>
      <c r="BB578" s="31">
        <f t="shared" si="332"/>
        <v>0</v>
      </c>
      <c r="BC578" s="31">
        <f t="shared" si="333"/>
        <v>0</v>
      </c>
      <c r="BD578" s="31">
        <f t="shared" si="334"/>
        <v>0</v>
      </c>
      <c r="BE578" s="31">
        <f t="shared" si="335"/>
        <v>0</v>
      </c>
      <c r="BF578" s="31">
        <f t="shared" si="336"/>
        <v>0</v>
      </c>
      <c r="BG578" s="29">
        <f t="shared" si="346"/>
        <v>0</v>
      </c>
      <c r="BH578" s="29">
        <f t="shared" si="346"/>
        <v>0</v>
      </c>
      <c r="BI578" s="29">
        <f t="shared" si="346"/>
        <v>0</v>
      </c>
      <c r="BJ578" s="29">
        <f t="shared" si="346"/>
        <v>0</v>
      </c>
    </row>
    <row r="579" spans="1:62">
      <c r="A579" s="25" t="s">
        <v>80</v>
      </c>
      <c r="B579" s="25" t="s">
        <v>81</v>
      </c>
      <c r="C579" s="25" t="s">
        <v>82</v>
      </c>
      <c r="D579" s="25" t="s">
        <v>83</v>
      </c>
      <c r="E579" s="25" t="s">
        <v>42</v>
      </c>
      <c r="F579" s="25" t="s">
        <v>49</v>
      </c>
      <c r="G579" s="25" t="s">
        <v>61</v>
      </c>
      <c r="H579" s="25" t="s">
        <v>61</v>
      </c>
      <c r="I579" s="25">
        <v>2022</v>
      </c>
      <c r="J579" s="102">
        <v>0</v>
      </c>
      <c r="K579" s="102">
        <v>0</v>
      </c>
      <c r="L579" s="29">
        <v>268558.42</v>
      </c>
      <c r="M579" s="29">
        <v>402058.16000000003</v>
      </c>
      <c r="N579" s="29">
        <v>1732337.1199999999</v>
      </c>
      <c r="O579" s="29">
        <v>124270.26</v>
      </c>
      <c r="P579" s="29">
        <v>111564.08</v>
      </c>
      <c r="Q579" s="29">
        <v>124830.88</v>
      </c>
      <c r="R579" s="29">
        <v>347017.74999999994</v>
      </c>
      <c r="S579" s="29">
        <v>1683729.6499999997</v>
      </c>
      <c r="T579" s="29">
        <v>1580581.7200000002</v>
      </c>
      <c r="U579" s="29">
        <v>183068.63</v>
      </c>
      <c r="V579" s="29">
        <v>1506323.06</v>
      </c>
      <c r="W579" s="29">
        <v>658805.56999999983</v>
      </c>
      <c r="X579" s="29">
        <f t="shared" si="310"/>
        <v>8723145.2999999989</v>
      </c>
      <c r="Y579" s="29">
        <f t="shared" si="337"/>
        <v>0</v>
      </c>
      <c r="Z579" s="29">
        <f t="shared" si="345"/>
        <v>8723145.2999999989</v>
      </c>
      <c r="AA579" s="29">
        <f t="shared" si="345"/>
        <v>0</v>
      </c>
      <c r="AB579" s="29">
        <f t="shared" si="345"/>
        <v>0</v>
      </c>
      <c r="AC579" s="31">
        <f t="shared" si="311"/>
        <v>0</v>
      </c>
      <c r="AD579" s="31">
        <f t="shared" si="312"/>
        <v>0</v>
      </c>
      <c r="AE579" s="31">
        <f t="shared" si="313"/>
        <v>0</v>
      </c>
      <c r="AF579" s="31">
        <f t="shared" si="314"/>
        <v>0</v>
      </c>
      <c r="AG579" s="31">
        <f t="shared" si="315"/>
        <v>0</v>
      </c>
      <c r="AH579" s="31">
        <f t="shared" si="316"/>
        <v>0</v>
      </c>
      <c r="AI579" s="31">
        <f t="shared" si="317"/>
        <v>0</v>
      </c>
      <c r="AJ579" s="31">
        <f t="shared" si="318"/>
        <v>0</v>
      </c>
      <c r="AK579" s="31">
        <f t="shared" si="319"/>
        <v>0</v>
      </c>
      <c r="AL579" s="31">
        <f t="shared" si="320"/>
        <v>0</v>
      </c>
      <c r="AM579" s="31">
        <f t="shared" si="321"/>
        <v>0</v>
      </c>
      <c r="AN579" s="31">
        <f t="shared" si="322"/>
        <v>0</v>
      </c>
      <c r="AO579" s="31">
        <f t="shared" si="323"/>
        <v>0</v>
      </c>
      <c r="AP579" s="29">
        <f t="shared" si="347"/>
        <v>0</v>
      </c>
      <c r="AQ579" s="29">
        <f t="shared" si="347"/>
        <v>0</v>
      </c>
      <c r="AR579" s="29">
        <f t="shared" si="347"/>
        <v>0</v>
      </c>
      <c r="AS579" s="29">
        <f t="shared" si="338"/>
        <v>0</v>
      </c>
      <c r="AT579" s="31">
        <f t="shared" si="324"/>
        <v>0</v>
      </c>
      <c r="AU579" s="31">
        <f t="shared" si="325"/>
        <v>0</v>
      </c>
      <c r="AV579" s="31">
        <f t="shared" si="326"/>
        <v>0</v>
      </c>
      <c r="AW579" s="31">
        <f t="shared" si="327"/>
        <v>0</v>
      </c>
      <c r="AX579" s="31">
        <f t="shared" si="328"/>
        <v>0</v>
      </c>
      <c r="AY579" s="31">
        <f t="shared" si="329"/>
        <v>0</v>
      </c>
      <c r="AZ579" s="31">
        <f t="shared" si="330"/>
        <v>0</v>
      </c>
      <c r="BA579" s="31">
        <f t="shared" si="331"/>
        <v>0</v>
      </c>
      <c r="BB579" s="31">
        <f t="shared" si="332"/>
        <v>0</v>
      </c>
      <c r="BC579" s="31">
        <f t="shared" si="333"/>
        <v>0</v>
      </c>
      <c r="BD579" s="31">
        <f t="shared" si="334"/>
        <v>0</v>
      </c>
      <c r="BE579" s="31">
        <f t="shared" si="335"/>
        <v>0</v>
      </c>
      <c r="BF579" s="31">
        <f t="shared" si="336"/>
        <v>0</v>
      </c>
      <c r="BG579" s="29">
        <f t="shared" si="346"/>
        <v>0</v>
      </c>
      <c r="BH579" s="29">
        <f t="shared" si="346"/>
        <v>0</v>
      </c>
      <c r="BI579" s="29">
        <f t="shared" si="346"/>
        <v>0</v>
      </c>
      <c r="BJ579" s="29">
        <f t="shared" si="346"/>
        <v>0</v>
      </c>
    </row>
    <row r="580" spans="1:62">
      <c r="A580" s="25" t="s">
        <v>80</v>
      </c>
      <c r="B580" s="25" t="s">
        <v>81</v>
      </c>
      <c r="C580" s="25" t="s">
        <v>82</v>
      </c>
      <c r="D580" s="25" t="s">
        <v>83</v>
      </c>
      <c r="E580" s="25" t="s">
        <v>42</v>
      </c>
      <c r="F580" s="25" t="s">
        <v>43</v>
      </c>
      <c r="G580" s="25" t="s">
        <v>61</v>
      </c>
      <c r="H580" s="25" t="s">
        <v>61</v>
      </c>
      <c r="I580" s="25">
        <v>2022</v>
      </c>
      <c r="J580" s="102">
        <v>1</v>
      </c>
      <c r="K580" s="102">
        <v>0</v>
      </c>
      <c r="L580" s="29">
        <v>432095.75</v>
      </c>
      <c r="M580" s="29">
        <v>344936.62000000005</v>
      </c>
      <c r="N580" s="29">
        <v>1225623.33</v>
      </c>
      <c r="O580" s="29">
        <v>818069.77</v>
      </c>
      <c r="P580" s="29">
        <v>1206841.44</v>
      </c>
      <c r="Q580" s="29">
        <v>1907381.98</v>
      </c>
      <c r="R580" s="29">
        <v>630049.26000000013</v>
      </c>
      <c r="S580" s="29">
        <v>1696708.47</v>
      </c>
      <c r="T580" s="29">
        <v>1502554.28</v>
      </c>
      <c r="U580" s="29">
        <v>580191.66</v>
      </c>
      <c r="V580" s="29">
        <v>806839.27</v>
      </c>
      <c r="W580" s="29">
        <v>1188504.24</v>
      </c>
      <c r="X580" s="29">
        <f t="shared" si="310"/>
        <v>12339796.07</v>
      </c>
      <c r="Y580" s="29">
        <f t="shared" si="337"/>
        <v>0</v>
      </c>
      <c r="Z580" s="29">
        <f t="shared" si="345"/>
        <v>12339796.07</v>
      </c>
      <c r="AA580" s="29">
        <f t="shared" si="345"/>
        <v>0</v>
      </c>
      <c r="AB580" s="29">
        <f t="shared" si="345"/>
        <v>0</v>
      </c>
      <c r="AC580" s="31">
        <f t="shared" si="311"/>
        <v>432095.75</v>
      </c>
      <c r="AD580" s="31">
        <f t="shared" si="312"/>
        <v>344936.62000000005</v>
      </c>
      <c r="AE580" s="31">
        <f t="shared" si="313"/>
        <v>1225623.33</v>
      </c>
      <c r="AF580" s="31">
        <f t="shared" si="314"/>
        <v>818069.77</v>
      </c>
      <c r="AG580" s="31">
        <f t="shared" si="315"/>
        <v>1206841.44</v>
      </c>
      <c r="AH580" s="31">
        <f t="shared" si="316"/>
        <v>1907381.98</v>
      </c>
      <c r="AI580" s="31">
        <f t="shared" si="317"/>
        <v>630049.26000000013</v>
      </c>
      <c r="AJ580" s="31">
        <f t="shared" si="318"/>
        <v>1696708.47</v>
      </c>
      <c r="AK580" s="31">
        <f t="shared" si="319"/>
        <v>1502554.28</v>
      </c>
      <c r="AL580" s="31">
        <f t="shared" si="320"/>
        <v>580191.66</v>
      </c>
      <c r="AM580" s="31">
        <f t="shared" si="321"/>
        <v>806839.27</v>
      </c>
      <c r="AN580" s="31">
        <f t="shared" si="322"/>
        <v>1188504.24</v>
      </c>
      <c r="AO580" s="31">
        <f t="shared" si="323"/>
        <v>12339796.07</v>
      </c>
      <c r="AP580" s="29">
        <f t="shared" si="347"/>
        <v>0</v>
      </c>
      <c r="AQ580" s="29">
        <f t="shared" si="347"/>
        <v>12339796.07</v>
      </c>
      <c r="AR580" s="29">
        <f t="shared" si="347"/>
        <v>0</v>
      </c>
      <c r="AS580" s="29">
        <f t="shared" si="338"/>
        <v>0</v>
      </c>
      <c r="AT580" s="31">
        <f t="shared" si="324"/>
        <v>0</v>
      </c>
      <c r="AU580" s="31">
        <f t="shared" si="325"/>
        <v>0</v>
      </c>
      <c r="AV580" s="31">
        <f t="shared" si="326"/>
        <v>0</v>
      </c>
      <c r="AW580" s="31">
        <f t="shared" si="327"/>
        <v>0</v>
      </c>
      <c r="AX580" s="31">
        <f t="shared" si="328"/>
        <v>0</v>
      </c>
      <c r="AY580" s="31">
        <f t="shared" si="329"/>
        <v>0</v>
      </c>
      <c r="AZ580" s="31">
        <f t="shared" si="330"/>
        <v>0</v>
      </c>
      <c r="BA580" s="31">
        <f t="shared" si="331"/>
        <v>0</v>
      </c>
      <c r="BB580" s="31">
        <f t="shared" si="332"/>
        <v>0</v>
      </c>
      <c r="BC580" s="31">
        <f t="shared" si="333"/>
        <v>0</v>
      </c>
      <c r="BD580" s="31">
        <f t="shared" si="334"/>
        <v>0</v>
      </c>
      <c r="BE580" s="31">
        <f t="shared" si="335"/>
        <v>0</v>
      </c>
      <c r="BF580" s="31">
        <f t="shared" si="336"/>
        <v>0</v>
      </c>
      <c r="BG580" s="29">
        <f t="shared" si="346"/>
        <v>0</v>
      </c>
      <c r="BH580" s="29">
        <f t="shared" si="346"/>
        <v>0</v>
      </c>
      <c r="BI580" s="29">
        <f t="shared" si="346"/>
        <v>0</v>
      </c>
      <c r="BJ580" s="29">
        <f t="shared" si="346"/>
        <v>0</v>
      </c>
    </row>
    <row r="581" spans="1:62">
      <c r="A581" s="25" t="s">
        <v>135</v>
      </c>
      <c r="B581" s="25" t="s">
        <v>95</v>
      </c>
      <c r="C581" s="25" t="s">
        <v>102</v>
      </c>
      <c r="D581" s="25" t="s">
        <v>177</v>
      </c>
      <c r="E581" s="25" t="s">
        <v>42</v>
      </c>
      <c r="F581" s="25" t="s">
        <v>49</v>
      </c>
      <c r="G581" s="25" t="s">
        <v>61</v>
      </c>
      <c r="H581" s="25" t="s">
        <v>61</v>
      </c>
      <c r="I581" s="25">
        <v>2022</v>
      </c>
      <c r="J581" s="102">
        <v>0</v>
      </c>
      <c r="K581" s="102">
        <v>0</v>
      </c>
      <c r="L581" s="29">
        <v>159440.91000000006</v>
      </c>
      <c r="M581" s="29">
        <v>489796.6999999999</v>
      </c>
      <c r="N581" s="29">
        <v>304935.38000000012</v>
      </c>
      <c r="O581" s="29">
        <v>350914.71999999991</v>
      </c>
      <c r="P581" s="29">
        <v>56205.780000000006</v>
      </c>
      <c r="Q581" s="29">
        <v>194138.93000000002</v>
      </c>
      <c r="R581" s="29">
        <v>101089.7</v>
      </c>
      <c r="S581" s="29">
        <v>94385.419999999984</v>
      </c>
      <c r="T581" s="29">
        <v>94089.95</v>
      </c>
      <c r="U581" s="29">
        <v>14867.110000000004</v>
      </c>
      <c r="V581" s="29">
        <v>23800.629999999994</v>
      </c>
      <c r="W581" s="29">
        <v>1319.83</v>
      </c>
      <c r="X581" s="29">
        <f t="shared" ref="X581:X644" si="348">SUM(L581:W581)</f>
        <v>1884985.0599999998</v>
      </c>
      <c r="Y581" s="29">
        <f t="shared" si="337"/>
        <v>0</v>
      </c>
      <c r="Z581" s="29">
        <f t="shared" si="345"/>
        <v>1884985.0599999998</v>
      </c>
      <c r="AA581" s="29">
        <f t="shared" si="345"/>
        <v>0</v>
      </c>
      <c r="AB581" s="29">
        <f t="shared" si="345"/>
        <v>0</v>
      </c>
      <c r="AC581" s="31">
        <f t="shared" ref="AC581:AC644" si="349">+L581*$J581</f>
        <v>0</v>
      </c>
      <c r="AD581" s="31">
        <f t="shared" ref="AD581:AD644" si="350">+M581*$J581</f>
        <v>0</v>
      </c>
      <c r="AE581" s="31">
        <f t="shared" ref="AE581:AE644" si="351">+N581*$J581</f>
        <v>0</v>
      </c>
      <c r="AF581" s="31">
        <f t="shared" ref="AF581:AF644" si="352">+O581*$J581</f>
        <v>0</v>
      </c>
      <c r="AG581" s="31">
        <f t="shared" ref="AG581:AG644" si="353">+P581*$J581</f>
        <v>0</v>
      </c>
      <c r="AH581" s="31">
        <f t="shared" ref="AH581:AH644" si="354">+Q581*$J581</f>
        <v>0</v>
      </c>
      <c r="AI581" s="31">
        <f t="shared" ref="AI581:AI644" si="355">+R581*$J581</f>
        <v>0</v>
      </c>
      <c r="AJ581" s="31">
        <f t="shared" ref="AJ581:AJ644" si="356">+S581*$J581</f>
        <v>0</v>
      </c>
      <c r="AK581" s="31">
        <f t="shared" ref="AK581:AK644" si="357">+T581*$J581</f>
        <v>0</v>
      </c>
      <c r="AL581" s="31">
        <f t="shared" ref="AL581:AL644" si="358">+U581*$J581</f>
        <v>0</v>
      </c>
      <c r="AM581" s="31">
        <f t="shared" ref="AM581:AM644" si="359">+V581*$J581</f>
        <v>0</v>
      </c>
      <c r="AN581" s="31">
        <f t="shared" ref="AN581:AN644" si="360">+W581*$J581</f>
        <v>0</v>
      </c>
      <c r="AO581" s="31">
        <f t="shared" ref="AO581:AO644" si="361">SUM(AC581:AN581)</f>
        <v>0</v>
      </c>
      <c r="AP581" s="29">
        <f t="shared" si="347"/>
        <v>0</v>
      </c>
      <c r="AQ581" s="29">
        <f t="shared" si="347"/>
        <v>0</v>
      </c>
      <c r="AR581" s="29">
        <f t="shared" si="347"/>
        <v>0</v>
      </c>
      <c r="AS581" s="29">
        <f t="shared" si="338"/>
        <v>0</v>
      </c>
      <c r="AT581" s="31">
        <f t="shared" ref="AT581:AT644" si="362">+L581*$K581</f>
        <v>0</v>
      </c>
      <c r="AU581" s="31">
        <f t="shared" ref="AU581:AU644" si="363">+M581*$K581</f>
        <v>0</v>
      </c>
      <c r="AV581" s="31">
        <f t="shared" ref="AV581:AV644" si="364">+N581*$K581</f>
        <v>0</v>
      </c>
      <c r="AW581" s="31">
        <f t="shared" ref="AW581:AW644" si="365">+O581*$K581</f>
        <v>0</v>
      </c>
      <c r="AX581" s="31">
        <f t="shared" ref="AX581:AX644" si="366">+P581*$K581</f>
        <v>0</v>
      </c>
      <c r="AY581" s="31">
        <f t="shared" ref="AY581:AY644" si="367">+Q581*$K581</f>
        <v>0</v>
      </c>
      <c r="AZ581" s="31">
        <f t="shared" ref="AZ581:AZ644" si="368">+R581*$K581</f>
        <v>0</v>
      </c>
      <c r="BA581" s="31">
        <f t="shared" ref="BA581:BA644" si="369">+S581*$K581</f>
        <v>0</v>
      </c>
      <c r="BB581" s="31">
        <f t="shared" ref="BB581:BB644" si="370">+T581*$K581</f>
        <v>0</v>
      </c>
      <c r="BC581" s="31">
        <f t="shared" ref="BC581:BC644" si="371">+U581*$K581</f>
        <v>0</v>
      </c>
      <c r="BD581" s="31">
        <f t="shared" ref="BD581:BD644" si="372">+V581*$K581</f>
        <v>0</v>
      </c>
      <c r="BE581" s="31">
        <f t="shared" ref="BE581:BE644" si="373">+W581*$K581</f>
        <v>0</v>
      </c>
      <c r="BF581" s="31">
        <f t="shared" ref="BF581:BF644" si="374">SUM(AT581:BE581)</f>
        <v>0</v>
      </c>
      <c r="BG581" s="29">
        <f t="shared" si="346"/>
        <v>0</v>
      </c>
      <c r="BH581" s="29">
        <f t="shared" si="346"/>
        <v>0</v>
      </c>
      <c r="BI581" s="29">
        <f t="shared" si="346"/>
        <v>0</v>
      </c>
      <c r="BJ581" s="29">
        <f t="shared" si="346"/>
        <v>0</v>
      </c>
    </row>
    <row r="582" spans="1:62">
      <c r="A582" s="25" t="s">
        <v>135</v>
      </c>
      <c r="B582" s="25" t="s">
        <v>95</v>
      </c>
      <c r="C582" s="25" t="s">
        <v>102</v>
      </c>
      <c r="D582" s="25" t="s">
        <v>177</v>
      </c>
      <c r="E582" s="25" t="s">
        <v>42</v>
      </c>
      <c r="F582" s="25" t="s">
        <v>43</v>
      </c>
      <c r="G582" s="25" t="s">
        <v>61</v>
      </c>
      <c r="H582" s="25" t="s">
        <v>61</v>
      </c>
      <c r="I582" s="25">
        <v>2022</v>
      </c>
      <c r="J582" s="102">
        <v>1</v>
      </c>
      <c r="K582" s="102">
        <v>0</v>
      </c>
      <c r="L582" s="29">
        <v>309878.14999999997</v>
      </c>
      <c r="M582" s="29">
        <v>942400.90000000014</v>
      </c>
      <c r="N582" s="29">
        <v>1877267.49</v>
      </c>
      <c r="O582" s="29">
        <v>152907.84</v>
      </c>
      <c r="P582" s="29">
        <v>2010456.3299999991</v>
      </c>
      <c r="Q582" s="29">
        <v>1997694.53</v>
      </c>
      <c r="R582" s="29">
        <v>1090713.5399999998</v>
      </c>
      <c r="S582" s="29">
        <v>957703.27999999991</v>
      </c>
      <c r="T582" s="29">
        <v>1457247.7100000002</v>
      </c>
      <c r="U582" s="29">
        <v>130091.31000000001</v>
      </c>
      <c r="V582" s="29">
        <v>199060.4</v>
      </c>
      <c r="W582" s="29">
        <v>1527.4699999999998</v>
      </c>
      <c r="X582" s="29">
        <f t="shared" si="348"/>
        <v>11126948.950000001</v>
      </c>
      <c r="Y582" s="29">
        <f t="shared" ref="Y582:Y645" si="375">SUMIF($I582:$I582,Y$5,X582:X582)</f>
        <v>0</v>
      </c>
      <c r="Z582" s="29">
        <f t="shared" si="345"/>
        <v>11126948.950000001</v>
      </c>
      <c r="AA582" s="29">
        <f t="shared" si="345"/>
        <v>0</v>
      </c>
      <c r="AB582" s="29">
        <f t="shared" si="345"/>
        <v>0</v>
      </c>
      <c r="AC582" s="31">
        <f t="shared" si="349"/>
        <v>309878.14999999997</v>
      </c>
      <c r="AD582" s="31">
        <f t="shared" si="350"/>
        <v>942400.90000000014</v>
      </c>
      <c r="AE582" s="31">
        <f t="shared" si="351"/>
        <v>1877267.49</v>
      </c>
      <c r="AF582" s="31">
        <f t="shared" si="352"/>
        <v>152907.84</v>
      </c>
      <c r="AG582" s="31">
        <f t="shared" si="353"/>
        <v>2010456.3299999991</v>
      </c>
      <c r="AH582" s="31">
        <f t="shared" si="354"/>
        <v>1997694.53</v>
      </c>
      <c r="AI582" s="31">
        <f t="shared" si="355"/>
        <v>1090713.5399999998</v>
      </c>
      <c r="AJ582" s="31">
        <f t="shared" si="356"/>
        <v>957703.27999999991</v>
      </c>
      <c r="AK582" s="31">
        <f t="shared" si="357"/>
        <v>1457247.7100000002</v>
      </c>
      <c r="AL582" s="31">
        <f t="shared" si="358"/>
        <v>130091.31000000001</v>
      </c>
      <c r="AM582" s="31">
        <f t="shared" si="359"/>
        <v>199060.4</v>
      </c>
      <c r="AN582" s="31">
        <f t="shared" si="360"/>
        <v>1527.4699999999998</v>
      </c>
      <c r="AO582" s="31">
        <f t="shared" si="361"/>
        <v>11126948.950000001</v>
      </c>
      <c r="AP582" s="29">
        <f t="shared" si="347"/>
        <v>0</v>
      </c>
      <c r="AQ582" s="29">
        <f t="shared" si="347"/>
        <v>11126948.950000001</v>
      </c>
      <c r="AR582" s="29">
        <f t="shared" si="347"/>
        <v>0</v>
      </c>
      <c r="AS582" s="29">
        <f t="shared" ref="AS582:AS645" si="376">SUMIF($I582,AS$5,$AO582)</f>
        <v>0</v>
      </c>
      <c r="AT582" s="31">
        <f t="shared" si="362"/>
        <v>0</v>
      </c>
      <c r="AU582" s="31">
        <f t="shared" si="363"/>
        <v>0</v>
      </c>
      <c r="AV582" s="31">
        <f t="shared" si="364"/>
        <v>0</v>
      </c>
      <c r="AW582" s="31">
        <f t="shared" si="365"/>
        <v>0</v>
      </c>
      <c r="AX582" s="31">
        <f t="shared" si="366"/>
        <v>0</v>
      </c>
      <c r="AY582" s="31">
        <f t="shared" si="367"/>
        <v>0</v>
      </c>
      <c r="AZ582" s="31">
        <f t="shared" si="368"/>
        <v>0</v>
      </c>
      <c r="BA582" s="31">
        <f t="shared" si="369"/>
        <v>0</v>
      </c>
      <c r="BB582" s="31">
        <f t="shared" si="370"/>
        <v>0</v>
      </c>
      <c r="BC582" s="31">
        <f t="shared" si="371"/>
        <v>0</v>
      </c>
      <c r="BD582" s="31">
        <f t="shared" si="372"/>
        <v>0</v>
      </c>
      <c r="BE582" s="31">
        <f t="shared" si="373"/>
        <v>0</v>
      </c>
      <c r="BF582" s="31">
        <f t="shared" si="374"/>
        <v>0</v>
      </c>
      <c r="BG582" s="29">
        <f t="shared" si="346"/>
        <v>0</v>
      </c>
      <c r="BH582" s="29">
        <f t="shared" si="346"/>
        <v>0</v>
      </c>
      <c r="BI582" s="29">
        <f t="shared" si="346"/>
        <v>0</v>
      </c>
      <c r="BJ582" s="29">
        <f t="shared" si="346"/>
        <v>0</v>
      </c>
    </row>
    <row r="583" spans="1:62">
      <c r="A583" s="25" t="s">
        <v>135</v>
      </c>
      <c r="B583" s="25" t="s">
        <v>91</v>
      </c>
      <c r="C583" s="25" t="s">
        <v>91</v>
      </c>
      <c r="D583" s="25" t="s">
        <v>165</v>
      </c>
      <c r="E583" s="25" t="s">
        <v>42</v>
      </c>
      <c r="F583" s="25" t="s">
        <v>43</v>
      </c>
      <c r="G583" s="25" t="s">
        <v>61</v>
      </c>
      <c r="H583" s="25" t="s">
        <v>61</v>
      </c>
      <c r="I583" s="25">
        <v>2022</v>
      </c>
      <c r="J583" s="102">
        <v>1</v>
      </c>
      <c r="K583" s="102">
        <v>0</v>
      </c>
      <c r="L583" s="29">
        <v>22123.140000000003</v>
      </c>
      <c r="M583" s="29">
        <v>2069.5500000000002</v>
      </c>
      <c r="N583" s="29">
        <v>24982.89</v>
      </c>
      <c r="O583" s="29">
        <v>13983.469999999996</v>
      </c>
      <c r="P583" s="29">
        <v>100527.02000000003</v>
      </c>
      <c r="Q583" s="29">
        <v>212429.69</v>
      </c>
      <c r="R583" s="29">
        <v>175195.08999999997</v>
      </c>
      <c r="S583" s="29">
        <v>80606.76999999999</v>
      </c>
      <c r="T583" s="29">
        <v>132523.53000000003</v>
      </c>
      <c r="U583" s="29">
        <v>106893.50999999998</v>
      </c>
      <c r="V583" s="29">
        <v>9059.9200000000037</v>
      </c>
      <c r="W583" s="29">
        <v>48704.65</v>
      </c>
      <c r="X583" s="29">
        <f t="shared" si="348"/>
        <v>929099.2300000001</v>
      </c>
      <c r="Y583" s="29">
        <f t="shared" si="375"/>
        <v>0</v>
      </c>
      <c r="Z583" s="29">
        <f t="shared" si="345"/>
        <v>929099.2300000001</v>
      </c>
      <c r="AA583" s="29">
        <f t="shared" si="345"/>
        <v>0</v>
      </c>
      <c r="AB583" s="29">
        <f t="shared" si="345"/>
        <v>0</v>
      </c>
      <c r="AC583" s="31">
        <f t="shared" si="349"/>
        <v>22123.140000000003</v>
      </c>
      <c r="AD583" s="31">
        <f t="shared" si="350"/>
        <v>2069.5500000000002</v>
      </c>
      <c r="AE583" s="31">
        <f t="shared" si="351"/>
        <v>24982.89</v>
      </c>
      <c r="AF583" s="31">
        <f t="shared" si="352"/>
        <v>13983.469999999996</v>
      </c>
      <c r="AG583" s="31">
        <f t="shared" si="353"/>
        <v>100527.02000000003</v>
      </c>
      <c r="AH583" s="31">
        <f t="shared" si="354"/>
        <v>212429.69</v>
      </c>
      <c r="AI583" s="31">
        <f t="shared" si="355"/>
        <v>175195.08999999997</v>
      </c>
      <c r="AJ583" s="31">
        <f t="shared" si="356"/>
        <v>80606.76999999999</v>
      </c>
      <c r="AK583" s="31">
        <f t="shared" si="357"/>
        <v>132523.53000000003</v>
      </c>
      <c r="AL583" s="31">
        <f t="shared" si="358"/>
        <v>106893.50999999998</v>
      </c>
      <c r="AM583" s="31">
        <f t="shared" si="359"/>
        <v>9059.9200000000037</v>
      </c>
      <c r="AN583" s="31">
        <f t="shared" si="360"/>
        <v>48704.65</v>
      </c>
      <c r="AO583" s="31">
        <f t="shared" si="361"/>
        <v>929099.2300000001</v>
      </c>
      <c r="AP583" s="29">
        <f t="shared" si="347"/>
        <v>0</v>
      </c>
      <c r="AQ583" s="29">
        <f t="shared" si="347"/>
        <v>929099.2300000001</v>
      </c>
      <c r="AR583" s="29">
        <f t="shared" si="347"/>
        <v>0</v>
      </c>
      <c r="AS583" s="29">
        <f t="shared" si="376"/>
        <v>0</v>
      </c>
      <c r="AT583" s="31">
        <f t="shared" si="362"/>
        <v>0</v>
      </c>
      <c r="AU583" s="31">
        <f t="shared" si="363"/>
        <v>0</v>
      </c>
      <c r="AV583" s="31">
        <f t="shared" si="364"/>
        <v>0</v>
      </c>
      <c r="AW583" s="31">
        <f t="shared" si="365"/>
        <v>0</v>
      </c>
      <c r="AX583" s="31">
        <f t="shared" si="366"/>
        <v>0</v>
      </c>
      <c r="AY583" s="31">
        <f t="shared" si="367"/>
        <v>0</v>
      </c>
      <c r="AZ583" s="31">
        <f t="shared" si="368"/>
        <v>0</v>
      </c>
      <c r="BA583" s="31">
        <f t="shared" si="369"/>
        <v>0</v>
      </c>
      <c r="BB583" s="31">
        <f t="shared" si="370"/>
        <v>0</v>
      </c>
      <c r="BC583" s="31">
        <f t="shared" si="371"/>
        <v>0</v>
      </c>
      <c r="BD583" s="31">
        <f t="shared" si="372"/>
        <v>0</v>
      </c>
      <c r="BE583" s="31">
        <f t="shared" si="373"/>
        <v>0</v>
      </c>
      <c r="BF583" s="31">
        <f t="shared" si="374"/>
        <v>0</v>
      </c>
      <c r="BG583" s="29">
        <f t="shared" si="346"/>
        <v>0</v>
      </c>
      <c r="BH583" s="29">
        <f t="shared" si="346"/>
        <v>0</v>
      </c>
      <c r="BI583" s="29">
        <f t="shared" si="346"/>
        <v>0</v>
      </c>
      <c r="BJ583" s="29">
        <f t="shared" si="346"/>
        <v>0</v>
      </c>
    </row>
    <row r="584" spans="1:62">
      <c r="A584" s="25" t="s">
        <v>186</v>
      </c>
      <c r="B584" s="25" t="s">
        <v>91</v>
      </c>
      <c r="C584" s="25" t="s">
        <v>91</v>
      </c>
      <c r="D584" s="25" t="s">
        <v>203</v>
      </c>
      <c r="E584" s="25" t="s">
        <v>42</v>
      </c>
      <c r="F584" s="25" t="s">
        <v>43</v>
      </c>
      <c r="G584" s="25" t="s">
        <v>60</v>
      </c>
      <c r="H584" s="25" t="s">
        <v>60</v>
      </c>
      <c r="I584" s="25">
        <v>2022</v>
      </c>
      <c r="J584" s="102">
        <v>1</v>
      </c>
      <c r="K584" s="102">
        <v>0</v>
      </c>
      <c r="L584" s="29">
        <v>1200.29</v>
      </c>
      <c r="M584" s="29">
        <v>0</v>
      </c>
      <c r="N584" s="29">
        <v>0</v>
      </c>
      <c r="O584" s="29">
        <v>0</v>
      </c>
      <c r="P584" s="29">
        <v>0</v>
      </c>
      <c r="Q584" s="29">
        <v>0</v>
      </c>
      <c r="R584" s="29">
        <v>3077.2799999999997</v>
      </c>
      <c r="S584" s="29">
        <v>0</v>
      </c>
      <c r="T584" s="29">
        <v>7857.1400000000012</v>
      </c>
      <c r="U584" s="29">
        <v>0</v>
      </c>
      <c r="V584" s="29">
        <v>0</v>
      </c>
      <c r="W584" s="29">
        <v>825.7</v>
      </c>
      <c r="X584" s="29">
        <f t="shared" si="348"/>
        <v>12960.410000000002</v>
      </c>
      <c r="Y584" s="29">
        <f t="shared" si="375"/>
        <v>0</v>
      </c>
      <c r="Z584" s="29">
        <f t="shared" si="345"/>
        <v>12960.410000000002</v>
      </c>
      <c r="AA584" s="29">
        <f t="shared" si="345"/>
        <v>0</v>
      </c>
      <c r="AB584" s="29">
        <f t="shared" si="345"/>
        <v>0</v>
      </c>
      <c r="AC584" s="31">
        <f t="shared" si="349"/>
        <v>1200.29</v>
      </c>
      <c r="AD584" s="31">
        <f t="shared" si="350"/>
        <v>0</v>
      </c>
      <c r="AE584" s="31">
        <f t="shared" si="351"/>
        <v>0</v>
      </c>
      <c r="AF584" s="31">
        <f t="shared" si="352"/>
        <v>0</v>
      </c>
      <c r="AG584" s="31">
        <f t="shared" si="353"/>
        <v>0</v>
      </c>
      <c r="AH584" s="31">
        <f t="shared" si="354"/>
        <v>0</v>
      </c>
      <c r="AI584" s="31">
        <f t="shared" si="355"/>
        <v>3077.2799999999997</v>
      </c>
      <c r="AJ584" s="31">
        <f t="shared" si="356"/>
        <v>0</v>
      </c>
      <c r="AK584" s="31">
        <f t="shared" si="357"/>
        <v>7857.1400000000012</v>
      </c>
      <c r="AL584" s="31">
        <f t="shared" si="358"/>
        <v>0</v>
      </c>
      <c r="AM584" s="31">
        <f t="shared" si="359"/>
        <v>0</v>
      </c>
      <c r="AN584" s="31">
        <f t="shared" si="360"/>
        <v>825.7</v>
      </c>
      <c r="AO584" s="31">
        <f t="shared" si="361"/>
        <v>12960.410000000002</v>
      </c>
      <c r="AP584" s="29">
        <f t="shared" si="347"/>
        <v>0</v>
      </c>
      <c r="AQ584" s="29">
        <f t="shared" si="347"/>
        <v>12960.410000000002</v>
      </c>
      <c r="AR584" s="29">
        <f t="shared" si="347"/>
        <v>0</v>
      </c>
      <c r="AS584" s="29">
        <f t="shared" si="376"/>
        <v>0</v>
      </c>
      <c r="AT584" s="31">
        <f t="shared" si="362"/>
        <v>0</v>
      </c>
      <c r="AU584" s="31">
        <f t="shared" si="363"/>
        <v>0</v>
      </c>
      <c r="AV584" s="31">
        <f t="shared" si="364"/>
        <v>0</v>
      </c>
      <c r="AW584" s="31">
        <f t="shared" si="365"/>
        <v>0</v>
      </c>
      <c r="AX584" s="31">
        <f t="shared" si="366"/>
        <v>0</v>
      </c>
      <c r="AY584" s="31">
        <f t="shared" si="367"/>
        <v>0</v>
      </c>
      <c r="AZ584" s="31">
        <f t="shared" si="368"/>
        <v>0</v>
      </c>
      <c r="BA584" s="31">
        <f t="shared" si="369"/>
        <v>0</v>
      </c>
      <c r="BB584" s="31">
        <f t="shared" si="370"/>
        <v>0</v>
      </c>
      <c r="BC584" s="31">
        <f t="shared" si="371"/>
        <v>0</v>
      </c>
      <c r="BD584" s="31">
        <f t="shared" si="372"/>
        <v>0</v>
      </c>
      <c r="BE584" s="31">
        <f t="shared" si="373"/>
        <v>0</v>
      </c>
      <c r="BF584" s="31">
        <f t="shared" si="374"/>
        <v>0</v>
      </c>
      <c r="BG584" s="29">
        <f t="shared" si="346"/>
        <v>0</v>
      </c>
      <c r="BH584" s="29">
        <f t="shared" si="346"/>
        <v>0</v>
      </c>
      <c r="BI584" s="29">
        <f t="shared" si="346"/>
        <v>0</v>
      </c>
      <c r="BJ584" s="29">
        <f t="shared" si="346"/>
        <v>0</v>
      </c>
    </row>
    <row r="585" spans="1:62">
      <c r="A585" s="25" t="s">
        <v>80</v>
      </c>
      <c r="B585" s="25" t="s">
        <v>81</v>
      </c>
      <c r="C585" s="25" t="s">
        <v>82</v>
      </c>
      <c r="D585" s="25" t="s">
        <v>83</v>
      </c>
      <c r="E585" s="25" t="s">
        <v>44</v>
      </c>
      <c r="F585" s="25" t="s">
        <v>45</v>
      </c>
      <c r="G585" s="25" t="s">
        <v>300</v>
      </c>
      <c r="H585" s="25" t="s">
        <v>54</v>
      </c>
      <c r="I585" s="25" t="s">
        <v>289</v>
      </c>
      <c r="J585" s="102">
        <v>0.47784834680000005</v>
      </c>
      <c r="K585" s="102">
        <v>0.15089759249999998</v>
      </c>
      <c r="L585" s="29"/>
      <c r="M585" s="29"/>
      <c r="N585" s="29"/>
      <c r="O585" s="29"/>
      <c r="P585" s="29">
        <v>430102.28</v>
      </c>
      <c r="Q585" s="29">
        <v>20971.95</v>
      </c>
      <c r="R585" s="29">
        <v>-4525.42</v>
      </c>
      <c r="S585" s="29">
        <v>3579.48</v>
      </c>
      <c r="T585" s="29">
        <v>7928.83</v>
      </c>
      <c r="U585" s="29">
        <v>1097.02</v>
      </c>
      <c r="V585" s="29">
        <v>147989.20000000001</v>
      </c>
      <c r="W585" s="29">
        <v>15588.7</v>
      </c>
      <c r="X585" s="29">
        <f t="shared" si="348"/>
        <v>622732.04</v>
      </c>
      <c r="Y585" s="29">
        <f t="shared" si="375"/>
        <v>0</v>
      </c>
      <c r="Z585" s="29">
        <f t="shared" si="345"/>
        <v>0</v>
      </c>
      <c r="AA585" s="29">
        <f t="shared" si="345"/>
        <v>622732.04</v>
      </c>
      <c r="AB585" s="29">
        <f t="shared" si="345"/>
        <v>0</v>
      </c>
      <c r="AC585" s="31">
        <f t="shared" si="349"/>
        <v>0</v>
      </c>
      <c r="AD585" s="31">
        <f t="shared" si="350"/>
        <v>0</v>
      </c>
      <c r="AE585" s="31">
        <f t="shared" si="351"/>
        <v>0</v>
      </c>
      <c r="AF585" s="31">
        <f t="shared" si="352"/>
        <v>0</v>
      </c>
      <c r="AG585" s="31">
        <f t="shared" si="353"/>
        <v>205523.66345291073</v>
      </c>
      <c r="AH585" s="31">
        <f t="shared" si="354"/>
        <v>10021.411636672261</v>
      </c>
      <c r="AI585" s="31">
        <f t="shared" si="355"/>
        <v>-2162.464465575656</v>
      </c>
      <c r="AJ585" s="31">
        <f t="shared" si="356"/>
        <v>1710.4486004036642</v>
      </c>
      <c r="AK585" s="31">
        <f t="shared" si="357"/>
        <v>3788.7783075582443</v>
      </c>
      <c r="AL585" s="31">
        <f t="shared" si="358"/>
        <v>524.20919340653609</v>
      </c>
      <c r="AM585" s="31">
        <f t="shared" si="359"/>
        <v>70716.394564254573</v>
      </c>
      <c r="AN585" s="31">
        <f t="shared" si="360"/>
        <v>7449.0345237611609</v>
      </c>
      <c r="AO585" s="31">
        <f t="shared" si="361"/>
        <v>297571.4758133915</v>
      </c>
      <c r="AP585" s="29">
        <f t="shared" si="347"/>
        <v>0</v>
      </c>
      <c r="AQ585" s="29">
        <f t="shared" si="347"/>
        <v>0</v>
      </c>
      <c r="AR585" s="29">
        <f t="shared" si="347"/>
        <v>297571.4758133915</v>
      </c>
      <c r="AS585" s="29">
        <f t="shared" si="376"/>
        <v>0</v>
      </c>
      <c r="AT585" s="31">
        <f t="shared" si="362"/>
        <v>0</v>
      </c>
      <c r="AU585" s="31">
        <f t="shared" si="363"/>
        <v>0</v>
      </c>
      <c r="AV585" s="31">
        <f t="shared" si="364"/>
        <v>0</v>
      </c>
      <c r="AW585" s="31">
        <f t="shared" si="365"/>
        <v>0</v>
      </c>
      <c r="AX585" s="31">
        <f t="shared" si="366"/>
        <v>64901.398580760899</v>
      </c>
      <c r="AY585" s="31">
        <f t="shared" si="367"/>
        <v>3164.6167650303746</v>
      </c>
      <c r="AZ585" s="31">
        <f t="shared" si="368"/>
        <v>-682.87498305134989</v>
      </c>
      <c r="BA585" s="31">
        <f t="shared" si="369"/>
        <v>540.13491440189989</v>
      </c>
      <c r="BB585" s="31">
        <f t="shared" si="370"/>
        <v>1196.441358341775</v>
      </c>
      <c r="BC585" s="31">
        <f t="shared" si="371"/>
        <v>165.53767692434997</v>
      </c>
      <c r="BD585" s="31">
        <f t="shared" si="372"/>
        <v>22331.213996000999</v>
      </c>
      <c r="BE585" s="31">
        <f t="shared" si="373"/>
        <v>2352.2973002047497</v>
      </c>
      <c r="BF585" s="31">
        <f t="shared" si="374"/>
        <v>93968.765608613685</v>
      </c>
      <c r="BG585" s="29">
        <f t="shared" si="346"/>
        <v>0</v>
      </c>
      <c r="BH585" s="29">
        <f t="shared" si="346"/>
        <v>0</v>
      </c>
      <c r="BI585" s="29">
        <f t="shared" si="346"/>
        <v>93968.765608613685</v>
      </c>
      <c r="BJ585" s="29">
        <f t="shared" si="346"/>
        <v>0</v>
      </c>
    </row>
    <row r="586" spans="1:62">
      <c r="A586" s="25" t="s">
        <v>80</v>
      </c>
      <c r="B586" s="25" t="s">
        <v>81</v>
      </c>
      <c r="C586" s="25" t="s">
        <v>82</v>
      </c>
      <c r="D586" s="25" t="s">
        <v>83</v>
      </c>
      <c r="E586" s="25" t="s">
        <v>42</v>
      </c>
      <c r="F586" s="25" t="s">
        <v>46</v>
      </c>
      <c r="G586" s="25" t="s">
        <v>348</v>
      </c>
      <c r="H586" s="25" t="s">
        <v>60</v>
      </c>
      <c r="I586" s="25" t="s">
        <v>289</v>
      </c>
      <c r="J586" s="102">
        <v>0.68266000000000004</v>
      </c>
      <c r="K586" s="102">
        <v>0</v>
      </c>
      <c r="L586" s="29"/>
      <c r="M586" s="29"/>
      <c r="N586" s="29"/>
      <c r="O586" s="29"/>
      <c r="P586" s="29"/>
      <c r="Q586" s="29"/>
      <c r="R586" s="29"/>
      <c r="S586" s="29"/>
      <c r="T586" s="29">
        <v>4132.5200000000004</v>
      </c>
      <c r="U586" s="29">
        <v>2142.08</v>
      </c>
      <c r="V586" s="29">
        <v>1905.42</v>
      </c>
      <c r="W586" s="29">
        <v>1733.06</v>
      </c>
      <c r="X586" s="29">
        <f t="shared" si="348"/>
        <v>9913.08</v>
      </c>
      <c r="Y586" s="29">
        <f t="shared" si="375"/>
        <v>0</v>
      </c>
      <c r="Z586" s="29">
        <f t="shared" ref="Z586:AB605" si="377">SUMIF($I586,Z$5,$X586)</f>
        <v>0</v>
      </c>
      <c r="AA586" s="29">
        <f t="shared" si="377"/>
        <v>9913.08</v>
      </c>
      <c r="AB586" s="29">
        <f t="shared" si="377"/>
        <v>0</v>
      </c>
      <c r="AC586" s="31">
        <f t="shared" si="349"/>
        <v>0</v>
      </c>
      <c r="AD586" s="31">
        <f t="shared" si="350"/>
        <v>0</v>
      </c>
      <c r="AE586" s="31">
        <f t="shared" si="351"/>
        <v>0</v>
      </c>
      <c r="AF586" s="31">
        <f t="shared" si="352"/>
        <v>0</v>
      </c>
      <c r="AG586" s="31">
        <f t="shared" si="353"/>
        <v>0</v>
      </c>
      <c r="AH586" s="31">
        <f t="shared" si="354"/>
        <v>0</v>
      </c>
      <c r="AI586" s="31">
        <f t="shared" si="355"/>
        <v>0</v>
      </c>
      <c r="AJ586" s="31">
        <f t="shared" si="356"/>
        <v>0</v>
      </c>
      <c r="AK586" s="31">
        <f t="shared" si="357"/>
        <v>2821.1061032000007</v>
      </c>
      <c r="AL586" s="31">
        <f t="shared" si="358"/>
        <v>1462.3123328000001</v>
      </c>
      <c r="AM586" s="31">
        <f t="shared" si="359"/>
        <v>1300.7540172000001</v>
      </c>
      <c r="AN586" s="31">
        <f t="shared" si="360"/>
        <v>1183.0907396</v>
      </c>
      <c r="AO586" s="31">
        <f t="shared" si="361"/>
        <v>6767.263192800001</v>
      </c>
      <c r="AP586" s="29">
        <f t="shared" si="347"/>
        <v>0</v>
      </c>
      <c r="AQ586" s="29">
        <f t="shared" si="347"/>
        <v>0</v>
      </c>
      <c r="AR586" s="29">
        <f t="shared" si="347"/>
        <v>6767.263192800001</v>
      </c>
      <c r="AS586" s="29">
        <f t="shared" si="376"/>
        <v>0</v>
      </c>
      <c r="AT586" s="31">
        <f t="shared" si="362"/>
        <v>0</v>
      </c>
      <c r="AU586" s="31">
        <f t="shared" si="363"/>
        <v>0</v>
      </c>
      <c r="AV586" s="31">
        <f t="shared" si="364"/>
        <v>0</v>
      </c>
      <c r="AW586" s="31">
        <f t="shared" si="365"/>
        <v>0</v>
      </c>
      <c r="AX586" s="31">
        <f t="shared" si="366"/>
        <v>0</v>
      </c>
      <c r="AY586" s="31">
        <f t="shared" si="367"/>
        <v>0</v>
      </c>
      <c r="AZ586" s="31">
        <f t="shared" si="368"/>
        <v>0</v>
      </c>
      <c r="BA586" s="31">
        <f t="shared" si="369"/>
        <v>0</v>
      </c>
      <c r="BB586" s="31">
        <f t="shared" si="370"/>
        <v>0</v>
      </c>
      <c r="BC586" s="31">
        <f t="shared" si="371"/>
        <v>0</v>
      </c>
      <c r="BD586" s="31">
        <f t="shared" si="372"/>
        <v>0</v>
      </c>
      <c r="BE586" s="31">
        <f t="shared" si="373"/>
        <v>0</v>
      </c>
      <c r="BF586" s="31">
        <f t="shared" si="374"/>
        <v>0</v>
      </c>
      <c r="BG586" s="29">
        <f t="shared" si="346"/>
        <v>0</v>
      </c>
      <c r="BH586" s="29">
        <f t="shared" si="346"/>
        <v>0</v>
      </c>
      <c r="BI586" s="29">
        <f t="shared" si="346"/>
        <v>0</v>
      </c>
      <c r="BJ586" s="29">
        <f t="shared" si="346"/>
        <v>0</v>
      </c>
    </row>
    <row r="587" spans="1:62">
      <c r="A587" s="25" t="s">
        <v>80</v>
      </c>
      <c r="B587" s="25" t="s">
        <v>81</v>
      </c>
      <c r="C587" s="25" t="s">
        <v>82</v>
      </c>
      <c r="D587" s="25" t="s">
        <v>83</v>
      </c>
      <c r="E587" s="25" t="s">
        <v>42</v>
      </c>
      <c r="F587" s="25" t="s">
        <v>46</v>
      </c>
      <c r="G587" s="25" t="s">
        <v>301</v>
      </c>
      <c r="H587" s="25" t="s">
        <v>60</v>
      </c>
      <c r="I587" s="25" t="s">
        <v>289</v>
      </c>
      <c r="J587" s="102">
        <v>0.68266000000000004</v>
      </c>
      <c r="K587" s="102">
        <v>0</v>
      </c>
      <c r="L587" s="29"/>
      <c r="M587" s="29"/>
      <c r="N587" s="29"/>
      <c r="O587" s="29"/>
      <c r="P587" s="29"/>
      <c r="Q587" s="29"/>
      <c r="R587" s="29"/>
      <c r="S587" s="29"/>
      <c r="T587" s="29"/>
      <c r="U587" s="29">
        <v>381714.65</v>
      </c>
      <c r="V587" s="29"/>
      <c r="W587" s="29">
        <v>0</v>
      </c>
      <c r="X587" s="29">
        <f t="shared" si="348"/>
        <v>381714.65</v>
      </c>
      <c r="Y587" s="29">
        <f t="shared" si="375"/>
        <v>0</v>
      </c>
      <c r="Z587" s="29">
        <f t="shared" si="377"/>
        <v>0</v>
      </c>
      <c r="AA587" s="29">
        <f t="shared" si="377"/>
        <v>381714.65</v>
      </c>
      <c r="AB587" s="29">
        <f t="shared" si="377"/>
        <v>0</v>
      </c>
      <c r="AC587" s="31">
        <f t="shared" si="349"/>
        <v>0</v>
      </c>
      <c r="AD587" s="31">
        <f t="shared" si="350"/>
        <v>0</v>
      </c>
      <c r="AE587" s="31">
        <f t="shared" si="351"/>
        <v>0</v>
      </c>
      <c r="AF587" s="31">
        <f t="shared" si="352"/>
        <v>0</v>
      </c>
      <c r="AG587" s="31">
        <f t="shared" si="353"/>
        <v>0</v>
      </c>
      <c r="AH587" s="31">
        <f t="shared" si="354"/>
        <v>0</v>
      </c>
      <c r="AI587" s="31">
        <f t="shared" si="355"/>
        <v>0</v>
      </c>
      <c r="AJ587" s="31">
        <f t="shared" si="356"/>
        <v>0</v>
      </c>
      <c r="AK587" s="31">
        <f t="shared" si="357"/>
        <v>0</v>
      </c>
      <c r="AL587" s="31">
        <f t="shared" si="358"/>
        <v>260581.32296900003</v>
      </c>
      <c r="AM587" s="31">
        <f t="shared" si="359"/>
        <v>0</v>
      </c>
      <c r="AN587" s="31">
        <f t="shared" si="360"/>
        <v>0</v>
      </c>
      <c r="AO587" s="31">
        <f t="shared" si="361"/>
        <v>260581.32296900003</v>
      </c>
      <c r="AP587" s="29">
        <f t="shared" si="347"/>
        <v>0</v>
      </c>
      <c r="AQ587" s="29">
        <f t="shared" si="347"/>
        <v>0</v>
      </c>
      <c r="AR587" s="29">
        <f t="shared" si="347"/>
        <v>260581.32296900003</v>
      </c>
      <c r="AS587" s="29">
        <f t="shared" si="376"/>
        <v>0</v>
      </c>
      <c r="AT587" s="31">
        <f t="shared" si="362"/>
        <v>0</v>
      </c>
      <c r="AU587" s="31">
        <f t="shared" si="363"/>
        <v>0</v>
      </c>
      <c r="AV587" s="31">
        <f t="shared" si="364"/>
        <v>0</v>
      </c>
      <c r="AW587" s="31">
        <f t="shared" si="365"/>
        <v>0</v>
      </c>
      <c r="AX587" s="31">
        <f t="shared" si="366"/>
        <v>0</v>
      </c>
      <c r="AY587" s="31">
        <f t="shared" si="367"/>
        <v>0</v>
      </c>
      <c r="AZ587" s="31">
        <f t="shared" si="368"/>
        <v>0</v>
      </c>
      <c r="BA587" s="31">
        <f t="shared" si="369"/>
        <v>0</v>
      </c>
      <c r="BB587" s="31">
        <f t="shared" si="370"/>
        <v>0</v>
      </c>
      <c r="BC587" s="31">
        <f t="shared" si="371"/>
        <v>0</v>
      </c>
      <c r="BD587" s="31">
        <f t="shared" si="372"/>
        <v>0</v>
      </c>
      <c r="BE587" s="31">
        <f t="shared" si="373"/>
        <v>0</v>
      </c>
      <c r="BF587" s="31">
        <f t="shared" si="374"/>
        <v>0</v>
      </c>
      <c r="BG587" s="29">
        <f t="shared" si="346"/>
        <v>0</v>
      </c>
      <c r="BH587" s="29">
        <f t="shared" si="346"/>
        <v>0</v>
      </c>
      <c r="BI587" s="29">
        <f t="shared" si="346"/>
        <v>0</v>
      </c>
      <c r="BJ587" s="29">
        <f t="shared" si="346"/>
        <v>0</v>
      </c>
    </row>
    <row r="588" spans="1:62">
      <c r="A588" s="25" t="s">
        <v>80</v>
      </c>
      <c r="B588" s="25" t="s">
        <v>81</v>
      </c>
      <c r="C588" s="25" t="s">
        <v>82</v>
      </c>
      <c r="D588" s="25" t="s">
        <v>83</v>
      </c>
      <c r="E588" s="25" t="s">
        <v>42</v>
      </c>
      <c r="F588" s="25" t="s">
        <v>46</v>
      </c>
      <c r="G588" s="25" t="s">
        <v>55</v>
      </c>
      <c r="H588" s="25" t="s">
        <v>55</v>
      </c>
      <c r="I588" s="25" t="s">
        <v>289</v>
      </c>
      <c r="J588" s="102">
        <v>0.65539999999999998</v>
      </c>
      <c r="K588" s="102">
        <v>0</v>
      </c>
      <c r="L588" s="29">
        <v>11933.88999999949</v>
      </c>
      <c r="M588" s="29">
        <v>2336.42</v>
      </c>
      <c r="N588" s="29">
        <v>25037.45</v>
      </c>
      <c r="O588" s="29">
        <v>8095.31</v>
      </c>
      <c r="P588" s="29">
        <v>14185.59</v>
      </c>
      <c r="Q588" s="29">
        <v>1489952.48</v>
      </c>
      <c r="R588" s="29">
        <v>243528.24</v>
      </c>
      <c r="S588" s="29">
        <v>287006.71000000002</v>
      </c>
      <c r="T588" s="29">
        <v>706635.53</v>
      </c>
      <c r="U588" s="29">
        <v>-65061.37</v>
      </c>
      <c r="V588" s="29">
        <v>22495.29</v>
      </c>
      <c r="W588" s="29">
        <v>31673.18</v>
      </c>
      <c r="X588" s="29">
        <f t="shared" si="348"/>
        <v>2777818.7199999993</v>
      </c>
      <c r="Y588" s="29">
        <f t="shared" si="375"/>
        <v>0</v>
      </c>
      <c r="Z588" s="29">
        <f t="shared" si="377"/>
        <v>0</v>
      </c>
      <c r="AA588" s="29">
        <f t="shared" si="377"/>
        <v>2777818.7199999993</v>
      </c>
      <c r="AB588" s="29">
        <f t="shared" si="377"/>
        <v>0</v>
      </c>
      <c r="AC588" s="31">
        <f t="shared" si="349"/>
        <v>7821.4715059996652</v>
      </c>
      <c r="AD588" s="31">
        <f t="shared" si="350"/>
        <v>1531.2896680000001</v>
      </c>
      <c r="AE588" s="31">
        <f t="shared" si="351"/>
        <v>16409.544730000001</v>
      </c>
      <c r="AF588" s="31">
        <f t="shared" si="352"/>
        <v>5305.666174</v>
      </c>
      <c r="AG588" s="31">
        <f t="shared" si="353"/>
        <v>9297.235686</v>
      </c>
      <c r="AH588" s="31">
        <f t="shared" si="354"/>
        <v>976514.85539199994</v>
      </c>
      <c r="AI588" s="31">
        <f t="shared" si="355"/>
        <v>159608.40849599999</v>
      </c>
      <c r="AJ588" s="31">
        <f t="shared" si="356"/>
        <v>188104.19773400002</v>
      </c>
      <c r="AK588" s="31">
        <f t="shared" si="357"/>
        <v>463128.926362</v>
      </c>
      <c r="AL588" s="31">
        <f t="shared" si="358"/>
        <v>-42641.221898000003</v>
      </c>
      <c r="AM588" s="31">
        <f t="shared" si="359"/>
        <v>14743.413066000001</v>
      </c>
      <c r="AN588" s="31">
        <f t="shared" si="360"/>
        <v>20758.602171999999</v>
      </c>
      <c r="AO588" s="31">
        <f t="shared" si="361"/>
        <v>1820582.3890879997</v>
      </c>
      <c r="AP588" s="29">
        <f t="shared" si="347"/>
        <v>0</v>
      </c>
      <c r="AQ588" s="29">
        <f t="shared" si="347"/>
        <v>0</v>
      </c>
      <c r="AR588" s="29">
        <f t="shared" si="347"/>
        <v>1820582.3890879997</v>
      </c>
      <c r="AS588" s="29">
        <f t="shared" si="376"/>
        <v>0</v>
      </c>
      <c r="AT588" s="31">
        <f t="shared" si="362"/>
        <v>0</v>
      </c>
      <c r="AU588" s="31">
        <f t="shared" si="363"/>
        <v>0</v>
      </c>
      <c r="AV588" s="31">
        <f t="shared" si="364"/>
        <v>0</v>
      </c>
      <c r="AW588" s="31">
        <f t="shared" si="365"/>
        <v>0</v>
      </c>
      <c r="AX588" s="31">
        <f t="shared" si="366"/>
        <v>0</v>
      </c>
      <c r="AY588" s="31">
        <f t="shared" si="367"/>
        <v>0</v>
      </c>
      <c r="AZ588" s="31">
        <f t="shared" si="368"/>
        <v>0</v>
      </c>
      <c r="BA588" s="31">
        <f t="shared" si="369"/>
        <v>0</v>
      </c>
      <c r="BB588" s="31">
        <f t="shared" si="370"/>
        <v>0</v>
      </c>
      <c r="BC588" s="31">
        <f t="shared" si="371"/>
        <v>0</v>
      </c>
      <c r="BD588" s="31">
        <f t="shared" si="372"/>
        <v>0</v>
      </c>
      <c r="BE588" s="31">
        <f t="shared" si="373"/>
        <v>0</v>
      </c>
      <c r="BF588" s="31">
        <f t="shared" si="374"/>
        <v>0</v>
      </c>
      <c r="BG588" s="29">
        <f t="shared" ref="BG588:BJ607" si="378">SUMIF($I588,BG$5,$BF588)</f>
        <v>0</v>
      </c>
      <c r="BH588" s="29">
        <f t="shared" si="378"/>
        <v>0</v>
      </c>
      <c r="BI588" s="29">
        <f t="shared" si="378"/>
        <v>0</v>
      </c>
      <c r="BJ588" s="29">
        <f t="shared" si="378"/>
        <v>0</v>
      </c>
    </row>
    <row r="589" spans="1:62">
      <c r="A589" s="25" t="s">
        <v>80</v>
      </c>
      <c r="B589" s="25" t="s">
        <v>81</v>
      </c>
      <c r="C589" s="25" t="s">
        <v>82</v>
      </c>
      <c r="D589" s="25" t="s">
        <v>83</v>
      </c>
      <c r="E589" s="25" t="s">
        <v>42</v>
      </c>
      <c r="F589" s="25" t="s">
        <v>49</v>
      </c>
      <c r="G589" s="25" t="s">
        <v>61</v>
      </c>
      <c r="H589" s="25" t="s">
        <v>61</v>
      </c>
      <c r="I589" s="25" t="s">
        <v>289</v>
      </c>
      <c r="J589" s="102">
        <v>0</v>
      </c>
      <c r="K589" s="102">
        <v>0</v>
      </c>
      <c r="L589" s="29">
        <v>57498.05</v>
      </c>
      <c r="M589" s="29">
        <v>592731.38</v>
      </c>
      <c r="N589" s="29">
        <v>1583248.69</v>
      </c>
      <c r="O589" s="29">
        <v>301814.51</v>
      </c>
      <c r="P589" s="29">
        <v>726322.19000000006</v>
      </c>
      <c r="Q589" s="29">
        <v>1145734.8</v>
      </c>
      <c r="R589" s="29">
        <v>217311.25000000003</v>
      </c>
      <c r="S589" s="29">
        <v>962478.33</v>
      </c>
      <c r="T589" s="29">
        <v>1182699.8</v>
      </c>
      <c r="U589" s="29">
        <v>688658.37</v>
      </c>
      <c r="V589" s="29">
        <v>1059651.4099999999</v>
      </c>
      <c r="W589" s="29">
        <v>1333393.75</v>
      </c>
      <c r="X589" s="29">
        <f t="shared" si="348"/>
        <v>9851542.5299999993</v>
      </c>
      <c r="Y589" s="29">
        <f t="shared" si="375"/>
        <v>0</v>
      </c>
      <c r="Z589" s="29">
        <f t="shared" si="377"/>
        <v>0</v>
      </c>
      <c r="AA589" s="29">
        <f t="shared" si="377"/>
        <v>9851542.5299999993</v>
      </c>
      <c r="AB589" s="29">
        <f t="shared" si="377"/>
        <v>0</v>
      </c>
      <c r="AC589" s="31">
        <f t="shared" si="349"/>
        <v>0</v>
      </c>
      <c r="AD589" s="31">
        <f t="shared" si="350"/>
        <v>0</v>
      </c>
      <c r="AE589" s="31">
        <f t="shared" si="351"/>
        <v>0</v>
      </c>
      <c r="AF589" s="31">
        <f t="shared" si="352"/>
        <v>0</v>
      </c>
      <c r="AG589" s="31">
        <f t="shared" si="353"/>
        <v>0</v>
      </c>
      <c r="AH589" s="31">
        <f t="shared" si="354"/>
        <v>0</v>
      </c>
      <c r="AI589" s="31">
        <f t="shared" si="355"/>
        <v>0</v>
      </c>
      <c r="AJ589" s="31">
        <f t="shared" si="356"/>
        <v>0</v>
      </c>
      <c r="AK589" s="31">
        <f t="shared" si="357"/>
        <v>0</v>
      </c>
      <c r="AL589" s="31">
        <f t="shared" si="358"/>
        <v>0</v>
      </c>
      <c r="AM589" s="31">
        <f t="shared" si="359"/>
        <v>0</v>
      </c>
      <c r="AN589" s="31">
        <f t="shared" si="360"/>
        <v>0</v>
      </c>
      <c r="AO589" s="31">
        <f t="shared" si="361"/>
        <v>0</v>
      </c>
      <c r="AP589" s="29">
        <f t="shared" ref="AP589:AR608" si="379">SUMIF($I589,AP$5,$AO589)</f>
        <v>0</v>
      </c>
      <c r="AQ589" s="29">
        <f t="shared" si="379"/>
        <v>0</v>
      </c>
      <c r="AR589" s="29">
        <f t="shared" si="379"/>
        <v>0</v>
      </c>
      <c r="AS589" s="29">
        <f t="shared" si="376"/>
        <v>0</v>
      </c>
      <c r="AT589" s="31">
        <f t="shared" si="362"/>
        <v>0</v>
      </c>
      <c r="AU589" s="31">
        <f t="shared" si="363"/>
        <v>0</v>
      </c>
      <c r="AV589" s="31">
        <f t="shared" si="364"/>
        <v>0</v>
      </c>
      <c r="AW589" s="31">
        <f t="shared" si="365"/>
        <v>0</v>
      </c>
      <c r="AX589" s="31">
        <f t="shared" si="366"/>
        <v>0</v>
      </c>
      <c r="AY589" s="31">
        <f t="shared" si="367"/>
        <v>0</v>
      </c>
      <c r="AZ589" s="31">
        <f t="shared" si="368"/>
        <v>0</v>
      </c>
      <c r="BA589" s="31">
        <f t="shared" si="369"/>
        <v>0</v>
      </c>
      <c r="BB589" s="31">
        <f t="shared" si="370"/>
        <v>0</v>
      </c>
      <c r="BC589" s="31">
        <f t="shared" si="371"/>
        <v>0</v>
      </c>
      <c r="BD589" s="31">
        <f t="shared" si="372"/>
        <v>0</v>
      </c>
      <c r="BE589" s="31">
        <f t="shared" si="373"/>
        <v>0</v>
      </c>
      <c r="BF589" s="31">
        <f t="shared" si="374"/>
        <v>0</v>
      </c>
      <c r="BG589" s="29">
        <f t="shared" si="378"/>
        <v>0</v>
      </c>
      <c r="BH589" s="29">
        <f t="shared" si="378"/>
        <v>0</v>
      </c>
      <c r="BI589" s="29">
        <f t="shared" si="378"/>
        <v>0</v>
      </c>
      <c r="BJ589" s="29">
        <f t="shared" si="378"/>
        <v>0</v>
      </c>
    </row>
    <row r="590" spans="1:62">
      <c r="A590" s="25" t="s">
        <v>80</v>
      </c>
      <c r="B590" s="25" t="s">
        <v>81</v>
      </c>
      <c r="C590" s="25" t="s">
        <v>82</v>
      </c>
      <c r="D590" s="25" t="s">
        <v>83</v>
      </c>
      <c r="E590" s="25" t="s">
        <v>42</v>
      </c>
      <c r="F590" s="25" t="s">
        <v>49</v>
      </c>
      <c r="G590" s="25" t="s">
        <v>300</v>
      </c>
      <c r="H590" s="25" t="s">
        <v>54</v>
      </c>
      <c r="I590" s="25" t="s">
        <v>289</v>
      </c>
      <c r="J590" s="102">
        <v>0</v>
      </c>
      <c r="K590" s="102">
        <v>0</v>
      </c>
      <c r="L590" s="29">
        <v>1201.95</v>
      </c>
      <c r="M590" s="29">
        <v>1269.56</v>
      </c>
      <c r="N590" s="29">
        <v>2981.02</v>
      </c>
      <c r="O590" s="29">
        <v>1520.4</v>
      </c>
      <c r="P590" s="29">
        <v>16964.689999999999</v>
      </c>
      <c r="Q590" s="29">
        <v>8371.7000000000007</v>
      </c>
      <c r="R590" s="29">
        <v>1142.26</v>
      </c>
      <c r="S590" s="29">
        <v>3576.05</v>
      </c>
      <c r="T590" s="29">
        <v>7054.12</v>
      </c>
      <c r="U590" s="29">
        <v>4920.8899999999994</v>
      </c>
      <c r="V590" s="29">
        <v>23525.17</v>
      </c>
      <c r="W590" s="29">
        <v>3652.36</v>
      </c>
      <c r="X590" s="29">
        <f t="shared" si="348"/>
        <v>76180.17</v>
      </c>
      <c r="Y590" s="29">
        <f t="shared" si="375"/>
        <v>0</v>
      </c>
      <c r="Z590" s="29">
        <f t="shared" si="377"/>
        <v>0</v>
      </c>
      <c r="AA590" s="29">
        <f t="shared" si="377"/>
        <v>76180.17</v>
      </c>
      <c r="AB590" s="29">
        <f t="shared" si="377"/>
        <v>0</v>
      </c>
      <c r="AC590" s="31">
        <f t="shared" si="349"/>
        <v>0</v>
      </c>
      <c r="AD590" s="31">
        <f t="shared" si="350"/>
        <v>0</v>
      </c>
      <c r="AE590" s="31">
        <f t="shared" si="351"/>
        <v>0</v>
      </c>
      <c r="AF590" s="31">
        <f t="shared" si="352"/>
        <v>0</v>
      </c>
      <c r="AG590" s="31">
        <f t="shared" si="353"/>
        <v>0</v>
      </c>
      <c r="AH590" s="31">
        <f t="shared" si="354"/>
        <v>0</v>
      </c>
      <c r="AI590" s="31">
        <f t="shared" si="355"/>
        <v>0</v>
      </c>
      <c r="AJ590" s="31">
        <f t="shared" si="356"/>
        <v>0</v>
      </c>
      <c r="AK590" s="31">
        <f t="shared" si="357"/>
        <v>0</v>
      </c>
      <c r="AL590" s="31">
        <f t="shared" si="358"/>
        <v>0</v>
      </c>
      <c r="AM590" s="31">
        <f t="shared" si="359"/>
        <v>0</v>
      </c>
      <c r="AN590" s="31">
        <f t="shared" si="360"/>
        <v>0</v>
      </c>
      <c r="AO590" s="31">
        <f t="shared" si="361"/>
        <v>0</v>
      </c>
      <c r="AP590" s="29">
        <f t="shared" si="379"/>
        <v>0</v>
      </c>
      <c r="AQ590" s="29">
        <f t="shared" si="379"/>
        <v>0</v>
      </c>
      <c r="AR590" s="29">
        <f t="shared" si="379"/>
        <v>0</v>
      </c>
      <c r="AS590" s="29">
        <f t="shared" si="376"/>
        <v>0</v>
      </c>
      <c r="AT590" s="31">
        <f t="shared" si="362"/>
        <v>0</v>
      </c>
      <c r="AU590" s="31">
        <f t="shared" si="363"/>
        <v>0</v>
      </c>
      <c r="AV590" s="31">
        <f t="shared" si="364"/>
        <v>0</v>
      </c>
      <c r="AW590" s="31">
        <f t="shared" si="365"/>
        <v>0</v>
      </c>
      <c r="AX590" s="31">
        <f t="shared" si="366"/>
        <v>0</v>
      </c>
      <c r="AY590" s="31">
        <f t="shared" si="367"/>
        <v>0</v>
      </c>
      <c r="AZ590" s="31">
        <f t="shared" si="368"/>
        <v>0</v>
      </c>
      <c r="BA590" s="31">
        <f t="shared" si="369"/>
        <v>0</v>
      </c>
      <c r="BB590" s="31">
        <f t="shared" si="370"/>
        <v>0</v>
      </c>
      <c r="BC590" s="31">
        <f t="shared" si="371"/>
        <v>0</v>
      </c>
      <c r="BD590" s="31">
        <f t="shared" si="372"/>
        <v>0</v>
      </c>
      <c r="BE590" s="31">
        <f t="shared" si="373"/>
        <v>0</v>
      </c>
      <c r="BF590" s="31">
        <f t="shared" si="374"/>
        <v>0</v>
      </c>
      <c r="BG590" s="29">
        <f t="shared" si="378"/>
        <v>0</v>
      </c>
      <c r="BH590" s="29">
        <f t="shared" si="378"/>
        <v>0</v>
      </c>
      <c r="BI590" s="29">
        <f t="shared" si="378"/>
        <v>0</v>
      </c>
      <c r="BJ590" s="29">
        <f t="shared" si="378"/>
        <v>0</v>
      </c>
    </row>
    <row r="591" spans="1:62">
      <c r="A591" s="25" t="s">
        <v>80</v>
      </c>
      <c r="B591" s="25" t="s">
        <v>81</v>
      </c>
      <c r="C591" s="25" t="s">
        <v>82</v>
      </c>
      <c r="D591" s="25" t="s">
        <v>83</v>
      </c>
      <c r="E591" s="25" t="s">
        <v>42</v>
      </c>
      <c r="F591" s="25" t="s">
        <v>43</v>
      </c>
      <c r="G591" s="25" t="s">
        <v>61</v>
      </c>
      <c r="H591" s="25" t="s">
        <v>61</v>
      </c>
      <c r="I591" s="25" t="s">
        <v>289</v>
      </c>
      <c r="J591" s="102">
        <v>1</v>
      </c>
      <c r="K591" s="102">
        <v>0</v>
      </c>
      <c r="L591" s="29">
        <v>634059.2699999999</v>
      </c>
      <c r="M591" s="29">
        <v>954583.75999999989</v>
      </c>
      <c r="N591" s="29">
        <v>1470175.7599999995</v>
      </c>
      <c r="O591" s="29">
        <v>390913.87</v>
      </c>
      <c r="P591" s="29">
        <v>1209562.26</v>
      </c>
      <c r="Q591" s="29">
        <v>2009677.9799999997</v>
      </c>
      <c r="R591" s="29">
        <v>562568.30000000005</v>
      </c>
      <c r="S591" s="29">
        <v>1506987.29</v>
      </c>
      <c r="T591" s="29">
        <v>1388122.37</v>
      </c>
      <c r="U591" s="29">
        <v>991741.79</v>
      </c>
      <c r="V591" s="29">
        <v>1350082.23</v>
      </c>
      <c r="W591" s="29">
        <v>876593.49</v>
      </c>
      <c r="X591" s="29">
        <f t="shared" si="348"/>
        <v>13345068.369999999</v>
      </c>
      <c r="Y591" s="29">
        <f t="shared" si="375"/>
        <v>0</v>
      </c>
      <c r="Z591" s="29">
        <f t="shared" si="377"/>
        <v>0</v>
      </c>
      <c r="AA591" s="29">
        <f t="shared" si="377"/>
        <v>13345068.369999999</v>
      </c>
      <c r="AB591" s="29">
        <f t="shared" si="377"/>
        <v>0</v>
      </c>
      <c r="AC591" s="31">
        <f t="shared" si="349"/>
        <v>634059.2699999999</v>
      </c>
      <c r="AD591" s="31">
        <f t="shared" si="350"/>
        <v>954583.75999999989</v>
      </c>
      <c r="AE591" s="31">
        <f t="shared" si="351"/>
        <v>1470175.7599999995</v>
      </c>
      <c r="AF591" s="31">
        <f t="shared" si="352"/>
        <v>390913.87</v>
      </c>
      <c r="AG591" s="31">
        <f t="shared" si="353"/>
        <v>1209562.26</v>
      </c>
      <c r="AH591" s="31">
        <f t="shared" si="354"/>
        <v>2009677.9799999997</v>
      </c>
      <c r="AI591" s="31">
        <f t="shared" si="355"/>
        <v>562568.30000000005</v>
      </c>
      <c r="AJ591" s="31">
        <f t="shared" si="356"/>
        <v>1506987.29</v>
      </c>
      <c r="AK591" s="31">
        <f t="shared" si="357"/>
        <v>1388122.37</v>
      </c>
      <c r="AL591" s="31">
        <f t="shared" si="358"/>
        <v>991741.79</v>
      </c>
      <c r="AM591" s="31">
        <f t="shared" si="359"/>
        <v>1350082.23</v>
      </c>
      <c r="AN591" s="31">
        <f t="shared" si="360"/>
        <v>876593.49</v>
      </c>
      <c r="AO591" s="31">
        <f t="shared" si="361"/>
        <v>13345068.369999999</v>
      </c>
      <c r="AP591" s="29">
        <f t="shared" si="379"/>
        <v>0</v>
      </c>
      <c r="AQ591" s="29">
        <f t="shared" si="379"/>
        <v>0</v>
      </c>
      <c r="AR591" s="29">
        <f t="shared" si="379"/>
        <v>13345068.369999999</v>
      </c>
      <c r="AS591" s="29">
        <f t="shared" si="376"/>
        <v>0</v>
      </c>
      <c r="AT591" s="31">
        <f t="shared" si="362"/>
        <v>0</v>
      </c>
      <c r="AU591" s="31">
        <f t="shared" si="363"/>
        <v>0</v>
      </c>
      <c r="AV591" s="31">
        <f t="shared" si="364"/>
        <v>0</v>
      </c>
      <c r="AW591" s="31">
        <f t="shared" si="365"/>
        <v>0</v>
      </c>
      <c r="AX591" s="31">
        <f t="shared" si="366"/>
        <v>0</v>
      </c>
      <c r="AY591" s="31">
        <f t="shared" si="367"/>
        <v>0</v>
      </c>
      <c r="AZ591" s="31">
        <f t="shared" si="368"/>
        <v>0</v>
      </c>
      <c r="BA591" s="31">
        <f t="shared" si="369"/>
        <v>0</v>
      </c>
      <c r="BB591" s="31">
        <f t="shared" si="370"/>
        <v>0</v>
      </c>
      <c r="BC591" s="31">
        <f t="shared" si="371"/>
        <v>0</v>
      </c>
      <c r="BD591" s="31">
        <f t="shared" si="372"/>
        <v>0</v>
      </c>
      <c r="BE591" s="31">
        <f t="shared" si="373"/>
        <v>0</v>
      </c>
      <c r="BF591" s="31">
        <f t="shared" si="374"/>
        <v>0</v>
      </c>
      <c r="BG591" s="29">
        <f t="shared" si="378"/>
        <v>0</v>
      </c>
      <c r="BH591" s="29">
        <f t="shared" si="378"/>
        <v>0</v>
      </c>
      <c r="BI591" s="29">
        <f t="shared" si="378"/>
        <v>0</v>
      </c>
      <c r="BJ591" s="29">
        <f t="shared" si="378"/>
        <v>0</v>
      </c>
    </row>
    <row r="592" spans="1:62">
      <c r="A592" s="25" t="s">
        <v>80</v>
      </c>
      <c r="B592" s="25" t="s">
        <v>81</v>
      </c>
      <c r="C592" s="25" t="s">
        <v>82</v>
      </c>
      <c r="D592" s="25" t="s">
        <v>83</v>
      </c>
      <c r="E592" s="25" t="s">
        <v>42</v>
      </c>
      <c r="F592" s="25" t="s">
        <v>43</v>
      </c>
      <c r="G592" s="25" t="s">
        <v>300</v>
      </c>
      <c r="H592" s="25" t="s">
        <v>54</v>
      </c>
      <c r="I592" s="25" t="s">
        <v>289</v>
      </c>
      <c r="J592" s="102">
        <v>1</v>
      </c>
      <c r="K592" s="102">
        <v>0</v>
      </c>
      <c r="L592" s="29">
        <v>1603.6</v>
      </c>
      <c r="M592" s="29">
        <v>990.58999999999992</v>
      </c>
      <c r="N592" s="29">
        <v>2057.2600000000002</v>
      </c>
      <c r="O592" s="29">
        <v>931.88</v>
      </c>
      <c r="P592" s="29">
        <v>1159.7</v>
      </c>
      <c r="Q592" s="29">
        <v>3077.92</v>
      </c>
      <c r="R592" s="29">
        <v>932.62</v>
      </c>
      <c r="S592" s="29">
        <v>3013.02</v>
      </c>
      <c r="T592" s="29">
        <v>5417.16</v>
      </c>
      <c r="U592" s="29">
        <v>3076.91</v>
      </c>
      <c r="V592" s="29">
        <v>24545.11</v>
      </c>
      <c r="W592" s="29">
        <v>9147.130000000001</v>
      </c>
      <c r="X592" s="29">
        <f t="shared" si="348"/>
        <v>55952.900000000009</v>
      </c>
      <c r="Y592" s="29">
        <f t="shared" si="375"/>
        <v>0</v>
      </c>
      <c r="Z592" s="29">
        <f t="shared" si="377"/>
        <v>0</v>
      </c>
      <c r="AA592" s="29">
        <f t="shared" si="377"/>
        <v>55952.900000000009</v>
      </c>
      <c r="AB592" s="29">
        <f t="shared" si="377"/>
        <v>0</v>
      </c>
      <c r="AC592" s="31">
        <f t="shared" si="349"/>
        <v>1603.6</v>
      </c>
      <c r="AD592" s="31">
        <f t="shared" si="350"/>
        <v>990.58999999999992</v>
      </c>
      <c r="AE592" s="31">
        <f t="shared" si="351"/>
        <v>2057.2600000000002</v>
      </c>
      <c r="AF592" s="31">
        <f t="shared" si="352"/>
        <v>931.88</v>
      </c>
      <c r="AG592" s="31">
        <f t="shared" si="353"/>
        <v>1159.7</v>
      </c>
      <c r="AH592" s="31">
        <f t="shared" si="354"/>
        <v>3077.92</v>
      </c>
      <c r="AI592" s="31">
        <f t="shared" si="355"/>
        <v>932.62</v>
      </c>
      <c r="AJ592" s="31">
        <f t="shared" si="356"/>
        <v>3013.02</v>
      </c>
      <c r="AK592" s="31">
        <f t="shared" si="357"/>
        <v>5417.16</v>
      </c>
      <c r="AL592" s="31">
        <f t="shared" si="358"/>
        <v>3076.91</v>
      </c>
      <c r="AM592" s="31">
        <f t="shared" si="359"/>
        <v>24545.11</v>
      </c>
      <c r="AN592" s="31">
        <f t="shared" si="360"/>
        <v>9147.130000000001</v>
      </c>
      <c r="AO592" s="31">
        <f t="shared" si="361"/>
        <v>55952.900000000009</v>
      </c>
      <c r="AP592" s="29">
        <f t="shared" si="379"/>
        <v>0</v>
      </c>
      <c r="AQ592" s="29">
        <f t="shared" si="379"/>
        <v>0</v>
      </c>
      <c r="AR592" s="29">
        <f t="shared" si="379"/>
        <v>55952.900000000009</v>
      </c>
      <c r="AS592" s="29">
        <f t="shared" si="376"/>
        <v>0</v>
      </c>
      <c r="AT592" s="31">
        <f t="shared" si="362"/>
        <v>0</v>
      </c>
      <c r="AU592" s="31">
        <f t="shared" si="363"/>
        <v>0</v>
      </c>
      <c r="AV592" s="31">
        <f t="shared" si="364"/>
        <v>0</v>
      </c>
      <c r="AW592" s="31">
        <f t="shared" si="365"/>
        <v>0</v>
      </c>
      <c r="AX592" s="31">
        <f t="shared" si="366"/>
        <v>0</v>
      </c>
      <c r="AY592" s="31">
        <f t="shared" si="367"/>
        <v>0</v>
      </c>
      <c r="AZ592" s="31">
        <f t="shared" si="368"/>
        <v>0</v>
      </c>
      <c r="BA592" s="31">
        <f t="shared" si="369"/>
        <v>0</v>
      </c>
      <c r="BB592" s="31">
        <f t="shared" si="370"/>
        <v>0</v>
      </c>
      <c r="BC592" s="31">
        <f t="shared" si="371"/>
        <v>0</v>
      </c>
      <c r="BD592" s="31">
        <f t="shared" si="372"/>
        <v>0</v>
      </c>
      <c r="BE592" s="31">
        <f t="shared" si="373"/>
        <v>0</v>
      </c>
      <c r="BF592" s="31">
        <f t="shared" si="374"/>
        <v>0</v>
      </c>
      <c r="BG592" s="29">
        <f t="shared" si="378"/>
        <v>0</v>
      </c>
      <c r="BH592" s="29">
        <f t="shared" si="378"/>
        <v>0</v>
      </c>
      <c r="BI592" s="29">
        <f t="shared" si="378"/>
        <v>0</v>
      </c>
      <c r="BJ592" s="29">
        <f t="shared" si="378"/>
        <v>0</v>
      </c>
    </row>
    <row r="593" spans="1:62">
      <c r="A593" s="25" t="s">
        <v>85</v>
      </c>
      <c r="B593" s="25" t="s">
        <v>86</v>
      </c>
      <c r="C593" s="25" t="s">
        <v>87</v>
      </c>
      <c r="D593" s="25" t="s">
        <v>88</v>
      </c>
      <c r="E593" s="25" t="s">
        <v>44</v>
      </c>
      <c r="F593" s="25" t="s">
        <v>45</v>
      </c>
      <c r="G593" s="25" t="s">
        <v>300</v>
      </c>
      <c r="H593" s="25" t="s">
        <v>54</v>
      </c>
      <c r="I593" s="25" t="s">
        <v>289</v>
      </c>
      <c r="J593" s="102">
        <v>0.47784834680000005</v>
      </c>
      <c r="K593" s="102">
        <v>0.15089759249999998</v>
      </c>
      <c r="L593" s="29"/>
      <c r="M593" s="29"/>
      <c r="N593" s="29"/>
      <c r="O593" s="29"/>
      <c r="P593" s="29"/>
      <c r="Q593" s="29"/>
      <c r="R593" s="29"/>
      <c r="S593" s="29"/>
      <c r="T593" s="29"/>
      <c r="U593" s="29">
        <v>3139244.4499999997</v>
      </c>
      <c r="V593" s="29">
        <v>128978.63</v>
      </c>
      <c r="W593" s="29">
        <v>140776.91999999998</v>
      </c>
      <c r="X593" s="29">
        <f t="shared" si="348"/>
        <v>3408999.9999999995</v>
      </c>
      <c r="Y593" s="29">
        <f t="shared" si="375"/>
        <v>0</v>
      </c>
      <c r="Z593" s="29">
        <f t="shared" si="377"/>
        <v>0</v>
      </c>
      <c r="AA593" s="29">
        <f t="shared" si="377"/>
        <v>3408999.9999999995</v>
      </c>
      <c r="AB593" s="29">
        <f t="shared" si="377"/>
        <v>0</v>
      </c>
      <c r="AC593" s="31">
        <f t="shared" si="349"/>
        <v>0</v>
      </c>
      <c r="AD593" s="31">
        <f t="shared" si="350"/>
        <v>0</v>
      </c>
      <c r="AE593" s="31">
        <f t="shared" si="351"/>
        <v>0</v>
      </c>
      <c r="AF593" s="31">
        <f t="shared" si="352"/>
        <v>0</v>
      </c>
      <c r="AG593" s="31">
        <f t="shared" si="353"/>
        <v>0</v>
      </c>
      <c r="AH593" s="31">
        <f t="shared" si="354"/>
        <v>0</v>
      </c>
      <c r="AI593" s="31">
        <f t="shared" si="355"/>
        <v>0</v>
      </c>
      <c r="AJ593" s="31">
        <f t="shared" si="356"/>
        <v>0</v>
      </c>
      <c r="AK593" s="31">
        <f t="shared" si="357"/>
        <v>0</v>
      </c>
      <c r="AL593" s="31">
        <f t="shared" si="358"/>
        <v>1500082.7706335753</v>
      </c>
      <c r="AM593" s="31">
        <f t="shared" si="359"/>
        <v>61632.225118028895</v>
      </c>
      <c r="AN593" s="31">
        <f t="shared" si="360"/>
        <v>67270.018489595852</v>
      </c>
      <c r="AO593" s="31">
        <f t="shared" si="361"/>
        <v>1628985.0142411999</v>
      </c>
      <c r="AP593" s="29">
        <f t="shared" si="379"/>
        <v>0</v>
      </c>
      <c r="AQ593" s="29">
        <f t="shared" si="379"/>
        <v>0</v>
      </c>
      <c r="AR593" s="29">
        <f t="shared" si="379"/>
        <v>1628985.0142411999</v>
      </c>
      <c r="AS593" s="29">
        <f t="shared" si="376"/>
        <v>0</v>
      </c>
      <c r="AT593" s="31">
        <f t="shared" si="362"/>
        <v>0</v>
      </c>
      <c r="AU593" s="31">
        <f t="shared" si="363"/>
        <v>0</v>
      </c>
      <c r="AV593" s="31">
        <f t="shared" si="364"/>
        <v>0</v>
      </c>
      <c r="AW593" s="31">
        <f t="shared" si="365"/>
        <v>0</v>
      </c>
      <c r="AX593" s="31">
        <f t="shared" si="366"/>
        <v>0</v>
      </c>
      <c r="AY593" s="31">
        <f t="shared" si="367"/>
        <v>0</v>
      </c>
      <c r="AZ593" s="31">
        <f t="shared" si="368"/>
        <v>0</v>
      </c>
      <c r="BA593" s="31">
        <f t="shared" si="369"/>
        <v>0</v>
      </c>
      <c r="BB593" s="31">
        <f t="shared" si="370"/>
        <v>0</v>
      </c>
      <c r="BC593" s="31">
        <f t="shared" si="371"/>
        <v>473704.42977398651</v>
      </c>
      <c r="BD593" s="31">
        <f t="shared" si="372"/>
        <v>19462.564750948273</v>
      </c>
      <c r="BE593" s="31">
        <f t="shared" si="373"/>
        <v>21242.898307565094</v>
      </c>
      <c r="BF593" s="31">
        <f t="shared" si="374"/>
        <v>514409.89283249987</v>
      </c>
      <c r="BG593" s="29">
        <f t="shared" si="378"/>
        <v>0</v>
      </c>
      <c r="BH593" s="29">
        <f t="shared" si="378"/>
        <v>0</v>
      </c>
      <c r="BI593" s="29">
        <f t="shared" si="378"/>
        <v>514409.89283249987</v>
      </c>
      <c r="BJ593" s="29">
        <f t="shared" si="378"/>
        <v>0</v>
      </c>
    </row>
    <row r="594" spans="1:62">
      <c r="A594" s="25" t="s">
        <v>85</v>
      </c>
      <c r="B594" s="25" t="s">
        <v>86</v>
      </c>
      <c r="C594" s="25" t="s">
        <v>87</v>
      </c>
      <c r="D594" s="25" t="s">
        <v>88</v>
      </c>
      <c r="E594" s="25" t="s">
        <v>44</v>
      </c>
      <c r="F594" s="25" t="s">
        <v>46</v>
      </c>
      <c r="G594" s="25" t="s">
        <v>300</v>
      </c>
      <c r="H594" s="25" t="s">
        <v>54</v>
      </c>
      <c r="I594" s="25" t="s">
        <v>289</v>
      </c>
      <c r="J594" s="102">
        <v>0.52713639880000007</v>
      </c>
      <c r="K594" s="102">
        <v>0.16611495299999998</v>
      </c>
      <c r="L594" s="29">
        <v>6916.7</v>
      </c>
      <c r="M594" s="29">
        <v>8156.14</v>
      </c>
      <c r="N594" s="29">
        <v>12346.95</v>
      </c>
      <c r="O594" s="29">
        <v>1437.31</v>
      </c>
      <c r="P594" s="29">
        <v>-960.28</v>
      </c>
      <c r="Q594" s="29">
        <v>12544.19</v>
      </c>
      <c r="R594" s="29">
        <v>1900.11</v>
      </c>
      <c r="S594" s="29">
        <v>10873.42</v>
      </c>
      <c r="T594" s="29">
        <v>7535.15</v>
      </c>
      <c r="U594" s="29">
        <v>555.85</v>
      </c>
      <c r="V594" s="29">
        <v>4562.79</v>
      </c>
      <c r="W594" s="29">
        <v>9185.02</v>
      </c>
      <c r="X594" s="29">
        <f t="shared" si="348"/>
        <v>75053.350000000006</v>
      </c>
      <c r="Y594" s="29">
        <f t="shared" si="375"/>
        <v>0</v>
      </c>
      <c r="Z594" s="29">
        <f t="shared" si="377"/>
        <v>0</v>
      </c>
      <c r="AA594" s="29">
        <f t="shared" si="377"/>
        <v>75053.350000000006</v>
      </c>
      <c r="AB594" s="29">
        <f t="shared" si="377"/>
        <v>0</v>
      </c>
      <c r="AC594" s="31">
        <f t="shared" si="349"/>
        <v>3646.0443295799605</v>
      </c>
      <c r="AD594" s="31">
        <f t="shared" si="350"/>
        <v>4299.3982677086324</v>
      </c>
      <c r="AE594" s="31">
        <f t="shared" si="351"/>
        <v>6508.5267591636612</v>
      </c>
      <c r="AF594" s="31">
        <f t="shared" si="352"/>
        <v>757.65841735922811</v>
      </c>
      <c r="AG594" s="31">
        <f t="shared" si="353"/>
        <v>-506.19854103966406</v>
      </c>
      <c r="AH594" s="31">
        <f t="shared" si="354"/>
        <v>6612.4991424629734</v>
      </c>
      <c r="AI594" s="31">
        <f t="shared" si="355"/>
        <v>1001.617142723868</v>
      </c>
      <c r="AJ594" s="31">
        <f t="shared" si="356"/>
        <v>5731.7754614398964</v>
      </c>
      <c r="AK594" s="31">
        <f t="shared" si="357"/>
        <v>3972.0518354178203</v>
      </c>
      <c r="AL594" s="31">
        <f t="shared" si="358"/>
        <v>293.00876727298004</v>
      </c>
      <c r="AM594" s="31">
        <f t="shared" si="359"/>
        <v>2405.2126890806521</v>
      </c>
      <c r="AN594" s="31">
        <f t="shared" si="360"/>
        <v>4841.7583657059768</v>
      </c>
      <c r="AO594" s="31">
        <f t="shared" si="361"/>
        <v>39563.352636875992</v>
      </c>
      <c r="AP594" s="29">
        <f t="shared" si="379"/>
        <v>0</v>
      </c>
      <c r="AQ594" s="29">
        <f t="shared" si="379"/>
        <v>0</v>
      </c>
      <c r="AR594" s="29">
        <f t="shared" si="379"/>
        <v>39563.352636875992</v>
      </c>
      <c r="AS594" s="29">
        <f t="shared" si="376"/>
        <v>0</v>
      </c>
      <c r="AT594" s="31">
        <f t="shared" si="362"/>
        <v>1148.9672954150999</v>
      </c>
      <c r="AU594" s="31">
        <f t="shared" si="363"/>
        <v>1354.8568127614199</v>
      </c>
      <c r="AV594" s="31">
        <f t="shared" si="364"/>
        <v>2051.0130189433498</v>
      </c>
      <c r="AW594" s="31">
        <f t="shared" si="365"/>
        <v>238.75868309642996</v>
      </c>
      <c r="AX594" s="31">
        <f t="shared" si="366"/>
        <v>-159.51686706683998</v>
      </c>
      <c r="AY594" s="31">
        <f t="shared" si="367"/>
        <v>2083.7775322730699</v>
      </c>
      <c r="AZ594" s="31">
        <f t="shared" si="368"/>
        <v>315.63668334482998</v>
      </c>
      <c r="BA594" s="31">
        <f t="shared" si="369"/>
        <v>1806.2376522492598</v>
      </c>
      <c r="BB594" s="31">
        <f t="shared" si="370"/>
        <v>1251.7010880979499</v>
      </c>
      <c r="BC594" s="31">
        <f t="shared" si="371"/>
        <v>92.334996625049996</v>
      </c>
      <c r="BD594" s="31">
        <f t="shared" si="372"/>
        <v>757.94764639886989</v>
      </c>
      <c r="BE594" s="31">
        <f t="shared" si="373"/>
        <v>1525.7691656040599</v>
      </c>
      <c r="BF594" s="31">
        <f t="shared" si="374"/>
        <v>12467.483707742551</v>
      </c>
      <c r="BG594" s="29">
        <f t="shared" si="378"/>
        <v>0</v>
      </c>
      <c r="BH594" s="29">
        <f t="shared" si="378"/>
        <v>0</v>
      </c>
      <c r="BI594" s="29">
        <f t="shared" si="378"/>
        <v>12467.483707742551</v>
      </c>
      <c r="BJ594" s="29">
        <f t="shared" si="378"/>
        <v>0</v>
      </c>
    </row>
    <row r="595" spans="1:62">
      <c r="A595" s="25" t="s">
        <v>85</v>
      </c>
      <c r="B595" s="25" t="s">
        <v>86</v>
      </c>
      <c r="C595" s="25" t="s">
        <v>87</v>
      </c>
      <c r="D595" s="25" t="s">
        <v>88</v>
      </c>
      <c r="E595" s="25" t="s">
        <v>44</v>
      </c>
      <c r="F595" s="25" t="s">
        <v>43</v>
      </c>
      <c r="G595" s="25" t="s">
        <v>300</v>
      </c>
      <c r="H595" s="25" t="s">
        <v>54</v>
      </c>
      <c r="I595" s="25" t="s">
        <v>289</v>
      </c>
      <c r="J595" s="102">
        <v>0.77217999999999998</v>
      </c>
      <c r="K595" s="102">
        <v>0.22781999999999999</v>
      </c>
      <c r="L595" s="29">
        <v>90.58</v>
      </c>
      <c r="M595" s="29">
        <v>811.19</v>
      </c>
      <c r="N595" s="29">
        <v>258.83</v>
      </c>
      <c r="O595" s="29"/>
      <c r="P595" s="29"/>
      <c r="Q595" s="29"/>
      <c r="R595" s="29"/>
      <c r="S595" s="29"/>
      <c r="T595" s="29"/>
      <c r="U595" s="29"/>
      <c r="V595" s="29"/>
      <c r="W595" s="29"/>
      <c r="X595" s="29">
        <f t="shared" si="348"/>
        <v>1160.6000000000001</v>
      </c>
      <c r="Y595" s="29">
        <f t="shared" si="375"/>
        <v>0</v>
      </c>
      <c r="Z595" s="29">
        <f t="shared" si="377"/>
        <v>0</v>
      </c>
      <c r="AA595" s="29">
        <f t="shared" si="377"/>
        <v>1160.6000000000001</v>
      </c>
      <c r="AB595" s="29">
        <f t="shared" si="377"/>
        <v>0</v>
      </c>
      <c r="AC595" s="31">
        <f t="shared" si="349"/>
        <v>69.944064400000002</v>
      </c>
      <c r="AD595" s="31">
        <f t="shared" si="350"/>
        <v>626.38469420000001</v>
      </c>
      <c r="AE595" s="31">
        <f t="shared" si="351"/>
        <v>199.86334939999998</v>
      </c>
      <c r="AF595" s="31">
        <f t="shared" si="352"/>
        <v>0</v>
      </c>
      <c r="AG595" s="31">
        <f t="shared" si="353"/>
        <v>0</v>
      </c>
      <c r="AH595" s="31">
        <f t="shared" si="354"/>
        <v>0</v>
      </c>
      <c r="AI595" s="31">
        <f t="shared" si="355"/>
        <v>0</v>
      </c>
      <c r="AJ595" s="31">
        <f t="shared" si="356"/>
        <v>0</v>
      </c>
      <c r="AK595" s="31">
        <f t="shared" si="357"/>
        <v>0</v>
      </c>
      <c r="AL595" s="31">
        <f t="shared" si="358"/>
        <v>0</v>
      </c>
      <c r="AM595" s="31">
        <f t="shared" si="359"/>
        <v>0</v>
      </c>
      <c r="AN595" s="31">
        <f t="shared" si="360"/>
        <v>0</v>
      </c>
      <c r="AO595" s="31">
        <f t="shared" si="361"/>
        <v>896.19210799999996</v>
      </c>
      <c r="AP595" s="29">
        <f t="shared" si="379"/>
        <v>0</v>
      </c>
      <c r="AQ595" s="29">
        <f t="shared" si="379"/>
        <v>0</v>
      </c>
      <c r="AR595" s="29">
        <f t="shared" si="379"/>
        <v>896.19210799999996</v>
      </c>
      <c r="AS595" s="29">
        <f t="shared" si="376"/>
        <v>0</v>
      </c>
      <c r="AT595" s="31">
        <f t="shared" si="362"/>
        <v>20.6359356</v>
      </c>
      <c r="AU595" s="31">
        <f t="shared" si="363"/>
        <v>184.80530580000001</v>
      </c>
      <c r="AV595" s="31">
        <f t="shared" si="364"/>
        <v>58.966650599999994</v>
      </c>
      <c r="AW595" s="31">
        <f t="shared" si="365"/>
        <v>0</v>
      </c>
      <c r="AX595" s="31">
        <f t="shared" si="366"/>
        <v>0</v>
      </c>
      <c r="AY595" s="31">
        <f t="shared" si="367"/>
        <v>0</v>
      </c>
      <c r="AZ595" s="31">
        <f t="shared" si="368"/>
        <v>0</v>
      </c>
      <c r="BA595" s="31">
        <f t="shared" si="369"/>
        <v>0</v>
      </c>
      <c r="BB595" s="31">
        <f t="shared" si="370"/>
        <v>0</v>
      </c>
      <c r="BC595" s="31">
        <f t="shared" si="371"/>
        <v>0</v>
      </c>
      <c r="BD595" s="31">
        <f t="shared" si="372"/>
        <v>0</v>
      </c>
      <c r="BE595" s="31">
        <f t="shared" si="373"/>
        <v>0</v>
      </c>
      <c r="BF595" s="31">
        <f t="shared" si="374"/>
        <v>264.407892</v>
      </c>
      <c r="BG595" s="29">
        <f t="shared" si="378"/>
        <v>0</v>
      </c>
      <c r="BH595" s="29">
        <f t="shared" si="378"/>
        <v>0</v>
      </c>
      <c r="BI595" s="29">
        <f t="shared" si="378"/>
        <v>264.407892</v>
      </c>
      <c r="BJ595" s="29">
        <f t="shared" si="378"/>
        <v>0</v>
      </c>
    </row>
    <row r="596" spans="1:62">
      <c r="A596" s="25" t="s">
        <v>85</v>
      </c>
      <c r="B596" s="25" t="s">
        <v>86</v>
      </c>
      <c r="C596" s="25" t="s">
        <v>87</v>
      </c>
      <c r="D596" s="25" t="s">
        <v>88</v>
      </c>
      <c r="E596" s="25" t="s">
        <v>44</v>
      </c>
      <c r="F596" s="25" t="s">
        <v>43</v>
      </c>
      <c r="G596" s="25" t="s">
        <v>90</v>
      </c>
      <c r="H596" s="25" t="s">
        <v>54</v>
      </c>
      <c r="I596" s="25" t="s">
        <v>289</v>
      </c>
      <c r="J596" s="102">
        <v>0.77217999999999998</v>
      </c>
      <c r="K596" s="102">
        <v>0.22781999999999999</v>
      </c>
      <c r="L596" s="29">
        <v>5.42</v>
      </c>
      <c r="M596" s="29">
        <v>48.58</v>
      </c>
      <c r="N596" s="29">
        <v>15.5</v>
      </c>
      <c r="O596" s="29"/>
      <c r="P596" s="29"/>
      <c r="Q596" s="29"/>
      <c r="R596" s="29"/>
      <c r="S596" s="29"/>
      <c r="T596" s="29"/>
      <c r="U596" s="29"/>
      <c r="V596" s="29"/>
      <c r="W596" s="29"/>
      <c r="X596" s="29">
        <f t="shared" si="348"/>
        <v>69.5</v>
      </c>
      <c r="Y596" s="29">
        <f t="shared" si="375"/>
        <v>0</v>
      </c>
      <c r="Z596" s="29">
        <f t="shared" si="377"/>
        <v>0</v>
      </c>
      <c r="AA596" s="29">
        <f t="shared" si="377"/>
        <v>69.5</v>
      </c>
      <c r="AB596" s="29">
        <f t="shared" si="377"/>
        <v>0</v>
      </c>
      <c r="AC596" s="31">
        <f t="shared" si="349"/>
        <v>4.1852156000000003</v>
      </c>
      <c r="AD596" s="31">
        <f t="shared" si="350"/>
        <v>37.512504399999997</v>
      </c>
      <c r="AE596" s="31">
        <f t="shared" si="351"/>
        <v>11.96879</v>
      </c>
      <c r="AF596" s="31">
        <f t="shared" si="352"/>
        <v>0</v>
      </c>
      <c r="AG596" s="31">
        <f t="shared" si="353"/>
        <v>0</v>
      </c>
      <c r="AH596" s="31">
        <f t="shared" si="354"/>
        <v>0</v>
      </c>
      <c r="AI596" s="31">
        <f t="shared" si="355"/>
        <v>0</v>
      </c>
      <c r="AJ596" s="31">
        <f t="shared" si="356"/>
        <v>0</v>
      </c>
      <c r="AK596" s="31">
        <f t="shared" si="357"/>
        <v>0</v>
      </c>
      <c r="AL596" s="31">
        <f t="shared" si="358"/>
        <v>0</v>
      </c>
      <c r="AM596" s="31">
        <f t="shared" si="359"/>
        <v>0</v>
      </c>
      <c r="AN596" s="31">
        <f t="shared" si="360"/>
        <v>0</v>
      </c>
      <c r="AO596" s="31">
        <f t="shared" si="361"/>
        <v>53.666509999999995</v>
      </c>
      <c r="AP596" s="29">
        <f t="shared" si="379"/>
        <v>0</v>
      </c>
      <c r="AQ596" s="29">
        <f t="shared" si="379"/>
        <v>0</v>
      </c>
      <c r="AR596" s="29">
        <f t="shared" si="379"/>
        <v>53.666509999999995</v>
      </c>
      <c r="AS596" s="29">
        <f t="shared" si="376"/>
        <v>0</v>
      </c>
      <c r="AT596" s="31">
        <f t="shared" si="362"/>
        <v>1.2347843999999999</v>
      </c>
      <c r="AU596" s="31">
        <f t="shared" si="363"/>
        <v>11.067495599999999</v>
      </c>
      <c r="AV596" s="31">
        <f t="shared" si="364"/>
        <v>3.5312099999999997</v>
      </c>
      <c r="AW596" s="31">
        <f t="shared" si="365"/>
        <v>0</v>
      </c>
      <c r="AX596" s="31">
        <f t="shared" si="366"/>
        <v>0</v>
      </c>
      <c r="AY596" s="31">
        <f t="shared" si="367"/>
        <v>0</v>
      </c>
      <c r="AZ596" s="31">
        <f t="shared" si="368"/>
        <v>0</v>
      </c>
      <c r="BA596" s="31">
        <f t="shared" si="369"/>
        <v>0</v>
      </c>
      <c r="BB596" s="31">
        <f t="shared" si="370"/>
        <v>0</v>
      </c>
      <c r="BC596" s="31">
        <f t="shared" si="371"/>
        <v>0</v>
      </c>
      <c r="BD596" s="31">
        <f t="shared" si="372"/>
        <v>0</v>
      </c>
      <c r="BE596" s="31">
        <f t="shared" si="373"/>
        <v>0</v>
      </c>
      <c r="BF596" s="31">
        <f t="shared" si="374"/>
        <v>15.833489999999999</v>
      </c>
      <c r="BG596" s="29">
        <f t="shared" si="378"/>
        <v>0</v>
      </c>
      <c r="BH596" s="29">
        <f t="shared" si="378"/>
        <v>0</v>
      </c>
      <c r="BI596" s="29">
        <f t="shared" si="378"/>
        <v>15.833489999999999</v>
      </c>
      <c r="BJ596" s="29">
        <f t="shared" si="378"/>
        <v>0</v>
      </c>
    </row>
    <row r="597" spans="1:62">
      <c r="A597" s="25" t="s">
        <v>85</v>
      </c>
      <c r="B597" s="25" t="s">
        <v>86</v>
      </c>
      <c r="C597" s="25" t="s">
        <v>87</v>
      </c>
      <c r="D597" s="25" t="s">
        <v>88</v>
      </c>
      <c r="E597" s="25" t="s">
        <v>42</v>
      </c>
      <c r="F597" s="25" t="s">
        <v>43</v>
      </c>
      <c r="G597" s="25" t="s">
        <v>61</v>
      </c>
      <c r="H597" s="25" t="s">
        <v>61</v>
      </c>
      <c r="I597" s="25" t="s">
        <v>289</v>
      </c>
      <c r="J597" s="102">
        <v>1</v>
      </c>
      <c r="K597" s="102">
        <v>0</v>
      </c>
      <c r="L597" s="29">
        <v>333.78999999999996</v>
      </c>
      <c r="M597" s="29"/>
      <c r="N597" s="29"/>
      <c r="O597" s="29"/>
      <c r="P597" s="29"/>
      <c r="Q597" s="29"/>
      <c r="R597" s="29"/>
      <c r="S597" s="29"/>
      <c r="T597" s="29">
        <v>0</v>
      </c>
      <c r="U597" s="29"/>
      <c r="V597" s="29"/>
      <c r="W597" s="29"/>
      <c r="X597" s="29">
        <f t="shared" si="348"/>
        <v>333.78999999999996</v>
      </c>
      <c r="Y597" s="29">
        <f t="shared" si="375"/>
        <v>0</v>
      </c>
      <c r="Z597" s="29">
        <f t="shared" si="377"/>
        <v>0</v>
      </c>
      <c r="AA597" s="29">
        <f t="shared" si="377"/>
        <v>333.78999999999996</v>
      </c>
      <c r="AB597" s="29">
        <f t="shared" si="377"/>
        <v>0</v>
      </c>
      <c r="AC597" s="31">
        <f t="shared" si="349"/>
        <v>333.78999999999996</v>
      </c>
      <c r="AD597" s="31">
        <f t="shared" si="350"/>
        <v>0</v>
      </c>
      <c r="AE597" s="31">
        <f t="shared" si="351"/>
        <v>0</v>
      </c>
      <c r="AF597" s="31">
        <f t="shared" si="352"/>
        <v>0</v>
      </c>
      <c r="AG597" s="31">
        <f t="shared" si="353"/>
        <v>0</v>
      </c>
      <c r="AH597" s="31">
        <f t="shared" si="354"/>
        <v>0</v>
      </c>
      <c r="AI597" s="31">
        <f t="shared" si="355"/>
        <v>0</v>
      </c>
      <c r="AJ597" s="31">
        <f t="shared" si="356"/>
        <v>0</v>
      </c>
      <c r="AK597" s="31">
        <f t="shared" si="357"/>
        <v>0</v>
      </c>
      <c r="AL597" s="31">
        <f t="shared" si="358"/>
        <v>0</v>
      </c>
      <c r="AM597" s="31">
        <f t="shared" si="359"/>
        <v>0</v>
      </c>
      <c r="AN597" s="31">
        <f t="shared" si="360"/>
        <v>0</v>
      </c>
      <c r="AO597" s="31">
        <f t="shared" si="361"/>
        <v>333.78999999999996</v>
      </c>
      <c r="AP597" s="29">
        <f t="shared" si="379"/>
        <v>0</v>
      </c>
      <c r="AQ597" s="29">
        <f t="shared" si="379"/>
        <v>0</v>
      </c>
      <c r="AR597" s="29">
        <f t="shared" si="379"/>
        <v>333.78999999999996</v>
      </c>
      <c r="AS597" s="29">
        <f t="shared" si="376"/>
        <v>0</v>
      </c>
      <c r="AT597" s="31">
        <f t="shared" si="362"/>
        <v>0</v>
      </c>
      <c r="AU597" s="31">
        <f t="shared" si="363"/>
        <v>0</v>
      </c>
      <c r="AV597" s="31">
        <f t="shared" si="364"/>
        <v>0</v>
      </c>
      <c r="AW597" s="31">
        <f t="shared" si="365"/>
        <v>0</v>
      </c>
      <c r="AX597" s="31">
        <f t="shared" si="366"/>
        <v>0</v>
      </c>
      <c r="AY597" s="31">
        <f t="shared" si="367"/>
        <v>0</v>
      </c>
      <c r="AZ597" s="31">
        <f t="shared" si="368"/>
        <v>0</v>
      </c>
      <c r="BA597" s="31">
        <f t="shared" si="369"/>
        <v>0</v>
      </c>
      <c r="BB597" s="31">
        <f t="shared" si="370"/>
        <v>0</v>
      </c>
      <c r="BC597" s="31">
        <f t="shared" si="371"/>
        <v>0</v>
      </c>
      <c r="BD597" s="31">
        <f t="shared" si="372"/>
        <v>0</v>
      </c>
      <c r="BE597" s="31">
        <f t="shared" si="373"/>
        <v>0</v>
      </c>
      <c r="BF597" s="31">
        <f t="shared" si="374"/>
        <v>0</v>
      </c>
      <c r="BG597" s="29">
        <f t="shared" si="378"/>
        <v>0</v>
      </c>
      <c r="BH597" s="29">
        <f t="shared" si="378"/>
        <v>0</v>
      </c>
      <c r="BI597" s="29">
        <f t="shared" si="378"/>
        <v>0</v>
      </c>
      <c r="BJ597" s="29">
        <f t="shared" si="378"/>
        <v>0</v>
      </c>
    </row>
    <row r="598" spans="1:62">
      <c r="A598" s="25" t="s">
        <v>85</v>
      </c>
      <c r="B598" s="25" t="s">
        <v>86</v>
      </c>
      <c r="C598" s="25" t="s">
        <v>87</v>
      </c>
      <c r="D598" s="25" t="s">
        <v>89</v>
      </c>
      <c r="E598" s="25" t="s">
        <v>44</v>
      </c>
      <c r="F598" s="25" t="s">
        <v>45</v>
      </c>
      <c r="G598" s="25" t="s">
        <v>300</v>
      </c>
      <c r="H598" s="25" t="s">
        <v>54</v>
      </c>
      <c r="I598" s="25" t="s">
        <v>289</v>
      </c>
      <c r="J598" s="102">
        <v>0.47784834680000005</v>
      </c>
      <c r="K598" s="102">
        <v>0.15089759249999998</v>
      </c>
      <c r="L598" s="29">
        <v>8042.69</v>
      </c>
      <c r="M598" s="29">
        <v>4997.9799999999996</v>
      </c>
      <c r="N598" s="29">
        <v>9385.82</v>
      </c>
      <c r="O598" s="29">
        <v>6196.77</v>
      </c>
      <c r="P598" s="29">
        <v>1241.43</v>
      </c>
      <c r="Q598" s="29">
        <v>1783.5</v>
      </c>
      <c r="R598" s="29">
        <v>312.57</v>
      </c>
      <c r="S598" s="29">
        <v>60861.02</v>
      </c>
      <c r="T598" s="29">
        <v>483153.66000000003</v>
      </c>
      <c r="U598" s="29">
        <v>175657.09999999998</v>
      </c>
      <c r="V598" s="29">
        <v>10131.049999999999</v>
      </c>
      <c r="W598" s="29">
        <v>38069.020000000004</v>
      </c>
      <c r="X598" s="29">
        <f t="shared" si="348"/>
        <v>799832.6100000001</v>
      </c>
      <c r="Y598" s="29">
        <f t="shared" si="375"/>
        <v>0</v>
      </c>
      <c r="Z598" s="29">
        <f t="shared" si="377"/>
        <v>0</v>
      </c>
      <c r="AA598" s="29">
        <f t="shared" si="377"/>
        <v>799832.6100000001</v>
      </c>
      <c r="AB598" s="29">
        <f t="shared" si="377"/>
        <v>0</v>
      </c>
      <c r="AC598" s="31">
        <f t="shared" si="349"/>
        <v>3843.1861203248923</v>
      </c>
      <c r="AD598" s="31">
        <f t="shared" si="350"/>
        <v>2388.2764803394639</v>
      </c>
      <c r="AE598" s="31">
        <f t="shared" si="351"/>
        <v>4484.9985703623761</v>
      </c>
      <c r="AF598" s="31">
        <f t="shared" si="352"/>
        <v>2961.1162999998364</v>
      </c>
      <c r="AG598" s="31">
        <f t="shared" si="353"/>
        <v>593.21527316792412</v>
      </c>
      <c r="AH598" s="31">
        <f t="shared" si="354"/>
        <v>852.24252651780012</v>
      </c>
      <c r="AI598" s="31">
        <f t="shared" si="355"/>
        <v>149.36105775927601</v>
      </c>
      <c r="AJ598" s="31">
        <f t="shared" si="356"/>
        <v>29082.337791561738</v>
      </c>
      <c r="AK598" s="31">
        <f t="shared" si="357"/>
        <v>230874.17768136933</v>
      </c>
      <c r="AL598" s="31">
        <f t="shared" si="358"/>
        <v>83937.454838682272</v>
      </c>
      <c r="AM598" s="31">
        <f t="shared" si="359"/>
        <v>4841.1054938481402</v>
      </c>
      <c r="AN598" s="31">
        <f t="shared" si="360"/>
        <v>18191.21827129614</v>
      </c>
      <c r="AO598" s="31">
        <f t="shared" si="361"/>
        <v>382198.69040522916</v>
      </c>
      <c r="AP598" s="29">
        <f t="shared" si="379"/>
        <v>0</v>
      </c>
      <c r="AQ598" s="29">
        <f t="shared" si="379"/>
        <v>0</v>
      </c>
      <c r="AR598" s="29">
        <f t="shared" si="379"/>
        <v>382198.69040522916</v>
      </c>
      <c r="AS598" s="29">
        <f t="shared" si="376"/>
        <v>0</v>
      </c>
      <c r="AT598" s="31">
        <f t="shared" si="362"/>
        <v>1213.6225582238249</v>
      </c>
      <c r="AU598" s="31">
        <f t="shared" si="363"/>
        <v>754.18314936314982</v>
      </c>
      <c r="AV598" s="31">
        <f t="shared" si="364"/>
        <v>1416.2976416383499</v>
      </c>
      <c r="AW598" s="31">
        <f t="shared" si="365"/>
        <v>935.07767427622491</v>
      </c>
      <c r="AX598" s="31">
        <f t="shared" si="366"/>
        <v>187.328798257275</v>
      </c>
      <c r="AY598" s="31">
        <f t="shared" si="367"/>
        <v>269.12585622374996</v>
      </c>
      <c r="AZ598" s="31">
        <f t="shared" si="368"/>
        <v>47.166060487724991</v>
      </c>
      <c r="BA598" s="31">
        <f t="shared" si="369"/>
        <v>9183.7813950943491</v>
      </c>
      <c r="BB598" s="31">
        <f t="shared" si="370"/>
        <v>72906.724101563552</v>
      </c>
      <c r="BC598" s="31">
        <f t="shared" si="371"/>
        <v>26506.233495531742</v>
      </c>
      <c r="BD598" s="31">
        <f t="shared" si="372"/>
        <v>1528.7510544971246</v>
      </c>
      <c r="BE598" s="31">
        <f t="shared" si="373"/>
        <v>5744.5234668343501</v>
      </c>
      <c r="BF598" s="31">
        <f t="shared" si="374"/>
        <v>120692.81525199141</v>
      </c>
      <c r="BG598" s="29">
        <f t="shared" si="378"/>
        <v>0</v>
      </c>
      <c r="BH598" s="29">
        <f t="shared" si="378"/>
        <v>0</v>
      </c>
      <c r="BI598" s="29">
        <f t="shared" si="378"/>
        <v>120692.81525199141</v>
      </c>
      <c r="BJ598" s="29">
        <f t="shared" si="378"/>
        <v>0</v>
      </c>
    </row>
    <row r="599" spans="1:62">
      <c r="A599" s="25" t="s">
        <v>85</v>
      </c>
      <c r="B599" s="25" t="s">
        <v>86</v>
      </c>
      <c r="C599" s="25" t="s">
        <v>87</v>
      </c>
      <c r="D599" s="25" t="s">
        <v>89</v>
      </c>
      <c r="E599" s="25" t="s">
        <v>44</v>
      </c>
      <c r="F599" s="25" t="s">
        <v>45</v>
      </c>
      <c r="G599" s="25" t="s">
        <v>90</v>
      </c>
      <c r="H599" s="25" t="s">
        <v>54</v>
      </c>
      <c r="I599" s="25" t="s">
        <v>289</v>
      </c>
      <c r="J599" s="102">
        <v>0.47784834680000005</v>
      </c>
      <c r="K599" s="102">
        <v>0.15089759249999998</v>
      </c>
      <c r="L599" s="29"/>
      <c r="M599" s="29"/>
      <c r="N599" s="29"/>
      <c r="O599" s="29"/>
      <c r="P599" s="29"/>
      <c r="Q599" s="29"/>
      <c r="R599" s="29"/>
      <c r="S599" s="29"/>
      <c r="T599" s="29">
        <v>1199864.03</v>
      </c>
      <c r="U599" s="29">
        <v>25119.48</v>
      </c>
      <c r="V599" s="29">
        <v>10190.76</v>
      </c>
      <c r="W599" s="29">
        <v>27565.49</v>
      </c>
      <c r="X599" s="29">
        <f t="shared" si="348"/>
        <v>1262739.76</v>
      </c>
      <c r="Y599" s="29">
        <f t="shared" si="375"/>
        <v>0</v>
      </c>
      <c r="Z599" s="29">
        <f t="shared" si="377"/>
        <v>0</v>
      </c>
      <c r="AA599" s="29">
        <f t="shared" si="377"/>
        <v>1262739.76</v>
      </c>
      <c r="AB599" s="29">
        <f t="shared" si="377"/>
        <v>0</v>
      </c>
      <c r="AC599" s="31">
        <f t="shared" si="349"/>
        <v>0</v>
      </c>
      <c r="AD599" s="31">
        <f t="shared" si="350"/>
        <v>0</v>
      </c>
      <c r="AE599" s="31">
        <f t="shared" si="351"/>
        <v>0</v>
      </c>
      <c r="AF599" s="31">
        <f t="shared" si="352"/>
        <v>0</v>
      </c>
      <c r="AG599" s="31">
        <f t="shared" si="353"/>
        <v>0</v>
      </c>
      <c r="AH599" s="31">
        <f t="shared" si="354"/>
        <v>0</v>
      </c>
      <c r="AI599" s="31">
        <f t="shared" si="355"/>
        <v>0</v>
      </c>
      <c r="AJ599" s="31">
        <f t="shared" si="356"/>
        <v>0</v>
      </c>
      <c r="AK599" s="31">
        <f t="shared" si="357"/>
        <v>573353.04312028573</v>
      </c>
      <c r="AL599" s="31">
        <f t="shared" si="358"/>
        <v>12003.301990475666</v>
      </c>
      <c r="AM599" s="31">
        <f t="shared" si="359"/>
        <v>4869.6378186355687</v>
      </c>
      <c r="AN599" s="31">
        <f t="shared" si="360"/>
        <v>13172.123825231934</v>
      </c>
      <c r="AO599" s="31">
        <f t="shared" si="361"/>
        <v>603398.10675462883</v>
      </c>
      <c r="AP599" s="29">
        <f t="shared" si="379"/>
        <v>0</v>
      </c>
      <c r="AQ599" s="29">
        <f t="shared" si="379"/>
        <v>0</v>
      </c>
      <c r="AR599" s="29">
        <f t="shared" si="379"/>
        <v>603398.10675462883</v>
      </c>
      <c r="AS599" s="29">
        <f t="shared" si="376"/>
        <v>0</v>
      </c>
      <c r="AT599" s="31">
        <f t="shared" si="362"/>
        <v>0</v>
      </c>
      <c r="AU599" s="31">
        <f t="shared" si="363"/>
        <v>0</v>
      </c>
      <c r="AV599" s="31">
        <f t="shared" si="364"/>
        <v>0</v>
      </c>
      <c r="AW599" s="31">
        <f t="shared" si="365"/>
        <v>0</v>
      </c>
      <c r="AX599" s="31">
        <f t="shared" si="366"/>
        <v>0</v>
      </c>
      <c r="AY599" s="31">
        <f t="shared" si="367"/>
        <v>0</v>
      </c>
      <c r="AZ599" s="31">
        <f t="shared" si="368"/>
        <v>0</v>
      </c>
      <c r="BA599" s="31">
        <f t="shared" si="369"/>
        <v>0</v>
      </c>
      <c r="BB599" s="31">
        <f t="shared" si="370"/>
        <v>181056.59345434775</v>
      </c>
      <c r="BC599" s="31">
        <f t="shared" si="371"/>
        <v>3790.4690568518995</v>
      </c>
      <c r="BD599" s="31">
        <f t="shared" si="372"/>
        <v>1537.7611497452999</v>
      </c>
      <c r="BE599" s="31">
        <f t="shared" si="373"/>
        <v>4159.5660770828244</v>
      </c>
      <c r="BF599" s="31">
        <f t="shared" si="374"/>
        <v>190544.38973802776</v>
      </c>
      <c r="BG599" s="29">
        <f t="shared" si="378"/>
        <v>0</v>
      </c>
      <c r="BH599" s="29">
        <f t="shared" si="378"/>
        <v>0</v>
      </c>
      <c r="BI599" s="29">
        <f t="shared" si="378"/>
        <v>190544.38973802776</v>
      </c>
      <c r="BJ599" s="29">
        <f t="shared" si="378"/>
        <v>0</v>
      </c>
    </row>
    <row r="600" spans="1:62">
      <c r="A600" s="25" t="s">
        <v>85</v>
      </c>
      <c r="B600" s="25" t="s">
        <v>86</v>
      </c>
      <c r="C600" s="25" t="s">
        <v>87</v>
      </c>
      <c r="D600" s="25" t="s">
        <v>89</v>
      </c>
      <c r="E600" s="25" t="s">
        <v>44</v>
      </c>
      <c r="F600" s="25" t="s">
        <v>45</v>
      </c>
      <c r="G600" s="25" t="s">
        <v>301</v>
      </c>
      <c r="H600" s="25" t="s">
        <v>60</v>
      </c>
      <c r="I600" s="25" t="s">
        <v>289</v>
      </c>
      <c r="J600" s="102">
        <v>0.47784834680000005</v>
      </c>
      <c r="K600" s="102">
        <v>0.15089759249999998</v>
      </c>
      <c r="L600" s="29"/>
      <c r="M600" s="29"/>
      <c r="N600" s="29"/>
      <c r="O600" s="29"/>
      <c r="P600" s="29">
        <v>36884</v>
      </c>
      <c r="Q600" s="29">
        <v>5552.9</v>
      </c>
      <c r="R600" s="29">
        <v>-77.540000000000006</v>
      </c>
      <c r="S600" s="29">
        <v>7357.6399999999994</v>
      </c>
      <c r="T600" s="29">
        <v>2213.56</v>
      </c>
      <c r="U600" s="29">
        <v>1147.8900000000001</v>
      </c>
      <c r="V600" s="29">
        <v>621.68999999999994</v>
      </c>
      <c r="W600" s="29">
        <v>664.81000000000006</v>
      </c>
      <c r="X600" s="29">
        <f t="shared" si="348"/>
        <v>54364.95</v>
      </c>
      <c r="Y600" s="29">
        <f t="shared" si="375"/>
        <v>0</v>
      </c>
      <c r="Z600" s="29">
        <f t="shared" si="377"/>
        <v>0</v>
      </c>
      <c r="AA600" s="29">
        <f t="shared" si="377"/>
        <v>54364.95</v>
      </c>
      <c r="AB600" s="29">
        <f t="shared" si="377"/>
        <v>0</v>
      </c>
      <c r="AC600" s="31">
        <f t="shared" si="349"/>
        <v>0</v>
      </c>
      <c r="AD600" s="31">
        <f t="shared" si="350"/>
        <v>0</v>
      </c>
      <c r="AE600" s="31">
        <f t="shared" si="351"/>
        <v>0</v>
      </c>
      <c r="AF600" s="31">
        <f t="shared" si="352"/>
        <v>0</v>
      </c>
      <c r="AG600" s="31">
        <f t="shared" si="353"/>
        <v>17624.958423371201</v>
      </c>
      <c r="AH600" s="31">
        <f t="shared" si="354"/>
        <v>2653.4440849457201</v>
      </c>
      <c r="AI600" s="31">
        <f t="shared" si="355"/>
        <v>-37.05236081087201</v>
      </c>
      <c r="AJ600" s="31">
        <f t="shared" si="356"/>
        <v>3515.8361103495522</v>
      </c>
      <c r="AK600" s="31">
        <f t="shared" si="357"/>
        <v>1057.7459865426081</v>
      </c>
      <c r="AL600" s="31">
        <f t="shared" si="358"/>
        <v>548.51733880825213</v>
      </c>
      <c r="AM600" s="31">
        <f t="shared" si="359"/>
        <v>297.073538722092</v>
      </c>
      <c r="AN600" s="31">
        <f t="shared" si="360"/>
        <v>317.67835943610805</v>
      </c>
      <c r="AO600" s="31">
        <f t="shared" si="361"/>
        <v>25978.20148136466</v>
      </c>
      <c r="AP600" s="29">
        <f t="shared" si="379"/>
        <v>0</v>
      </c>
      <c r="AQ600" s="29">
        <f t="shared" si="379"/>
        <v>0</v>
      </c>
      <c r="AR600" s="29">
        <f t="shared" si="379"/>
        <v>25978.20148136466</v>
      </c>
      <c r="AS600" s="29">
        <f t="shared" si="376"/>
        <v>0</v>
      </c>
      <c r="AT600" s="31">
        <f t="shared" si="362"/>
        <v>0</v>
      </c>
      <c r="AU600" s="31">
        <f t="shared" si="363"/>
        <v>0</v>
      </c>
      <c r="AV600" s="31">
        <f t="shared" si="364"/>
        <v>0</v>
      </c>
      <c r="AW600" s="31">
        <f t="shared" si="365"/>
        <v>0</v>
      </c>
      <c r="AX600" s="31">
        <f t="shared" si="366"/>
        <v>5565.7068017699994</v>
      </c>
      <c r="AY600" s="31">
        <f t="shared" si="367"/>
        <v>837.91924139324988</v>
      </c>
      <c r="AZ600" s="31">
        <f t="shared" si="368"/>
        <v>-11.70059932245</v>
      </c>
      <c r="BA600" s="31">
        <f t="shared" si="369"/>
        <v>1110.2501624816998</v>
      </c>
      <c r="BB600" s="31">
        <f t="shared" si="370"/>
        <v>334.02087485429996</v>
      </c>
      <c r="BC600" s="31">
        <f t="shared" si="371"/>
        <v>173.21383745482498</v>
      </c>
      <c r="BD600" s="31">
        <f t="shared" si="372"/>
        <v>93.811524281324978</v>
      </c>
      <c r="BE600" s="31">
        <f t="shared" si="373"/>
        <v>100.318228469925</v>
      </c>
      <c r="BF600" s="31">
        <f t="shared" si="374"/>
        <v>8203.5400713828731</v>
      </c>
      <c r="BG600" s="29">
        <f t="shared" si="378"/>
        <v>0</v>
      </c>
      <c r="BH600" s="29">
        <f t="shared" si="378"/>
        <v>0</v>
      </c>
      <c r="BI600" s="29">
        <f t="shared" si="378"/>
        <v>8203.5400713828731</v>
      </c>
      <c r="BJ600" s="29">
        <f t="shared" si="378"/>
        <v>0</v>
      </c>
    </row>
    <row r="601" spans="1:62">
      <c r="A601" s="25" t="s">
        <v>85</v>
      </c>
      <c r="B601" s="25" t="s">
        <v>86</v>
      </c>
      <c r="C601" s="25" t="s">
        <v>87</v>
      </c>
      <c r="D601" s="25" t="s">
        <v>89</v>
      </c>
      <c r="E601" s="25" t="s">
        <v>44</v>
      </c>
      <c r="F601" s="25" t="s">
        <v>45</v>
      </c>
      <c r="G601" s="25" t="s">
        <v>133</v>
      </c>
      <c r="H601" s="25" t="s">
        <v>133</v>
      </c>
      <c r="I601" s="25" t="s">
        <v>289</v>
      </c>
      <c r="J601" s="102">
        <v>0.47784834680000005</v>
      </c>
      <c r="K601" s="102">
        <v>0.15089759249999998</v>
      </c>
      <c r="L601" s="29">
        <v>6941.47</v>
      </c>
      <c r="M601" s="29"/>
      <c r="N601" s="29"/>
      <c r="O601" s="29"/>
      <c r="P601" s="29"/>
      <c r="Q601" s="29"/>
      <c r="R601" s="29"/>
      <c r="S601" s="29"/>
      <c r="T601" s="29"/>
      <c r="U601" s="29"/>
      <c r="V601" s="29"/>
      <c r="W601" s="29">
        <v>0</v>
      </c>
      <c r="X601" s="29">
        <f t="shared" si="348"/>
        <v>6941.47</v>
      </c>
      <c r="Y601" s="29">
        <f t="shared" si="375"/>
        <v>0</v>
      </c>
      <c r="Z601" s="29">
        <f t="shared" si="377"/>
        <v>0</v>
      </c>
      <c r="AA601" s="29">
        <f t="shared" si="377"/>
        <v>6941.47</v>
      </c>
      <c r="AB601" s="29">
        <f t="shared" si="377"/>
        <v>0</v>
      </c>
      <c r="AC601" s="31">
        <f t="shared" si="349"/>
        <v>3316.9699638617963</v>
      </c>
      <c r="AD601" s="31">
        <f t="shared" si="350"/>
        <v>0</v>
      </c>
      <c r="AE601" s="31">
        <f t="shared" si="351"/>
        <v>0</v>
      </c>
      <c r="AF601" s="31">
        <f t="shared" si="352"/>
        <v>0</v>
      </c>
      <c r="AG601" s="31">
        <f t="shared" si="353"/>
        <v>0</v>
      </c>
      <c r="AH601" s="31">
        <f t="shared" si="354"/>
        <v>0</v>
      </c>
      <c r="AI601" s="31">
        <f t="shared" si="355"/>
        <v>0</v>
      </c>
      <c r="AJ601" s="31">
        <f t="shared" si="356"/>
        <v>0</v>
      </c>
      <c r="AK601" s="31">
        <f t="shared" si="357"/>
        <v>0</v>
      </c>
      <c r="AL601" s="31">
        <f t="shared" si="358"/>
        <v>0</v>
      </c>
      <c r="AM601" s="31">
        <f t="shared" si="359"/>
        <v>0</v>
      </c>
      <c r="AN601" s="31">
        <f t="shared" si="360"/>
        <v>0</v>
      </c>
      <c r="AO601" s="31">
        <f t="shared" si="361"/>
        <v>3316.9699638617963</v>
      </c>
      <c r="AP601" s="29">
        <f t="shared" si="379"/>
        <v>0</v>
      </c>
      <c r="AQ601" s="29">
        <f t="shared" si="379"/>
        <v>0</v>
      </c>
      <c r="AR601" s="29">
        <f t="shared" si="379"/>
        <v>3316.9699638617963</v>
      </c>
      <c r="AS601" s="29">
        <f t="shared" si="376"/>
        <v>0</v>
      </c>
      <c r="AT601" s="31">
        <f t="shared" si="362"/>
        <v>1047.4511114109748</v>
      </c>
      <c r="AU601" s="31">
        <f t="shared" si="363"/>
        <v>0</v>
      </c>
      <c r="AV601" s="31">
        <f t="shared" si="364"/>
        <v>0</v>
      </c>
      <c r="AW601" s="31">
        <f t="shared" si="365"/>
        <v>0</v>
      </c>
      <c r="AX601" s="31">
        <f t="shared" si="366"/>
        <v>0</v>
      </c>
      <c r="AY601" s="31">
        <f t="shared" si="367"/>
        <v>0</v>
      </c>
      <c r="AZ601" s="31">
        <f t="shared" si="368"/>
        <v>0</v>
      </c>
      <c r="BA601" s="31">
        <f t="shared" si="369"/>
        <v>0</v>
      </c>
      <c r="BB601" s="31">
        <f t="shared" si="370"/>
        <v>0</v>
      </c>
      <c r="BC601" s="31">
        <f t="shared" si="371"/>
        <v>0</v>
      </c>
      <c r="BD601" s="31">
        <f t="shared" si="372"/>
        <v>0</v>
      </c>
      <c r="BE601" s="31">
        <f t="shared" si="373"/>
        <v>0</v>
      </c>
      <c r="BF601" s="31">
        <f t="shared" si="374"/>
        <v>1047.4511114109748</v>
      </c>
      <c r="BG601" s="29">
        <f t="shared" si="378"/>
        <v>0</v>
      </c>
      <c r="BH601" s="29">
        <f t="shared" si="378"/>
        <v>0</v>
      </c>
      <c r="BI601" s="29">
        <f t="shared" si="378"/>
        <v>1047.4511114109748</v>
      </c>
      <c r="BJ601" s="29">
        <f t="shared" si="378"/>
        <v>0</v>
      </c>
    </row>
    <row r="602" spans="1:62">
      <c r="A602" s="25" t="s">
        <v>85</v>
      </c>
      <c r="B602" s="25" t="s">
        <v>91</v>
      </c>
      <c r="C602" s="25" t="s">
        <v>91</v>
      </c>
      <c r="D602" s="25" t="s">
        <v>92</v>
      </c>
      <c r="E602" s="25" t="s">
        <v>44</v>
      </c>
      <c r="F602" s="25" t="s">
        <v>45</v>
      </c>
      <c r="G602" s="25" t="s">
        <v>300</v>
      </c>
      <c r="H602" s="25" t="s">
        <v>54</v>
      </c>
      <c r="I602" s="25" t="s">
        <v>289</v>
      </c>
      <c r="J602" s="102">
        <v>0.47784834680000005</v>
      </c>
      <c r="K602" s="102">
        <v>0.15089759249999998</v>
      </c>
      <c r="L602" s="29"/>
      <c r="M602" s="29"/>
      <c r="N602" s="29"/>
      <c r="O602" s="29"/>
      <c r="P602" s="29">
        <v>458891.56</v>
      </c>
      <c r="Q602" s="29"/>
      <c r="R602" s="29">
        <v>33.6</v>
      </c>
      <c r="S602" s="29"/>
      <c r="T602" s="29"/>
      <c r="U602" s="29"/>
      <c r="V602" s="29"/>
      <c r="W602" s="29">
        <v>331792.76</v>
      </c>
      <c r="X602" s="29">
        <f t="shared" si="348"/>
        <v>790717.91999999993</v>
      </c>
      <c r="Y602" s="29">
        <f t="shared" si="375"/>
        <v>0</v>
      </c>
      <c r="Z602" s="29">
        <f t="shared" si="377"/>
        <v>0</v>
      </c>
      <c r="AA602" s="29">
        <f t="shared" si="377"/>
        <v>790717.91999999993</v>
      </c>
      <c r="AB602" s="29">
        <f t="shared" si="377"/>
        <v>0</v>
      </c>
      <c r="AC602" s="31">
        <f t="shared" si="349"/>
        <v>0</v>
      </c>
      <c r="AD602" s="31">
        <f t="shared" si="350"/>
        <v>0</v>
      </c>
      <c r="AE602" s="31">
        <f t="shared" si="351"/>
        <v>0</v>
      </c>
      <c r="AF602" s="31">
        <f t="shared" si="352"/>
        <v>0</v>
      </c>
      <c r="AG602" s="31">
        <f t="shared" si="353"/>
        <v>219280.57330647303</v>
      </c>
      <c r="AH602" s="31">
        <f t="shared" si="354"/>
        <v>0</v>
      </c>
      <c r="AI602" s="31">
        <f t="shared" si="355"/>
        <v>16.055704452480001</v>
      </c>
      <c r="AJ602" s="31">
        <f t="shared" si="356"/>
        <v>0</v>
      </c>
      <c r="AK602" s="31">
        <f t="shared" si="357"/>
        <v>0</v>
      </c>
      <c r="AL602" s="31">
        <f t="shared" si="358"/>
        <v>0</v>
      </c>
      <c r="AM602" s="31">
        <f t="shared" si="359"/>
        <v>0</v>
      </c>
      <c r="AN602" s="31">
        <f t="shared" si="360"/>
        <v>158546.62184620919</v>
      </c>
      <c r="AO602" s="31">
        <f t="shared" si="361"/>
        <v>377843.2508571347</v>
      </c>
      <c r="AP602" s="29">
        <f t="shared" si="379"/>
        <v>0</v>
      </c>
      <c r="AQ602" s="29">
        <f t="shared" si="379"/>
        <v>0</v>
      </c>
      <c r="AR602" s="29">
        <f t="shared" si="379"/>
        <v>377843.2508571347</v>
      </c>
      <c r="AS602" s="29">
        <f t="shared" si="376"/>
        <v>0</v>
      </c>
      <c r="AT602" s="31">
        <f t="shared" si="362"/>
        <v>0</v>
      </c>
      <c r="AU602" s="31">
        <f t="shared" si="363"/>
        <v>0</v>
      </c>
      <c r="AV602" s="31">
        <f t="shared" si="364"/>
        <v>0</v>
      </c>
      <c r="AW602" s="31">
        <f t="shared" si="365"/>
        <v>0</v>
      </c>
      <c r="AX602" s="31">
        <f t="shared" si="366"/>
        <v>69245.631622569286</v>
      </c>
      <c r="AY602" s="31">
        <f t="shared" si="367"/>
        <v>0</v>
      </c>
      <c r="AZ602" s="31">
        <f t="shared" si="368"/>
        <v>5.0701591079999995</v>
      </c>
      <c r="BA602" s="31">
        <f t="shared" si="369"/>
        <v>0</v>
      </c>
      <c r="BB602" s="31">
        <f t="shared" si="370"/>
        <v>0</v>
      </c>
      <c r="BC602" s="31">
        <f t="shared" si="371"/>
        <v>0</v>
      </c>
      <c r="BD602" s="31">
        <f t="shared" si="372"/>
        <v>0</v>
      </c>
      <c r="BE602" s="31">
        <f t="shared" si="373"/>
        <v>50066.728692930294</v>
      </c>
      <c r="BF602" s="31">
        <f t="shared" si="374"/>
        <v>119317.43047460758</v>
      </c>
      <c r="BG602" s="29">
        <f t="shared" si="378"/>
        <v>0</v>
      </c>
      <c r="BH602" s="29">
        <f t="shared" si="378"/>
        <v>0</v>
      </c>
      <c r="BI602" s="29">
        <f t="shared" si="378"/>
        <v>119317.43047460758</v>
      </c>
      <c r="BJ602" s="29">
        <f t="shared" si="378"/>
        <v>0</v>
      </c>
    </row>
    <row r="603" spans="1:62">
      <c r="A603" s="25" t="s">
        <v>85</v>
      </c>
      <c r="B603" s="25" t="s">
        <v>91</v>
      </c>
      <c r="C603" s="25" t="s">
        <v>91</v>
      </c>
      <c r="D603" s="25" t="s">
        <v>92</v>
      </c>
      <c r="E603" s="25" t="s">
        <v>42</v>
      </c>
      <c r="F603" s="25" t="s">
        <v>43</v>
      </c>
      <c r="G603" s="25" t="s">
        <v>300</v>
      </c>
      <c r="H603" s="25" t="s">
        <v>54</v>
      </c>
      <c r="I603" s="25" t="s">
        <v>289</v>
      </c>
      <c r="J603" s="102">
        <v>1</v>
      </c>
      <c r="K603" s="102">
        <v>0</v>
      </c>
      <c r="L603" s="29">
        <v>-205.97</v>
      </c>
      <c r="M603" s="29">
        <v>1336.23</v>
      </c>
      <c r="N603" s="29">
        <v>7041.83</v>
      </c>
      <c r="O603" s="29">
        <v>1136.8399999999999</v>
      </c>
      <c r="P603" s="29">
        <v>-458263.35</v>
      </c>
      <c r="Q603" s="29"/>
      <c r="R603" s="29">
        <v>-33.6</v>
      </c>
      <c r="S603" s="29">
        <v>-0.01</v>
      </c>
      <c r="T603" s="29"/>
      <c r="U603" s="29"/>
      <c r="V603" s="29"/>
      <c r="W603" s="29"/>
      <c r="X603" s="29">
        <f t="shared" si="348"/>
        <v>-448988.02999999997</v>
      </c>
      <c r="Y603" s="29">
        <f t="shared" si="375"/>
        <v>0</v>
      </c>
      <c r="Z603" s="29">
        <f t="shared" si="377"/>
        <v>0</v>
      </c>
      <c r="AA603" s="29">
        <f t="shared" si="377"/>
        <v>-448988.02999999997</v>
      </c>
      <c r="AB603" s="29">
        <f t="shared" si="377"/>
        <v>0</v>
      </c>
      <c r="AC603" s="31">
        <f t="shared" si="349"/>
        <v>-205.97</v>
      </c>
      <c r="AD603" s="31">
        <f t="shared" si="350"/>
        <v>1336.23</v>
      </c>
      <c r="AE603" s="31">
        <f t="shared" si="351"/>
        <v>7041.83</v>
      </c>
      <c r="AF603" s="31">
        <f t="shared" si="352"/>
        <v>1136.8399999999999</v>
      </c>
      <c r="AG603" s="31">
        <f t="shared" si="353"/>
        <v>-458263.35</v>
      </c>
      <c r="AH603" s="31">
        <f t="shared" si="354"/>
        <v>0</v>
      </c>
      <c r="AI603" s="31">
        <f t="shared" si="355"/>
        <v>-33.6</v>
      </c>
      <c r="AJ603" s="31">
        <f t="shared" si="356"/>
        <v>-0.01</v>
      </c>
      <c r="AK603" s="31">
        <f t="shared" si="357"/>
        <v>0</v>
      </c>
      <c r="AL603" s="31">
        <f t="shared" si="358"/>
        <v>0</v>
      </c>
      <c r="AM603" s="31">
        <f t="shared" si="359"/>
        <v>0</v>
      </c>
      <c r="AN603" s="31">
        <f t="shared" si="360"/>
        <v>0</v>
      </c>
      <c r="AO603" s="31">
        <f t="shared" si="361"/>
        <v>-448988.02999999997</v>
      </c>
      <c r="AP603" s="29">
        <f t="shared" si="379"/>
        <v>0</v>
      </c>
      <c r="AQ603" s="29">
        <f t="shared" si="379"/>
        <v>0</v>
      </c>
      <c r="AR603" s="29">
        <f t="shared" si="379"/>
        <v>-448988.02999999997</v>
      </c>
      <c r="AS603" s="29">
        <f t="shared" si="376"/>
        <v>0</v>
      </c>
      <c r="AT603" s="31">
        <f t="shared" si="362"/>
        <v>0</v>
      </c>
      <c r="AU603" s="31">
        <f t="shared" si="363"/>
        <v>0</v>
      </c>
      <c r="AV603" s="31">
        <f t="shared" si="364"/>
        <v>0</v>
      </c>
      <c r="AW603" s="31">
        <f t="shared" si="365"/>
        <v>0</v>
      </c>
      <c r="AX603" s="31">
        <f t="shared" si="366"/>
        <v>0</v>
      </c>
      <c r="AY603" s="31">
        <f t="shared" si="367"/>
        <v>0</v>
      </c>
      <c r="AZ603" s="31">
        <f t="shared" si="368"/>
        <v>0</v>
      </c>
      <c r="BA603" s="31">
        <f t="shared" si="369"/>
        <v>0</v>
      </c>
      <c r="BB603" s="31">
        <f t="shared" si="370"/>
        <v>0</v>
      </c>
      <c r="BC603" s="31">
        <f t="shared" si="371"/>
        <v>0</v>
      </c>
      <c r="BD603" s="31">
        <f t="shared" si="372"/>
        <v>0</v>
      </c>
      <c r="BE603" s="31">
        <f t="shared" si="373"/>
        <v>0</v>
      </c>
      <c r="BF603" s="31">
        <f t="shared" si="374"/>
        <v>0</v>
      </c>
      <c r="BG603" s="29">
        <f t="shared" si="378"/>
        <v>0</v>
      </c>
      <c r="BH603" s="29">
        <f t="shared" si="378"/>
        <v>0</v>
      </c>
      <c r="BI603" s="29">
        <f t="shared" si="378"/>
        <v>0</v>
      </c>
      <c r="BJ603" s="29">
        <f t="shared" si="378"/>
        <v>0</v>
      </c>
    </row>
    <row r="604" spans="1:62">
      <c r="A604" s="25" t="s">
        <v>85</v>
      </c>
      <c r="B604" s="25" t="s">
        <v>91</v>
      </c>
      <c r="C604" s="25" t="s">
        <v>91</v>
      </c>
      <c r="D604" s="25" t="s">
        <v>302</v>
      </c>
      <c r="E604" s="25" t="s">
        <v>44</v>
      </c>
      <c r="F604" s="25" t="s">
        <v>45</v>
      </c>
      <c r="G604" s="25" t="s">
        <v>348</v>
      </c>
      <c r="H604" s="25" t="s">
        <v>60</v>
      </c>
      <c r="I604" s="25" t="s">
        <v>289</v>
      </c>
      <c r="J604" s="102">
        <v>0.47784834680000005</v>
      </c>
      <c r="K604" s="102">
        <v>0.15089759249999998</v>
      </c>
      <c r="L604" s="29"/>
      <c r="M604" s="29"/>
      <c r="N604" s="29"/>
      <c r="O604" s="29"/>
      <c r="P604" s="29">
        <v>856646.17</v>
      </c>
      <c r="Q604" s="29">
        <v>60353.38</v>
      </c>
      <c r="R604" s="29">
        <v>3426.63</v>
      </c>
      <c r="S604" s="29">
        <v>23514.52</v>
      </c>
      <c r="T604" s="29">
        <v>19093.72</v>
      </c>
      <c r="U604" s="29">
        <v>421.81</v>
      </c>
      <c r="V604" s="29"/>
      <c r="W604" s="29"/>
      <c r="X604" s="29">
        <f t="shared" si="348"/>
        <v>963456.2300000001</v>
      </c>
      <c r="Y604" s="29">
        <f t="shared" si="375"/>
        <v>0</v>
      </c>
      <c r="Z604" s="29">
        <f t="shared" si="377"/>
        <v>0</v>
      </c>
      <c r="AA604" s="29">
        <f t="shared" si="377"/>
        <v>963456.2300000001</v>
      </c>
      <c r="AB604" s="29">
        <f t="shared" si="377"/>
        <v>0</v>
      </c>
      <c r="AC604" s="31">
        <f t="shared" si="349"/>
        <v>0</v>
      </c>
      <c r="AD604" s="31">
        <f t="shared" si="350"/>
        <v>0</v>
      </c>
      <c r="AE604" s="31">
        <f t="shared" si="351"/>
        <v>0</v>
      </c>
      <c r="AF604" s="31">
        <f t="shared" si="352"/>
        <v>0</v>
      </c>
      <c r="AG604" s="31">
        <f t="shared" si="353"/>
        <v>409346.95612705179</v>
      </c>
      <c r="AH604" s="31">
        <f t="shared" si="354"/>
        <v>28839.762856792186</v>
      </c>
      <c r="AI604" s="31">
        <f t="shared" si="355"/>
        <v>1637.4094805952843</v>
      </c>
      <c r="AJ604" s="31">
        <f t="shared" si="356"/>
        <v>11236.374507795537</v>
      </c>
      <c r="AK604" s="31">
        <f t="shared" si="357"/>
        <v>9123.9025362620978</v>
      </c>
      <c r="AL604" s="31">
        <f t="shared" si="358"/>
        <v>201.56121116370801</v>
      </c>
      <c r="AM604" s="31">
        <f t="shared" si="359"/>
        <v>0</v>
      </c>
      <c r="AN604" s="31">
        <f t="shared" si="360"/>
        <v>0</v>
      </c>
      <c r="AO604" s="31">
        <f t="shared" si="361"/>
        <v>460385.96671966062</v>
      </c>
      <c r="AP604" s="29">
        <f t="shared" si="379"/>
        <v>0</v>
      </c>
      <c r="AQ604" s="29">
        <f t="shared" si="379"/>
        <v>0</v>
      </c>
      <c r="AR604" s="29">
        <f t="shared" si="379"/>
        <v>460385.96671966062</v>
      </c>
      <c r="AS604" s="29">
        <f t="shared" si="376"/>
        <v>0</v>
      </c>
      <c r="AT604" s="31">
        <f t="shared" si="362"/>
        <v>0</v>
      </c>
      <c r="AU604" s="31">
        <f t="shared" si="363"/>
        <v>0</v>
      </c>
      <c r="AV604" s="31">
        <f t="shared" si="364"/>
        <v>0</v>
      </c>
      <c r="AW604" s="31">
        <f t="shared" si="365"/>
        <v>0</v>
      </c>
      <c r="AX604" s="31">
        <f t="shared" si="366"/>
        <v>129265.84467734571</v>
      </c>
      <c r="AY604" s="31">
        <f t="shared" si="367"/>
        <v>9107.1797412376491</v>
      </c>
      <c r="AZ604" s="31">
        <f t="shared" si="368"/>
        <v>517.07021738827495</v>
      </c>
      <c r="BA604" s="31">
        <f t="shared" si="369"/>
        <v>3548.2844567930997</v>
      </c>
      <c r="BB604" s="31">
        <f t="shared" si="370"/>
        <v>2881.1963798690999</v>
      </c>
      <c r="BC604" s="31">
        <f t="shared" si="371"/>
        <v>63.650113492424993</v>
      </c>
      <c r="BD604" s="31">
        <f t="shared" si="372"/>
        <v>0</v>
      </c>
      <c r="BE604" s="31">
        <f t="shared" si="373"/>
        <v>0</v>
      </c>
      <c r="BF604" s="31">
        <f t="shared" si="374"/>
        <v>145383.22558612627</v>
      </c>
      <c r="BG604" s="29">
        <f t="shared" si="378"/>
        <v>0</v>
      </c>
      <c r="BH604" s="29">
        <f t="shared" si="378"/>
        <v>0</v>
      </c>
      <c r="BI604" s="29">
        <f t="shared" si="378"/>
        <v>145383.22558612627</v>
      </c>
      <c r="BJ604" s="29">
        <f t="shared" si="378"/>
        <v>0</v>
      </c>
    </row>
    <row r="605" spans="1:62">
      <c r="A605" s="25" t="s">
        <v>85</v>
      </c>
      <c r="B605" s="25" t="s">
        <v>91</v>
      </c>
      <c r="C605" s="25" t="s">
        <v>91</v>
      </c>
      <c r="D605" s="25" t="s">
        <v>93</v>
      </c>
      <c r="E605" s="25" t="s">
        <v>44</v>
      </c>
      <c r="F605" s="25" t="s">
        <v>45</v>
      </c>
      <c r="G605" s="25" t="s">
        <v>90</v>
      </c>
      <c r="H605" s="25" t="s">
        <v>54</v>
      </c>
      <c r="I605" s="25" t="s">
        <v>289</v>
      </c>
      <c r="J605" s="102">
        <v>0.47784834680000005</v>
      </c>
      <c r="K605" s="102">
        <v>0.15089759249999998</v>
      </c>
      <c r="L605" s="29">
        <v>-1210.95</v>
      </c>
      <c r="M605" s="29"/>
      <c r="N605" s="29"/>
      <c r="O605" s="29"/>
      <c r="P605" s="29"/>
      <c r="Q605" s="29"/>
      <c r="R605" s="29"/>
      <c r="S605" s="29"/>
      <c r="T605" s="29"/>
      <c r="U605" s="29"/>
      <c r="V605" s="29"/>
      <c r="W605" s="29"/>
      <c r="X605" s="29">
        <f t="shared" si="348"/>
        <v>-1210.95</v>
      </c>
      <c r="Y605" s="29">
        <f t="shared" si="375"/>
        <v>0</v>
      </c>
      <c r="Z605" s="29">
        <f t="shared" si="377"/>
        <v>0</v>
      </c>
      <c r="AA605" s="29">
        <f t="shared" si="377"/>
        <v>-1210.95</v>
      </c>
      <c r="AB605" s="29">
        <f t="shared" si="377"/>
        <v>0</v>
      </c>
      <c r="AC605" s="31">
        <f t="shared" si="349"/>
        <v>-578.65045555746008</v>
      </c>
      <c r="AD605" s="31">
        <f t="shared" si="350"/>
        <v>0</v>
      </c>
      <c r="AE605" s="31">
        <f t="shared" si="351"/>
        <v>0</v>
      </c>
      <c r="AF605" s="31">
        <f t="shared" si="352"/>
        <v>0</v>
      </c>
      <c r="AG605" s="31">
        <f t="shared" si="353"/>
        <v>0</v>
      </c>
      <c r="AH605" s="31">
        <f t="shared" si="354"/>
        <v>0</v>
      </c>
      <c r="AI605" s="31">
        <f t="shared" si="355"/>
        <v>0</v>
      </c>
      <c r="AJ605" s="31">
        <f t="shared" si="356"/>
        <v>0</v>
      </c>
      <c r="AK605" s="31">
        <f t="shared" si="357"/>
        <v>0</v>
      </c>
      <c r="AL605" s="31">
        <f t="shared" si="358"/>
        <v>0</v>
      </c>
      <c r="AM605" s="31">
        <f t="shared" si="359"/>
        <v>0</v>
      </c>
      <c r="AN605" s="31">
        <f t="shared" si="360"/>
        <v>0</v>
      </c>
      <c r="AO605" s="31">
        <f t="shared" si="361"/>
        <v>-578.65045555746008</v>
      </c>
      <c r="AP605" s="29">
        <f t="shared" si="379"/>
        <v>0</v>
      </c>
      <c r="AQ605" s="29">
        <f t="shared" si="379"/>
        <v>0</v>
      </c>
      <c r="AR605" s="29">
        <f t="shared" si="379"/>
        <v>-578.65045555746008</v>
      </c>
      <c r="AS605" s="29">
        <f t="shared" si="376"/>
        <v>0</v>
      </c>
      <c r="AT605" s="31">
        <f t="shared" si="362"/>
        <v>-182.72943963787498</v>
      </c>
      <c r="AU605" s="31">
        <f t="shared" si="363"/>
        <v>0</v>
      </c>
      <c r="AV605" s="31">
        <f t="shared" si="364"/>
        <v>0</v>
      </c>
      <c r="AW605" s="31">
        <f t="shared" si="365"/>
        <v>0</v>
      </c>
      <c r="AX605" s="31">
        <f t="shared" si="366"/>
        <v>0</v>
      </c>
      <c r="AY605" s="31">
        <f t="shared" si="367"/>
        <v>0</v>
      </c>
      <c r="AZ605" s="31">
        <f t="shared" si="368"/>
        <v>0</v>
      </c>
      <c r="BA605" s="31">
        <f t="shared" si="369"/>
        <v>0</v>
      </c>
      <c r="BB605" s="31">
        <f t="shared" si="370"/>
        <v>0</v>
      </c>
      <c r="BC605" s="31">
        <f t="shared" si="371"/>
        <v>0</v>
      </c>
      <c r="BD605" s="31">
        <f t="shared" si="372"/>
        <v>0</v>
      </c>
      <c r="BE605" s="31">
        <f t="shared" si="373"/>
        <v>0</v>
      </c>
      <c r="BF605" s="31">
        <f t="shared" si="374"/>
        <v>-182.72943963787498</v>
      </c>
      <c r="BG605" s="29">
        <f t="shared" si="378"/>
        <v>0</v>
      </c>
      <c r="BH605" s="29">
        <f t="shared" si="378"/>
        <v>0</v>
      </c>
      <c r="BI605" s="29">
        <f t="shared" si="378"/>
        <v>-182.72943963787498</v>
      </c>
      <c r="BJ605" s="29">
        <f t="shared" si="378"/>
        <v>0</v>
      </c>
    </row>
    <row r="606" spans="1:62">
      <c r="A606" s="25" t="s">
        <v>85</v>
      </c>
      <c r="B606" s="25" t="s">
        <v>91</v>
      </c>
      <c r="C606" s="25" t="s">
        <v>91</v>
      </c>
      <c r="D606" s="25" t="s">
        <v>93</v>
      </c>
      <c r="E606" s="25" t="s">
        <v>44</v>
      </c>
      <c r="F606" s="25" t="s">
        <v>45</v>
      </c>
      <c r="G606" s="25" t="s">
        <v>301</v>
      </c>
      <c r="H606" s="25" t="s">
        <v>60</v>
      </c>
      <c r="I606" s="25" t="s">
        <v>289</v>
      </c>
      <c r="J606" s="102">
        <v>0.47784834680000005</v>
      </c>
      <c r="K606" s="102">
        <v>0.15089759249999998</v>
      </c>
      <c r="L606" s="29">
        <v>-996.51</v>
      </c>
      <c r="M606" s="29"/>
      <c r="N606" s="29"/>
      <c r="O606" s="29"/>
      <c r="P606" s="29"/>
      <c r="Q606" s="29"/>
      <c r="R606" s="29"/>
      <c r="S606" s="29"/>
      <c r="T606" s="29"/>
      <c r="U606" s="29"/>
      <c r="V606" s="29"/>
      <c r="W606" s="29"/>
      <c r="X606" s="29">
        <f t="shared" si="348"/>
        <v>-996.51</v>
      </c>
      <c r="Y606" s="29">
        <f t="shared" si="375"/>
        <v>0</v>
      </c>
      <c r="Z606" s="29">
        <f t="shared" ref="Z606:AB625" si="380">SUMIF($I606,Z$5,$X606)</f>
        <v>0</v>
      </c>
      <c r="AA606" s="29">
        <f t="shared" si="380"/>
        <v>-996.51</v>
      </c>
      <c r="AB606" s="29">
        <f t="shared" si="380"/>
        <v>0</v>
      </c>
      <c r="AC606" s="31">
        <f t="shared" si="349"/>
        <v>-476.18065606966803</v>
      </c>
      <c r="AD606" s="31">
        <f t="shared" si="350"/>
        <v>0</v>
      </c>
      <c r="AE606" s="31">
        <f t="shared" si="351"/>
        <v>0</v>
      </c>
      <c r="AF606" s="31">
        <f t="shared" si="352"/>
        <v>0</v>
      </c>
      <c r="AG606" s="31">
        <f t="shared" si="353"/>
        <v>0</v>
      </c>
      <c r="AH606" s="31">
        <f t="shared" si="354"/>
        <v>0</v>
      </c>
      <c r="AI606" s="31">
        <f t="shared" si="355"/>
        <v>0</v>
      </c>
      <c r="AJ606" s="31">
        <f t="shared" si="356"/>
        <v>0</v>
      </c>
      <c r="AK606" s="31">
        <f t="shared" si="357"/>
        <v>0</v>
      </c>
      <c r="AL606" s="31">
        <f t="shared" si="358"/>
        <v>0</v>
      </c>
      <c r="AM606" s="31">
        <f t="shared" si="359"/>
        <v>0</v>
      </c>
      <c r="AN606" s="31">
        <f t="shared" si="360"/>
        <v>0</v>
      </c>
      <c r="AO606" s="31">
        <f t="shared" si="361"/>
        <v>-476.18065606966803</v>
      </c>
      <c r="AP606" s="29">
        <f t="shared" si="379"/>
        <v>0</v>
      </c>
      <c r="AQ606" s="29">
        <f t="shared" si="379"/>
        <v>0</v>
      </c>
      <c r="AR606" s="29">
        <f t="shared" si="379"/>
        <v>-476.18065606966803</v>
      </c>
      <c r="AS606" s="29">
        <f t="shared" si="376"/>
        <v>0</v>
      </c>
      <c r="AT606" s="31">
        <f t="shared" si="362"/>
        <v>-150.37095990217497</v>
      </c>
      <c r="AU606" s="31">
        <f t="shared" si="363"/>
        <v>0</v>
      </c>
      <c r="AV606" s="31">
        <f t="shared" si="364"/>
        <v>0</v>
      </c>
      <c r="AW606" s="31">
        <f t="shared" si="365"/>
        <v>0</v>
      </c>
      <c r="AX606" s="31">
        <f t="shared" si="366"/>
        <v>0</v>
      </c>
      <c r="AY606" s="31">
        <f t="shared" si="367"/>
        <v>0</v>
      </c>
      <c r="AZ606" s="31">
        <f t="shared" si="368"/>
        <v>0</v>
      </c>
      <c r="BA606" s="31">
        <f t="shared" si="369"/>
        <v>0</v>
      </c>
      <c r="BB606" s="31">
        <f t="shared" si="370"/>
        <v>0</v>
      </c>
      <c r="BC606" s="31">
        <f t="shared" si="371"/>
        <v>0</v>
      </c>
      <c r="BD606" s="31">
        <f t="shared" si="372"/>
        <v>0</v>
      </c>
      <c r="BE606" s="31">
        <f t="shared" si="373"/>
        <v>0</v>
      </c>
      <c r="BF606" s="31">
        <f t="shared" si="374"/>
        <v>-150.37095990217497</v>
      </c>
      <c r="BG606" s="29">
        <f t="shared" si="378"/>
        <v>0</v>
      </c>
      <c r="BH606" s="29">
        <f t="shared" si="378"/>
        <v>0</v>
      </c>
      <c r="BI606" s="29">
        <f t="shared" si="378"/>
        <v>-150.37095990217497</v>
      </c>
      <c r="BJ606" s="29">
        <f t="shared" si="378"/>
        <v>0</v>
      </c>
    </row>
    <row r="607" spans="1:62">
      <c r="A607" s="25" t="s">
        <v>85</v>
      </c>
      <c r="B607" s="25" t="s">
        <v>91</v>
      </c>
      <c r="C607" s="25" t="s">
        <v>91</v>
      </c>
      <c r="D607" s="25" t="s">
        <v>94</v>
      </c>
      <c r="E607" s="25" t="s">
        <v>44</v>
      </c>
      <c r="F607" s="25" t="s">
        <v>45</v>
      </c>
      <c r="G607" s="25" t="s">
        <v>90</v>
      </c>
      <c r="H607" s="25" t="s">
        <v>54</v>
      </c>
      <c r="I607" s="25" t="s">
        <v>289</v>
      </c>
      <c r="J607" s="102">
        <v>0.47784834680000005</v>
      </c>
      <c r="K607" s="102">
        <v>0.15089759249999998</v>
      </c>
      <c r="L607" s="29">
        <v>8929.5400000000009</v>
      </c>
      <c r="M607" s="29">
        <v>15839.38</v>
      </c>
      <c r="N607" s="29">
        <v>18653.830000000002</v>
      </c>
      <c r="O607" s="29">
        <v>1686.3</v>
      </c>
      <c r="P607" s="29">
        <v>2356.7399999999998</v>
      </c>
      <c r="Q607" s="29">
        <v>2623.09</v>
      </c>
      <c r="R607" s="29">
        <v>-495.48</v>
      </c>
      <c r="S607" s="29">
        <v>601.29</v>
      </c>
      <c r="T607" s="29"/>
      <c r="U607" s="29"/>
      <c r="V607" s="29"/>
      <c r="W607" s="29"/>
      <c r="X607" s="29">
        <f t="shared" si="348"/>
        <v>50194.69</v>
      </c>
      <c r="Y607" s="29">
        <f t="shared" si="375"/>
        <v>0</v>
      </c>
      <c r="Z607" s="29">
        <f t="shared" si="380"/>
        <v>0</v>
      </c>
      <c r="AA607" s="29">
        <f t="shared" si="380"/>
        <v>50194.69</v>
      </c>
      <c r="AB607" s="29">
        <f t="shared" si="380"/>
        <v>0</v>
      </c>
      <c r="AC607" s="31">
        <f t="shared" si="349"/>
        <v>4266.9659266844728</v>
      </c>
      <c r="AD607" s="31">
        <f t="shared" si="350"/>
        <v>7568.8215473369846</v>
      </c>
      <c r="AE607" s="31">
        <f t="shared" si="351"/>
        <v>8913.7018269882465</v>
      </c>
      <c r="AF607" s="31">
        <f t="shared" si="352"/>
        <v>805.79566720884009</v>
      </c>
      <c r="AG607" s="31">
        <f t="shared" si="353"/>
        <v>1126.1643128374319</v>
      </c>
      <c r="AH607" s="31">
        <f t="shared" si="354"/>
        <v>1253.4392200076122</v>
      </c>
      <c r="AI607" s="31">
        <f t="shared" si="355"/>
        <v>-236.76429887246402</v>
      </c>
      <c r="AJ607" s="31">
        <f t="shared" si="356"/>
        <v>287.32543244737201</v>
      </c>
      <c r="AK607" s="31">
        <f t="shared" si="357"/>
        <v>0</v>
      </c>
      <c r="AL607" s="31">
        <f t="shared" si="358"/>
        <v>0</v>
      </c>
      <c r="AM607" s="31">
        <f t="shared" si="359"/>
        <v>0</v>
      </c>
      <c r="AN607" s="31">
        <f t="shared" si="360"/>
        <v>0</v>
      </c>
      <c r="AO607" s="31">
        <f t="shared" si="361"/>
        <v>23985.449634638491</v>
      </c>
      <c r="AP607" s="29">
        <f t="shared" si="379"/>
        <v>0</v>
      </c>
      <c r="AQ607" s="29">
        <f t="shared" si="379"/>
        <v>0</v>
      </c>
      <c r="AR607" s="29">
        <f t="shared" si="379"/>
        <v>23985.449634638491</v>
      </c>
      <c r="AS607" s="29">
        <f t="shared" si="376"/>
        <v>0</v>
      </c>
      <c r="AT607" s="31">
        <f t="shared" si="362"/>
        <v>1347.4460881324501</v>
      </c>
      <c r="AU607" s="31">
        <f t="shared" si="363"/>
        <v>2390.1243086926497</v>
      </c>
      <c r="AV607" s="31">
        <f t="shared" si="364"/>
        <v>2814.8180379042751</v>
      </c>
      <c r="AW607" s="31">
        <f t="shared" si="365"/>
        <v>254.45861023274998</v>
      </c>
      <c r="AX607" s="31">
        <f t="shared" si="366"/>
        <v>355.62639214844995</v>
      </c>
      <c r="AY607" s="31">
        <f t="shared" si="367"/>
        <v>395.81796591082497</v>
      </c>
      <c r="AZ607" s="31">
        <f t="shared" si="368"/>
        <v>-74.766739131899996</v>
      </c>
      <c r="BA607" s="31">
        <f t="shared" si="369"/>
        <v>90.733213394324977</v>
      </c>
      <c r="BB607" s="31">
        <f t="shared" si="370"/>
        <v>0</v>
      </c>
      <c r="BC607" s="31">
        <f t="shared" si="371"/>
        <v>0</v>
      </c>
      <c r="BD607" s="31">
        <f t="shared" si="372"/>
        <v>0</v>
      </c>
      <c r="BE607" s="31">
        <f t="shared" si="373"/>
        <v>0</v>
      </c>
      <c r="BF607" s="31">
        <f t="shared" si="374"/>
        <v>7574.2578772838242</v>
      </c>
      <c r="BG607" s="29">
        <f t="shared" si="378"/>
        <v>0</v>
      </c>
      <c r="BH607" s="29">
        <f t="shared" si="378"/>
        <v>0</v>
      </c>
      <c r="BI607" s="29">
        <f t="shared" si="378"/>
        <v>7574.2578772838242</v>
      </c>
      <c r="BJ607" s="29">
        <f t="shared" si="378"/>
        <v>0</v>
      </c>
    </row>
    <row r="608" spans="1:62">
      <c r="A608" s="25" t="s">
        <v>85</v>
      </c>
      <c r="B608" s="25" t="s">
        <v>91</v>
      </c>
      <c r="C608" s="25" t="s">
        <v>91</v>
      </c>
      <c r="D608" s="25" t="s">
        <v>94</v>
      </c>
      <c r="E608" s="25" t="s">
        <v>44</v>
      </c>
      <c r="F608" s="25" t="s">
        <v>45</v>
      </c>
      <c r="G608" s="25" t="s">
        <v>349</v>
      </c>
      <c r="H608" s="25" t="s">
        <v>60</v>
      </c>
      <c r="I608" s="25" t="s">
        <v>289</v>
      </c>
      <c r="J608" s="102">
        <v>0.47784834680000005</v>
      </c>
      <c r="K608" s="102">
        <v>0.15089759249999998</v>
      </c>
      <c r="L608" s="29"/>
      <c r="M608" s="29"/>
      <c r="N608" s="29"/>
      <c r="O608" s="29"/>
      <c r="P608" s="29"/>
      <c r="Q608" s="29"/>
      <c r="R608" s="29"/>
      <c r="S608" s="29"/>
      <c r="T608" s="29"/>
      <c r="U608" s="29"/>
      <c r="V608" s="29"/>
      <c r="W608" s="29">
        <v>232296.23</v>
      </c>
      <c r="X608" s="29">
        <f t="shared" si="348"/>
        <v>232296.23</v>
      </c>
      <c r="Y608" s="29">
        <f t="shared" si="375"/>
        <v>0</v>
      </c>
      <c r="Z608" s="29">
        <f t="shared" si="380"/>
        <v>0</v>
      </c>
      <c r="AA608" s="29">
        <f t="shared" si="380"/>
        <v>232296.23</v>
      </c>
      <c r="AB608" s="29">
        <f t="shared" si="380"/>
        <v>0</v>
      </c>
      <c r="AC608" s="31">
        <f t="shared" si="349"/>
        <v>0</v>
      </c>
      <c r="AD608" s="31">
        <f t="shared" si="350"/>
        <v>0</v>
      </c>
      <c r="AE608" s="31">
        <f t="shared" si="351"/>
        <v>0</v>
      </c>
      <c r="AF608" s="31">
        <f t="shared" si="352"/>
        <v>0</v>
      </c>
      <c r="AG608" s="31">
        <f t="shared" si="353"/>
        <v>0</v>
      </c>
      <c r="AH608" s="31">
        <f t="shared" si="354"/>
        <v>0</v>
      </c>
      <c r="AI608" s="31">
        <f t="shared" si="355"/>
        <v>0</v>
      </c>
      <c r="AJ608" s="31">
        <f t="shared" si="356"/>
        <v>0</v>
      </c>
      <c r="AK608" s="31">
        <f t="shared" si="357"/>
        <v>0</v>
      </c>
      <c r="AL608" s="31">
        <f t="shared" si="358"/>
        <v>0</v>
      </c>
      <c r="AM608" s="31">
        <f t="shared" si="359"/>
        <v>0</v>
      </c>
      <c r="AN608" s="31">
        <f t="shared" si="360"/>
        <v>111002.36947337259</v>
      </c>
      <c r="AO608" s="31">
        <f t="shared" si="361"/>
        <v>111002.36947337259</v>
      </c>
      <c r="AP608" s="29">
        <f t="shared" si="379"/>
        <v>0</v>
      </c>
      <c r="AQ608" s="29">
        <f t="shared" si="379"/>
        <v>0</v>
      </c>
      <c r="AR608" s="29">
        <f t="shared" si="379"/>
        <v>111002.36947337259</v>
      </c>
      <c r="AS608" s="29">
        <f t="shared" si="376"/>
        <v>0</v>
      </c>
      <c r="AT608" s="31">
        <f t="shared" si="362"/>
        <v>0</v>
      </c>
      <c r="AU608" s="31">
        <f t="shared" si="363"/>
        <v>0</v>
      </c>
      <c r="AV608" s="31">
        <f t="shared" si="364"/>
        <v>0</v>
      </c>
      <c r="AW608" s="31">
        <f t="shared" si="365"/>
        <v>0</v>
      </c>
      <c r="AX608" s="31">
        <f t="shared" si="366"/>
        <v>0</v>
      </c>
      <c r="AY608" s="31">
        <f t="shared" si="367"/>
        <v>0</v>
      </c>
      <c r="AZ608" s="31">
        <f t="shared" si="368"/>
        <v>0</v>
      </c>
      <c r="BA608" s="31">
        <f t="shared" si="369"/>
        <v>0</v>
      </c>
      <c r="BB608" s="31">
        <f t="shared" si="370"/>
        <v>0</v>
      </c>
      <c r="BC608" s="31">
        <f t="shared" si="371"/>
        <v>0</v>
      </c>
      <c r="BD608" s="31">
        <f t="shared" si="372"/>
        <v>0</v>
      </c>
      <c r="BE608" s="31">
        <f t="shared" si="373"/>
        <v>35052.941853826276</v>
      </c>
      <c r="BF608" s="31">
        <f t="shared" si="374"/>
        <v>35052.941853826276</v>
      </c>
      <c r="BG608" s="29">
        <f t="shared" ref="BG608:BJ627" si="381">SUMIF($I608,BG$5,$BF608)</f>
        <v>0</v>
      </c>
      <c r="BH608" s="29">
        <f t="shared" si="381"/>
        <v>0</v>
      </c>
      <c r="BI608" s="29">
        <f t="shared" si="381"/>
        <v>35052.941853826276</v>
      </c>
      <c r="BJ608" s="29">
        <f t="shared" si="381"/>
        <v>0</v>
      </c>
    </row>
    <row r="609" spans="1:62">
      <c r="A609" s="25" t="s">
        <v>85</v>
      </c>
      <c r="B609" s="25" t="s">
        <v>95</v>
      </c>
      <c r="C609" s="25" t="s">
        <v>96</v>
      </c>
      <c r="D609" s="25" t="s">
        <v>97</v>
      </c>
      <c r="E609" s="25" t="s">
        <v>44</v>
      </c>
      <c r="F609" s="25" t="s">
        <v>45</v>
      </c>
      <c r="G609" s="25" t="s">
        <v>300</v>
      </c>
      <c r="H609" s="25" t="s">
        <v>54</v>
      </c>
      <c r="I609" s="25" t="s">
        <v>289</v>
      </c>
      <c r="J609" s="102">
        <v>0.47784834680000005</v>
      </c>
      <c r="K609" s="102">
        <v>0.15089759249999998</v>
      </c>
      <c r="L609" s="29">
        <v>6824.17</v>
      </c>
      <c r="M609" s="29">
        <v>5114.7</v>
      </c>
      <c r="N609" s="29">
        <v>129055.62</v>
      </c>
      <c r="O609" s="29">
        <v>211355.33000000002</v>
      </c>
      <c r="P609" s="29">
        <v>13381.36</v>
      </c>
      <c r="Q609" s="29">
        <v>62314.020000000004</v>
      </c>
      <c r="R609" s="29">
        <v>8380.31</v>
      </c>
      <c r="S609" s="29">
        <v>42004.859999999993</v>
      </c>
      <c r="T609" s="29">
        <v>30852.440000000002</v>
      </c>
      <c r="U609" s="29">
        <v>3021.08</v>
      </c>
      <c r="V609" s="29">
        <v>125503.2</v>
      </c>
      <c r="W609" s="29">
        <v>41586.11</v>
      </c>
      <c r="X609" s="29">
        <f t="shared" si="348"/>
        <v>679393.2</v>
      </c>
      <c r="Y609" s="29">
        <f t="shared" si="375"/>
        <v>0</v>
      </c>
      <c r="Z609" s="29">
        <f t="shared" si="380"/>
        <v>0</v>
      </c>
      <c r="AA609" s="29">
        <f t="shared" si="380"/>
        <v>679393.2</v>
      </c>
      <c r="AB609" s="29">
        <f t="shared" si="380"/>
        <v>0</v>
      </c>
      <c r="AC609" s="31">
        <f t="shared" si="349"/>
        <v>3260.9183527821565</v>
      </c>
      <c r="AD609" s="31">
        <f t="shared" si="350"/>
        <v>2444.0509393779603</v>
      </c>
      <c r="AE609" s="31">
        <f t="shared" si="351"/>
        <v>61669.014662249021</v>
      </c>
      <c r="AF609" s="31">
        <f t="shared" si="352"/>
        <v>100995.79502786846</v>
      </c>
      <c r="AG609" s="31">
        <f t="shared" si="353"/>
        <v>6394.2607539356486</v>
      </c>
      <c r="AH609" s="31">
        <f t="shared" si="354"/>
        <v>29776.651439462141</v>
      </c>
      <c r="AI609" s="31">
        <f t="shared" si="355"/>
        <v>4004.5172791715081</v>
      </c>
      <c r="AJ609" s="31">
        <f t="shared" si="356"/>
        <v>20071.952908565447</v>
      </c>
      <c r="AK609" s="31">
        <f t="shared" si="357"/>
        <v>14742.787448746194</v>
      </c>
      <c r="AL609" s="31">
        <f t="shared" si="358"/>
        <v>1443.618083550544</v>
      </c>
      <c r="AM609" s="31">
        <f t="shared" si="359"/>
        <v>59971.496638109762</v>
      </c>
      <c r="AN609" s="31">
        <f t="shared" si="360"/>
        <v>19871.853913342951</v>
      </c>
      <c r="AO609" s="31">
        <f t="shared" si="361"/>
        <v>324646.91744716174</v>
      </c>
      <c r="AP609" s="29">
        <f t="shared" ref="AP609:AR628" si="382">SUMIF($I609,AP$5,$AO609)</f>
        <v>0</v>
      </c>
      <c r="AQ609" s="29">
        <f t="shared" si="382"/>
        <v>0</v>
      </c>
      <c r="AR609" s="29">
        <f t="shared" si="382"/>
        <v>324646.91744716174</v>
      </c>
      <c r="AS609" s="29">
        <f t="shared" si="376"/>
        <v>0</v>
      </c>
      <c r="AT609" s="31">
        <f t="shared" si="362"/>
        <v>1029.7508238107248</v>
      </c>
      <c r="AU609" s="31">
        <f t="shared" si="363"/>
        <v>771.79591635974987</v>
      </c>
      <c r="AV609" s="31">
        <f t="shared" si="364"/>
        <v>19474.182356594847</v>
      </c>
      <c r="AW609" s="31">
        <f t="shared" si="365"/>
        <v>31893.010459043024</v>
      </c>
      <c r="AX609" s="31">
        <f t="shared" si="366"/>
        <v>2019.2150083757999</v>
      </c>
      <c r="AY609" s="31">
        <f t="shared" si="367"/>
        <v>9403.0355969968496</v>
      </c>
      <c r="AZ609" s="31">
        <f t="shared" si="368"/>
        <v>1264.5686034036748</v>
      </c>
      <c r="BA609" s="31">
        <f t="shared" si="369"/>
        <v>6338.4322472995482</v>
      </c>
      <c r="BB609" s="31">
        <f t="shared" si="370"/>
        <v>4655.5589187506994</v>
      </c>
      <c r="BC609" s="31">
        <f t="shared" si="371"/>
        <v>455.87369874989992</v>
      </c>
      <c r="BD609" s="31">
        <f t="shared" si="372"/>
        <v>18938.130731045996</v>
      </c>
      <c r="BE609" s="31">
        <f t="shared" si="373"/>
        <v>6275.2438804401745</v>
      </c>
      <c r="BF609" s="31">
        <f t="shared" si="374"/>
        <v>102518.79824087098</v>
      </c>
      <c r="BG609" s="29">
        <f t="shared" si="381"/>
        <v>0</v>
      </c>
      <c r="BH609" s="29">
        <f t="shared" si="381"/>
        <v>0</v>
      </c>
      <c r="BI609" s="29">
        <f t="shared" si="381"/>
        <v>102518.79824087098</v>
      </c>
      <c r="BJ609" s="29">
        <f t="shared" si="381"/>
        <v>0</v>
      </c>
    </row>
    <row r="610" spans="1:62">
      <c r="A610" s="25" t="s">
        <v>85</v>
      </c>
      <c r="B610" s="25" t="s">
        <v>95</v>
      </c>
      <c r="C610" s="25" t="s">
        <v>96</v>
      </c>
      <c r="D610" s="25" t="s">
        <v>97</v>
      </c>
      <c r="E610" s="25" t="s">
        <v>44</v>
      </c>
      <c r="F610" s="25" t="s">
        <v>45</v>
      </c>
      <c r="G610" s="25" t="s">
        <v>304</v>
      </c>
      <c r="H610" s="25" t="s">
        <v>54</v>
      </c>
      <c r="I610" s="25" t="s">
        <v>289</v>
      </c>
      <c r="J610" s="102">
        <v>0.47784834680000005</v>
      </c>
      <c r="K610" s="102">
        <v>0.15089759249999998</v>
      </c>
      <c r="L610" s="29"/>
      <c r="M610" s="29"/>
      <c r="N610" s="29">
        <v>330.15</v>
      </c>
      <c r="O610" s="29">
        <v>-15.6</v>
      </c>
      <c r="P610" s="29">
        <v>8734.75</v>
      </c>
      <c r="Q610" s="29">
        <v>781.11</v>
      </c>
      <c r="R610" s="29">
        <v>-20.47</v>
      </c>
      <c r="S610" s="29">
        <v>2765.52</v>
      </c>
      <c r="T610" s="29">
        <v>2619.9499999999998</v>
      </c>
      <c r="U610" s="29">
        <v>-34.82</v>
      </c>
      <c r="V610" s="29"/>
      <c r="W610" s="29">
        <v>1142.72</v>
      </c>
      <c r="X610" s="29">
        <f t="shared" si="348"/>
        <v>16303.31</v>
      </c>
      <c r="Y610" s="29">
        <f t="shared" si="375"/>
        <v>0</v>
      </c>
      <c r="Z610" s="29">
        <f t="shared" si="380"/>
        <v>0</v>
      </c>
      <c r="AA610" s="29">
        <f t="shared" si="380"/>
        <v>16303.31</v>
      </c>
      <c r="AB610" s="29">
        <f t="shared" si="380"/>
        <v>0</v>
      </c>
      <c r="AC610" s="31">
        <f t="shared" si="349"/>
        <v>0</v>
      </c>
      <c r="AD610" s="31">
        <f t="shared" si="350"/>
        <v>0</v>
      </c>
      <c r="AE610" s="31">
        <f t="shared" si="351"/>
        <v>157.76163169602</v>
      </c>
      <c r="AF610" s="31">
        <f t="shared" si="352"/>
        <v>-7.4544342100800005</v>
      </c>
      <c r="AG610" s="31">
        <f t="shared" si="353"/>
        <v>4173.8858472113006</v>
      </c>
      <c r="AH610" s="31">
        <f t="shared" si="354"/>
        <v>373.25212216894806</v>
      </c>
      <c r="AI610" s="31">
        <f t="shared" si="355"/>
        <v>-9.781555658996</v>
      </c>
      <c r="AJ610" s="31">
        <f t="shared" si="356"/>
        <v>1321.4991600423361</v>
      </c>
      <c r="AK610" s="31">
        <f t="shared" si="357"/>
        <v>1251.93877619866</v>
      </c>
      <c r="AL610" s="31">
        <f t="shared" si="358"/>
        <v>-16.638679435576002</v>
      </c>
      <c r="AM610" s="31">
        <f t="shared" si="359"/>
        <v>0</v>
      </c>
      <c r="AN610" s="31">
        <f t="shared" si="360"/>
        <v>546.04686285529601</v>
      </c>
      <c r="AO610" s="31">
        <f t="shared" si="361"/>
        <v>7790.5097308679105</v>
      </c>
      <c r="AP610" s="29">
        <f t="shared" si="382"/>
        <v>0</v>
      </c>
      <c r="AQ610" s="29">
        <f t="shared" si="382"/>
        <v>0</v>
      </c>
      <c r="AR610" s="29">
        <f t="shared" si="382"/>
        <v>7790.5097308679105</v>
      </c>
      <c r="AS610" s="29">
        <f t="shared" si="376"/>
        <v>0</v>
      </c>
      <c r="AT610" s="31">
        <f t="shared" si="362"/>
        <v>0</v>
      </c>
      <c r="AU610" s="31">
        <f t="shared" si="363"/>
        <v>0</v>
      </c>
      <c r="AV610" s="31">
        <f t="shared" si="364"/>
        <v>49.818840163874988</v>
      </c>
      <c r="AW610" s="31">
        <f t="shared" si="365"/>
        <v>-2.3540024429999997</v>
      </c>
      <c r="AX610" s="31">
        <f t="shared" si="366"/>
        <v>1318.0527460893748</v>
      </c>
      <c r="AY610" s="31">
        <f t="shared" si="367"/>
        <v>117.86761847767499</v>
      </c>
      <c r="AZ610" s="31">
        <f t="shared" si="368"/>
        <v>-3.0888737184749995</v>
      </c>
      <c r="BA610" s="31">
        <f t="shared" si="369"/>
        <v>417.31031001059995</v>
      </c>
      <c r="BB610" s="31">
        <f t="shared" si="370"/>
        <v>395.34414747037493</v>
      </c>
      <c r="BC610" s="31">
        <f t="shared" si="371"/>
        <v>-5.2542541708499995</v>
      </c>
      <c r="BD610" s="31">
        <f t="shared" si="372"/>
        <v>0</v>
      </c>
      <c r="BE610" s="31">
        <f t="shared" si="373"/>
        <v>172.43369690159997</v>
      </c>
      <c r="BF610" s="31">
        <f t="shared" si="374"/>
        <v>2460.1302287811745</v>
      </c>
      <c r="BG610" s="29">
        <f t="shared" si="381"/>
        <v>0</v>
      </c>
      <c r="BH610" s="29">
        <f t="shared" si="381"/>
        <v>0</v>
      </c>
      <c r="BI610" s="29">
        <f t="shared" si="381"/>
        <v>2460.1302287811745</v>
      </c>
      <c r="BJ610" s="29">
        <f t="shared" si="381"/>
        <v>0</v>
      </c>
    </row>
    <row r="611" spans="1:62">
      <c r="A611" s="25" t="s">
        <v>85</v>
      </c>
      <c r="B611" s="25" t="s">
        <v>95</v>
      </c>
      <c r="C611" s="25" t="s">
        <v>96</v>
      </c>
      <c r="D611" s="25" t="s">
        <v>97</v>
      </c>
      <c r="E611" s="25" t="s">
        <v>44</v>
      </c>
      <c r="F611" s="25" t="s">
        <v>45</v>
      </c>
      <c r="G611" s="25" t="s">
        <v>90</v>
      </c>
      <c r="H611" s="25" t="s">
        <v>54</v>
      </c>
      <c r="I611" s="25" t="s">
        <v>289</v>
      </c>
      <c r="J611" s="102">
        <v>0.47784834680000005</v>
      </c>
      <c r="K611" s="102">
        <v>0.15089759249999998</v>
      </c>
      <c r="L611" s="29">
        <v>21091.090000000004</v>
      </c>
      <c r="M611" s="29">
        <v>126766.19</v>
      </c>
      <c r="N611" s="29">
        <v>87466.06</v>
      </c>
      <c r="O611" s="29">
        <v>43431.79</v>
      </c>
      <c r="P611" s="29">
        <v>139068.37</v>
      </c>
      <c r="Q611" s="29">
        <v>86352.26</v>
      </c>
      <c r="R611" s="29">
        <v>12757.899999999998</v>
      </c>
      <c r="S611" s="29">
        <v>32726.370000000003</v>
      </c>
      <c r="T611" s="29">
        <v>40420.17</v>
      </c>
      <c r="U611" s="29">
        <v>79490.059999999983</v>
      </c>
      <c r="V611" s="29">
        <v>24628.420000000002</v>
      </c>
      <c r="W611" s="29">
        <v>35711.120000000003</v>
      </c>
      <c r="X611" s="29">
        <f t="shared" si="348"/>
        <v>729909.8</v>
      </c>
      <c r="Y611" s="29">
        <f t="shared" si="375"/>
        <v>0</v>
      </c>
      <c r="Z611" s="29">
        <f t="shared" si="380"/>
        <v>0</v>
      </c>
      <c r="AA611" s="29">
        <f t="shared" si="380"/>
        <v>729909.8</v>
      </c>
      <c r="AB611" s="29">
        <f t="shared" si="380"/>
        <v>0</v>
      </c>
      <c r="AC611" s="31">
        <f t="shared" si="349"/>
        <v>10078.342488710015</v>
      </c>
      <c r="AD611" s="31">
        <f t="shared" si="350"/>
        <v>60575.014321634699</v>
      </c>
      <c r="AE611" s="31">
        <f t="shared" si="351"/>
        <v>41795.512172109607</v>
      </c>
      <c r="AF611" s="31">
        <f t="shared" si="352"/>
        <v>20753.809050064774</v>
      </c>
      <c r="AG611" s="31">
        <f t="shared" si="353"/>
        <v>66453.590696670726</v>
      </c>
      <c r="AH611" s="31">
        <f t="shared" si="354"/>
        <v>41263.284683443766</v>
      </c>
      <c r="AI611" s="31">
        <f t="shared" si="355"/>
        <v>6096.3414236397193</v>
      </c>
      <c r="AJ611" s="31">
        <f t="shared" si="356"/>
        <v>15638.24180126512</v>
      </c>
      <c r="AK611" s="31">
        <f t="shared" si="357"/>
        <v>19314.711411874956</v>
      </c>
      <c r="AL611" s="31">
        <f t="shared" si="358"/>
        <v>37984.193758032801</v>
      </c>
      <c r="AM611" s="31">
        <f t="shared" si="359"/>
        <v>11768.649781296059</v>
      </c>
      <c r="AN611" s="31">
        <f t="shared" si="360"/>
        <v>17064.499654376417</v>
      </c>
      <c r="AO611" s="31">
        <f t="shared" si="361"/>
        <v>348786.19124311872</v>
      </c>
      <c r="AP611" s="29">
        <f t="shared" si="382"/>
        <v>0</v>
      </c>
      <c r="AQ611" s="29">
        <f t="shared" si="382"/>
        <v>0</v>
      </c>
      <c r="AR611" s="29">
        <f t="shared" si="382"/>
        <v>348786.19124311872</v>
      </c>
      <c r="AS611" s="29">
        <f t="shared" si="376"/>
        <v>0</v>
      </c>
      <c r="AT611" s="31">
        <f t="shared" si="362"/>
        <v>3182.5947042008252</v>
      </c>
      <c r="AU611" s="31">
        <f t="shared" si="363"/>
        <v>19128.712881397572</v>
      </c>
      <c r="AV611" s="31">
        <f t="shared" si="364"/>
        <v>13198.417879460549</v>
      </c>
      <c r="AW611" s="31">
        <f t="shared" si="365"/>
        <v>6553.7525489655745</v>
      </c>
      <c r="AX611" s="31">
        <f t="shared" si="366"/>
        <v>20985.082225899223</v>
      </c>
      <c r="AY611" s="31">
        <f t="shared" si="367"/>
        <v>13030.348140934047</v>
      </c>
      <c r="AZ611" s="31">
        <f t="shared" si="368"/>
        <v>1925.1363953557495</v>
      </c>
      <c r="BA611" s="31">
        <f t="shared" si="369"/>
        <v>4938.3304442642248</v>
      </c>
      <c r="BB611" s="31">
        <f t="shared" si="370"/>
        <v>6099.3063414407243</v>
      </c>
      <c r="BC611" s="31">
        <f t="shared" si="371"/>
        <v>11994.858681680545</v>
      </c>
      <c r="BD611" s="31">
        <f t="shared" si="372"/>
        <v>3716.3692850788498</v>
      </c>
      <c r="BE611" s="31">
        <f t="shared" si="373"/>
        <v>5388.7220334785998</v>
      </c>
      <c r="BF611" s="31">
        <f t="shared" si="374"/>
        <v>110141.63156215647</v>
      </c>
      <c r="BG611" s="29">
        <f t="shared" si="381"/>
        <v>0</v>
      </c>
      <c r="BH611" s="29">
        <f t="shared" si="381"/>
        <v>0</v>
      </c>
      <c r="BI611" s="29">
        <f t="shared" si="381"/>
        <v>110141.63156215647</v>
      </c>
      <c r="BJ611" s="29">
        <f t="shared" si="381"/>
        <v>0</v>
      </c>
    </row>
    <row r="612" spans="1:62">
      <c r="A612" s="25" t="s">
        <v>85</v>
      </c>
      <c r="B612" s="25" t="s">
        <v>95</v>
      </c>
      <c r="C612" s="25" t="s">
        <v>87</v>
      </c>
      <c r="D612" s="25" t="s">
        <v>98</v>
      </c>
      <c r="E612" s="25" t="s">
        <v>44</v>
      </c>
      <c r="F612" s="25" t="s">
        <v>45</v>
      </c>
      <c r="G612" s="25" t="s">
        <v>300</v>
      </c>
      <c r="H612" s="25" t="s">
        <v>54</v>
      </c>
      <c r="I612" s="25" t="s">
        <v>289</v>
      </c>
      <c r="J612" s="102">
        <v>0.47784834680000005</v>
      </c>
      <c r="K612" s="102">
        <v>0.15089759249999998</v>
      </c>
      <c r="L612" s="29">
        <v>-7155.5600000000013</v>
      </c>
      <c r="M612" s="29">
        <v>-116281.68</v>
      </c>
      <c r="N612" s="29">
        <v>101865.61000000002</v>
      </c>
      <c r="O612" s="29">
        <v>-12061.649999999998</v>
      </c>
      <c r="P612" s="29">
        <v>23153.739999999998</v>
      </c>
      <c r="Q612" s="29">
        <v>-42697.75</v>
      </c>
      <c r="R612" s="29">
        <v>-11763.46</v>
      </c>
      <c r="S612" s="29">
        <v>2493.7400000000002</v>
      </c>
      <c r="T612" s="29">
        <v>4852.76</v>
      </c>
      <c r="U612" s="29">
        <v>1834.91</v>
      </c>
      <c r="V612" s="29">
        <v>779313.5</v>
      </c>
      <c r="W612" s="29">
        <v>13065.23</v>
      </c>
      <c r="X612" s="29">
        <f t="shared" si="348"/>
        <v>736619.39</v>
      </c>
      <c r="Y612" s="29">
        <f t="shared" si="375"/>
        <v>0</v>
      </c>
      <c r="Z612" s="29">
        <f t="shared" si="380"/>
        <v>0</v>
      </c>
      <c r="AA612" s="29">
        <f t="shared" si="380"/>
        <v>736619.39</v>
      </c>
      <c r="AB612" s="29">
        <f t="shared" si="380"/>
        <v>0</v>
      </c>
      <c r="AC612" s="31">
        <f t="shared" si="349"/>
        <v>-3419.2725164282087</v>
      </c>
      <c r="AD612" s="31">
        <f t="shared" si="350"/>
        <v>-55565.008551126622</v>
      </c>
      <c r="AE612" s="31">
        <f t="shared" si="351"/>
        <v>48676.31333427356</v>
      </c>
      <c r="AF612" s="31">
        <f t="shared" si="352"/>
        <v>-5763.6395121802198</v>
      </c>
      <c r="AG612" s="31">
        <f t="shared" si="353"/>
        <v>11063.976381237033</v>
      </c>
      <c r="AH612" s="31">
        <f t="shared" si="354"/>
        <v>-20403.049249579701</v>
      </c>
      <c r="AI612" s="31">
        <f t="shared" si="355"/>
        <v>-5621.1499136479279</v>
      </c>
      <c r="AJ612" s="31">
        <f t="shared" si="356"/>
        <v>1191.6295363490322</v>
      </c>
      <c r="AK612" s="31">
        <f t="shared" si="357"/>
        <v>2318.8833434171684</v>
      </c>
      <c r="AL612" s="31">
        <f t="shared" si="358"/>
        <v>876.80871002678816</v>
      </c>
      <c r="AM612" s="31">
        <f t="shared" si="359"/>
        <v>372393.66761392186</v>
      </c>
      <c r="AN612" s="31">
        <f t="shared" si="360"/>
        <v>6243.1985560617641</v>
      </c>
      <c r="AO612" s="31">
        <f t="shared" si="361"/>
        <v>351992.35773232451</v>
      </c>
      <c r="AP612" s="29">
        <f t="shared" si="382"/>
        <v>0</v>
      </c>
      <c r="AQ612" s="29">
        <f t="shared" si="382"/>
        <v>0</v>
      </c>
      <c r="AR612" s="29">
        <f t="shared" si="382"/>
        <v>351992.35773232451</v>
      </c>
      <c r="AS612" s="29">
        <f t="shared" si="376"/>
        <v>0</v>
      </c>
      <c r="AT612" s="31">
        <f t="shared" si="362"/>
        <v>-1079.7567769893001</v>
      </c>
      <c r="AU612" s="31">
        <f t="shared" si="363"/>
        <v>-17546.625563855396</v>
      </c>
      <c r="AV612" s="31">
        <f t="shared" si="364"/>
        <v>15371.275307543925</v>
      </c>
      <c r="AW612" s="31">
        <f t="shared" si="365"/>
        <v>-1820.0739465776244</v>
      </c>
      <c r="AX612" s="31">
        <f t="shared" si="366"/>
        <v>3493.8436233709494</v>
      </c>
      <c r="AY612" s="31">
        <f t="shared" si="367"/>
        <v>-6442.9876801668743</v>
      </c>
      <c r="AZ612" s="31">
        <f t="shared" si="368"/>
        <v>-1775.0777934700498</v>
      </c>
      <c r="BA612" s="31">
        <f t="shared" si="369"/>
        <v>376.29936232094997</v>
      </c>
      <c r="BB612" s="31">
        <f t="shared" si="370"/>
        <v>732.26980098029992</v>
      </c>
      <c r="BC612" s="31">
        <f t="shared" si="371"/>
        <v>276.88350145417496</v>
      </c>
      <c r="BD612" s="31">
        <f t="shared" si="372"/>
        <v>117596.53095274874</v>
      </c>
      <c r="BE612" s="31">
        <f t="shared" si="373"/>
        <v>1971.5117524587747</v>
      </c>
      <c r="BF612" s="31">
        <f t="shared" si="374"/>
        <v>111154.09253981856</v>
      </c>
      <c r="BG612" s="29">
        <f t="shared" si="381"/>
        <v>0</v>
      </c>
      <c r="BH612" s="29">
        <f t="shared" si="381"/>
        <v>0</v>
      </c>
      <c r="BI612" s="29">
        <f t="shared" si="381"/>
        <v>111154.09253981856</v>
      </c>
      <c r="BJ612" s="29">
        <f t="shared" si="381"/>
        <v>0</v>
      </c>
    </row>
    <row r="613" spans="1:62">
      <c r="A613" s="25" t="s">
        <v>85</v>
      </c>
      <c r="B613" s="25" t="s">
        <v>95</v>
      </c>
      <c r="C613" s="25" t="s">
        <v>87</v>
      </c>
      <c r="D613" s="25" t="s">
        <v>99</v>
      </c>
      <c r="E613" s="25" t="s">
        <v>44</v>
      </c>
      <c r="F613" s="25" t="s">
        <v>45</v>
      </c>
      <c r="G613" s="25" t="s">
        <v>300</v>
      </c>
      <c r="H613" s="25" t="s">
        <v>54</v>
      </c>
      <c r="I613" s="25" t="s">
        <v>289</v>
      </c>
      <c r="J613" s="102">
        <v>0.47784834680000005</v>
      </c>
      <c r="K613" s="102">
        <v>0.15089759249999998</v>
      </c>
      <c r="L613" s="29">
        <v>3438.1099999999997</v>
      </c>
      <c r="M613" s="29">
        <v>28884.5</v>
      </c>
      <c r="N613" s="29">
        <v>24320.14</v>
      </c>
      <c r="O613" s="29">
        <v>26246.31</v>
      </c>
      <c r="P613" s="29">
        <v>180216.34999999998</v>
      </c>
      <c r="Q613" s="29">
        <v>53875.090000000004</v>
      </c>
      <c r="R613" s="29">
        <v>25468.800000000003</v>
      </c>
      <c r="S613" s="29">
        <v>18996.960000000003</v>
      </c>
      <c r="T613" s="29">
        <v>23324.94</v>
      </c>
      <c r="U613" s="29">
        <v>4499.3399999999992</v>
      </c>
      <c r="V613" s="29">
        <v>123008.10000000002</v>
      </c>
      <c r="W613" s="29">
        <v>23132.760000000002</v>
      </c>
      <c r="X613" s="29">
        <f t="shared" si="348"/>
        <v>535411.4</v>
      </c>
      <c r="Y613" s="29">
        <f t="shared" si="375"/>
        <v>0</v>
      </c>
      <c r="Z613" s="29">
        <f t="shared" si="380"/>
        <v>0</v>
      </c>
      <c r="AA613" s="29">
        <f t="shared" si="380"/>
        <v>535411.4</v>
      </c>
      <c r="AB613" s="29">
        <f t="shared" si="380"/>
        <v>0</v>
      </c>
      <c r="AC613" s="31">
        <f t="shared" si="349"/>
        <v>1642.8951796165479</v>
      </c>
      <c r="AD613" s="31">
        <f t="shared" si="350"/>
        <v>13802.410573144602</v>
      </c>
      <c r="AE613" s="31">
        <f t="shared" si="351"/>
        <v>11621.338692944553</v>
      </c>
      <c r="AF613" s="31">
        <f t="shared" si="352"/>
        <v>12541.755843100309</v>
      </c>
      <c r="AG613" s="31">
        <f t="shared" si="353"/>
        <v>86116.084913830171</v>
      </c>
      <c r="AH613" s="31">
        <f t="shared" si="354"/>
        <v>25744.122690201217</v>
      </c>
      <c r="AI613" s="31">
        <f t="shared" si="355"/>
        <v>12170.223974979843</v>
      </c>
      <c r="AJ613" s="31">
        <f t="shared" si="356"/>
        <v>9077.6659302257303</v>
      </c>
      <c r="AK613" s="31">
        <f t="shared" si="357"/>
        <v>11145.784018209193</v>
      </c>
      <c r="AL613" s="31">
        <f t="shared" si="358"/>
        <v>2150.0021806911118</v>
      </c>
      <c r="AM613" s="31">
        <f t="shared" si="359"/>
        <v>58779.217228009096</v>
      </c>
      <c r="AN613" s="31">
        <f t="shared" si="360"/>
        <v>11053.951122921169</v>
      </c>
      <c r="AO613" s="31">
        <f t="shared" si="361"/>
        <v>255845.45234787354</v>
      </c>
      <c r="AP613" s="29">
        <f t="shared" si="382"/>
        <v>0</v>
      </c>
      <c r="AQ613" s="29">
        <f t="shared" si="382"/>
        <v>0</v>
      </c>
      <c r="AR613" s="29">
        <f t="shared" si="382"/>
        <v>255845.45234787354</v>
      </c>
      <c r="AS613" s="29">
        <f t="shared" si="376"/>
        <v>0</v>
      </c>
      <c r="AT613" s="31">
        <f t="shared" si="362"/>
        <v>518.80252175017495</v>
      </c>
      <c r="AU613" s="31">
        <f t="shared" si="363"/>
        <v>4358.6015105662491</v>
      </c>
      <c r="AV613" s="31">
        <f t="shared" si="364"/>
        <v>3669.8505752629494</v>
      </c>
      <c r="AW613" s="31">
        <f t="shared" si="365"/>
        <v>3960.5049910086746</v>
      </c>
      <c r="AX613" s="31">
        <f t="shared" si="366"/>
        <v>27194.21334413737</v>
      </c>
      <c r="AY613" s="31">
        <f t="shared" si="367"/>
        <v>8129.6213767208246</v>
      </c>
      <c r="AZ613" s="31">
        <f t="shared" si="368"/>
        <v>3843.1806038640002</v>
      </c>
      <c r="BA613" s="31">
        <f t="shared" si="369"/>
        <v>2866.5955288188002</v>
      </c>
      <c r="BB613" s="31">
        <f t="shared" si="370"/>
        <v>3519.6772912069496</v>
      </c>
      <c r="BC613" s="31">
        <f t="shared" si="371"/>
        <v>678.93957383894985</v>
      </c>
      <c r="BD613" s="31">
        <f t="shared" si="372"/>
        <v>18561.62614799925</v>
      </c>
      <c r="BE613" s="31">
        <f t="shared" si="373"/>
        <v>3490.6777918803</v>
      </c>
      <c r="BF613" s="31">
        <f t="shared" si="374"/>
        <v>80792.291257054487</v>
      </c>
      <c r="BG613" s="29">
        <f t="shared" si="381"/>
        <v>0</v>
      </c>
      <c r="BH613" s="29">
        <f t="shared" si="381"/>
        <v>0</v>
      </c>
      <c r="BI613" s="29">
        <f t="shared" si="381"/>
        <v>80792.291257054487</v>
      </c>
      <c r="BJ613" s="29">
        <f t="shared" si="381"/>
        <v>0</v>
      </c>
    </row>
    <row r="614" spans="1:62">
      <c r="A614" s="25" t="s">
        <v>85</v>
      </c>
      <c r="B614" s="25" t="s">
        <v>95</v>
      </c>
      <c r="C614" s="25" t="s">
        <v>87</v>
      </c>
      <c r="D614" s="25" t="s">
        <v>99</v>
      </c>
      <c r="E614" s="25" t="s">
        <v>44</v>
      </c>
      <c r="F614" s="25" t="s">
        <v>45</v>
      </c>
      <c r="G614" s="25" t="s">
        <v>90</v>
      </c>
      <c r="H614" s="25" t="s">
        <v>54</v>
      </c>
      <c r="I614" s="25" t="s">
        <v>289</v>
      </c>
      <c r="J614" s="102">
        <v>0.47784834680000005</v>
      </c>
      <c r="K614" s="102">
        <v>0.15089759249999998</v>
      </c>
      <c r="L614" s="29">
        <v>-85.24</v>
      </c>
      <c r="M614" s="29">
        <v>835.88</v>
      </c>
      <c r="N614" s="29">
        <v>4622.4399999999996</v>
      </c>
      <c r="O614" s="29">
        <v>-170.21</v>
      </c>
      <c r="P614" s="29"/>
      <c r="Q614" s="29"/>
      <c r="R614" s="29"/>
      <c r="S614" s="29"/>
      <c r="T614" s="29"/>
      <c r="U614" s="29"/>
      <c r="V614" s="29"/>
      <c r="W614" s="29"/>
      <c r="X614" s="29">
        <f t="shared" si="348"/>
        <v>5202.87</v>
      </c>
      <c r="Y614" s="29">
        <f t="shared" si="375"/>
        <v>0</v>
      </c>
      <c r="Z614" s="29">
        <f t="shared" si="380"/>
        <v>0</v>
      </c>
      <c r="AA614" s="29">
        <f t="shared" si="380"/>
        <v>5202.87</v>
      </c>
      <c r="AB614" s="29">
        <f t="shared" si="380"/>
        <v>0</v>
      </c>
      <c r="AC614" s="31">
        <f t="shared" si="349"/>
        <v>-40.731793081231999</v>
      </c>
      <c r="AD614" s="31">
        <f t="shared" si="350"/>
        <v>399.42387612318402</v>
      </c>
      <c r="AE614" s="31">
        <f t="shared" si="351"/>
        <v>2208.8253121821922</v>
      </c>
      <c r="AF614" s="31">
        <f t="shared" si="352"/>
        <v>-81.334567108828011</v>
      </c>
      <c r="AG614" s="31">
        <f t="shared" si="353"/>
        <v>0</v>
      </c>
      <c r="AH614" s="31">
        <f t="shared" si="354"/>
        <v>0</v>
      </c>
      <c r="AI614" s="31">
        <f t="shared" si="355"/>
        <v>0</v>
      </c>
      <c r="AJ614" s="31">
        <f t="shared" si="356"/>
        <v>0</v>
      </c>
      <c r="AK614" s="31">
        <f t="shared" si="357"/>
        <v>0</v>
      </c>
      <c r="AL614" s="31">
        <f t="shared" si="358"/>
        <v>0</v>
      </c>
      <c r="AM614" s="31">
        <f t="shared" si="359"/>
        <v>0</v>
      </c>
      <c r="AN614" s="31">
        <f t="shared" si="360"/>
        <v>0</v>
      </c>
      <c r="AO614" s="31">
        <f t="shared" si="361"/>
        <v>2486.1828281153162</v>
      </c>
      <c r="AP614" s="29">
        <f t="shared" si="382"/>
        <v>0</v>
      </c>
      <c r="AQ614" s="29">
        <f t="shared" si="382"/>
        <v>0</v>
      </c>
      <c r="AR614" s="29">
        <f t="shared" si="382"/>
        <v>2486.1828281153162</v>
      </c>
      <c r="AS614" s="29">
        <f t="shared" si="376"/>
        <v>0</v>
      </c>
      <c r="AT614" s="31">
        <f t="shared" si="362"/>
        <v>-12.862510784699998</v>
      </c>
      <c r="AU614" s="31">
        <f t="shared" si="363"/>
        <v>126.13227961889999</v>
      </c>
      <c r="AV614" s="31">
        <f t="shared" si="364"/>
        <v>697.51506747569988</v>
      </c>
      <c r="AW614" s="31">
        <f t="shared" si="365"/>
        <v>-25.684279219424997</v>
      </c>
      <c r="AX614" s="31">
        <f t="shared" si="366"/>
        <v>0</v>
      </c>
      <c r="AY614" s="31">
        <f t="shared" si="367"/>
        <v>0</v>
      </c>
      <c r="AZ614" s="31">
        <f t="shared" si="368"/>
        <v>0</v>
      </c>
      <c r="BA614" s="31">
        <f t="shared" si="369"/>
        <v>0</v>
      </c>
      <c r="BB614" s="31">
        <f t="shared" si="370"/>
        <v>0</v>
      </c>
      <c r="BC614" s="31">
        <f t="shared" si="371"/>
        <v>0</v>
      </c>
      <c r="BD614" s="31">
        <f t="shared" si="372"/>
        <v>0</v>
      </c>
      <c r="BE614" s="31">
        <f t="shared" si="373"/>
        <v>0</v>
      </c>
      <c r="BF614" s="31">
        <f t="shared" si="374"/>
        <v>785.10055709047492</v>
      </c>
      <c r="BG614" s="29">
        <f t="shared" si="381"/>
        <v>0</v>
      </c>
      <c r="BH614" s="29">
        <f t="shared" si="381"/>
        <v>0</v>
      </c>
      <c r="BI614" s="29">
        <f t="shared" si="381"/>
        <v>785.10055709047492</v>
      </c>
      <c r="BJ614" s="29">
        <f t="shared" si="381"/>
        <v>0</v>
      </c>
    </row>
    <row r="615" spans="1:62">
      <c r="A615" s="25" t="s">
        <v>85</v>
      </c>
      <c r="B615" s="25" t="s">
        <v>95</v>
      </c>
      <c r="C615" s="25" t="s">
        <v>87</v>
      </c>
      <c r="D615" s="25" t="s">
        <v>99</v>
      </c>
      <c r="E615" s="25" t="s">
        <v>42</v>
      </c>
      <c r="F615" s="25" t="s">
        <v>46</v>
      </c>
      <c r="G615" s="25" t="s">
        <v>59</v>
      </c>
      <c r="H615" s="25" t="s">
        <v>59</v>
      </c>
      <c r="I615" s="25" t="s">
        <v>289</v>
      </c>
      <c r="J615" s="102">
        <v>0.65539999999999998</v>
      </c>
      <c r="K615" s="102">
        <v>0</v>
      </c>
      <c r="L615" s="29"/>
      <c r="M615" s="29"/>
      <c r="N615" s="29"/>
      <c r="O615" s="29"/>
      <c r="P615" s="29"/>
      <c r="Q615" s="29"/>
      <c r="R615" s="29"/>
      <c r="S615" s="29"/>
      <c r="T615" s="29"/>
      <c r="U615" s="29"/>
      <c r="V615" s="29">
        <v>86358.21</v>
      </c>
      <c r="W615" s="29">
        <v>1086.4100000000001</v>
      </c>
      <c r="X615" s="29">
        <f t="shared" si="348"/>
        <v>87444.62000000001</v>
      </c>
      <c r="Y615" s="29">
        <f t="shared" si="375"/>
        <v>0</v>
      </c>
      <c r="Z615" s="29">
        <f t="shared" si="380"/>
        <v>0</v>
      </c>
      <c r="AA615" s="29">
        <f t="shared" si="380"/>
        <v>87444.62000000001</v>
      </c>
      <c r="AB615" s="29">
        <f t="shared" si="380"/>
        <v>0</v>
      </c>
      <c r="AC615" s="31">
        <f t="shared" si="349"/>
        <v>0</v>
      </c>
      <c r="AD615" s="31">
        <f t="shared" si="350"/>
        <v>0</v>
      </c>
      <c r="AE615" s="31">
        <f t="shared" si="351"/>
        <v>0</v>
      </c>
      <c r="AF615" s="31">
        <f t="shared" si="352"/>
        <v>0</v>
      </c>
      <c r="AG615" s="31">
        <f t="shared" si="353"/>
        <v>0</v>
      </c>
      <c r="AH615" s="31">
        <f t="shared" si="354"/>
        <v>0</v>
      </c>
      <c r="AI615" s="31">
        <f t="shared" si="355"/>
        <v>0</v>
      </c>
      <c r="AJ615" s="31">
        <f t="shared" si="356"/>
        <v>0</v>
      </c>
      <c r="AK615" s="31">
        <f t="shared" si="357"/>
        <v>0</v>
      </c>
      <c r="AL615" s="31">
        <f t="shared" si="358"/>
        <v>0</v>
      </c>
      <c r="AM615" s="31">
        <f t="shared" si="359"/>
        <v>56599.170834000004</v>
      </c>
      <c r="AN615" s="31">
        <f t="shared" si="360"/>
        <v>712.03311400000007</v>
      </c>
      <c r="AO615" s="31">
        <f t="shared" si="361"/>
        <v>57311.203948000002</v>
      </c>
      <c r="AP615" s="29">
        <f t="shared" si="382"/>
        <v>0</v>
      </c>
      <c r="AQ615" s="29">
        <f t="shared" si="382"/>
        <v>0</v>
      </c>
      <c r="AR615" s="29">
        <f t="shared" si="382"/>
        <v>57311.203948000002</v>
      </c>
      <c r="AS615" s="29">
        <f t="shared" si="376"/>
        <v>0</v>
      </c>
      <c r="AT615" s="31">
        <f t="shared" si="362"/>
        <v>0</v>
      </c>
      <c r="AU615" s="31">
        <f t="shared" si="363"/>
        <v>0</v>
      </c>
      <c r="AV615" s="31">
        <f t="shared" si="364"/>
        <v>0</v>
      </c>
      <c r="AW615" s="31">
        <f t="shared" si="365"/>
        <v>0</v>
      </c>
      <c r="AX615" s="31">
        <f t="shared" si="366"/>
        <v>0</v>
      </c>
      <c r="AY615" s="31">
        <f t="shared" si="367"/>
        <v>0</v>
      </c>
      <c r="AZ615" s="31">
        <f t="shared" si="368"/>
        <v>0</v>
      </c>
      <c r="BA615" s="31">
        <f t="shared" si="369"/>
        <v>0</v>
      </c>
      <c r="BB615" s="31">
        <f t="shared" si="370"/>
        <v>0</v>
      </c>
      <c r="BC615" s="31">
        <f t="shared" si="371"/>
        <v>0</v>
      </c>
      <c r="BD615" s="31">
        <f t="shared" si="372"/>
        <v>0</v>
      </c>
      <c r="BE615" s="31">
        <f t="shared" si="373"/>
        <v>0</v>
      </c>
      <c r="BF615" s="31">
        <f t="shared" si="374"/>
        <v>0</v>
      </c>
      <c r="BG615" s="29">
        <f t="shared" si="381"/>
        <v>0</v>
      </c>
      <c r="BH615" s="29">
        <f t="shared" si="381"/>
        <v>0</v>
      </c>
      <c r="BI615" s="29">
        <f t="shared" si="381"/>
        <v>0</v>
      </c>
      <c r="BJ615" s="29">
        <f t="shared" si="381"/>
        <v>0</v>
      </c>
    </row>
    <row r="616" spans="1:62">
      <c r="A616" s="25" t="s">
        <v>85</v>
      </c>
      <c r="B616" s="25" t="s">
        <v>95</v>
      </c>
      <c r="C616" s="25" t="s">
        <v>87</v>
      </c>
      <c r="D616" s="25" t="s">
        <v>100</v>
      </c>
      <c r="E616" s="25" t="s">
        <v>44</v>
      </c>
      <c r="F616" s="25" t="s">
        <v>45</v>
      </c>
      <c r="G616" s="25" t="s">
        <v>300</v>
      </c>
      <c r="H616" s="25" t="s">
        <v>54</v>
      </c>
      <c r="I616" s="25" t="s">
        <v>289</v>
      </c>
      <c r="J616" s="102">
        <v>0.47784834680000005</v>
      </c>
      <c r="K616" s="102">
        <v>0.15089759249999998</v>
      </c>
      <c r="L616" s="29"/>
      <c r="M616" s="29"/>
      <c r="N616" s="29"/>
      <c r="O616" s="29"/>
      <c r="P616" s="29"/>
      <c r="Q616" s="29"/>
      <c r="R616" s="29">
        <v>568087.09</v>
      </c>
      <c r="S616" s="29">
        <v>3170.76</v>
      </c>
      <c r="T616" s="29">
        <v>671126.7</v>
      </c>
      <c r="U616" s="29">
        <v>2324.9299999999998</v>
      </c>
      <c r="V616" s="29">
        <v>236311.03</v>
      </c>
      <c r="W616" s="29">
        <v>606335.39</v>
      </c>
      <c r="X616" s="29">
        <f t="shared" si="348"/>
        <v>2087355.9</v>
      </c>
      <c r="Y616" s="29">
        <f t="shared" si="375"/>
        <v>0</v>
      </c>
      <c r="Z616" s="29">
        <f t="shared" si="380"/>
        <v>0</v>
      </c>
      <c r="AA616" s="29">
        <f t="shared" si="380"/>
        <v>2087355.9</v>
      </c>
      <c r="AB616" s="29">
        <f t="shared" si="380"/>
        <v>0</v>
      </c>
      <c r="AC616" s="31">
        <f t="shared" si="349"/>
        <v>0</v>
      </c>
      <c r="AD616" s="31">
        <f t="shared" si="350"/>
        <v>0</v>
      </c>
      <c r="AE616" s="31">
        <f t="shared" si="351"/>
        <v>0</v>
      </c>
      <c r="AF616" s="31">
        <f t="shared" si="352"/>
        <v>0</v>
      </c>
      <c r="AG616" s="31">
        <f t="shared" si="353"/>
        <v>0</v>
      </c>
      <c r="AH616" s="31">
        <f t="shared" si="354"/>
        <v>0</v>
      </c>
      <c r="AI616" s="31">
        <f t="shared" si="355"/>
        <v>271459.47679492284</v>
      </c>
      <c r="AJ616" s="31">
        <f t="shared" si="356"/>
        <v>1515.1424240995682</v>
      </c>
      <c r="AK616" s="31">
        <f t="shared" si="357"/>
        <v>320696.78408833954</v>
      </c>
      <c r="AL616" s="31">
        <f t="shared" si="358"/>
        <v>1110.963956925724</v>
      </c>
      <c r="AM616" s="31">
        <f t="shared" si="359"/>
        <v>112920.83501610521</v>
      </c>
      <c r="AN616" s="31">
        <f t="shared" si="360"/>
        <v>289736.3637178333</v>
      </c>
      <c r="AO616" s="31">
        <f t="shared" si="361"/>
        <v>997439.56599822617</v>
      </c>
      <c r="AP616" s="29">
        <f t="shared" si="382"/>
        <v>0</v>
      </c>
      <c r="AQ616" s="29">
        <f t="shared" si="382"/>
        <v>0</v>
      </c>
      <c r="AR616" s="29">
        <f t="shared" si="382"/>
        <v>997439.56599822617</v>
      </c>
      <c r="AS616" s="29">
        <f t="shared" si="376"/>
        <v>0</v>
      </c>
      <c r="AT616" s="31">
        <f t="shared" si="362"/>
        <v>0</v>
      </c>
      <c r="AU616" s="31">
        <f t="shared" si="363"/>
        <v>0</v>
      </c>
      <c r="AV616" s="31">
        <f t="shared" si="364"/>
        <v>0</v>
      </c>
      <c r="AW616" s="31">
        <f t="shared" si="365"/>
        <v>0</v>
      </c>
      <c r="AX616" s="31">
        <f t="shared" si="366"/>
        <v>0</v>
      </c>
      <c r="AY616" s="31">
        <f t="shared" si="367"/>
        <v>0</v>
      </c>
      <c r="AZ616" s="31">
        <f t="shared" si="368"/>
        <v>85722.974211330817</v>
      </c>
      <c r="BA616" s="31">
        <f t="shared" si="369"/>
        <v>478.46005039529996</v>
      </c>
      <c r="BB616" s="31">
        <f t="shared" si="370"/>
        <v>101271.40329246974</v>
      </c>
      <c r="BC616" s="31">
        <f t="shared" si="371"/>
        <v>350.82633973102492</v>
      </c>
      <c r="BD616" s="31">
        <f t="shared" si="372"/>
        <v>35658.765508195269</v>
      </c>
      <c r="BE616" s="31">
        <f t="shared" si="373"/>
        <v>91494.550598548565</v>
      </c>
      <c r="BF616" s="31">
        <f t="shared" si="374"/>
        <v>314976.98000067071</v>
      </c>
      <c r="BG616" s="29">
        <f t="shared" si="381"/>
        <v>0</v>
      </c>
      <c r="BH616" s="29">
        <f t="shared" si="381"/>
        <v>0</v>
      </c>
      <c r="BI616" s="29">
        <f t="shared" si="381"/>
        <v>314976.98000067071</v>
      </c>
      <c r="BJ616" s="29">
        <f t="shared" si="381"/>
        <v>0</v>
      </c>
    </row>
    <row r="617" spans="1:62">
      <c r="A617" s="25" t="s">
        <v>85</v>
      </c>
      <c r="B617" s="25" t="s">
        <v>95</v>
      </c>
      <c r="C617" s="25" t="s">
        <v>87</v>
      </c>
      <c r="D617" s="25" t="s">
        <v>100</v>
      </c>
      <c r="E617" s="25" t="s">
        <v>42</v>
      </c>
      <c r="F617" s="25" t="s">
        <v>46</v>
      </c>
      <c r="G617" s="25" t="s">
        <v>55</v>
      </c>
      <c r="H617" s="25" t="s">
        <v>55</v>
      </c>
      <c r="I617" s="25" t="s">
        <v>289</v>
      </c>
      <c r="J617" s="102">
        <v>0.65539999999999998</v>
      </c>
      <c r="K617" s="102">
        <v>0</v>
      </c>
      <c r="L617" s="29">
        <v>14264.07</v>
      </c>
      <c r="M617" s="29">
        <v>5761.61</v>
      </c>
      <c r="N617" s="29">
        <v>-9034.77</v>
      </c>
      <c r="O617" s="29">
        <v>-36.29</v>
      </c>
      <c r="P617" s="29">
        <v>47.36</v>
      </c>
      <c r="Q617" s="29"/>
      <c r="R617" s="29"/>
      <c r="S617" s="29"/>
      <c r="T617" s="29"/>
      <c r="U617" s="29"/>
      <c r="V617" s="29">
        <v>657750.42000000004</v>
      </c>
      <c r="W617" s="29">
        <v>120376.81</v>
      </c>
      <c r="X617" s="29">
        <f t="shared" si="348"/>
        <v>789129.21</v>
      </c>
      <c r="Y617" s="29">
        <f t="shared" si="375"/>
        <v>0</v>
      </c>
      <c r="Z617" s="29">
        <f t="shared" si="380"/>
        <v>0</v>
      </c>
      <c r="AA617" s="29">
        <f t="shared" si="380"/>
        <v>789129.21</v>
      </c>
      <c r="AB617" s="29">
        <f t="shared" si="380"/>
        <v>0</v>
      </c>
      <c r="AC617" s="31">
        <f t="shared" si="349"/>
        <v>9348.6714780000002</v>
      </c>
      <c r="AD617" s="31">
        <f t="shared" si="350"/>
        <v>3776.1591939999998</v>
      </c>
      <c r="AE617" s="31">
        <f t="shared" si="351"/>
        <v>-5921.388258</v>
      </c>
      <c r="AF617" s="31">
        <f t="shared" si="352"/>
        <v>-23.784465999999998</v>
      </c>
      <c r="AG617" s="31">
        <f t="shared" si="353"/>
        <v>31.039743999999999</v>
      </c>
      <c r="AH617" s="31">
        <f t="shared" si="354"/>
        <v>0</v>
      </c>
      <c r="AI617" s="31">
        <f t="shared" si="355"/>
        <v>0</v>
      </c>
      <c r="AJ617" s="31">
        <f t="shared" si="356"/>
        <v>0</v>
      </c>
      <c r="AK617" s="31">
        <f t="shared" si="357"/>
        <v>0</v>
      </c>
      <c r="AL617" s="31">
        <f t="shared" si="358"/>
        <v>0</v>
      </c>
      <c r="AM617" s="31">
        <f t="shared" si="359"/>
        <v>431089.625268</v>
      </c>
      <c r="AN617" s="31">
        <f t="shared" si="360"/>
        <v>78894.961274000001</v>
      </c>
      <c r="AO617" s="31">
        <f t="shared" si="361"/>
        <v>517195.28423400002</v>
      </c>
      <c r="AP617" s="29">
        <f t="shared" si="382"/>
        <v>0</v>
      </c>
      <c r="AQ617" s="29">
        <f t="shared" si="382"/>
        <v>0</v>
      </c>
      <c r="AR617" s="29">
        <f t="shared" si="382"/>
        <v>517195.28423400002</v>
      </c>
      <c r="AS617" s="29">
        <f t="shared" si="376"/>
        <v>0</v>
      </c>
      <c r="AT617" s="31">
        <f t="shared" si="362"/>
        <v>0</v>
      </c>
      <c r="AU617" s="31">
        <f t="shared" si="363"/>
        <v>0</v>
      </c>
      <c r="AV617" s="31">
        <f t="shared" si="364"/>
        <v>0</v>
      </c>
      <c r="AW617" s="31">
        <f t="shared" si="365"/>
        <v>0</v>
      </c>
      <c r="AX617" s="31">
        <f t="shared" si="366"/>
        <v>0</v>
      </c>
      <c r="AY617" s="31">
        <f t="shared" si="367"/>
        <v>0</v>
      </c>
      <c r="AZ617" s="31">
        <f t="shared" si="368"/>
        <v>0</v>
      </c>
      <c r="BA617" s="31">
        <f t="shared" si="369"/>
        <v>0</v>
      </c>
      <c r="BB617" s="31">
        <f t="shared" si="370"/>
        <v>0</v>
      </c>
      <c r="BC617" s="31">
        <f t="shared" si="371"/>
        <v>0</v>
      </c>
      <c r="BD617" s="31">
        <f t="shared" si="372"/>
        <v>0</v>
      </c>
      <c r="BE617" s="31">
        <f t="shared" si="373"/>
        <v>0</v>
      </c>
      <c r="BF617" s="31">
        <f t="shared" si="374"/>
        <v>0</v>
      </c>
      <c r="BG617" s="29">
        <f t="shared" si="381"/>
        <v>0</v>
      </c>
      <c r="BH617" s="29">
        <f t="shared" si="381"/>
        <v>0</v>
      </c>
      <c r="BI617" s="29">
        <f t="shared" si="381"/>
        <v>0</v>
      </c>
      <c r="BJ617" s="29">
        <f t="shared" si="381"/>
        <v>0</v>
      </c>
    </row>
    <row r="618" spans="1:62">
      <c r="A618" s="25" t="s">
        <v>85</v>
      </c>
      <c r="B618" s="25" t="s">
        <v>101</v>
      </c>
      <c r="C618" s="25" t="s">
        <v>102</v>
      </c>
      <c r="D618" s="25" t="s">
        <v>103</v>
      </c>
      <c r="E618" s="25" t="s">
        <v>44</v>
      </c>
      <c r="F618" s="25" t="s">
        <v>45</v>
      </c>
      <c r="G618" s="25" t="s">
        <v>348</v>
      </c>
      <c r="H618" s="25" t="s">
        <v>60</v>
      </c>
      <c r="I618" s="25" t="s">
        <v>289</v>
      </c>
      <c r="J618" s="102">
        <v>0.47784834680000005</v>
      </c>
      <c r="K618" s="102">
        <v>0.15089759249999998</v>
      </c>
      <c r="L618" s="29">
        <v>4434.25</v>
      </c>
      <c r="M618" s="29">
        <v>10276.219999999999</v>
      </c>
      <c r="N618" s="29">
        <v>3221.72</v>
      </c>
      <c r="O618" s="29">
        <v>184.11</v>
      </c>
      <c r="P618" s="29">
        <v>293065.32</v>
      </c>
      <c r="Q618" s="29">
        <v>146087.29999999999</v>
      </c>
      <c r="R618" s="29">
        <v>2990.15</v>
      </c>
      <c r="S618" s="29">
        <v>7611.78</v>
      </c>
      <c r="T618" s="29"/>
      <c r="U618" s="29"/>
      <c r="V618" s="29">
        <v>192793.1</v>
      </c>
      <c r="W618" s="29">
        <v>85292.5</v>
      </c>
      <c r="X618" s="29">
        <f t="shared" si="348"/>
        <v>745956.45000000007</v>
      </c>
      <c r="Y618" s="29">
        <f t="shared" si="375"/>
        <v>0</v>
      </c>
      <c r="Z618" s="29">
        <f t="shared" si="380"/>
        <v>0</v>
      </c>
      <c r="AA618" s="29">
        <f t="shared" si="380"/>
        <v>745956.45000000007</v>
      </c>
      <c r="AB618" s="29">
        <f t="shared" si="380"/>
        <v>0</v>
      </c>
      <c r="AC618" s="31">
        <f t="shared" si="349"/>
        <v>2118.8990317979001</v>
      </c>
      <c r="AD618" s="31">
        <f t="shared" si="350"/>
        <v>4910.4747383530957</v>
      </c>
      <c r="AE618" s="31">
        <f t="shared" si="351"/>
        <v>1539.493575852496</v>
      </c>
      <c r="AF618" s="31">
        <f t="shared" si="352"/>
        <v>87.976659129348022</v>
      </c>
      <c r="AG618" s="31">
        <f t="shared" si="353"/>
        <v>140040.77866641298</v>
      </c>
      <c r="AH618" s="31">
        <f t="shared" si="354"/>
        <v>69807.574793475636</v>
      </c>
      <c r="AI618" s="31">
        <f t="shared" si="355"/>
        <v>1428.8382341840202</v>
      </c>
      <c r="AJ618" s="31">
        <f t="shared" si="356"/>
        <v>3637.2764892053042</v>
      </c>
      <c r="AK618" s="31">
        <f t="shared" si="357"/>
        <v>0</v>
      </c>
      <c r="AL618" s="31">
        <f t="shared" si="358"/>
        <v>0</v>
      </c>
      <c r="AM618" s="31">
        <f t="shared" si="359"/>
        <v>92125.864109447095</v>
      </c>
      <c r="AN618" s="31">
        <f t="shared" si="360"/>
        <v>40756.880119439003</v>
      </c>
      <c r="AO618" s="31">
        <f t="shared" si="361"/>
        <v>356454.05641729687</v>
      </c>
      <c r="AP618" s="29">
        <f t="shared" si="382"/>
        <v>0</v>
      </c>
      <c r="AQ618" s="29">
        <f t="shared" si="382"/>
        <v>0</v>
      </c>
      <c r="AR618" s="29">
        <f t="shared" si="382"/>
        <v>356454.05641729687</v>
      </c>
      <c r="AS618" s="29">
        <f t="shared" si="376"/>
        <v>0</v>
      </c>
      <c r="AT618" s="31">
        <f t="shared" si="362"/>
        <v>669.11764954312491</v>
      </c>
      <c r="AU618" s="31">
        <f t="shared" si="363"/>
        <v>1550.6568580003498</v>
      </c>
      <c r="AV618" s="31">
        <f t="shared" si="364"/>
        <v>486.14979170909993</v>
      </c>
      <c r="AW618" s="31">
        <f t="shared" si="365"/>
        <v>27.781755755174999</v>
      </c>
      <c r="AX618" s="31">
        <f t="shared" si="366"/>
        <v>44222.851233242094</v>
      </c>
      <c r="AY618" s="31">
        <f t="shared" si="367"/>
        <v>22044.221864825246</v>
      </c>
      <c r="AZ618" s="31">
        <f t="shared" si="368"/>
        <v>451.20643621387495</v>
      </c>
      <c r="BA618" s="31">
        <f t="shared" si="369"/>
        <v>1148.5992766396498</v>
      </c>
      <c r="BB618" s="31">
        <f t="shared" si="370"/>
        <v>0</v>
      </c>
      <c r="BC618" s="31">
        <f t="shared" si="371"/>
        <v>0</v>
      </c>
      <c r="BD618" s="31">
        <f t="shared" si="372"/>
        <v>29092.014640611749</v>
      </c>
      <c r="BE618" s="31">
        <f t="shared" si="373"/>
        <v>12870.432908306249</v>
      </c>
      <c r="BF618" s="31">
        <f t="shared" si="374"/>
        <v>112563.03241484662</v>
      </c>
      <c r="BG618" s="29">
        <f t="shared" si="381"/>
        <v>0</v>
      </c>
      <c r="BH618" s="29">
        <f t="shared" si="381"/>
        <v>0</v>
      </c>
      <c r="BI618" s="29">
        <f t="shared" si="381"/>
        <v>112563.03241484662</v>
      </c>
      <c r="BJ618" s="29">
        <f t="shared" si="381"/>
        <v>0</v>
      </c>
    </row>
    <row r="619" spans="1:62">
      <c r="A619" s="25" t="s">
        <v>85</v>
      </c>
      <c r="B619" s="25" t="s">
        <v>101</v>
      </c>
      <c r="C619" s="25" t="s">
        <v>102</v>
      </c>
      <c r="D619" s="25" t="s">
        <v>305</v>
      </c>
      <c r="E619" s="25" t="s">
        <v>44</v>
      </c>
      <c r="F619" s="25" t="s">
        <v>45</v>
      </c>
      <c r="G619" s="25" t="s">
        <v>300</v>
      </c>
      <c r="H619" s="25" t="s">
        <v>54</v>
      </c>
      <c r="I619" s="25" t="s">
        <v>289</v>
      </c>
      <c r="J619" s="102">
        <v>0.47784834680000005</v>
      </c>
      <c r="K619" s="102">
        <v>0.15089759249999998</v>
      </c>
      <c r="L619" s="29"/>
      <c r="M619" s="29"/>
      <c r="N619" s="29"/>
      <c r="O619" s="29"/>
      <c r="P619" s="29"/>
      <c r="Q619" s="29"/>
      <c r="R619" s="29"/>
      <c r="S619" s="29"/>
      <c r="T619" s="29"/>
      <c r="U619" s="29"/>
      <c r="V619" s="29"/>
      <c r="W619" s="29">
        <v>400.6</v>
      </c>
      <c r="X619" s="29">
        <f t="shared" si="348"/>
        <v>400.6</v>
      </c>
      <c r="Y619" s="29">
        <f t="shared" si="375"/>
        <v>0</v>
      </c>
      <c r="Z619" s="29">
        <f t="shared" si="380"/>
        <v>0</v>
      </c>
      <c r="AA619" s="29">
        <f t="shared" si="380"/>
        <v>400.6</v>
      </c>
      <c r="AB619" s="29">
        <f t="shared" si="380"/>
        <v>0</v>
      </c>
      <c r="AC619" s="31">
        <f t="shared" si="349"/>
        <v>0</v>
      </c>
      <c r="AD619" s="31">
        <f t="shared" si="350"/>
        <v>0</v>
      </c>
      <c r="AE619" s="31">
        <f t="shared" si="351"/>
        <v>0</v>
      </c>
      <c r="AF619" s="31">
        <f t="shared" si="352"/>
        <v>0</v>
      </c>
      <c r="AG619" s="31">
        <f t="shared" si="353"/>
        <v>0</v>
      </c>
      <c r="AH619" s="31">
        <f t="shared" si="354"/>
        <v>0</v>
      </c>
      <c r="AI619" s="31">
        <f t="shared" si="355"/>
        <v>0</v>
      </c>
      <c r="AJ619" s="31">
        <f t="shared" si="356"/>
        <v>0</v>
      </c>
      <c r="AK619" s="31">
        <f t="shared" si="357"/>
        <v>0</v>
      </c>
      <c r="AL619" s="31">
        <f t="shared" si="358"/>
        <v>0</v>
      </c>
      <c r="AM619" s="31">
        <f t="shared" si="359"/>
        <v>0</v>
      </c>
      <c r="AN619" s="31">
        <f t="shared" si="360"/>
        <v>191.42604772808002</v>
      </c>
      <c r="AO619" s="31">
        <f t="shared" si="361"/>
        <v>191.42604772808002</v>
      </c>
      <c r="AP619" s="29">
        <f t="shared" si="382"/>
        <v>0</v>
      </c>
      <c r="AQ619" s="29">
        <f t="shared" si="382"/>
        <v>0</v>
      </c>
      <c r="AR619" s="29">
        <f t="shared" si="382"/>
        <v>191.42604772808002</v>
      </c>
      <c r="AS619" s="29">
        <f t="shared" si="376"/>
        <v>0</v>
      </c>
      <c r="AT619" s="31">
        <f t="shared" si="362"/>
        <v>0</v>
      </c>
      <c r="AU619" s="31">
        <f t="shared" si="363"/>
        <v>0</v>
      </c>
      <c r="AV619" s="31">
        <f t="shared" si="364"/>
        <v>0</v>
      </c>
      <c r="AW619" s="31">
        <f t="shared" si="365"/>
        <v>0</v>
      </c>
      <c r="AX619" s="31">
        <f t="shared" si="366"/>
        <v>0</v>
      </c>
      <c r="AY619" s="31">
        <f t="shared" si="367"/>
        <v>0</v>
      </c>
      <c r="AZ619" s="31">
        <f t="shared" si="368"/>
        <v>0</v>
      </c>
      <c r="BA619" s="31">
        <f t="shared" si="369"/>
        <v>0</v>
      </c>
      <c r="BB619" s="31">
        <f t="shared" si="370"/>
        <v>0</v>
      </c>
      <c r="BC619" s="31">
        <f t="shared" si="371"/>
        <v>0</v>
      </c>
      <c r="BD619" s="31">
        <f t="shared" si="372"/>
        <v>0</v>
      </c>
      <c r="BE619" s="31">
        <f t="shared" si="373"/>
        <v>60.449575555499997</v>
      </c>
      <c r="BF619" s="31">
        <f t="shared" si="374"/>
        <v>60.449575555499997</v>
      </c>
      <c r="BG619" s="29">
        <f t="shared" si="381"/>
        <v>0</v>
      </c>
      <c r="BH619" s="29">
        <f t="shared" si="381"/>
        <v>0</v>
      </c>
      <c r="BI619" s="29">
        <f t="shared" si="381"/>
        <v>60.449575555499997</v>
      </c>
      <c r="BJ619" s="29">
        <f t="shared" si="381"/>
        <v>0</v>
      </c>
    </row>
    <row r="620" spans="1:62">
      <c r="A620" s="25" t="s">
        <v>85</v>
      </c>
      <c r="B620" s="25" t="s">
        <v>101</v>
      </c>
      <c r="C620" s="25" t="s">
        <v>102</v>
      </c>
      <c r="D620" s="25" t="s">
        <v>305</v>
      </c>
      <c r="E620" s="25" t="s">
        <v>44</v>
      </c>
      <c r="F620" s="25" t="s">
        <v>45</v>
      </c>
      <c r="G620" s="25" t="s">
        <v>90</v>
      </c>
      <c r="H620" s="25" t="s">
        <v>54</v>
      </c>
      <c r="I620" s="25" t="s">
        <v>289</v>
      </c>
      <c r="J620" s="102">
        <v>0.47784834680000005</v>
      </c>
      <c r="K620" s="102">
        <v>0.15089759249999998</v>
      </c>
      <c r="L620" s="29"/>
      <c r="M620" s="29"/>
      <c r="N620" s="29"/>
      <c r="O620" s="29"/>
      <c r="P620" s="29"/>
      <c r="Q620" s="29"/>
      <c r="R620" s="29"/>
      <c r="S620" s="29"/>
      <c r="T620" s="29"/>
      <c r="U620" s="29">
        <v>200639.55</v>
      </c>
      <c r="V620" s="29">
        <v>12876.71</v>
      </c>
      <c r="W620" s="29">
        <v>1240215.21</v>
      </c>
      <c r="X620" s="29">
        <f t="shared" si="348"/>
        <v>1453731.47</v>
      </c>
      <c r="Y620" s="29">
        <f t="shared" si="375"/>
        <v>0</v>
      </c>
      <c r="Z620" s="29">
        <f t="shared" si="380"/>
        <v>0</v>
      </c>
      <c r="AA620" s="29">
        <f t="shared" si="380"/>
        <v>1453731.47</v>
      </c>
      <c r="AB620" s="29">
        <f t="shared" si="380"/>
        <v>0</v>
      </c>
      <c r="AC620" s="31">
        <f t="shared" si="349"/>
        <v>0</v>
      </c>
      <c r="AD620" s="31">
        <f t="shared" si="350"/>
        <v>0</v>
      </c>
      <c r="AE620" s="31">
        <f t="shared" si="351"/>
        <v>0</v>
      </c>
      <c r="AF620" s="31">
        <f t="shared" si="352"/>
        <v>0</v>
      </c>
      <c r="AG620" s="31">
        <f t="shared" si="353"/>
        <v>0</v>
      </c>
      <c r="AH620" s="31">
        <f t="shared" si="354"/>
        <v>0</v>
      </c>
      <c r="AI620" s="31">
        <f t="shared" si="355"/>
        <v>0</v>
      </c>
      <c r="AJ620" s="31">
        <f t="shared" si="356"/>
        <v>0</v>
      </c>
      <c r="AK620" s="31">
        <f t="shared" si="357"/>
        <v>0</v>
      </c>
      <c r="AL620" s="31">
        <f t="shared" si="358"/>
        <v>95875.277270195947</v>
      </c>
      <c r="AM620" s="31">
        <f t="shared" si="359"/>
        <v>6153.1145857230285</v>
      </c>
      <c r="AN620" s="31">
        <f t="shared" si="360"/>
        <v>592634.78777471487</v>
      </c>
      <c r="AO620" s="31">
        <f t="shared" si="361"/>
        <v>694663.17963063391</v>
      </c>
      <c r="AP620" s="29">
        <f t="shared" si="382"/>
        <v>0</v>
      </c>
      <c r="AQ620" s="29">
        <f t="shared" si="382"/>
        <v>0</v>
      </c>
      <c r="AR620" s="29">
        <f t="shared" si="382"/>
        <v>694663.17963063391</v>
      </c>
      <c r="AS620" s="29">
        <f t="shared" si="376"/>
        <v>0</v>
      </c>
      <c r="AT620" s="31">
        <f t="shared" si="362"/>
        <v>0</v>
      </c>
      <c r="AU620" s="31">
        <f t="shared" si="363"/>
        <v>0</v>
      </c>
      <c r="AV620" s="31">
        <f t="shared" si="364"/>
        <v>0</v>
      </c>
      <c r="AW620" s="31">
        <f t="shared" si="365"/>
        <v>0</v>
      </c>
      <c r="AX620" s="31">
        <f t="shared" si="366"/>
        <v>0</v>
      </c>
      <c r="AY620" s="31">
        <f t="shared" si="367"/>
        <v>0</v>
      </c>
      <c r="AZ620" s="31">
        <f t="shared" si="368"/>
        <v>0</v>
      </c>
      <c r="BA620" s="31">
        <f t="shared" si="369"/>
        <v>0</v>
      </c>
      <c r="BB620" s="31">
        <f t="shared" si="370"/>
        <v>0</v>
      </c>
      <c r="BC620" s="31">
        <f t="shared" si="371"/>
        <v>30276.025055283371</v>
      </c>
      <c r="BD620" s="31">
        <f t="shared" si="372"/>
        <v>1943.0645383206747</v>
      </c>
      <c r="BE620" s="31">
        <f t="shared" si="373"/>
        <v>187145.4893708819</v>
      </c>
      <c r="BF620" s="31">
        <f t="shared" si="374"/>
        <v>219364.57896448596</v>
      </c>
      <c r="BG620" s="29">
        <f t="shared" si="381"/>
        <v>0</v>
      </c>
      <c r="BH620" s="29">
        <f t="shared" si="381"/>
        <v>0</v>
      </c>
      <c r="BI620" s="29">
        <f t="shared" si="381"/>
        <v>219364.57896448596</v>
      </c>
      <c r="BJ620" s="29">
        <f t="shared" si="381"/>
        <v>0</v>
      </c>
    </row>
    <row r="621" spans="1:62">
      <c r="A621" s="25" t="s">
        <v>85</v>
      </c>
      <c r="B621" s="25" t="s">
        <v>101</v>
      </c>
      <c r="C621" s="25" t="s">
        <v>102</v>
      </c>
      <c r="D621" s="25" t="s">
        <v>305</v>
      </c>
      <c r="E621" s="25" t="s">
        <v>44</v>
      </c>
      <c r="F621" s="25" t="s">
        <v>45</v>
      </c>
      <c r="G621" s="25" t="s">
        <v>301</v>
      </c>
      <c r="H621" s="25" t="s">
        <v>60</v>
      </c>
      <c r="I621" s="25" t="s">
        <v>289</v>
      </c>
      <c r="J621" s="102">
        <v>0.47784834680000005</v>
      </c>
      <c r="K621" s="102">
        <v>0.15089759249999998</v>
      </c>
      <c r="L621" s="29"/>
      <c r="M621" s="29"/>
      <c r="N621" s="29"/>
      <c r="O621" s="29"/>
      <c r="P621" s="29"/>
      <c r="Q621" s="29"/>
      <c r="R621" s="29"/>
      <c r="S621" s="29"/>
      <c r="T621" s="29"/>
      <c r="U621" s="29"/>
      <c r="V621" s="29">
        <v>8655.9</v>
      </c>
      <c r="W621" s="29">
        <v>1190.08</v>
      </c>
      <c r="X621" s="29">
        <f t="shared" si="348"/>
        <v>9845.98</v>
      </c>
      <c r="Y621" s="29">
        <f t="shared" si="375"/>
        <v>0</v>
      </c>
      <c r="Z621" s="29">
        <f t="shared" si="380"/>
        <v>0</v>
      </c>
      <c r="AA621" s="29">
        <f t="shared" si="380"/>
        <v>9845.98</v>
      </c>
      <c r="AB621" s="29">
        <f t="shared" si="380"/>
        <v>0</v>
      </c>
      <c r="AC621" s="31">
        <f t="shared" si="349"/>
        <v>0</v>
      </c>
      <c r="AD621" s="31">
        <f t="shared" si="350"/>
        <v>0</v>
      </c>
      <c r="AE621" s="31">
        <f t="shared" si="351"/>
        <v>0</v>
      </c>
      <c r="AF621" s="31">
        <f t="shared" si="352"/>
        <v>0</v>
      </c>
      <c r="AG621" s="31">
        <f t="shared" si="353"/>
        <v>0</v>
      </c>
      <c r="AH621" s="31">
        <f t="shared" si="354"/>
        <v>0</v>
      </c>
      <c r="AI621" s="31">
        <f t="shared" si="355"/>
        <v>0</v>
      </c>
      <c r="AJ621" s="31">
        <f t="shared" si="356"/>
        <v>0</v>
      </c>
      <c r="AK621" s="31">
        <f t="shared" si="357"/>
        <v>0</v>
      </c>
      <c r="AL621" s="31">
        <f t="shared" si="358"/>
        <v>0</v>
      </c>
      <c r="AM621" s="31">
        <f t="shared" si="359"/>
        <v>4136.2075050661206</v>
      </c>
      <c r="AN621" s="31">
        <f t="shared" si="360"/>
        <v>568.677760559744</v>
      </c>
      <c r="AO621" s="31">
        <f t="shared" si="361"/>
        <v>4704.8852656258641</v>
      </c>
      <c r="AP621" s="29">
        <f t="shared" si="382"/>
        <v>0</v>
      </c>
      <c r="AQ621" s="29">
        <f t="shared" si="382"/>
        <v>0</v>
      </c>
      <c r="AR621" s="29">
        <f t="shared" si="382"/>
        <v>4704.8852656258641</v>
      </c>
      <c r="AS621" s="29">
        <f t="shared" si="376"/>
        <v>0</v>
      </c>
      <c r="AT621" s="31">
        <f t="shared" si="362"/>
        <v>0</v>
      </c>
      <c r="AU621" s="31">
        <f t="shared" si="363"/>
        <v>0</v>
      </c>
      <c r="AV621" s="31">
        <f t="shared" si="364"/>
        <v>0</v>
      </c>
      <c r="AW621" s="31">
        <f t="shared" si="365"/>
        <v>0</v>
      </c>
      <c r="AX621" s="31">
        <f t="shared" si="366"/>
        <v>0</v>
      </c>
      <c r="AY621" s="31">
        <f t="shared" si="367"/>
        <v>0</v>
      </c>
      <c r="AZ621" s="31">
        <f t="shared" si="368"/>
        <v>0</v>
      </c>
      <c r="BA621" s="31">
        <f t="shared" si="369"/>
        <v>0</v>
      </c>
      <c r="BB621" s="31">
        <f t="shared" si="370"/>
        <v>0</v>
      </c>
      <c r="BC621" s="31">
        <f t="shared" si="371"/>
        <v>0</v>
      </c>
      <c r="BD621" s="31">
        <f t="shared" si="372"/>
        <v>1306.1544709207499</v>
      </c>
      <c r="BE621" s="31">
        <f t="shared" si="373"/>
        <v>179.58020688239998</v>
      </c>
      <c r="BF621" s="31">
        <f t="shared" si="374"/>
        <v>1485.7346778031499</v>
      </c>
      <c r="BG621" s="29">
        <f t="shared" si="381"/>
        <v>0</v>
      </c>
      <c r="BH621" s="29">
        <f t="shared" si="381"/>
        <v>0</v>
      </c>
      <c r="BI621" s="29">
        <f t="shared" si="381"/>
        <v>1485.7346778031499</v>
      </c>
      <c r="BJ621" s="29">
        <f t="shared" si="381"/>
        <v>0</v>
      </c>
    </row>
    <row r="622" spans="1:62">
      <c r="A622" s="25" t="s">
        <v>85</v>
      </c>
      <c r="B622" s="25" t="s">
        <v>101</v>
      </c>
      <c r="C622" s="25" t="s">
        <v>102</v>
      </c>
      <c r="D622" s="25" t="s">
        <v>305</v>
      </c>
      <c r="E622" s="25" t="s">
        <v>42</v>
      </c>
      <c r="F622" s="25" t="s">
        <v>46</v>
      </c>
      <c r="G622" s="25" t="s">
        <v>90</v>
      </c>
      <c r="H622" s="25" t="s">
        <v>54</v>
      </c>
      <c r="I622" s="25" t="s">
        <v>289</v>
      </c>
      <c r="J622" s="102">
        <v>0.68266000000000004</v>
      </c>
      <c r="K622" s="102">
        <v>0</v>
      </c>
      <c r="L622" s="29"/>
      <c r="M622" s="29"/>
      <c r="N622" s="29"/>
      <c r="O622" s="29"/>
      <c r="P622" s="29"/>
      <c r="Q622" s="29"/>
      <c r="R622" s="29"/>
      <c r="S622" s="29"/>
      <c r="T622" s="29"/>
      <c r="U622" s="29"/>
      <c r="V622" s="29">
        <v>35526.21</v>
      </c>
      <c r="W622" s="29">
        <v>5847.78</v>
      </c>
      <c r="X622" s="29">
        <f t="shared" si="348"/>
        <v>41373.99</v>
      </c>
      <c r="Y622" s="29">
        <f t="shared" si="375"/>
        <v>0</v>
      </c>
      <c r="Z622" s="29">
        <f t="shared" si="380"/>
        <v>0</v>
      </c>
      <c r="AA622" s="29">
        <f t="shared" si="380"/>
        <v>41373.99</v>
      </c>
      <c r="AB622" s="29">
        <f t="shared" si="380"/>
        <v>0</v>
      </c>
      <c r="AC622" s="31">
        <f t="shared" si="349"/>
        <v>0</v>
      </c>
      <c r="AD622" s="31">
        <f t="shared" si="350"/>
        <v>0</v>
      </c>
      <c r="AE622" s="31">
        <f t="shared" si="351"/>
        <v>0</v>
      </c>
      <c r="AF622" s="31">
        <f t="shared" si="352"/>
        <v>0</v>
      </c>
      <c r="AG622" s="31">
        <f t="shared" si="353"/>
        <v>0</v>
      </c>
      <c r="AH622" s="31">
        <f t="shared" si="354"/>
        <v>0</v>
      </c>
      <c r="AI622" s="31">
        <f t="shared" si="355"/>
        <v>0</v>
      </c>
      <c r="AJ622" s="31">
        <f t="shared" si="356"/>
        <v>0</v>
      </c>
      <c r="AK622" s="31">
        <f t="shared" si="357"/>
        <v>0</v>
      </c>
      <c r="AL622" s="31">
        <f t="shared" si="358"/>
        <v>0</v>
      </c>
      <c r="AM622" s="31">
        <f t="shared" si="359"/>
        <v>24252.322518600002</v>
      </c>
      <c r="AN622" s="31">
        <f t="shared" si="360"/>
        <v>3992.0454948000001</v>
      </c>
      <c r="AO622" s="31">
        <f t="shared" si="361"/>
        <v>28244.368013400002</v>
      </c>
      <c r="AP622" s="29">
        <f t="shared" si="382"/>
        <v>0</v>
      </c>
      <c r="AQ622" s="29">
        <f t="shared" si="382"/>
        <v>0</v>
      </c>
      <c r="AR622" s="29">
        <f t="shared" si="382"/>
        <v>28244.368013400002</v>
      </c>
      <c r="AS622" s="29">
        <f t="shared" si="376"/>
        <v>0</v>
      </c>
      <c r="AT622" s="31">
        <f t="shared" si="362"/>
        <v>0</v>
      </c>
      <c r="AU622" s="31">
        <f t="shared" si="363"/>
        <v>0</v>
      </c>
      <c r="AV622" s="31">
        <f t="shared" si="364"/>
        <v>0</v>
      </c>
      <c r="AW622" s="31">
        <f t="shared" si="365"/>
        <v>0</v>
      </c>
      <c r="AX622" s="31">
        <f t="shared" si="366"/>
        <v>0</v>
      </c>
      <c r="AY622" s="31">
        <f t="shared" si="367"/>
        <v>0</v>
      </c>
      <c r="AZ622" s="31">
        <f t="shared" si="368"/>
        <v>0</v>
      </c>
      <c r="BA622" s="31">
        <f t="shared" si="369"/>
        <v>0</v>
      </c>
      <c r="BB622" s="31">
        <f t="shared" si="370"/>
        <v>0</v>
      </c>
      <c r="BC622" s="31">
        <f t="shared" si="371"/>
        <v>0</v>
      </c>
      <c r="BD622" s="31">
        <f t="shared" si="372"/>
        <v>0</v>
      </c>
      <c r="BE622" s="31">
        <f t="shared" si="373"/>
        <v>0</v>
      </c>
      <c r="BF622" s="31">
        <f t="shared" si="374"/>
        <v>0</v>
      </c>
      <c r="BG622" s="29">
        <f t="shared" si="381"/>
        <v>0</v>
      </c>
      <c r="BH622" s="29">
        <f t="shared" si="381"/>
        <v>0</v>
      </c>
      <c r="BI622" s="29">
        <f t="shared" si="381"/>
        <v>0</v>
      </c>
      <c r="BJ622" s="29">
        <f t="shared" si="381"/>
        <v>0</v>
      </c>
    </row>
    <row r="623" spans="1:62">
      <c r="A623" s="25" t="s">
        <v>85</v>
      </c>
      <c r="B623" s="25" t="s">
        <v>101</v>
      </c>
      <c r="C623" s="25" t="s">
        <v>102</v>
      </c>
      <c r="D623" s="25" t="s">
        <v>305</v>
      </c>
      <c r="E623" s="25" t="s">
        <v>42</v>
      </c>
      <c r="F623" s="25" t="s">
        <v>46</v>
      </c>
      <c r="G623" s="25" t="s">
        <v>306</v>
      </c>
      <c r="H623" s="25" t="s">
        <v>60</v>
      </c>
      <c r="I623" s="25" t="s">
        <v>289</v>
      </c>
      <c r="J623" s="102">
        <v>0.68266000000000004</v>
      </c>
      <c r="K623" s="102">
        <v>0</v>
      </c>
      <c r="L623" s="29"/>
      <c r="M623" s="29"/>
      <c r="N623" s="29"/>
      <c r="O623" s="29"/>
      <c r="P623" s="29"/>
      <c r="Q623" s="29"/>
      <c r="R623" s="29"/>
      <c r="S623" s="29"/>
      <c r="T623" s="29">
        <v>1124518.0900000001</v>
      </c>
      <c r="U623" s="29">
        <v>193035.48</v>
      </c>
      <c r="V623" s="29">
        <v>-316454.37</v>
      </c>
      <c r="W623" s="29">
        <v>610158.19999999995</v>
      </c>
      <c r="X623" s="29">
        <f t="shared" si="348"/>
        <v>1611257.4</v>
      </c>
      <c r="Y623" s="29">
        <f t="shared" si="375"/>
        <v>0</v>
      </c>
      <c r="Z623" s="29">
        <f t="shared" si="380"/>
        <v>0</v>
      </c>
      <c r="AA623" s="29">
        <f t="shared" si="380"/>
        <v>1611257.4</v>
      </c>
      <c r="AB623" s="29">
        <f t="shared" si="380"/>
        <v>0</v>
      </c>
      <c r="AC623" s="31">
        <f t="shared" si="349"/>
        <v>0</v>
      </c>
      <c r="AD623" s="31">
        <f t="shared" si="350"/>
        <v>0</v>
      </c>
      <c r="AE623" s="31">
        <f t="shared" si="351"/>
        <v>0</v>
      </c>
      <c r="AF623" s="31">
        <f t="shared" si="352"/>
        <v>0</v>
      </c>
      <c r="AG623" s="31">
        <f t="shared" si="353"/>
        <v>0</v>
      </c>
      <c r="AH623" s="31">
        <f t="shared" si="354"/>
        <v>0</v>
      </c>
      <c r="AI623" s="31">
        <f t="shared" si="355"/>
        <v>0</v>
      </c>
      <c r="AJ623" s="31">
        <f t="shared" si="356"/>
        <v>0</v>
      </c>
      <c r="AK623" s="31">
        <f t="shared" si="357"/>
        <v>767663.51931940007</v>
      </c>
      <c r="AL623" s="31">
        <f t="shared" si="358"/>
        <v>131777.60077680001</v>
      </c>
      <c r="AM623" s="31">
        <f t="shared" si="359"/>
        <v>-216030.74022420001</v>
      </c>
      <c r="AN623" s="31">
        <f t="shared" si="360"/>
        <v>416530.59681199997</v>
      </c>
      <c r="AO623" s="31">
        <f t="shared" si="361"/>
        <v>1099940.9766840001</v>
      </c>
      <c r="AP623" s="29">
        <f t="shared" si="382"/>
        <v>0</v>
      </c>
      <c r="AQ623" s="29">
        <f t="shared" si="382"/>
        <v>0</v>
      </c>
      <c r="AR623" s="29">
        <f t="shared" si="382"/>
        <v>1099940.9766840001</v>
      </c>
      <c r="AS623" s="29">
        <f t="shared" si="376"/>
        <v>0</v>
      </c>
      <c r="AT623" s="31">
        <f t="shared" si="362"/>
        <v>0</v>
      </c>
      <c r="AU623" s="31">
        <f t="shared" si="363"/>
        <v>0</v>
      </c>
      <c r="AV623" s="31">
        <f t="shared" si="364"/>
        <v>0</v>
      </c>
      <c r="AW623" s="31">
        <f t="shared" si="365"/>
        <v>0</v>
      </c>
      <c r="AX623" s="31">
        <f t="shared" si="366"/>
        <v>0</v>
      </c>
      <c r="AY623" s="31">
        <f t="shared" si="367"/>
        <v>0</v>
      </c>
      <c r="AZ623" s="31">
        <f t="shared" si="368"/>
        <v>0</v>
      </c>
      <c r="BA623" s="31">
        <f t="shared" si="369"/>
        <v>0</v>
      </c>
      <c r="BB623" s="31">
        <f t="shared" si="370"/>
        <v>0</v>
      </c>
      <c r="BC623" s="31">
        <f t="shared" si="371"/>
        <v>0</v>
      </c>
      <c r="BD623" s="31">
        <f t="shared" si="372"/>
        <v>0</v>
      </c>
      <c r="BE623" s="31">
        <f t="shared" si="373"/>
        <v>0</v>
      </c>
      <c r="BF623" s="31">
        <f t="shared" si="374"/>
        <v>0</v>
      </c>
      <c r="BG623" s="29">
        <f t="shared" si="381"/>
        <v>0</v>
      </c>
      <c r="BH623" s="29">
        <f t="shared" si="381"/>
        <v>0</v>
      </c>
      <c r="BI623" s="29">
        <f t="shared" si="381"/>
        <v>0</v>
      </c>
      <c r="BJ623" s="29">
        <f t="shared" si="381"/>
        <v>0</v>
      </c>
    </row>
    <row r="624" spans="1:62">
      <c r="A624" s="25" t="s">
        <v>85</v>
      </c>
      <c r="B624" s="25" t="s">
        <v>101</v>
      </c>
      <c r="C624" s="25" t="s">
        <v>102</v>
      </c>
      <c r="D624" s="25" t="s">
        <v>305</v>
      </c>
      <c r="E624" s="25" t="s">
        <v>42</v>
      </c>
      <c r="F624" s="25" t="s">
        <v>46</v>
      </c>
      <c r="G624" s="25" t="s">
        <v>301</v>
      </c>
      <c r="H624" s="25" t="s">
        <v>60</v>
      </c>
      <c r="I624" s="25" t="s">
        <v>289</v>
      </c>
      <c r="J624" s="102">
        <v>0.68266000000000004</v>
      </c>
      <c r="K624" s="102">
        <v>0</v>
      </c>
      <c r="L624" s="29"/>
      <c r="M624" s="29"/>
      <c r="N624" s="29"/>
      <c r="O624" s="29">
        <v>836446.02</v>
      </c>
      <c r="P624" s="29">
        <v>85514.97</v>
      </c>
      <c r="Q624" s="29">
        <v>37914.68</v>
      </c>
      <c r="R624" s="29">
        <v>-5.7</v>
      </c>
      <c r="S624" s="29"/>
      <c r="T624" s="29"/>
      <c r="U624" s="29"/>
      <c r="V624" s="29">
        <v>164385.56</v>
      </c>
      <c r="W624" s="29">
        <v>414922.85000000003</v>
      </c>
      <c r="X624" s="29">
        <f t="shared" si="348"/>
        <v>1539178.3800000001</v>
      </c>
      <c r="Y624" s="29">
        <f t="shared" si="375"/>
        <v>0</v>
      </c>
      <c r="Z624" s="29">
        <f t="shared" si="380"/>
        <v>0</v>
      </c>
      <c r="AA624" s="29">
        <f t="shared" si="380"/>
        <v>1539178.3800000001</v>
      </c>
      <c r="AB624" s="29">
        <f t="shared" si="380"/>
        <v>0</v>
      </c>
      <c r="AC624" s="31">
        <f t="shared" si="349"/>
        <v>0</v>
      </c>
      <c r="AD624" s="31">
        <f t="shared" si="350"/>
        <v>0</v>
      </c>
      <c r="AE624" s="31">
        <f t="shared" si="351"/>
        <v>0</v>
      </c>
      <c r="AF624" s="31">
        <f t="shared" si="352"/>
        <v>571008.24001320009</v>
      </c>
      <c r="AG624" s="31">
        <f t="shared" si="353"/>
        <v>58377.649420200003</v>
      </c>
      <c r="AH624" s="31">
        <f t="shared" si="354"/>
        <v>25882.8354488</v>
      </c>
      <c r="AI624" s="31">
        <f t="shared" si="355"/>
        <v>-3.8911620000000005</v>
      </c>
      <c r="AJ624" s="31">
        <f t="shared" si="356"/>
        <v>0</v>
      </c>
      <c r="AK624" s="31">
        <f t="shared" si="357"/>
        <v>0</v>
      </c>
      <c r="AL624" s="31">
        <f t="shared" si="358"/>
        <v>0</v>
      </c>
      <c r="AM624" s="31">
        <f t="shared" si="359"/>
        <v>112219.44638960001</v>
      </c>
      <c r="AN624" s="31">
        <f t="shared" si="360"/>
        <v>283251.23278100003</v>
      </c>
      <c r="AO624" s="31">
        <f t="shared" si="361"/>
        <v>1050735.5128908001</v>
      </c>
      <c r="AP624" s="29">
        <f t="shared" si="382"/>
        <v>0</v>
      </c>
      <c r="AQ624" s="29">
        <f t="shared" si="382"/>
        <v>0</v>
      </c>
      <c r="AR624" s="29">
        <f t="shared" si="382"/>
        <v>1050735.5128908001</v>
      </c>
      <c r="AS624" s="29">
        <f t="shared" si="376"/>
        <v>0</v>
      </c>
      <c r="AT624" s="31">
        <f t="shared" si="362"/>
        <v>0</v>
      </c>
      <c r="AU624" s="31">
        <f t="shared" si="363"/>
        <v>0</v>
      </c>
      <c r="AV624" s="31">
        <f t="shared" si="364"/>
        <v>0</v>
      </c>
      <c r="AW624" s="31">
        <f t="shared" si="365"/>
        <v>0</v>
      </c>
      <c r="AX624" s="31">
        <f t="shared" si="366"/>
        <v>0</v>
      </c>
      <c r="AY624" s="31">
        <f t="shared" si="367"/>
        <v>0</v>
      </c>
      <c r="AZ624" s="31">
        <f t="shared" si="368"/>
        <v>0</v>
      </c>
      <c r="BA624" s="31">
        <f t="shared" si="369"/>
        <v>0</v>
      </c>
      <c r="BB624" s="31">
        <f t="shared" si="370"/>
        <v>0</v>
      </c>
      <c r="BC624" s="31">
        <f t="shared" si="371"/>
        <v>0</v>
      </c>
      <c r="BD624" s="31">
        <f t="shared" si="372"/>
        <v>0</v>
      </c>
      <c r="BE624" s="31">
        <f t="shared" si="373"/>
        <v>0</v>
      </c>
      <c r="BF624" s="31">
        <f t="shared" si="374"/>
        <v>0</v>
      </c>
      <c r="BG624" s="29">
        <f t="shared" si="381"/>
        <v>0</v>
      </c>
      <c r="BH624" s="29">
        <f t="shared" si="381"/>
        <v>0</v>
      </c>
      <c r="BI624" s="29">
        <f t="shared" si="381"/>
        <v>0</v>
      </c>
      <c r="BJ624" s="29">
        <f t="shared" si="381"/>
        <v>0</v>
      </c>
    </row>
    <row r="625" spans="1:62">
      <c r="A625" s="25" t="s">
        <v>85</v>
      </c>
      <c r="B625" s="25" t="s">
        <v>101</v>
      </c>
      <c r="C625" s="25" t="s">
        <v>82</v>
      </c>
      <c r="D625" s="25" t="s">
        <v>105</v>
      </c>
      <c r="E625" s="25" t="s">
        <v>44</v>
      </c>
      <c r="F625" s="25" t="s">
        <v>45</v>
      </c>
      <c r="G625" s="25" t="s">
        <v>300</v>
      </c>
      <c r="H625" s="25" t="s">
        <v>54</v>
      </c>
      <c r="I625" s="25" t="s">
        <v>289</v>
      </c>
      <c r="J625" s="102">
        <v>0.47784834680000005</v>
      </c>
      <c r="K625" s="102">
        <v>0.15089759249999998</v>
      </c>
      <c r="L625" s="29"/>
      <c r="M625" s="29"/>
      <c r="N625" s="29"/>
      <c r="O625" s="29"/>
      <c r="P625" s="29"/>
      <c r="Q625" s="29"/>
      <c r="R625" s="29">
        <v>3070.78</v>
      </c>
      <c r="S625" s="29">
        <v>45.34</v>
      </c>
      <c r="T625" s="29">
        <v>170777.25</v>
      </c>
      <c r="U625" s="29">
        <v>897.32</v>
      </c>
      <c r="V625" s="29">
        <v>134081.16</v>
      </c>
      <c r="W625" s="29">
        <v>157184.12999999998</v>
      </c>
      <c r="X625" s="29">
        <f t="shared" si="348"/>
        <v>466055.98</v>
      </c>
      <c r="Y625" s="29">
        <f t="shared" si="375"/>
        <v>0</v>
      </c>
      <c r="Z625" s="29">
        <f t="shared" si="380"/>
        <v>0</v>
      </c>
      <c r="AA625" s="29">
        <f t="shared" si="380"/>
        <v>466055.98</v>
      </c>
      <c r="AB625" s="29">
        <f t="shared" si="380"/>
        <v>0</v>
      </c>
      <c r="AC625" s="31">
        <f t="shared" si="349"/>
        <v>0</v>
      </c>
      <c r="AD625" s="31">
        <f t="shared" si="350"/>
        <v>0</v>
      </c>
      <c r="AE625" s="31">
        <f t="shared" si="351"/>
        <v>0</v>
      </c>
      <c r="AF625" s="31">
        <f t="shared" si="352"/>
        <v>0</v>
      </c>
      <c r="AG625" s="31">
        <f t="shared" si="353"/>
        <v>0</v>
      </c>
      <c r="AH625" s="31">
        <f t="shared" si="354"/>
        <v>0</v>
      </c>
      <c r="AI625" s="31">
        <f t="shared" si="355"/>
        <v>1467.3671463865041</v>
      </c>
      <c r="AJ625" s="31">
        <f t="shared" si="356"/>
        <v>21.665644043912003</v>
      </c>
      <c r="AK625" s="31">
        <f t="shared" si="357"/>
        <v>81605.626583550315</v>
      </c>
      <c r="AL625" s="31">
        <f t="shared" si="358"/>
        <v>428.78287855057607</v>
      </c>
      <c r="AM625" s="31">
        <f t="shared" si="359"/>
        <v>64070.460643026294</v>
      </c>
      <c r="AN625" s="31">
        <f t="shared" si="360"/>
        <v>75110.176663696286</v>
      </c>
      <c r="AO625" s="31">
        <f t="shared" si="361"/>
        <v>222704.07955925388</v>
      </c>
      <c r="AP625" s="29">
        <f t="shared" si="382"/>
        <v>0</v>
      </c>
      <c r="AQ625" s="29">
        <f t="shared" si="382"/>
        <v>0</v>
      </c>
      <c r="AR625" s="29">
        <f t="shared" si="382"/>
        <v>222704.07955925388</v>
      </c>
      <c r="AS625" s="29">
        <f t="shared" si="376"/>
        <v>0</v>
      </c>
      <c r="AT625" s="31">
        <f t="shared" si="362"/>
        <v>0</v>
      </c>
      <c r="AU625" s="31">
        <f t="shared" si="363"/>
        <v>0</v>
      </c>
      <c r="AV625" s="31">
        <f t="shared" si="364"/>
        <v>0</v>
      </c>
      <c r="AW625" s="31">
        <f t="shared" si="365"/>
        <v>0</v>
      </c>
      <c r="AX625" s="31">
        <f t="shared" si="366"/>
        <v>0</v>
      </c>
      <c r="AY625" s="31">
        <f t="shared" si="367"/>
        <v>0</v>
      </c>
      <c r="AZ625" s="31">
        <f t="shared" si="368"/>
        <v>463.37330909714996</v>
      </c>
      <c r="BA625" s="31">
        <f t="shared" si="369"/>
        <v>6.8416968439499994</v>
      </c>
      <c r="BB625" s="31">
        <f t="shared" si="370"/>
        <v>25769.875878770621</v>
      </c>
      <c r="BC625" s="31">
        <f t="shared" si="371"/>
        <v>135.4034277021</v>
      </c>
      <c r="BD625" s="31">
        <f t="shared" si="372"/>
        <v>20232.524243607299</v>
      </c>
      <c r="BE625" s="31">
        <f t="shared" si="373"/>
        <v>23718.706796207018</v>
      </c>
      <c r="BF625" s="31">
        <f t="shared" si="374"/>
        <v>70326.725352228139</v>
      </c>
      <c r="BG625" s="29">
        <f t="shared" si="381"/>
        <v>0</v>
      </c>
      <c r="BH625" s="29">
        <f t="shared" si="381"/>
        <v>0</v>
      </c>
      <c r="BI625" s="29">
        <f t="shared" si="381"/>
        <v>70326.725352228139</v>
      </c>
      <c r="BJ625" s="29">
        <f t="shared" si="381"/>
        <v>0</v>
      </c>
    </row>
    <row r="626" spans="1:62">
      <c r="A626" s="25" t="s">
        <v>85</v>
      </c>
      <c r="B626" s="25" t="s">
        <v>101</v>
      </c>
      <c r="C626" s="25" t="s">
        <v>82</v>
      </c>
      <c r="D626" s="25" t="s">
        <v>105</v>
      </c>
      <c r="E626" s="25" t="s">
        <v>44</v>
      </c>
      <c r="F626" s="25" t="s">
        <v>45</v>
      </c>
      <c r="G626" s="25" t="s">
        <v>90</v>
      </c>
      <c r="H626" s="25" t="s">
        <v>54</v>
      </c>
      <c r="I626" s="25" t="s">
        <v>289</v>
      </c>
      <c r="J626" s="102">
        <v>0.47784834680000005</v>
      </c>
      <c r="K626" s="102">
        <v>0.15089759249999998</v>
      </c>
      <c r="L626" s="29">
        <v>-7818.5300000000007</v>
      </c>
      <c r="M626" s="29">
        <v>139593.76999999999</v>
      </c>
      <c r="N626" s="29">
        <v>39154.009999999995</v>
      </c>
      <c r="O626" s="29">
        <v>19338.100000000002</v>
      </c>
      <c r="P626" s="29">
        <v>22306.760000000002</v>
      </c>
      <c r="Q626" s="29">
        <v>554196.03000000014</v>
      </c>
      <c r="R626" s="29">
        <v>3165.26</v>
      </c>
      <c r="S626" s="29">
        <v>324704.5</v>
      </c>
      <c r="T626" s="29">
        <v>27438.130000000005</v>
      </c>
      <c r="U626" s="29">
        <v>6589.21</v>
      </c>
      <c r="V626" s="29">
        <v>312317.96999999997</v>
      </c>
      <c r="W626" s="29">
        <v>69135.37</v>
      </c>
      <c r="X626" s="29">
        <f t="shared" si="348"/>
        <v>1510120.58</v>
      </c>
      <c r="Y626" s="29">
        <f t="shared" si="375"/>
        <v>0</v>
      </c>
      <c r="Z626" s="29">
        <f t="shared" ref="Z626:AB645" si="383">SUMIF($I626,Z$5,$X626)</f>
        <v>0</v>
      </c>
      <c r="AA626" s="29">
        <f t="shared" si="383"/>
        <v>1510120.58</v>
      </c>
      <c r="AB626" s="29">
        <f t="shared" si="383"/>
        <v>0</v>
      </c>
      <c r="AC626" s="31">
        <f t="shared" si="349"/>
        <v>-3736.0716349062045</v>
      </c>
      <c r="AD626" s="31">
        <f t="shared" si="350"/>
        <v>66704.652218079442</v>
      </c>
      <c r="AE626" s="31">
        <f t="shared" si="351"/>
        <v>18709.678949090667</v>
      </c>
      <c r="AF626" s="31">
        <f t="shared" si="352"/>
        <v>9240.6791152530823</v>
      </c>
      <c r="AG626" s="31">
        <f t="shared" si="353"/>
        <v>10659.24838846437</v>
      </c>
      <c r="AH626" s="31">
        <f t="shared" si="354"/>
        <v>264821.65673862328</v>
      </c>
      <c r="AI626" s="31">
        <f t="shared" si="355"/>
        <v>1512.5142581921682</v>
      </c>
      <c r="AJ626" s="31">
        <f t="shared" si="356"/>
        <v>155159.50852352061</v>
      </c>
      <c r="AK626" s="31">
        <f t="shared" si="357"/>
        <v>13111.265059783487</v>
      </c>
      <c r="AL626" s="31">
        <f t="shared" si="358"/>
        <v>3148.6431052180283</v>
      </c>
      <c r="AM626" s="31">
        <f t="shared" si="359"/>
        <v>149240.625640432</v>
      </c>
      <c r="AN626" s="31">
        <f t="shared" si="360"/>
        <v>33036.222259906317</v>
      </c>
      <c r="AO626" s="31">
        <f t="shared" si="361"/>
        <v>721608.62262165733</v>
      </c>
      <c r="AP626" s="29">
        <f t="shared" si="382"/>
        <v>0</v>
      </c>
      <c r="AQ626" s="29">
        <f t="shared" si="382"/>
        <v>0</v>
      </c>
      <c r="AR626" s="29">
        <f t="shared" si="382"/>
        <v>721608.62262165733</v>
      </c>
      <c r="AS626" s="29">
        <f t="shared" si="376"/>
        <v>0</v>
      </c>
      <c r="AT626" s="31">
        <f t="shared" si="362"/>
        <v>-1179.7973538890249</v>
      </c>
      <c r="AU626" s="31">
        <f t="shared" si="363"/>
        <v>21064.363820998722</v>
      </c>
      <c r="AV626" s="31">
        <f t="shared" si="364"/>
        <v>5908.2458457209232</v>
      </c>
      <c r="AW626" s="31">
        <f t="shared" si="365"/>
        <v>2918.07273352425</v>
      </c>
      <c r="AX626" s="31">
        <f t="shared" si="366"/>
        <v>3366.0363804753001</v>
      </c>
      <c r="AY626" s="31">
        <f t="shared" si="367"/>
        <v>83626.84670005778</v>
      </c>
      <c r="AZ626" s="31">
        <f t="shared" si="368"/>
        <v>477.63011363654999</v>
      </c>
      <c r="BA626" s="31">
        <f t="shared" si="369"/>
        <v>48997.127323916247</v>
      </c>
      <c r="BB626" s="31">
        <f t="shared" si="370"/>
        <v>4140.3477597020255</v>
      </c>
      <c r="BC626" s="31">
        <f t="shared" si="371"/>
        <v>994.29592547692494</v>
      </c>
      <c r="BD626" s="31">
        <f t="shared" si="372"/>
        <v>47128.029767487213</v>
      </c>
      <c r="BE626" s="31">
        <f t="shared" si="373"/>
        <v>10432.360889596723</v>
      </c>
      <c r="BF626" s="31">
        <f t="shared" si="374"/>
        <v>227873.55990670362</v>
      </c>
      <c r="BG626" s="29">
        <f t="shared" si="381"/>
        <v>0</v>
      </c>
      <c r="BH626" s="29">
        <f t="shared" si="381"/>
        <v>0</v>
      </c>
      <c r="BI626" s="29">
        <f t="shared" si="381"/>
        <v>227873.55990670362</v>
      </c>
      <c r="BJ626" s="29">
        <f t="shared" si="381"/>
        <v>0</v>
      </c>
    </row>
    <row r="627" spans="1:62">
      <c r="A627" s="25" t="s">
        <v>85</v>
      </c>
      <c r="B627" s="25" t="s">
        <v>101</v>
      </c>
      <c r="C627" s="25" t="s">
        <v>82</v>
      </c>
      <c r="D627" s="25" t="s">
        <v>105</v>
      </c>
      <c r="E627" s="25" t="s">
        <v>44</v>
      </c>
      <c r="F627" s="25" t="s">
        <v>45</v>
      </c>
      <c r="G627" s="25" t="s">
        <v>303</v>
      </c>
      <c r="H627" s="25" t="s">
        <v>60</v>
      </c>
      <c r="I627" s="25" t="s">
        <v>289</v>
      </c>
      <c r="J627" s="102">
        <v>0.47784834680000005</v>
      </c>
      <c r="K627" s="102">
        <v>0.15089759249999998</v>
      </c>
      <c r="L627" s="29"/>
      <c r="M627" s="29"/>
      <c r="N627" s="29"/>
      <c r="O627" s="29"/>
      <c r="P627" s="29"/>
      <c r="Q627" s="29"/>
      <c r="R627" s="29"/>
      <c r="S627" s="29"/>
      <c r="T627" s="29"/>
      <c r="U627" s="29"/>
      <c r="V627" s="29"/>
      <c r="W627" s="29">
        <v>561475.75</v>
      </c>
      <c r="X627" s="29">
        <f t="shared" si="348"/>
        <v>561475.75</v>
      </c>
      <c r="Y627" s="29">
        <f t="shared" si="375"/>
        <v>0</v>
      </c>
      <c r="Z627" s="29">
        <f t="shared" si="383"/>
        <v>0</v>
      </c>
      <c r="AA627" s="29">
        <f t="shared" si="383"/>
        <v>561475.75</v>
      </c>
      <c r="AB627" s="29">
        <f t="shared" si="383"/>
        <v>0</v>
      </c>
      <c r="AC627" s="31">
        <f t="shared" si="349"/>
        <v>0</v>
      </c>
      <c r="AD627" s="31">
        <f t="shared" si="350"/>
        <v>0</v>
      </c>
      <c r="AE627" s="31">
        <f t="shared" si="351"/>
        <v>0</v>
      </c>
      <c r="AF627" s="31">
        <f t="shared" si="352"/>
        <v>0</v>
      </c>
      <c r="AG627" s="31">
        <f t="shared" si="353"/>
        <v>0</v>
      </c>
      <c r="AH627" s="31">
        <f t="shared" si="354"/>
        <v>0</v>
      </c>
      <c r="AI627" s="31">
        <f t="shared" si="355"/>
        <v>0</v>
      </c>
      <c r="AJ627" s="31">
        <f t="shared" si="356"/>
        <v>0</v>
      </c>
      <c r="AK627" s="31">
        <f t="shared" si="357"/>
        <v>0</v>
      </c>
      <c r="AL627" s="31">
        <f t="shared" si="358"/>
        <v>0</v>
      </c>
      <c r="AM627" s="31">
        <f t="shared" si="359"/>
        <v>0</v>
      </c>
      <c r="AN627" s="31">
        <f t="shared" si="360"/>
        <v>268300.25890579011</v>
      </c>
      <c r="AO627" s="31">
        <f t="shared" si="361"/>
        <v>268300.25890579011</v>
      </c>
      <c r="AP627" s="29">
        <f t="shared" si="382"/>
        <v>0</v>
      </c>
      <c r="AQ627" s="29">
        <f t="shared" si="382"/>
        <v>0</v>
      </c>
      <c r="AR627" s="29">
        <f t="shared" si="382"/>
        <v>268300.25890579011</v>
      </c>
      <c r="AS627" s="29">
        <f t="shared" si="376"/>
        <v>0</v>
      </c>
      <c r="AT627" s="31">
        <f t="shared" si="362"/>
        <v>0</v>
      </c>
      <c r="AU627" s="31">
        <f t="shared" si="363"/>
        <v>0</v>
      </c>
      <c r="AV627" s="31">
        <f t="shared" si="364"/>
        <v>0</v>
      </c>
      <c r="AW627" s="31">
        <f t="shared" si="365"/>
        <v>0</v>
      </c>
      <c r="AX627" s="31">
        <f t="shared" si="366"/>
        <v>0</v>
      </c>
      <c r="AY627" s="31">
        <f t="shared" si="367"/>
        <v>0</v>
      </c>
      <c r="AZ627" s="31">
        <f t="shared" si="368"/>
        <v>0</v>
      </c>
      <c r="BA627" s="31">
        <f t="shared" si="369"/>
        <v>0</v>
      </c>
      <c r="BB627" s="31">
        <f t="shared" si="370"/>
        <v>0</v>
      </c>
      <c r="BC627" s="31">
        <f t="shared" si="371"/>
        <v>0</v>
      </c>
      <c r="BD627" s="31">
        <f t="shared" si="372"/>
        <v>0</v>
      </c>
      <c r="BE627" s="31">
        <f t="shared" si="373"/>
        <v>84725.338922131865</v>
      </c>
      <c r="BF627" s="31">
        <f t="shared" si="374"/>
        <v>84725.338922131865</v>
      </c>
      <c r="BG627" s="29">
        <f t="shared" si="381"/>
        <v>0</v>
      </c>
      <c r="BH627" s="29">
        <f t="shared" si="381"/>
        <v>0</v>
      </c>
      <c r="BI627" s="29">
        <f t="shared" si="381"/>
        <v>84725.338922131865</v>
      </c>
      <c r="BJ627" s="29">
        <f t="shared" si="381"/>
        <v>0</v>
      </c>
    </row>
    <row r="628" spans="1:62">
      <c r="A628" s="25" t="s">
        <v>85</v>
      </c>
      <c r="B628" s="25" t="s">
        <v>101</v>
      </c>
      <c r="C628" s="25" t="s">
        <v>82</v>
      </c>
      <c r="D628" s="25" t="s">
        <v>105</v>
      </c>
      <c r="E628" s="25" t="s">
        <v>44</v>
      </c>
      <c r="F628" s="25" t="s">
        <v>45</v>
      </c>
      <c r="G628" s="25" t="s">
        <v>349</v>
      </c>
      <c r="H628" s="25" t="s">
        <v>60</v>
      </c>
      <c r="I628" s="25" t="s">
        <v>289</v>
      </c>
      <c r="J628" s="102">
        <v>0.47784834680000005</v>
      </c>
      <c r="K628" s="102">
        <v>0.15089759249999998</v>
      </c>
      <c r="L628" s="29">
        <v>11835.02</v>
      </c>
      <c r="M628" s="29">
        <v>484225.48</v>
      </c>
      <c r="N628" s="29">
        <v>58114.87</v>
      </c>
      <c r="O628" s="29">
        <v>6775.2800000000007</v>
      </c>
      <c r="P628" s="29">
        <v>11231.76</v>
      </c>
      <c r="Q628" s="29">
        <v>81054.73</v>
      </c>
      <c r="R628" s="29">
        <v>2399.27</v>
      </c>
      <c r="S628" s="29">
        <v>5224.72</v>
      </c>
      <c r="T628" s="29">
        <v>294933.16000000003</v>
      </c>
      <c r="U628" s="29">
        <v>4519.12</v>
      </c>
      <c r="V628" s="29">
        <v>4215.3899999999994</v>
      </c>
      <c r="W628" s="29">
        <v>4730.2700000000004</v>
      </c>
      <c r="X628" s="29">
        <f t="shared" si="348"/>
        <v>969259.07000000007</v>
      </c>
      <c r="Y628" s="29">
        <f t="shared" si="375"/>
        <v>0</v>
      </c>
      <c r="Z628" s="29">
        <f t="shared" si="383"/>
        <v>0</v>
      </c>
      <c r="AA628" s="29">
        <f t="shared" si="383"/>
        <v>969259.07000000007</v>
      </c>
      <c r="AB628" s="29">
        <f t="shared" si="383"/>
        <v>0</v>
      </c>
      <c r="AC628" s="31">
        <f t="shared" si="349"/>
        <v>5655.3447413449367</v>
      </c>
      <c r="AD628" s="31">
        <f t="shared" si="350"/>
        <v>231386.34509643647</v>
      </c>
      <c r="AE628" s="31">
        <f t="shared" si="351"/>
        <v>27770.094553996922</v>
      </c>
      <c r="AF628" s="31">
        <f t="shared" si="352"/>
        <v>3237.5563471071046</v>
      </c>
      <c r="AG628" s="31">
        <f t="shared" si="353"/>
        <v>5367.0779476543685</v>
      </c>
      <c r="AH628" s="31">
        <f t="shared" si="354"/>
        <v>38731.868730820366</v>
      </c>
      <c r="AI628" s="31">
        <f t="shared" si="355"/>
        <v>1146.4872030268361</v>
      </c>
      <c r="AJ628" s="31">
        <f t="shared" si="356"/>
        <v>2496.6238144928961</v>
      </c>
      <c r="AK628" s="31">
        <f t="shared" si="357"/>
        <v>140933.32292249991</v>
      </c>
      <c r="AL628" s="31">
        <f t="shared" si="358"/>
        <v>2159.4540209908159</v>
      </c>
      <c r="AM628" s="31">
        <f t="shared" si="359"/>
        <v>2014.3171426172519</v>
      </c>
      <c r="AN628" s="31">
        <f t="shared" si="360"/>
        <v>2260.3516994176366</v>
      </c>
      <c r="AO628" s="31">
        <f t="shared" si="361"/>
        <v>463158.8442204055</v>
      </c>
      <c r="AP628" s="29">
        <f t="shared" si="382"/>
        <v>0</v>
      </c>
      <c r="AQ628" s="29">
        <f t="shared" si="382"/>
        <v>0</v>
      </c>
      <c r="AR628" s="29">
        <f t="shared" si="382"/>
        <v>463158.8442204055</v>
      </c>
      <c r="AS628" s="29">
        <f t="shared" si="376"/>
        <v>0</v>
      </c>
      <c r="AT628" s="31">
        <f t="shared" si="362"/>
        <v>1785.8760251893498</v>
      </c>
      <c r="AU628" s="31">
        <f t="shared" si="363"/>
        <v>73068.45915915689</v>
      </c>
      <c r="AV628" s="31">
        <f t="shared" si="364"/>
        <v>8769.3939714504741</v>
      </c>
      <c r="AW628" s="31">
        <f t="shared" si="365"/>
        <v>1022.3734405133999</v>
      </c>
      <c r="AX628" s="31">
        <f t="shared" si="366"/>
        <v>1694.8455435377998</v>
      </c>
      <c r="AY628" s="31">
        <f t="shared" si="367"/>
        <v>12230.963617737523</v>
      </c>
      <c r="AZ628" s="31">
        <f t="shared" si="368"/>
        <v>362.04406675747498</v>
      </c>
      <c r="BA628" s="31">
        <f t="shared" si="369"/>
        <v>788.39766948659997</v>
      </c>
      <c r="BB628" s="31">
        <f t="shared" si="370"/>
        <v>44504.703792417298</v>
      </c>
      <c r="BC628" s="31">
        <f t="shared" si="371"/>
        <v>681.92432821859995</v>
      </c>
      <c r="BD628" s="31">
        <f t="shared" si="372"/>
        <v>636.09220244857488</v>
      </c>
      <c r="BE628" s="31">
        <f t="shared" si="373"/>
        <v>713.78635487497502</v>
      </c>
      <c r="BF628" s="31">
        <f t="shared" si="374"/>
        <v>146258.86017178898</v>
      </c>
      <c r="BG628" s="29">
        <f t="shared" ref="BG628:BJ647" si="384">SUMIF($I628,BG$5,$BF628)</f>
        <v>0</v>
      </c>
      <c r="BH628" s="29">
        <f t="shared" si="384"/>
        <v>0</v>
      </c>
      <c r="BI628" s="29">
        <f t="shared" si="384"/>
        <v>146258.86017178898</v>
      </c>
      <c r="BJ628" s="29">
        <f t="shared" si="384"/>
        <v>0</v>
      </c>
    </row>
    <row r="629" spans="1:62">
      <c r="A629" s="25" t="s">
        <v>85</v>
      </c>
      <c r="B629" s="25" t="s">
        <v>101</v>
      </c>
      <c r="C629" s="25" t="s">
        <v>82</v>
      </c>
      <c r="D629" s="25" t="s">
        <v>105</v>
      </c>
      <c r="E629" s="25" t="s">
        <v>44</v>
      </c>
      <c r="F629" s="25" t="s">
        <v>45</v>
      </c>
      <c r="G629" s="25" t="s">
        <v>348</v>
      </c>
      <c r="H629" s="25" t="s">
        <v>60</v>
      </c>
      <c r="I629" s="25" t="s">
        <v>289</v>
      </c>
      <c r="J629" s="102">
        <v>0.47784834680000005</v>
      </c>
      <c r="K629" s="102">
        <v>0.15089759249999998</v>
      </c>
      <c r="L629" s="29">
        <v>974.25</v>
      </c>
      <c r="M629" s="29">
        <v>483570.19</v>
      </c>
      <c r="N629" s="29">
        <v>20610.13</v>
      </c>
      <c r="O629" s="29">
        <v>14003.4</v>
      </c>
      <c r="P629" s="29">
        <v>48487.710000000006</v>
      </c>
      <c r="Q629" s="29">
        <v>16441.939999999999</v>
      </c>
      <c r="R629" s="29">
        <v>48576.82</v>
      </c>
      <c r="S629" s="29">
        <v>-33191.700000000004</v>
      </c>
      <c r="T629" s="29">
        <v>15376.72</v>
      </c>
      <c r="U629" s="29">
        <v>7355.84</v>
      </c>
      <c r="V629" s="29">
        <v>9642.2999999999993</v>
      </c>
      <c r="W629" s="29">
        <v>2741.44</v>
      </c>
      <c r="X629" s="29">
        <f t="shared" si="348"/>
        <v>634589.03999999992</v>
      </c>
      <c r="Y629" s="29">
        <f t="shared" si="375"/>
        <v>0</v>
      </c>
      <c r="Z629" s="29">
        <f t="shared" si="383"/>
        <v>0</v>
      </c>
      <c r="AA629" s="29">
        <f t="shared" si="383"/>
        <v>634589.03999999992</v>
      </c>
      <c r="AB629" s="29">
        <f t="shared" si="383"/>
        <v>0</v>
      </c>
      <c r="AC629" s="31">
        <f t="shared" si="349"/>
        <v>465.54375186990006</v>
      </c>
      <c r="AD629" s="31">
        <f t="shared" si="350"/>
        <v>231073.21585326191</v>
      </c>
      <c r="AE629" s="31">
        <f t="shared" si="351"/>
        <v>9848.5165478330855</v>
      </c>
      <c r="AF629" s="31">
        <f t="shared" si="352"/>
        <v>6691.5015395791206</v>
      </c>
      <c r="AG629" s="31">
        <f t="shared" si="353"/>
        <v>23169.772063617835</v>
      </c>
      <c r="AH629" s="31">
        <f t="shared" si="354"/>
        <v>7856.753847184792</v>
      </c>
      <c r="AI629" s="31">
        <f t="shared" si="355"/>
        <v>23212.353129801177</v>
      </c>
      <c r="AJ629" s="31">
        <f t="shared" si="356"/>
        <v>-15860.598972481564</v>
      </c>
      <c r="AK629" s="31">
        <f t="shared" si="357"/>
        <v>7347.740231206496</v>
      </c>
      <c r="AL629" s="31">
        <f t="shared" si="358"/>
        <v>3514.9759833253124</v>
      </c>
      <c r="AM629" s="31">
        <f t="shared" si="359"/>
        <v>4607.55711434964</v>
      </c>
      <c r="AN629" s="31">
        <f t="shared" si="360"/>
        <v>1309.9925718513921</v>
      </c>
      <c r="AO629" s="31">
        <f t="shared" si="361"/>
        <v>303237.32366139913</v>
      </c>
      <c r="AP629" s="29">
        <f t="shared" ref="AP629:AR648" si="385">SUMIF($I629,AP$5,$AO629)</f>
        <v>0</v>
      </c>
      <c r="AQ629" s="29">
        <f t="shared" si="385"/>
        <v>0</v>
      </c>
      <c r="AR629" s="29">
        <f t="shared" si="385"/>
        <v>303237.32366139913</v>
      </c>
      <c r="AS629" s="29">
        <f t="shared" si="376"/>
        <v>0</v>
      </c>
      <c r="AT629" s="31">
        <f t="shared" si="362"/>
        <v>147.01197949312498</v>
      </c>
      <c r="AU629" s="31">
        <f t="shared" si="363"/>
        <v>72969.577475767568</v>
      </c>
      <c r="AV629" s="31">
        <f t="shared" si="364"/>
        <v>3110.0189981120247</v>
      </c>
      <c r="AW629" s="31">
        <f t="shared" si="365"/>
        <v>2113.0793468144998</v>
      </c>
      <c r="AX629" s="31">
        <f t="shared" si="366"/>
        <v>7316.6787048381748</v>
      </c>
      <c r="AY629" s="31">
        <f t="shared" si="367"/>
        <v>2481.0491620294497</v>
      </c>
      <c r="AZ629" s="31">
        <f t="shared" si="368"/>
        <v>7330.1251893058488</v>
      </c>
      <c r="BA629" s="31">
        <f t="shared" si="369"/>
        <v>-5008.54762098225</v>
      </c>
      <c r="BB629" s="31">
        <f t="shared" si="370"/>
        <v>2320.3100285465998</v>
      </c>
      <c r="BC629" s="31">
        <f t="shared" si="371"/>
        <v>1109.9785468151999</v>
      </c>
      <c r="BD629" s="31">
        <f t="shared" si="372"/>
        <v>1454.9998561627497</v>
      </c>
      <c r="BE629" s="31">
        <f t="shared" si="373"/>
        <v>413.67669598319998</v>
      </c>
      <c r="BF629" s="31">
        <f t="shared" si="374"/>
        <v>95757.958362886187</v>
      </c>
      <c r="BG629" s="29">
        <f t="shared" si="384"/>
        <v>0</v>
      </c>
      <c r="BH629" s="29">
        <f t="shared" si="384"/>
        <v>0</v>
      </c>
      <c r="BI629" s="29">
        <f t="shared" si="384"/>
        <v>95757.958362886187</v>
      </c>
      <c r="BJ629" s="29">
        <f t="shared" si="384"/>
        <v>0</v>
      </c>
    </row>
    <row r="630" spans="1:62">
      <c r="A630" s="25" t="s">
        <v>85</v>
      </c>
      <c r="B630" s="25" t="s">
        <v>101</v>
      </c>
      <c r="C630" s="25" t="s">
        <v>82</v>
      </c>
      <c r="D630" s="25" t="s">
        <v>105</v>
      </c>
      <c r="E630" s="25" t="s">
        <v>44</v>
      </c>
      <c r="F630" s="25" t="s">
        <v>45</v>
      </c>
      <c r="G630" s="25" t="s">
        <v>301</v>
      </c>
      <c r="H630" s="25" t="s">
        <v>60</v>
      </c>
      <c r="I630" s="25" t="s">
        <v>289</v>
      </c>
      <c r="J630" s="102">
        <v>0.47784834680000005</v>
      </c>
      <c r="K630" s="102">
        <v>0.15089759249999998</v>
      </c>
      <c r="L630" s="29">
        <v>-40927.770000000004</v>
      </c>
      <c r="M630" s="29">
        <v>31097.759999999998</v>
      </c>
      <c r="N630" s="29">
        <v>60809.009999999995</v>
      </c>
      <c r="O630" s="29">
        <v>92292.66</v>
      </c>
      <c r="P630" s="29">
        <v>16779.419999999998</v>
      </c>
      <c r="Q630" s="29">
        <v>12333.050000000001</v>
      </c>
      <c r="R630" s="29">
        <v>45892.42</v>
      </c>
      <c r="S630" s="29">
        <v>215811.07</v>
      </c>
      <c r="T630" s="29">
        <v>4534.75</v>
      </c>
      <c r="U630" s="29">
        <v>939.45</v>
      </c>
      <c r="V630" s="29">
        <v>893.53</v>
      </c>
      <c r="W630" s="29">
        <v>782.57</v>
      </c>
      <c r="X630" s="29">
        <f t="shared" si="348"/>
        <v>441237.92</v>
      </c>
      <c r="Y630" s="29">
        <f t="shared" si="375"/>
        <v>0</v>
      </c>
      <c r="Z630" s="29">
        <f t="shared" si="383"/>
        <v>0</v>
      </c>
      <c r="AA630" s="29">
        <f t="shared" si="383"/>
        <v>441237.92</v>
      </c>
      <c r="AB630" s="29">
        <f t="shared" si="383"/>
        <v>0</v>
      </c>
      <c r="AC630" s="31">
        <f t="shared" si="349"/>
        <v>-19557.267232710641</v>
      </c>
      <c r="AD630" s="31">
        <f t="shared" si="350"/>
        <v>14860.013205183168</v>
      </c>
      <c r="AE630" s="31">
        <f t="shared" si="351"/>
        <v>29057.48489904467</v>
      </c>
      <c r="AF630" s="31">
        <f t="shared" si="352"/>
        <v>44101.895002774494</v>
      </c>
      <c r="AG630" s="31">
        <f t="shared" si="353"/>
        <v>8018.0181072628557</v>
      </c>
      <c r="AH630" s="31">
        <f t="shared" si="354"/>
        <v>5893.327553501741</v>
      </c>
      <c r="AI630" s="31">
        <f t="shared" si="355"/>
        <v>21929.617027651257</v>
      </c>
      <c r="AJ630" s="31">
        <f t="shared" si="356"/>
        <v>103124.96302063909</v>
      </c>
      <c r="AK630" s="31">
        <f t="shared" si="357"/>
        <v>2166.9227906513001</v>
      </c>
      <c r="AL630" s="31">
        <f t="shared" si="358"/>
        <v>448.91462940126007</v>
      </c>
      <c r="AM630" s="31">
        <f t="shared" si="359"/>
        <v>426.97183331620403</v>
      </c>
      <c r="AN630" s="31">
        <f t="shared" si="360"/>
        <v>373.94978075527604</v>
      </c>
      <c r="AO630" s="31">
        <f t="shared" si="361"/>
        <v>210844.81061747068</v>
      </c>
      <c r="AP630" s="29">
        <f t="shared" si="385"/>
        <v>0</v>
      </c>
      <c r="AQ630" s="29">
        <f t="shared" si="385"/>
        <v>0</v>
      </c>
      <c r="AR630" s="29">
        <f t="shared" si="385"/>
        <v>210844.81061747068</v>
      </c>
      <c r="AS630" s="29">
        <f t="shared" si="376"/>
        <v>0</v>
      </c>
      <c r="AT630" s="31">
        <f t="shared" si="362"/>
        <v>-6175.9019593937246</v>
      </c>
      <c r="AU630" s="31">
        <f t="shared" si="363"/>
        <v>4692.5771161427992</v>
      </c>
      <c r="AV630" s="31">
        <f t="shared" si="364"/>
        <v>9175.9332113084238</v>
      </c>
      <c r="AW630" s="31">
        <f t="shared" si="365"/>
        <v>13926.740199421049</v>
      </c>
      <c r="AX630" s="31">
        <f t="shared" si="366"/>
        <v>2531.9740815463492</v>
      </c>
      <c r="AY630" s="31">
        <f t="shared" si="367"/>
        <v>1861.0275531821248</v>
      </c>
      <c r="AZ630" s="31">
        <f t="shared" si="368"/>
        <v>6925.0556919988494</v>
      </c>
      <c r="BA630" s="31">
        <f t="shared" si="369"/>
        <v>32565.370897848974</v>
      </c>
      <c r="BB630" s="31">
        <f t="shared" si="370"/>
        <v>684.28285758937488</v>
      </c>
      <c r="BC630" s="31">
        <f t="shared" si="371"/>
        <v>141.76074327412499</v>
      </c>
      <c r="BD630" s="31">
        <f t="shared" si="372"/>
        <v>134.83152582652497</v>
      </c>
      <c r="BE630" s="31">
        <f t="shared" si="373"/>
        <v>118.08792896272499</v>
      </c>
      <c r="BF630" s="31">
        <f t="shared" si="374"/>
        <v>66581.739847707577</v>
      </c>
      <c r="BG630" s="29">
        <f t="shared" si="384"/>
        <v>0</v>
      </c>
      <c r="BH630" s="29">
        <f t="shared" si="384"/>
        <v>0</v>
      </c>
      <c r="BI630" s="29">
        <f t="shared" si="384"/>
        <v>66581.739847707577</v>
      </c>
      <c r="BJ630" s="29">
        <f t="shared" si="384"/>
        <v>0</v>
      </c>
    </row>
    <row r="631" spans="1:62">
      <c r="A631" s="25" t="s">
        <v>85</v>
      </c>
      <c r="B631" s="25" t="s">
        <v>101</v>
      </c>
      <c r="C631" s="25" t="s">
        <v>82</v>
      </c>
      <c r="D631" s="25" t="s">
        <v>105</v>
      </c>
      <c r="E631" s="25" t="s">
        <v>42</v>
      </c>
      <c r="F631" s="25" t="s">
        <v>46</v>
      </c>
      <c r="G631" s="25" t="s">
        <v>55</v>
      </c>
      <c r="H631" s="25" t="s">
        <v>55</v>
      </c>
      <c r="I631" s="25" t="s">
        <v>289</v>
      </c>
      <c r="J631" s="102">
        <v>0.65539999999999998</v>
      </c>
      <c r="K631" s="102">
        <v>0</v>
      </c>
      <c r="L631" s="29">
        <v>112.41</v>
      </c>
      <c r="M631" s="29">
        <v>46.43</v>
      </c>
      <c r="N631" s="29">
        <v>254.42</v>
      </c>
      <c r="O631" s="29">
        <v>-0.32</v>
      </c>
      <c r="P631" s="29"/>
      <c r="Q631" s="29"/>
      <c r="R631" s="29"/>
      <c r="S631" s="29"/>
      <c r="T631" s="29"/>
      <c r="U631" s="29"/>
      <c r="V631" s="29"/>
      <c r="W631" s="29"/>
      <c r="X631" s="29">
        <f t="shared" si="348"/>
        <v>412.94</v>
      </c>
      <c r="Y631" s="29">
        <f t="shared" si="375"/>
        <v>0</v>
      </c>
      <c r="Z631" s="29">
        <f t="shared" si="383"/>
        <v>0</v>
      </c>
      <c r="AA631" s="29">
        <f t="shared" si="383"/>
        <v>412.94</v>
      </c>
      <c r="AB631" s="29">
        <f t="shared" si="383"/>
        <v>0</v>
      </c>
      <c r="AC631" s="31">
        <f t="shared" si="349"/>
        <v>73.673513999999997</v>
      </c>
      <c r="AD631" s="31">
        <f t="shared" si="350"/>
        <v>30.430222000000001</v>
      </c>
      <c r="AE631" s="31">
        <f t="shared" si="351"/>
        <v>166.74686799999998</v>
      </c>
      <c r="AF631" s="31">
        <f t="shared" si="352"/>
        <v>-0.209728</v>
      </c>
      <c r="AG631" s="31">
        <f t="shared" si="353"/>
        <v>0</v>
      </c>
      <c r="AH631" s="31">
        <f t="shared" si="354"/>
        <v>0</v>
      </c>
      <c r="AI631" s="31">
        <f t="shared" si="355"/>
        <v>0</v>
      </c>
      <c r="AJ631" s="31">
        <f t="shared" si="356"/>
        <v>0</v>
      </c>
      <c r="AK631" s="31">
        <f t="shared" si="357"/>
        <v>0</v>
      </c>
      <c r="AL631" s="31">
        <f t="shared" si="358"/>
        <v>0</v>
      </c>
      <c r="AM631" s="31">
        <f t="shared" si="359"/>
        <v>0</v>
      </c>
      <c r="AN631" s="31">
        <f t="shared" si="360"/>
        <v>0</v>
      </c>
      <c r="AO631" s="31">
        <f t="shared" si="361"/>
        <v>270.64087599999999</v>
      </c>
      <c r="AP631" s="29">
        <f t="shared" si="385"/>
        <v>0</v>
      </c>
      <c r="AQ631" s="29">
        <f t="shared" si="385"/>
        <v>0</v>
      </c>
      <c r="AR631" s="29">
        <f t="shared" si="385"/>
        <v>270.64087599999999</v>
      </c>
      <c r="AS631" s="29">
        <f t="shared" si="376"/>
        <v>0</v>
      </c>
      <c r="AT631" s="31">
        <f t="shared" si="362"/>
        <v>0</v>
      </c>
      <c r="AU631" s="31">
        <f t="shared" si="363"/>
        <v>0</v>
      </c>
      <c r="AV631" s="31">
        <f t="shared" si="364"/>
        <v>0</v>
      </c>
      <c r="AW631" s="31">
        <f t="shared" si="365"/>
        <v>0</v>
      </c>
      <c r="AX631" s="31">
        <f t="shared" si="366"/>
        <v>0</v>
      </c>
      <c r="AY631" s="31">
        <f t="shared" si="367"/>
        <v>0</v>
      </c>
      <c r="AZ631" s="31">
        <f t="shared" si="368"/>
        <v>0</v>
      </c>
      <c r="BA631" s="31">
        <f t="shared" si="369"/>
        <v>0</v>
      </c>
      <c r="BB631" s="31">
        <f t="shared" si="370"/>
        <v>0</v>
      </c>
      <c r="BC631" s="31">
        <f t="shared" si="371"/>
        <v>0</v>
      </c>
      <c r="BD631" s="31">
        <f t="shared" si="372"/>
        <v>0</v>
      </c>
      <c r="BE631" s="31">
        <f t="shared" si="373"/>
        <v>0</v>
      </c>
      <c r="BF631" s="31">
        <f t="shared" si="374"/>
        <v>0</v>
      </c>
      <c r="BG631" s="29">
        <f t="shared" si="384"/>
        <v>0</v>
      </c>
      <c r="BH631" s="29">
        <f t="shared" si="384"/>
        <v>0</v>
      </c>
      <c r="BI631" s="29">
        <f t="shared" si="384"/>
        <v>0</v>
      </c>
      <c r="BJ631" s="29">
        <f t="shared" si="384"/>
        <v>0</v>
      </c>
    </row>
    <row r="632" spans="1:62">
      <c r="A632" s="25" t="s">
        <v>85</v>
      </c>
      <c r="B632" s="25" t="s">
        <v>101</v>
      </c>
      <c r="C632" s="25" t="s">
        <v>82</v>
      </c>
      <c r="D632" s="25" t="s">
        <v>106</v>
      </c>
      <c r="E632" s="25" t="s">
        <v>44</v>
      </c>
      <c r="F632" s="25" t="s">
        <v>45</v>
      </c>
      <c r="G632" s="25" t="s">
        <v>300</v>
      </c>
      <c r="H632" s="25" t="s">
        <v>54</v>
      </c>
      <c r="I632" s="25" t="s">
        <v>289</v>
      </c>
      <c r="J632" s="102">
        <v>0.47784834680000005</v>
      </c>
      <c r="K632" s="102">
        <v>0.15089759249999998</v>
      </c>
      <c r="L632" s="29"/>
      <c r="M632" s="29"/>
      <c r="N632" s="29"/>
      <c r="O632" s="29"/>
      <c r="P632" s="29">
        <v>68754.89</v>
      </c>
      <c r="Q632" s="29">
        <v>3917.05</v>
      </c>
      <c r="R632" s="29">
        <v>3269.51</v>
      </c>
      <c r="S632" s="29">
        <v>291.58999999999997</v>
      </c>
      <c r="T632" s="29">
        <v>171.58</v>
      </c>
      <c r="U632" s="29"/>
      <c r="V632" s="29"/>
      <c r="W632" s="29"/>
      <c r="X632" s="29">
        <f t="shared" si="348"/>
        <v>76404.62</v>
      </c>
      <c r="Y632" s="29">
        <f t="shared" si="375"/>
        <v>0</v>
      </c>
      <c r="Z632" s="29">
        <f t="shared" si="383"/>
        <v>0</v>
      </c>
      <c r="AA632" s="29">
        <f t="shared" si="383"/>
        <v>76404.62</v>
      </c>
      <c r="AB632" s="29">
        <f t="shared" si="383"/>
        <v>0</v>
      </c>
      <c r="AC632" s="31">
        <f t="shared" si="349"/>
        <v>0</v>
      </c>
      <c r="AD632" s="31">
        <f t="shared" si="350"/>
        <v>0</v>
      </c>
      <c r="AE632" s="31">
        <f t="shared" si="351"/>
        <v>0</v>
      </c>
      <c r="AF632" s="31">
        <f t="shared" si="352"/>
        <v>0</v>
      </c>
      <c r="AG632" s="31">
        <f t="shared" si="353"/>
        <v>32854.410520915852</v>
      </c>
      <c r="AH632" s="31">
        <f t="shared" si="354"/>
        <v>1871.7558668329402</v>
      </c>
      <c r="AI632" s="31">
        <f t="shared" si="355"/>
        <v>1562.3299483460682</v>
      </c>
      <c r="AJ632" s="31">
        <f t="shared" si="356"/>
        <v>139.33579944341201</v>
      </c>
      <c r="AK632" s="31">
        <f t="shared" si="357"/>
        <v>81.989219343944015</v>
      </c>
      <c r="AL632" s="31">
        <f t="shared" si="358"/>
        <v>0</v>
      </c>
      <c r="AM632" s="31">
        <f t="shared" si="359"/>
        <v>0</v>
      </c>
      <c r="AN632" s="31">
        <f t="shared" si="360"/>
        <v>0</v>
      </c>
      <c r="AO632" s="31">
        <f t="shared" si="361"/>
        <v>36509.82135488221</v>
      </c>
      <c r="AP632" s="29">
        <f t="shared" si="385"/>
        <v>0</v>
      </c>
      <c r="AQ632" s="29">
        <f t="shared" si="385"/>
        <v>0</v>
      </c>
      <c r="AR632" s="29">
        <f t="shared" si="385"/>
        <v>36509.82135488221</v>
      </c>
      <c r="AS632" s="29">
        <f t="shared" si="376"/>
        <v>0</v>
      </c>
      <c r="AT632" s="31">
        <f t="shared" si="362"/>
        <v>0</v>
      </c>
      <c r="AU632" s="31">
        <f t="shared" si="363"/>
        <v>0</v>
      </c>
      <c r="AV632" s="31">
        <f t="shared" si="364"/>
        <v>0</v>
      </c>
      <c r="AW632" s="31">
        <f t="shared" si="365"/>
        <v>0</v>
      </c>
      <c r="AX632" s="31">
        <f t="shared" si="366"/>
        <v>10374.947373602323</v>
      </c>
      <c r="AY632" s="31">
        <f t="shared" si="367"/>
        <v>591.07341470212498</v>
      </c>
      <c r="AZ632" s="31">
        <f t="shared" si="368"/>
        <v>493.36118765467495</v>
      </c>
      <c r="BA632" s="31">
        <f t="shared" si="369"/>
        <v>44.000228997074991</v>
      </c>
      <c r="BB632" s="31">
        <f t="shared" si="370"/>
        <v>25.89100892115</v>
      </c>
      <c r="BC632" s="31">
        <f t="shared" si="371"/>
        <v>0</v>
      </c>
      <c r="BD632" s="31">
        <f t="shared" si="372"/>
        <v>0</v>
      </c>
      <c r="BE632" s="31">
        <f t="shared" si="373"/>
        <v>0</v>
      </c>
      <c r="BF632" s="31">
        <f t="shared" si="374"/>
        <v>11529.273213877346</v>
      </c>
      <c r="BG632" s="29">
        <f t="shared" si="384"/>
        <v>0</v>
      </c>
      <c r="BH632" s="29">
        <f t="shared" si="384"/>
        <v>0</v>
      </c>
      <c r="BI632" s="29">
        <f t="shared" si="384"/>
        <v>11529.273213877346</v>
      </c>
      <c r="BJ632" s="29">
        <f t="shared" si="384"/>
        <v>0</v>
      </c>
    </row>
    <row r="633" spans="1:62">
      <c r="A633" s="25" t="s">
        <v>85</v>
      </c>
      <c r="B633" s="25" t="s">
        <v>101</v>
      </c>
      <c r="C633" s="25" t="s">
        <v>82</v>
      </c>
      <c r="D633" s="25" t="s">
        <v>106</v>
      </c>
      <c r="E633" s="25" t="s">
        <v>44</v>
      </c>
      <c r="F633" s="25" t="s">
        <v>45</v>
      </c>
      <c r="G633" s="25" t="s">
        <v>304</v>
      </c>
      <c r="H633" s="25" t="s">
        <v>54</v>
      </c>
      <c r="I633" s="25" t="s">
        <v>289</v>
      </c>
      <c r="J633" s="102">
        <v>0.47784834680000005</v>
      </c>
      <c r="K633" s="102">
        <v>0.15089759249999998</v>
      </c>
      <c r="L633" s="29">
        <v>-13496.17</v>
      </c>
      <c r="M633" s="29">
        <v>20569.78</v>
      </c>
      <c r="N633" s="29">
        <v>303004.40999999997</v>
      </c>
      <c r="O633" s="29">
        <v>1853.09</v>
      </c>
      <c r="P633" s="29">
        <v>6241.77</v>
      </c>
      <c r="Q633" s="29">
        <v>13322.99</v>
      </c>
      <c r="R633" s="29">
        <v>-6344.2</v>
      </c>
      <c r="S633" s="29"/>
      <c r="T633" s="29"/>
      <c r="U633" s="29"/>
      <c r="V633" s="29"/>
      <c r="W633" s="29"/>
      <c r="X633" s="29">
        <f t="shared" si="348"/>
        <v>325151.67</v>
      </c>
      <c r="Y633" s="29">
        <f t="shared" si="375"/>
        <v>0</v>
      </c>
      <c r="Z633" s="29">
        <f t="shared" si="383"/>
        <v>0</v>
      </c>
      <c r="AA633" s="29">
        <f t="shared" si="383"/>
        <v>325151.67</v>
      </c>
      <c r="AB633" s="29">
        <f t="shared" si="383"/>
        <v>0</v>
      </c>
      <c r="AC633" s="31">
        <f t="shared" si="349"/>
        <v>-6449.1225226317565</v>
      </c>
      <c r="AD633" s="31">
        <f t="shared" si="350"/>
        <v>9829.2353670397042</v>
      </c>
      <c r="AE633" s="31">
        <f t="shared" si="351"/>
        <v>144790.1563916094</v>
      </c>
      <c r="AF633" s="31">
        <f t="shared" si="352"/>
        <v>885.49599297161205</v>
      </c>
      <c r="AG633" s="31">
        <f t="shared" si="353"/>
        <v>2982.6194756058367</v>
      </c>
      <c r="AH633" s="31">
        <f t="shared" si="354"/>
        <v>6366.3687459329321</v>
      </c>
      <c r="AI633" s="31">
        <f t="shared" si="355"/>
        <v>-3031.5654817685604</v>
      </c>
      <c r="AJ633" s="31">
        <f t="shared" si="356"/>
        <v>0</v>
      </c>
      <c r="AK633" s="31">
        <f t="shared" si="357"/>
        <v>0</v>
      </c>
      <c r="AL633" s="31">
        <f t="shared" si="358"/>
        <v>0</v>
      </c>
      <c r="AM633" s="31">
        <f t="shared" si="359"/>
        <v>0</v>
      </c>
      <c r="AN633" s="31">
        <f t="shared" si="360"/>
        <v>0</v>
      </c>
      <c r="AO633" s="31">
        <f t="shared" si="361"/>
        <v>155373.18796875916</v>
      </c>
      <c r="AP633" s="29">
        <f t="shared" si="385"/>
        <v>0</v>
      </c>
      <c r="AQ633" s="29">
        <f t="shared" si="385"/>
        <v>0</v>
      </c>
      <c r="AR633" s="29">
        <f t="shared" si="385"/>
        <v>155373.18796875916</v>
      </c>
      <c r="AS633" s="29">
        <f t="shared" si="376"/>
        <v>0</v>
      </c>
      <c r="AT633" s="31">
        <f t="shared" si="362"/>
        <v>-2036.5395609707248</v>
      </c>
      <c r="AU633" s="31">
        <f t="shared" si="363"/>
        <v>3103.9302802546495</v>
      </c>
      <c r="AV633" s="31">
        <f t="shared" si="364"/>
        <v>45722.635985882916</v>
      </c>
      <c r="AW633" s="31">
        <f t="shared" si="365"/>
        <v>279.62681968582496</v>
      </c>
      <c r="AX633" s="31">
        <f t="shared" si="366"/>
        <v>941.86806593872495</v>
      </c>
      <c r="AY633" s="31">
        <f t="shared" si="367"/>
        <v>2010.4071159015748</v>
      </c>
      <c r="AZ633" s="31">
        <f t="shared" si="368"/>
        <v>-957.32450633849987</v>
      </c>
      <c r="BA633" s="31">
        <f t="shared" si="369"/>
        <v>0</v>
      </c>
      <c r="BB633" s="31">
        <f t="shared" si="370"/>
        <v>0</v>
      </c>
      <c r="BC633" s="31">
        <f t="shared" si="371"/>
        <v>0</v>
      </c>
      <c r="BD633" s="31">
        <f t="shared" si="372"/>
        <v>0</v>
      </c>
      <c r="BE633" s="31">
        <f t="shared" si="373"/>
        <v>0</v>
      </c>
      <c r="BF633" s="31">
        <f t="shared" si="374"/>
        <v>49064.604200354464</v>
      </c>
      <c r="BG633" s="29">
        <f t="shared" si="384"/>
        <v>0</v>
      </c>
      <c r="BH633" s="29">
        <f t="shared" si="384"/>
        <v>0</v>
      </c>
      <c r="BI633" s="29">
        <f t="shared" si="384"/>
        <v>49064.604200354464</v>
      </c>
      <c r="BJ633" s="29">
        <f t="shared" si="384"/>
        <v>0</v>
      </c>
    </row>
    <row r="634" spans="1:62">
      <c r="A634" s="25" t="s">
        <v>85</v>
      </c>
      <c r="B634" s="25" t="s">
        <v>101</v>
      </c>
      <c r="C634" s="25" t="s">
        <v>82</v>
      </c>
      <c r="D634" s="25" t="s">
        <v>106</v>
      </c>
      <c r="E634" s="25" t="s">
        <v>44</v>
      </c>
      <c r="F634" s="25" t="s">
        <v>46</v>
      </c>
      <c r="G634" s="25" t="s">
        <v>304</v>
      </c>
      <c r="H634" s="25" t="s">
        <v>54</v>
      </c>
      <c r="I634" s="25" t="s">
        <v>289</v>
      </c>
      <c r="J634" s="102">
        <v>0.52713639880000007</v>
      </c>
      <c r="K634" s="102">
        <v>0.16611495299999998</v>
      </c>
      <c r="L634" s="29">
        <v>0.96</v>
      </c>
      <c r="M634" s="29">
        <v>67049</v>
      </c>
      <c r="N634" s="29">
        <v>33981.56</v>
      </c>
      <c r="O634" s="29">
        <v>-107.13</v>
      </c>
      <c r="P634" s="29">
        <v>830.63</v>
      </c>
      <c r="Q634" s="29">
        <v>2282.5700000000002</v>
      </c>
      <c r="R634" s="29"/>
      <c r="S634" s="29">
        <v>601.41</v>
      </c>
      <c r="T634" s="29"/>
      <c r="U634" s="29"/>
      <c r="V634" s="29"/>
      <c r="W634" s="29"/>
      <c r="X634" s="29">
        <f t="shared" si="348"/>
        <v>104639.00000000001</v>
      </c>
      <c r="Y634" s="29">
        <f t="shared" si="375"/>
        <v>0</v>
      </c>
      <c r="Z634" s="29">
        <f t="shared" si="383"/>
        <v>0</v>
      </c>
      <c r="AA634" s="29">
        <f t="shared" si="383"/>
        <v>104639.00000000001</v>
      </c>
      <c r="AB634" s="29">
        <f t="shared" si="383"/>
        <v>0</v>
      </c>
      <c r="AC634" s="31">
        <f t="shared" si="349"/>
        <v>0.50605094284800001</v>
      </c>
      <c r="AD634" s="31">
        <f t="shared" si="350"/>
        <v>35343.968403141203</v>
      </c>
      <c r="AE634" s="31">
        <f t="shared" si="351"/>
        <v>17912.917164006129</v>
      </c>
      <c r="AF634" s="31">
        <f t="shared" si="352"/>
        <v>-56.472122403444004</v>
      </c>
      <c r="AG634" s="31">
        <f t="shared" si="353"/>
        <v>437.85530693524407</v>
      </c>
      <c r="AH634" s="31">
        <f t="shared" si="354"/>
        <v>1203.2257298089162</v>
      </c>
      <c r="AI634" s="31">
        <f t="shared" si="355"/>
        <v>0</v>
      </c>
      <c r="AJ634" s="31">
        <f t="shared" si="356"/>
        <v>317.02510160230804</v>
      </c>
      <c r="AK634" s="31">
        <f t="shared" si="357"/>
        <v>0</v>
      </c>
      <c r="AL634" s="31">
        <f t="shared" si="358"/>
        <v>0</v>
      </c>
      <c r="AM634" s="31">
        <f t="shared" si="359"/>
        <v>0</v>
      </c>
      <c r="AN634" s="31">
        <f t="shared" si="360"/>
        <v>0</v>
      </c>
      <c r="AO634" s="31">
        <f t="shared" si="361"/>
        <v>55159.025634033213</v>
      </c>
      <c r="AP634" s="29">
        <f t="shared" si="385"/>
        <v>0</v>
      </c>
      <c r="AQ634" s="29">
        <f t="shared" si="385"/>
        <v>0</v>
      </c>
      <c r="AR634" s="29">
        <f t="shared" si="385"/>
        <v>55159.025634033213</v>
      </c>
      <c r="AS634" s="29">
        <f t="shared" si="376"/>
        <v>0</v>
      </c>
      <c r="AT634" s="31">
        <f t="shared" si="362"/>
        <v>0.15947035487999997</v>
      </c>
      <c r="AU634" s="31">
        <f t="shared" si="363"/>
        <v>11137.841483696999</v>
      </c>
      <c r="AV634" s="31">
        <f t="shared" si="364"/>
        <v>5644.8452422666787</v>
      </c>
      <c r="AW634" s="31">
        <f t="shared" si="365"/>
        <v>-17.795894914889999</v>
      </c>
      <c r="AX634" s="31">
        <f t="shared" si="366"/>
        <v>137.98006341038999</v>
      </c>
      <c r="AY634" s="31">
        <f t="shared" si="367"/>
        <v>379.16900826921</v>
      </c>
      <c r="AZ634" s="31">
        <f t="shared" si="368"/>
        <v>0</v>
      </c>
      <c r="BA634" s="31">
        <f t="shared" si="369"/>
        <v>99.903193883729983</v>
      </c>
      <c r="BB634" s="31">
        <f t="shared" si="370"/>
        <v>0</v>
      </c>
      <c r="BC634" s="31">
        <f t="shared" si="371"/>
        <v>0</v>
      </c>
      <c r="BD634" s="31">
        <f t="shared" si="372"/>
        <v>0</v>
      </c>
      <c r="BE634" s="31">
        <f t="shared" si="373"/>
        <v>0</v>
      </c>
      <c r="BF634" s="31">
        <f t="shared" si="374"/>
        <v>17382.102566966998</v>
      </c>
      <c r="BG634" s="29">
        <f t="shared" si="384"/>
        <v>0</v>
      </c>
      <c r="BH634" s="29">
        <f t="shared" si="384"/>
        <v>0</v>
      </c>
      <c r="BI634" s="29">
        <f t="shared" si="384"/>
        <v>17382.102566966998</v>
      </c>
      <c r="BJ634" s="29">
        <f t="shared" si="384"/>
        <v>0</v>
      </c>
    </row>
    <row r="635" spans="1:62">
      <c r="A635" s="25" t="s">
        <v>85</v>
      </c>
      <c r="B635" s="25" t="s">
        <v>101</v>
      </c>
      <c r="C635" s="25" t="s">
        <v>82</v>
      </c>
      <c r="D635" s="25" t="s">
        <v>106</v>
      </c>
      <c r="E635" s="25" t="s">
        <v>44</v>
      </c>
      <c r="F635" s="25" t="s">
        <v>43</v>
      </c>
      <c r="G635" s="25" t="s">
        <v>300</v>
      </c>
      <c r="H635" s="25" t="s">
        <v>54</v>
      </c>
      <c r="I635" s="25" t="s">
        <v>289</v>
      </c>
      <c r="J635" s="102">
        <v>0.77217999999999998</v>
      </c>
      <c r="K635" s="102">
        <v>0.22781999999999999</v>
      </c>
      <c r="L635" s="29"/>
      <c r="M635" s="29"/>
      <c r="N635" s="29"/>
      <c r="O635" s="29"/>
      <c r="P635" s="29"/>
      <c r="Q635" s="29"/>
      <c r="R635" s="29"/>
      <c r="S635" s="29"/>
      <c r="T635" s="29"/>
      <c r="U635" s="29"/>
      <c r="V635" s="29">
        <v>74178.070000000007</v>
      </c>
      <c r="W635" s="29">
        <v>3368.78</v>
      </c>
      <c r="X635" s="29">
        <f t="shared" si="348"/>
        <v>77546.850000000006</v>
      </c>
      <c r="Y635" s="29">
        <f t="shared" si="375"/>
        <v>0</v>
      </c>
      <c r="Z635" s="29">
        <f t="shared" si="383"/>
        <v>0</v>
      </c>
      <c r="AA635" s="29">
        <f t="shared" si="383"/>
        <v>77546.850000000006</v>
      </c>
      <c r="AB635" s="29">
        <f t="shared" si="383"/>
        <v>0</v>
      </c>
      <c r="AC635" s="31">
        <f t="shared" si="349"/>
        <v>0</v>
      </c>
      <c r="AD635" s="31">
        <f t="shared" si="350"/>
        <v>0</v>
      </c>
      <c r="AE635" s="31">
        <f t="shared" si="351"/>
        <v>0</v>
      </c>
      <c r="AF635" s="31">
        <f t="shared" si="352"/>
        <v>0</v>
      </c>
      <c r="AG635" s="31">
        <f t="shared" si="353"/>
        <v>0</v>
      </c>
      <c r="AH635" s="31">
        <f t="shared" si="354"/>
        <v>0</v>
      </c>
      <c r="AI635" s="31">
        <f t="shared" si="355"/>
        <v>0</v>
      </c>
      <c r="AJ635" s="31">
        <f t="shared" si="356"/>
        <v>0</v>
      </c>
      <c r="AK635" s="31">
        <f t="shared" si="357"/>
        <v>0</v>
      </c>
      <c r="AL635" s="31">
        <f t="shared" si="358"/>
        <v>0</v>
      </c>
      <c r="AM635" s="31">
        <f t="shared" si="359"/>
        <v>57278.822092600007</v>
      </c>
      <c r="AN635" s="31">
        <f t="shared" si="360"/>
        <v>2601.3045404</v>
      </c>
      <c r="AO635" s="31">
        <f t="shared" si="361"/>
        <v>59880.126633000007</v>
      </c>
      <c r="AP635" s="29">
        <f t="shared" si="385"/>
        <v>0</v>
      </c>
      <c r="AQ635" s="29">
        <f t="shared" si="385"/>
        <v>0</v>
      </c>
      <c r="AR635" s="29">
        <f t="shared" si="385"/>
        <v>59880.126633000007</v>
      </c>
      <c r="AS635" s="29">
        <f t="shared" si="376"/>
        <v>0</v>
      </c>
      <c r="AT635" s="31">
        <f t="shared" si="362"/>
        <v>0</v>
      </c>
      <c r="AU635" s="31">
        <f t="shared" si="363"/>
        <v>0</v>
      </c>
      <c r="AV635" s="31">
        <f t="shared" si="364"/>
        <v>0</v>
      </c>
      <c r="AW635" s="31">
        <f t="shared" si="365"/>
        <v>0</v>
      </c>
      <c r="AX635" s="31">
        <f t="shared" si="366"/>
        <v>0</v>
      </c>
      <c r="AY635" s="31">
        <f t="shared" si="367"/>
        <v>0</v>
      </c>
      <c r="AZ635" s="31">
        <f t="shared" si="368"/>
        <v>0</v>
      </c>
      <c r="BA635" s="31">
        <f t="shared" si="369"/>
        <v>0</v>
      </c>
      <c r="BB635" s="31">
        <f t="shared" si="370"/>
        <v>0</v>
      </c>
      <c r="BC635" s="31">
        <f t="shared" si="371"/>
        <v>0</v>
      </c>
      <c r="BD635" s="31">
        <f t="shared" si="372"/>
        <v>16899.2479074</v>
      </c>
      <c r="BE635" s="31">
        <f t="shared" si="373"/>
        <v>767.47545960000002</v>
      </c>
      <c r="BF635" s="31">
        <f t="shared" si="374"/>
        <v>17666.723366999999</v>
      </c>
      <c r="BG635" s="29">
        <f t="shared" si="384"/>
        <v>0</v>
      </c>
      <c r="BH635" s="29">
        <f t="shared" si="384"/>
        <v>0</v>
      </c>
      <c r="BI635" s="29">
        <f t="shared" si="384"/>
        <v>17666.723366999999</v>
      </c>
      <c r="BJ635" s="29">
        <f t="shared" si="384"/>
        <v>0</v>
      </c>
    </row>
    <row r="636" spans="1:62">
      <c r="A636" s="25" t="s">
        <v>85</v>
      </c>
      <c r="B636" s="25" t="s">
        <v>101</v>
      </c>
      <c r="C636" s="25" t="s">
        <v>82</v>
      </c>
      <c r="D636" s="25" t="s">
        <v>107</v>
      </c>
      <c r="E636" s="25" t="s">
        <v>44</v>
      </c>
      <c r="F636" s="25" t="s">
        <v>45</v>
      </c>
      <c r="G636" s="25" t="s">
        <v>300</v>
      </c>
      <c r="H636" s="25" t="s">
        <v>54</v>
      </c>
      <c r="I636" s="25" t="s">
        <v>289</v>
      </c>
      <c r="J636" s="102">
        <v>0.47784834680000005</v>
      </c>
      <c r="K636" s="102">
        <v>0.15089759249999998</v>
      </c>
      <c r="L636" s="29"/>
      <c r="M636" s="29"/>
      <c r="N636" s="29"/>
      <c r="O636" s="29"/>
      <c r="P636" s="29">
        <v>35488.910000000003</v>
      </c>
      <c r="Q636" s="29">
        <v>161323.76999999999</v>
      </c>
      <c r="R636" s="29">
        <v>181752.6</v>
      </c>
      <c r="S636" s="29">
        <v>304116.32000000007</v>
      </c>
      <c r="T636" s="29">
        <v>91300.06</v>
      </c>
      <c r="U636" s="29">
        <v>4183.25</v>
      </c>
      <c r="V636" s="29">
        <v>1920.76</v>
      </c>
      <c r="W636" s="29">
        <v>6501.71</v>
      </c>
      <c r="X636" s="29">
        <f t="shared" si="348"/>
        <v>786587.38000000012</v>
      </c>
      <c r="Y636" s="29">
        <f t="shared" si="375"/>
        <v>0</v>
      </c>
      <c r="Z636" s="29">
        <f t="shared" si="383"/>
        <v>0</v>
      </c>
      <c r="AA636" s="29">
        <f t="shared" si="383"/>
        <v>786587.38000000012</v>
      </c>
      <c r="AB636" s="29">
        <f t="shared" si="383"/>
        <v>0</v>
      </c>
      <c r="AC636" s="31">
        <f t="shared" si="349"/>
        <v>0</v>
      </c>
      <c r="AD636" s="31">
        <f t="shared" si="350"/>
        <v>0</v>
      </c>
      <c r="AE636" s="31">
        <f t="shared" si="351"/>
        <v>0</v>
      </c>
      <c r="AF636" s="31">
        <f t="shared" si="352"/>
        <v>0</v>
      </c>
      <c r="AG636" s="31">
        <f t="shared" si="353"/>
        <v>16958.316973233992</v>
      </c>
      <c r="AH636" s="31">
        <f t="shared" si="354"/>
        <v>77088.296794043432</v>
      </c>
      <c r="AI636" s="31">
        <f t="shared" si="355"/>
        <v>86850.179436601684</v>
      </c>
      <c r="AJ636" s="31">
        <f t="shared" si="356"/>
        <v>145321.48074689982</v>
      </c>
      <c r="AK636" s="31">
        <f t="shared" si="357"/>
        <v>43627.582733740812</v>
      </c>
      <c r="AL636" s="31">
        <f t="shared" si="358"/>
        <v>1998.9590967511001</v>
      </c>
      <c r="AM636" s="31">
        <f t="shared" si="359"/>
        <v>917.83199059956803</v>
      </c>
      <c r="AN636" s="31">
        <f t="shared" si="360"/>
        <v>3106.8313748730284</v>
      </c>
      <c r="AO636" s="31">
        <f t="shared" si="361"/>
        <v>375869.47914674337</v>
      </c>
      <c r="AP636" s="29">
        <f t="shared" si="385"/>
        <v>0</v>
      </c>
      <c r="AQ636" s="29">
        <f t="shared" si="385"/>
        <v>0</v>
      </c>
      <c r="AR636" s="29">
        <f t="shared" si="385"/>
        <v>375869.47914674337</v>
      </c>
      <c r="AS636" s="29">
        <f t="shared" si="376"/>
        <v>0</v>
      </c>
      <c r="AT636" s="31">
        <f t="shared" si="362"/>
        <v>0</v>
      </c>
      <c r="AU636" s="31">
        <f t="shared" si="363"/>
        <v>0</v>
      </c>
      <c r="AV636" s="31">
        <f t="shared" si="364"/>
        <v>0</v>
      </c>
      <c r="AW636" s="31">
        <f t="shared" si="365"/>
        <v>0</v>
      </c>
      <c r="AX636" s="31">
        <f t="shared" si="366"/>
        <v>5355.191079449175</v>
      </c>
      <c r="AY636" s="31">
        <f t="shared" si="367"/>
        <v>24343.368506023722</v>
      </c>
      <c r="AZ636" s="31">
        <f t="shared" si="368"/>
        <v>27426.029770615496</v>
      </c>
      <c r="BA636" s="31">
        <f t="shared" si="369"/>
        <v>45890.420527959606</v>
      </c>
      <c r="BB636" s="31">
        <f t="shared" si="370"/>
        <v>13776.959249105548</v>
      </c>
      <c r="BC636" s="31">
        <f t="shared" si="371"/>
        <v>631.24235382562495</v>
      </c>
      <c r="BD636" s="31">
        <f t="shared" si="372"/>
        <v>289.83805977029999</v>
      </c>
      <c r="BE636" s="31">
        <f t="shared" si="373"/>
        <v>981.09238613317484</v>
      </c>
      <c r="BF636" s="31">
        <f t="shared" si="374"/>
        <v>118694.14193288265</v>
      </c>
      <c r="BG636" s="29">
        <f t="shared" si="384"/>
        <v>0</v>
      </c>
      <c r="BH636" s="29">
        <f t="shared" si="384"/>
        <v>0</v>
      </c>
      <c r="BI636" s="29">
        <f t="shared" si="384"/>
        <v>118694.14193288265</v>
      </c>
      <c r="BJ636" s="29">
        <f t="shared" si="384"/>
        <v>0</v>
      </c>
    </row>
    <row r="637" spans="1:62">
      <c r="A637" s="25" t="s">
        <v>85</v>
      </c>
      <c r="B637" s="25" t="s">
        <v>101</v>
      </c>
      <c r="C637" s="25" t="s">
        <v>82</v>
      </c>
      <c r="D637" s="25" t="s">
        <v>107</v>
      </c>
      <c r="E637" s="25" t="s">
        <v>42</v>
      </c>
      <c r="F637" s="25" t="s">
        <v>46</v>
      </c>
      <c r="G637" s="25" t="s">
        <v>304</v>
      </c>
      <c r="H637" s="25" t="s">
        <v>54</v>
      </c>
      <c r="I637" s="25" t="s">
        <v>289</v>
      </c>
      <c r="J637" s="102">
        <v>0.68266000000000004</v>
      </c>
      <c r="K637" s="102">
        <v>0</v>
      </c>
      <c r="L637" s="29">
        <v>-31591.03</v>
      </c>
      <c r="M637" s="29"/>
      <c r="N637" s="29"/>
      <c r="O637" s="29"/>
      <c r="P637" s="29"/>
      <c r="Q637" s="29"/>
      <c r="R637" s="29"/>
      <c r="S637" s="29"/>
      <c r="T637" s="29"/>
      <c r="U637" s="29"/>
      <c r="V637" s="29"/>
      <c r="W637" s="29"/>
      <c r="X637" s="29">
        <f t="shared" si="348"/>
        <v>-31591.03</v>
      </c>
      <c r="Y637" s="29">
        <f t="shared" si="375"/>
        <v>0</v>
      </c>
      <c r="Z637" s="29">
        <f t="shared" si="383"/>
        <v>0</v>
      </c>
      <c r="AA637" s="29">
        <f t="shared" si="383"/>
        <v>-31591.03</v>
      </c>
      <c r="AB637" s="29">
        <f t="shared" si="383"/>
        <v>0</v>
      </c>
      <c r="AC637" s="31">
        <f t="shared" si="349"/>
        <v>-21565.9325398</v>
      </c>
      <c r="AD637" s="31">
        <f t="shared" si="350"/>
        <v>0</v>
      </c>
      <c r="AE637" s="31">
        <f t="shared" si="351"/>
        <v>0</v>
      </c>
      <c r="AF637" s="31">
        <f t="shared" si="352"/>
        <v>0</v>
      </c>
      <c r="AG637" s="31">
        <f t="shared" si="353"/>
        <v>0</v>
      </c>
      <c r="AH637" s="31">
        <f t="shared" si="354"/>
        <v>0</v>
      </c>
      <c r="AI637" s="31">
        <f t="shared" si="355"/>
        <v>0</v>
      </c>
      <c r="AJ637" s="31">
        <f t="shared" si="356"/>
        <v>0</v>
      </c>
      <c r="AK637" s="31">
        <f t="shared" si="357"/>
        <v>0</v>
      </c>
      <c r="AL637" s="31">
        <f t="shared" si="358"/>
        <v>0</v>
      </c>
      <c r="AM637" s="31">
        <f t="shared" si="359"/>
        <v>0</v>
      </c>
      <c r="AN637" s="31">
        <f t="shared" si="360"/>
        <v>0</v>
      </c>
      <c r="AO637" s="31">
        <f t="shared" si="361"/>
        <v>-21565.9325398</v>
      </c>
      <c r="AP637" s="29">
        <f t="shared" si="385"/>
        <v>0</v>
      </c>
      <c r="AQ637" s="29">
        <f t="shared" si="385"/>
        <v>0</v>
      </c>
      <c r="AR637" s="29">
        <f t="shared" si="385"/>
        <v>-21565.9325398</v>
      </c>
      <c r="AS637" s="29">
        <f t="shared" si="376"/>
        <v>0</v>
      </c>
      <c r="AT637" s="31">
        <f t="shared" si="362"/>
        <v>0</v>
      </c>
      <c r="AU637" s="31">
        <f t="shared" si="363"/>
        <v>0</v>
      </c>
      <c r="AV637" s="31">
        <f t="shared" si="364"/>
        <v>0</v>
      </c>
      <c r="AW637" s="31">
        <f t="shared" si="365"/>
        <v>0</v>
      </c>
      <c r="AX637" s="31">
        <f t="shared" si="366"/>
        <v>0</v>
      </c>
      <c r="AY637" s="31">
        <f t="shared" si="367"/>
        <v>0</v>
      </c>
      <c r="AZ637" s="31">
        <f t="shared" si="368"/>
        <v>0</v>
      </c>
      <c r="BA637" s="31">
        <f t="shared" si="369"/>
        <v>0</v>
      </c>
      <c r="BB637" s="31">
        <f t="shared" si="370"/>
        <v>0</v>
      </c>
      <c r="BC637" s="31">
        <f t="shared" si="371"/>
        <v>0</v>
      </c>
      <c r="BD637" s="31">
        <f t="shared" si="372"/>
        <v>0</v>
      </c>
      <c r="BE637" s="31">
        <f t="shared" si="373"/>
        <v>0</v>
      </c>
      <c r="BF637" s="31">
        <f t="shared" si="374"/>
        <v>0</v>
      </c>
      <c r="BG637" s="29">
        <f t="shared" si="384"/>
        <v>0</v>
      </c>
      <c r="BH637" s="29">
        <f t="shared" si="384"/>
        <v>0</v>
      </c>
      <c r="BI637" s="29">
        <f t="shared" si="384"/>
        <v>0</v>
      </c>
      <c r="BJ637" s="29">
        <f t="shared" si="384"/>
        <v>0</v>
      </c>
    </row>
    <row r="638" spans="1:62">
      <c r="A638" s="25" t="s">
        <v>85</v>
      </c>
      <c r="B638" s="25" t="s">
        <v>101</v>
      </c>
      <c r="C638" s="25" t="s">
        <v>82</v>
      </c>
      <c r="D638" s="25" t="s">
        <v>107</v>
      </c>
      <c r="E638" s="25" t="s">
        <v>42</v>
      </c>
      <c r="F638" s="25" t="s">
        <v>46</v>
      </c>
      <c r="G638" s="25" t="s">
        <v>90</v>
      </c>
      <c r="H638" s="25" t="s">
        <v>54</v>
      </c>
      <c r="I638" s="25" t="s">
        <v>289</v>
      </c>
      <c r="J638" s="102">
        <v>0.68266000000000004</v>
      </c>
      <c r="K638" s="102">
        <v>0</v>
      </c>
      <c r="L638" s="29"/>
      <c r="M638" s="29">
        <v>256881.89</v>
      </c>
      <c r="N638" s="29">
        <v>10453.24</v>
      </c>
      <c r="O638" s="29">
        <v>56.69</v>
      </c>
      <c r="P638" s="29">
        <v>267.2</v>
      </c>
      <c r="Q638" s="29">
        <v>59.77</v>
      </c>
      <c r="R638" s="29">
        <v>25.51</v>
      </c>
      <c r="S638" s="29">
        <v>13.51</v>
      </c>
      <c r="T638" s="29"/>
      <c r="U638" s="29"/>
      <c r="V638" s="29"/>
      <c r="W638" s="29"/>
      <c r="X638" s="29">
        <f t="shared" si="348"/>
        <v>267757.81000000006</v>
      </c>
      <c r="Y638" s="29">
        <f t="shared" si="375"/>
        <v>0</v>
      </c>
      <c r="Z638" s="29">
        <f t="shared" si="383"/>
        <v>0</v>
      </c>
      <c r="AA638" s="29">
        <f t="shared" si="383"/>
        <v>267757.81000000006</v>
      </c>
      <c r="AB638" s="29">
        <f t="shared" si="383"/>
        <v>0</v>
      </c>
      <c r="AC638" s="31">
        <f t="shared" si="349"/>
        <v>0</v>
      </c>
      <c r="AD638" s="31">
        <f t="shared" si="350"/>
        <v>175362.99102740001</v>
      </c>
      <c r="AE638" s="31">
        <f t="shared" si="351"/>
        <v>7136.0088184000006</v>
      </c>
      <c r="AF638" s="31">
        <f t="shared" si="352"/>
        <v>38.699995399999999</v>
      </c>
      <c r="AG638" s="31">
        <f t="shared" si="353"/>
        <v>182.40675200000001</v>
      </c>
      <c r="AH638" s="31">
        <f t="shared" si="354"/>
        <v>40.802588200000002</v>
      </c>
      <c r="AI638" s="31">
        <f t="shared" si="355"/>
        <v>17.414656600000001</v>
      </c>
      <c r="AJ638" s="31">
        <f t="shared" si="356"/>
        <v>9.2227366000000011</v>
      </c>
      <c r="AK638" s="31">
        <f t="shared" si="357"/>
        <v>0</v>
      </c>
      <c r="AL638" s="31">
        <f t="shared" si="358"/>
        <v>0</v>
      </c>
      <c r="AM638" s="31">
        <f t="shared" si="359"/>
        <v>0</v>
      </c>
      <c r="AN638" s="31">
        <f t="shared" si="360"/>
        <v>0</v>
      </c>
      <c r="AO638" s="31">
        <f t="shared" si="361"/>
        <v>182787.54657460004</v>
      </c>
      <c r="AP638" s="29">
        <f t="shared" si="385"/>
        <v>0</v>
      </c>
      <c r="AQ638" s="29">
        <f t="shared" si="385"/>
        <v>0</v>
      </c>
      <c r="AR638" s="29">
        <f t="shared" si="385"/>
        <v>182787.54657460004</v>
      </c>
      <c r="AS638" s="29">
        <f t="shared" si="376"/>
        <v>0</v>
      </c>
      <c r="AT638" s="31">
        <f t="shared" si="362"/>
        <v>0</v>
      </c>
      <c r="AU638" s="31">
        <f t="shared" si="363"/>
        <v>0</v>
      </c>
      <c r="AV638" s="31">
        <f t="shared" si="364"/>
        <v>0</v>
      </c>
      <c r="AW638" s="31">
        <f t="shared" si="365"/>
        <v>0</v>
      </c>
      <c r="AX638" s="31">
        <f t="shared" si="366"/>
        <v>0</v>
      </c>
      <c r="AY638" s="31">
        <f t="shared" si="367"/>
        <v>0</v>
      </c>
      <c r="AZ638" s="31">
        <f t="shared" si="368"/>
        <v>0</v>
      </c>
      <c r="BA638" s="31">
        <f t="shared" si="369"/>
        <v>0</v>
      </c>
      <c r="BB638" s="31">
        <f t="shared" si="370"/>
        <v>0</v>
      </c>
      <c r="BC638" s="31">
        <f t="shared" si="371"/>
        <v>0</v>
      </c>
      <c r="BD638" s="31">
        <f t="shared" si="372"/>
        <v>0</v>
      </c>
      <c r="BE638" s="31">
        <f t="shared" si="373"/>
        <v>0</v>
      </c>
      <c r="BF638" s="31">
        <f t="shared" si="374"/>
        <v>0</v>
      </c>
      <c r="BG638" s="29">
        <f t="shared" si="384"/>
        <v>0</v>
      </c>
      <c r="BH638" s="29">
        <f t="shared" si="384"/>
        <v>0</v>
      </c>
      <c r="BI638" s="29">
        <f t="shared" si="384"/>
        <v>0</v>
      </c>
      <c r="BJ638" s="29">
        <f t="shared" si="384"/>
        <v>0</v>
      </c>
    </row>
    <row r="639" spans="1:62">
      <c r="A639" s="25" t="s">
        <v>85</v>
      </c>
      <c r="B639" s="25" t="s">
        <v>101</v>
      </c>
      <c r="C639" s="25" t="s">
        <v>82</v>
      </c>
      <c r="D639" s="25" t="s">
        <v>107</v>
      </c>
      <c r="E639" s="25" t="s">
        <v>42</v>
      </c>
      <c r="F639" s="25" t="s">
        <v>46</v>
      </c>
      <c r="G639" s="25" t="s">
        <v>59</v>
      </c>
      <c r="H639" s="25" t="s">
        <v>59</v>
      </c>
      <c r="I639" s="25" t="s">
        <v>289</v>
      </c>
      <c r="J639" s="102">
        <v>0.65539999999999998</v>
      </c>
      <c r="K639" s="102">
        <v>0</v>
      </c>
      <c r="L639" s="29"/>
      <c r="M639" s="29"/>
      <c r="N639" s="29"/>
      <c r="O639" s="29"/>
      <c r="P639" s="29"/>
      <c r="Q639" s="29"/>
      <c r="R639" s="29"/>
      <c r="S639" s="29"/>
      <c r="T639" s="29">
        <v>21441.91</v>
      </c>
      <c r="U639" s="29"/>
      <c r="V639" s="29"/>
      <c r="W639" s="29"/>
      <c r="X639" s="29">
        <f t="shared" si="348"/>
        <v>21441.91</v>
      </c>
      <c r="Y639" s="29">
        <f t="shared" si="375"/>
        <v>0</v>
      </c>
      <c r="Z639" s="29">
        <f t="shared" si="383"/>
        <v>0</v>
      </c>
      <c r="AA639" s="29">
        <f t="shared" si="383"/>
        <v>21441.91</v>
      </c>
      <c r="AB639" s="29">
        <f t="shared" si="383"/>
        <v>0</v>
      </c>
      <c r="AC639" s="31">
        <f t="shared" si="349"/>
        <v>0</v>
      </c>
      <c r="AD639" s="31">
        <f t="shared" si="350"/>
        <v>0</v>
      </c>
      <c r="AE639" s="31">
        <f t="shared" si="351"/>
        <v>0</v>
      </c>
      <c r="AF639" s="31">
        <f t="shared" si="352"/>
        <v>0</v>
      </c>
      <c r="AG639" s="31">
        <f t="shared" si="353"/>
        <v>0</v>
      </c>
      <c r="AH639" s="31">
        <f t="shared" si="354"/>
        <v>0</v>
      </c>
      <c r="AI639" s="31">
        <f t="shared" si="355"/>
        <v>0</v>
      </c>
      <c r="AJ639" s="31">
        <f t="shared" si="356"/>
        <v>0</v>
      </c>
      <c r="AK639" s="31">
        <f t="shared" si="357"/>
        <v>14053.027813999999</v>
      </c>
      <c r="AL639" s="31">
        <f t="shared" si="358"/>
        <v>0</v>
      </c>
      <c r="AM639" s="31">
        <f t="shared" si="359"/>
        <v>0</v>
      </c>
      <c r="AN639" s="31">
        <f t="shared" si="360"/>
        <v>0</v>
      </c>
      <c r="AO639" s="31">
        <f t="shared" si="361"/>
        <v>14053.027813999999</v>
      </c>
      <c r="AP639" s="29">
        <f t="shared" si="385"/>
        <v>0</v>
      </c>
      <c r="AQ639" s="29">
        <f t="shared" si="385"/>
        <v>0</v>
      </c>
      <c r="AR639" s="29">
        <f t="shared" si="385"/>
        <v>14053.027813999999</v>
      </c>
      <c r="AS639" s="29">
        <f t="shared" si="376"/>
        <v>0</v>
      </c>
      <c r="AT639" s="31">
        <f t="shared" si="362"/>
        <v>0</v>
      </c>
      <c r="AU639" s="31">
        <f t="shared" si="363"/>
        <v>0</v>
      </c>
      <c r="AV639" s="31">
        <f t="shared" si="364"/>
        <v>0</v>
      </c>
      <c r="AW639" s="31">
        <f t="shared" si="365"/>
        <v>0</v>
      </c>
      <c r="AX639" s="31">
        <f t="shared" si="366"/>
        <v>0</v>
      </c>
      <c r="AY639" s="31">
        <f t="shared" si="367"/>
        <v>0</v>
      </c>
      <c r="AZ639" s="31">
        <f t="shared" si="368"/>
        <v>0</v>
      </c>
      <c r="BA639" s="31">
        <f t="shared" si="369"/>
        <v>0</v>
      </c>
      <c r="BB639" s="31">
        <f t="shared" si="370"/>
        <v>0</v>
      </c>
      <c r="BC639" s="31">
        <f t="shared" si="371"/>
        <v>0</v>
      </c>
      <c r="BD639" s="31">
        <f t="shared" si="372"/>
        <v>0</v>
      </c>
      <c r="BE639" s="31">
        <f t="shared" si="373"/>
        <v>0</v>
      </c>
      <c r="BF639" s="31">
        <f t="shared" si="374"/>
        <v>0</v>
      </c>
      <c r="BG639" s="29">
        <f t="shared" si="384"/>
        <v>0</v>
      </c>
      <c r="BH639" s="29">
        <f t="shared" si="384"/>
        <v>0</v>
      </c>
      <c r="BI639" s="29">
        <f t="shared" si="384"/>
        <v>0</v>
      </c>
      <c r="BJ639" s="29">
        <f t="shared" si="384"/>
        <v>0</v>
      </c>
    </row>
    <row r="640" spans="1:62">
      <c r="A640" s="25" t="s">
        <v>85</v>
      </c>
      <c r="B640" s="25" t="s">
        <v>101</v>
      </c>
      <c r="C640" s="25" t="s">
        <v>82</v>
      </c>
      <c r="D640" s="25" t="s">
        <v>107</v>
      </c>
      <c r="E640" s="25" t="s">
        <v>42</v>
      </c>
      <c r="F640" s="25" t="s">
        <v>46</v>
      </c>
      <c r="G640" s="25" t="s">
        <v>56</v>
      </c>
      <c r="H640" s="25" t="s">
        <v>56</v>
      </c>
      <c r="I640" s="25" t="s">
        <v>289</v>
      </c>
      <c r="J640" s="102">
        <v>0.65539999999999998</v>
      </c>
      <c r="K640" s="102">
        <v>0</v>
      </c>
      <c r="L640" s="29">
        <v>1143.96</v>
      </c>
      <c r="M640" s="29">
        <v>100.89</v>
      </c>
      <c r="N640" s="29">
        <v>1135.72</v>
      </c>
      <c r="O640" s="29">
        <v>74.459999999999994</v>
      </c>
      <c r="P640" s="29"/>
      <c r="Q640" s="29">
        <v>553.41</v>
      </c>
      <c r="R640" s="29">
        <v>857.93</v>
      </c>
      <c r="S640" s="29">
        <v>540.23</v>
      </c>
      <c r="T640" s="29">
        <v>578.84</v>
      </c>
      <c r="U640" s="29">
        <v>912.73</v>
      </c>
      <c r="V640" s="29">
        <v>710.47</v>
      </c>
      <c r="W640" s="29">
        <v>3218.92</v>
      </c>
      <c r="X640" s="29">
        <f t="shared" si="348"/>
        <v>9827.5600000000013</v>
      </c>
      <c r="Y640" s="29">
        <f t="shared" si="375"/>
        <v>0</v>
      </c>
      <c r="Z640" s="29">
        <f t="shared" si="383"/>
        <v>0</v>
      </c>
      <c r="AA640" s="29">
        <f t="shared" si="383"/>
        <v>9827.5600000000013</v>
      </c>
      <c r="AB640" s="29">
        <f t="shared" si="383"/>
        <v>0</v>
      </c>
      <c r="AC640" s="31">
        <f t="shared" si="349"/>
        <v>749.75138400000003</v>
      </c>
      <c r="AD640" s="31">
        <f t="shared" si="350"/>
        <v>66.123305999999999</v>
      </c>
      <c r="AE640" s="31">
        <f t="shared" si="351"/>
        <v>744.35088800000005</v>
      </c>
      <c r="AF640" s="31">
        <f t="shared" si="352"/>
        <v>48.801083999999996</v>
      </c>
      <c r="AG640" s="31">
        <f t="shared" si="353"/>
        <v>0</v>
      </c>
      <c r="AH640" s="31">
        <f t="shared" si="354"/>
        <v>362.70491399999997</v>
      </c>
      <c r="AI640" s="31">
        <f t="shared" si="355"/>
        <v>562.2873219999999</v>
      </c>
      <c r="AJ640" s="31">
        <f t="shared" si="356"/>
        <v>354.06674199999998</v>
      </c>
      <c r="AK640" s="31">
        <f t="shared" si="357"/>
        <v>379.371736</v>
      </c>
      <c r="AL640" s="31">
        <f t="shared" si="358"/>
        <v>598.20324200000005</v>
      </c>
      <c r="AM640" s="31">
        <f t="shared" si="359"/>
        <v>465.64203800000001</v>
      </c>
      <c r="AN640" s="31">
        <f t="shared" si="360"/>
        <v>2109.6801679999999</v>
      </c>
      <c r="AO640" s="31">
        <f t="shared" si="361"/>
        <v>6440.9828239999997</v>
      </c>
      <c r="AP640" s="29">
        <f t="shared" si="385"/>
        <v>0</v>
      </c>
      <c r="AQ640" s="29">
        <f t="shared" si="385"/>
        <v>0</v>
      </c>
      <c r="AR640" s="29">
        <f t="shared" si="385"/>
        <v>6440.9828239999997</v>
      </c>
      <c r="AS640" s="29">
        <f t="shared" si="376"/>
        <v>0</v>
      </c>
      <c r="AT640" s="31">
        <f t="shared" si="362"/>
        <v>0</v>
      </c>
      <c r="AU640" s="31">
        <f t="shared" si="363"/>
        <v>0</v>
      </c>
      <c r="AV640" s="31">
        <f t="shared" si="364"/>
        <v>0</v>
      </c>
      <c r="AW640" s="31">
        <f t="shared" si="365"/>
        <v>0</v>
      </c>
      <c r="AX640" s="31">
        <f t="shared" si="366"/>
        <v>0</v>
      </c>
      <c r="AY640" s="31">
        <f t="shared" si="367"/>
        <v>0</v>
      </c>
      <c r="AZ640" s="31">
        <f t="shared" si="368"/>
        <v>0</v>
      </c>
      <c r="BA640" s="31">
        <f t="shared" si="369"/>
        <v>0</v>
      </c>
      <c r="BB640" s="31">
        <f t="shared" si="370"/>
        <v>0</v>
      </c>
      <c r="BC640" s="31">
        <f t="shared" si="371"/>
        <v>0</v>
      </c>
      <c r="BD640" s="31">
        <f t="shared" si="372"/>
        <v>0</v>
      </c>
      <c r="BE640" s="31">
        <f t="shared" si="373"/>
        <v>0</v>
      </c>
      <c r="BF640" s="31">
        <f t="shared" si="374"/>
        <v>0</v>
      </c>
      <c r="BG640" s="29">
        <f t="shared" si="384"/>
        <v>0</v>
      </c>
      <c r="BH640" s="29">
        <f t="shared" si="384"/>
        <v>0</v>
      </c>
      <c r="BI640" s="29">
        <f t="shared" si="384"/>
        <v>0</v>
      </c>
      <c r="BJ640" s="29">
        <f t="shared" si="384"/>
        <v>0</v>
      </c>
    </row>
    <row r="641" spans="1:62">
      <c r="A641" s="25" t="s">
        <v>85</v>
      </c>
      <c r="B641" s="25" t="s">
        <v>101</v>
      </c>
      <c r="C641" s="25" t="s">
        <v>82</v>
      </c>
      <c r="D641" s="25" t="s">
        <v>107</v>
      </c>
      <c r="E641" s="25" t="s">
        <v>42</v>
      </c>
      <c r="F641" s="25" t="s">
        <v>46</v>
      </c>
      <c r="G641" s="25" t="s">
        <v>301</v>
      </c>
      <c r="H641" s="25" t="s">
        <v>60</v>
      </c>
      <c r="I641" s="25" t="s">
        <v>289</v>
      </c>
      <c r="J641" s="102">
        <v>0.68266000000000004</v>
      </c>
      <c r="K641" s="102">
        <v>0</v>
      </c>
      <c r="L641" s="29"/>
      <c r="M641" s="29">
        <v>74678.509999999995</v>
      </c>
      <c r="N641" s="29">
        <v>8684.7199999999993</v>
      </c>
      <c r="O641" s="29">
        <v>160.49</v>
      </c>
      <c r="P641" s="29">
        <v>3502.01</v>
      </c>
      <c r="Q641" s="29">
        <v>2003.82</v>
      </c>
      <c r="R641" s="29">
        <v>855.01</v>
      </c>
      <c r="S641" s="29">
        <v>453</v>
      </c>
      <c r="T641" s="29"/>
      <c r="U641" s="29"/>
      <c r="V641" s="29"/>
      <c r="W641" s="29"/>
      <c r="X641" s="29">
        <f t="shared" si="348"/>
        <v>90337.56</v>
      </c>
      <c r="Y641" s="29">
        <f t="shared" si="375"/>
        <v>0</v>
      </c>
      <c r="Z641" s="29">
        <f t="shared" si="383"/>
        <v>0</v>
      </c>
      <c r="AA641" s="29">
        <f t="shared" si="383"/>
        <v>90337.56</v>
      </c>
      <c r="AB641" s="29">
        <f t="shared" si="383"/>
        <v>0</v>
      </c>
      <c r="AC641" s="31">
        <f t="shared" si="349"/>
        <v>0</v>
      </c>
      <c r="AD641" s="31">
        <f t="shared" si="350"/>
        <v>50980.031636599997</v>
      </c>
      <c r="AE641" s="31">
        <f t="shared" si="351"/>
        <v>5928.7109552000002</v>
      </c>
      <c r="AF641" s="31">
        <f t="shared" si="352"/>
        <v>109.56010340000002</v>
      </c>
      <c r="AG641" s="31">
        <f t="shared" si="353"/>
        <v>2390.6821466000001</v>
      </c>
      <c r="AH641" s="31">
        <f t="shared" si="354"/>
        <v>1367.9277612000001</v>
      </c>
      <c r="AI641" s="31">
        <f t="shared" si="355"/>
        <v>583.68112660000008</v>
      </c>
      <c r="AJ641" s="31">
        <f t="shared" si="356"/>
        <v>309.24498</v>
      </c>
      <c r="AK641" s="31">
        <f t="shared" si="357"/>
        <v>0</v>
      </c>
      <c r="AL641" s="31">
        <f t="shared" si="358"/>
        <v>0</v>
      </c>
      <c r="AM641" s="31">
        <f t="shared" si="359"/>
        <v>0</v>
      </c>
      <c r="AN641" s="31">
        <f t="shared" si="360"/>
        <v>0</v>
      </c>
      <c r="AO641" s="31">
        <f t="shared" si="361"/>
        <v>61669.838709599993</v>
      </c>
      <c r="AP641" s="29">
        <f t="shared" si="385"/>
        <v>0</v>
      </c>
      <c r="AQ641" s="29">
        <f t="shared" si="385"/>
        <v>0</v>
      </c>
      <c r="AR641" s="29">
        <f t="shared" si="385"/>
        <v>61669.838709599993</v>
      </c>
      <c r="AS641" s="29">
        <f t="shared" si="376"/>
        <v>0</v>
      </c>
      <c r="AT641" s="31">
        <f t="shared" si="362"/>
        <v>0</v>
      </c>
      <c r="AU641" s="31">
        <f t="shared" si="363"/>
        <v>0</v>
      </c>
      <c r="AV641" s="31">
        <f t="shared" si="364"/>
        <v>0</v>
      </c>
      <c r="AW641" s="31">
        <f t="shared" si="365"/>
        <v>0</v>
      </c>
      <c r="AX641" s="31">
        <f t="shared" si="366"/>
        <v>0</v>
      </c>
      <c r="AY641" s="31">
        <f t="shared" si="367"/>
        <v>0</v>
      </c>
      <c r="AZ641" s="31">
        <f t="shared" si="368"/>
        <v>0</v>
      </c>
      <c r="BA641" s="31">
        <f t="shared" si="369"/>
        <v>0</v>
      </c>
      <c r="BB641" s="31">
        <f t="shared" si="370"/>
        <v>0</v>
      </c>
      <c r="BC641" s="31">
        <f t="shared" si="371"/>
        <v>0</v>
      </c>
      <c r="BD641" s="31">
        <f t="shared" si="372"/>
        <v>0</v>
      </c>
      <c r="BE641" s="31">
        <f t="shared" si="373"/>
        <v>0</v>
      </c>
      <c r="BF641" s="31">
        <f t="shared" si="374"/>
        <v>0</v>
      </c>
      <c r="BG641" s="29">
        <f t="shared" si="384"/>
        <v>0</v>
      </c>
      <c r="BH641" s="29">
        <f t="shared" si="384"/>
        <v>0</v>
      </c>
      <c r="BI641" s="29">
        <f t="shared" si="384"/>
        <v>0</v>
      </c>
      <c r="BJ641" s="29">
        <f t="shared" si="384"/>
        <v>0</v>
      </c>
    </row>
    <row r="642" spans="1:62">
      <c r="A642" s="25" t="s">
        <v>85</v>
      </c>
      <c r="B642" s="25" t="s">
        <v>101</v>
      </c>
      <c r="C642" s="25" t="s">
        <v>82</v>
      </c>
      <c r="D642" s="25" t="s">
        <v>107</v>
      </c>
      <c r="E642" s="25" t="s">
        <v>42</v>
      </c>
      <c r="F642" s="25" t="s">
        <v>43</v>
      </c>
      <c r="G642" s="25" t="s">
        <v>61</v>
      </c>
      <c r="H642" s="25" t="s">
        <v>61</v>
      </c>
      <c r="I642" s="25" t="s">
        <v>289</v>
      </c>
      <c r="J642" s="102">
        <v>1</v>
      </c>
      <c r="K642" s="102">
        <v>0</v>
      </c>
      <c r="L642" s="29">
        <v>842.66</v>
      </c>
      <c r="M642" s="29">
        <v>1839.21</v>
      </c>
      <c r="N642" s="29">
        <v>3463.39</v>
      </c>
      <c r="O642" s="29">
        <v>304.04000000000002</v>
      </c>
      <c r="P642" s="29"/>
      <c r="Q642" s="29"/>
      <c r="R642" s="29"/>
      <c r="S642" s="29"/>
      <c r="T642" s="29">
        <v>37779.35</v>
      </c>
      <c r="U642" s="29">
        <v>579.55999999999995</v>
      </c>
      <c r="V642" s="29">
        <v>142.04</v>
      </c>
      <c r="W642" s="29"/>
      <c r="X642" s="29">
        <f t="shared" si="348"/>
        <v>44950.25</v>
      </c>
      <c r="Y642" s="29">
        <f t="shared" si="375"/>
        <v>0</v>
      </c>
      <c r="Z642" s="29">
        <f t="shared" si="383"/>
        <v>0</v>
      </c>
      <c r="AA642" s="29">
        <f t="shared" si="383"/>
        <v>44950.25</v>
      </c>
      <c r="AB642" s="29">
        <f t="shared" si="383"/>
        <v>0</v>
      </c>
      <c r="AC642" s="31">
        <f t="shared" si="349"/>
        <v>842.66</v>
      </c>
      <c r="AD642" s="31">
        <f t="shared" si="350"/>
        <v>1839.21</v>
      </c>
      <c r="AE642" s="31">
        <f t="shared" si="351"/>
        <v>3463.39</v>
      </c>
      <c r="AF642" s="31">
        <f t="shared" si="352"/>
        <v>304.04000000000002</v>
      </c>
      <c r="AG642" s="31">
        <f t="shared" si="353"/>
        <v>0</v>
      </c>
      <c r="AH642" s="31">
        <f t="shared" si="354"/>
        <v>0</v>
      </c>
      <c r="AI642" s="31">
        <f t="shared" si="355"/>
        <v>0</v>
      </c>
      <c r="AJ642" s="31">
        <f t="shared" si="356"/>
        <v>0</v>
      </c>
      <c r="AK642" s="31">
        <f t="shared" si="357"/>
        <v>37779.35</v>
      </c>
      <c r="AL642" s="31">
        <f t="shared" si="358"/>
        <v>579.55999999999995</v>
      </c>
      <c r="AM642" s="31">
        <f t="shared" si="359"/>
        <v>142.04</v>
      </c>
      <c r="AN642" s="31">
        <f t="shared" si="360"/>
        <v>0</v>
      </c>
      <c r="AO642" s="31">
        <f t="shared" si="361"/>
        <v>44950.25</v>
      </c>
      <c r="AP642" s="29">
        <f t="shared" si="385"/>
        <v>0</v>
      </c>
      <c r="AQ642" s="29">
        <f t="shared" si="385"/>
        <v>0</v>
      </c>
      <c r="AR642" s="29">
        <f t="shared" si="385"/>
        <v>44950.25</v>
      </c>
      <c r="AS642" s="29">
        <f t="shared" si="376"/>
        <v>0</v>
      </c>
      <c r="AT642" s="31">
        <f t="shared" si="362"/>
        <v>0</v>
      </c>
      <c r="AU642" s="31">
        <f t="shared" si="363"/>
        <v>0</v>
      </c>
      <c r="AV642" s="31">
        <f t="shared" si="364"/>
        <v>0</v>
      </c>
      <c r="AW642" s="31">
        <f t="shared" si="365"/>
        <v>0</v>
      </c>
      <c r="AX642" s="31">
        <f t="shared" si="366"/>
        <v>0</v>
      </c>
      <c r="AY642" s="31">
        <f t="shared" si="367"/>
        <v>0</v>
      </c>
      <c r="AZ642" s="31">
        <f t="shared" si="368"/>
        <v>0</v>
      </c>
      <c r="BA642" s="31">
        <f t="shared" si="369"/>
        <v>0</v>
      </c>
      <c r="BB642" s="31">
        <f t="shared" si="370"/>
        <v>0</v>
      </c>
      <c r="BC642" s="31">
        <f t="shared" si="371"/>
        <v>0</v>
      </c>
      <c r="BD642" s="31">
        <f t="shared" si="372"/>
        <v>0</v>
      </c>
      <c r="BE642" s="31">
        <f t="shared" si="373"/>
        <v>0</v>
      </c>
      <c r="BF642" s="31">
        <f t="shared" si="374"/>
        <v>0</v>
      </c>
      <c r="BG642" s="29">
        <f t="shared" si="384"/>
        <v>0</v>
      </c>
      <c r="BH642" s="29">
        <f t="shared" si="384"/>
        <v>0</v>
      </c>
      <c r="BI642" s="29">
        <f t="shared" si="384"/>
        <v>0</v>
      </c>
      <c r="BJ642" s="29">
        <f t="shared" si="384"/>
        <v>0</v>
      </c>
    </row>
    <row r="643" spans="1:62">
      <c r="A643" s="25" t="s">
        <v>85</v>
      </c>
      <c r="B643" s="25" t="s">
        <v>101</v>
      </c>
      <c r="C643" s="25" t="s">
        <v>87</v>
      </c>
      <c r="D643" s="25" t="s">
        <v>108</v>
      </c>
      <c r="E643" s="25" t="s">
        <v>44</v>
      </c>
      <c r="F643" s="25" t="s">
        <v>45</v>
      </c>
      <c r="G643" s="25" t="s">
        <v>300</v>
      </c>
      <c r="H643" s="25" t="s">
        <v>54</v>
      </c>
      <c r="I643" s="25" t="s">
        <v>289</v>
      </c>
      <c r="J643" s="102">
        <v>0.47784834680000005</v>
      </c>
      <c r="K643" s="102">
        <v>0.15089759249999998</v>
      </c>
      <c r="L643" s="29">
        <v>25456.309999999998</v>
      </c>
      <c r="M643" s="29">
        <v>58746.35</v>
      </c>
      <c r="N643" s="29">
        <v>206390.7</v>
      </c>
      <c r="O643" s="29">
        <v>-8165.07</v>
      </c>
      <c r="P643" s="29">
        <v>51552.28</v>
      </c>
      <c r="Q643" s="29">
        <v>141676.26</v>
      </c>
      <c r="R643" s="29">
        <v>45574.61</v>
      </c>
      <c r="S643" s="29">
        <v>72962</v>
      </c>
      <c r="T643" s="29">
        <v>106940.92</v>
      </c>
      <c r="U643" s="29">
        <v>167056.35</v>
      </c>
      <c r="V643" s="29">
        <v>38220.39</v>
      </c>
      <c r="W643" s="29">
        <v>79070.179999999993</v>
      </c>
      <c r="X643" s="29">
        <f t="shared" si="348"/>
        <v>985481.28</v>
      </c>
      <c r="Y643" s="29">
        <f t="shared" si="375"/>
        <v>0</v>
      </c>
      <c r="Z643" s="29">
        <f t="shared" si="383"/>
        <v>0</v>
      </c>
      <c r="AA643" s="29">
        <f t="shared" si="383"/>
        <v>985481.28</v>
      </c>
      <c r="AB643" s="29">
        <f t="shared" si="383"/>
        <v>0</v>
      </c>
      <c r="AC643" s="31">
        <f t="shared" si="349"/>
        <v>12164.255649128309</v>
      </c>
      <c r="AD643" s="31">
        <f t="shared" si="350"/>
        <v>28071.846228034181</v>
      </c>
      <c r="AE643" s="31">
        <f t="shared" si="351"/>
        <v>98623.454789894779</v>
      </c>
      <c r="AF643" s="31">
        <f t="shared" si="352"/>
        <v>-3901.6652010062762</v>
      </c>
      <c r="AG643" s="31">
        <f t="shared" si="353"/>
        <v>24634.171771770707</v>
      </c>
      <c r="AH643" s="31">
        <f t="shared" si="354"/>
        <v>67699.766621806979</v>
      </c>
      <c r="AI643" s="31">
        <f t="shared" si="355"/>
        <v>21777.752044554749</v>
      </c>
      <c r="AJ643" s="31">
        <f t="shared" si="356"/>
        <v>34864.771079221602</v>
      </c>
      <c r="AK643" s="31">
        <f t="shared" si="357"/>
        <v>51101.541827271059</v>
      </c>
      <c r="AL643" s="31">
        <f t="shared" si="358"/>
        <v>79827.600669942185</v>
      </c>
      <c r="AM643" s="31">
        <f t="shared" si="359"/>
        <v>18263.550175551252</v>
      </c>
      <c r="AN643" s="31">
        <f t="shared" si="360"/>
        <v>37783.554794178424</v>
      </c>
      <c r="AO643" s="31">
        <f t="shared" si="361"/>
        <v>470910.60045034788</v>
      </c>
      <c r="AP643" s="29">
        <f t="shared" si="385"/>
        <v>0</v>
      </c>
      <c r="AQ643" s="29">
        <f t="shared" si="385"/>
        <v>0</v>
      </c>
      <c r="AR643" s="29">
        <f t="shared" si="385"/>
        <v>470910.60045034788</v>
      </c>
      <c r="AS643" s="29">
        <f t="shared" si="376"/>
        <v>0</v>
      </c>
      <c r="AT643" s="31">
        <f t="shared" si="362"/>
        <v>3841.2958929336742</v>
      </c>
      <c r="AU643" s="31">
        <f t="shared" si="363"/>
        <v>8864.6827831623741</v>
      </c>
      <c r="AV643" s="31">
        <f t="shared" si="364"/>
        <v>31143.859744389749</v>
      </c>
      <c r="AW643" s="31">
        <f t="shared" si="365"/>
        <v>-1232.0894055939748</v>
      </c>
      <c r="AX643" s="31">
        <f t="shared" si="366"/>
        <v>7779.1149398858988</v>
      </c>
      <c r="AY643" s="31">
        <f t="shared" si="367"/>
        <v>21378.606548404048</v>
      </c>
      <c r="AZ643" s="31">
        <f t="shared" si="368"/>
        <v>6877.0989281264247</v>
      </c>
      <c r="BA643" s="31">
        <f t="shared" si="369"/>
        <v>11009.790143984999</v>
      </c>
      <c r="BB643" s="31">
        <f t="shared" si="370"/>
        <v>16137.127367735098</v>
      </c>
      <c r="BC643" s="31">
        <f t="shared" si="371"/>
        <v>25208.401026837371</v>
      </c>
      <c r="BD643" s="31">
        <f t="shared" si="372"/>
        <v>5767.3648354110746</v>
      </c>
      <c r="BE643" s="31">
        <f t="shared" si="373"/>
        <v>11931.499800541647</v>
      </c>
      <c r="BF643" s="31">
        <f t="shared" si="374"/>
        <v>148706.75260581836</v>
      </c>
      <c r="BG643" s="29">
        <f t="shared" si="384"/>
        <v>0</v>
      </c>
      <c r="BH643" s="29">
        <f t="shared" si="384"/>
        <v>0</v>
      </c>
      <c r="BI643" s="29">
        <f t="shared" si="384"/>
        <v>148706.75260581836</v>
      </c>
      <c r="BJ643" s="29">
        <f t="shared" si="384"/>
        <v>0</v>
      </c>
    </row>
    <row r="644" spans="1:62">
      <c r="A644" s="25" t="s">
        <v>85</v>
      </c>
      <c r="B644" s="25" t="s">
        <v>101</v>
      </c>
      <c r="C644" s="25" t="s">
        <v>87</v>
      </c>
      <c r="D644" s="25" t="s">
        <v>108</v>
      </c>
      <c r="E644" s="25" t="s">
        <v>44</v>
      </c>
      <c r="F644" s="25" t="s">
        <v>45</v>
      </c>
      <c r="G644" s="25" t="s">
        <v>90</v>
      </c>
      <c r="H644" s="25" t="s">
        <v>54</v>
      </c>
      <c r="I644" s="25" t="s">
        <v>289</v>
      </c>
      <c r="J644" s="102">
        <v>0.47784834680000005</v>
      </c>
      <c r="K644" s="102">
        <v>0.15089759249999998</v>
      </c>
      <c r="L644" s="29">
        <v>12728.15</v>
      </c>
      <c r="M644" s="29">
        <v>29373.16</v>
      </c>
      <c r="N644" s="29">
        <v>103195.32</v>
      </c>
      <c r="O644" s="29">
        <v>-4082.53</v>
      </c>
      <c r="P644" s="29">
        <v>25776.13</v>
      </c>
      <c r="Q644" s="29">
        <v>70838.11</v>
      </c>
      <c r="R644" s="29">
        <v>22787.3</v>
      </c>
      <c r="S644" s="29">
        <v>88470.790000000008</v>
      </c>
      <c r="T644" s="29">
        <v>59725.579999999994</v>
      </c>
      <c r="U644" s="29">
        <v>83339.64</v>
      </c>
      <c r="V644" s="29">
        <v>20081.37</v>
      </c>
      <c r="W644" s="29">
        <v>39535.08</v>
      </c>
      <c r="X644" s="29">
        <f t="shared" si="348"/>
        <v>551768.10000000009</v>
      </c>
      <c r="Y644" s="29">
        <f t="shared" si="375"/>
        <v>0</v>
      </c>
      <c r="Z644" s="29">
        <f t="shared" si="383"/>
        <v>0</v>
      </c>
      <c r="AA644" s="29">
        <f t="shared" si="383"/>
        <v>551768.10000000009</v>
      </c>
      <c r="AB644" s="29">
        <f t="shared" si="383"/>
        <v>0</v>
      </c>
      <c r="AC644" s="31">
        <f t="shared" si="349"/>
        <v>6082.1254353224203</v>
      </c>
      <c r="AD644" s="31">
        <f t="shared" si="350"/>
        <v>14035.915946291889</v>
      </c>
      <c r="AE644" s="31">
        <f t="shared" si="351"/>
        <v>49311.713059496986</v>
      </c>
      <c r="AF644" s="31">
        <f t="shared" si="352"/>
        <v>-1950.8302112614042</v>
      </c>
      <c r="AG644" s="31">
        <f t="shared" si="353"/>
        <v>12317.081107401886</v>
      </c>
      <c r="AH644" s="31">
        <f t="shared" si="354"/>
        <v>33849.873753936554</v>
      </c>
      <c r="AI644" s="31">
        <f t="shared" si="355"/>
        <v>10888.873633035641</v>
      </c>
      <c r="AJ644" s="31">
        <f t="shared" si="356"/>
        <v>42275.620741589977</v>
      </c>
      <c r="AK644" s="31">
        <f t="shared" si="357"/>
        <v>28539.769664671145</v>
      </c>
      <c r="AL644" s="31">
        <f t="shared" si="358"/>
        <v>39823.709196907155</v>
      </c>
      <c r="AM644" s="31">
        <f t="shared" si="359"/>
        <v>9595.8494559791161</v>
      </c>
      <c r="AN644" s="31">
        <f t="shared" si="360"/>
        <v>18891.772618605748</v>
      </c>
      <c r="AO644" s="31">
        <f t="shared" si="361"/>
        <v>263661.47440197715</v>
      </c>
      <c r="AP644" s="29">
        <f t="shared" si="385"/>
        <v>0</v>
      </c>
      <c r="AQ644" s="29">
        <f t="shared" si="385"/>
        <v>0</v>
      </c>
      <c r="AR644" s="29">
        <f t="shared" si="385"/>
        <v>263661.47440197715</v>
      </c>
      <c r="AS644" s="29">
        <f t="shared" si="376"/>
        <v>0</v>
      </c>
      <c r="AT644" s="31">
        <f t="shared" si="362"/>
        <v>1920.6471919788746</v>
      </c>
      <c r="AU644" s="31">
        <f t="shared" si="363"/>
        <v>4432.3391281172999</v>
      </c>
      <c r="AV644" s="31">
        <f t="shared" si="364"/>
        <v>15571.9253452671</v>
      </c>
      <c r="AW644" s="31">
        <f t="shared" si="365"/>
        <v>-616.04394830902493</v>
      </c>
      <c r="AX644" s="31">
        <f t="shared" si="366"/>
        <v>3889.5559609670249</v>
      </c>
      <c r="AY644" s="31">
        <f t="shared" si="367"/>
        <v>10689.300256250173</v>
      </c>
      <c r="AZ644" s="31">
        <f t="shared" si="368"/>
        <v>3438.5487095752496</v>
      </c>
      <c r="BA644" s="31">
        <f t="shared" si="369"/>
        <v>13350.029217573076</v>
      </c>
      <c r="BB644" s="31">
        <f t="shared" si="370"/>
        <v>9012.4462326661487</v>
      </c>
      <c r="BC644" s="31">
        <f t="shared" si="371"/>
        <v>12575.751035816698</v>
      </c>
      <c r="BD644" s="31">
        <f t="shared" si="372"/>
        <v>3030.2303871017243</v>
      </c>
      <c r="BE644" s="31">
        <f t="shared" si="373"/>
        <v>5965.7483912948992</v>
      </c>
      <c r="BF644" s="31">
        <f t="shared" si="374"/>
        <v>83260.477908299217</v>
      </c>
      <c r="BG644" s="29">
        <f t="shared" si="384"/>
        <v>0</v>
      </c>
      <c r="BH644" s="29">
        <f t="shared" si="384"/>
        <v>0</v>
      </c>
      <c r="BI644" s="29">
        <f t="shared" si="384"/>
        <v>83260.477908299217</v>
      </c>
      <c r="BJ644" s="29">
        <f t="shared" si="384"/>
        <v>0</v>
      </c>
    </row>
    <row r="645" spans="1:62">
      <c r="A645" s="25" t="s">
        <v>85</v>
      </c>
      <c r="B645" s="25" t="s">
        <v>101</v>
      </c>
      <c r="C645" s="25" t="s">
        <v>87</v>
      </c>
      <c r="D645" s="25" t="s">
        <v>108</v>
      </c>
      <c r="E645" s="25" t="s">
        <v>44</v>
      </c>
      <c r="F645" s="25" t="s">
        <v>45</v>
      </c>
      <c r="G645" s="25" t="s">
        <v>301</v>
      </c>
      <c r="H645" s="25" t="s">
        <v>60</v>
      </c>
      <c r="I645" s="25" t="s">
        <v>289</v>
      </c>
      <c r="J645" s="102">
        <v>0.47784834680000005</v>
      </c>
      <c r="K645" s="102">
        <v>0.15089759249999998</v>
      </c>
      <c r="L645" s="29">
        <v>12728.14</v>
      </c>
      <c r="M645" s="29">
        <v>29373.11</v>
      </c>
      <c r="N645" s="29">
        <v>103195.08</v>
      </c>
      <c r="O645" s="29">
        <v>-4082.54</v>
      </c>
      <c r="P645" s="29">
        <v>25776.09</v>
      </c>
      <c r="Q645" s="29">
        <v>70837.91</v>
      </c>
      <c r="R645" s="29">
        <v>22787.23</v>
      </c>
      <c r="S645" s="29">
        <v>36480.9</v>
      </c>
      <c r="T645" s="29">
        <v>53470.33</v>
      </c>
      <c r="U645" s="29">
        <v>83527.97</v>
      </c>
      <c r="V645" s="29">
        <v>19110.150000000001</v>
      </c>
      <c r="W645" s="29">
        <v>39534.980000000003</v>
      </c>
      <c r="X645" s="29">
        <f t="shared" ref="X645:X708" si="386">SUM(L645:W645)</f>
        <v>492739.35000000009</v>
      </c>
      <c r="Y645" s="29">
        <f t="shared" si="375"/>
        <v>0</v>
      </c>
      <c r="Z645" s="29">
        <f t="shared" si="383"/>
        <v>0</v>
      </c>
      <c r="AA645" s="29">
        <f t="shared" si="383"/>
        <v>492739.35000000009</v>
      </c>
      <c r="AB645" s="29">
        <f t="shared" si="383"/>
        <v>0</v>
      </c>
      <c r="AC645" s="31">
        <f t="shared" ref="AC645:AC708" si="387">+L645*$J645</f>
        <v>6082.1206568389525</v>
      </c>
      <c r="AD645" s="31">
        <f t="shared" ref="AD645:AD708" si="388">+M645*$J645</f>
        <v>14035.89205387455</v>
      </c>
      <c r="AE645" s="31">
        <f t="shared" ref="AE645:AE708" si="389">+N645*$J645</f>
        <v>49311.598375893751</v>
      </c>
      <c r="AF645" s="31">
        <f t="shared" ref="AF645:AF708" si="390">+O645*$J645</f>
        <v>-1950.8349897448722</v>
      </c>
      <c r="AG645" s="31">
        <f t="shared" ref="AG645:AG708" si="391">+P645*$J645</f>
        <v>12317.061993468013</v>
      </c>
      <c r="AH645" s="31">
        <f t="shared" ref="AH645:AH708" si="392">+Q645*$J645</f>
        <v>33849.77818426719</v>
      </c>
      <c r="AI645" s="31">
        <f t="shared" ref="AI645:AI708" si="393">+R645*$J645</f>
        <v>10888.840183651364</v>
      </c>
      <c r="AJ645" s="31">
        <f t="shared" ref="AJ645:AJ708" si="394">+S645*$J645</f>
        <v>17432.337754776123</v>
      </c>
      <c r="AK645" s="31">
        <f t="shared" ref="AK645:AK708" si="395">+T645*$J645</f>
        <v>25550.708793350448</v>
      </c>
      <c r="AL645" s="31">
        <f t="shared" ref="AL645:AL708" si="396">+U645*$J645</f>
        <v>39913.702376059999</v>
      </c>
      <c r="AM645" s="31">
        <f t="shared" ref="AM645:AM708" si="397">+V645*$J645</f>
        <v>9131.753584600021</v>
      </c>
      <c r="AN645" s="31">
        <f t="shared" ref="AN645:AN708" si="398">+W645*$J645</f>
        <v>18891.724833771066</v>
      </c>
      <c r="AO645" s="31">
        <f t="shared" ref="AO645:AO708" si="399">SUM(AC645:AN645)</f>
        <v>235454.68380080661</v>
      </c>
      <c r="AP645" s="29">
        <f t="shared" si="385"/>
        <v>0</v>
      </c>
      <c r="AQ645" s="29">
        <f t="shared" si="385"/>
        <v>0</v>
      </c>
      <c r="AR645" s="29">
        <f t="shared" si="385"/>
        <v>235454.68380080661</v>
      </c>
      <c r="AS645" s="29">
        <f t="shared" si="376"/>
        <v>0</v>
      </c>
      <c r="AT645" s="31">
        <f t="shared" ref="AT645:AT708" si="400">+L645*$K645</f>
        <v>1920.6456830029497</v>
      </c>
      <c r="AU645" s="31">
        <f t="shared" ref="AU645:AU708" si="401">+M645*$K645</f>
        <v>4432.3315832376747</v>
      </c>
      <c r="AV645" s="31">
        <f t="shared" ref="AV645:AV708" si="402">+N645*$K645</f>
        <v>15571.889129844898</v>
      </c>
      <c r="AW645" s="31">
        <f t="shared" ref="AW645:AW708" si="403">+O645*$K645</f>
        <v>-616.04545728494998</v>
      </c>
      <c r="AX645" s="31">
        <f t="shared" ref="AX645:AX708" si="404">+P645*$K645</f>
        <v>3889.5499250633247</v>
      </c>
      <c r="AY645" s="31">
        <f t="shared" ref="AY645:AY708" si="405">+Q645*$K645</f>
        <v>10689.270076731675</v>
      </c>
      <c r="AZ645" s="31">
        <f t="shared" ref="AZ645:AZ708" si="406">+R645*$K645</f>
        <v>3438.5381467437746</v>
      </c>
      <c r="BA645" s="31">
        <f t="shared" ref="BA645:BA708" si="407">+S645*$K645</f>
        <v>5504.8799822332494</v>
      </c>
      <c r="BB645" s="31">
        <f t="shared" ref="BB645:BB708" si="408">+T645*$K645</f>
        <v>8068.5440671805245</v>
      </c>
      <c r="BC645" s="31">
        <f t="shared" ref="BC645:BC708" si="409">+U645*$K645</f>
        <v>12604.169579412224</v>
      </c>
      <c r="BD645" s="31">
        <f t="shared" ref="BD645:BD708" si="410">+V645*$K645</f>
        <v>2883.6756273138749</v>
      </c>
      <c r="BE645" s="31">
        <f t="shared" ref="BE645:BE708" si="411">+W645*$K645</f>
        <v>5965.7333015356498</v>
      </c>
      <c r="BF645" s="31">
        <f t="shared" ref="BF645:BF708" si="412">SUM(AT645:BE645)</f>
        <v>74353.181645014891</v>
      </c>
      <c r="BG645" s="29">
        <f t="shared" si="384"/>
        <v>0</v>
      </c>
      <c r="BH645" s="29">
        <f t="shared" si="384"/>
        <v>0</v>
      </c>
      <c r="BI645" s="29">
        <f t="shared" si="384"/>
        <v>74353.181645014891</v>
      </c>
      <c r="BJ645" s="29">
        <f t="shared" si="384"/>
        <v>0</v>
      </c>
    </row>
    <row r="646" spans="1:62">
      <c r="A646" s="25" t="s">
        <v>85</v>
      </c>
      <c r="B646" s="25" t="s">
        <v>101</v>
      </c>
      <c r="C646" s="25" t="s">
        <v>87</v>
      </c>
      <c r="D646" s="25" t="s">
        <v>109</v>
      </c>
      <c r="E646" s="25" t="s">
        <v>44</v>
      </c>
      <c r="F646" s="25" t="s">
        <v>45</v>
      </c>
      <c r="G646" s="25" t="s">
        <v>300</v>
      </c>
      <c r="H646" s="25" t="s">
        <v>54</v>
      </c>
      <c r="I646" s="25" t="s">
        <v>289</v>
      </c>
      <c r="J646" s="102">
        <v>0.47784834680000005</v>
      </c>
      <c r="K646" s="102">
        <v>0.15089759249999998</v>
      </c>
      <c r="L646" s="29">
        <v>0.06</v>
      </c>
      <c r="M646" s="29">
        <v>-0.51</v>
      </c>
      <c r="N646" s="29"/>
      <c r="O646" s="29"/>
      <c r="P646" s="29"/>
      <c r="Q646" s="29"/>
      <c r="R646" s="29">
        <v>110310.76</v>
      </c>
      <c r="S646" s="29">
        <v>1125.93</v>
      </c>
      <c r="T646" s="29">
        <v>399.87</v>
      </c>
      <c r="U646" s="29">
        <v>-67.069999999999993</v>
      </c>
      <c r="V646" s="29">
        <v>172.63</v>
      </c>
      <c r="W646" s="29">
        <v>416582.07</v>
      </c>
      <c r="X646" s="29">
        <f t="shared" si="386"/>
        <v>528523.74</v>
      </c>
      <c r="Y646" s="29">
        <f t="shared" ref="Y646:Y709" si="413">SUMIF($I646:$I646,Y$5,X646:X646)</f>
        <v>0</v>
      </c>
      <c r="Z646" s="29">
        <f t="shared" ref="Z646:AB665" si="414">SUMIF($I646,Z$5,$X646)</f>
        <v>0</v>
      </c>
      <c r="AA646" s="29">
        <f t="shared" si="414"/>
        <v>528523.74</v>
      </c>
      <c r="AB646" s="29">
        <f t="shared" si="414"/>
        <v>0</v>
      </c>
      <c r="AC646" s="31">
        <f t="shared" si="387"/>
        <v>2.8670900808000003E-2</v>
      </c>
      <c r="AD646" s="31">
        <f t="shared" si="388"/>
        <v>-0.24370265686800002</v>
      </c>
      <c r="AE646" s="31">
        <f t="shared" si="389"/>
        <v>0</v>
      </c>
      <c r="AF646" s="31">
        <f t="shared" si="390"/>
        <v>0</v>
      </c>
      <c r="AG646" s="31">
        <f t="shared" si="391"/>
        <v>0</v>
      </c>
      <c r="AH646" s="31">
        <f t="shared" si="392"/>
        <v>0</v>
      </c>
      <c r="AI646" s="31">
        <f t="shared" si="393"/>
        <v>52711.814300251572</v>
      </c>
      <c r="AJ646" s="31">
        <f t="shared" si="394"/>
        <v>538.02378911252413</v>
      </c>
      <c r="AK646" s="31">
        <f t="shared" si="395"/>
        <v>191.07721843491603</v>
      </c>
      <c r="AL646" s="31">
        <f t="shared" si="396"/>
        <v>-32.049288619876002</v>
      </c>
      <c r="AM646" s="31">
        <f t="shared" si="397"/>
        <v>82.49096010808401</v>
      </c>
      <c r="AN646" s="31">
        <f t="shared" si="398"/>
        <v>199063.05345602191</v>
      </c>
      <c r="AO646" s="31">
        <f t="shared" si="399"/>
        <v>252554.19540355308</v>
      </c>
      <c r="AP646" s="29">
        <f t="shared" si="385"/>
        <v>0</v>
      </c>
      <c r="AQ646" s="29">
        <f t="shared" si="385"/>
        <v>0</v>
      </c>
      <c r="AR646" s="29">
        <f t="shared" si="385"/>
        <v>252554.19540355308</v>
      </c>
      <c r="AS646" s="29">
        <f t="shared" ref="AS646:AS709" si="415">SUMIF($I646,AS$5,$AO646)</f>
        <v>0</v>
      </c>
      <c r="AT646" s="31">
        <f t="shared" si="400"/>
        <v>9.0538555499999982E-3</v>
      </c>
      <c r="AU646" s="31">
        <f t="shared" si="401"/>
        <v>-7.6957772174999994E-2</v>
      </c>
      <c r="AV646" s="31">
        <f t="shared" si="402"/>
        <v>0</v>
      </c>
      <c r="AW646" s="31">
        <f t="shared" si="403"/>
        <v>0</v>
      </c>
      <c r="AX646" s="31">
        <f t="shared" si="404"/>
        <v>0</v>
      </c>
      <c r="AY646" s="31">
        <f t="shared" si="405"/>
        <v>0</v>
      </c>
      <c r="AZ646" s="31">
        <f t="shared" si="406"/>
        <v>16645.628110845297</v>
      </c>
      <c r="BA646" s="31">
        <f t="shared" si="407"/>
        <v>169.900126323525</v>
      </c>
      <c r="BB646" s="31">
        <f t="shared" si="408"/>
        <v>60.339420312974994</v>
      </c>
      <c r="BC646" s="31">
        <f t="shared" si="409"/>
        <v>-10.120701528974998</v>
      </c>
      <c r="BD646" s="31">
        <f t="shared" si="410"/>
        <v>26.049451393274996</v>
      </c>
      <c r="BE646" s="31">
        <f t="shared" si="411"/>
        <v>62861.231441666467</v>
      </c>
      <c r="BF646" s="31">
        <f t="shared" si="412"/>
        <v>79752.959945095936</v>
      </c>
      <c r="BG646" s="29">
        <f t="shared" si="384"/>
        <v>0</v>
      </c>
      <c r="BH646" s="29">
        <f t="shared" si="384"/>
        <v>0</v>
      </c>
      <c r="BI646" s="29">
        <f t="shared" si="384"/>
        <v>79752.959945095936</v>
      </c>
      <c r="BJ646" s="29">
        <f t="shared" si="384"/>
        <v>0</v>
      </c>
    </row>
    <row r="647" spans="1:62">
      <c r="A647" s="25" t="s">
        <v>85</v>
      </c>
      <c r="B647" s="25" t="s">
        <v>101</v>
      </c>
      <c r="C647" s="25" t="s">
        <v>87</v>
      </c>
      <c r="D647" s="25" t="s">
        <v>110</v>
      </c>
      <c r="E647" s="25" t="s">
        <v>44</v>
      </c>
      <c r="F647" s="25" t="s">
        <v>45</v>
      </c>
      <c r="G647" s="25" t="s">
        <v>90</v>
      </c>
      <c r="H647" s="25" t="s">
        <v>54</v>
      </c>
      <c r="I647" s="25" t="s">
        <v>289</v>
      </c>
      <c r="J647" s="102">
        <v>0.47784834680000005</v>
      </c>
      <c r="K647" s="102">
        <v>0.15089759249999998</v>
      </c>
      <c r="L647" s="29">
        <v>659.65</v>
      </c>
      <c r="M647" s="29">
        <v>433899.48000000004</v>
      </c>
      <c r="N647" s="29">
        <v>-17349.03</v>
      </c>
      <c r="O647" s="29">
        <v>11322.08</v>
      </c>
      <c r="P647" s="29">
        <v>617410.1399999999</v>
      </c>
      <c r="Q647" s="29">
        <v>13827.7</v>
      </c>
      <c r="R647" s="29">
        <v>188.95</v>
      </c>
      <c r="S647" s="29">
        <v>881121.81</v>
      </c>
      <c r="T647" s="29">
        <v>130392.23999999999</v>
      </c>
      <c r="U647" s="29">
        <v>46098.93</v>
      </c>
      <c r="V647" s="29">
        <v>11148.53</v>
      </c>
      <c r="W647" s="29">
        <v>1503626.52</v>
      </c>
      <c r="X647" s="29">
        <f t="shared" si="386"/>
        <v>3632347</v>
      </c>
      <c r="Y647" s="29">
        <f t="shared" si="413"/>
        <v>0</v>
      </c>
      <c r="Z647" s="29">
        <f t="shared" si="414"/>
        <v>0</v>
      </c>
      <c r="AA647" s="29">
        <f t="shared" si="414"/>
        <v>3632347</v>
      </c>
      <c r="AB647" s="29">
        <f t="shared" si="414"/>
        <v>0</v>
      </c>
      <c r="AC647" s="31">
        <f t="shared" si="387"/>
        <v>315.21266196662003</v>
      </c>
      <c r="AD647" s="31">
        <f t="shared" si="388"/>
        <v>207338.14919537969</v>
      </c>
      <c r="AE647" s="31">
        <f t="shared" si="389"/>
        <v>-8290.2053040836036</v>
      </c>
      <c r="AF647" s="31">
        <f t="shared" si="390"/>
        <v>5410.2372103373445</v>
      </c>
      <c r="AG647" s="31">
        <f t="shared" si="391"/>
        <v>295028.41469655652</v>
      </c>
      <c r="AH647" s="31">
        <f t="shared" si="392"/>
        <v>6607.5435850463609</v>
      </c>
      <c r="AI647" s="31">
        <f t="shared" si="393"/>
        <v>90.289445127860006</v>
      </c>
      <c r="AJ647" s="31">
        <f t="shared" si="394"/>
        <v>421042.60023792379</v>
      </c>
      <c r="AK647" s="31">
        <f t="shared" si="395"/>
        <v>62307.716319548832</v>
      </c>
      <c r="AL647" s="31">
        <f t="shared" si="396"/>
        <v>22028.297489748926</v>
      </c>
      <c r="AM647" s="31">
        <f t="shared" si="397"/>
        <v>5327.3066297502046</v>
      </c>
      <c r="AN647" s="31">
        <f t="shared" si="398"/>
        <v>718505.44678663719</v>
      </c>
      <c r="AO647" s="31">
        <f t="shared" si="399"/>
        <v>1735711.0089539397</v>
      </c>
      <c r="AP647" s="29">
        <f t="shared" si="385"/>
        <v>0</v>
      </c>
      <c r="AQ647" s="29">
        <f t="shared" si="385"/>
        <v>0</v>
      </c>
      <c r="AR647" s="29">
        <f t="shared" si="385"/>
        <v>1735711.0089539397</v>
      </c>
      <c r="AS647" s="29">
        <f t="shared" si="415"/>
        <v>0</v>
      </c>
      <c r="AT647" s="31">
        <f t="shared" si="400"/>
        <v>99.539596892624985</v>
      </c>
      <c r="AU647" s="31">
        <f t="shared" si="401"/>
        <v>65474.386919001896</v>
      </c>
      <c r="AV647" s="31">
        <f t="shared" si="402"/>
        <v>-2617.9268592102744</v>
      </c>
      <c r="AW647" s="31">
        <f t="shared" si="403"/>
        <v>1708.4746140923999</v>
      </c>
      <c r="AX647" s="31">
        <f t="shared" si="404"/>
        <v>93165.703711087917</v>
      </c>
      <c r="AY647" s="31">
        <f t="shared" si="405"/>
        <v>2086.5666398122498</v>
      </c>
      <c r="AZ647" s="31">
        <f t="shared" si="406"/>
        <v>28.512100102874996</v>
      </c>
      <c r="BA647" s="31">
        <f t="shared" si="407"/>
        <v>132959.15982824241</v>
      </c>
      <c r="BB647" s="31">
        <f t="shared" si="408"/>
        <v>19675.875096682197</v>
      </c>
      <c r="BC647" s="31">
        <f t="shared" si="409"/>
        <v>6956.2175538260244</v>
      </c>
      <c r="BD647" s="31">
        <f t="shared" si="410"/>
        <v>1682.286336914025</v>
      </c>
      <c r="BE647" s="31">
        <f t="shared" si="411"/>
        <v>226893.62188715307</v>
      </c>
      <c r="BF647" s="31">
        <f t="shared" si="412"/>
        <v>548112.41742459754</v>
      </c>
      <c r="BG647" s="29">
        <f t="shared" si="384"/>
        <v>0</v>
      </c>
      <c r="BH647" s="29">
        <f t="shared" si="384"/>
        <v>0</v>
      </c>
      <c r="BI647" s="29">
        <f t="shared" si="384"/>
        <v>548112.41742459754</v>
      </c>
      <c r="BJ647" s="29">
        <f t="shared" si="384"/>
        <v>0</v>
      </c>
    </row>
    <row r="648" spans="1:62">
      <c r="A648" s="25" t="s">
        <v>85</v>
      </c>
      <c r="B648" s="25" t="s">
        <v>101</v>
      </c>
      <c r="C648" s="25" t="s">
        <v>87</v>
      </c>
      <c r="D648" s="25" t="s">
        <v>110</v>
      </c>
      <c r="E648" s="25" t="s">
        <v>44</v>
      </c>
      <c r="F648" s="25" t="s">
        <v>45</v>
      </c>
      <c r="G648" s="25" t="s">
        <v>301</v>
      </c>
      <c r="H648" s="25" t="s">
        <v>60</v>
      </c>
      <c r="I648" s="25" t="s">
        <v>289</v>
      </c>
      <c r="J648" s="102">
        <v>0.47784834680000005</v>
      </c>
      <c r="K648" s="102">
        <v>0.15089759249999998</v>
      </c>
      <c r="L648" s="29">
        <v>60682.17</v>
      </c>
      <c r="M648" s="29">
        <v>9801.09</v>
      </c>
      <c r="N648" s="29">
        <v>-5761.7899999999991</v>
      </c>
      <c r="O648" s="29">
        <v>51402.559999999998</v>
      </c>
      <c r="P648" s="29">
        <v>12823.84</v>
      </c>
      <c r="Q648" s="29">
        <v>26149.48</v>
      </c>
      <c r="R648" s="29">
        <v>3293.7200000000003</v>
      </c>
      <c r="S648" s="29">
        <v>12611.21</v>
      </c>
      <c r="T648" s="29">
        <v>1940.55</v>
      </c>
      <c r="U648" s="29">
        <v>-18.38</v>
      </c>
      <c r="V648" s="29">
        <v>39167.300000000003</v>
      </c>
      <c r="W648" s="29">
        <v>26841.18</v>
      </c>
      <c r="X648" s="29">
        <f t="shared" si="386"/>
        <v>238932.93</v>
      </c>
      <c r="Y648" s="29">
        <f t="shared" si="413"/>
        <v>0</v>
      </c>
      <c r="Z648" s="29">
        <f t="shared" si="414"/>
        <v>0</v>
      </c>
      <c r="AA648" s="29">
        <f t="shared" si="414"/>
        <v>238932.93</v>
      </c>
      <c r="AB648" s="29">
        <f t="shared" si="414"/>
        <v>0</v>
      </c>
      <c r="AC648" s="31">
        <f t="shared" si="387"/>
        <v>28996.874614736556</v>
      </c>
      <c r="AD648" s="31">
        <f t="shared" si="388"/>
        <v>4683.4346533380121</v>
      </c>
      <c r="AE648" s="31">
        <f t="shared" si="389"/>
        <v>-2753.2618261087719</v>
      </c>
      <c r="AF648" s="31">
        <f t="shared" si="390"/>
        <v>24562.62831728781</v>
      </c>
      <c r="AG648" s="31">
        <f t="shared" si="391"/>
        <v>6127.8507436277123</v>
      </c>
      <c r="AH648" s="31">
        <f t="shared" si="392"/>
        <v>12495.485787679665</v>
      </c>
      <c r="AI648" s="31">
        <f t="shared" si="393"/>
        <v>1573.8986568220962</v>
      </c>
      <c r="AJ648" s="31">
        <f t="shared" si="394"/>
        <v>6026.2458496476283</v>
      </c>
      <c r="AK648" s="31">
        <f t="shared" si="395"/>
        <v>927.28860938274011</v>
      </c>
      <c r="AL648" s="31">
        <f t="shared" si="396"/>
        <v>-8.7828526141839998</v>
      </c>
      <c r="AM648" s="31">
        <f t="shared" si="397"/>
        <v>18716.029553619643</v>
      </c>
      <c r="AN648" s="31">
        <f t="shared" si="398"/>
        <v>12826.013489161225</v>
      </c>
      <c r="AO648" s="31">
        <f t="shared" si="399"/>
        <v>114173.70559658016</v>
      </c>
      <c r="AP648" s="29">
        <f t="shared" si="385"/>
        <v>0</v>
      </c>
      <c r="AQ648" s="29">
        <f t="shared" si="385"/>
        <v>0</v>
      </c>
      <c r="AR648" s="29">
        <f t="shared" si="385"/>
        <v>114173.70559658016</v>
      </c>
      <c r="AS648" s="29">
        <f t="shared" si="415"/>
        <v>0</v>
      </c>
      <c r="AT648" s="31">
        <f t="shared" si="400"/>
        <v>9156.7933606757233</v>
      </c>
      <c r="AU648" s="31">
        <f t="shared" si="401"/>
        <v>1478.9608848758248</v>
      </c>
      <c r="AV648" s="31">
        <f t="shared" si="402"/>
        <v>-869.44023949057475</v>
      </c>
      <c r="AW648" s="31">
        <f t="shared" si="403"/>
        <v>7756.522552336799</v>
      </c>
      <c r="AX648" s="31">
        <f t="shared" si="404"/>
        <v>1935.0865826051997</v>
      </c>
      <c r="AY648" s="31">
        <f t="shared" si="405"/>
        <v>3945.8935771268993</v>
      </c>
      <c r="AZ648" s="31">
        <f t="shared" si="406"/>
        <v>497.01441836909999</v>
      </c>
      <c r="BA648" s="31">
        <f t="shared" si="407"/>
        <v>1903.0012275119248</v>
      </c>
      <c r="BB648" s="31">
        <f t="shared" si="408"/>
        <v>292.82432312587497</v>
      </c>
      <c r="BC648" s="31">
        <f t="shared" si="409"/>
        <v>-2.7734977501499993</v>
      </c>
      <c r="BD648" s="31">
        <f t="shared" si="410"/>
        <v>5910.2512747252495</v>
      </c>
      <c r="BE648" s="31">
        <f t="shared" si="411"/>
        <v>4050.2694418591495</v>
      </c>
      <c r="BF648" s="31">
        <f t="shared" si="412"/>
        <v>36054.403905971019</v>
      </c>
      <c r="BG648" s="29">
        <f t="shared" ref="BG648:BJ667" si="416">SUMIF($I648,BG$5,$BF648)</f>
        <v>0</v>
      </c>
      <c r="BH648" s="29">
        <f t="shared" si="416"/>
        <v>0</v>
      </c>
      <c r="BI648" s="29">
        <f t="shared" si="416"/>
        <v>36054.403905971019</v>
      </c>
      <c r="BJ648" s="29">
        <f t="shared" si="416"/>
        <v>0</v>
      </c>
    </row>
    <row r="649" spans="1:62">
      <c r="A649" s="25" t="s">
        <v>85</v>
      </c>
      <c r="B649" s="25" t="s">
        <v>101</v>
      </c>
      <c r="C649" s="25" t="s">
        <v>87</v>
      </c>
      <c r="D649" s="25" t="s">
        <v>111</v>
      </c>
      <c r="E649" s="25" t="s">
        <v>44</v>
      </c>
      <c r="F649" s="25" t="s">
        <v>45</v>
      </c>
      <c r="G649" s="25" t="s">
        <v>90</v>
      </c>
      <c r="H649" s="25" t="s">
        <v>54</v>
      </c>
      <c r="I649" s="25" t="s">
        <v>289</v>
      </c>
      <c r="J649" s="102">
        <v>0.47784834680000005</v>
      </c>
      <c r="K649" s="102">
        <v>0.15089759249999998</v>
      </c>
      <c r="L649" s="29">
        <v>12730.519999999995</v>
      </c>
      <c r="M649" s="29">
        <v>33938.53</v>
      </c>
      <c r="N649" s="29">
        <v>82804.42</v>
      </c>
      <c r="O649" s="29">
        <v>-25999.15</v>
      </c>
      <c r="P649" s="29">
        <v>152019.98000000001</v>
      </c>
      <c r="Q649" s="29">
        <v>131281.82</v>
      </c>
      <c r="R649" s="29">
        <v>72881.149999999994</v>
      </c>
      <c r="S649" s="29">
        <v>27465.88</v>
      </c>
      <c r="T649" s="29">
        <v>88525.26999999999</v>
      </c>
      <c r="U649" s="29">
        <v>20971.770000000004</v>
      </c>
      <c r="V649" s="29">
        <v>16646.77</v>
      </c>
      <c r="W649" s="29">
        <v>397675.36</v>
      </c>
      <c r="X649" s="29">
        <f t="shared" si="386"/>
        <v>1010942.3200000001</v>
      </c>
      <c r="Y649" s="29">
        <f t="shared" si="413"/>
        <v>0</v>
      </c>
      <c r="Z649" s="29">
        <f t="shared" si="414"/>
        <v>0</v>
      </c>
      <c r="AA649" s="29">
        <f t="shared" si="414"/>
        <v>1010942.3200000001</v>
      </c>
      <c r="AB649" s="29">
        <f t="shared" si="414"/>
        <v>0</v>
      </c>
      <c r="AC649" s="31">
        <f t="shared" si="387"/>
        <v>6083.2579359043339</v>
      </c>
      <c r="AD649" s="31">
        <f t="shared" si="388"/>
        <v>16217.470453322205</v>
      </c>
      <c r="AE649" s="31">
        <f t="shared" si="389"/>
        <v>39567.955204732862</v>
      </c>
      <c r="AF649" s="31">
        <f t="shared" si="390"/>
        <v>-12423.650845705222</v>
      </c>
      <c r="AG649" s="31">
        <f t="shared" si="391"/>
        <v>72642.496123569072</v>
      </c>
      <c r="AH649" s="31">
        <f t="shared" si="392"/>
        <v>62732.800651895188</v>
      </c>
      <c r="AI649" s="31">
        <f t="shared" si="393"/>
        <v>34826.137040382819</v>
      </c>
      <c r="AJ649" s="31">
        <f t="shared" si="394"/>
        <v>13124.525351407186</v>
      </c>
      <c r="AK649" s="31">
        <f t="shared" si="395"/>
        <v>42301.653919523633</v>
      </c>
      <c r="AL649" s="31">
        <f t="shared" si="396"/>
        <v>10021.325623969838</v>
      </c>
      <c r="AM649" s="31">
        <f t="shared" si="397"/>
        <v>7954.6315240598369</v>
      </c>
      <c r="AN649" s="31">
        <f t="shared" si="398"/>
        <v>190028.51333909485</v>
      </c>
      <c r="AO649" s="31">
        <f t="shared" si="399"/>
        <v>483077.11632215662</v>
      </c>
      <c r="AP649" s="29">
        <f t="shared" ref="AP649:AR668" si="417">SUMIF($I649,AP$5,$AO649)</f>
        <v>0</v>
      </c>
      <c r="AQ649" s="29">
        <f t="shared" si="417"/>
        <v>0</v>
      </c>
      <c r="AR649" s="29">
        <f t="shared" si="417"/>
        <v>483077.11632215662</v>
      </c>
      <c r="AS649" s="29">
        <f t="shared" si="415"/>
        <v>0</v>
      </c>
      <c r="AT649" s="31">
        <f t="shared" si="400"/>
        <v>1921.004819273099</v>
      </c>
      <c r="AU649" s="31">
        <f t="shared" si="401"/>
        <v>5121.2424699890244</v>
      </c>
      <c r="AV649" s="31">
        <f t="shared" si="402"/>
        <v>12494.987626358849</v>
      </c>
      <c r="AW649" s="31">
        <f t="shared" si="403"/>
        <v>-3923.2091420463748</v>
      </c>
      <c r="AX649" s="31">
        <f t="shared" si="404"/>
        <v>22939.44899389815</v>
      </c>
      <c r="AY649" s="31">
        <f t="shared" si="405"/>
        <v>19810.110577018349</v>
      </c>
      <c r="AZ649" s="31">
        <f t="shared" si="406"/>
        <v>10997.590073631372</v>
      </c>
      <c r="BA649" s="31">
        <f t="shared" si="407"/>
        <v>4144.5351678938996</v>
      </c>
      <c r="BB649" s="31">
        <f t="shared" si="408"/>
        <v>13358.250118412472</v>
      </c>
      <c r="BC649" s="31">
        <f t="shared" si="409"/>
        <v>3164.5896034637253</v>
      </c>
      <c r="BD649" s="31">
        <f t="shared" si="410"/>
        <v>2511.9575159012247</v>
      </c>
      <c r="BE649" s="31">
        <f t="shared" si="411"/>
        <v>60008.254420570789</v>
      </c>
      <c r="BF649" s="31">
        <f t="shared" si="412"/>
        <v>152548.7622443646</v>
      </c>
      <c r="BG649" s="29">
        <f t="shared" si="416"/>
        <v>0</v>
      </c>
      <c r="BH649" s="29">
        <f t="shared" si="416"/>
        <v>0</v>
      </c>
      <c r="BI649" s="29">
        <f t="shared" si="416"/>
        <v>152548.7622443646</v>
      </c>
      <c r="BJ649" s="29">
        <f t="shared" si="416"/>
        <v>0</v>
      </c>
    </row>
    <row r="650" spans="1:62">
      <c r="A650" s="25" t="s">
        <v>85</v>
      </c>
      <c r="B650" s="25" t="s">
        <v>101</v>
      </c>
      <c r="C650" s="25" t="s">
        <v>87</v>
      </c>
      <c r="D650" s="25" t="s">
        <v>111</v>
      </c>
      <c r="E650" s="25" t="s">
        <v>44</v>
      </c>
      <c r="F650" s="25" t="s">
        <v>45</v>
      </c>
      <c r="G650" s="25" t="s">
        <v>349</v>
      </c>
      <c r="H650" s="25" t="s">
        <v>60</v>
      </c>
      <c r="I650" s="25" t="s">
        <v>289</v>
      </c>
      <c r="J650" s="102">
        <v>0.47784834680000005</v>
      </c>
      <c r="K650" s="102">
        <v>0.15089759249999998</v>
      </c>
      <c r="L650" s="29"/>
      <c r="M650" s="29"/>
      <c r="N650" s="29"/>
      <c r="O650" s="29"/>
      <c r="P650" s="29">
        <v>137477.24</v>
      </c>
      <c r="Q650" s="29"/>
      <c r="R650" s="29"/>
      <c r="S650" s="29"/>
      <c r="T650" s="29"/>
      <c r="U650" s="29"/>
      <c r="V650" s="29"/>
      <c r="W650" s="29"/>
      <c r="X650" s="29">
        <f t="shared" si="386"/>
        <v>137477.24</v>
      </c>
      <c r="Y650" s="29">
        <f t="shared" si="413"/>
        <v>0</v>
      </c>
      <c r="Z650" s="29">
        <f t="shared" si="414"/>
        <v>0</v>
      </c>
      <c r="AA650" s="29">
        <f t="shared" si="414"/>
        <v>137477.24</v>
      </c>
      <c r="AB650" s="29">
        <f t="shared" si="414"/>
        <v>0</v>
      </c>
      <c r="AC650" s="31">
        <f t="shared" si="387"/>
        <v>0</v>
      </c>
      <c r="AD650" s="31">
        <f t="shared" si="388"/>
        <v>0</v>
      </c>
      <c r="AE650" s="31">
        <f t="shared" si="389"/>
        <v>0</v>
      </c>
      <c r="AF650" s="31">
        <f t="shared" si="390"/>
        <v>0</v>
      </c>
      <c r="AG650" s="31">
        <f t="shared" si="391"/>
        <v>65693.27185662683</v>
      </c>
      <c r="AH650" s="31">
        <f t="shared" si="392"/>
        <v>0</v>
      </c>
      <c r="AI650" s="31">
        <f t="shared" si="393"/>
        <v>0</v>
      </c>
      <c r="AJ650" s="31">
        <f t="shared" si="394"/>
        <v>0</v>
      </c>
      <c r="AK650" s="31">
        <f t="shared" si="395"/>
        <v>0</v>
      </c>
      <c r="AL650" s="31">
        <f t="shared" si="396"/>
        <v>0</v>
      </c>
      <c r="AM650" s="31">
        <f t="shared" si="397"/>
        <v>0</v>
      </c>
      <c r="AN650" s="31">
        <f t="shared" si="398"/>
        <v>0</v>
      </c>
      <c r="AO650" s="31">
        <f t="shared" si="399"/>
        <v>65693.27185662683</v>
      </c>
      <c r="AP650" s="29">
        <f t="shared" si="417"/>
        <v>0</v>
      </c>
      <c r="AQ650" s="29">
        <f t="shared" si="417"/>
        <v>0</v>
      </c>
      <c r="AR650" s="29">
        <f t="shared" si="417"/>
        <v>65693.27185662683</v>
      </c>
      <c r="AS650" s="29">
        <f t="shared" si="415"/>
        <v>0</v>
      </c>
      <c r="AT650" s="31">
        <f t="shared" si="400"/>
        <v>0</v>
      </c>
      <c r="AU650" s="31">
        <f t="shared" si="401"/>
        <v>0</v>
      </c>
      <c r="AV650" s="31">
        <f t="shared" si="402"/>
        <v>0</v>
      </c>
      <c r="AW650" s="31">
        <f t="shared" si="403"/>
        <v>0</v>
      </c>
      <c r="AX650" s="31">
        <f t="shared" si="404"/>
        <v>20744.984539544697</v>
      </c>
      <c r="AY650" s="31">
        <f t="shared" si="405"/>
        <v>0</v>
      </c>
      <c r="AZ650" s="31">
        <f t="shared" si="406"/>
        <v>0</v>
      </c>
      <c r="BA650" s="31">
        <f t="shared" si="407"/>
        <v>0</v>
      </c>
      <c r="BB650" s="31">
        <f t="shared" si="408"/>
        <v>0</v>
      </c>
      <c r="BC650" s="31">
        <f t="shared" si="409"/>
        <v>0</v>
      </c>
      <c r="BD650" s="31">
        <f t="shared" si="410"/>
        <v>0</v>
      </c>
      <c r="BE650" s="31">
        <f t="shared" si="411"/>
        <v>0</v>
      </c>
      <c r="BF650" s="31">
        <f t="shared" si="412"/>
        <v>20744.984539544697</v>
      </c>
      <c r="BG650" s="29">
        <f t="shared" si="416"/>
        <v>0</v>
      </c>
      <c r="BH650" s="29">
        <f t="shared" si="416"/>
        <v>0</v>
      </c>
      <c r="BI650" s="29">
        <f t="shared" si="416"/>
        <v>20744.984539544697</v>
      </c>
      <c r="BJ650" s="29">
        <f t="shared" si="416"/>
        <v>0</v>
      </c>
    </row>
    <row r="651" spans="1:62">
      <c r="A651" s="25" t="s">
        <v>85</v>
      </c>
      <c r="B651" s="25" t="s">
        <v>101</v>
      </c>
      <c r="C651" s="25" t="s">
        <v>87</v>
      </c>
      <c r="D651" s="25" t="s">
        <v>111</v>
      </c>
      <c r="E651" s="25" t="s">
        <v>44</v>
      </c>
      <c r="F651" s="25" t="s">
        <v>45</v>
      </c>
      <c r="G651" s="25" t="s">
        <v>348</v>
      </c>
      <c r="H651" s="25" t="s">
        <v>60</v>
      </c>
      <c r="I651" s="25" t="s">
        <v>289</v>
      </c>
      <c r="J651" s="102">
        <v>0.47784834680000005</v>
      </c>
      <c r="K651" s="102">
        <v>0.15089759249999998</v>
      </c>
      <c r="L651" s="29">
        <v>872.16</v>
      </c>
      <c r="M651" s="29">
        <v>7593.3</v>
      </c>
      <c r="N651" s="29">
        <v>68205.210000000006</v>
      </c>
      <c r="O651" s="29">
        <v>236490.94999999998</v>
      </c>
      <c r="P651" s="29">
        <v>571827.11</v>
      </c>
      <c r="Q651" s="29">
        <v>-275211.3</v>
      </c>
      <c r="R651" s="29">
        <v>72470.100000000006</v>
      </c>
      <c r="S651" s="29">
        <v>73697.97</v>
      </c>
      <c r="T651" s="29">
        <v>2963.99</v>
      </c>
      <c r="U651" s="29">
        <v>1266.6199999999999</v>
      </c>
      <c r="V651" s="29"/>
      <c r="W651" s="29">
        <v>356420.92</v>
      </c>
      <c r="X651" s="29">
        <f t="shared" si="386"/>
        <v>1116597.0299999998</v>
      </c>
      <c r="Y651" s="29">
        <f t="shared" si="413"/>
        <v>0</v>
      </c>
      <c r="Z651" s="29">
        <f t="shared" si="414"/>
        <v>0</v>
      </c>
      <c r="AA651" s="29">
        <f t="shared" si="414"/>
        <v>1116597.0299999998</v>
      </c>
      <c r="AB651" s="29">
        <f t="shared" si="414"/>
        <v>0</v>
      </c>
      <c r="AC651" s="31">
        <f t="shared" si="387"/>
        <v>416.76021414508801</v>
      </c>
      <c r="AD651" s="31">
        <f t="shared" si="388"/>
        <v>3628.4458517564403</v>
      </c>
      <c r="AE651" s="31">
        <f t="shared" si="389"/>
        <v>32591.746841646833</v>
      </c>
      <c r="AF651" s="31">
        <f t="shared" si="390"/>
        <v>113006.80949066146</v>
      </c>
      <c r="AG651" s="31">
        <f t="shared" si="391"/>
        <v>273246.63916892174</v>
      </c>
      <c r="AH651" s="31">
        <f t="shared" si="392"/>
        <v>-131509.26472567883</v>
      </c>
      <c r="AI651" s="31">
        <f t="shared" si="393"/>
        <v>34629.717477430684</v>
      </c>
      <c r="AJ651" s="31">
        <f t="shared" si="394"/>
        <v>35216.453127016001</v>
      </c>
      <c r="AK651" s="31">
        <f t="shared" si="395"/>
        <v>1416.337721431732</v>
      </c>
      <c r="AL651" s="31">
        <f t="shared" si="396"/>
        <v>605.25227302381597</v>
      </c>
      <c r="AM651" s="31">
        <f t="shared" si="397"/>
        <v>0</v>
      </c>
      <c r="AN651" s="31">
        <f t="shared" si="398"/>
        <v>170315.14738693507</v>
      </c>
      <c r="AO651" s="31">
        <f t="shared" si="399"/>
        <v>533564.04482729011</v>
      </c>
      <c r="AP651" s="29">
        <f t="shared" si="417"/>
        <v>0</v>
      </c>
      <c r="AQ651" s="29">
        <f t="shared" si="417"/>
        <v>0</v>
      </c>
      <c r="AR651" s="29">
        <f t="shared" si="417"/>
        <v>533564.04482729011</v>
      </c>
      <c r="AS651" s="29">
        <f t="shared" si="415"/>
        <v>0</v>
      </c>
      <c r="AT651" s="31">
        <f t="shared" si="400"/>
        <v>131.60684427479998</v>
      </c>
      <c r="AU651" s="31">
        <f t="shared" si="401"/>
        <v>1145.8106891302498</v>
      </c>
      <c r="AV651" s="31">
        <f t="shared" si="402"/>
        <v>10292.001984956925</v>
      </c>
      <c r="AW651" s="31">
        <f t="shared" si="403"/>
        <v>35685.915003037866</v>
      </c>
      <c r="AX651" s="31">
        <f t="shared" si="404"/>
        <v>86287.334225232669</v>
      </c>
      <c r="AY651" s="31">
        <f t="shared" si="405"/>
        <v>-41528.722598795241</v>
      </c>
      <c r="AZ651" s="31">
        <f t="shared" si="406"/>
        <v>10935.56361823425</v>
      </c>
      <c r="BA651" s="31">
        <f t="shared" si="407"/>
        <v>11120.846245137223</v>
      </c>
      <c r="BB651" s="31">
        <f t="shared" si="408"/>
        <v>447.25895519407493</v>
      </c>
      <c r="BC651" s="31">
        <f t="shared" si="409"/>
        <v>191.12990861234996</v>
      </c>
      <c r="BD651" s="31">
        <f t="shared" si="410"/>
        <v>0</v>
      </c>
      <c r="BE651" s="31">
        <f t="shared" si="411"/>
        <v>53783.058744635091</v>
      </c>
      <c r="BF651" s="31">
        <f t="shared" si="412"/>
        <v>168491.80361965028</v>
      </c>
      <c r="BG651" s="29">
        <f t="shared" si="416"/>
        <v>0</v>
      </c>
      <c r="BH651" s="29">
        <f t="shared" si="416"/>
        <v>0</v>
      </c>
      <c r="BI651" s="29">
        <f t="shared" si="416"/>
        <v>168491.80361965028</v>
      </c>
      <c r="BJ651" s="29">
        <f t="shared" si="416"/>
        <v>0</v>
      </c>
    </row>
    <row r="652" spans="1:62">
      <c r="A652" s="25" t="s">
        <v>85</v>
      </c>
      <c r="B652" s="25" t="s">
        <v>101</v>
      </c>
      <c r="C652" s="25" t="s">
        <v>87</v>
      </c>
      <c r="D652" s="25" t="s">
        <v>111</v>
      </c>
      <c r="E652" s="25" t="s">
        <v>44</v>
      </c>
      <c r="F652" s="25" t="s">
        <v>45</v>
      </c>
      <c r="G652" s="25" t="s">
        <v>301</v>
      </c>
      <c r="H652" s="25" t="s">
        <v>60</v>
      </c>
      <c r="I652" s="25" t="s">
        <v>289</v>
      </c>
      <c r="J652" s="102">
        <v>0.47784834680000005</v>
      </c>
      <c r="K652" s="102">
        <v>0.15089759249999998</v>
      </c>
      <c r="L652" s="29">
        <v>-15092.69</v>
      </c>
      <c r="M652" s="29">
        <v>63333.15</v>
      </c>
      <c r="N652" s="29">
        <v>1586.25</v>
      </c>
      <c r="O652" s="29">
        <v>-129.94</v>
      </c>
      <c r="P652" s="29">
        <v>40.770000000000003</v>
      </c>
      <c r="Q652" s="29">
        <v>115621.22</v>
      </c>
      <c r="R652" s="29">
        <v>-2060.38</v>
      </c>
      <c r="S652" s="29">
        <v>979.55</v>
      </c>
      <c r="T652" s="29">
        <v>25.98</v>
      </c>
      <c r="U652" s="29">
        <v>83442.03</v>
      </c>
      <c r="V652" s="29">
        <v>49645.16</v>
      </c>
      <c r="W652" s="29">
        <v>183826.95</v>
      </c>
      <c r="X652" s="29">
        <f t="shared" si="386"/>
        <v>481218.05</v>
      </c>
      <c r="Y652" s="29">
        <f t="shared" si="413"/>
        <v>0</v>
      </c>
      <c r="Z652" s="29">
        <f t="shared" si="414"/>
        <v>0</v>
      </c>
      <c r="AA652" s="29">
        <f t="shared" si="414"/>
        <v>481218.05</v>
      </c>
      <c r="AB652" s="29">
        <f t="shared" si="414"/>
        <v>0</v>
      </c>
      <c r="AC652" s="31">
        <f t="shared" si="387"/>
        <v>-7212.0169652648929</v>
      </c>
      <c r="AD652" s="31">
        <f t="shared" si="388"/>
        <v>30263.641025136425</v>
      </c>
      <c r="AE652" s="31">
        <f t="shared" si="389"/>
        <v>757.98694011150008</v>
      </c>
      <c r="AF652" s="31">
        <f t="shared" si="390"/>
        <v>-62.091614183192007</v>
      </c>
      <c r="AG652" s="31">
        <f t="shared" si="391"/>
        <v>19.481877099036005</v>
      </c>
      <c r="AH652" s="31">
        <f t="shared" si="392"/>
        <v>55249.408831999099</v>
      </c>
      <c r="AI652" s="31">
        <f t="shared" si="393"/>
        <v>-984.54917677978415</v>
      </c>
      <c r="AJ652" s="31">
        <f t="shared" si="394"/>
        <v>468.07634810794002</v>
      </c>
      <c r="AK652" s="31">
        <f t="shared" si="395"/>
        <v>12.414500049864001</v>
      </c>
      <c r="AL652" s="31">
        <f t="shared" si="396"/>
        <v>39872.636089136009</v>
      </c>
      <c r="AM652" s="31">
        <f t="shared" si="397"/>
        <v>23722.857632621493</v>
      </c>
      <c r="AN652" s="31">
        <f t="shared" si="398"/>
        <v>87841.404154786273</v>
      </c>
      <c r="AO652" s="31">
        <f t="shared" si="399"/>
        <v>229949.24964281975</v>
      </c>
      <c r="AP652" s="29">
        <f t="shared" si="417"/>
        <v>0</v>
      </c>
      <c r="AQ652" s="29">
        <f t="shared" si="417"/>
        <v>0</v>
      </c>
      <c r="AR652" s="29">
        <f t="shared" si="417"/>
        <v>229949.24964281975</v>
      </c>
      <c r="AS652" s="29">
        <f t="shared" si="415"/>
        <v>0</v>
      </c>
      <c r="AT652" s="31">
        <f t="shared" si="400"/>
        <v>-2277.4505853488249</v>
      </c>
      <c r="AU652" s="31">
        <f t="shared" si="401"/>
        <v>9556.8198604413737</v>
      </c>
      <c r="AV652" s="31">
        <f t="shared" si="402"/>
        <v>239.36130610312497</v>
      </c>
      <c r="AW652" s="31">
        <f t="shared" si="403"/>
        <v>-19.607633169449997</v>
      </c>
      <c r="AX652" s="31">
        <f t="shared" si="404"/>
        <v>6.1520948462249994</v>
      </c>
      <c r="AY652" s="31">
        <f t="shared" si="405"/>
        <v>17446.963739912848</v>
      </c>
      <c r="AZ652" s="31">
        <f t="shared" si="406"/>
        <v>-310.90638163514996</v>
      </c>
      <c r="BA652" s="31">
        <f t="shared" si="407"/>
        <v>147.81173673337497</v>
      </c>
      <c r="BB652" s="31">
        <f t="shared" si="408"/>
        <v>3.9203194531499994</v>
      </c>
      <c r="BC652" s="31">
        <f t="shared" si="409"/>
        <v>12591.201440312774</v>
      </c>
      <c r="BD652" s="31">
        <f t="shared" si="410"/>
        <v>7491.3351232772993</v>
      </c>
      <c r="BE652" s="31">
        <f t="shared" si="411"/>
        <v>27739.044191617875</v>
      </c>
      <c r="BF652" s="31">
        <f t="shared" si="412"/>
        <v>72614.645212544623</v>
      </c>
      <c r="BG652" s="29">
        <f t="shared" si="416"/>
        <v>0</v>
      </c>
      <c r="BH652" s="29">
        <f t="shared" si="416"/>
        <v>0</v>
      </c>
      <c r="BI652" s="29">
        <f t="shared" si="416"/>
        <v>72614.645212544623</v>
      </c>
      <c r="BJ652" s="29">
        <f t="shared" si="416"/>
        <v>0</v>
      </c>
    </row>
    <row r="653" spans="1:62">
      <c r="A653" s="25" t="s">
        <v>85</v>
      </c>
      <c r="B653" s="25" t="s">
        <v>101</v>
      </c>
      <c r="C653" s="25" t="s">
        <v>87</v>
      </c>
      <c r="D653" s="25" t="s">
        <v>111</v>
      </c>
      <c r="E653" s="25" t="s">
        <v>42</v>
      </c>
      <c r="F653" s="25" t="s">
        <v>46</v>
      </c>
      <c r="G653" s="25" t="s">
        <v>90</v>
      </c>
      <c r="H653" s="25" t="s">
        <v>54</v>
      </c>
      <c r="I653" s="25" t="s">
        <v>289</v>
      </c>
      <c r="J653" s="102">
        <v>0.68266000000000004</v>
      </c>
      <c r="K653" s="102">
        <v>0</v>
      </c>
      <c r="L653" s="29">
        <v>2817.44</v>
      </c>
      <c r="M653" s="29">
        <v>6977.01</v>
      </c>
      <c r="N653" s="29">
        <v>6818.65</v>
      </c>
      <c r="O653" s="29">
        <v>913.08</v>
      </c>
      <c r="P653" s="29">
        <v>7149.29</v>
      </c>
      <c r="Q653" s="29">
        <v>6625.52</v>
      </c>
      <c r="R653" s="29">
        <v>83.78</v>
      </c>
      <c r="S653" s="29">
        <v>1201.05</v>
      </c>
      <c r="T653" s="29">
        <v>3241.53</v>
      </c>
      <c r="U653" s="29">
        <v>-191.04</v>
      </c>
      <c r="V653" s="29">
        <v>322.88</v>
      </c>
      <c r="W653" s="29">
        <v>2235.9699999999998</v>
      </c>
      <c r="X653" s="29">
        <f t="shared" si="386"/>
        <v>38195.159999999996</v>
      </c>
      <c r="Y653" s="29">
        <f t="shared" si="413"/>
        <v>0</v>
      </c>
      <c r="Z653" s="29">
        <f t="shared" si="414"/>
        <v>0</v>
      </c>
      <c r="AA653" s="29">
        <f t="shared" si="414"/>
        <v>38195.159999999996</v>
      </c>
      <c r="AB653" s="29">
        <f t="shared" si="414"/>
        <v>0</v>
      </c>
      <c r="AC653" s="31">
        <f t="shared" si="387"/>
        <v>1923.3535904000003</v>
      </c>
      <c r="AD653" s="31">
        <f t="shared" si="388"/>
        <v>4762.9256466000006</v>
      </c>
      <c r="AE653" s="31">
        <f t="shared" si="389"/>
        <v>4654.8196090000001</v>
      </c>
      <c r="AF653" s="31">
        <f t="shared" si="390"/>
        <v>623.32319280000002</v>
      </c>
      <c r="AG653" s="31">
        <f t="shared" si="391"/>
        <v>4880.5343114000007</v>
      </c>
      <c r="AH653" s="31">
        <f t="shared" si="392"/>
        <v>4522.9774832000003</v>
      </c>
      <c r="AI653" s="31">
        <f t="shared" si="393"/>
        <v>57.193254800000005</v>
      </c>
      <c r="AJ653" s="31">
        <f t="shared" si="394"/>
        <v>819.90879300000006</v>
      </c>
      <c r="AK653" s="31">
        <f t="shared" si="395"/>
        <v>2212.8628698000002</v>
      </c>
      <c r="AL653" s="31">
        <f t="shared" si="396"/>
        <v>-130.41536640000001</v>
      </c>
      <c r="AM653" s="31">
        <f t="shared" si="397"/>
        <v>220.41726080000001</v>
      </c>
      <c r="AN653" s="31">
        <f t="shared" si="398"/>
        <v>1526.4072802000001</v>
      </c>
      <c r="AO653" s="31">
        <f t="shared" si="399"/>
        <v>26074.307925600002</v>
      </c>
      <c r="AP653" s="29">
        <f t="shared" si="417"/>
        <v>0</v>
      </c>
      <c r="AQ653" s="29">
        <f t="shared" si="417"/>
        <v>0</v>
      </c>
      <c r="AR653" s="29">
        <f t="shared" si="417"/>
        <v>26074.307925600002</v>
      </c>
      <c r="AS653" s="29">
        <f t="shared" si="415"/>
        <v>0</v>
      </c>
      <c r="AT653" s="31">
        <f t="shared" si="400"/>
        <v>0</v>
      </c>
      <c r="AU653" s="31">
        <f t="shared" si="401"/>
        <v>0</v>
      </c>
      <c r="AV653" s="31">
        <f t="shared" si="402"/>
        <v>0</v>
      </c>
      <c r="AW653" s="31">
        <f t="shared" si="403"/>
        <v>0</v>
      </c>
      <c r="AX653" s="31">
        <f t="shared" si="404"/>
        <v>0</v>
      </c>
      <c r="AY653" s="31">
        <f t="shared" si="405"/>
        <v>0</v>
      </c>
      <c r="AZ653" s="31">
        <f t="shared" si="406"/>
        <v>0</v>
      </c>
      <c r="BA653" s="31">
        <f t="shared" si="407"/>
        <v>0</v>
      </c>
      <c r="BB653" s="31">
        <f t="shared" si="408"/>
        <v>0</v>
      </c>
      <c r="BC653" s="31">
        <f t="shared" si="409"/>
        <v>0</v>
      </c>
      <c r="BD653" s="31">
        <f t="shared" si="410"/>
        <v>0</v>
      </c>
      <c r="BE653" s="31">
        <f t="shared" si="411"/>
        <v>0</v>
      </c>
      <c r="BF653" s="31">
        <f t="shared" si="412"/>
        <v>0</v>
      </c>
      <c r="BG653" s="29">
        <f t="shared" si="416"/>
        <v>0</v>
      </c>
      <c r="BH653" s="29">
        <f t="shared" si="416"/>
        <v>0</v>
      </c>
      <c r="BI653" s="29">
        <f t="shared" si="416"/>
        <v>0</v>
      </c>
      <c r="BJ653" s="29">
        <f t="shared" si="416"/>
        <v>0</v>
      </c>
    </row>
    <row r="654" spans="1:62">
      <c r="A654" s="25" t="s">
        <v>85</v>
      </c>
      <c r="B654" s="25" t="s">
        <v>101</v>
      </c>
      <c r="C654" s="25" t="s">
        <v>87</v>
      </c>
      <c r="D654" s="25" t="s">
        <v>111</v>
      </c>
      <c r="E654" s="25" t="s">
        <v>42</v>
      </c>
      <c r="F654" s="25" t="s">
        <v>46</v>
      </c>
      <c r="G654" s="25" t="s">
        <v>348</v>
      </c>
      <c r="H654" s="25" t="s">
        <v>60</v>
      </c>
      <c r="I654" s="25" t="s">
        <v>289</v>
      </c>
      <c r="J654" s="102">
        <v>0.68266000000000004</v>
      </c>
      <c r="K654" s="102">
        <v>0</v>
      </c>
      <c r="L654" s="29">
        <v>2305.1799999999998</v>
      </c>
      <c r="M654" s="29">
        <v>5708.47</v>
      </c>
      <c r="N654" s="29">
        <v>5578.9</v>
      </c>
      <c r="O654" s="29">
        <v>747.05</v>
      </c>
      <c r="P654" s="29">
        <v>5849.42</v>
      </c>
      <c r="Q654" s="29">
        <v>5420.87</v>
      </c>
      <c r="R654" s="29">
        <v>68.55</v>
      </c>
      <c r="S654" s="29">
        <v>982.68</v>
      </c>
      <c r="T654" s="29">
        <v>2652.17</v>
      </c>
      <c r="U654" s="29">
        <v>-156.30000000000001</v>
      </c>
      <c r="V654" s="29">
        <v>264.18</v>
      </c>
      <c r="W654" s="29">
        <v>1829.43</v>
      </c>
      <c r="X654" s="29">
        <f t="shared" si="386"/>
        <v>31250.599999999995</v>
      </c>
      <c r="Y654" s="29">
        <f t="shared" si="413"/>
        <v>0</v>
      </c>
      <c r="Z654" s="29">
        <f t="shared" si="414"/>
        <v>0</v>
      </c>
      <c r="AA654" s="29">
        <f t="shared" si="414"/>
        <v>31250.599999999995</v>
      </c>
      <c r="AB654" s="29">
        <f t="shared" si="414"/>
        <v>0</v>
      </c>
      <c r="AC654" s="31">
        <f t="shared" si="387"/>
        <v>1573.6541788</v>
      </c>
      <c r="AD654" s="31">
        <f t="shared" si="388"/>
        <v>3896.9441302000005</v>
      </c>
      <c r="AE654" s="31">
        <f t="shared" si="389"/>
        <v>3808.4918739999998</v>
      </c>
      <c r="AF654" s="31">
        <f t="shared" si="390"/>
        <v>509.98115300000001</v>
      </c>
      <c r="AG654" s="31">
        <f t="shared" si="391"/>
        <v>3993.1650572000003</v>
      </c>
      <c r="AH654" s="31">
        <f t="shared" si="392"/>
        <v>3700.6111142</v>
      </c>
      <c r="AI654" s="31">
        <f t="shared" si="393"/>
        <v>46.796343</v>
      </c>
      <c r="AJ654" s="31">
        <f t="shared" si="394"/>
        <v>670.83632880000005</v>
      </c>
      <c r="AK654" s="31">
        <f t="shared" si="395"/>
        <v>1810.5303722000001</v>
      </c>
      <c r="AL654" s="31">
        <f t="shared" si="396"/>
        <v>-106.69975800000002</v>
      </c>
      <c r="AM654" s="31">
        <f t="shared" si="397"/>
        <v>180.34511880000002</v>
      </c>
      <c r="AN654" s="31">
        <f t="shared" si="398"/>
        <v>1248.8786838000001</v>
      </c>
      <c r="AO654" s="31">
        <f t="shared" si="399"/>
        <v>21333.534596000005</v>
      </c>
      <c r="AP654" s="29">
        <f t="shared" si="417"/>
        <v>0</v>
      </c>
      <c r="AQ654" s="29">
        <f t="shared" si="417"/>
        <v>0</v>
      </c>
      <c r="AR654" s="29">
        <f t="shared" si="417"/>
        <v>21333.534596000005</v>
      </c>
      <c r="AS654" s="29">
        <f t="shared" si="415"/>
        <v>0</v>
      </c>
      <c r="AT654" s="31">
        <f t="shared" si="400"/>
        <v>0</v>
      </c>
      <c r="AU654" s="31">
        <f t="shared" si="401"/>
        <v>0</v>
      </c>
      <c r="AV654" s="31">
        <f t="shared" si="402"/>
        <v>0</v>
      </c>
      <c r="AW654" s="31">
        <f t="shared" si="403"/>
        <v>0</v>
      </c>
      <c r="AX654" s="31">
        <f t="shared" si="404"/>
        <v>0</v>
      </c>
      <c r="AY654" s="31">
        <f t="shared" si="405"/>
        <v>0</v>
      </c>
      <c r="AZ654" s="31">
        <f t="shared" si="406"/>
        <v>0</v>
      </c>
      <c r="BA654" s="31">
        <f t="shared" si="407"/>
        <v>0</v>
      </c>
      <c r="BB654" s="31">
        <f t="shared" si="408"/>
        <v>0</v>
      </c>
      <c r="BC654" s="31">
        <f t="shared" si="409"/>
        <v>0</v>
      </c>
      <c r="BD654" s="31">
        <f t="shared" si="410"/>
        <v>0</v>
      </c>
      <c r="BE654" s="31">
        <f t="shared" si="411"/>
        <v>0</v>
      </c>
      <c r="BF654" s="31">
        <f t="shared" si="412"/>
        <v>0</v>
      </c>
      <c r="BG654" s="29">
        <f t="shared" si="416"/>
        <v>0</v>
      </c>
      <c r="BH654" s="29">
        <f t="shared" si="416"/>
        <v>0</v>
      </c>
      <c r="BI654" s="29">
        <f t="shared" si="416"/>
        <v>0</v>
      </c>
      <c r="BJ654" s="29">
        <f t="shared" si="416"/>
        <v>0</v>
      </c>
    </row>
    <row r="655" spans="1:62">
      <c r="A655" s="25" t="s">
        <v>85</v>
      </c>
      <c r="B655" s="25" t="s">
        <v>101</v>
      </c>
      <c r="C655" s="25" t="s">
        <v>87</v>
      </c>
      <c r="D655" s="25" t="s">
        <v>112</v>
      </c>
      <c r="E655" s="25" t="s">
        <v>44</v>
      </c>
      <c r="F655" s="25" t="s">
        <v>45</v>
      </c>
      <c r="G655" s="25" t="s">
        <v>90</v>
      </c>
      <c r="H655" s="25" t="s">
        <v>54</v>
      </c>
      <c r="I655" s="25" t="s">
        <v>289</v>
      </c>
      <c r="J655" s="102">
        <v>0.47784834680000005</v>
      </c>
      <c r="K655" s="102">
        <v>0.15089759249999998</v>
      </c>
      <c r="L655" s="29">
        <v>57.53</v>
      </c>
      <c r="M655" s="29">
        <v>496.68</v>
      </c>
      <c r="N655" s="29"/>
      <c r="O655" s="29"/>
      <c r="P655" s="29"/>
      <c r="Q655" s="29"/>
      <c r="R655" s="29"/>
      <c r="S655" s="29"/>
      <c r="T655" s="29"/>
      <c r="U655" s="29">
        <v>33745.25</v>
      </c>
      <c r="V655" s="29">
        <v>9178.4500000000007</v>
      </c>
      <c r="W655" s="29">
        <v>4336.28</v>
      </c>
      <c r="X655" s="29">
        <f t="shared" si="386"/>
        <v>47814.19</v>
      </c>
      <c r="Y655" s="29">
        <f t="shared" si="413"/>
        <v>0</v>
      </c>
      <c r="Z655" s="29">
        <f t="shared" si="414"/>
        <v>0</v>
      </c>
      <c r="AA655" s="29">
        <f t="shared" si="414"/>
        <v>47814.19</v>
      </c>
      <c r="AB655" s="29">
        <f t="shared" si="414"/>
        <v>0</v>
      </c>
      <c r="AC655" s="31">
        <f t="shared" si="387"/>
        <v>27.490615391404003</v>
      </c>
      <c r="AD655" s="31">
        <f t="shared" si="388"/>
        <v>237.33771688862402</v>
      </c>
      <c r="AE655" s="31">
        <f t="shared" si="389"/>
        <v>0</v>
      </c>
      <c r="AF655" s="31">
        <f t="shared" si="390"/>
        <v>0</v>
      </c>
      <c r="AG655" s="31">
        <f t="shared" si="391"/>
        <v>0</v>
      </c>
      <c r="AH655" s="31">
        <f t="shared" si="392"/>
        <v>0</v>
      </c>
      <c r="AI655" s="31">
        <f t="shared" si="393"/>
        <v>0</v>
      </c>
      <c r="AJ655" s="31">
        <f t="shared" si="394"/>
        <v>0</v>
      </c>
      <c r="AK655" s="31">
        <f t="shared" si="395"/>
        <v>0</v>
      </c>
      <c r="AL655" s="31">
        <f t="shared" si="396"/>
        <v>16125.111924852701</v>
      </c>
      <c r="AM655" s="31">
        <f t="shared" si="397"/>
        <v>4385.9071586864611</v>
      </c>
      <c r="AN655" s="31">
        <f t="shared" si="398"/>
        <v>2072.0842292619041</v>
      </c>
      <c r="AO655" s="31">
        <f t="shared" si="399"/>
        <v>22847.931645081095</v>
      </c>
      <c r="AP655" s="29">
        <f t="shared" si="417"/>
        <v>0</v>
      </c>
      <c r="AQ655" s="29">
        <f t="shared" si="417"/>
        <v>0</v>
      </c>
      <c r="AR655" s="29">
        <f t="shared" si="417"/>
        <v>22847.931645081095</v>
      </c>
      <c r="AS655" s="29">
        <f t="shared" si="415"/>
        <v>0</v>
      </c>
      <c r="AT655" s="31">
        <f t="shared" si="400"/>
        <v>8.6811384965249996</v>
      </c>
      <c r="AU655" s="31">
        <f t="shared" si="401"/>
        <v>74.947816242899989</v>
      </c>
      <c r="AV655" s="31">
        <f t="shared" si="402"/>
        <v>0</v>
      </c>
      <c r="AW655" s="31">
        <f t="shared" si="403"/>
        <v>0</v>
      </c>
      <c r="AX655" s="31">
        <f t="shared" si="404"/>
        <v>0</v>
      </c>
      <c r="AY655" s="31">
        <f t="shared" si="405"/>
        <v>0</v>
      </c>
      <c r="AZ655" s="31">
        <f t="shared" si="406"/>
        <v>0</v>
      </c>
      <c r="BA655" s="31">
        <f t="shared" si="407"/>
        <v>0</v>
      </c>
      <c r="BB655" s="31">
        <f t="shared" si="408"/>
        <v>0</v>
      </c>
      <c r="BC655" s="31">
        <f t="shared" si="409"/>
        <v>5092.0769833106242</v>
      </c>
      <c r="BD655" s="31">
        <f t="shared" si="410"/>
        <v>1385.006007881625</v>
      </c>
      <c r="BE655" s="31">
        <f t="shared" si="411"/>
        <v>654.33421240589985</v>
      </c>
      <c r="BF655" s="31">
        <f t="shared" si="412"/>
        <v>7215.0461583375745</v>
      </c>
      <c r="BG655" s="29">
        <f t="shared" si="416"/>
        <v>0</v>
      </c>
      <c r="BH655" s="29">
        <f t="shared" si="416"/>
        <v>0</v>
      </c>
      <c r="BI655" s="29">
        <f t="shared" si="416"/>
        <v>7215.0461583375745</v>
      </c>
      <c r="BJ655" s="29">
        <f t="shared" si="416"/>
        <v>0</v>
      </c>
    </row>
    <row r="656" spans="1:62">
      <c r="A656" s="25" t="s">
        <v>85</v>
      </c>
      <c r="B656" s="25" t="s">
        <v>101</v>
      </c>
      <c r="C656" s="25" t="s">
        <v>87</v>
      </c>
      <c r="D656" s="25" t="s">
        <v>112</v>
      </c>
      <c r="E656" s="25" t="s">
        <v>44</v>
      </c>
      <c r="F656" s="25" t="s">
        <v>45</v>
      </c>
      <c r="G656" s="25" t="s">
        <v>348</v>
      </c>
      <c r="H656" s="25" t="s">
        <v>60</v>
      </c>
      <c r="I656" s="25" t="s">
        <v>289</v>
      </c>
      <c r="J656" s="102">
        <v>0.47784834680000005</v>
      </c>
      <c r="K656" s="102">
        <v>0.15089759249999998</v>
      </c>
      <c r="L656" s="29">
        <v>1628834.9100000001</v>
      </c>
      <c r="M656" s="29">
        <v>-625285.89</v>
      </c>
      <c r="N656" s="29">
        <v>175.6</v>
      </c>
      <c r="O656" s="29"/>
      <c r="P656" s="29">
        <v>579642.26</v>
      </c>
      <c r="Q656" s="29">
        <v>291282.18</v>
      </c>
      <c r="R656" s="29">
        <v>34446.04</v>
      </c>
      <c r="S656" s="29">
        <v>133557.97</v>
      </c>
      <c r="T656" s="29">
        <v>45268.6</v>
      </c>
      <c r="U656" s="29">
        <v>9635.9600000000009</v>
      </c>
      <c r="V656" s="29">
        <v>731808.27999999991</v>
      </c>
      <c r="W656" s="29">
        <v>205470.72999999998</v>
      </c>
      <c r="X656" s="29">
        <f t="shared" si="386"/>
        <v>3034836.64</v>
      </c>
      <c r="Y656" s="29">
        <f t="shared" si="413"/>
        <v>0</v>
      </c>
      <c r="Z656" s="29">
        <f t="shared" si="414"/>
        <v>0</v>
      </c>
      <c r="AA656" s="29">
        <f t="shared" si="414"/>
        <v>3034836.64</v>
      </c>
      <c r="AB656" s="29">
        <f t="shared" si="414"/>
        <v>0</v>
      </c>
      <c r="AC656" s="31">
        <f t="shared" si="387"/>
        <v>778336.06895362691</v>
      </c>
      <c r="AD656" s="31">
        <f t="shared" si="388"/>
        <v>-298791.82881386671</v>
      </c>
      <c r="AE656" s="31">
        <f t="shared" si="389"/>
        <v>83.910169698080011</v>
      </c>
      <c r="AF656" s="31">
        <f t="shared" si="390"/>
        <v>0</v>
      </c>
      <c r="AG656" s="31">
        <f t="shared" si="391"/>
        <v>276981.09567641577</v>
      </c>
      <c r="AH656" s="31">
        <f t="shared" si="392"/>
        <v>139188.70816530002</v>
      </c>
      <c r="AI656" s="31">
        <f t="shared" si="393"/>
        <v>16459.983267806674</v>
      </c>
      <c r="AJ656" s="31">
        <f t="shared" si="394"/>
        <v>63820.455166464002</v>
      </c>
      <c r="AK656" s="31">
        <f t="shared" si="395"/>
        <v>21631.52567195048</v>
      </c>
      <c r="AL656" s="31">
        <f t="shared" si="396"/>
        <v>4604.5275558309286</v>
      </c>
      <c r="AM656" s="31">
        <f t="shared" si="397"/>
        <v>349693.37677255151</v>
      </c>
      <c r="AN656" s="31">
        <f t="shared" si="398"/>
        <v>98183.84864628916</v>
      </c>
      <c r="AO656" s="31">
        <f t="shared" si="399"/>
        <v>1450191.6712320668</v>
      </c>
      <c r="AP656" s="29">
        <f t="shared" si="417"/>
        <v>0</v>
      </c>
      <c r="AQ656" s="29">
        <f t="shared" si="417"/>
        <v>0</v>
      </c>
      <c r="AR656" s="29">
        <f t="shared" si="417"/>
        <v>1450191.6712320668</v>
      </c>
      <c r="AS656" s="29">
        <f t="shared" si="415"/>
        <v>0</v>
      </c>
      <c r="AT656" s="31">
        <f t="shared" si="400"/>
        <v>245787.26649895418</v>
      </c>
      <c r="AU656" s="31">
        <f t="shared" si="401"/>
        <v>-94354.135425219822</v>
      </c>
      <c r="AV656" s="31">
        <f t="shared" si="402"/>
        <v>26.497617242999997</v>
      </c>
      <c r="AW656" s="31">
        <f t="shared" si="403"/>
        <v>0</v>
      </c>
      <c r="AX656" s="31">
        <f t="shared" si="404"/>
        <v>87466.62154525904</v>
      </c>
      <c r="AY656" s="31">
        <f t="shared" si="405"/>
        <v>43953.779700151645</v>
      </c>
      <c r="AZ656" s="31">
        <f t="shared" si="406"/>
        <v>5197.8245071586998</v>
      </c>
      <c r="BA656" s="31">
        <f t="shared" si="407"/>
        <v>20153.576132187223</v>
      </c>
      <c r="BB656" s="31">
        <f t="shared" si="408"/>
        <v>6830.9227558454986</v>
      </c>
      <c r="BC656" s="31">
        <f t="shared" si="409"/>
        <v>1454.0431654263</v>
      </c>
      <c r="BD656" s="31">
        <f t="shared" si="410"/>
        <v>110428.10762356587</v>
      </c>
      <c r="BE656" s="31">
        <f t="shared" si="411"/>
        <v>31005.03848621752</v>
      </c>
      <c r="BF656" s="31">
        <f t="shared" si="412"/>
        <v>457949.54260678915</v>
      </c>
      <c r="BG656" s="29">
        <f t="shared" si="416"/>
        <v>0</v>
      </c>
      <c r="BH656" s="29">
        <f t="shared" si="416"/>
        <v>0</v>
      </c>
      <c r="BI656" s="29">
        <f t="shared" si="416"/>
        <v>457949.54260678915</v>
      </c>
      <c r="BJ656" s="29">
        <f t="shared" si="416"/>
        <v>0</v>
      </c>
    </row>
    <row r="657" spans="1:62">
      <c r="A657" s="25" t="s">
        <v>85</v>
      </c>
      <c r="B657" s="25" t="s">
        <v>101</v>
      </c>
      <c r="C657" s="25" t="s">
        <v>87</v>
      </c>
      <c r="D657" s="25" t="s">
        <v>112</v>
      </c>
      <c r="E657" s="25" t="s">
        <v>44</v>
      </c>
      <c r="F657" s="25" t="s">
        <v>45</v>
      </c>
      <c r="G657" s="25" t="s">
        <v>301</v>
      </c>
      <c r="H657" s="25" t="s">
        <v>60</v>
      </c>
      <c r="I657" s="25" t="s">
        <v>289</v>
      </c>
      <c r="J657" s="102">
        <v>0.47784834680000005</v>
      </c>
      <c r="K657" s="102">
        <v>0.15089759249999998</v>
      </c>
      <c r="L657" s="29">
        <v>65923.199999999997</v>
      </c>
      <c r="M657" s="29">
        <v>731032.14000000013</v>
      </c>
      <c r="N657" s="29">
        <v>25603.21</v>
      </c>
      <c r="O657" s="29">
        <v>1730.1999999999998</v>
      </c>
      <c r="P657" s="29">
        <v>889.06</v>
      </c>
      <c r="Q657" s="29">
        <v>2786.65</v>
      </c>
      <c r="R657" s="29">
        <v>4.1100000000000003</v>
      </c>
      <c r="S657" s="29"/>
      <c r="T657" s="29"/>
      <c r="U657" s="29">
        <v>404942.88</v>
      </c>
      <c r="V657" s="29">
        <v>251170.34999999998</v>
      </c>
      <c r="W657" s="29">
        <v>17734.399999999998</v>
      </c>
      <c r="X657" s="29">
        <f t="shared" si="386"/>
        <v>1501816.2000000002</v>
      </c>
      <c r="Y657" s="29">
        <f t="shared" si="413"/>
        <v>0</v>
      </c>
      <c r="Z657" s="29">
        <f t="shared" si="414"/>
        <v>0</v>
      </c>
      <c r="AA657" s="29">
        <f t="shared" si="414"/>
        <v>1501816.2000000002</v>
      </c>
      <c r="AB657" s="29">
        <f t="shared" si="414"/>
        <v>0</v>
      </c>
      <c r="AC657" s="31">
        <f t="shared" si="387"/>
        <v>31501.292135765761</v>
      </c>
      <c r="AD657" s="31">
        <f t="shared" si="388"/>
        <v>349322.49955666624</v>
      </c>
      <c r="AE657" s="31">
        <f t="shared" si="389"/>
        <v>12234.451571273228</v>
      </c>
      <c r="AF657" s="31">
        <f t="shared" si="390"/>
        <v>826.77320963336001</v>
      </c>
      <c r="AG657" s="31">
        <f t="shared" si="391"/>
        <v>424.83585120600799</v>
      </c>
      <c r="AH657" s="31">
        <f t="shared" si="392"/>
        <v>1331.5960956102201</v>
      </c>
      <c r="AI657" s="31">
        <f t="shared" si="393"/>
        <v>1.9639567053480003</v>
      </c>
      <c r="AJ657" s="31">
        <f t="shared" si="394"/>
        <v>0</v>
      </c>
      <c r="AK657" s="31">
        <f t="shared" si="395"/>
        <v>0</v>
      </c>
      <c r="AL657" s="31">
        <f t="shared" si="396"/>
        <v>193501.28575643079</v>
      </c>
      <c r="AM657" s="31">
        <f t="shared" si="397"/>
        <v>120021.33651267739</v>
      </c>
      <c r="AN657" s="31">
        <f t="shared" si="398"/>
        <v>8474.3537214899206</v>
      </c>
      <c r="AO657" s="31">
        <f t="shared" si="399"/>
        <v>717640.38836745825</v>
      </c>
      <c r="AP657" s="29">
        <f t="shared" si="417"/>
        <v>0</v>
      </c>
      <c r="AQ657" s="29">
        <f t="shared" si="417"/>
        <v>0</v>
      </c>
      <c r="AR657" s="29">
        <f t="shared" si="417"/>
        <v>717640.38836745825</v>
      </c>
      <c r="AS657" s="29">
        <f t="shared" si="415"/>
        <v>0</v>
      </c>
      <c r="AT657" s="31">
        <f t="shared" si="400"/>
        <v>9947.6521698959987</v>
      </c>
      <c r="AU657" s="31">
        <f t="shared" si="401"/>
        <v>110310.98996612296</v>
      </c>
      <c r="AV657" s="31">
        <f t="shared" si="402"/>
        <v>3863.4627492719246</v>
      </c>
      <c r="AW657" s="31">
        <f t="shared" si="403"/>
        <v>261.08301454349993</v>
      </c>
      <c r="AX657" s="31">
        <f t="shared" si="404"/>
        <v>134.15701358804998</v>
      </c>
      <c r="AY657" s="31">
        <f t="shared" si="405"/>
        <v>420.49877614012496</v>
      </c>
      <c r="AZ657" s="31">
        <f t="shared" si="406"/>
        <v>0.62018910517500003</v>
      </c>
      <c r="BA657" s="31">
        <f t="shared" si="407"/>
        <v>0</v>
      </c>
      <c r="BB657" s="31">
        <f t="shared" si="408"/>
        <v>0</v>
      </c>
      <c r="BC657" s="31">
        <f t="shared" si="409"/>
        <v>61104.905692016393</v>
      </c>
      <c r="BD657" s="31">
        <f t="shared" si="410"/>
        <v>37901.001122382368</v>
      </c>
      <c r="BE657" s="31">
        <f t="shared" si="411"/>
        <v>2676.0782644319993</v>
      </c>
      <c r="BF657" s="31">
        <f t="shared" si="412"/>
        <v>226620.44895749851</v>
      </c>
      <c r="BG657" s="29">
        <f t="shared" si="416"/>
        <v>0</v>
      </c>
      <c r="BH657" s="29">
        <f t="shared" si="416"/>
        <v>0</v>
      </c>
      <c r="BI657" s="29">
        <f t="shared" si="416"/>
        <v>226620.44895749851</v>
      </c>
      <c r="BJ657" s="29">
        <f t="shared" si="416"/>
        <v>0</v>
      </c>
    </row>
    <row r="658" spans="1:62">
      <c r="A658" s="25" t="s">
        <v>85</v>
      </c>
      <c r="B658" s="25" t="s">
        <v>101</v>
      </c>
      <c r="C658" s="25" t="s">
        <v>87</v>
      </c>
      <c r="D658" s="25" t="s">
        <v>112</v>
      </c>
      <c r="E658" s="25" t="s">
        <v>42</v>
      </c>
      <c r="F658" s="25" t="s">
        <v>46</v>
      </c>
      <c r="G658" s="25" t="s">
        <v>90</v>
      </c>
      <c r="H658" s="25" t="s">
        <v>54</v>
      </c>
      <c r="I658" s="25" t="s">
        <v>289</v>
      </c>
      <c r="J658" s="102">
        <v>0.68266000000000004</v>
      </c>
      <c r="K658" s="102">
        <v>0</v>
      </c>
      <c r="L658" s="29">
        <v>154.26</v>
      </c>
      <c r="M658" s="29">
        <v>273.99</v>
      </c>
      <c r="N658" s="29">
        <v>1002.78</v>
      </c>
      <c r="O658" s="29">
        <v>-4949.6899999999996</v>
      </c>
      <c r="P658" s="29">
        <v>235.83</v>
      </c>
      <c r="Q658" s="29">
        <v>471.83</v>
      </c>
      <c r="R658" s="29">
        <v>7.91</v>
      </c>
      <c r="S658" s="29">
        <v>433.18</v>
      </c>
      <c r="T658" s="29"/>
      <c r="U658" s="29"/>
      <c r="V658" s="29"/>
      <c r="W658" s="29"/>
      <c r="X658" s="29">
        <f t="shared" si="386"/>
        <v>-2369.9100000000003</v>
      </c>
      <c r="Y658" s="29">
        <f t="shared" si="413"/>
        <v>0</v>
      </c>
      <c r="Z658" s="29">
        <f t="shared" si="414"/>
        <v>0</v>
      </c>
      <c r="AA658" s="29">
        <f t="shared" si="414"/>
        <v>-2369.9100000000003</v>
      </c>
      <c r="AB658" s="29">
        <f t="shared" si="414"/>
        <v>0</v>
      </c>
      <c r="AC658" s="31">
        <f t="shared" si="387"/>
        <v>105.30713160000001</v>
      </c>
      <c r="AD658" s="31">
        <f t="shared" si="388"/>
        <v>187.04201340000003</v>
      </c>
      <c r="AE658" s="31">
        <f t="shared" si="389"/>
        <v>684.55779480000001</v>
      </c>
      <c r="AF658" s="31">
        <f t="shared" si="390"/>
        <v>-3378.9553753999999</v>
      </c>
      <c r="AG658" s="31">
        <f t="shared" si="391"/>
        <v>160.99170780000003</v>
      </c>
      <c r="AH658" s="31">
        <f t="shared" si="392"/>
        <v>322.09946780000001</v>
      </c>
      <c r="AI658" s="31">
        <f t="shared" si="393"/>
        <v>5.3998406000000001</v>
      </c>
      <c r="AJ658" s="31">
        <f t="shared" si="394"/>
        <v>295.71465880000005</v>
      </c>
      <c r="AK658" s="31">
        <f t="shared" si="395"/>
        <v>0</v>
      </c>
      <c r="AL658" s="31">
        <f t="shared" si="396"/>
        <v>0</v>
      </c>
      <c r="AM658" s="31">
        <f t="shared" si="397"/>
        <v>0</v>
      </c>
      <c r="AN658" s="31">
        <f t="shared" si="398"/>
        <v>0</v>
      </c>
      <c r="AO658" s="31">
        <f t="shared" si="399"/>
        <v>-1617.8427605999998</v>
      </c>
      <c r="AP658" s="29">
        <f t="shared" si="417"/>
        <v>0</v>
      </c>
      <c r="AQ658" s="29">
        <f t="shared" si="417"/>
        <v>0</v>
      </c>
      <c r="AR658" s="29">
        <f t="shared" si="417"/>
        <v>-1617.8427605999998</v>
      </c>
      <c r="AS658" s="29">
        <f t="shared" si="415"/>
        <v>0</v>
      </c>
      <c r="AT658" s="31">
        <f t="shared" si="400"/>
        <v>0</v>
      </c>
      <c r="AU658" s="31">
        <f t="shared" si="401"/>
        <v>0</v>
      </c>
      <c r="AV658" s="31">
        <f t="shared" si="402"/>
        <v>0</v>
      </c>
      <c r="AW658" s="31">
        <f t="shared" si="403"/>
        <v>0</v>
      </c>
      <c r="AX658" s="31">
        <f t="shared" si="404"/>
        <v>0</v>
      </c>
      <c r="AY658" s="31">
        <f t="shared" si="405"/>
        <v>0</v>
      </c>
      <c r="AZ658" s="31">
        <f t="shared" si="406"/>
        <v>0</v>
      </c>
      <c r="BA658" s="31">
        <f t="shared" si="407"/>
        <v>0</v>
      </c>
      <c r="BB658" s="31">
        <f t="shared" si="408"/>
        <v>0</v>
      </c>
      <c r="BC658" s="31">
        <f t="shared" si="409"/>
        <v>0</v>
      </c>
      <c r="BD658" s="31">
        <f t="shared" si="410"/>
        <v>0</v>
      </c>
      <c r="BE658" s="31">
        <f t="shared" si="411"/>
        <v>0</v>
      </c>
      <c r="BF658" s="31">
        <f t="shared" si="412"/>
        <v>0</v>
      </c>
      <c r="BG658" s="29">
        <f t="shared" si="416"/>
        <v>0</v>
      </c>
      <c r="BH658" s="29">
        <f t="shared" si="416"/>
        <v>0</v>
      </c>
      <c r="BI658" s="29">
        <f t="shared" si="416"/>
        <v>0</v>
      </c>
      <c r="BJ658" s="29">
        <f t="shared" si="416"/>
        <v>0</v>
      </c>
    </row>
    <row r="659" spans="1:62">
      <c r="A659" s="25" t="s">
        <v>85</v>
      </c>
      <c r="B659" s="25" t="s">
        <v>101</v>
      </c>
      <c r="C659" s="25" t="s">
        <v>87</v>
      </c>
      <c r="D659" s="25" t="s">
        <v>112</v>
      </c>
      <c r="E659" s="25" t="s">
        <v>42</v>
      </c>
      <c r="F659" s="25" t="s">
        <v>46</v>
      </c>
      <c r="G659" s="25" t="s">
        <v>348</v>
      </c>
      <c r="H659" s="25" t="s">
        <v>60</v>
      </c>
      <c r="I659" s="25" t="s">
        <v>289</v>
      </c>
      <c r="J659" s="102">
        <v>0.68266000000000004</v>
      </c>
      <c r="K659" s="102">
        <v>0</v>
      </c>
      <c r="L659" s="29"/>
      <c r="M659" s="29"/>
      <c r="N659" s="29"/>
      <c r="O659" s="29"/>
      <c r="P659" s="29"/>
      <c r="Q659" s="29"/>
      <c r="R659" s="29">
        <v>12269.8</v>
      </c>
      <c r="S659" s="29">
        <v>127870.27</v>
      </c>
      <c r="T659" s="29">
        <v>5354.05</v>
      </c>
      <c r="U659" s="29">
        <v>30960.059999999998</v>
      </c>
      <c r="V659" s="29">
        <v>245392.93000000002</v>
      </c>
      <c r="W659" s="29">
        <v>10092.56</v>
      </c>
      <c r="X659" s="29">
        <f t="shared" si="386"/>
        <v>431939.67</v>
      </c>
      <c r="Y659" s="29">
        <f t="shared" si="413"/>
        <v>0</v>
      </c>
      <c r="Z659" s="29">
        <f t="shared" si="414"/>
        <v>0</v>
      </c>
      <c r="AA659" s="29">
        <f t="shared" si="414"/>
        <v>431939.67</v>
      </c>
      <c r="AB659" s="29">
        <f t="shared" si="414"/>
        <v>0</v>
      </c>
      <c r="AC659" s="31">
        <f t="shared" si="387"/>
        <v>0</v>
      </c>
      <c r="AD659" s="31">
        <f t="shared" si="388"/>
        <v>0</v>
      </c>
      <c r="AE659" s="31">
        <f t="shared" si="389"/>
        <v>0</v>
      </c>
      <c r="AF659" s="31">
        <f t="shared" si="390"/>
        <v>0</v>
      </c>
      <c r="AG659" s="31">
        <f t="shared" si="391"/>
        <v>0</v>
      </c>
      <c r="AH659" s="31">
        <f t="shared" si="392"/>
        <v>0</v>
      </c>
      <c r="AI659" s="31">
        <f t="shared" si="393"/>
        <v>8376.1016679999993</v>
      </c>
      <c r="AJ659" s="31">
        <f t="shared" si="394"/>
        <v>87291.918518200007</v>
      </c>
      <c r="AK659" s="31">
        <f t="shared" si="395"/>
        <v>3654.9957730000006</v>
      </c>
      <c r="AL659" s="31">
        <f t="shared" si="396"/>
        <v>21135.194559600001</v>
      </c>
      <c r="AM659" s="31">
        <f t="shared" si="397"/>
        <v>167519.93759380002</v>
      </c>
      <c r="AN659" s="31">
        <f t="shared" si="398"/>
        <v>6889.7870095999997</v>
      </c>
      <c r="AO659" s="31">
        <f t="shared" si="399"/>
        <v>294867.93512220006</v>
      </c>
      <c r="AP659" s="29">
        <f t="shared" si="417"/>
        <v>0</v>
      </c>
      <c r="AQ659" s="29">
        <f t="shared" si="417"/>
        <v>0</v>
      </c>
      <c r="AR659" s="29">
        <f t="shared" si="417"/>
        <v>294867.93512220006</v>
      </c>
      <c r="AS659" s="29">
        <f t="shared" si="415"/>
        <v>0</v>
      </c>
      <c r="AT659" s="31">
        <f t="shared" si="400"/>
        <v>0</v>
      </c>
      <c r="AU659" s="31">
        <f t="shared" si="401"/>
        <v>0</v>
      </c>
      <c r="AV659" s="31">
        <f t="shared" si="402"/>
        <v>0</v>
      </c>
      <c r="AW659" s="31">
        <f t="shared" si="403"/>
        <v>0</v>
      </c>
      <c r="AX659" s="31">
        <f t="shared" si="404"/>
        <v>0</v>
      </c>
      <c r="AY659" s="31">
        <f t="shared" si="405"/>
        <v>0</v>
      </c>
      <c r="AZ659" s="31">
        <f t="shared" si="406"/>
        <v>0</v>
      </c>
      <c r="BA659" s="31">
        <f t="shared" si="407"/>
        <v>0</v>
      </c>
      <c r="BB659" s="31">
        <f t="shared" si="408"/>
        <v>0</v>
      </c>
      <c r="BC659" s="31">
        <f t="shared" si="409"/>
        <v>0</v>
      </c>
      <c r="BD659" s="31">
        <f t="shared" si="410"/>
        <v>0</v>
      </c>
      <c r="BE659" s="31">
        <f t="shared" si="411"/>
        <v>0</v>
      </c>
      <c r="BF659" s="31">
        <f t="shared" si="412"/>
        <v>0</v>
      </c>
      <c r="BG659" s="29">
        <f t="shared" si="416"/>
        <v>0</v>
      </c>
      <c r="BH659" s="29">
        <f t="shared" si="416"/>
        <v>0</v>
      </c>
      <c r="BI659" s="29">
        <f t="shared" si="416"/>
        <v>0</v>
      </c>
      <c r="BJ659" s="29">
        <f t="shared" si="416"/>
        <v>0</v>
      </c>
    </row>
    <row r="660" spans="1:62">
      <c r="A660" s="25" t="s">
        <v>85</v>
      </c>
      <c r="B660" s="25" t="s">
        <v>101</v>
      </c>
      <c r="C660" s="25" t="s">
        <v>87</v>
      </c>
      <c r="D660" s="25" t="s">
        <v>112</v>
      </c>
      <c r="E660" s="25" t="s">
        <v>42</v>
      </c>
      <c r="F660" s="25" t="s">
        <v>46</v>
      </c>
      <c r="G660" s="25" t="s">
        <v>306</v>
      </c>
      <c r="H660" s="25" t="s">
        <v>60</v>
      </c>
      <c r="I660" s="25" t="s">
        <v>289</v>
      </c>
      <c r="J660" s="102">
        <v>0.68266000000000004</v>
      </c>
      <c r="K660" s="102">
        <v>0</v>
      </c>
      <c r="L660" s="29"/>
      <c r="M660" s="29"/>
      <c r="N660" s="29">
        <v>59528.72</v>
      </c>
      <c r="O660" s="29"/>
      <c r="P660" s="29"/>
      <c r="Q660" s="29"/>
      <c r="R660" s="29"/>
      <c r="S660" s="29"/>
      <c r="T660" s="29"/>
      <c r="U660" s="29"/>
      <c r="V660" s="29"/>
      <c r="W660" s="29"/>
      <c r="X660" s="29">
        <f t="shared" si="386"/>
        <v>59528.72</v>
      </c>
      <c r="Y660" s="29">
        <f t="shared" si="413"/>
        <v>0</v>
      </c>
      <c r="Z660" s="29">
        <f t="shared" si="414"/>
        <v>0</v>
      </c>
      <c r="AA660" s="29">
        <f t="shared" si="414"/>
        <v>59528.72</v>
      </c>
      <c r="AB660" s="29">
        <f t="shared" si="414"/>
        <v>0</v>
      </c>
      <c r="AC660" s="31">
        <f t="shared" si="387"/>
        <v>0</v>
      </c>
      <c r="AD660" s="31">
        <f t="shared" si="388"/>
        <v>0</v>
      </c>
      <c r="AE660" s="31">
        <f t="shared" si="389"/>
        <v>40637.875995200004</v>
      </c>
      <c r="AF660" s="31">
        <f t="shared" si="390"/>
        <v>0</v>
      </c>
      <c r="AG660" s="31">
        <f t="shared" si="391"/>
        <v>0</v>
      </c>
      <c r="AH660" s="31">
        <f t="shared" si="392"/>
        <v>0</v>
      </c>
      <c r="AI660" s="31">
        <f t="shared" si="393"/>
        <v>0</v>
      </c>
      <c r="AJ660" s="31">
        <f t="shared" si="394"/>
        <v>0</v>
      </c>
      <c r="AK660" s="31">
        <f t="shared" si="395"/>
        <v>0</v>
      </c>
      <c r="AL660" s="31">
        <f t="shared" si="396"/>
        <v>0</v>
      </c>
      <c r="AM660" s="31">
        <f t="shared" si="397"/>
        <v>0</v>
      </c>
      <c r="AN660" s="31">
        <f t="shared" si="398"/>
        <v>0</v>
      </c>
      <c r="AO660" s="31">
        <f t="shared" si="399"/>
        <v>40637.875995200004</v>
      </c>
      <c r="AP660" s="29">
        <f t="shared" si="417"/>
        <v>0</v>
      </c>
      <c r="AQ660" s="29">
        <f t="shared" si="417"/>
        <v>0</v>
      </c>
      <c r="AR660" s="29">
        <f t="shared" si="417"/>
        <v>40637.875995200004</v>
      </c>
      <c r="AS660" s="29">
        <f t="shared" si="415"/>
        <v>0</v>
      </c>
      <c r="AT660" s="31">
        <f t="shared" si="400"/>
        <v>0</v>
      </c>
      <c r="AU660" s="31">
        <f t="shared" si="401"/>
        <v>0</v>
      </c>
      <c r="AV660" s="31">
        <f t="shared" si="402"/>
        <v>0</v>
      </c>
      <c r="AW660" s="31">
        <f t="shared" si="403"/>
        <v>0</v>
      </c>
      <c r="AX660" s="31">
        <f t="shared" si="404"/>
        <v>0</v>
      </c>
      <c r="AY660" s="31">
        <f t="shared" si="405"/>
        <v>0</v>
      </c>
      <c r="AZ660" s="31">
        <f t="shared" si="406"/>
        <v>0</v>
      </c>
      <c r="BA660" s="31">
        <f t="shared" si="407"/>
        <v>0</v>
      </c>
      <c r="BB660" s="31">
        <f t="shared" si="408"/>
        <v>0</v>
      </c>
      <c r="BC660" s="31">
        <f t="shared" si="409"/>
        <v>0</v>
      </c>
      <c r="BD660" s="31">
        <f t="shared" si="410"/>
        <v>0</v>
      </c>
      <c r="BE660" s="31">
        <f t="shared" si="411"/>
        <v>0</v>
      </c>
      <c r="BF660" s="31">
        <f t="shared" si="412"/>
        <v>0</v>
      </c>
      <c r="BG660" s="29">
        <f t="shared" si="416"/>
        <v>0</v>
      </c>
      <c r="BH660" s="29">
        <f t="shared" si="416"/>
        <v>0</v>
      </c>
      <c r="BI660" s="29">
        <f t="shared" si="416"/>
        <v>0</v>
      </c>
      <c r="BJ660" s="29">
        <f t="shared" si="416"/>
        <v>0</v>
      </c>
    </row>
    <row r="661" spans="1:62">
      <c r="A661" s="25" t="s">
        <v>85</v>
      </c>
      <c r="B661" s="25" t="s">
        <v>101</v>
      </c>
      <c r="C661" s="25" t="s">
        <v>87</v>
      </c>
      <c r="D661" s="25" t="s">
        <v>112</v>
      </c>
      <c r="E661" s="25" t="s">
        <v>42</v>
      </c>
      <c r="F661" s="25" t="s">
        <v>46</v>
      </c>
      <c r="G661" s="25" t="s">
        <v>301</v>
      </c>
      <c r="H661" s="25" t="s">
        <v>60</v>
      </c>
      <c r="I661" s="25" t="s">
        <v>289</v>
      </c>
      <c r="J661" s="102">
        <v>0.68266000000000004</v>
      </c>
      <c r="K661" s="102">
        <v>0</v>
      </c>
      <c r="L661" s="29">
        <v>50504.399999999994</v>
      </c>
      <c r="M661" s="29">
        <v>2505.19</v>
      </c>
      <c r="N661" s="29">
        <v>6665.81</v>
      </c>
      <c r="O661" s="29">
        <v>-24537.94</v>
      </c>
      <c r="P661" s="29">
        <v>1449.46</v>
      </c>
      <c r="Q661" s="29">
        <v>2300.54</v>
      </c>
      <c r="R661" s="29">
        <v>38.58</v>
      </c>
      <c r="S661" s="29">
        <v>2112.08</v>
      </c>
      <c r="T661" s="29"/>
      <c r="U661" s="29"/>
      <c r="V661" s="29">
        <v>115314.51</v>
      </c>
      <c r="W661" s="29">
        <v>-60581.27</v>
      </c>
      <c r="X661" s="29">
        <f t="shared" si="386"/>
        <v>95771.360000000015</v>
      </c>
      <c r="Y661" s="29">
        <f t="shared" si="413"/>
        <v>0</v>
      </c>
      <c r="Z661" s="29">
        <f t="shared" si="414"/>
        <v>0</v>
      </c>
      <c r="AA661" s="29">
        <f t="shared" si="414"/>
        <v>95771.360000000015</v>
      </c>
      <c r="AB661" s="29">
        <f t="shared" si="414"/>
        <v>0</v>
      </c>
      <c r="AC661" s="31">
        <f t="shared" si="387"/>
        <v>34477.333703999997</v>
      </c>
      <c r="AD661" s="31">
        <f t="shared" si="388"/>
        <v>1710.1930054000002</v>
      </c>
      <c r="AE661" s="31">
        <f t="shared" si="389"/>
        <v>4550.4818546000006</v>
      </c>
      <c r="AF661" s="31">
        <f t="shared" si="390"/>
        <v>-16751.0701204</v>
      </c>
      <c r="AG661" s="31">
        <f t="shared" si="391"/>
        <v>989.48836360000007</v>
      </c>
      <c r="AH661" s="31">
        <f t="shared" si="392"/>
        <v>1570.4866364000002</v>
      </c>
      <c r="AI661" s="31">
        <f t="shared" si="393"/>
        <v>26.3370228</v>
      </c>
      <c r="AJ661" s="31">
        <f t="shared" si="394"/>
        <v>1441.8325328000001</v>
      </c>
      <c r="AK661" s="31">
        <f t="shared" si="395"/>
        <v>0</v>
      </c>
      <c r="AL661" s="31">
        <f t="shared" si="396"/>
        <v>0</v>
      </c>
      <c r="AM661" s="31">
        <f t="shared" si="397"/>
        <v>78720.603396599996</v>
      </c>
      <c r="AN661" s="31">
        <f t="shared" si="398"/>
        <v>-41356.409778200003</v>
      </c>
      <c r="AO661" s="31">
        <f t="shared" si="399"/>
        <v>65379.276617599986</v>
      </c>
      <c r="AP661" s="29">
        <f t="shared" si="417"/>
        <v>0</v>
      </c>
      <c r="AQ661" s="29">
        <f t="shared" si="417"/>
        <v>0</v>
      </c>
      <c r="AR661" s="29">
        <f t="shared" si="417"/>
        <v>65379.276617599986</v>
      </c>
      <c r="AS661" s="29">
        <f t="shared" si="415"/>
        <v>0</v>
      </c>
      <c r="AT661" s="31">
        <f t="shared" si="400"/>
        <v>0</v>
      </c>
      <c r="AU661" s="31">
        <f t="shared" si="401"/>
        <v>0</v>
      </c>
      <c r="AV661" s="31">
        <f t="shared" si="402"/>
        <v>0</v>
      </c>
      <c r="AW661" s="31">
        <f t="shared" si="403"/>
        <v>0</v>
      </c>
      <c r="AX661" s="31">
        <f t="shared" si="404"/>
        <v>0</v>
      </c>
      <c r="AY661" s="31">
        <f t="shared" si="405"/>
        <v>0</v>
      </c>
      <c r="AZ661" s="31">
        <f t="shared" si="406"/>
        <v>0</v>
      </c>
      <c r="BA661" s="31">
        <f t="shared" si="407"/>
        <v>0</v>
      </c>
      <c r="BB661" s="31">
        <f t="shared" si="408"/>
        <v>0</v>
      </c>
      <c r="BC661" s="31">
        <f t="shared" si="409"/>
        <v>0</v>
      </c>
      <c r="BD661" s="31">
        <f t="shared" si="410"/>
        <v>0</v>
      </c>
      <c r="BE661" s="31">
        <f t="shared" si="411"/>
        <v>0</v>
      </c>
      <c r="BF661" s="31">
        <f t="shared" si="412"/>
        <v>0</v>
      </c>
      <c r="BG661" s="29">
        <f t="shared" si="416"/>
        <v>0</v>
      </c>
      <c r="BH661" s="29">
        <f t="shared" si="416"/>
        <v>0</v>
      </c>
      <c r="BI661" s="29">
        <f t="shared" si="416"/>
        <v>0</v>
      </c>
      <c r="BJ661" s="29">
        <f t="shared" si="416"/>
        <v>0</v>
      </c>
    </row>
    <row r="662" spans="1:62">
      <c r="A662" s="25" t="s">
        <v>85</v>
      </c>
      <c r="B662" s="25" t="s">
        <v>101</v>
      </c>
      <c r="C662" s="25" t="s">
        <v>87</v>
      </c>
      <c r="D662" s="25" t="s">
        <v>112</v>
      </c>
      <c r="E662" s="25" t="s">
        <v>42</v>
      </c>
      <c r="F662" s="25" t="s">
        <v>43</v>
      </c>
      <c r="G662" s="25" t="s">
        <v>90</v>
      </c>
      <c r="H662" s="25" t="s">
        <v>54</v>
      </c>
      <c r="I662" s="25" t="s">
        <v>289</v>
      </c>
      <c r="J662" s="102">
        <v>1</v>
      </c>
      <c r="K662" s="102">
        <v>0</v>
      </c>
      <c r="L662" s="29">
        <v>50056.75</v>
      </c>
      <c r="M662" s="29">
        <v>5601.7</v>
      </c>
      <c r="N662" s="29">
        <v>12661.71</v>
      </c>
      <c r="O662" s="29">
        <v>37.799999999999997</v>
      </c>
      <c r="P662" s="29">
        <v>33.840000000000003</v>
      </c>
      <c r="Q662" s="29">
        <v>36.44</v>
      </c>
      <c r="R662" s="29"/>
      <c r="S662" s="29"/>
      <c r="T662" s="29">
        <v>144.28</v>
      </c>
      <c r="U662" s="29"/>
      <c r="V662" s="29">
        <v>374152.94</v>
      </c>
      <c r="W662" s="29">
        <v>4423.7199999999993</v>
      </c>
      <c r="X662" s="29">
        <f t="shared" si="386"/>
        <v>447149.18</v>
      </c>
      <c r="Y662" s="29">
        <f t="shared" si="413"/>
        <v>0</v>
      </c>
      <c r="Z662" s="29">
        <f t="shared" si="414"/>
        <v>0</v>
      </c>
      <c r="AA662" s="29">
        <f t="shared" si="414"/>
        <v>447149.18</v>
      </c>
      <c r="AB662" s="29">
        <f t="shared" si="414"/>
        <v>0</v>
      </c>
      <c r="AC662" s="31">
        <f t="shared" si="387"/>
        <v>50056.75</v>
      </c>
      <c r="AD662" s="31">
        <f t="shared" si="388"/>
        <v>5601.7</v>
      </c>
      <c r="AE662" s="31">
        <f t="shared" si="389"/>
        <v>12661.71</v>
      </c>
      <c r="AF662" s="31">
        <f t="shared" si="390"/>
        <v>37.799999999999997</v>
      </c>
      <c r="AG662" s="31">
        <f t="shared" si="391"/>
        <v>33.840000000000003</v>
      </c>
      <c r="AH662" s="31">
        <f t="shared" si="392"/>
        <v>36.44</v>
      </c>
      <c r="AI662" s="31">
        <f t="shared" si="393"/>
        <v>0</v>
      </c>
      <c r="AJ662" s="31">
        <f t="shared" si="394"/>
        <v>0</v>
      </c>
      <c r="AK662" s="31">
        <f t="shared" si="395"/>
        <v>144.28</v>
      </c>
      <c r="AL662" s="31">
        <f t="shared" si="396"/>
        <v>0</v>
      </c>
      <c r="AM662" s="31">
        <f t="shared" si="397"/>
        <v>374152.94</v>
      </c>
      <c r="AN662" s="31">
        <f t="shared" si="398"/>
        <v>4423.7199999999993</v>
      </c>
      <c r="AO662" s="31">
        <f t="shared" si="399"/>
        <v>447149.18</v>
      </c>
      <c r="AP662" s="29">
        <f t="shared" si="417"/>
        <v>0</v>
      </c>
      <c r="AQ662" s="29">
        <f t="shared" si="417"/>
        <v>0</v>
      </c>
      <c r="AR662" s="29">
        <f t="shared" si="417"/>
        <v>447149.18</v>
      </c>
      <c r="AS662" s="29">
        <f t="shared" si="415"/>
        <v>0</v>
      </c>
      <c r="AT662" s="31">
        <f t="shared" si="400"/>
        <v>0</v>
      </c>
      <c r="AU662" s="31">
        <f t="shared" si="401"/>
        <v>0</v>
      </c>
      <c r="AV662" s="31">
        <f t="shared" si="402"/>
        <v>0</v>
      </c>
      <c r="AW662" s="31">
        <f t="shared" si="403"/>
        <v>0</v>
      </c>
      <c r="AX662" s="31">
        <f t="shared" si="404"/>
        <v>0</v>
      </c>
      <c r="AY662" s="31">
        <f t="shared" si="405"/>
        <v>0</v>
      </c>
      <c r="AZ662" s="31">
        <f t="shared" si="406"/>
        <v>0</v>
      </c>
      <c r="BA662" s="31">
        <f t="shared" si="407"/>
        <v>0</v>
      </c>
      <c r="BB662" s="31">
        <f t="shared" si="408"/>
        <v>0</v>
      </c>
      <c r="BC662" s="31">
        <f t="shared" si="409"/>
        <v>0</v>
      </c>
      <c r="BD662" s="31">
        <f t="shared" si="410"/>
        <v>0</v>
      </c>
      <c r="BE662" s="31">
        <f t="shared" si="411"/>
        <v>0</v>
      </c>
      <c r="BF662" s="31">
        <f t="shared" si="412"/>
        <v>0</v>
      </c>
      <c r="BG662" s="29">
        <f t="shared" si="416"/>
        <v>0</v>
      </c>
      <c r="BH662" s="29">
        <f t="shared" si="416"/>
        <v>0</v>
      </c>
      <c r="BI662" s="29">
        <f t="shared" si="416"/>
        <v>0</v>
      </c>
      <c r="BJ662" s="29">
        <f t="shared" si="416"/>
        <v>0</v>
      </c>
    </row>
    <row r="663" spans="1:62">
      <c r="A663" s="25" t="s">
        <v>85</v>
      </c>
      <c r="B663" s="25" t="s">
        <v>101</v>
      </c>
      <c r="C663" s="25" t="s">
        <v>87</v>
      </c>
      <c r="D663" s="25" t="s">
        <v>112</v>
      </c>
      <c r="E663" s="25" t="s">
        <v>42</v>
      </c>
      <c r="F663" s="25" t="s">
        <v>43</v>
      </c>
      <c r="G663" s="25" t="s">
        <v>301</v>
      </c>
      <c r="H663" s="25" t="s">
        <v>60</v>
      </c>
      <c r="I663" s="25" t="s">
        <v>289</v>
      </c>
      <c r="J663" s="102">
        <v>1</v>
      </c>
      <c r="K663" s="102">
        <v>0</v>
      </c>
      <c r="L663" s="29">
        <v>27494.57</v>
      </c>
      <c r="M663" s="29">
        <v>3076.83</v>
      </c>
      <c r="N663" s="29">
        <v>6954.66</v>
      </c>
      <c r="O663" s="29">
        <v>20.76</v>
      </c>
      <c r="P663" s="29">
        <v>18.59</v>
      </c>
      <c r="Q663" s="29">
        <v>20.010000000000002</v>
      </c>
      <c r="R663" s="29">
        <v>275374.94</v>
      </c>
      <c r="S663" s="29">
        <v>8857.52</v>
      </c>
      <c r="T663" s="29">
        <v>1769.01</v>
      </c>
      <c r="U663" s="29">
        <v>1222.8499999999999</v>
      </c>
      <c r="V663" s="29">
        <v>579130.19999999995</v>
      </c>
      <c r="W663" s="29">
        <v>14844.2</v>
      </c>
      <c r="X663" s="29">
        <f t="shared" si="386"/>
        <v>918784.1399999999</v>
      </c>
      <c r="Y663" s="29">
        <f t="shared" si="413"/>
        <v>0</v>
      </c>
      <c r="Z663" s="29">
        <f t="shared" si="414"/>
        <v>0</v>
      </c>
      <c r="AA663" s="29">
        <f t="shared" si="414"/>
        <v>918784.1399999999</v>
      </c>
      <c r="AB663" s="29">
        <f t="shared" si="414"/>
        <v>0</v>
      </c>
      <c r="AC663" s="31">
        <f t="shared" si="387"/>
        <v>27494.57</v>
      </c>
      <c r="AD663" s="31">
        <f t="shared" si="388"/>
        <v>3076.83</v>
      </c>
      <c r="AE663" s="31">
        <f t="shared" si="389"/>
        <v>6954.66</v>
      </c>
      <c r="AF663" s="31">
        <f t="shared" si="390"/>
        <v>20.76</v>
      </c>
      <c r="AG663" s="31">
        <f t="shared" si="391"/>
        <v>18.59</v>
      </c>
      <c r="AH663" s="31">
        <f t="shared" si="392"/>
        <v>20.010000000000002</v>
      </c>
      <c r="AI663" s="31">
        <f t="shared" si="393"/>
        <v>275374.94</v>
      </c>
      <c r="AJ663" s="31">
        <f t="shared" si="394"/>
        <v>8857.52</v>
      </c>
      <c r="AK663" s="31">
        <f t="shared" si="395"/>
        <v>1769.01</v>
      </c>
      <c r="AL663" s="31">
        <f t="shared" si="396"/>
        <v>1222.8499999999999</v>
      </c>
      <c r="AM663" s="31">
        <f t="shared" si="397"/>
        <v>579130.19999999995</v>
      </c>
      <c r="AN663" s="31">
        <f t="shared" si="398"/>
        <v>14844.2</v>
      </c>
      <c r="AO663" s="31">
        <f t="shared" si="399"/>
        <v>918784.1399999999</v>
      </c>
      <c r="AP663" s="29">
        <f t="shared" si="417"/>
        <v>0</v>
      </c>
      <c r="AQ663" s="29">
        <f t="shared" si="417"/>
        <v>0</v>
      </c>
      <c r="AR663" s="29">
        <f t="shared" si="417"/>
        <v>918784.1399999999</v>
      </c>
      <c r="AS663" s="29">
        <f t="shared" si="415"/>
        <v>0</v>
      </c>
      <c r="AT663" s="31">
        <f t="shared" si="400"/>
        <v>0</v>
      </c>
      <c r="AU663" s="31">
        <f t="shared" si="401"/>
        <v>0</v>
      </c>
      <c r="AV663" s="31">
        <f t="shared" si="402"/>
        <v>0</v>
      </c>
      <c r="AW663" s="31">
        <f t="shared" si="403"/>
        <v>0</v>
      </c>
      <c r="AX663" s="31">
        <f t="shared" si="404"/>
        <v>0</v>
      </c>
      <c r="AY663" s="31">
        <f t="shared" si="405"/>
        <v>0</v>
      </c>
      <c r="AZ663" s="31">
        <f t="shared" si="406"/>
        <v>0</v>
      </c>
      <c r="BA663" s="31">
        <f t="shared" si="407"/>
        <v>0</v>
      </c>
      <c r="BB663" s="31">
        <f t="shared" si="408"/>
        <v>0</v>
      </c>
      <c r="BC663" s="31">
        <f t="shared" si="409"/>
        <v>0</v>
      </c>
      <c r="BD663" s="31">
        <f t="shared" si="410"/>
        <v>0</v>
      </c>
      <c r="BE663" s="31">
        <f t="shared" si="411"/>
        <v>0</v>
      </c>
      <c r="BF663" s="31">
        <f t="shared" si="412"/>
        <v>0</v>
      </c>
      <c r="BG663" s="29">
        <f t="shared" si="416"/>
        <v>0</v>
      </c>
      <c r="BH663" s="29">
        <f t="shared" si="416"/>
        <v>0</v>
      </c>
      <c r="BI663" s="29">
        <f t="shared" si="416"/>
        <v>0</v>
      </c>
      <c r="BJ663" s="29">
        <f t="shared" si="416"/>
        <v>0</v>
      </c>
    </row>
    <row r="664" spans="1:62">
      <c r="A664" s="25" t="s">
        <v>85</v>
      </c>
      <c r="B664" s="25" t="s">
        <v>101</v>
      </c>
      <c r="C664" s="25" t="s">
        <v>87</v>
      </c>
      <c r="D664" s="25" t="s">
        <v>112</v>
      </c>
      <c r="E664" s="25" t="s">
        <v>47</v>
      </c>
      <c r="F664" s="25" t="s">
        <v>45</v>
      </c>
      <c r="G664" s="25" t="s">
        <v>301</v>
      </c>
      <c r="H664" s="25" t="s">
        <v>60</v>
      </c>
      <c r="I664" s="25" t="s">
        <v>289</v>
      </c>
      <c r="J664" s="102">
        <v>0</v>
      </c>
      <c r="K664" s="102">
        <v>0.50190000000000001</v>
      </c>
      <c r="L664" s="29"/>
      <c r="M664" s="29"/>
      <c r="N664" s="29"/>
      <c r="O664" s="29"/>
      <c r="P664" s="29"/>
      <c r="Q664" s="29"/>
      <c r="R664" s="29"/>
      <c r="S664" s="29"/>
      <c r="T664" s="29">
        <v>1079459.3700000001</v>
      </c>
      <c r="U664" s="29">
        <v>18184.09</v>
      </c>
      <c r="V664" s="29">
        <v>2126.94</v>
      </c>
      <c r="W664" s="29">
        <v>4495.78</v>
      </c>
      <c r="X664" s="29">
        <f t="shared" si="386"/>
        <v>1104266.1800000002</v>
      </c>
      <c r="Y664" s="29">
        <f t="shared" si="413"/>
        <v>0</v>
      </c>
      <c r="Z664" s="29">
        <f t="shared" si="414"/>
        <v>0</v>
      </c>
      <c r="AA664" s="29">
        <f t="shared" si="414"/>
        <v>1104266.1800000002</v>
      </c>
      <c r="AB664" s="29">
        <f t="shared" si="414"/>
        <v>0</v>
      </c>
      <c r="AC664" s="31">
        <f t="shared" si="387"/>
        <v>0</v>
      </c>
      <c r="AD664" s="31">
        <f t="shared" si="388"/>
        <v>0</v>
      </c>
      <c r="AE664" s="31">
        <f t="shared" si="389"/>
        <v>0</v>
      </c>
      <c r="AF664" s="31">
        <f t="shared" si="390"/>
        <v>0</v>
      </c>
      <c r="AG664" s="31">
        <f t="shared" si="391"/>
        <v>0</v>
      </c>
      <c r="AH664" s="31">
        <f t="shared" si="392"/>
        <v>0</v>
      </c>
      <c r="AI664" s="31">
        <f t="shared" si="393"/>
        <v>0</v>
      </c>
      <c r="AJ664" s="31">
        <f t="shared" si="394"/>
        <v>0</v>
      </c>
      <c r="AK664" s="31">
        <f t="shared" si="395"/>
        <v>0</v>
      </c>
      <c r="AL664" s="31">
        <f t="shared" si="396"/>
        <v>0</v>
      </c>
      <c r="AM664" s="31">
        <f t="shared" si="397"/>
        <v>0</v>
      </c>
      <c r="AN664" s="31">
        <f t="shared" si="398"/>
        <v>0</v>
      </c>
      <c r="AO664" s="31">
        <f t="shared" si="399"/>
        <v>0</v>
      </c>
      <c r="AP664" s="29">
        <f t="shared" si="417"/>
        <v>0</v>
      </c>
      <c r="AQ664" s="29">
        <f t="shared" si="417"/>
        <v>0</v>
      </c>
      <c r="AR664" s="29">
        <f t="shared" si="417"/>
        <v>0</v>
      </c>
      <c r="AS664" s="29">
        <f t="shared" si="415"/>
        <v>0</v>
      </c>
      <c r="AT664" s="31">
        <f t="shared" si="400"/>
        <v>0</v>
      </c>
      <c r="AU664" s="31">
        <f t="shared" si="401"/>
        <v>0</v>
      </c>
      <c r="AV664" s="31">
        <f t="shared" si="402"/>
        <v>0</v>
      </c>
      <c r="AW664" s="31">
        <f t="shared" si="403"/>
        <v>0</v>
      </c>
      <c r="AX664" s="31">
        <f t="shared" si="404"/>
        <v>0</v>
      </c>
      <c r="AY664" s="31">
        <f t="shared" si="405"/>
        <v>0</v>
      </c>
      <c r="AZ664" s="31">
        <f t="shared" si="406"/>
        <v>0</v>
      </c>
      <c r="BA664" s="31">
        <f t="shared" si="407"/>
        <v>0</v>
      </c>
      <c r="BB664" s="31">
        <f t="shared" si="408"/>
        <v>541780.65780300007</v>
      </c>
      <c r="BC664" s="31">
        <f t="shared" si="409"/>
        <v>9126.594771</v>
      </c>
      <c r="BD664" s="31">
        <f t="shared" si="410"/>
        <v>1067.511186</v>
      </c>
      <c r="BE664" s="31">
        <f t="shared" si="411"/>
        <v>2256.4319820000001</v>
      </c>
      <c r="BF664" s="31">
        <f t="shared" si="412"/>
        <v>554231.19574200001</v>
      </c>
      <c r="BG664" s="29">
        <f t="shared" si="416"/>
        <v>0</v>
      </c>
      <c r="BH664" s="29">
        <f t="shared" si="416"/>
        <v>0</v>
      </c>
      <c r="BI664" s="29">
        <f t="shared" si="416"/>
        <v>554231.19574200001</v>
      </c>
      <c r="BJ664" s="29">
        <f t="shared" si="416"/>
        <v>0</v>
      </c>
    </row>
    <row r="665" spans="1:62">
      <c r="A665" s="25" t="s">
        <v>85</v>
      </c>
      <c r="B665" s="25" t="s">
        <v>101</v>
      </c>
      <c r="C665" s="25" t="s">
        <v>87</v>
      </c>
      <c r="D665" s="25" t="s">
        <v>113</v>
      </c>
      <c r="E665" s="25" t="s">
        <v>44</v>
      </c>
      <c r="F665" s="25" t="s">
        <v>45</v>
      </c>
      <c r="G665" s="25" t="s">
        <v>90</v>
      </c>
      <c r="H665" s="25" t="s">
        <v>54</v>
      </c>
      <c r="I665" s="25" t="s">
        <v>289</v>
      </c>
      <c r="J665" s="102">
        <v>0.47784834680000005</v>
      </c>
      <c r="K665" s="102">
        <v>0.15089759249999998</v>
      </c>
      <c r="L665" s="29">
        <v>21.76</v>
      </c>
      <c r="M665" s="29">
        <v>100.5</v>
      </c>
      <c r="N665" s="29">
        <v>706.95</v>
      </c>
      <c r="O665" s="29">
        <v>10.050000000000001</v>
      </c>
      <c r="P665" s="29">
        <v>39.01</v>
      </c>
      <c r="Q665" s="29"/>
      <c r="R665" s="29"/>
      <c r="S665" s="29"/>
      <c r="T665" s="29"/>
      <c r="U665" s="29"/>
      <c r="V665" s="29">
        <v>858.46</v>
      </c>
      <c r="W665" s="29">
        <v>180.06</v>
      </c>
      <c r="X665" s="29">
        <f t="shared" si="386"/>
        <v>1916.79</v>
      </c>
      <c r="Y665" s="29">
        <f t="shared" si="413"/>
        <v>0</v>
      </c>
      <c r="Z665" s="29">
        <f t="shared" si="414"/>
        <v>0</v>
      </c>
      <c r="AA665" s="29">
        <f t="shared" si="414"/>
        <v>1916.79</v>
      </c>
      <c r="AB665" s="29">
        <f t="shared" si="414"/>
        <v>0</v>
      </c>
      <c r="AC665" s="31">
        <f t="shared" si="387"/>
        <v>10.397980026368002</v>
      </c>
      <c r="AD665" s="31">
        <f t="shared" si="388"/>
        <v>48.023758853400004</v>
      </c>
      <c r="AE665" s="31">
        <f t="shared" si="389"/>
        <v>337.81488877026004</v>
      </c>
      <c r="AF665" s="31">
        <f t="shared" si="390"/>
        <v>4.8023758853400009</v>
      </c>
      <c r="AG665" s="31">
        <f t="shared" si="391"/>
        <v>18.640864008668</v>
      </c>
      <c r="AH665" s="31">
        <f t="shared" si="392"/>
        <v>0</v>
      </c>
      <c r="AI665" s="31">
        <f t="shared" si="393"/>
        <v>0</v>
      </c>
      <c r="AJ665" s="31">
        <f t="shared" si="394"/>
        <v>0</v>
      </c>
      <c r="AK665" s="31">
        <f t="shared" si="395"/>
        <v>0</v>
      </c>
      <c r="AL665" s="31">
        <f t="shared" si="396"/>
        <v>0</v>
      </c>
      <c r="AM665" s="31">
        <f t="shared" si="397"/>
        <v>410.21369179392804</v>
      </c>
      <c r="AN665" s="31">
        <f t="shared" si="398"/>
        <v>86.041373324808006</v>
      </c>
      <c r="AO665" s="31">
        <f t="shared" si="399"/>
        <v>915.93493266277198</v>
      </c>
      <c r="AP665" s="29">
        <f t="shared" si="417"/>
        <v>0</v>
      </c>
      <c r="AQ665" s="29">
        <f t="shared" si="417"/>
        <v>0</v>
      </c>
      <c r="AR665" s="29">
        <f t="shared" si="417"/>
        <v>915.93493266277198</v>
      </c>
      <c r="AS665" s="29">
        <f t="shared" si="415"/>
        <v>0</v>
      </c>
      <c r="AT665" s="31">
        <f t="shared" si="400"/>
        <v>3.2835316128000001</v>
      </c>
      <c r="AU665" s="31">
        <f t="shared" si="401"/>
        <v>15.165208046249997</v>
      </c>
      <c r="AV665" s="31">
        <f t="shared" si="402"/>
        <v>106.677053017875</v>
      </c>
      <c r="AW665" s="31">
        <f t="shared" si="403"/>
        <v>1.5165208046249998</v>
      </c>
      <c r="AX665" s="31">
        <f t="shared" si="404"/>
        <v>5.8865150834249986</v>
      </c>
      <c r="AY665" s="31">
        <f t="shared" si="405"/>
        <v>0</v>
      </c>
      <c r="AZ665" s="31">
        <f t="shared" si="406"/>
        <v>0</v>
      </c>
      <c r="BA665" s="31">
        <f t="shared" si="407"/>
        <v>0</v>
      </c>
      <c r="BB665" s="31">
        <f t="shared" si="408"/>
        <v>0</v>
      </c>
      <c r="BC665" s="31">
        <f t="shared" si="409"/>
        <v>0</v>
      </c>
      <c r="BD665" s="31">
        <f t="shared" si="410"/>
        <v>129.53954725755</v>
      </c>
      <c r="BE665" s="31">
        <f t="shared" si="411"/>
        <v>27.170620505549998</v>
      </c>
      <c r="BF665" s="31">
        <f t="shared" si="412"/>
        <v>289.23899632807502</v>
      </c>
      <c r="BG665" s="29">
        <f t="shared" si="416"/>
        <v>0</v>
      </c>
      <c r="BH665" s="29">
        <f t="shared" si="416"/>
        <v>0</v>
      </c>
      <c r="BI665" s="29">
        <f t="shared" si="416"/>
        <v>289.23899632807502</v>
      </c>
      <c r="BJ665" s="29">
        <f t="shared" si="416"/>
        <v>0</v>
      </c>
    </row>
    <row r="666" spans="1:62">
      <c r="A666" s="25" t="s">
        <v>85</v>
      </c>
      <c r="B666" s="25" t="s">
        <v>101</v>
      </c>
      <c r="C666" s="25" t="s">
        <v>87</v>
      </c>
      <c r="D666" s="25" t="s">
        <v>113</v>
      </c>
      <c r="E666" s="25" t="s">
        <v>44</v>
      </c>
      <c r="F666" s="25" t="s">
        <v>45</v>
      </c>
      <c r="G666" s="25" t="s">
        <v>348</v>
      </c>
      <c r="H666" s="25" t="s">
        <v>60</v>
      </c>
      <c r="I666" s="25" t="s">
        <v>289</v>
      </c>
      <c r="J666" s="102">
        <v>0.47784834680000005</v>
      </c>
      <c r="K666" s="102">
        <v>0.15089759249999998</v>
      </c>
      <c r="L666" s="29"/>
      <c r="M666" s="29"/>
      <c r="N666" s="29"/>
      <c r="O666" s="29"/>
      <c r="P666" s="29"/>
      <c r="Q666" s="29"/>
      <c r="R666" s="29">
        <v>28884.86</v>
      </c>
      <c r="S666" s="29"/>
      <c r="T666" s="29">
        <v>47457.73</v>
      </c>
      <c r="U666" s="29">
        <v>10439.450000000001</v>
      </c>
      <c r="V666" s="29">
        <v>245341.01</v>
      </c>
      <c r="W666" s="29">
        <v>20884.830000000002</v>
      </c>
      <c r="X666" s="29">
        <f t="shared" si="386"/>
        <v>353007.88</v>
      </c>
      <c r="Y666" s="29">
        <f t="shared" si="413"/>
        <v>0</v>
      </c>
      <c r="Z666" s="29">
        <f t="shared" ref="Z666:AB685" si="418">SUMIF($I666,Z$5,$X666)</f>
        <v>0</v>
      </c>
      <c r="AA666" s="29">
        <f t="shared" si="418"/>
        <v>353007.88</v>
      </c>
      <c r="AB666" s="29">
        <f t="shared" si="418"/>
        <v>0</v>
      </c>
      <c r="AC666" s="31">
        <f t="shared" si="387"/>
        <v>0</v>
      </c>
      <c r="AD666" s="31">
        <f t="shared" si="388"/>
        <v>0</v>
      </c>
      <c r="AE666" s="31">
        <f t="shared" si="389"/>
        <v>0</v>
      </c>
      <c r="AF666" s="31">
        <f t="shared" si="390"/>
        <v>0</v>
      </c>
      <c r="AG666" s="31">
        <f t="shared" si="391"/>
        <v>0</v>
      </c>
      <c r="AH666" s="31">
        <f t="shared" si="392"/>
        <v>0</v>
      </c>
      <c r="AI666" s="31">
        <f t="shared" si="393"/>
        <v>13802.58259854945</v>
      </c>
      <c r="AJ666" s="31">
        <f t="shared" si="394"/>
        <v>0</v>
      </c>
      <c r="AK666" s="31">
        <f t="shared" si="395"/>
        <v>22677.597823380769</v>
      </c>
      <c r="AL666" s="31">
        <f t="shared" si="396"/>
        <v>4988.4739240012605</v>
      </c>
      <c r="AM666" s="31">
        <f t="shared" si="397"/>
        <v>117235.79603074229</v>
      </c>
      <c r="AN666" s="31">
        <f t="shared" si="398"/>
        <v>9979.7814886990454</v>
      </c>
      <c r="AO666" s="31">
        <f t="shared" si="399"/>
        <v>168684.23186537283</v>
      </c>
      <c r="AP666" s="29">
        <f t="shared" si="417"/>
        <v>0</v>
      </c>
      <c r="AQ666" s="29">
        <f t="shared" si="417"/>
        <v>0</v>
      </c>
      <c r="AR666" s="29">
        <f t="shared" si="417"/>
        <v>168684.23186537283</v>
      </c>
      <c r="AS666" s="29">
        <f t="shared" si="415"/>
        <v>0</v>
      </c>
      <c r="AT666" s="31">
        <f t="shared" si="400"/>
        <v>0</v>
      </c>
      <c r="AU666" s="31">
        <f t="shared" si="401"/>
        <v>0</v>
      </c>
      <c r="AV666" s="31">
        <f t="shared" si="402"/>
        <v>0</v>
      </c>
      <c r="AW666" s="31">
        <f t="shared" si="403"/>
        <v>0</v>
      </c>
      <c r="AX666" s="31">
        <f t="shared" si="404"/>
        <v>0</v>
      </c>
      <c r="AY666" s="31">
        <f t="shared" si="405"/>
        <v>0</v>
      </c>
      <c r="AZ666" s="31">
        <f t="shared" si="406"/>
        <v>4358.6558336995495</v>
      </c>
      <c r="BA666" s="31">
        <f t="shared" si="407"/>
        <v>0</v>
      </c>
      <c r="BB666" s="31">
        <f t="shared" si="408"/>
        <v>7161.2572025150248</v>
      </c>
      <c r="BC666" s="31">
        <f t="shared" si="409"/>
        <v>1575.2878720241249</v>
      </c>
      <c r="BD666" s="31">
        <f t="shared" si="410"/>
        <v>37021.367750518424</v>
      </c>
      <c r="BE666" s="31">
        <f t="shared" si="411"/>
        <v>3151.4705667717749</v>
      </c>
      <c r="BF666" s="31">
        <f t="shared" si="412"/>
        <v>53268.039225528897</v>
      </c>
      <c r="BG666" s="29">
        <f t="shared" si="416"/>
        <v>0</v>
      </c>
      <c r="BH666" s="29">
        <f t="shared" si="416"/>
        <v>0</v>
      </c>
      <c r="BI666" s="29">
        <f t="shared" si="416"/>
        <v>53268.039225528897</v>
      </c>
      <c r="BJ666" s="29">
        <f t="shared" si="416"/>
        <v>0</v>
      </c>
    </row>
    <row r="667" spans="1:62">
      <c r="A667" s="25" t="s">
        <v>85</v>
      </c>
      <c r="B667" s="25" t="s">
        <v>101</v>
      </c>
      <c r="C667" s="25" t="s">
        <v>87</v>
      </c>
      <c r="D667" s="25" t="s">
        <v>113</v>
      </c>
      <c r="E667" s="25" t="s">
        <v>44</v>
      </c>
      <c r="F667" s="25" t="s">
        <v>45</v>
      </c>
      <c r="G667" s="25" t="s">
        <v>301</v>
      </c>
      <c r="H667" s="25" t="s">
        <v>60</v>
      </c>
      <c r="I667" s="25" t="s">
        <v>289</v>
      </c>
      <c r="J667" s="102">
        <v>0.47784834680000005</v>
      </c>
      <c r="K667" s="102">
        <v>0.15089759249999998</v>
      </c>
      <c r="L667" s="29">
        <v>14741.099999999999</v>
      </c>
      <c r="M667" s="29">
        <v>4451.17</v>
      </c>
      <c r="N667" s="29">
        <v>18201.370000000003</v>
      </c>
      <c r="O667" s="29">
        <v>-164.35999999999999</v>
      </c>
      <c r="P667" s="29">
        <v>936.05</v>
      </c>
      <c r="Q667" s="29"/>
      <c r="R667" s="29"/>
      <c r="S667" s="29"/>
      <c r="T667" s="29"/>
      <c r="U667" s="29">
        <v>685121.94</v>
      </c>
      <c r="V667" s="29">
        <v>75226.570000000007</v>
      </c>
      <c r="W667" s="29">
        <v>118225.72</v>
      </c>
      <c r="X667" s="29">
        <f t="shared" si="386"/>
        <v>916739.55999999982</v>
      </c>
      <c r="Y667" s="29">
        <f t="shared" si="413"/>
        <v>0</v>
      </c>
      <c r="Z667" s="29">
        <f t="shared" si="418"/>
        <v>0</v>
      </c>
      <c r="AA667" s="29">
        <f t="shared" si="418"/>
        <v>916739.55999999982</v>
      </c>
      <c r="AB667" s="29">
        <f t="shared" si="418"/>
        <v>0</v>
      </c>
      <c r="AC667" s="31">
        <f t="shared" si="387"/>
        <v>7044.0102650134804</v>
      </c>
      <c r="AD667" s="31">
        <f t="shared" si="388"/>
        <v>2126.9842258257563</v>
      </c>
      <c r="AE667" s="31">
        <f t="shared" si="389"/>
        <v>8697.4945639951184</v>
      </c>
      <c r="AF667" s="31">
        <f t="shared" si="390"/>
        <v>-78.539154280047995</v>
      </c>
      <c r="AG667" s="31">
        <f t="shared" si="391"/>
        <v>447.28994502214005</v>
      </c>
      <c r="AH667" s="31">
        <f t="shared" si="392"/>
        <v>0</v>
      </c>
      <c r="AI667" s="31">
        <f t="shared" si="393"/>
        <v>0</v>
      </c>
      <c r="AJ667" s="31">
        <f t="shared" si="394"/>
        <v>0</v>
      </c>
      <c r="AK667" s="31">
        <f t="shared" si="395"/>
        <v>0</v>
      </c>
      <c r="AL667" s="31">
        <f t="shared" si="396"/>
        <v>327384.38638540881</v>
      </c>
      <c r="AM667" s="31">
        <f t="shared" si="397"/>
        <v>35946.892109934481</v>
      </c>
      <c r="AN667" s="31">
        <f t="shared" si="398"/>
        <v>56493.964851239703</v>
      </c>
      <c r="AO667" s="31">
        <f t="shared" si="399"/>
        <v>438062.48319215945</v>
      </c>
      <c r="AP667" s="29">
        <f t="shared" si="417"/>
        <v>0</v>
      </c>
      <c r="AQ667" s="29">
        <f t="shared" si="417"/>
        <v>0</v>
      </c>
      <c r="AR667" s="29">
        <f t="shared" si="417"/>
        <v>438062.48319215945</v>
      </c>
      <c r="AS667" s="29">
        <f t="shared" si="415"/>
        <v>0</v>
      </c>
      <c r="AT667" s="31">
        <f t="shared" si="400"/>
        <v>2224.3965008017494</v>
      </c>
      <c r="AU667" s="31">
        <f t="shared" si="401"/>
        <v>671.67083680822498</v>
      </c>
      <c r="AV667" s="31">
        <f t="shared" si="402"/>
        <v>2746.5429132017252</v>
      </c>
      <c r="AW667" s="31">
        <f t="shared" si="403"/>
        <v>-24.801528303299996</v>
      </c>
      <c r="AX667" s="31">
        <f t="shared" si="404"/>
        <v>141.24769145962497</v>
      </c>
      <c r="AY667" s="31">
        <f t="shared" si="405"/>
        <v>0</v>
      </c>
      <c r="AZ667" s="31">
        <f t="shared" si="406"/>
        <v>0</v>
      </c>
      <c r="BA667" s="31">
        <f t="shared" si="407"/>
        <v>0</v>
      </c>
      <c r="BB667" s="31">
        <f t="shared" si="408"/>
        <v>0</v>
      </c>
      <c r="BC667" s="31">
        <f t="shared" si="409"/>
        <v>103383.25131492942</v>
      </c>
      <c r="BD667" s="31">
        <f t="shared" si="410"/>
        <v>11351.508305032725</v>
      </c>
      <c r="BE667" s="31">
        <f t="shared" si="411"/>
        <v>17839.976519579097</v>
      </c>
      <c r="BF667" s="31">
        <f t="shared" si="412"/>
        <v>138333.79255350927</v>
      </c>
      <c r="BG667" s="29">
        <f t="shared" si="416"/>
        <v>0</v>
      </c>
      <c r="BH667" s="29">
        <f t="shared" si="416"/>
        <v>0</v>
      </c>
      <c r="BI667" s="29">
        <f t="shared" si="416"/>
        <v>138333.79255350927</v>
      </c>
      <c r="BJ667" s="29">
        <f t="shared" si="416"/>
        <v>0</v>
      </c>
    </row>
    <row r="668" spans="1:62">
      <c r="A668" s="25" t="s">
        <v>85</v>
      </c>
      <c r="B668" s="25" t="s">
        <v>101</v>
      </c>
      <c r="C668" s="25" t="s">
        <v>87</v>
      </c>
      <c r="D668" s="25" t="s">
        <v>113</v>
      </c>
      <c r="E668" s="25" t="s">
        <v>42</v>
      </c>
      <c r="F668" s="25" t="s">
        <v>46</v>
      </c>
      <c r="G668" s="25" t="s">
        <v>349</v>
      </c>
      <c r="H668" s="25" t="s">
        <v>60</v>
      </c>
      <c r="I668" s="25" t="s">
        <v>289</v>
      </c>
      <c r="J668" s="102">
        <v>0.68266000000000004</v>
      </c>
      <c r="K668" s="102">
        <v>0</v>
      </c>
      <c r="L668" s="29">
        <v>515411.02</v>
      </c>
      <c r="M668" s="29">
        <v>17957.759999999998</v>
      </c>
      <c r="N668" s="29">
        <v>25513.279999999999</v>
      </c>
      <c r="O668" s="29">
        <v>1576.77</v>
      </c>
      <c r="P668" s="29">
        <v>2812.46</v>
      </c>
      <c r="Q668" s="29">
        <v>2224.0500000000002</v>
      </c>
      <c r="R668" s="29">
        <v>208.83</v>
      </c>
      <c r="S668" s="29"/>
      <c r="T668" s="29"/>
      <c r="U668" s="29"/>
      <c r="V668" s="29"/>
      <c r="W668" s="29"/>
      <c r="X668" s="29">
        <f t="shared" si="386"/>
        <v>565704.17000000004</v>
      </c>
      <c r="Y668" s="29">
        <f t="shared" si="413"/>
        <v>0</v>
      </c>
      <c r="Z668" s="29">
        <f t="shared" si="418"/>
        <v>0</v>
      </c>
      <c r="AA668" s="29">
        <f t="shared" si="418"/>
        <v>565704.17000000004</v>
      </c>
      <c r="AB668" s="29">
        <f t="shared" si="418"/>
        <v>0</v>
      </c>
      <c r="AC668" s="31">
        <f t="shared" si="387"/>
        <v>351850.48691320006</v>
      </c>
      <c r="AD668" s="31">
        <f t="shared" si="388"/>
        <v>12259.044441599999</v>
      </c>
      <c r="AE668" s="31">
        <f t="shared" si="389"/>
        <v>17416.895724800001</v>
      </c>
      <c r="AF668" s="31">
        <f t="shared" si="390"/>
        <v>1076.3978082000001</v>
      </c>
      <c r="AG668" s="31">
        <f t="shared" si="391"/>
        <v>1919.9539436000002</v>
      </c>
      <c r="AH668" s="31">
        <f t="shared" si="392"/>
        <v>1518.2699730000002</v>
      </c>
      <c r="AI668" s="31">
        <f t="shared" si="393"/>
        <v>142.55988780000001</v>
      </c>
      <c r="AJ668" s="31">
        <f t="shared" si="394"/>
        <v>0</v>
      </c>
      <c r="AK668" s="31">
        <f t="shared" si="395"/>
        <v>0</v>
      </c>
      <c r="AL668" s="31">
        <f t="shared" si="396"/>
        <v>0</v>
      </c>
      <c r="AM668" s="31">
        <f t="shared" si="397"/>
        <v>0</v>
      </c>
      <c r="AN668" s="31">
        <f t="shared" si="398"/>
        <v>0</v>
      </c>
      <c r="AO668" s="31">
        <f t="shared" si="399"/>
        <v>386183.60869220004</v>
      </c>
      <c r="AP668" s="29">
        <f t="shared" si="417"/>
        <v>0</v>
      </c>
      <c r="AQ668" s="29">
        <f t="shared" si="417"/>
        <v>0</v>
      </c>
      <c r="AR668" s="29">
        <f t="shared" si="417"/>
        <v>386183.60869220004</v>
      </c>
      <c r="AS668" s="29">
        <f t="shared" si="415"/>
        <v>0</v>
      </c>
      <c r="AT668" s="31">
        <f t="shared" si="400"/>
        <v>0</v>
      </c>
      <c r="AU668" s="31">
        <f t="shared" si="401"/>
        <v>0</v>
      </c>
      <c r="AV668" s="31">
        <f t="shared" si="402"/>
        <v>0</v>
      </c>
      <c r="AW668" s="31">
        <f t="shared" si="403"/>
        <v>0</v>
      </c>
      <c r="AX668" s="31">
        <f t="shared" si="404"/>
        <v>0</v>
      </c>
      <c r="AY668" s="31">
        <f t="shared" si="405"/>
        <v>0</v>
      </c>
      <c r="AZ668" s="31">
        <f t="shared" si="406"/>
        <v>0</v>
      </c>
      <c r="BA668" s="31">
        <f t="shared" si="407"/>
        <v>0</v>
      </c>
      <c r="BB668" s="31">
        <f t="shared" si="408"/>
        <v>0</v>
      </c>
      <c r="BC668" s="31">
        <f t="shared" si="409"/>
        <v>0</v>
      </c>
      <c r="BD668" s="31">
        <f t="shared" si="410"/>
        <v>0</v>
      </c>
      <c r="BE668" s="31">
        <f t="shared" si="411"/>
        <v>0</v>
      </c>
      <c r="BF668" s="31">
        <f t="shared" si="412"/>
        <v>0</v>
      </c>
      <c r="BG668" s="29">
        <f t="shared" ref="BG668:BJ687" si="419">SUMIF($I668,BG$5,$BF668)</f>
        <v>0</v>
      </c>
      <c r="BH668" s="29">
        <f t="shared" si="419"/>
        <v>0</v>
      </c>
      <c r="BI668" s="29">
        <f t="shared" si="419"/>
        <v>0</v>
      </c>
      <c r="BJ668" s="29">
        <f t="shared" si="419"/>
        <v>0</v>
      </c>
    </row>
    <row r="669" spans="1:62">
      <c r="A669" s="25" t="s">
        <v>85</v>
      </c>
      <c r="B669" s="25" t="s">
        <v>101</v>
      </c>
      <c r="C669" s="25" t="s">
        <v>87</v>
      </c>
      <c r="D669" s="25" t="s">
        <v>113</v>
      </c>
      <c r="E669" s="25" t="s">
        <v>42</v>
      </c>
      <c r="F669" s="25" t="s">
        <v>46</v>
      </c>
      <c r="G669" s="25" t="s">
        <v>301</v>
      </c>
      <c r="H669" s="25" t="s">
        <v>60</v>
      </c>
      <c r="I669" s="25" t="s">
        <v>289</v>
      </c>
      <c r="J669" s="102">
        <v>0.68266000000000004</v>
      </c>
      <c r="K669" s="102">
        <v>0</v>
      </c>
      <c r="L669" s="29">
        <v>33007.159999999996</v>
      </c>
      <c r="M669" s="29">
        <v>27583.57</v>
      </c>
      <c r="N669" s="29">
        <v>24317.32</v>
      </c>
      <c r="O669" s="29">
        <v>-13397.75</v>
      </c>
      <c r="P669" s="29">
        <v>6540.17</v>
      </c>
      <c r="Q669" s="29">
        <v>11265.65</v>
      </c>
      <c r="R669" s="29">
        <v>1399475.5899999999</v>
      </c>
      <c r="S669" s="29">
        <v>5758.2699999999995</v>
      </c>
      <c r="T669" s="29">
        <v>29432.99</v>
      </c>
      <c r="U669" s="29">
        <v>2296.96</v>
      </c>
      <c r="V669" s="29">
        <v>7978.04</v>
      </c>
      <c r="W669" s="29">
        <v>29179.33</v>
      </c>
      <c r="X669" s="29">
        <f t="shared" si="386"/>
        <v>1563437.2999999998</v>
      </c>
      <c r="Y669" s="29">
        <f t="shared" si="413"/>
        <v>0</v>
      </c>
      <c r="Z669" s="29">
        <f t="shared" si="418"/>
        <v>0</v>
      </c>
      <c r="AA669" s="29">
        <f t="shared" si="418"/>
        <v>1563437.2999999998</v>
      </c>
      <c r="AB669" s="29">
        <f t="shared" si="418"/>
        <v>0</v>
      </c>
      <c r="AC669" s="31">
        <f t="shared" si="387"/>
        <v>22532.667845599997</v>
      </c>
      <c r="AD669" s="31">
        <f t="shared" si="388"/>
        <v>18830.1998962</v>
      </c>
      <c r="AE669" s="31">
        <f t="shared" si="389"/>
        <v>16600.461671200002</v>
      </c>
      <c r="AF669" s="31">
        <f t="shared" si="390"/>
        <v>-9146.1080149999998</v>
      </c>
      <c r="AG669" s="31">
        <f t="shared" si="391"/>
        <v>4464.7124522000004</v>
      </c>
      <c r="AH669" s="31">
        <f t="shared" si="392"/>
        <v>7690.6086290000003</v>
      </c>
      <c r="AI669" s="31">
        <f t="shared" si="393"/>
        <v>955366.00626940001</v>
      </c>
      <c r="AJ669" s="31">
        <f t="shared" si="394"/>
        <v>3930.9405981999998</v>
      </c>
      <c r="AK669" s="31">
        <f t="shared" si="395"/>
        <v>20092.724953400004</v>
      </c>
      <c r="AL669" s="31">
        <f t="shared" si="396"/>
        <v>1568.0427136000001</v>
      </c>
      <c r="AM669" s="31">
        <f t="shared" si="397"/>
        <v>5446.2887864000004</v>
      </c>
      <c r="AN669" s="31">
        <f t="shared" si="398"/>
        <v>19919.561417800003</v>
      </c>
      <c r="AO669" s="31">
        <f t="shared" si="399"/>
        <v>1067296.1072179999</v>
      </c>
      <c r="AP669" s="29">
        <f t="shared" ref="AP669:AR688" si="420">SUMIF($I669,AP$5,$AO669)</f>
        <v>0</v>
      </c>
      <c r="AQ669" s="29">
        <f t="shared" si="420"/>
        <v>0</v>
      </c>
      <c r="AR669" s="29">
        <f t="shared" si="420"/>
        <v>1067296.1072179999</v>
      </c>
      <c r="AS669" s="29">
        <f t="shared" si="415"/>
        <v>0</v>
      </c>
      <c r="AT669" s="31">
        <f t="shared" si="400"/>
        <v>0</v>
      </c>
      <c r="AU669" s="31">
        <f t="shared" si="401"/>
        <v>0</v>
      </c>
      <c r="AV669" s="31">
        <f t="shared" si="402"/>
        <v>0</v>
      </c>
      <c r="AW669" s="31">
        <f t="shared" si="403"/>
        <v>0</v>
      </c>
      <c r="AX669" s="31">
        <f t="shared" si="404"/>
        <v>0</v>
      </c>
      <c r="AY669" s="31">
        <f t="shared" si="405"/>
        <v>0</v>
      </c>
      <c r="AZ669" s="31">
        <f t="shared" si="406"/>
        <v>0</v>
      </c>
      <c r="BA669" s="31">
        <f t="shared" si="407"/>
        <v>0</v>
      </c>
      <c r="BB669" s="31">
        <f t="shared" si="408"/>
        <v>0</v>
      </c>
      <c r="BC669" s="31">
        <f t="shared" si="409"/>
        <v>0</v>
      </c>
      <c r="BD669" s="31">
        <f t="shared" si="410"/>
        <v>0</v>
      </c>
      <c r="BE669" s="31">
        <f t="shared" si="411"/>
        <v>0</v>
      </c>
      <c r="BF669" s="31">
        <f t="shared" si="412"/>
        <v>0</v>
      </c>
      <c r="BG669" s="29">
        <f t="shared" si="419"/>
        <v>0</v>
      </c>
      <c r="BH669" s="29">
        <f t="shared" si="419"/>
        <v>0</v>
      </c>
      <c r="BI669" s="29">
        <f t="shared" si="419"/>
        <v>0</v>
      </c>
      <c r="BJ669" s="29">
        <f t="shared" si="419"/>
        <v>0</v>
      </c>
    </row>
    <row r="670" spans="1:62">
      <c r="A670" s="25" t="s">
        <v>85</v>
      </c>
      <c r="B670" s="25" t="s">
        <v>101</v>
      </c>
      <c r="C670" s="25" t="s">
        <v>87</v>
      </c>
      <c r="D670" s="25" t="s">
        <v>114</v>
      </c>
      <c r="E670" s="25" t="s">
        <v>44</v>
      </c>
      <c r="F670" s="25" t="s">
        <v>45</v>
      </c>
      <c r="G670" s="25" t="s">
        <v>300</v>
      </c>
      <c r="H670" s="25" t="s">
        <v>54</v>
      </c>
      <c r="I670" s="25" t="s">
        <v>289</v>
      </c>
      <c r="J670" s="102">
        <v>0.47784834680000005</v>
      </c>
      <c r="K670" s="102">
        <v>0.15089759249999998</v>
      </c>
      <c r="L670" s="29">
        <v>1813.4</v>
      </c>
      <c r="M670" s="29">
        <v>3878.4799999999996</v>
      </c>
      <c r="N670" s="29">
        <v>11360.63</v>
      </c>
      <c r="O670" s="29">
        <v>6630.9</v>
      </c>
      <c r="P670" s="29">
        <v>18153.129999999997</v>
      </c>
      <c r="Q670" s="29">
        <v>28489.4</v>
      </c>
      <c r="R670" s="29">
        <v>150177.13</v>
      </c>
      <c r="S670" s="29">
        <v>48823.33</v>
      </c>
      <c r="T670" s="29">
        <v>106411.56</v>
      </c>
      <c r="U670" s="29">
        <v>7067.76</v>
      </c>
      <c r="V670" s="29">
        <v>13956.359999999997</v>
      </c>
      <c r="W670" s="29">
        <v>324691.74000000005</v>
      </c>
      <c r="X670" s="29">
        <f t="shared" si="386"/>
        <v>721453.82000000007</v>
      </c>
      <c r="Y670" s="29">
        <f t="shared" si="413"/>
        <v>0</v>
      </c>
      <c r="Z670" s="29">
        <f t="shared" si="418"/>
        <v>0</v>
      </c>
      <c r="AA670" s="29">
        <f t="shared" si="418"/>
        <v>721453.82000000007</v>
      </c>
      <c r="AB670" s="29">
        <f t="shared" si="418"/>
        <v>0</v>
      </c>
      <c r="AC670" s="31">
        <f t="shared" si="387"/>
        <v>866.5301920871201</v>
      </c>
      <c r="AD670" s="31">
        <f t="shared" si="388"/>
        <v>1853.325256096864</v>
      </c>
      <c r="AE670" s="31">
        <f t="shared" si="389"/>
        <v>5428.6582641064842</v>
      </c>
      <c r="AF670" s="31">
        <f t="shared" si="390"/>
        <v>3168.5646027961202</v>
      </c>
      <c r="AG670" s="31">
        <f t="shared" si="391"/>
        <v>8674.4431597454841</v>
      </c>
      <c r="AH670" s="31">
        <f t="shared" si="392"/>
        <v>13613.612691323922</v>
      </c>
      <c r="AI670" s="31">
        <f t="shared" si="393"/>
        <v>71761.893297668692</v>
      </c>
      <c r="AJ670" s="31">
        <f t="shared" si="394"/>
        <v>23330.147525770848</v>
      </c>
      <c r="AK670" s="31">
        <f t="shared" si="395"/>
        <v>50848.588026409008</v>
      </c>
      <c r="AL670" s="31">
        <f t="shared" si="396"/>
        <v>3377.3174315791684</v>
      </c>
      <c r="AM670" s="31">
        <f t="shared" si="397"/>
        <v>6669.0235533456471</v>
      </c>
      <c r="AN670" s="31">
        <f t="shared" si="398"/>
        <v>155153.41117861547</v>
      </c>
      <c r="AO670" s="31">
        <f t="shared" si="399"/>
        <v>344745.5151795448</v>
      </c>
      <c r="AP670" s="29">
        <f t="shared" si="420"/>
        <v>0</v>
      </c>
      <c r="AQ670" s="29">
        <f t="shared" si="420"/>
        <v>0</v>
      </c>
      <c r="AR670" s="29">
        <f t="shared" si="420"/>
        <v>344745.5151795448</v>
      </c>
      <c r="AS670" s="29">
        <f t="shared" si="415"/>
        <v>0</v>
      </c>
      <c r="AT670" s="31">
        <f t="shared" si="400"/>
        <v>273.63769423949998</v>
      </c>
      <c r="AU670" s="31">
        <f t="shared" si="401"/>
        <v>585.25329455939982</v>
      </c>
      <c r="AV670" s="31">
        <f t="shared" si="402"/>
        <v>1714.2917162832746</v>
      </c>
      <c r="AW670" s="31">
        <f t="shared" si="403"/>
        <v>1000.5868461082498</v>
      </c>
      <c r="AX670" s="31">
        <f t="shared" si="404"/>
        <v>2739.2636133395245</v>
      </c>
      <c r="AY670" s="31">
        <f t="shared" si="405"/>
        <v>4298.9818717694998</v>
      </c>
      <c r="AZ670" s="31">
        <f t="shared" si="406"/>
        <v>22661.367365559523</v>
      </c>
      <c r="BA670" s="31">
        <f t="shared" si="407"/>
        <v>7367.3229548330246</v>
      </c>
      <c r="BB670" s="31">
        <f t="shared" si="408"/>
        <v>16057.248218169298</v>
      </c>
      <c r="BC670" s="31">
        <f t="shared" si="409"/>
        <v>1066.5079683678</v>
      </c>
      <c r="BD670" s="31">
        <f t="shared" si="410"/>
        <v>2105.9811240632994</v>
      </c>
      <c r="BE670" s="31">
        <f t="shared" si="411"/>
        <v>48995.201870635952</v>
      </c>
      <c r="BF670" s="31">
        <f t="shared" si="412"/>
        <v>108865.64453792834</v>
      </c>
      <c r="BG670" s="29">
        <f t="shared" si="419"/>
        <v>0</v>
      </c>
      <c r="BH670" s="29">
        <f t="shared" si="419"/>
        <v>0</v>
      </c>
      <c r="BI670" s="29">
        <f t="shared" si="419"/>
        <v>108865.64453792834</v>
      </c>
      <c r="BJ670" s="29">
        <f t="shared" si="419"/>
        <v>0</v>
      </c>
    </row>
    <row r="671" spans="1:62">
      <c r="A671" s="25" t="s">
        <v>85</v>
      </c>
      <c r="B671" s="25" t="s">
        <v>101</v>
      </c>
      <c r="C671" s="25" t="s">
        <v>87</v>
      </c>
      <c r="D671" s="25" t="s">
        <v>114</v>
      </c>
      <c r="E671" s="25" t="s">
        <v>44</v>
      </c>
      <c r="F671" s="25" t="s">
        <v>45</v>
      </c>
      <c r="G671" s="25" t="s">
        <v>90</v>
      </c>
      <c r="H671" s="25" t="s">
        <v>54</v>
      </c>
      <c r="I671" s="25" t="s">
        <v>289</v>
      </c>
      <c r="J671" s="102">
        <v>0.47784834680000005</v>
      </c>
      <c r="K671" s="102">
        <v>0.15089759249999998</v>
      </c>
      <c r="L671" s="29">
        <v>7487.0099999999993</v>
      </c>
      <c r="M671" s="29">
        <v>20125.14</v>
      </c>
      <c r="N671" s="29">
        <v>47595.27</v>
      </c>
      <c r="O671" s="29">
        <v>23542.75</v>
      </c>
      <c r="P671" s="29">
        <v>32044.13</v>
      </c>
      <c r="Q671" s="29">
        <v>99059.43</v>
      </c>
      <c r="R671" s="29">
        <v>48523.85</v>
      </c>
      <c r="S671" s="29">
        <v>50387.53</v>
      </c>
      <c r="T671" s="29">
        <v>24285.3</v>
      </c>
      <c r="U671" s="29">
        <v>44091.64</v>
      </c>
      <c r="V671" s="29">
        <v>20853.740000000002</v>
      </c>
      <c r="W671" s="29">
        <v>75138.11</v>
      </c>
      <c r="X671" s="29">
        <f t="shared" si="386"/>
        <v>493133.89999999997</v>
      </c>
      <c r="Y671" s="29">
        <f t="shared" si="413"/>
        <v>0</v>
      </c>
      <c r="Z671" s="29">
        <f t="shared" si="418"/>
        <v>0</v>
      </c>
      <c r="AA671" s="29">
        <f t="shared" si="418"/>
        <v>493133.89999999997</v>
      </c>
      <c r="AB671" s="29">
        <f t="shared" si="418"/>
        <v>0</v>
      </c>
      <c r="AC671" s="31">
        <f t="shared" si="387"/>
        <v>3577.6553509750679</v>
      </c>
      <c r="AD671" s="31">
        <f t="shared" si="388"/>
        <v>9616.7648781185526</v>
      </c>
      <c r="AE671" s="31">
        <f t="shared" si="389"/>
        <v>22743.321084999636</v>
      </c>
      <c r="AF671" s="31">
        <f t="shared" si="390"/>
        <v>11249.864166625701</v>
      </c>
      <c r="AG671" s="31">
        <f t="shared" si="391"/>
        <v>15312.234545144285</v>
      </c>
      <c r="AH671" s="31">
        <f t="shared" si="392"/>
        <v>47335.384860450322</v>
      </c>
      <c r="AI671" s="31">
        <f t="shared" si="393"/>
        <v>23187.041502871183</v>
      </c>
      <c r="AJ671" s="31">
        <f t="shared" si="394"/>
        <v>24077.597909835407</v>
      </c>
      <c r="AK671" s="31">
        <f t="shared" si="395"/>
        <v>11604.690456542041</v>
      </c>
      <c r="AL671" s="31">
        <f t="shared" si="396"/>
        <v>21069.117281700754</v>
      </c>
      <c r="AM671" s="31">
        <f t="shared" si="397"/>
        <v>9964.9251835970335</v>
      </c>
      <c r="AN671" s="31">
        <f t="shared" si="398"/>
        <v>35904.62164517655</v>
      </c>
      <c r="AO671" s="31">
        <f t="shared" si="399"/>
        <v>235643.21886603651</v>
      </c>
      <c r="AP671" s="29">
        <f t="shared" si="420"/>
        <v>0</v>
      </c>
      <c r="AQ671" s="29">
        <f t="shared" si="420"/>
        <v>0</v>
      </c>
      <c r="AR671" s="29">
        <f t="shared" si="420"/>
        <v>235643.21886603651</v>
      </c>
      <c r="AS671" s="29">
        <f t="shared" si="415"/>
        <v>0</v>
      </c>
      <c r="AT671" s="31">
        <f t="shared" si="400"/>
        <v>1129.7717840234247</v>
      </c>
      <c r="AU671" s="31">
        <f t="shared" si="401"/>
        <v>3036.8351747254496</v>
      </c>
      <c r="AV671" s="31">
        <f t="shared" si="402"/>
        <v>7182.0116573874739</v>
      </c>
      <c r="AW671" s="31">
        <f t="shared" si="403"/>
        <v>3552.5442958293747</v>
      </c>
      <c r="AX671" s="31">
        <f t="shared" si="404"/>
        <v>4835.3820707570248</v>
      </c>
      <c r="AY671" s="31">
        <f t="shared" si="405"/>
        <v>14947.829501422273</v>
      </c>
      <c r="AZ671" s="31">
        <f t="shared" si="406"/>
        <v>7322.1321438311243</v>
      </c>
      <c r="BA671" s="31">
        <f t="shared" si="407"/>
        <v>7603.3569690215236</v>
      </c>
      <c r="BB671" s="31">
        <f t="shared" si="408"/>
        <v>3664.5933031402496</v>
      </c>
      <c r="BC671" s="31">
        <f t="shared" si="409"/>
        <v>6653.3223253766992</v>
      </c>
      <c r="BD671" s="31">
        <f t="shared" si="410"/>
        <v>3146.7791606209498</v>
      </c>
      <c r="BE671" s="31">
        <f t="shared" si="411"/>
        <v>11338.159904000173</v>
      </c>
      <c r="BF671" s="31">
        <f t="shared" si="412"/>
        <v>74412.718290135745</v>
      </c>
      <c r="BG671" s="29">
        <f t="shared" si="419"/>
        <v>0</v>
      </c>
      <c r="BH671" s="29">
        <f t="shared" si="419"/>
        <v>0</v>
      </c>
      <c r="BI671" s="29">
        <f t="shared" si="419"/>
        <v>74412.718290135745</v>
      </c>
      <c r="BJ671" s="29">
        <f t="shared" si="419"/>
        <v>0</v>
      </c>
    </row>
    <row r="672" spans="1:62">
      <c r="A672" s="25" t="s">
        <v>85</v>
      </c>
      <c r="B672" s="25" t="s">
        <v>101</v>
      </c>
      <c r="C672" s="25" t="s">
        <v>87</v>
      </c>
      <c r="D672" s="25" t="s">
        <v>114</v>
      </c>
      <c r="E672" s="25" t="s">
        <v>44</v>
      </c>
      <c r="F672" s="25" t="s">
        <v>45</v>
      </c>
      <c r="G672" s="25" t="s">
        <v>348</v>
      </c>
      <c r="H672" s="25" t="s">
        <v>60</v>
      </c>
      <c r="I672" s="25" t="s">
        <v>289</v>
      </c>
      <c r="J672" s="102">
        <v>0.47784834680000005</v>
      </c>
      <c r="K672" s="102">
        <v>0.15089759249999998</v>
      </c>
      <c r="L672" s="29">
        <v>11113.87</v>
      </c>
      <c r="M672" s="29">
        <v>50186.12</v>
      </c>
      <c r="N672" s="29">
        <v>69918.77</v>
      </c>
      <c r="O672" s="29">
        <v>-5998.51</v>
      </c>
      <c r="P672" s="29">
        <v>23179.9</v>
      </c>
      <c r="Q672" s="29">
        <v>149635.83000000002</v>
      </c>
      <c r="R672" s="29">
        <v>2437.3799999999997</v>
      </c>
      <c r="S672" s="29">
        <v>5161.2299999999996</v>
      </c>
      <c r="T672" s="29">
        <v>9218.3100000000013</v>
      </c>
      <c r="U672" s="29">
        <v>99405.760000000009</v>
      </c>
      <c r="V672" s="29">
        <v>29640.99</v>
      </c>
      <c r="W672" s="29">
        <v>36592.26</v>
      </c>
      <c r="X672" s="29">
        <f t="shared" si="386"/>
        <v>480491.91000000003</v>
      </c>
      <c r="Y672" s="29">
        <f t="shared" si="413"/>
        <v>0</v>
      </c>
      <c r="Z672" s="29">
        <f t="shared" si="418"/>
        <v>0</v>
      </c>
      <c r="AA672" s="29">
        <f t="shared" si="418"/>
        <v>480491.91000000003</v>
      </c>
      <c r="AB672" s="29">
        <f t="shared" si="418"/>
        <v>0</v>
      </c>
      <c r="AC672" s="31">
        <f t="shared" si="387"/>
        <v>5310.7444060501166</v>
      </c>
      <c r="AD672" s="31">
        <f t="shared" si="388"/>
        <v>23981.354474306419</v>
      </c>
      <c r="AE672" s="31">
        <f t="shared" si="389"/>
        <v>33410.568654789444</v>
      </c>
      <c r="AF672" s="31">
        <f t="shared" si="390"/>
        <v>-2866.3780867632686</v>
      </c>
      <c r="AG672" s="31">
        <f t="shared" si="391"/>
        <v>11076.476893989322</v>
      </c>
      <c r="AH672" s="31">
        <f t="shared" si="392"/>
        <v>71503.233987545857</v>
      </c>
      <c r="AI672" s="31">
        <f t="shared" si="393"/>
        <v>1164.6980035233839</v>
      </c>
      <c r="AJ672" s="31">
        <f t="shared" si="394"/>
        <v>2466.2852229545642</v>
      </c>
      <c r="AK672" s="31">
        <f t="shared" si="395"/>
        <v>4404.9541937899094</v>
      </c>
      <c r="AL672" s="31">
        <f t="shared" si="396"/>
        <v>47500.878078397574</v>
      </c>
      <c r="AM672" s="31">
        <f t="shared" si="397"/>
        <v>14163.898069015335</v>
      </c>
      <c r="AN672" s="31">
        <f t="shared" si="398"/>
        <v>17485.550946675772</v>
      </c>
      <c r="AO672" s="31">
        <f t="shared" si="399"/>
        <v>229602.26484427438</v>
      </c>
      <c r="AP672" s="29">
        <f t="shared" si="420"/>
        <v>0</v>
      </c>
      <c r="AQ672" s="29">
        <f t="shared" si="420"/>
        <v>0</v>
      </c>
      <c r="AR672" s="29">
        <f t="shared" si="420"/>
        <v>229602.26484427438</v>
      </c>
      <c r="AS672" s="29">
        <f t="shared" si="415"/>
        <v>0</v>
      </c>
      <c r="AT672" s="31">
        <f t="shared" si="400"/>
        <v>1677.056226357975</v>
      </c>
      <c r="AU672" s="31">
        <f t="shared" si="401"/>
        <v>7572.9646849160999</v>
      </c>
      <c r="AV672" s="31">
        <f t="shared" si="402"/>
        <v>10550.574063561224</v>
      </c>
      <c r="AW672" s="31">
        <f t="shared" si="403"/>
        <v>-905.16071758717499</v>
      </c>
      <c r="AX672" s="31">
        <f t="shared" si="404"/>
        <v>3497.7911043907498</v>
      </c>
      <c r="AY672" s="31">
        <f t="shared" si="405"/>
        <v>22579.686498739276</v>
      </c>
      <c r="AZ672" s="31">
        <f t="shared" si="406"/>
        <v>367.79477400764989</v>
      </c>
      <c r="BA672" s="31">
        <f t="shared" si="407"/>
        <v>778.81718133877484</v>
      </c>
      <c r="BB672" s="31">
        <f t="shared" si="408"/>
        <v>1391.0207859186751</v>
      </c>
      <c r="BC672" s="31">
        <f t="shared" si="409"/>
        <v>15000.089864632801</v>
      </c>
      <c r="BD672" s="31">
        <f t="shared" si="410"/>
        <v>4472.7540303165752</v>
      </c>
      <c r="BE672" s="31">
        <f t="shared" si="411"/>
        <v>5521.6839381340496</v>
      </c>
      <c r="BF672" s="31">
        <f t="shared" si="412"/>
        <v>72505.072434726681</v>
      </c>
      <c r="BG672" s="29">
        <f t="shared" si="419"/>
        <v>0</v>
      </c>
      <c r="BH672" s="29">
        <f t="shared" si="419"/>
        <v>0</v>
      </c>
      <c r="BI672" s="29">
        <f t="shared" si="419"/>
        <v>72505.072434726681</v>
      </c>
      <c r="BJ672" s="29">
        <f t="shared" si="419"/>
        <v>0</v>
      </c>
    </row>
    <row r="673" spans="1:62">
      <c r="A673" s="25" t="s">
        <v>85</v>
      </c>
      <c r="B673" s="25" t="s">
        <v>101</v>
      </c>
      <c r="C673" s="25" t="s">
        <v>87</v>
      </c>
      <c r="D673" s="25" t="s">
        <v>114</v>
      </c>
      <c r="E673" s="25" t="s">
        <v>44</v>
      </c>
      <c r="F673" s="25" t="s">
        <v>45</v>
      </c>
      <c r="G673" s="25" t="s">
        <v>301</v>
      </c>
      <c r="H673" s="25" t="s">
        <v>60</v>
      </c>
      <c r="I673" s="25" t="s">
        <v>289</v>
      </c>
      <c r="J673" s="102">
        <v>0.47784834680000005</v>
      </c>
      <c r="K673" s="102">
        <v>0.15089759249999998</v>
      </c>
      <c r="L673" s="29">
        <v>47783.18</v>
      </c>
      <c r="M673" s="29">
        <v>47385.72</v>
      </c>
      <c r="N673" s="29">
        <v>-7870.5299999999988</v>
      </c>
      <c r="O673" s="29">
        <v>-6333.83</v>
      </c>
      <c r="P673" s="29">
        <v>12215.86</v>
      </c>
      <c r="Q673" s="29">
        <v>6402.1100000000006</v>
      </c>
      <c r="R673" s="29">
        <v>629.68999999999994</v>
      </c>
      <c r="S673" s="29">
        <v>743.05000000000007</v>
      </c>
      <c r="T673" s="29">
        <v>573.73</v>
      </c>
      <c r="U673" s="29">
        <v>630</v>
      </c>
      <c r="V673" s="29">
        <v>348.19</v>
      </c>
      <c r="W673" s="29">
        <v>949859.44000000006</v>
      </c>
      <c r="X673" s="29">
        <f t="shared" si="386"/>
        <v>1052366.6100000001</v>
      </c>
      <c r="Y673" s="29">
        <f t="shared" si="413"/>
        <v>0</v>
      </c>
      <c r="Z673" s="29">
        <f t="shared" si="418"/>
        <v>0</v>
      </c>
      <c r="AA673" s="29">
        <f t="shared" si="418"/>
        <v>1052366.6100000001</v>
      </c>
      <c r="AB673" s="29">
        <f t="shared" si="418"/>
        <v>0</v>
      </c>
      <c r="AC673" s="31">
        <f t="shared" si="387"/>
        <v>22833.113567846827</v>
      </c>
      <c r="AD673" s="31">
        <f t="shared" si="388"/>
        <v>22643.187963927699</v>
      </c>
      <c r="AE673" s="31">
        <f t="shared" si="389"/>
        <v>-3760.9197489398039</v>
      </c>
      <c r="AF673" s="31">
        <f t="shared" si="390"/>
        <v>-3026.6101944122443</v>
      </c>
      <c r="AG673" s="31">
        <f t="shared" si="391"/>
        <v>5837.3285057402491</v>
      </c>
      <c r="AH673" s="31">
        <f t="shared" si="392"/>
        <v>3059.2376795317487</v>
      </c>
      <c r="AI673" s="31">
        <f t="shared" si="393"/>
        <v>300.89632549649201</v>
      </c>
      <c r="AJ673" s="31">
        <f t="shared" si="394"/>
        <v>355.06521408974004</v>
      </c>
      <c r="AK673" s="31">
        <f t="shared" si="395"/>
        <v>274.15593200956403</v>
      </c>
      <c r="AL673" s="31">
        <f t="shared" si="396"/>
        <v>301.04445848400002</v>
      </c>
      <c r="AM673" s="31">
        <f t="shared" si="397"/>
        <v>166.38201587229202</v>
      </c>
      <c r="AN673" s="31">
        <f t="shared" si="398"/>
        <v>453888.76309637388</v>
      </c>
      <c r="AO673" s="31">
        <f t="shared" si="399"/>
        <v>502871.64481602045</v>
      </c>
      <c r="AP673" s="29">
        <f t="shared" si="420"/>
        <v>0</v>
      </c>
      <c r="AQ673" s="29">
        <f t="shared" si="420"/>
        <v>0</v>
      </c>
      <c r="AR673" s="29">
        <f t="shared" si="420"/>
        <v>502871.64481602045</v>
      </c>
      <c r="AS673" s="29">
        <f t="shared" si="415"/>
        <v>0</v>
      </c>
      <c r="AT673" s="31">
        <f t="shared" si="400"/>
        <v>7210.3668239941489</v>
      </c>
      <c r="AU673" s="31">
        <f t="shared" si="401"/>
        <v>7150.3910668790995</v>
      </c>
      <c r="AV673" s="31">
        <f t="shared" si="402"/>
        <v>-1187.6440286990246</v>
      </c>
      <c r="AW673" s="31">
        <f t="shared" si="403"/>
        <v>-955.75969830427493</v>
      </c>
      <c r="AX673" s="31">
        <f t="shared" si="404"/>
        <v>1843.3438643170498</v>
      </c>
      <c r="AY673" s="31">
        <f t="shared" si="405"/>
        <v>966.06298592017492</v>
      </c>
      <c r="AZ673" s="31">
        <f t="shared" si="406"/>
        <v>95.018705021324976</v>
      </c>
      <c r="BA673" s="31">
        <f t="shared" si="407"/>
        <v>112.124456107125</v>
      </c>
      <c r="BB673" s="31">
        <f t="shared" si="408"/>
        <v>86.574475745024998</v>
      </c>
      <c r="BC673" s="31">
        <f t="shared" si="409"/>
        <v>95.065483274999991</v>
      </c>
      <c r="BD673" s="31">
        <f t="shared" si="410"/>
        <v>52.54103273257499</v>
      </c>
      <c r="BE673" s="31">
        <f t="shared" si="411"/>
        <v>143331.50270939819</v>
      </c>
      <c r="BF673" s="31">
        <f t="shared" si="412"/>
        <v>158799.58787638642</v>
      </c>
      <c r="BG673" s="29">
        <f t="shared" si="419"/>
        <v>0</v>
      </c>
      <c r="BH673" s="29">
        <f t="shared" si="419"/>
        <v>0</v>
      </c>
      <c r="BI673" s="29">
        <f t="shared" si="419"/>
        <v>158799.58787638642</v>
      </c>
      <c r="BJ673" s="29">
        <f t="shared" si="419"/>
        <v>0</v>
      </c>
    </row>
    <row r="674" spans="1:62">
      <c r="A674" s="25" t="s">
        <v>85</v>
      </c>
      <c r="B674" s="25" t="s">
        <v>101</v>
      </c>
      <c r="C674" s="25" t="s">
        <v>87</v>
      </c>
      <c r="D674" s="25" t="s">
        <v>115</v>
      </c>
      <c r="E674" s="25" t="s">
        <v>44</v>
      </c>
      <c r="F674" s="25" t="s">
        <v>45</v>
      </c>
      <c r="G674" s="25" t="s">
        <v>300</v>
      </c>
      <c r="H674" s="25" t="s">
        <v>54</v>
      </c>
      <c r="I674" s="25" t="s">
        <v>289</v>
      </c>
      <c r="J674" s="102">
        <v>0.47784834680000005</v>
      </c>
      <c r="K674" s="102">
        <v>0.15089759249999998</v>
      </c>
      <c r="L674" s="29">
        <v>2001.26</v>
      </c>
      <c r="M674" s="29">
        <v>12113.99</v>
      </c>
      <c r="N674" s="29">
        <v>21890.53</v>
      </c>
      <c r="O674" s="29">
        <v>7784.37</v>
      </c>
      <c r="P674" s="29">
        <v>8520.09</v>
      </c>
      <c r="Q674" s="29">
        <v>14622.8</v>
      </c>
      <c r="R674" s="29">
        <v>7939.75</v>
      </c>
      <c r="S674" s="29">
        <v>3949.82</v>
      </c>
      <c r="T674" s="29">
        <v>431217.15</v>
      </c>
      <c r="U674" s="29">
        <v>6913.21</v>
      </c>
      <c r="V674" s="29">
        <v>89255.1</v>
      </c>
      <c r="W674" s="29">
        <v>1283026.0499999998</v>
      </c>
      <c r="X674" s="29">
        <f t="shared" si="386"/>
        <v>1889234.1199999999</v>
      </c>
      <c r="Y674" s="29">
        <f t="shared" si="413"/>
        <v>0</v>
      </c>
      <c r="Z674" s="29">
        <f t="shared" si="418"/>
        <v>0</v>
      </c>
      <c r="AA674" s="29">
        <f t="shared" si="418"/>
        <v>1889234.1199999999</v>
      </c>
      <c r="AB674" s="29">
        <f t="shared" si="418"/>
        <v>0</v>
      </c>
      <c r="AC674" s="31">
        <f t="shared" si="387"/>
        <v>956.29878251696812</v>
      </c>
      <c r="AD674" s="31">
        <f t="shared" si="388"/>
        <v>5788.6500946517326</v>
      </c>
      <c r="AE674" s="31">
        <f t="shared" si="389"/>
        <v>10460.353571075804</v>
      </c>
      <c r="AF674" s="31">
        <f t="shared" si="390"/>
        <v>3719.7483353795164</v>
      </c>
      <c r="AG674" s="31">
        <f t="shared" si="391"/>
        <v>4071.3109210872126</v>
      </c>
      <c r="AH674" s="31">
        <f t="shared" si="392"/>
        <v>6987.4808055870399</v>
      </c>
      <c r="AI674" s="31">
        <f t="shared" si="393"/>
        <v>3793.9964115053003</v>
      </c>
      <c r="AJ674" s="31">
        <f t="shared" si="394"/>
        <v>1887.4149571575763</v>
      </c>
      <c r="AK674" s="31">
        <f t="shared" si="395"/>
        <v>206056.40223930764</v>
      </c>
      <c r="AL674" s="31">
        <f t="shared" si="396"/>
        <v>3303.4659695812284</v>
      </c>
      <c r="AM674" s="31">
        <f t="shared" si="397"/>
        <v>42650.40197846869</v>
      </c>
      <c r="AN674" s="31">
        <f t="shared" si="398"/>
        <v>613091.87689383409</v>
      </c>
      <c r="AO674" s="31">
        <f t="shared" si="399"/>
        <v>902767.40096015274</v>
      </c>
      <c r="AP674" s="29">
        <f t="shared" si="420"/>
        <v>0</v>
      </c>
      <c r="AQ674" s="29">
        <f t="shared" si="420"/>
        <v>0</v>
      </c>
      <c r="AR674" s="29">
        <f t="shared" si="420"/>
        <v>902767.40096015274</v>
      </c>
      <c r="AS674" s="29">
        <f t="shared" si="415"/>
        <v>0</v>
      </c>
      <c r="AT674" s="31">
        <f t="shared" si="400"/>
        <v>301.98531596654999</v>
      </c>
      <c r="AU674" s="31">
        <f t="shared" si="401"/>
        <v>1827.9719265690749</v>
      </c>
      <c r="AV674" s="31">
        <f t="shared" si="402"/>
        <v>3303.2282755490246</v>
      </c>
      <c r="AW674" s="31">
        <f t="shared" si="403"/>
        <v>1174.6426921292248</v>
      </c>
      <c r="AX674" s="31">
        <f t="shared" si="404"/>
        <v>1285.6610688833248</v>
      </c>
      <c r="AY674" s="31">
        <f t="shared" si="405"/>
        <v>2206.5453156089998</v>
      </c>
      <c r="AZ674" s="31">
        <f t="shared" si="406"/>
        <v>1198.0891600518748</v>
      </c>
      <c r="BA674" s="31">
        <f t="shared" si="407"/>
        <v>596.01832880834991</v>
      </c>
      <c r="BB674" s="31">
        <f t="shared" si="408"/>
        <v>65069.629779711373</v>
      </c>
      <c r="BC674" s="31">
        <f t="shared" si="409"/>
        <v>1043.186745446925</v>
      </c>
      <c r="BD674" s="31">
        <f t="shared" si="410"/>
        <v>13468.379708346749</v>
      </c>
      <c r="BE674" s="31">
        <f t="shared" si="411"/>
        <v>193605.54205978458</v>
      </c>
      <c r="BF674" s="31">
        <f t="shared" si="412"/>
        <v>285080.88037685608</v>
      </c>
      <c r="BG674" s="29">
        <f t="shared" si="419"/>
        <v>0</v>
      </c>
      <c r="BH674" s="29">
        <f t="shared" si="419"/>
        <v>0</v>
      </c>
      <c r="BI674" s="29">
        <f t="shared" si="419"/>
        <v>285080.88037685608</v>
      </c>
      <c r="BJ674" s="29">
        <f t="shared" si="419"/>
        <v>0</v>
      </c>
    </row>
    <row r="675" spans="1:62">
      <c r="A675" s="25" t="s">
        <v>85</v>
      </c>
      <c r="B675" s="25" t="s">
        <v>101</v>
      </c>
      <c r="C675" s="25" t="s">
        <v>87</v>
      </c>
      <c r="D675" s="25" t="s">
        <v>116</v>
      </c>
      <c r="E675" s="25" t="s">
        <v>44</v>
      </c>
      <c r="F675" s="25" t="s">
        <v>45</v>
      </c>
      <c r="G675" s="25" t="s">
        <v>349</v>
      </c>
      <c r="H675" s="25" t="s">
        <v>60</v>
      </c>
      <c r="I675" s="25" t="s">
        <v>289</v>
      </c>
      <c r="J675" s="102">
        <v>0.47784834680000005</v>
      </c>
      <c r="K675" s="102">
        <v>0.15089759249999998</v>
      </c>
      <c r="L675" s="29">
        <v>122725.8</v>
      </c>
      <c r="M675" s="29"/>
      <c r="N675" s="29"/>
      <c r="O675" s="29"/>
      <c r="P675" s="29"/>
      <c r="Q675" s="29"/>
      <c r="R675" s="29">
        <v>432723.97</v>
      </c>
      <c r="S675" s="29"/>
      <c r="T675" s="29">
        <v>133936.76</v>
      </c>
      <c r="U675" s="29">
        <v>296.8</v>
      </c>
      <c r="V675" s="29"/>
      <c r="W675" s="29">
        <v>139306.70000000001</v>
      </c>
      <c r="X675" s="29">
        <f t="shared" si="386"/>
        <v>828990.03</v>
      </c>
      <c r="Y675" s="29">
        <f t="shared" si="413"/>
        <v>0</v>
      </c>
      <c r="Z675" s="29">
        <f t="shared" si="418"/>
        <v>0</v>
      </c>
      <c r="AA675" s="29">
        <f t="shared" si="418"/>
        <v>828990.03</v>
      </c>
      <c r="AB675" s="29">
        <f t="shared" si="418"/>
        <v>0</v>
      </c>
      <c r="AC675" s="31">
        <f t="shared" si="387"/>
        <v>58644.320639707446</v>
      </c>
      <c r="AD675" s="31">
        <f t="shared" si="388"/>
        <v>0</v>
      </c>
      <c r="AE675" s="31">
        <f t="shared" si="389"/>
        <v>0</v>
      </c>
      <c r="AF675" s="31">
        <f t="shared" si="390"/>
        <v>0</v>
      </c>
      <c r="AG675" s="31">
        <f t="shared" si="391"/>
        <v>0</v>
      </c>
      <c r="AH675" s="31">
        <f t="shared" si="392"/>
        <v>0</v>
      </c>
      <c r="AI675" s="31">
        <f t="shared" si="393"/>
        <v>206776.4336852328</v>
      </c>
      <c r="AJ675" s="31">
        <f t="shared" si="394"/>
        <v>0</v>
      </c>
      <c r="AK675" s="31">
        <f t="shared" si="395"/>
        <v>64001.459341748377</v>
      </c>
      <c r="AL675" s="31">
        <f t="shared" si="396"/>
        <v>141.82538933024003</v>
      </c>
      <c r="AM675" s="31">
        <f t="shared" si="397"/>
        <v>0</v>
      </c>
      <c r="AN675" s="31">
        <f t="shared" si="398"/>
        <v>66567.476293163578</v>
      </c>
      <c r="AO675" s="31">
        <f t="shared" si="399"/>
        <v>396131.51534918242</v>
      </c>
      <c r="AP675" s="29">
        <f t="shared" si="420"/>
        <v>0</v>
      </c>
      <c r="AQ675" s="29">
        <f t="shared" si="420"/>
        <v>0</v>
      </c>
      <c r="AR675" s="29">
        <f t="shared" si="420"/>
        <v>396131.51534918242</v>
      </c>
      <c r="AS675" s="29">
        <f t="shared" si="415"/>
        <v>0</v>
      </c>
      <c r="AT675" s="31">
        <f t="shared" si="400"/>
        <v>18519.027757636497</v>
      </c>
      <c r="AU675" s="31">
        <f t="shared" si="401"/>
        <v>0</v>
      </c>
      <c r="AV675" s="31">
        <f t="shared" si="402"/>
        <v>0</v>
      </c>
      <c r="AW675" s="31">
        <f t="shared" si="403"/>
        <v>0</v>
      </c>
      <c r="AX675" s="31">
        <f t="shared" si="404"/>
        <v>0</v>
      </c>
      <c r="AY675" s="31">
        <f t="shared" si="405"/>
        <v>0</v>
      </c>
      <c r="AZ675" s="31">
        <f t="shared" si="406"/>
        <v>65297.005290042216</v>
      </c>
      <c r="BA675" s="31">
        <f t="shared" si="407"/>
        <v>0</v>
      </c>
      <c r="BB675" s="31">
        <f t="shared" si="408"/>
        <v>20210.7346312503</v>
      </c>
      <c r="BC675" s="31">
        <f t="shared" si="409"/>
        <v>44.786405453999997</v>
      </c>
      <c r="BD675" s="31">
        <f t="shared" si="410"/>
        <v>0</v>
      </c>
      <c r="BE675" s="31">
        <f t="shared" si="411"/>
        <v>21021.045649119751</v>
      </c>
      <c r="BF675" s="31">
        <f t="shared" si="412"/>
        <v>125092.59973350275</v>
      </c>
      <c r="BG675" s="29">
        <f t="shared" si="419"/>
        <v>0</v>
      </c>
      <c r="BH675" s="29">
        <f t="shared" si="419"/>
        <v>0</v>
      </c>
      <c r="BI675" s="29">
        <f t="shared" si="419"/>
        <v>125092.59973350275</v>
      </c>
      <c r="BJ675" s="29">
        <f t="shared" si="419"/>
        <v>0</v>
      </c>
    </row>
    <row r="676" spans="1:62">
      <c r="A676" s="25" t="s">
        <v>85</v>
      </c>
      <c r="B676" s="25" t="s">
        <v>101</v>
      </c>
      <c r="C676" s="25" t="s">
        <v>87</v>
      </c>
      <c r="D676" s="25" t="s">
        <v>116</v>
      </c>
      <c r="E676" s="25" t="s">
        <v>44</v>
      </c>
      <c r="F676" s="25" t="s">
        <v>45</v>
      </c>
      <c r="G676" s="25" t="s">
        <v>348</v>
      </c>
      <c r="H676" s="25" t="s">
        <v>60</v>
      </c>
      <c r="I676" s="25" t="s">
        <v>289</v>
      </c>
      <c r="J676" s="102">
        <v>0.47784834680000005</v>
      </c>
      <c r="K676" s="102">
        <v>0.15089759249999998</v>
      </c>
      <c r="L676" s="29">
        <v>160010.54999999999</v>
      </c>
      <c r="M676" s="29">
        <v>48.97</v>
      </c>
      <c r="N676" s="29">
        <v>623968.87</v>
      </c>
      <c r="O676" s="29"/>
      <c r="P676" s="29"/>
      <c r="Q676" s="29">
        <v>187854.51</v>
      </c>
      <c r="R676" s="29">
        <v>10458.11</v>
      </c>
      <c r="S676" s="29">
        <v>19351.93</v>
      </c>
      <c r="T676" s="29">
        <v>21337.040000000001</v>
      </c>
      <c r="U676" s="29">
        <v>43638.05</v>
      </c>
      <c r="V676" s="29">
        <v>-20574.47</v>
      </c>
      <c r="W676" s="29">
        <v>17973.45</v>
      </c>
      <c r="X676" s="29">
        <f t="shared" si="386"/>
        <v>1064067.01</v>
      </c>
      <c r="Y676" s="29">
        <f t="shared" si="413"/>
        <v>0</v>
      </c>
      <c r="Z676" s="29">
        <f t="shared" si="418"/>
        <v>0</v>
      </c>
      <c r="AA676" s="29">
        <f t="shared" si="418"/>
        <v>1064067.01</v>
      </c>
      <c r="AB676" s="29">
        <f t="shared" si="418"/>
        <v>0</v>
      </c>
      <c r="AC676" s="31">
        <f t="shared" si="387"/>
        <v>76460.776788058749</v>
      </c>
      <c r="AD676" s="31">
        <f t="shared" si="388"/>
        <v>23.400233542796002</v>
      </c>
      <c r="AE676" s="31">
        <f t="shared" si="389"/>
        <v>298162.49298416416</v>
      </c>
      <c r="AF676" s="31">
        <f t="shared" si="390"/>
        <v>0</v>
      </c>
      <c r="AG676" s="31">
        <f t="shared" si="391"/>
        <v>0</v>
      </c>
      <c r="AH676" s="31">
        <f t="shared" si="392"/>
        <v>89765.967042424076</v>
      </c>
      <c r="AI676" s="31">
        <f t="shared" si="393"/>
        <v>4997.3905741525487</v>
      </c>
      <c r="AJ676" s="31">
        <f t="shared" si="394"/>
        <v>9247.2877578893258</v>
      </c>
      <c r="AK676" s="31">
        <f t="shared" si="395"/>
        <v>10195.869289605473</v>
      </c>
      <c r="AL676" s="31">
        <f t="shared" si="396"/>
        <v>20852.370050075744</v>
      </c>
      <c r="AM676" s="31">
        <f t="shared" si="397"/>
        <v>-9831.4764757861976</v>
      </c>
      <c r="AN676" s="31">
        <f t="shared" si="398"/>
        <v>8588.5833687924605</v>
      </c>
      <c r="AO676" s="31">
        <f t="shared" si="399"/>
        <v>508462.66161291907</v>
      </c>
      <c r="AP676" s="29">
        <f t="shared" si="420"/>
        <v>0</v>
      </c>
      <c r="AQ676" s="29">
        <f t="shared" si="420"/>
        <v>0</v>
      </c>
      <c r="AR676" s="29">
        <f t="shared" si="420"/>
        <v>508462.66161291907</v>
      </c>
      <c r="AS676" s="29">
        <f t="shared" si="415"/>
        <v>0</v>
      </c>
      <c r="AT676" s="31">
        <f t="shared" si="400"/>
        <v>24145.206769600871</v>
      </c>
      <c r="AU676" s="31">
        <f t="shared" si="401"/>
        <v>7.3894551047249992</v>
      </c>
      <c r="AV676" s="31">
        <f t="shared" si="402"/>
        <v>94155.40027794546</v>
      </c>
      <c r="AW676" s="31">
        <f t="shared" si="403"/>
        <v>0</v>
      </c>
      <c r="AX676" s="31">
        <f t="shared" si="404"/>
        <v>0</v>
      </c>
      <c r="AY676" s="31">
        <f t="shared" si="405"/>
        <v>28346.793299267174</v>
      </c>
      <c r="AZ676" s="31">
        <f t="shared" si="406"/>
        <v>1578.1036211001749</v>
      </c>
      <c r="BA676" s="31">
        <f t="shared" si="407"/>
        <v>2920.1596472285246</v>
      </c>
      <c r="BB676" s="31">
        <f t="shared" si="408"/>
        <v>3219.7079670761996</v>
      </c>
      <c r="BC676" s="31">
        <f t="shared" si="409"/>
        <v>6584.8766863946248</v>
      </c>
      <c r="BD676" s="31">
        <f t="shared" si="410"/>
        <v>-3104.6379899634749</v>
      </c>
      <c r="BE676" s="31">
        <f t="shared" si="411"/>
        <v>2712.1503339191249</v>
      </c>
      <c r="BF676" s="31">
        <f t="shared" si="412"/>
        <v>160565.15006767338</v>
      </c>
      <c r="BG676" s="29">
        <f t="shared" si="419"/>
        <v>0</v>
      </c>
      <c r="BH676" s="29">
        <f t="shared" si="419"/>
        <v>0</v>
      </c>
      <c r="BI676" s="29">
        <f t="shared" si="419"/>
        <v>160565.15006767338</v>
      </c>
      <c r="BJ676" s="29">
        <f t="shared" si="419"/>
        <v>0</v>
      </c>
    </row>
    <row r="677" spans="1:62">
      <c r="A677" s="25" t="s">
        <v>85</v>
      </c>
      <c r="B677" s="25" t="s">
        <v>101</v>
      </c>
      <c r="C677" s="25" t="s">
        <v>87</v>
      </c>
      <c r="D677" s="25" t="s">
        <v>116</v>
      </c>
      <c r="E677" s="25" t="s">
        <v>44</v>
      </c>
      <c r="F677" s="25" t="s">
        <v>45</v>
      </c>
      <c r="G677" s="25" t="s">
        <v>301</v>
      </c>
      <c r="H677" s="25" t="s">
        <v>60</v>
      </c>
      <c r="I677" s="25" t="s">
        <v>289</v>
      </c>
      <c r="J677" s="102">
        <v>0.47784834680000005</v>
      </c>
      <c r="K677" s="102">
        <v>0.15089759249999998</v>
      </c>
      <c r="L677" s="29">
        <v>461828.07</v>
      </c>
      <c r="M677" s="29">
        <v>7915.2899999999991</v>
      </c>
      <c r="N677" s="29">
        <v>4680.1099999999997</v>
      </c>
      <c r="O677" s="29">
        <v>4264.42</v>
      </c>
      <c r="P677" s="29">
        <v>2870.9300000000003</v>
      </c>
      <c r="Q677" s="29">
        <v>254572.5</v>
      </c>
      <c r="R677" s="29">
        <v>77650.510000000009</v>
      </c>
      <c r="S677" s="29">
        <v>143803.29999999999</v>
      </c>
      <c r="T677" s="29">
        <v>22237.87</v>
      </c>
      <c r="U677" s="29">
        <v>2683.73</v>
      </c>
      <c r="V677" s="29">
        <v>103086.65000000001</v>
      </c>
      <c r="W677" s="29">
        <v>807444.08000000007</v>
      </c>
      <c r="X677" s="29">
        <f t="shared" si="386"/>
        <v>1893037.46</v>
      </c>
      <c r="Y677" s="29">
        <f t="shared" si="413"/>
        <v>0</v>
      </c>
      <c r="Z677" s="29">
        <f t="shared" si="418"/>
        <v>0</v>
      </c>
      <c r="AA677" s="29">
        <f t="shared" si="418"/>
        <v>1893037.46</v>
      </c>
      <c r="AB677" s="29">
        <f t="shared" si="418"/>
        <v>0</v>
      </c>
      <c r="AC677" s="31">
        <f t="shared" si="387"/>
        <v>220683.77975533469</v>
      </c>
      <c r="AD677" s="31">
        <f t="shared" si="388"/>
        <v>3782.308240942572</v>
      </c>
      <c r="AE677" s="31">
        <f t="shared" si="389"/>
        <v>2236.3828263421478</v>
      </c>
      <c r="AF677" s="31">
        <f t="shared" si="390"/>
        <v>2037.7460470608562</v>
      </c>
      <c r="AG677" s="31">
        <f t="shared" si="391"/>
        <v>1371.8691542785243</v>
      </c>
      <c r="AH677" s="31">
        <f t="shared" si="392"/>
        <v>121647.04826574301</v>
      </c>
      <c r="AI677" s="31">
        <f t="shared" si="393"/>
        <v>37105.167831676874</v>
      </c>
      <c r="AJ677" s="31">
        <f t="shared" si="394"/>
        <v>68716.169169384448</v>
      </c>
      <c r="AK677" s="31">
        <f t="shared" si="395"/>
        <v>10626.329415853317</v>
      </c>
      <c r="AL677" s="31">
        <f t="shared" si="396"/>
        <v>1282.415943757564</v>
      </c>
      <c r="AM677" s="31">
        <f t="shared" si="397"/>
        <v>49259.785279650227</v>
      </c>
      <c r="AN677" s="31">
        <f t="shared" si="398"/>
        <v>385835.81876144704</v>
      </c>
      <c r="AO677" s="31">
        <f t="shared" si="399"/>
        <v>904584.82069147134</v>
      </c>
      <c r="AP677" s="29">
        <f t="shared" si="420"/>
        <v>0</v>
      </c>
      <c r="AQ677" s="29">
        <f t="shared" si="420"/>
        <v>0</v>
      </c>
      <c r="AR677" s="29">
        <f t="shared" si="420"/>
        <v>904584.82069147134</v>
      </c>
      <c r="AS677" s="29">
        <f t="shared" si="415"/>
        <v>0</v>
      </c>
      <c r="AT677" s="31">
        <f t="shared" si="400"/>
        <v>69688.743911921469</v>
      </c>
      <c r="AU677" s="31">
        <f t="shared" si="401"/>
        <v>1194.3982049393246</v>
      </c>
      <c r="AV677" s="31">
        <f t="shared" si="402"/>
        <v>706.2173316351749</v>
      </c>
      <c r="AW677" s="31">
        <f t="shared" si="403"/>
        <v>643.49071140884996</v>
      </c>
      <c r="AX677" s="31">
        <f t="shared" si="404"/>
        <v>433.21642523602497</v>
      </c>
      <c r="AY677" s="31">
        <f t="shared" si="405"/>
        <v>38414.377366706249</v>
      </c>
      <c r="AZ677" s="31">
        <f t="shared" si="406"/>
        <v>11717.275015397176</v>
      </c>
      <c r="BA677" s="31">
        <f t="shared" si="407"/>
        <v>21699.571763555246</v>
      </c>
      <c r="BB677" s="31">
        <f t="shared" si="408"/>
        <v>3355.6410453279746</v>
      </c>
      <c r="BC677" s="31">
        <f t="shared" si="409"/>
        <v>404.96839592002493</v>
      </c>
      <c r="BD677" s="31">
        <f t="shared" si="410"/>
        <v>15555.527303890125</v>
      </c>
      <c r="BE677" s="31">
        <f t="shared" si="411"/>
        <v>121841.36775037739</v>
      </c>
      <c r="BF677" s="31">
        <f t="shared" si="412"/>
        <v>285654.79522631504</v>
      </c>
      <c r="BG677" s="29">
        <f t="shared" si="419"/>
        <v>0</v>
      </c>
      <c r="BH677" s="29">
        <f t="shared" si="419"/>
        <v>0</v>
      </c>
      <c r="BI677" s="29">
        <f t="shared" si="419"/>
        <v>285654.79522631504</v>
      </c>
      <c r="BJ677" s="29">
        <f t="shared" si="419"/>
        <v>0</v>
      </c>
    </row>
    <row r="678" spans="1:62">
      <c r="A678" s="25" t="s">
        <v>85</v>
      </c>
      <c r="B678" s="25" t="s">
        <v>101</v>
      </c>
      <c r="C678" s="25" t="s">
        <v>87</v>
      </c>
      <c r="D678" s="25" t="s">
        <v>117</v>
      </c>
      <c r="E678" s="25" t="s">
        <v>44</v>
      </c>
      <c r="F678" s="25" t="s">
        <v>45</v>
      </c>
      <c r="G678" s="25" t="s">
        <v>90</v>
      </c>
      <c r="H678" s="25" t="s">
        <v>54</v>
      </c>
      <c r="I678" s="25" t="s">
        <v>289</v>
      </c>
      <c r="J678" s="102">
        <v>0.47784834680000005</v>
      </c>
      <c r="K678" s="102">
        <v>0.15089759249999998</v>
      </c>
      <c r="L678" s="29"/>
      <c r="M678" s="29"/>
      <c r="N678" s="29"/>
      <c r="O678" s="29">
        <v>17678.48</v>
      </c>
      <c r="P678" s="29">
        <v>-3308.09</v>
      </c>
      <c r="Q678" s="29">
        <v>636.74</v>
      </c>
      <c r="R678" s="29">
        <v>4394.82</v>
      </c>
      <c r="S678" s="29">
        <v>322.32</v>
      </c>
      <c r="T678" s="29">
        <v>228.88</v>
      </c>
      <c r="U678" s="29"/>
      <c r="V678" s="29"/>
      <c r="W678" s="29"/>
      <c r="X678" s="29">
        <f t="shared" si="386"/>
        <v>19953.149999999998</v>
      </c>
      <c r="Y678" s="29">
        <f t="shared" si="413"/>
        <v>0</v>
      </c>
      <c r="Z678" s="29">
        <f t="shared" si="418"/>
        <v>0</v>
      </c>
      <c r="AA678" s="29">
        <f t="shared" si="418"/>
        <v>19953.149999999998</v>
      </c>
      <c r="AB678" s="29">
        <f t="shared" si="418"/>
        <v>0</v>
      </c>
      <c r="AC678" s="31">
        <f t="shared" si="387"/>
        <v>0</v>
      </c>
      <c r="AD678" s="31">
        <f t="shared" si="388"/>
        <v>0</v>
      </c>
      <c r="AE678" s="31">
        <f t="shared" si="389"/>
        <v>0</v>
      </c>
      <c r="AF678" s="31">
        <f t="shared" si="390"/>
        <v>8447.6324419368648</v>
      </c>
      <c r="AG678" s="31">
        <f t="shared" si="391"/>
        <v>-1580.7653375656123</v>
      </c>
      <c r="AH678" s="31">
        <f t="shared" si="392"/>
        <v>304.26515634143203</v>
      </c>
      <c r="AI678" s="31">
        <f t="shared" si="393"/>
        <v>2100.0574714835761</v>
      </c>
      <c r="AJ678" s="31">
        <f t="shared" si="394"/>
        <v>154.020079140576</v>
      </c>
      <c r="AK678" s="31">
        <f t="shared" si="395"/>
        <v>109.36992961558401</v>
      </c>
      <c r="AL678" s="31">
        <f t="shared" si="396"/>
        <v>0</v>
      </c>
      <c r="AM678" s="31">
        <f t="shared" si="397"/>
        <v>0</v>
      </c>
      <c r="AN678" s="31">
        <f t="shared" si="398"/>
        <v>0</v>
      </c>
      <c r="AO678" s="31">
        <f t="shared" si="399"/>
        <v>9534.5797409524221</v>
      </c>
      <c r="AP678" s="29">
        <f t="shared" si="420"/>
        <v>0</v>
      </c>
      <c r="AQ678" s="29">
        <f t="shared" si="420"/>
        <v>0</v>
      </c>
      <c r="AR678" s="29">
        <f t="shared" si="420"/>
        <v>9534.5797409524221</v>
      </c>
      <c r="AS678" s="29">
        <f t="shared" si="415"/>
        <v>0</v>
      </c>
      <c r="AT678" s="31">
        <f t="shared" si="400"/>
        <v>0</v>
      </c>
      <c r="AU678" s="31">
        <f t="shared" si="401"/>
        <v>0</v>
      </c>
      <c r="AV678" s="31">
        <f t="shared" si="402"/>
        <v>0</v>
      </c>
      <c r="AW678" s="31">
        <f t="shared" si="403"/>
        <v>2667.6400710593998</v>
      </c>
      <c r="AX678" s="31">
        <f t="shared" si="404"/>
        <v>-499.18281677332499</v>
      </c>
      <c r="AY678" s="31">
        <f t="shared" si="405"/>
        <v>96.082533048449989</v>
      </c>
      <c r="AZ678" s="31">
        <f t="shared" si="406"/>
        <v>663.16775747084989</v>
      </c>
      <c r="BA678" s="31">
        <f t="shared" si="407"/>
        <v>48.637312014599992</v>
      </c>
      <c r="BB678" s="31">
        <f t="shared" si="408"/>
        <v>34.537440971399995</v>
      </c>
      <c r="BC678" s="31">
        <f t="shared" si="409"/>
        <v>0</v>
      </c>
      <c r="BD678" s="31">
        <f t="shared" si="410"/>
        <v>0</v>
      </c>
      <c r="BE678" s="31">
        <f t="shared" si="411"/>
        <v>0</v>
      </c>
      <c r="BF678" s="31">
        <f t="shared" si="412"/>
        <v>3010.8822977913746</v>
      </c>
      <c r="BG678" s="29">
        <f t="shared" si="419"/>
        <v>0</v>
      </c>
      <c r="BH678" s="29">
        <f t="shared" si="419"/>
        <v>0</v>
      </c>
      <c r="BI678" s="29">
        <f t="shared" si="419"/>
        <v>3010.8822977913746</v>
      </c>
      <c r="BJ678" s="29">
        <f t="shared" si="419"/>
        <v>0</v>
      </c>
    </row>
    <row r="679" spans="1:62">
      <c r="A679" s="25" t="s">
        <v>85</v>
      </c>
      <c r="B679" s="25" t="s">
        <v>101</v>
      </c>
      <c r="C679" s="25" t="s">
        <v>87</v>
      </c>
      <c r="D679" s="25" t="s">
        <v>117</v>
      </c>
      <c r="E679" s="25" t="s">
        <v>44</v>
      </c>
      <c r="F679" s="25" t="s">
        <v>45</v>
      </c>
      <c r="G679" s="25" t="s">
        <v>348</v>
      </c>
      <c r="H679" s="25" t="s">
        <v>60</v>
      </c>
      <c r="I679" s="25" t="s">
        <v>289</v>
      </c>
      <c r="J679" s="102">
        <v>0.47784834680000005</v>
      </c>
      <c r="K679" s="102">
        <v>0.15089759249999998</v>
      </c>
      <c r="L679" s="29"/>
      <c r="M679" s="29"/>
      <c r="N679" s="29"/>
      <c r="O679" s="29"/>
      <c r="P679" s="29"/>
      <c r="Q679" s="29"/>
      <c r="R679" s="29">
        <v>471571.52</v>
      </c>
      <c r="S679" s="29">
        <v>16241.79</v>
      </c>
      <c r="T679" s="29">
        <v>2215.04</v>
      </c>
      <c r="U679" s="29">
        <v>1177538</v>
      </c>
      <c r="V679" s="29">
        <v>255966.04</v>
      </c>
      <c r="W679" s="29">
        <v>105973.22</v>
      </c>
      <c r="X679" s="29">
        <f t="shared" si="386"/>
        <v>2029505.61</v>
      </c>
      <c r="Y679" s="29">
        <f t="shared" si="413"/>
        <v>0</v>
      </c>
      <c r="Z679" s="29">
        <f t="shared" si="418"/>
        <v>0</v>
      </c>
      <c r="AA679" s="29">
        <f t="shared" si="418"/>
        <v>2029505.61</v>
      </c>
      <c r="AB679" s="29">
        <f t="shared" si="418"/>
        <v>0</v>
      </c>
      <c r="AC679" s="31">
        <f t="shared" si="387"/>
        <v>0</v>
      </c>
      <c r="AD679" s="31">
        <f t="shared" si="388"/>
        <v>0</v>
      </c>
      <c r="AE679" s="31">
        <f t="shared" si="389"/>
        <v>0</v>
      </c>
      <c r="AF679" s="31">
        <f t="shared" si="390"/>
        <v>0</v>
      </c>
      <c r="AG679" s="31">
        <f t="shared" si="391"/>
        <v>0</v>
      </c>
      <c r="AH679" s="31">
        <f t="shared" si="392"/>
        <v>0</v>
      </c>
      <c r="AI679" s="31">
        <f t="shared" si="393"/>
        <v>225339.67122996316</v>
      </c>
      <c r="AJ679" s="31">
        <f t="shared" si="394"/>
        <v>7761.1125005727736</v>
      </c>
      <c r="AK679" s="31">
        <f t="shared" si="395"/>
        <v>1058.453202095872</v>
      </c>
      <c r="AL679" s="31">
        <f t="shared" si="396"/>
        <v>562684.58659417846</v>
      </c>
      <c r="AM679" s="31">
        <f t="shared" si="397"/>
        <v>122312.94905094268</v>
      </c>
      <c r="AN679" s="31">
        <f t="shared" si="398"/>
        <v>50639.1279820727</v>
      </c>
      <c r="AO679" s="31">
        <f t="shared" si="399"/>
        <v>969795.90055982559</v>
      </c>
      <c r="AP679" s="29">
        <f t="shared" si="420"/>
        <v>0</v>
      </c>
      <c r="AQ679" s="29">
        <f t="shared" si="420"/>
        <v>0</v>
      </c>
      <c r="AR679" s="29">
        <f t="shared" si="420"/>
        <v>969795.90055982559</v>
      </c>
      <c r="AS679" s="29">
        <f t="shared" si="415"/>
        <v>0</v>
      </c>
      <c r="AT679" s="31">
        <f t="shared" si="400"/>
        <v>0</v>
      </c>
      <c r="AU679" s="31">
        <f t="shared" si="401"/>
        <v>0</v>
      </c>
      <c r="AV679" s="31">
        <f t="shared" si="402"/>
        <v>0</v>
      </c>
      <c r="AW679" s="31">
        <f t="shared" si="403"/>
        <v>0</v>
      </c>
      <c r="AX679" s="31">
        <f t="shared" si="404"/>
        <v>0</v>
      </c>
      <c r="AY679" s="31">
        <f t="shared" si="405"/>
        <v>0</v>
      </c>
      <c r="AZ679" s="31">
        <f t="shared" si="406"/>
        <v>71159.0070595656</v>
      </c>
      <c r="BA679" s="31">
        <f t="shared" si="407"/>
        <v>2450.8470088905747</v>
      </c>
      <c r="BB679" s="31">
        <f t="shared" si="408"/>
        <v>334.24420329119994</v>
      </c>
      <c r="BC679" s="31">
        <f t="shared" si="409"/>
        <v>177687.64927726498</v>
      </c>
      <c r="BD679" s="31">
        <f t="shared" si="410"/>
        <v>38624.659197758694</v>
      </c>
      <c r="BE679" s="31">
        <f t="shared" si="411"/>
        <v>15991.103767472849</v>
      </c>
      <c r="BF679" s="31">
        <f t="shared" si="412"/>
        <v>306247.51051424391</v>
      </c>
      <c r="BG679" s="29">
        <f t="shared" si="419"/>
        <v>0</v>
      </c>
      <c r="BH679" s="29">
        <f t="shared" si="419"/>
        <v>0</v>
      </c>
      <c r="BI679" s="29">
        <f t="shared" si="419"/>
        <v>306247.51051424391</v>
      </c>
      <c r="BJ679" s="29">
        <f t="shared" si="419"/>
        <v>0</v>
      </c>
    </row>
    <row r="680" spans="1:62">
      <c r="A680" s="25" t="s">
        <v>85</v>
      </c>
      <c r="B680" s="25" t="s">
        <v>101</v>
      </c>
      <c r="C680" s="25" t="s">
        <v>87</v>
      </c>
      <c r="D680" s="25" t="s">
        <v>117</v>
      </c>
      <c r="E680" s="25" t="s">
        <v>44</v>
      </c>
      <c r="F680" s="25" t="s">
        <v>45</v>
      </c>
      <c r="G680" s="25" t="s">
        <v>301</v>
      </c>
      <c r="H680" s="25" t="s">
        <v>60</v>
      </c>
      <c r="I680" s="25" t="s">
        <v>289</v>
      </c>
      <c r="J680" s="102">
        <v>0.47784834680000005</v>
      </c>
      <c r="K680" s="102">
        <v>0.15089759249999998</v>
      </c>
      <c r="L680" s="29">
        <v>3800.0800000000004</v>
      </c>
      <c r="M680" s="29">
        <v>24364</v>
      </c>
      <c r="N680" s="29">
        <v>6590.06</v>
      </c>
      <c r="O680" s="29">
        <v>402597.79</v>
      </c>
      <c r="P680" s="29">
        <v>-72564.939999999988</v>
      </c>
      <c r="Q680" s="29">
        <v>518803.3</v>
      </c>
      <c r="R680" s="29">
        <v>125199.93</v>
      </c>
      <c r="S680" s="29">
        <v>18819.89</v>
      </c>
      <c r="T680" s="29">
        <v>6491.05</v>
      </c>
      <c r="U680" s="29">
        <v>111072.81</v>
      </c>
      <c r="V680" s="29">
        <v>435587.61000000004</v>
      </c>
      <c r="W680" s="29">
        <v>-43234.770000000004</v>
      </c>
      <c r="X680" s="29">
        <f t="shared" si="386"/>
        <v>1537526.81</v>
      </c>
      <c r="Y680" s="29">
        <f t="shared" si="413"/>
        <v>0</v>
      </c>
      <c r="Z680" s="29">
        <f t="shared" si="418"/>
        <v>0</v>
      </c>
      <c r="AA680" s="29">
        <f t="shared" si="418"/>
        <v>1537526.81</v>
      </c>
      <c r="AB680" s="29">
        <f t="shared" si="418"/>
        <v>0</v>
      </c>
      <c r="AC680" s="31">
        <f t="shared" si="387"/>
        <v>1815.8619457077443</v>
      </c>
      <c r="AD680" s="31">
        <f t="shared" si="388"/>
        <v>11642.297121435202</v>
      </c>
      <c r="AE680" s="31">
        <f t="shared" si="389"/>
        <v>3149.0492763128086</v>
      </c>
      <c r="AF680" s="31">
        <f t="shared" si="390"/>
        <v>192380.68837683357</v>
      </c>
      <c r="AG680" s="31">
        <f t="shared" si="391"/>
        <v>-34675.036614641191</v>
      </c>
      <c r="AH680" s="31">
        <f t="shared" si="392"/>
        <v>247909.29921938447</v>
      </c>
      <c r="AI680" s="31">
        <f t="shared" si="393"/>
        <v>59826.579569975729</v>
      </c>
      <c r="AJ680" s="31">
        <f t="shared" si="394"/>
        <v>8993.0533234578525</v>
      </c>
      <c r="AK680" s="31">
        <f t="shared" si="395"/>
        <v>3101.7375114961405</v>
      </c>
      <c r="AL680" s="31">
        <f t="shared" si="396"/>
        <v>53075.958632930509</v>
      </c>
      <c r="AM680" s="31">
        <f t="shared" si="397"/>
        <v>208144.8193250632</v>
      </c>
      <c r="AN680" s="31">
        <f t="shared" si="398"/>
        <v>-20659.663368778241</v>
      </c>
      <c r="AO680" s="31">
        <f t="shared" si="399"/>
        <v>734704.64431917772</v>
      </c>
      <c r="AP680" s="29">
        <f t="shared" si="420"/>
        <v>0</v>
      </c>
      <c r="AQ680" s="29">
        <f t="shared" si="420"/>
        <v>0</v>
      </c>
      <c r="AR680" s="29">
        <f t="shared" si="420"/>
        <v>734704.64431917772</v>
      </c>
      <c r="AS680" s="29">
        <f t="shared" si="415"/>
        <v>0</v>
      </c>
      <c r="AT680" s="31">
        <f t="shared" si="400"/>
        <v>573.42292330739997</v>
      </c>
      <c r="AU680" s="31">
        <f t="shared" si="401"/>
        <v>3676.4689436699996</v>
      </c>
      <c r="AV680" s="31">
        <f t="shared" si="402"/>
        <v>994.42418843054998</v>
      </c>
      <c r="AW680" s="31">
        <f t="shared" si="403"/>
        <v>60751.037256820564</v>
      </c>
      <c r="AX680" s="31">
        <f t="shared" si="404"/>
        <v>-10949.874745906947</v>
      </c>
      <c r="AY680" s="31">
        <f t="shared" si="405"/>
        <v>78286.168951055239</v>
      </c>
      <c r="AZ680" s="31">
        <f t="shared" si="406"/>
        <v>18892.368018168523</v>
      </c>
      <c r="BA680" s="31">
        <f t="shared" si="407"/>
        <v>2839.8760921148246</v>
      </c>
      <c r="BB680" s="31">
        <f t="shared" si="408"/>
        <v>979.48381779712497</v>
      </c>
      <c r="BC680" s="31">
        <f t="shared" si="409"/>
        <v>16760.619621209924</v>
      </c>
      <c r="BD680" s="31">
        <f t="shared" si="410"/>
        <v>65729.121671828922</v>
      </c>
      <c r="BE680" s="31">
        <f t="shared" si="411"/>
        <v>-6524.0227052912251</v>
      </c>
      <c r="BF680" s="31">
        <f t="shared" si="412"/>
        <v>232009.09403320489</v>
      </c>
      <c r="BG680" s="29">
        <f t="shared" si="419"/>
        <v>0</v>
      </c>
      <c r="BH680" s="29">
        <f t="shared" si="419"/>
        <v>0</v>
      </c>
      <c r="BI680" s="29">
        <f t="shared" si="419"/>
        <v>232009.09403320489</v>
      </c>
      <c r="BJ680" s="29">
        <f t="shared" si="419"/>
        <v>0</v>
      </c>
    </row>
    <row r="681" spans="1:62">
      <c r="A681" s="25" t="s">
        <v>85</v>
      </c>
      <c r="B681" s="25" t="s">
        <v>101</v>
      </c>
      <c r="C681" s="25" t="s">
        <v>87</v>
      </c>
      <c r="D681" s="25" t="s">
        <v>118</v>
      </c>
      <c r="E681" s="25" t="s">
        <v>44</v>
      </c>
      <c r="F681" s="25" t="s">
        <v>45</v>
      </c>
      <c r="G681" s="25" t="s">
        <v>348</v>
      </c>
      <c r="H681" s="25" t="s">
        <v>60</v>
      </c>
      <c r="I681" s="25" t="s">
        <v>289</v>
      </c>
      <c r="J681" s="102">
        <v>0.47784834680000005</v>
      </c>
      <c r="K681" s="102">
        <v>0.15089759249999998</v>
      </c>
      <c r="L681" s="29">
        <v>58762.75</v>
      </c>
      <c r="M681" s="29"/>
      <c r="N681" s="29"/>
      <c r="O681" s="29"/>
      <c r="P681" s="29"/>
      <c r="Q681" s="29"/>
      <c r="R681" s="29"/>
      <c r="S681" s="29"/>
      <c r="T681" s="29">
        <v>113026.49</v>
      </c>
      <c r="U681" s="29">
        <v>4825.47</v>
      </c>
      <c r="V681" s="29">
        <v>52497</v>
      </c>
      <c r="W681" s="29">
        <v>48019.17</v>
      </c>
      <c r="X681" s="29">
        <f t="shared" si="386"/>
        <v>277130.88</v>
      </c>
      <c r="Y681" s="29">
        <f t="shared" si="413"/>
        <v>0</v>
      </c>
      <c r="Z681" s="29">
        <f t="shared" si="418"/>
        <v>0</v>
      </c>
      <c r="AA681" s="29">
        <f t="shared" si="418"/>
        <v>277130.88</v>
      </c>
      <c r="AB681" s="29">
        <f t="shared" si="418"/>
        <v>0</v>
      </c>
      <c r="AC681" s="31">
        <f t="shared" si="387"/>
        <v>28079.682940921703</v>
      </c>
      <c r="AD681" s="31">
        <f t="shared" si="388"/>
        <v>0</v>
      </c>
      <c r="AE681" s="31">
        <f t="shared" si="389"/>
        <v>0</v>
      </c>
      <c r="AF681" s="31">
        <f t="shared" si="390"/>
        <v>0</v>
      </c>
      <c r="AG681" s="31">
        <f t="shared" si="391"/>
        <v>0</v>
      </c>
      <c r="AH681" s="31">
        <f t="shared" si="392"/>
        <v>0</v>
      </c>
      <c r="AI681" s="31">
        <f t="shared" si="393"/>
        <v>0</v>
      </c>
      <c r="AJ681" s="31">
        <f t="shared" si="394"/>
        <v>0</v>
      </c>
      <c r="AK681" s="31">
        <f t="shared" si="395"/>
        <v>54009.52139110674</v>
      </c>
      <c r="AL681" s="31">
        <f t="shared" si="396"/>
        <v>2305.8428620329964</v>
      </c>
      <c r="AM681" s="31">
        <f t="shared" si="397"/>
        <v>25085.604661959602</v>
      </c>
      <c r="AN681" s="31">
        <f t="shared" si="398"/>
        <v>22945.880999208159</v>
      </c>
      <c r="AO681" s="31">
        <f t="shared" si="399"/>
        <v>132426.53285522919</v>
      </c>
      <c r="AP681" s="29">
        <f t="shared" si="420"/>
        <v>0</v>
      </c>
      <c r="AQ681" s="29">
        <f t="shared" si="420"/>
        <v>0</v>
      </c>
      <c r="AR681" s="29">
        <f t="shared" si="420"/>
        <v>132426.53285522919</v>
      </c>
      <c r="AS681" s="29">
        <f t="shared" si="415"/>
        <v>0</v>
      </c>
      <c r="AT681" s="31">
        <f t="shared" si="400"/>
        <v>8867.1575036793747</v>
      </c>
      <c r="AU681" s="31">
        <f t="shared" si="401"/>
        <v>0</v>
      </c>
      <c r="AV681" s="31">
        <f t="shared" si="402"/>
        <v>0</v>
      </c>
      <c r="AW681" s="31">
        <f t="shared" si="403"/>
        <v>0</v>
      </c>
      <c r="AX681" s="31">
        <f t="shared" si="404"/>
        <v>0</v>
      </c>
      <c r="AY681" s="31">
        <f t="shared" si="405"/>
        <v>0</v>
      </c>
      <c r="AZ681" s="31">
        <f t="shared" si="406"/>
        <v>0</v>
      </c>
      <c r="BA681" s="31">
        <f t="shared" si="407"/>
        <v>0</v>
      </c>
      <c r="BB681" s="31">
        <f t="shared" si="408"/>
        <v>17055.425229725322</v>
      </c>
      <c r="BC681" s="31">
        <f t="shared" si="409"/>
        <v>728.15180568097492</v>
      </c>
      <c r="BD681" s="31">
        <f t="shared" si="410"/>
        <v>7921.6709134724988</v>
      </c>
      <c r="BE681" s="31">
        <f t="shared" si="411"/>
        <v>7245.977146848224</v>
      </c>
      <c r="BF681" s="31">
        <f t="shared" si="412"/>
        <v>41818.382599406395</v>
      </c>
      <c r="BG681" s="29">
        <f t="shared" si="419"/>
        <v>0</v>
      </c>
      <c r="BH681" s="29">
        <f t="shared" si="419"/>
        <v>0</v>
      </c>
      <c r="BI681" s="29">
        <f t="shared" si="419"/>
        <v>41818.382599406395</v>
      </c>
      <c r="BJ681" s="29">
        <f t="shared" si="419"/>
        <v>0</v>
      </c>
    </row>
    <row r="682" spans="1:62">
      <c r="A682" s="25" t="s">
        <v>85</v>
      </c>
      <c r="B682" s="25" t="s">
        <v>101</v>
      </c>
      <c r="C682" s="25" t="s">
        <v>87</v>
      </c>
      <c r="D682" s="25" t="s">
        <v>118</v>
      </c>
      <c r="E682" s="25" t="s">
        <v>44</v>
      </c>
      <c r="F682" s="25" t="s">
        <v>45</v>
      </c>
      <c r="G682" s="25" t="s">
        <v>301</v>
      </c>
      <c r="H682" s="25" t="s">
        <v>60</v>
      </c>
      <c r="I682" s="25" t="s">
        <v>289</v>
      </c>
      <c r="J682" s="102">
        <v>0.47784834680000005</v>
      </c>
      <c r="K682" s="102">
        <v>0.15089759249999998</v>
      </c>
      <c r="L682" s="29">
        <v>7955.36</v>
      </c>
      <c r="M682" s="29">
        <v>4742.1000000000004</v>
      </c>
      <c r="N682" s="29">
        <v>1458.9</v>
      </c>
      <c r="O682" s="29">
        <v>405.26</v>
      </c>
      <c r="P682" s="29">
        <v>82.22</v>
      </c>
      <c r="Q682" s="29">
        <v>133.28</v>
      </c>
      <c r="R682" s="29"/>
      <c r="S682" s="29"/>
      <c r="T682" s="29"/>
      <c r="U682" s="29"/>
      <c r="V682" s="29"/>
      <c r="W682" s="29">
        <v>162729.20000000001</v>
      </c>
      <c r="X682" s="29">
        <f t="shared" si="386"/>
        <v>177506.32</v>
      </c>
      <c r="Y682" s="29">
        <f t="shared" si="413"/>
        <v>0</v>
      </c>
      <c r="Z682" s="29">
        <f t="shared" si="418"/>
        <v>0</v>
      </c>
      <c r="AA682" s="29">
        <f t="shared" si="418"/>
        <v>177506.32</v>
      </c>
      <c r="AB682" s="29">
        <f t="shared" si="418"/>
        <v>0</v>
      </c>
      <c r="AC682" s="31">
        <f t="shared" si="387"/>
        <v>3801.455624198848</v>
      </c>
      <c r="AD682" s="31">
        <f t="shared" si="388"/>
        <v>2266.0046453602804</v>
      </c>
      <c r="AE682" s="31">
        <f t="shared" si="389"/>
        <v>697.13295314652009</v>
      </c>
      <c r="AF682" s="31">
        <f t="shared" si="390"/>
        <v>193.65282102416802</v>
      </c>
      <c r="AG682" s="31">
        <f t="shared" si="391"/>
        <v>39.288691073896004</v>
      </c>
      <c r="AH682" s="31">
        <f t="shared" si="392"/>
        <v>63.68762766150401</v>
      </c>
      <c r="AI682" s="31">
        <f t="shared" si="393"/>
        <v>0</v>
      </c>
      <c r="AJ682" s="31">
        <f t="shared" si="394"/>
        <v>0</v>
      </c>
      <c r="AK682" s="31">
        <f t="shared" si="395"/>
        <v>0</v>
      </c>
      <c r="AL682" s="31">
        <f t="shared" si="396"/>
        <v>0</v>
      </c>
      <c r="AM682" s="31">
        <f t="shared" si="397"/>
        <v>0</v>
      </c>
      <c r="AN682" s="31">
        <f t="shared" si="398"/>
        <v>77759.879196086578</v>
      </c>
      <c r="AO682" s="31">
        <f t="shared" si="399"/>
        <v>84821.101558551789</v>
      </c>
      <c r="AP682" s="29">
        <f t="shared" si="420"/>
        <v>0</v>
      </c>
      <c r="AQ682" s="29">
        <f t="shared" si="420"/>
        <v>0</v>
      </c>
      <c r="AR682" s="29">
        <f t="shared" si="420"/>
        <v>84821.101558551789</v>
      </c>
      <c r="AS682" s="29">
        <f t="shared" si="415"/>
        <v>0</v>
      </c>
      <c r="AT682" s="31">
        <f t="shared" si="400"/>
        <v>1200.4446714707999</v>
      </c>
      <c r="AU682" s="31">
        <f t="shared" si="401"/>
        <v>715.57147339425001</v>
      </c>
      <c r="AV682" s="31">
        <f t="shared" si="402"/>
        <v>220.14449769824998</v>
      </c>
      <c r="AW682" s="31">
        <f t="shared" si="403"/>
        <v>61.152758336549994</v>
      </c>
      <c r="AX682" s="31">
        <f t="shared" si="404"/>
        <v>12.406800055349999</v>
      </c>
      <c r="AY682" s="31">
        <f t="shared" si="405"/>
        <v>20.111631128399999</v>
      </c>
      <c r="AZ682" s="31">
        <f t="shared" si="406"/>
        <v>0</v>
      </c>
      <c r="BA682" s="31">
        <f t="shared" si="407"/>
        <v>0</v>
      </c>
      <c r="BB682" s="31">
        <f t="shared" si="408"/>
        <v>0</v>
      </c>
      <c r="BC682" s="31">
        <f t="shared" si="409"/>
        <v>0</v>
      </c>
      <c r="BD682" s="31">
        <f t="shared" si="410"/>
        <v>0</v>
      </c>
      <c r="BE682" s="31">
        <f t="shared" si="411"/>
        <v>24555.444509450997</v>
      </c>
      <c r="BF682" s="31">
        <f t="shared" si="412"/>
        <v>26785.276341534598</v>
      </c>
      <c r="BG682" s="29">
        <f t="shared" si="419"/>
        <v>0</v>
      </c>
      <c r="BH682" s="29">
        <f t="shared" si="419"/>
        <v>0</v>
      </c>
      <c r="BI682" s="29">
        <f t="shared" si="419"/>
        <v>26785.276341534598</v>
      </c>
      <c r="BJ682" s="29">
        <f t="shared" si="419"/>
        <v>0</v>
      </c>
    </row>
    <row r="683" spans="1:62">
      <c r="A683" s="25" t="s">
        <v>85</v>
      </c>
      <c r="B683" s="25" t="s">
        <v>101</v>
      </c>
      <c r="C683" s="25" t="s">
        <v>87</v>
      </c>
      <c r="D683" s="25" t="s">
        <v>119</v>
      </c>
      <c r="E683" s="25" t="s">
        <v>44</v>
      </c>
      <c r="F683" s="25" t="s">
        <v>45</v>
      </c>
      <c r="G683" s="25" t="s">
        <v>348</v>
      </c>
      <c r="H683" s="25" t="s">
        <v>60</v>
      </c>
      <c r="I683" s="25" t="s">
        <v>289</v>
      </c>
      <c r="J683" s="102">
        <v>0.47784834680000005</v>
      </c>
      <c r="K683" s="102">
        <v>0.15089759249999998</v>
      </c>
      <c r="L683" s="29"/>
      <c r="M683" s="29"/>
      <c r="N683" s="29"/>
      <c r="O683" s="29">
        <v>63889.82</v>
      </c>
      <c r="P683" s="29">
        <v>5755.34</v>
      </c>
      <c r="Q683" s="29">
        <v>6223.93</v>
      </c>
      <c r="R683" s="29">
        <v>2428.17</v>
      </c>
      <c r="S683" s="29">
        <v>731.17</v>
      </c>
      <c r="T683" s="29">
        <v>1689.35</v>
      </c>
      <c r="U683" s="29">
        <v>877.73</v>
      </c>
      <c r="V683" s="29">
        <v>941.28</v>
      </c>
      <c r="W683" s="29">
        <v>800.6</v>
      </c>
      <c r="X683" s="29">
        <f t="shared" si="386"/>
        <v>83337.39</v>
      </c>
      <c r="Y683" s="29">
        <f t="shared" si="413"/>
        <v>0</v>
      </c>
      <c r="Z683" s="29">
        <f t="shared" si="418"/>
        <v>0</v>
      </c>
      <c r="AA683" s="29">
        <f t="shared" si="418"/>
        <v>83337.39</v>
      </c>
      <c r="AB683" s="29">
        <f t="shared" si="418"/>
        <v>0</v>
      </c>
      <c r="AC683" s="31">
        <f t="shared" si="387"/>
        <v>0</v>
      </c>
      <c r="AD683" s="31">
        <f t="shared" si="388"/>
        <v>0</v>
      </c>
      <c r="AE683" s="31">
        <f t="shared" si="389"/>
        <v>0</v>
      </c>
      <c r="AF683" s="31">
        <f t="shared" si="390"/>
        <v>30529.644864349579</v>
      </c>
      <c r="AG683" s="31">
        <f t="shared" si="391"/>
        <v>2750.1797042719122</v>
      </c>
      <c r="AH683" s="31">
        <f t="shared" si="392"/>
        <v>2974.0946610989245</v>
      </c>
      <c r="AI683" s="31">
        <f t="shared" si="393"/>
        <v>1160.2970202493561</v>
      </c>
      <c r="AJ683" s="31">
        <f t="shared" si="394"/>
        <v>349.38837572975604</v>
      </c>
      <c r="AK683" s="31">
        <f t="shared" si="395"/>
        <v>807.25310466658004</v>
      </c>
      <c r="AL683" s="31">
        <f t="shared" si="396"/>
        <v>419.42182943676403</v>
      </c>
      <c r="AM683" s="31">
        <f t="shared" si="397"/>
        <v>449.78909187590403</v>
      </c>
      <c r="AN683" s="31">
        <f t="shared" si="398"/>
        <v>382.56538644808006</v>
      </c>
      <c r="AO683" s="31">
        <f t="shared" si="399"/>
        <v>39822.634038126867</v>
      </c>
      <c r="AP683" s="29">
        <f t="shared" si="420"/>
        <v>0</v>
      </c>
      <c r="AQ683" s="29">
        <f t="shared" si="420"/>
        <v>0</v>
      </c>
      <c r="AR683" s="29">
        <f t="shared" si="420"/>
        <v>39822.634038126867</v>
      </c>
      <c r="AS683" s="29">
        <f t="shared" si="415"/>
        <v>0</v>
      </c>
      <c r="AT683" s="31">
        <f t="shared" si="400"/>
        <v>0</v>
      </c>
      <c r="AU683" s="31">
        <f t="shared" si="401"/>
        <v>0</v>
      </c>
      <c r="AV683" s="31">
        <f t="shared" si="402"/>
        <v>0</v>
      </c>
      <c r="AW683" s="31">
        <f t="shared" si="403"/>
        <v>9640.8200232583495</v>
      </c>
      <c r="AX683" s="31">
        <f t="shared" si="404"/>
        <v>868.46695001894989</v>
      </c>
      <c r="AY683" s="31">
        <f t="shared" si="405"/>
        <v>939.17605288852496</v>
      </c>
      <c r="AZ683" s="31">
        <f t="shared" si="406"/>
        <v>366.40500718072497</v>
      </c>
      <c r="BA683" s="31">
        <f t="shared" si="407"/>
        <v>110.33179270822498</v>
      </c>
      <c r="BB683" s="31">
        <f t="shared" si="408"/>
        <v>254.91884788987497</v>
      </c>
      <c r="BC683" s="31">
        <f t="shared" si="409"/>
        <v>132.44734386502498</v>
      </c>
      <c r="BD683" s="31">
        <f t="shared" si="410"/>
        <v>142.03688586839999</v>
      </c>
      <c r="BE683" s="31">
        <f t="shared" si="411"/>
        <v>120.80861255549999</v>
      </c>
      <c r="BF683" s="31">
        <f t="shared" si="412"/>
        <v>12575.411516233573</v>
      </c>
      <c r="BG683" s="29">
        <f t="shared" si="419"/>
        <v>0</v>
      </c>
      <c r="BH683" s="29">
        <f t="shared" si="419"/>
        <v>0</v>
      </c>
      <c r="BI683" s="29">
        <f t="shared" si="419"/>
        <v>12575.411516233573</v>
      </c>
      <c r="BJ683" s="29">
        <f t="shared" si="419"/>
        <v>0</v>
      </c>
    </row>
    <row r="684" spans="1:62">
      <c r="A684" s="25" t="s">
        <v>85</v>
      </c>
      <c r="B684" s="25" t="s">
        <v>101</v>
      </c>
      <c r="C684" s="25" t="s">
        <v>87</v>
      </c>
      <c r="D684" s="25" t="s">
        <v>119</v>
      </c>
      <c r="E684" s="25" t="s">
        <v>44</v>
      </c>
      <c r="F684" s="25" t="s">
        <v>45</v>
      </c>
      <c r="G684" s="25" t="s">
        <v>301</v>
      </c>
      <c r="H684" s="25" t="s">
        <v>60</v>
      </c>
      <c r="I684" s="25" t="s">
        <v>289</v>
      </c>
      <c r="J684" s="102">
        <v>0.47784834680000005</v>
      </c>
      <c r="K684" s="102">
        <v>0.15089759249999998</v>
      </c>
      <c r="L684" s="29">
        <v>-1608</v>
      </c>
      <c r="M684" s="29">
        <v>4967.42</v>
      </c>
      <c r="N684" s="29">
        <v>2102.67</v>
      </c>
      <c r="O684" s="29">
        <v>1405.39</v>
      </c>
      <c r="P684" s="29"/>
      <c r="Q684" s="29"/>
      <c r="R684" s="29"/>
      <c r="S684" s="29"/>
      <c r="T684" s="29"/>
      <c r="U684" s="29"/>
      <c r="V684" s="29"/>
      <c r="W684" s="29">
        <v>142203.54999999999</v>
      </c>
      <c r="X684" s="29">
        <f t="shared" si="386"/>
        <v>149071.03</v>
      </c>
      <c r="Y684" s="29">
        <f t="shared" si="413"/>
        <v>0</v>
      </c>
      <c r="Z684" s="29">
        <f t="shared" si="418"/>
        <v>0</v>
      </c>
      <c r="AA684" s="29">
        <f t="shared" si="418"/>
        <v>149071.03</v>
      </c>
      <c r="AB684" s="29">
        <f t="shared" si="418"/>
        <v>0</v>
      </c>
      <c r="AC684" s="31">
        <f t="shared" si="387"/>
        <v>-768.38014165440006</v>
      </c>
      <c r="AD684" s="31">
        <f t="shared" si="388"/>
        <v>2373.6734348612563</v>
      </c>
      <c r="AE684" s="31">
        <f t="shared" si="389"/>
        <v>1004.7573833659561</v>
      </c>
      <c r="AF684" s="31">
        <f t="shared" si="390"/>
        <v>671.56328810925208</v>
      </c>
      <c r="AG684" s="31">
        <f t="shared" si="391"/>
        <v>0</v>
      </c>
      <c r="AH684" s="31">
        <f t="shared" si="392"/>
        <v>0</v>
      </c>
      <c r="AI684" s="31">
        <f t="shared" si="393"/>
        <v>0</v>
      </c>
      <c r="AJ684" s="31">
        <f t="shared" si="394"/>
        <v>0</v>
      </c>
      <c r="AK684" s="31">
        <f t="shared" si="395"/>
        <v>0</v>
      </c>
      <c r="AL684" s="31">
        <f t="shared" si="396"/>
        <v>0</v>
      </c>
      <c r="AM684" s="31">
        <f t="shared" si="397"/>
        <v>0</v>
      </c>
      <c r="AN684" s="31">
        <f t="shared" si="398"/>
        <v>67951.731276591134</v>
      </c>
      <c r="AO684" s="31">
        <f t="shared" si="399"/>
        <v>71233.3452412732</v>
      </c>
      <c r="AP684" s="29">
        <f t="shared" si="420"/>
        <v>0</v>
      </c>
      <c r="AQ684" s="29">
        <f t="shared" si="420"/>
        <v>0</v>
      </c>
      <c r="AR684" s="29">
        <f t="shared" si="420"/>
        <v>71233.3452412732</v>
      </c>
      <c r="AS684" s="29">
        <f t="shared" si="415"/>
        <v>0</v>
      </c>
      <c r="AT684" s="31">
        <f t="shared" si="400"/>
        <v>-242.64332873999996</v>
      </c>
      <c r="AU684" s="31">
        <f t="shared" si="401"/>
        <v>749.57171893634995</v>
      </c>
      <c r="AV684" s="31">
        <f t="shared" si="402"/>
        <v>317.28784082197495</v>
      </c>
      <c r="AW684" s="31">
        <f t="shared" si="403"/>
        <v>212.069967523575</v>
      </c>
      <c r="AX684" s="31">
        <f t="shared" si="404"/>
        <v>0</v>
      </c>
      <c r="AY684" s="31">
        <f t="shared" si="405"/>
        <v>0</v>
      </c>
      <c r="AZ684" s="31">
        <f t="shared" si="406"/>
        <v>0</v>
      </c>
      <c r="BA684" s="31">
        <f t="shared" si="407"/>
        <v>0</v>
      </c>
      <c r="BB684" s="31">
        <f t="shared" si="408"/>
        <v>0</v>
      </c>
      <c r="BC684" s="31">
        <f t="shared" si="409"/>
        <v>0</v>
      </c>
      <c r="BD684" s="31">
        <f t="shared" si="410"/>
        <v>0</v>
      </c>
      <c r="BE684" s="31">
        <f t="shared" si="411"/>
        <v>21458.17333995337</v>
      </c>
      <c r="BF684" s="31">
        <f t="shared" si="412"/>
        <v>22494.45953849527</v>
      </c>
      <c r="BG684" s="29">
        <f t="shared" si="419"/>
        <v>0</v>
      </c>
      <c r="BH684" s="29">
        <f t="shared" si="419"/>
        <v>0</v>
      </c>
      <c r="BI684" s="29">
        <f t="shared" si="419"/>
        <v>22494.45953849527</v>
      </c>
      <c r="BJ684" s="29">
        <f t="shared" si="419"/>
        <v>0</v>
      </c>
    </row>
    <row r="685" spans="1:62">
      <c r="A685" s="25" t="s">
        <v>85</v>
      </c>
      <c r="B685" s="25" t="s">
        <v>101</v>
      </c>
      <c r="C685" s="25" t="s">
        <v>87</v>
      </c>
      <c r="D685" s="25" t="s">
        <v>119</v>
      </c>
      <c r="E685" s="25" t="s">
        <v>44</v>
      </c>
      <c r="F685" s="25" t="s">
        <v>43</v>
      </c>
      <c r="G685" s="25" t="s">
        <v>301</v>
      </c>
      <c r="H685" s="25" t="s">
        <v>60</v>
      </c>
      <c r="I685" s="25" t="s">
        <v>289</v>
      </c>
      <c r="J685" s="102">
        <v>0.77217999999999998</v>
      </c>
      <c r="K685" s="102">
        <v>0.22781999999999999</v>
      </c>
      <c r="L685" s="29">
        <v>16620.57</v>
      </c>
      <c r="M685" s="29">
        <v>14692.59</v>
      </c>
      <c r="N685" s="29">
        <v>953</v>
      </c>
      <c r="O685" s="29">
        <v>190.7</v>
      </c>
      <c r="P685" s="29"/>
      <c r="Q685" s="29"/>
      <c r="R685" s="29"/>
      <c r="S685" s="29"/>
      <c r="T685" s="29"/>
      <c r="U685" s="29"/>
      <c r="V685" s="29"/>
      <c r="W685" s="29"/>
      <c r="X685" s="29">
        <f t="shared" si="386"/>
        <v>32456.86</v>
      </c>
      <c r="Y685" s="29">
        <f t="shared" si="413"/>
        <v>0</v>
      </c>
      <c r="Z685" s="29">
        <f t="shared" si="418"/>
        <v>0</v>
      </c>
      <c r="AA685" s="29">
        <f t="shared" si="418"/>
        <v>32456.86</v>
      </c>
      <c r="AB685" s="29">
        <f t="shared" si="418"/>
        <v>0</v>
      </c>
      <c r="AC685" s="31">
        <f t="shared" si="387"/>
        <v>12834.071742599999</v>
      </c>
      <c r="AD685" s="31">
        <f t="shared" si="388"/>
        <v>11345.324146200001</v>
      </c>
      <c r="AE685" s="31">
        <f t="shared" si="389"/>
        <v>735.88753999999994</v>
      </c>
      <c r="AF685" s="31">
        <f t="shared" si="390"/>
        <v>147.25472599999998</v>
      </c>
      <c r="AG685" s="31">
        <f t="shared" si="391"/>
        <v>0</v>
      </c>
      <c r="AH685" s="31">
        <f t="shared" si="392"/>
        <v>0</v>
      </c>
      <c r="AI685" s="31">
        <f t="shared" si="393"/>
        <v>0</v>
      </c>
      <c r="AJ685" s="31">
        <f t="shared" si="394"/>
        <v>0</v>
      </c>
      <c r="AK685" s="31">
        <f t="shared" si="395"/>
        <v>0</v>
      </c>
      <c r="AL685" s="31">
        <f t="shared" si="396"/>
        <v>0</v>
      </c>
      <c r="AM685" s="31">
        <f t="shared" si="397"/>
        <v>0</v>
      </c>
      <c r="AN685" s="31">
        <f t="shared" si="398"/>
        <v>0</v>
      </c>
      <c r="AO685" s="31">
        <f t="shared" si="399"/>
        <v>25062.538154799997</v>
      </c>
      <c r="AP685" s="29">
        <f t="shared" si="420"/>
        <v>0</v>
      </c>
      <c r="AQ685" s="29">
        <f t="shared" si="420"/>
        <v>0</v>
      </c>
      <c r="AR685" s="29">
        <f t="shared" si="420"/>
        <v>25062.538154799997</v>
      </c>
      <c r="AS685" s="29">
        <f t="shared" si="415"/>
        <v>0</v>
      </c>
      <c r="AT685" s="31">
        <f t="shared" si="400"/>
        <v>3786.4982574000001</v>
      </c>
      <c r="AU685" s="31">
        <f t="shared" si="401"/>
        <v>3347.2658538000001</v>
      </c>
      <c r="AV685" s="31">
        <f t="shared" si="402"/>
        <v>217.11246</v>
      </c>
      <c r="AW685" s="31">
        <f t="shared" si="403"/>
        <v>43.445273999999998</v>
      </c>
      <c r="AX685" s="31">
        <f t="shared" si="404"/>
        <v>0</v>
      </c>
      <c r="AY685" s="31">
        <f t="shared" si="405"/>
        <v>0</v>
      </c>
      <c r="AZ685" s="31">
        <f t="shared" si="406"/>
        <v>0</v>
      </c>
      <c r="BA685" s="31">
        <f t="shared" si="407"/>
        <v>0</v>
      </c>
      <c r="BB685" s="31">
        <f t="shared" si="408"/>
        <v>0</v>
      </c>
      <c r="BC685" s="31">
        <f t="shared" si="409"/>
        <v>0</v>
      </c>
      <c r="BD685" s="31">
        <f t="shared" si="410"/>
        <v>0</v>
      </c>
      <c r="BE685" s="31">
        <f t="shared" si="411"/>
        <v>0</v>
      </c>
      <c r="BF685" s="31">
        <f t="shared" si="412"/>
        <v>7394.3218452000001</v>
      </c>
      <c r="BG685" s="29">
        <f t="shared" si="419"/>
        <v>0</v>
      </c>
      <c r="BH685" s="29">
        <f t="shared" si="419"/>
        <v>0</v>
      </c>
      <c r="BI685" s="29">
        <f t="shared" si="419"/>
        <v>7394.3218452000001</v>
      </c>
      <c r="BJ685" s="29">
        <f t="shared" si="419"/>
        <v>0</v>
      </c>
    </row>
    <row r="686" spans="1:62">
      <c r="A686" s="25" t="s">
        <v>85</v>
      </c>
      <c r="B686" s="25" t="s">
        <v>101</v>
      </c>
      <c r="C686" s="25" t="s">
        <v>87</v>
      </c>
      <c r="D686" s="25" t="s">
        <v>234</v>
      </c>
      <c r="E686" s="25" t="s">
        <v>44</v>
      </c>
      <c r="F686" s="25" t="s">
        <v>45</v>
      </c>
      <c r="G686" s="25" t="s">
        <v>300</v>
      </c>
      <c r="H686" s="25" t="s">
        <v>54</v>
      </c>
      <c r="I686" s="25" t="s">
        <v>289</v>
      </c>
      <c r="J686" s="102">
        <v>0.47784834680000005</v>
      </c>
      <c r="K686" s="102">
        <v>0.15089759249999998</v>
      </c>
      <c r="L686" s="29"/>
      <c r="M686" s="29"/>
      <c r="N686" s="29"/>
      <c r="O686" s="29"/>
      <c r="P686" s="29"/>
      <c r="Q686" s="29"/>
      <c r="R686" s="29"/>
      <c r="S686" s="29"/>
      <c r="T686" s="29"/>
      <c r="U686" s="29"/>
      <c r="V686" s="29"/>
      <c r="W686" s="29">
        <v>295667.34999999998</v>
      </c>
      <c r="X686" s="29">
        <f t="shared" si="386"/>
        <v>295667.34999999998</v>
      </c>
      <c r="Y686" s="29">
        <f t="shared" si="413"/>
        <v>0</v>
      </c>
      <c r="Z686" s="29">
        <f t="shared" ref="Z686:AB705" si="421">SUMIF($I686,Z$5,$X686)</f>
        <v>0</v>
      </c>
      <c r="AA686" s="29">
        <f t="shared" si="421"/>
        <v>295667.34999999998</v>
      </c>
      <c r="AB686" s="29">
        <f t="shared" si="421"/>
        <v>0</v>
      </c>
      <c r="AC686" s="31">
        <f t="shared" si="387"/>
        <v>0</v>
      </c>
      <c r="AD686" s="31">
        <f t="shared" si="388"/>
        <v>0</v>
      </c>
      <c r="AE686" s="31">
        <f t="shared" si="389"/>
        <v>0</v>
      </c>
      <c r="AF686" s="31">
        <f t="shared" si="390"/>
        <v>0</v>
      </c>
      <c r="AG686" s="31">
        <f t="shared" si="391"/>
        <v>0</v>
      </c>
      <c r="AH686" s="31">
        <f t="shared" si="392"/>
        <v>0</v>
      </c>
      <c r="AI686" s="31">
        <f t="shared" si="393"/>
        <v>0</v>
      </c>
      <c r="AJ686" s="31">
        <f t="shared" si="394"/>
        <v>0</v>
      </c>
      <c r="AK686" s="31">
        <f t="shared" si="395"/>
        <v>0</v>
      </c>
      <c r="AL686" s="31">
        <f t="shared" si="396"/>
        <v>0</v>
      </c>
      <c r="AM686" s="31">
        <f t="shared" si="397"/>
        <v>0</v>
      </c>
      <c r="AN686" s="31">
        <f t="shared" si="398"/>
        <v>141284.15440023699</v>
      </c>
      <c r="AO686" s="31">
        <f t="shared" si="399"/>
        <v>141284.15440023699</v>
      </c>
      <c r="AP686" s="29">
        <f t="shared" si="420"/>
        <v>0</v>
      </c>
      <c r="AQ686" s="29">
        <f t="shared" si="420"/>
        <v>0</v>
      </c>
      <c r="AR686" s="29">
        <f t="shared" si="420"/>
        <v>141284.15440023699</v>
      </c>
      <c r="AS686" s="29">
        <f t="shared" si="415"/>
        <v>0</v>
      </c>
      <c r="AT686" s="31">
        <f t="shared" si="400"/>
        <v>0</v>
      </c>
      <c r="AU686" s="31">
        <f t="shared" si="401"/>
        <v>0</v>
      </c>
      <c r="AV686" s="31">
        <f t="shared" si="402"/>
        <v>0</v>
      </c>
      <c r="AW686" s="31">
        <f t="shared" si="403"/>
        <v>0</v>
      </c>
      <c r="AX686" s="31">
        <f t="shared" si="404"/>
        <v>0</v>
      </c>
      <c r="AY686" s="31">
        <f t="shared" si="405"/>
        <v>0</v>
      </c>
      <c r="AZ686" s="31">
        <f t="shared" si="406"/>
        <v>0</v>
      </c>
      <c r="BA686" s="31">
        <f t="shared" si="407"/>
        <v>0</v>
      </c>
      <c r="BB686" s="31">
        <f t="shared" si="408"/>
        <v>0</v>
      </c>
      <c r="BC686" s="31">
        <f t="shared" si="409"/>
        <v>0</v>
      </c>
      <c r="BD686" s="31">
        <f t="shared" si="410"/>
        <v>0</v>
      </c>
      <c r="BE686" s="31">
        <f t="shared" si="411"/>
        <v>44615.491295854867</v>
      </c>
      <c r="BF686" s="31">
        <f t="shared" si="412"/>
        <v>44615.491295854867</v>
      </c>
      <c r="BG686" s="29">
        <f t="shared" si="419"/>
        <v>0</v>
      </c>
      <c r="BH686" s="29">
        <f t="shared" si="419"/>
        <v>0</v>
      </c>
      <c r="BI686" s="29">
        <f t="shared" si="419"/>
        <v>44615.491295854867</v>
      </c>
      <c r="BJ686" s="29">
        <f t="shared" si="419"/>
        <v>0</v>
      </c>
    </row>
    <row r="687" spans="1:62">
      <c r="A687" s="25" t="s">
        <v>85</v>
      </c>
      <c r="B687" s="25" t="s">
        <v>101</v>
      </c>
      <c r="C687" s="25" t="s">
        <v>87</v>
      </c>
      <c r="D687" s="25" t="s">
        <v>234</v>
      </c>
      <c r="E687" s="25" t="s">
        <v>42</v>
      </c>
      <c r="F687" s="25" t="s">
        <v>46</v>
      </c>
      <c r="G687" s="25" t="s">
        <v>55</v>
      </c>
      <c r="H687" s="25" t="s">
        <v>55</v>
      </c>
      <c r="I687" s="25" t="s">
        <v>289</v>
      </c>
      <c r="J687" s="102">
        <v>0.65539999999999998</v>
      </c>
      <c r="K687" s="102">
        <v>0</v>
      </c>
      <c r="L687" s="29"/>
      <c r="M687" s="29"/>
      <c r="N687" s="29"/>
      <c r="O687" s="29"/>
      <c r="P687" s="29"/>
      <c r="Q687" s="29"/>
      <c r="R687" s="29">
        <v>710602.27</v>
      </c>
      <c r="S687" s="29">
        <v>273.14999999999998</v>
      </c>
      <c r="T687" s="29">
        <v>173.25</v>
      </c>
      <c r="U687" s="29"/>
      <c r="V687" s="29"/>
      <c r="W687" s="29">
        <v>443348.11</v>
      </c>
      <c r="X687" s="29">
        <f t="shared" si="386"/>
        <v>1154396.78</v>
      </c>
      <c r="Y687" s="29">
        <f t="shared" si="413"/>
        <v>0</v>
      </c>
      <c r="Z687" s="29">
        <f t="shared" si="421"/>
        <v>0</v>
      </c>
      <c r="AA687" s="29">
        <f t="shared" si="421"/>
        <v>1154396.78</v>
      </c>
      <c r="AB687" s="29">
        <f t="shared" si="421"/>
        <v>0</v>
      </c>
      <c r="AC687" s="31">
        <f t="shared" si="387"/>
        <v>0</v>
      </c>
      <c r="AD687" s="31">
        <f t="shared" si="388"/>
        <v>0</v>
      </c>
      <c r="AE687" s="31">
        <f t="shared" si="389"/>
        <v>0</v>
      </c>
      <c r="AF687" s="31">
        <f t="shared" si="390"/>
        <v>0</v>
      </c>
      <c r="AG687" s="31">
        <f t="shared" si="391"/>
        <v>0</v>
      </c>
      <c r="AH687" s="31">
        <f t="shared" si="392"/>
        <v>0</v>
      </c>
      <c r="AI687" s="31">
        <f t="shared" si="393"/>
        <v>465728.72775800002</v>
      </c>
      <c r="AJ687" s="31">
        <f t="shared" si="394"/>
        <v>179.02250999999998</v>
      </c>
      <c r="AK687" s="31">
        <f t="shared" si="395"/>
        <v>113.54805</v>
      </c>
      <c r="AL687" s="31">
        <f t="shared" si="396"/>
        <v>0</v>
      </c>
      <c r="AM687" s="31">
        <f t="shared" si="397"/>
        <v>0</v>
      </c>
      <c r="AN687" s="31">
        <f t="shared" si="398"/>
        <v>290570.35129399999</v>
      </c>
      <c r="AO687" s="31">
        <f t="shared" si="399"/>
        <v>756591.64961199998</v>
      </c>
      <c r="AP687" s="29">
        <f t="shared" si="420"/>
        <v>0</v>
      </c>
      <c r="AQ687" s="29">
        <f t="shared" si="420"/>
        <v>0</v>
      </c>
      <c r="AR687" s="29">
        <f t="shared" si="420"/>
        <v>756591.64961199998</v>
      </c>
      <c r="AS687" s="29">
        <f t="shared" si="415"/>
        <v>0</v>
      </c>
      <c r="AT687" s="31">
        <f t="shared" si="400"/>
        <v>0</v>
      </c>
      <c r="AU687" s="31">
        <f t="shared" si="401"/>
        <v>0</v>
      </c>
      <c r="AV687" s="31">
        <f t="shared" si="402"/>
        <v>0</v>
      </c>
      <c r="AW687" s="31">
        <f t="shared" si="403"/>
        <v>0</v>
      </c>
      <c r="AX687" s="31">
        <f t="shared" si="404"/>
        <v>0</v>
      </c>
      <c r="AY687" s="31">
        <f t="shared" si="405"/>
        <v>0</v>
      </c>
      <c r="AZ687" s="31">
        <f t="shared" si="406"/>
        <v>0</v>
      </c>
      <c r="BA687" s="31">
        <f t="shared" si="407"/>
        <v>0</v>
      </c>
      <c r="BB687" s="31">
        <f t="shared" si="408"/>
        <v>0</v>
      </c>
      <c r="BC687" s="31">
        <f t="shared" si="409"/>
        <v>0</v>
      </c>
      <c r="BD687" s="31">
        <f t="shared" si="410"/>
        <v>0</v>
      </c>
      <c r="BE687" s="31">
        <f t="shared" si="411"/>
        <v>0</v>
      </c>
      <c r="BF687" s="31">
        <f t="shared" si="412"/>
        <v>0</v>
      </c>
      <c r="BG687" s="29">
        <f t="shared" si="419"/>
        <v>0</v>
      </c>
      <c r="BH687" s="29">
        <f t="shared" si="419"/>
        <v>0</v>
      </c>
      <c r="BI687" s="29">
        <f t="shared" si="419"/>
        <v>0</v>
      </c>
      <c r="BJ687" s="29">
        <f t="shared" si="419"/>
        <v>0</v>
      </c>
    </row>
    <row r="688" spans="1:62">
      <c r="A688" s="25" t="s">
        <v>120</v>
      </c>
      <c r="B688" s="25" t="s">
        <v>121</v>
      </c>
      <c r="C688" s="25" t="s">
        <v>87</v>
      </c>
      <c r="D688" s="25" t="s">
        <v>293</v>
      </c>
      <c r="E688" s="25" t="s">
        <v>42</v>
      </c>
      <c r="F688" s="25" t="s">
        <v>46</v>
      </c>
      <c r="G688" s="25" t="s">
        <v>301</v>
      </c>
      <c r="H688" s="25" t="s">
        <v>60</v>
      </c>
      <c r="I688" s="25" t="s">
        <v>289</v>
      </c>
      <c r="J688" s="102">
        <v>0.68266000000000004</v>
      </c>
      <c r="K688" s="102">
        <v>0</v>
      </c>
      <c r="L688" s="29">
        <v>14504.080000000002</v>
      </c>
      <c r="M688" s="29">
        <v>3319.41</v>
      </c>
      <c r="N688" s="29">
        <v>95.38</v>
      </c>
      <c r="O688" s="29"/>
      <c r="P688" s="29">
        <v>74.08</v>
      </c>
      <c r="Q688" s="29">
        <v>65075.27</v>
      </c>
      <c r="R688" s="29">
        <v>5897.77</v>
      </c>
      <c r="S688" s="29">
        <v>5657.96</v>
      </c>
      <c r="T688" s="29">
        <v>6869.96</v>
      </c>
      <c r="U688" s="29"/>
      <c r="V688" s="29"/>
      <c r="W688" s="29">
        <v>156298.57</v>
      </c>
      <c r="X688" s="29">
        <f t="shared" si="386"/>
        <v>257792.48000000004</v>
      </c>
      <c r="Y688" s="29">
        <f t="shared" si="413"/>
        <v>0</v>
      </c>
      <c r="Z688" s="29">
        <f t="shared" si="421"/>
        <v>0</v>
      </c>
      <c r="AA688" s="29">
        <f t="shared" si="421"/>
        <v>257792.48000000004</v>
      </c>
      <c r="AB688" s="29">
        <f t="shared" si="421"/>
        <v>0</v>
      </c>
      <c r="AC688" s="31">
        <f t="shared" si="387"/>
        <v>9901.3552528000018</v>
      </c>
      <c r="AD688" s="31">
        <f t="shared" si="388"/>
        <v>2266.0284305999999</v>
      </c>
      <c r="AE688" s="31">
        <f t="shared" si="389"/>
        <v>65.112110799999996</v>
      </c>
      <c r="AF688" s="31">
        <f t="shared" si="390"/>
        <v>0</v>
      </c>
      <c r="AG688" s="31">
        <f t="shared" si="391"/>
        <v>50.571452800000003</v>
      </c>
      <c r="AH688" s="31">
        <f t="shared" si="392"/>
        <v>44424.283818199998</v>
      </c>
      <c r="AI688" s="31">
        <f t="shared" si="393"/>
        <v>4026.1716682000006</v>
      </c>
      <c r="AJ688" s="31">
        <f t="shared" si="394"/>
        <v>3862.4629736000002</v>
      </c>
      <c r="AK688" s="31">
        <f t="shared" si="395"/>
        <v>4689.8468935999999</v>
      </c>
      <c r="AL688" s="31">
        <f t="shared" si="396"/>
        <v>0</v>
      </c>
      <c r="AM688" s="31">
        <f t="shared" si="397"/>
        <v>0</v>
      </c>
      <c r="AN688" s="31">
        <f t="shared" si="398"/>
        <v>106698.78179620001</v>
      </c>
      <c r="AO688" s="31">
        <f t="shared" si="399"/>
        <v>175984.6143968</v>
      </c>
      <c r="AP688" s="29">
        <f t="shared" si="420"/>
        <v>0</v>
      </c>
      <c r="AQ688" s="29">
        <f t="shared" si="420"/>
        <v>0</v>
      </c>
      <c r="AR688" s="29">
        <f t="shared" si="420"/>
        <v>175984.6143968</v>
      </c>
      <c r="AS688" s="29">
        <f t="shared" si="415"/>
        <v>0</v>
      </c>
      <c r="AT688" s="31">
        <f t="shared" si="400"/>
        <v>0</v>
      </c>
      <c r="AU688" s="31">
        <f t="shared" si="401"/>
        <v>0</v>
      </c>
      <c r="AV688" s="31">
        <f t="shared" si="402"/>
        <v>0</v>
      </c>
      <c r="AW688" s="31">
        <f t="shared" si="403"/>
        <v>0</v>
      </c>
      <c r="AX688" s="31">
        <f t="shared" si="404"/>
        <v>0</v>
      </c>
      <c r="AY688" s="31">
        <f t="shared" si="405"/>
        <v>0</v>
      </c>
      <c r="AZ688" s="31">
        <f t="shared" si="406"/>
        <v>0</v>
      </c>
      <c r="BA688" s="31">
        <f t="shared" si="407"/>
        <v>0</v>
      </c>
      <c r="BB688" s="31">
        <f t="shared" si="408"/>
        <v>0</v>
      </c>
      <c r="BC688" s="31">
        <f t="shared" si="409"/>
        <v>0</v>
      </c>
      <c r="BD688" s="31">
        <f t="shared" si="410"/>
        <v>0</v>
      </c>
      <c r="BE688" s="31">
        <f t="shared" si="411"/>
        <v>0</v>
      </c>
      <c r="BF688" s="31">
        <f t="shared" si="412"/>
        <v>0</v>
      </c>
      <c r="BG688" s="29">
        <f t="shared" ref="BG688:BJ707" si="422">SUMIF($I688,BG$5,$BF688)</f>
        <v>0</v>
      </c>
      <c r="BH688" s="29">
        <f t="shared" si="422"/>
        <v>0</v>
      </c>
      <c r="BI688" s="29">
        <f t="shared" si="422"/>
        <v>0</v>
      </c>
      <c r="BJ688" s="29">
        <f t="shared" si="422"/>
        <v>0</v>
      </c>
    </row>
    <row r="689" spans="1:62">
      <c r="A689" s="25" t="s">
        <v>123</v>
      </c>
      <c r="B689" s="25" t="s">
        <v>95</v>
      </c>
      <c r="C689" s="25" t="s">
        <v>87</v>
      </c>
      <c r="D689" s="25" t="s">
        <v>295</v>
      </c>
      <c r="E689" s="25" t="s">
        <v>42</v>
      </c>
      <c r="F689" s="25" t="s">
        <v>43</v>
      </c>
      <c r="G689" s="25" t="s">
        <v>61</v>
      </c>
      <c r="H689" s="25" t="s">
        <v>61</v>
      </c>
      <c r="I689" s="25" t="s">
        <v>289</v>
      </c>
      <c r="J689" s="102">
        <v>1</v>
      </c>
      <c r="K689" s="102">
        <v>0</v>
      </c>
      <c r="L689" s="29">
        <v>-170403.82</v>
      </c>
      <c r="M689" s="29">
        <v>89255.27</v>
      </c>
      <c r="N689" s="29">
        <v>88204.479999999996</v>
      </c>
      <c r="O689" s="29">
        <v>186037.53999999998</v>
      </c>
      <c r="P689" s="29">
        <v>117360.31000000001</v>
      </c>
      <c r="Q689" s="29">
        <v>195960.51</v>
      </c>
      <c r="R689" s="29">
        <v>39401.82</v>
      </c>
      <c r="S689" s="29">
        <v>65237.3</v>
      </c>
      <c r="T689" s="29">
        <v>471323.07</v>
      </c>
      <c r="U689" s="29">
        <v>274465.58000000007</v>
      </c>
      <c r="V689" s="29">
        <v>167926.61</v>
      </c>
      <c r="W689" s="29">
        <v>-16198.510000000018</v>
      </c>
      <c r="X689" s="29">
        <f t="shared" si="386"/>
        <v>1508570.16</v>
      </c>
      <c r="Y689" s="29">
        <f t="shared" si="413"/>
        <v>0</v>
      </c>
      <c r="Z689" s="29">
        <f t="shared" si="421"/>
        <v>0</v>
      </c>
      <c r="AA689" s="29">
        <f t="shared" si="421"/>
        <v>1508570.16</v>
      </c>
      <c r="AB689" s="29">
        <f t="shared" si="421"/>
        <v>0</v>
      </c>
      <c r="AC689" s="31">
        <f t="shared" si="387"/>
        <v>-170403.82</v>
      </c>
      <c r="AD689" s="31">
        <f t="shared" si="388"/>
        <v>89255.27</v>
      </c>
      <c r="AE689" s="31">
        <f t="shared" si="389"/>
        <v>88204.479999999996</v>
      </c>
      <c r="AF689" s="31">
        <f t="shared" si="390"/>
        <v>186037.53999999998</v>
      </c>
      <c r="AG689" s="31">
        <f t="shared" si="391"/>
        <v>117360.31000000001</v>
      </c>
      <c r="AH689" s="31">
        <f t="shared" si="392"/>
        <v>195960.51</v>
      </c>
      <c r="AI689" s="31">
        <f t="shared" si="393"/>
        <v>39401.82</v>
      </c>
      <c r="AJ689" s="31">
        <f t="shared" si="394"/>
        <v>65237.3</v>
      </c>
      <c r="AK689" s="31">
        <f t="shared" si="395"/>
        <v>471323.07</v>
      </c>
      <c r="AL689" s="31">
        <f t="shared" si="396"/>
        <v>274465.58000000007</v>
      </c>
      <c r="AM689" s="31">
        <f t="shared" si="397"/>
        <v>167926.61</v>
      </c>
      <c r="AN689" s="31">
        <f t="shared" si="398"/>
        <v>-16198.510000000018</v>
      </c>
      <c r="AO689" s="31">
        <f t="shared" si="399"/>
        <v>1508570.16</v>
      </c>
      <c r="AP689" s="29">
        <f t="shared" ref="AP689:AR708" si="423">SUMIF($I689,AP$5,$AO689)</f>
        <v>0</v>
      </c>
      <c r="AQ689" s="29">
        <f t="shared" si="423"/>
        <v>0</v>
      </c>
      <c r="AR689" s="29">
        <f t="shared" si="423"/>
        <v>1508570.16</v>
      </c>
      <c r="AS689" s="29">
        <f t="shared" si="415"/>
        <v>0</v>
      </c>
      <c r="AT689" s="31">
        <f t="shared" si="400"/>
        <v>0</v>
      </c>
      <c r="AU689" s="31">
        <f t="shared" si="401"/>
        <v>0</v>
      </c>
      <c r="AV689" s="31">
        <f t="shared" si="402"/>
        <v>0</v>
      </c>
      <c r="AW689" s="31">
        <f t="shared" si="403"/>
        <v>0</v>
      </c>
      <c r="AX689" s="31">
        <f t="shared" si="404"/>
        <v>0</v>
      </c>
      <c r="AY689" s="31">
        <f t="shared" si="405"/>
        <v>0</v>
      </c>
      <c r="AZ689" s="31">
        <f t="shared" si="406"/>
        <v>0</v>
      </c>
      <c r="BA689" s="31">
        <f t="shared" si="407"/>
        <v>0</v>
      </c>
      <c r="BB689" s="31">
        <f t="shared" si="408"/>
        <v>0</v>
      </c>
      <c r="BC689" s="31">
        <f t="shared" si="409"/>
        <v>0</v>
      </c>
      <c r="BD689" s="31">
        <f t="shared" si="410"/>
        <v>0</v>
      </c>
      <c r="BE689" s="31">
        <f t="shared" si="411"/>
        <v>0</v>
      </c>
      <c r="BF689" s="31">
        <f t="shared" si="412"/>
        <v>0</v>
      </c>
      <c r="BG689" s="29">
        <f t="shared" si="422"/>
        <v>0</v>
      </c>
      <c r="BH689" s="29">
        <f t="shared" si="422"/>
        <v>0</v>
      </c>
      <c r="BI689" s="29">
        <f t="shared" si="422"/>
        <v>0</v>
      </c>
      <c r="BJ689" s="29">
        <f t="shared" si="422"/>
        <v>0</v>
      </c>
    </row>
    <row r="690" spans="1:62">
      <c r="A690" s="25" t="s">
        <v>123</v>
      </c>
      <c r="B690" s="25" t="s">
        <v>95</v>
      </c>
      <c r="C690" s="25" t="s">
        <v>87</v>
      </c>
      <c r="D690" s="25" t="s">
        <v>295</v>
      </c>
      <c r="E690" s="25" t="s">
        <v>42</v>
      </c>
      <c r="F690" s="25" t="s">
        <v>43</v>
      </c>
      <c r="G690" s="25" t="s">
        <v>90</v>
      </c>
      <c r="H690" s="25" t="s">
        <v>54</v>
      </c>
      <c r="I690" s="25" t="s">
        <v>289</v>
      </c>
      <c r="J690" s="102">
        <v>1</v>
      </c>
      <c r="K690" s="102">
        <v>0</v>
      </c>
      <c r="L690" s="29"/>
      <c r="M690" s="29"/>
      <c r="N690" s="29"/>
      <c r="O690" s="29"/>
      <c r="P690" s="29"/>
      <c r="Q690" s="29"/>
      <c r="R690" s="29"/>
      <c r="S690" s="29"/>
      <c r="T690" s="29"/>
      <c r="U690" s="29">
        <v>14900</v>
      </c>
      <c r="V690" s="29"/>
      <c r="W690" s="29"/>
      <c r="X690" s="29">
        <f t="shared" si="386"/>
        <v>14900</v>
      </c>
      <c r="Y690" s="29">
        <f t="shared" si="413"/>
        <v>0</v>
      </c>
      <c r="Z690" s="29">
        <f t="shared" si="421"/>
        <v>0</v>
      </c>
      <c r="AA690" s="29">
        <f t="shared" si="421"/>
        <v>14900</v>
      </c>
      <c r="AB690" s="29">
        <f t="shared" si="421"/>
        <v>0</v>
      </c>
      <c r="AC690" s="31">
        <f t="shared" si="387"/>
        <v>0</v>
      </c>
      <c r="AD690" s="31">
        <f t="shared" si="388"/>
        <v>0</v>
      </c>
      <c r="AE690" s="31">
        <f t="shared" si="389"/>
        <v>0</v>
      </c>
      <c r="AF690" s="31">
        <f t="shared" si="390"/>
        <v>0</v>
      </c>
      <c r="AG690" s="31">
        <f t="shared" si="391"/>
        <v>0</v>
      </c>
      <c r="AH690" s="31">
        <f t="shared" si="392"/>
        <v>0</v>
      </c>
      <c r="AI690" s="31">
        <f t="shared" si="393"/>
        <v>0</v>
      </c>
      <c r="AJ690" s="31">
        <f t="shared" si="394"/>
        <v>0</v>
      </c>
      <c r="AK690" s="31">
        <f t="shared" si="395"/>
        <v>0</v>
      </c>
      <c r="AL690" s="31">
        <f t="shared" si="396"/>
        <v>14900</v>
      </c>
      <c r="AM690" s="31">
        <f t="shared" si="397"/>
        <v>0</v>
      </c>
      <c r="AN690" s="31">
        <f t="shared" si="398"/>
        <v>0</v>
      </c>
      <c r="AO690" s="31">
        <f t="shared" si="399"/>
        <v>14900</v>
      </c>
      <c r="AP690" s="29">
        <f t="shared" si="423"/>
        <v>0</v>
      </c>
      <c r="AQ690" s="29">
        <f t="shared" si="423"/>
        <v>0</v>
      </c>
      <c r="AR690" s="29">
        <f t="shared" si="423"/>
        <v>14900</v>
      </c>
      <c r="AS690" s="29">
        <f t="shared" si="415"/>
        <v>0</v>
      </c>
      <c r="AT690" s="31">
        <f t="shared" si="400"/>
        <v>0</v>
      </c>
      <c r="AU690" s="31">
        <f t="shared" si="401"/>
        <v>0</v>
      </c>
      <c r="AV690" s="31">
        <f t="shared" si="402"/>
        <v>0</v>
      </c>
      <c r="AW690" s="31">
        <f t="shared" si="403"/>
        <v>0</v>
      </c>
      <c r="AX690" s="31">
        <f t="shared" si="404"/>
        <v>0</v>
      </c>
      <c r="AY690" s="31">
        <f t="shared" si="405"/>
        <v>0</v>
      </c>
      <c r="AZ690" s="31">
        <f t="shared" si="406"/>
        <v>0</v>
      </c>
      <c r="BA690" s="31">
        <f t="shared" si="407"/>
        <v>0</v>
      </c>
      <c r="BB690" s="31">
        <f t="shared" si="408"/>
        <v>0</v>
      </c>
      <c r="BC690" s="31">
        <f t="shared" si="409"/>
        <v>0</v>
      </c>
      <c r="BD690" s="31">
        <f t="shared" si="410"/>
        <v>0</v>
      </c>
      <c r="BE690" s="31">
        <f t="shared" si="411"/>
        <v>0</v>
      </c>
      <c r="BF690" s="31">
        <f t="shared" si="412"/>
        <v>0</v>
      </c>
      <c r="BG690" s="29">
        <f t="shared" si="422"/>
        <v>0</v>
      </c>
      <c r="BH690" s="29">
        <f t="shared" si="422"/>
        <v>0</v>
      </c>
      <c r="BI690" s="29">
        <f t="shared" si="422"/>
        <v>0</v>
      </c>
      <c r="BJ690" s="29">
        <f t="shared" si="422"/>
        <v>0</v>
      </c>
    </row>
    <row r="691" spans="1:62">
      <c r="A691" s="25" t="s">
        <v>123</v>
      </c>
      <c r="B691" s="25" t="s">
        <v>101</v>
      </c>
      <c r="C691" s="25" t="s">
        <v>82</v>
      </c>
      <c r="D691" s="25" t="s">
        <v>124</v>
      </c>
      <c r="E691" s="25" t="s">
        <v>44</v>
      </c>
      <c r="F691" s="25" t="s">
        <v>45</v>
      </c>
      <c r="G691" s="25" t="s">
        <v>349</v>
      </c>
      <c r="H691" s="25" t="s">
        <v>60</v>
      </c>
      <c r="I691" s="25" t="s">
        <v>289</v>
      </c>
      <c r="J691" s="102">
        <v>0.47784834680000005</v>
      </c>
      <c r="K691" s="102">
        <v>0.15089759249999998</v>
      </c>
      <c r="L691" s="29"/>
      <c r="M691" s="29"/>
      <c r="N691" s="29"/>
      <c r="O691" s="29"/>
      <c r="P691" s="29"/>
      <c r="Q691" s="29"/>
      <c r="R691" s="29"/>
      <c r="S691" s="29"/>
      <c r="T691" s="29">
        <v>236057.42</v>
      </c>
      <c r="U691" s="29">
        <v>4055.51</v>
      </c>
      <c r="V691" s="29">
        <v>879.06</v>
      </c>
      <c r="W691" s="29"/>
      <c r="X691" s="29">
        <f t="shared" si="386"/>
        <v>240991.99000000002</v>
      </c>
      <c r="Y691" s="29">
        <f t="shared" si="413"/>
        <v>0</v>
      </c>
      <c r="Z691" s="29">
        <f t="shared" si="421"/>
        <v>0</v>
      </c>
      <c r="AA691" s="29">
        <f t="shared" si="421"/>
        <v>240991.99000000002</v>
      </c>
      <c r="AB691" s="29">
        <f t="shared" si="421"/>
        <v>0</v>
      </c>
      <c r="AC691" s="31">
        <f t="shared" si="387"/>
        <v>0</v>
      </c>
      <c r="AD691" s="31">
        <f t="shared" si="388"/>
        <v>0</v>
      </c>
      <c r="AE691" s="31">
        <f t="shared" si="389"/>
        <v>0</v>
      </c>
      <c r="AF691" s="31">
        <f t="shared" si="390"/>
        <v>0</v>
      </c>
      <c r="AG691" s="31">
        <f t="shared" si="391"/>
        <v>0</v>
      </c>
      <c r="AH691" s="31">
        <f t="shared" si="392"/>
        <v>0</v>
      </c>
      <c r="AI691" s="31">
        <f t="shared" si="393"/>
        <v>0</v>
      </c>
      <c r="AJ691" s="31">
        <f t="shared" si="394"/>
        <v>0</v>
      </c>
      <c r="AK691" s="31">
        <f t="shared" si="395"/>
        <v>112799.64789687327</v>
      </c>
      <c r="AL691" s="31">
        <f t="shared" si="396"/>
        <v>1937.9187489308683</v>
      </c>
      <c r="AM691" s="31">
        <f t="shared" si="397"/>
        <v>420.057367738008</v>
      </c>
      <c r="AN691" s="31">
        <f t="shared" si="398"/>
        <v>0</v>
      </c>
      <c r="AO691" s="31">
        <f t="shared" si="399"/>
        <v>115157.62401354214</v>
      </c>
      <c r="AP691" s="29">
        <f t="shared" si="423"/>
        <v>0</v>
      </c>
      <c r="AQ691" s="29">
        <f t="shared" si="423"/>
        <v>0</v>
      </c>
      <c r="AR691" s="29">
        <f t="shared" si="423"/>
        <v>115157.62401354214</v>
      </c>
      <c r="AS691" s="29">
        <f t="shared" si="415"/>
        <v>0</v>
      </c>
      <c r="AT691" s="31">
        <f t="shared" si="400"/>
        <v>0</v>
      </c>
      <c r="AU691" s="31">
        <f t="shared" si="401"/>
        <v>0</v>
      </c>
      <c r="AV691" s="31">
        <f t="shared" si="402"/>
        <v>0</v>
      </c>
      <c r="AW691" s="31">
        <f t="shared" si="403"/>
        <v>0</v>
      </c>
      <c r="AX691" s="31">
        <f t="shared" si="404"/>
        <v>0</v>
      </c>
      <c r="AY691" s="31">
        <f t="shared" si="405"/>
        <v>0</v>
      </c>
      <c r="AZ691" s="31">
        <f t="shared" si="406"/>
        <v>0</v>
      </c>
      <c r="BA691" s="31">
        <f t="shared" si="407"/>
        <v>0</v>
      </c>
      <c r="BB691" s="31">
        <f t="shared" si="408"/>
        <v>35620.496369761349</v>
      </c>
      <c r="BC691" s="31">
        <f t="shared" si="409"/>
        <v>611.96669535967499</v>
      </c>
      <c r="BD691" s="31">
        <f t="shared" si="410"/>
        <v>132.64803766304999</v>
      </c>
      <c r="BE691" s="31">
        <f t="shared" si="411"/>
        <v>0</v>
      </c>
      <c r="BF691" s="31">
        <f t="shared" si="412"/>
        <v>36365.111102784074</v>
      </c>
      <c r="BG691" s="29">
        <f t="shared" si="422"/>
        <v>0</v>
      </c>
      <c r="BH691" s="29">
        <f t="shared" si="422"/>
        <v>0</v>
      </c>
      <c r="BI691" s="29">
        <f t="shared" si="422"/>
        <v>36365.111102784074</v>
      </c>
      <c r="BJ691" s="29">
        <f t="shared" si="422"/>
        <v>0</v>
      </c>
    </row>
    <row r="692" spans="1:62">
      <c r="A692" s="25" t="s">
        <v>123</v>
      </c>
      <c r="B692" s="25" t="s">
        <v>101</v>
      </c>
      <c r="C692" s="25" t="s">
        <v>82</v>
      </c>
      <c r="D692" s="25" t="s">
        <v>124</v>
      </c>
      <c r="E692" s="25" t="s">
        <v>44</v>
      </c>
      <c r="F692" s="25" t="s">
        <v>45</v>
      </c>
      <c r="G692" s="25" t="s">
        <v>301</v>
      </c>
      <c r="H692" s="25" t="s">
        <v>60</v>
      </c>
      <c r="I692" s="25" t="s">
        <v>289</v>
      </c>
      <c r="J692" s="102">
        <v>0.47784834680000005</v>
      </c>
      <c r="K692" s="102">
        <v>0.15089759249999998</v>
      </c>
      <c r="L692" s="29">
        <v>108126.74</v>
      </c>
      <c r="M692" s="29">
        <v>39749.42</v>
      </c>
      <c r="N692" s="29">
        <v>-58032.63</v>
      </c>
      <c r="O692" s="29">
        <v>-98494.68</v>
      </c>
      <c r="P692" s="29">
        <v>-5881.18</v>
      </c>
      <c r="Q692" s="29">
        <v>1793303.43</v>
      </c>
      <c r="R692" s="29">
        <v>29734.55</v>
      </c>
      <c r="S692" s="29"/>
      <c r="T692" s="29"/>
      <c r="U692" s="29"/>
      <c r="V692" s="29"/>
      <c r="W692" s="29">
        <v>1606221.51</v>
      </c>
      <c r="X692" s="29">
        <f t="shared" si="386"/>
        <v>3414727.16</v>
      </c>
      <c r="Y692" s="29">
        <f t="shared" si="413"/>
        <v>0</v>
      </c>
      <c r="Z692" s="29">
        <f t="shared" si="421"/>
        <v>0</v>
      </c>
      <c r="AA692" s="29">
        <f t="shared" si="421"/>
        <v>3414727.16</v>
      </c>
      <c r="AB692" s="29">
        <f t="shared" si="421"/>
        <v>0</v>
      </c>
      <c r="AC692" s="31">
        <f t="shared" si="387"/>
        <v>51668.183953873442</v>
      </c>
      <c r="AD692" s="31">
        <f t="shared" si="388"/>
        <v>18994.194633258856</v>
      </c>
      <c r="AE692" s="31">
        <f t="shared" si="389"/>
        <v>-27730.796305956086</v>
      </c>
      <c r="AF692" s="31">
        <f t="shared" si="390"/>
        <v>-47065.520006595027</v>
      </c>
      <c r="AG692" s="31">
        <f t="shared" si="391"/>
        <v>-2810.3121402332245</v>
      </c>
      <c r="AH692" s="31">
        <f t="shared" si="392"/>
        <v>856927.07933626953</v>
      </c>
      <c r="AI692" s="31">
        <f t="shared" si="393"/>
        <v>14208.605560341941</v>
      </c>
      <c r="AJ692" s="31">
        <f t="shared" si="394"/>
        <v>0</v>
      </c>
      <c r="AK692" s="31">
        <f t="shared" si="395"/>
        <v>0</v>
      </c>
      <c r="AL692" s="31">
        <f t="shared" si="396"/>
        <v>0</v>
      </c>
      <c r="AM692" s="31">
        <f t="shared" si="397"/>
        <v>0</v>
      </c>
      <c r="AN692" s="31">
        <f t="shared" si="398"/>
        <v>767530.29314809979</v>
      </c>
      <c r="AO692" s="31">
        <f t="shared" si="399"/>
        <v>1631721.7281790592</v>
      </c>
      <c r="AP692" s="29">
        <f t="shared" si="423"/>
        <v>0</v>
      </c>
      <c r="AQ692" s="29">
        <f t="shared" si="423"/>
        <v>0</v>
      </c>
      <c r="AR692" s="29">
        <f t="shared" si="423"/>
        <v>1631721.7281790592</v>
      </c>
      <c r="AS692" s="29">
        <f t="shared" si="415"/>
        <v>0</v>
      </c>
      <c r="AT692" s="31">
        <f t="shared" si="400"/>
        <v>16316.064750873449</v>
      </c>
      <c r="AU692" s="31">
        <f t="shared" si="401"/>
        <v>5998.0917812713487</v>
      </c>
      <c r="AV692" s="31">
        <f t="shared" si="402"/>
        <v>-8756.9841534432744</v>
      </c>
      <c r="AW692" s="31">
        <f t="shared" si="403"/>
        <v>-14862.610086057897</v>
      </c>
      <c r="AX692" s="31">
        <f t="shared" si="404"/>
        <v>-887.45590305914993</v>
      </c>
      <c r="AY692" s="31">
        <f t="shared" si="405"/>
        <v>270605.17020899226</v>
      </c>
      <c r="AZ692" s="31">
        <f t="shared" si="406"/>
        <v>4486.8720090708748</v>
      </c>
      <c r="BA692" s="31">
        <f t="shared" si="407"/>
        <v>0</v>
      </c>
      <c r="BB692" s="31">
        <f t="shared" si="408"/>
        <v>0</v>
      </c>
      <c r="BC692" s="31">
        <f t="shared" si="409"/>
        <v>0</v>
      </c>
      <c r="BD692" s="31">
        <f t="shared" si="410"/>
        <v>0</v>
      </c>
      <c r="BE692" s="31">
        <f t="shared" si="411"/>
        <v>242374.95888071464</v>
      </c>
      <c r="BF692" s="31">
        <f t="shared" si="412"/>
        <v>515274.10748836224</v>
      </c>
      <c r="BG692" s="29">
        <f t="shared" si="422"/>
        <v>0</v>
      </c>
      <c r="BH692" s="29">
        <f t="shared" si="422"/>
        <v>0</v>
      </c>
      <c r="BI692" s="29">
        <f t="shared" si="422"/>
        <v>515274.10748836224</v>
      </c>
      <c r="BJ692" s="29">
        <f t="shared" si="422"/>
        <v>0</v>
      </c>
    </row>
    <row r="693" spans="1:62">
      <c r="A693" s="25" t="s">
        <v>123</v>
      </c>
      <c r="B693" s="25" t="s">
        <v>101</v>
      </c>
      <c r="C693" s="25" t="s">
        <v>82</v>
      </c>
      <c r="D693" s="25" t="s">
        <v>124</v>
      </c>
      <c r="E693" s="25" t="s">
        <v>44</v>
      </c>
      <c r="F693" s="25" t="s">
        <v>43</v>
      </c>
      <c r="G693" s="25" t="s">
        <v>301</v>
      </c>
      <c r="H693" s="25" t="s">
        <v>60</v>
      </c>
      <c r="I693" s="25" t="s">
        <v>289</v>
      </c>
      <c r="J693" s="102">
        <v>0.77217999999999998</v>
      </c>
      <c r="K693" s="102">
        <v>0.22781999999999999</v>
      </c>
      <c r="L693" s="29"/>
      <c r="M693" s="29"/>
      <c r="N693" s="29">
        <v>114672.8</v>
      </c>
      <c r="O693" s="29">
        <v>321.91000000000003</v>
      </c>
      <c r="P693" s="29">
        <v>835.82</v>
      </c>
      <c r="Q693" s="29">
        <v>2022.63</v>
      </c>
      <c r="R693" s="29">
        <v>-565.92999999999995</v>
      </c>
      <c r="S693" s="29"/>
      <c r="T693" s="29"/>
      <c r="U693" s="29"/>
      <c r="V693" s="29"/>
      <c r="W693" s="29"/>
      <c r="X693" s="29">
        <f t="shared" si="386"/>
        <v>117287.23000000003</v>
      </c>
      <c r="Y693" s="29">
        <f t="shared" si="413"/>
        <v>0</v>
      </c>
      <c r="Z693" s="29">
        <f t="shared" si="421"/>
        <v>0</v>
      </c>
      <c r="AA693" s="29">
        <f t="shared" si="421"/>
        <v>117287.23000000003</v>
      </c>
      <c r="AB693" s="29">
        <f t="shared" si="421"/>
        <v>0</v>
      </c>
      <c r="AC693" s="31">
        <f t="shared" si="387"/>
        <v>0</v>
      </c>
      <c r="AD693" s="31">
        <f t="shared" si="388"/>
        <v>0</v>
      </c>
      <c r="AE693" s="31">
        <f t="shared" si="389"/>
        <v>88548.042704000007</v>
      </c>
      <c r="AF693" s="31">
        <f t="shared" si="390"/>
        <v>248.57246380000001</v>
      </c>
      <c r="AG693" s="31">
        <f t="shared" si="391"/>
        <v>645.40348760000006</v>
      </c>
      <c r="AH693" s="31">
        <f t="shared" si="392"/>
        <v>1561.8344334000001</v>
      </c>
      <c r="AI693" s="31">
        <f t="shared" si="393"/>
        <v>-436.99982739999996</v>
      </c>
      <c r="AJ693" s="31">
        <f t="shared" si="394"/>
        <v>0</v>
      </c>
      <c r="AK693" s="31">
        <f t="shared" si="395"/>
        <v>0</v>
      </c>
      <c r="AL693" s="31">
        <f t="shared" si="396"/>
        <v>0</v>
      </c>
      <c r="AM693" s="31">
        <f t="shared" si="397"/>
        <v>0</v>
      </c>
      <c r="AN693" s="31">
        <f t="shared" si="398"/>
        <v>0</v>
      </c>
      <c r="AO693" s="31">
        <f t="shared" si="399"/>
        <v>90566.8532614</v>
      </c>
      <c r="AP693" s="29">
        <f t="shared" si="423"/>
        <v>0</v>
      </c>
      <c r="AQ693" s="29">
        <f t="shared" si="423"/>
        <v>0</v>
      </c>
      <c r="AR693" s="29">
        <f t="shared" si="423"/>
        <v>90566.8532614</v>
      </c>
      <c r="AS693" s="29">
        <f t="shared" si="415"/>
        <v>0</v>
      </c>
      <c r="AT693" s="31">
        <f t="shared" si="400"/>
        <v>0</v>
      </c>
      <c r="AU693" s="31">
        <f t="shared" si="401"/>
        <v>0</v>
      </c>
      <c r="AV693" s="31">
        <f t="shared" si="402"/>
        <v>26124.757296</v>
      </c>
      <c r="AW693" s="31">
        <f t="shared" si="403"/>
        <v>73.337536200000002</v>
      </c>
      <c r="AX693" s="31">
        <f t="shared" si="404"/>
        <v>190.41651240000002</v>
      </c>
      <c r="AY693" s="31">
        <f t="shared" si="405"/>
        <v>460.79556660000003</v>
      </c>
      <c r="AZ693" s="31">
        <f t="shared" si="406"/>
        <v>-128.93017259999999</v>
      </c>
      <c r="BA693" s="31">
        <f t="shared" si="407"/>
        <v>0</v>
      </c>
      <c r="BB693" s="31">
        <f t="shared" si="408"/>
        <v>0</v>
      </c>
      <c r="BC693" s="31">
        <f t="shared" si="409"/>
        <v>0</v>
      </c>
      <c r="BD693" s="31">
        <f t="shared" si="410"/>
        <v>0</v>
      </c>
      <c r="BE693" s="31">
        <f t="shared" si="411"/>
        <v>0</v>
      </c>
      <c r="BF693" s="31">
        <f t="shared" si="412"/>
        <v>26720.3767386</v>
      </c>
      <c r="BG693" s="29">
        <f t="shared" si="422"/>
        <v>0</v>
      </c>
      <c r="BH693" s="29">
        <f t="shared" si="422"/>
        <v>0</v>
      </c>
      <c r="BI693" s="29">
        <f t="shared" si="422"/>
        <v>26720.3767386</v>
      </c>
      <c r="BJ693" s="29">
        <f t="shared" si="422"/>
        <v>0</v>
      </c>
    </row>
    <row r="694" spans="1:62">
      <c r="A694" s="25" t="s">
        <v>123</v>
      </c>
      <c r="B694" s="25" t="s">
        <v>101</v>
      </c>
      <c r="C694" s="25" t="s">
        <v>82</v>
      </c>
      <c r="D694" s="25" t="s">
        <v>124</v>
      </c>
      <c r="E694" s="25" t="s">
        <v>42</v>
      </c>
      <c r="F694" s="25" t="s">
        <v>43</v>
      </c>
      <c r="G694" s="25" t="s">
        <v>301</v>
      </c>
      <c r="H694" s="25" t="s">
        <v>60</v>
      </c>
      <c r="I694" s="25" t="s">
        <v>289</v>
      </c>
      <c r="J694" s="102">
        <v>1</v>
      </c>
      <c r="K694" s="102">
        <v>0</v>
      </c>
      <c r="L694" s="29">
        <v>2471.83</v>
      </c>
      <c r="M694" s="29"/>
      <c r="N694" s="29"/>
      <c r="O694" s="29"/>
      <c r="P694" s="29"/>
      <c r="Q694" s="29"/>
      <c r="R694" s="29"/>
      <c r="S694" s="29"/>
      <c r="T694" s="29">
        <v>157053.78</v>
      </c>
      <c r="U694" s="29">
        <v>1850.33</v>
      </c>
      <c r="V694" s="29">
        <v>15909.81</v>
      </c>
      <c r="W694" s="29">
        <v>1301.25</v>
      </c>
      <c r="X694" s="29">
        <f t="shared" si="386"/>
        <v>178586.99999999997</v>
      </c>
      <c r="Y694" s="29">
        <f t="shared" si="413"/>
        <v>0</v>
      </c>
      <c r="Z694" s="29">
        <f t="shared" si="421"/>
        <v>0</v>
      </c>
      <c r="AA694" s="29">
        <f t="shared" si="421"/>
        <v>178586.99999999997</v>
      </c>
      <c r="AB694" s="29">
        <f t="shared" si="421"/>
        <v>0</v>
      </c>
      <c r="AC694" s="31">
        <f t="shared" si="387"/>
        <v>2471.83</v>
      </c>
      <c r="AD694" s="31">
        <f t="shared" si="388"/>
        <v>0</v>
      </c>
      <c r="AE694" s="31">
        <f t="shared" si="389"/>
        <v>0</v>
      </c>
      <c r="AF694" s="31">
        <f t="shared" si="390"/>
        <v>0</v>
      </c>
      <c r="AG694" s="31">
        <f t="shared" si="391"/>
        <v>0</v>
      </c>
      <c r="AH694" s="31">
        <f t="shared" si="392"/>
        <v>0</v>
      </c>
      <c r="AI694" s="31">
        <f t="shared" si="393"/>
        <v>0</v>
      </c>
      <c r="AJ694" s="31">
        <f t="shared" si="394"/>
        <v>0</v>
      </c>
      <c r="AK694" s="31">
        <f t="shared" si="395"/>
        <v>157053.78</v>
      </c>
      <c r="AL694" s="31">
        <f t="shared" si="396"/>
        <v>1850.33</v>
      </c>
      <c r="AM694" s="31">
        <f t="shared" si="397"/>
        <v>15909.81</v>
      </c>
      <c r="AN694" s="31">
        <f t="shared" si="398"/>
        <v>1301.25</v>
      </c>
      <c r="AO694" s="31">
        <f t="shared" si="399"/>
        <v>178586.99999999997</v>
      </c>
      <c r="AP694" s="29">
        <f t="shared" si="423"/>
        <v>0</v>
      </c>
      <c r="AQ694" s="29">
        <f t="shared" si="423"/>
        <v>0</v>
      </c>
      <c r="AR694" s="29">
        <f t="shared" si="423"/>
        <v>178586.99999999997</v>
      </c>
      <c r="AS694" s="29">
        <f t="shared" si="415"/>
        <v>0</v>
      </c>
      <c r="AT694" s="31">
        <f t="shared" si="400"/>
        <v>0</v>
      </c>
      <c r="AU694" s="31">
        <f t="shared" si="401"/>
        <v>0</v>
      </c>
      <c r="AV694" s="31">
        <f t="shared" si="402"/>
        <v>0</v>
      </c>
      <c r="AW694" s="31">
        <f t="shared" si="403"/>
        <v>0</v>
      </c>
      <c r="AX694" s="31">
        <f t="shared" si="404"/>
        <v>0</v>
      </c>
      <c r="AY694" s="31">
        <f t="shared" si="405"/>
        <v>0</v>
      </c>
      <c r="AZ694" s="31">
        <f t="shared" si="406"/>
        <v>0</v>
      </c>
      <c r="BA694" s="31">
        <f t="shared" si="407"/>
        <v>0</v>
      </c>
      <c r="BB694" s="31">
        <f t="shared" si="408"/>
        <v>0</v>
      </c>
      <c r="BC694" s="31">
        <f t="shared" si="409"/>
        <v>0</v>
      </c>
      <c r="BD694" s="31">
        <f t="shared" si="410"/>
        <v>0</v>
      </c>
      <c r="BE694" s="31">
        <f t="shared" si="411"/>
        <v>0</v>
      </c>
      <c r="BF694" s="31">
        <f t="shared" si="412"/>
        <v>0</v>
      </c>
      <c r="BG694" s="29">
        <f t="shared" si="422"/>
        <v>0</v>
      </c>
      <c r="BH694" s="29">
        <f t="shared" si="422"/>
        <v>0</v>
      </c>
      <c r="BI694" s="29">
        <f t="shared" si="422"/>
        <v>0</v>
      </c>
      <c r="BJ694" s="29">
        <f t="shared" si="422"/>
        <v>0</v>
      </c>
    </row>
    <row r="695" spans="1:62">
      <c r="A695" s="25" t="s">
        <v>123</v>
      </c>
      <c r="B695" s="25" t="s">
        <v>101</v>
      </c>
      <c r="C695" s="25" t="s">
        <v>82</v>
      </c>
      <c r="D695" s="25" t="s">
        <v>125</v>
      </c>
      <c r="E695" s="25" t="s">
        <v>44</v>
      </c>
      <c r="F695" s="25" t="s">
        <v>45</v>
      </c>
      <c r="G695" s="25" t="s">
        <v>90</v>
      </c>
      <c r="H695" s="25" t="s">
        <v>54</v>
      </c>
      <c r="I695" s="25" t="s">
        <v>289</v>
      </c>
      <c r="J695" s="102">
        <v>0.47784834680000005</v>
      </c>
      <c r="K695" s="102">
        <v>0.15089759249999998</v>
      </c>
      <c r="L695" s="29">
        <v>29.37</v>
      </c>
      <c r="M695" s="29">
        <v>28.58</v>
      </c>
      <c r="N695" s="29">
        <v>-40.33</v>
      </c>
      <c r="O695" s="29">
        <v>1.02</v>
      </c>
      <c r="P695" s="29"/>
      <c r="Q695" s="29"/>
      <c r="R695" s="29"/>
      <c r="S695" s="29"/>
      <c r="T695" s="29"/>
      <c r="U695" s="29"/>
      <c r="V695" s="29"/>
      <c r="W695" s="29">
        <v>2574.84</v>
      </c>
      <c r="X695" s="29">
        <f t="shared" si="386"/>
        <v>2593.48</v>
      </c>
      <c r="Y695" s="29">
        <f t="shared" si="413"/>
        <v>0</v>
      </c>
      <c r="Z695" s="29">
        <f t="shared" si="421"/>
        <v>0</v>
      </c>
      <c r="AA695" s="29">
        <f t="shared" si="421"/>
        <v>2593.48</v>
      </c>
      <c r="AB695" s="29">
        <f t="shared" si="421"/>
        <v>0</v>
      </c>
      <c r="AC695" s="31">
        <f t="shared" si="387"/>
        <v>14.034405945516001</v>
      </c>
      <c r="AD695" s="31">
        <f t="shared" si="388"/>
        <v>13.656905751544</v>
      </c>
      <c r="AE695" s="31">
        <f t="shared" si="389"/>
        <v>-19.271623826443999</v>
      </c>
      <c r="AF695" s="31">
        <f t="shared" si="390"/>
        <v>0.48740531373600005</v>
      </c>
      <c r="AG695" s="31">
        <f t="shared" si="391"/>
        <v>0</v>
      </c>
      <c r="AH695" s="31">
        <f t="shared" si="392"/>
        <v>0</v>
      </c>
      <c r="AI695" s="31">
        <f t="shared" si="393"/>
        <v>0</v>
      </c>
      <c r="AJ695" s="31">
        <f t="shared" si="394"/>
        <v>0</v>
      </c>
      <c r="AK695" s="31">
        <f t="shared" si="395"/>
        <v>0</v>
      </c>
      <c r="AL695" s="31">
        <f t="shared" si="396"/>
        <v>0</v>
      </c>
      <c r="AM695" s="31">
        <f t="shared" si="397"/>
        <v>0</v>
      </c>
      <c r="AN695" s="31">
        <f t="shared" si="398"/>
        <v>1230.3830372745122</v>
      </c>
      <c r="AO695" s="31">
        <f t="shared" si="399"/>
        <v>1239.2901304588643</v>
      </c>
      <c r="AP695" s="29">
        <f t="shared" si="423"/>
        <v>0</v>
      </c>
      <c r="AQ695" s="29">
        <f t="shared" si="423"/>
        <v>0</v>
      </c>
      <c r="AR695" s="29">
        <f t="shared" si="423"/>
        <v>1239.2901304588643</v>
      </c>
      <c r="AS695" s="29">
        <f t="shared" si="415"/>
        <v>0</v>
      </c>
      <c r="AT695" s="31">
        <f t="shared" si="400"/>
        <v>4.4318622917249995</v>
      </c>
      <c r="AU695" s="31">
        <f t="shared" si="401"/>
        <v>4.3126531936499992</v>
      </c>
      <c r="AV695" s="31">
        <f t="shared" si="402"/>
        <v>-6.085699905524999</v>
      </c>
      <c r="AW695" s="31">
        <f t="shared" si="403"/>
        <v>0.15391554434999999</v>
      </c>
      <c r="AX695" s="31">
        <f t="shared" si="404"/>
        <v>0</v>
      </c>
      <c r="AY695" s="31">
        <f t="shared" si="405"/>
        <v>0</v>
      </c>
      <c r="AZ695" s="31">
        <f t="shared" si="406"/>
        <v>0</v>
      </c>
      <c r="BA695" s="31">
        <f t="shared" si="407"/>
        <v>0</v>
      </c>
      <c r="BB695" s="31">
        <f t="shared" si="408"/>
        <v>0</v>
      </c>
      <c r="BC695" s="31">
        <f t="shared" si="409"/>
        <v>0</v>
      </c>
      <c r="BD695" s="31">
        <f t="shared" si="410"/>
        <v>0</v>
      </c>
      <c r="BE695" s="31">
        <f t="shared" si="411"/>
        <v>388.53715707269998</v>
      </c>
      <c r="BF695" s="31">
        <f t="shared" si="412"/>
        <v>391.3498881969</v>
      </c>
      <c r="BG695" s="29">
        <f t="shared" si="422"/>
        <v>0</v>
      </c>
      <c r="BH695" s="29">
        <f t="shared" si="422"/>
        <v>0</v>
      </c>
      <c r="BI695" s="29">
        <f t="shared" si="422"/>
        <v>391.3498881969</v>
      </c>
      <c r="BJ695" s="29">
        <f t="shared" si="422"/>
        <v>0</v>
      </c>
    </row>
    <row r="696" spans="1:62">
      <c r="A696" s="25" t="s">
        <v>123</v>
      </c>
      <c r="B696" s="25" t="s">
        <v>101</v>
      </c>
      <c r="C696" s="25" t="s">
        <v>82</v>
      </c>
      <c r="D696" s="25" t="s">
        <v>125</v>
      </c>
      <c r="E696" s="25" t="s">
        <v>44</v>
      </c>
      <c r="F696" s="25" t="s">
        <v>45</v>
      </c>
      <c r="G696" s="25" t="s">
        <v>349</v>
      </c>
      <c r="H696" s="25" t="s">
        <v>60</v>
      </c>
      <c r="I696" s="25" t="s">
        <v>289</v>
      </c>
      <c r="J696" s="102">
        <v>0.47784834680000005</v>
      </c>
      <c r="K696" s="102">
        <v>0.15089759249999998</v>
      </c>
      <c r="L696" s="29">
        <v>-1.55</v>
      </c>
      <c r="M696" s="29"/>
      <c r="N696" s="29"/>
      <c r="O696" s="29"/>
      <c r="P696" s="29"/>
      <c r="Q696" s="29">
        <v>1583051.03</v>
      </c>
      <c r="R696" s="29">
        <v>58385.72</v>
      </c>
      <c r="S696" s="29">
        <v>23129.46</v>
      </c>
      <c r="T696" s="29">
        <v>17986.11</v>
      </c>
      <c r="U696" s="29">
        <v>7885.09</v>
      </c>
      <c r="V696" s="29">
        <v>4083.69</v>
      </c>
      <c r="W696" s="29">
        <v>0</v>
      </c>
      <c r="X696" s="29">
        <f t="shared" si="386"/>
        <v>1694519.55</v>
      </c>
      <c r="Y696" s="29">
        <f t="shared" si="413"/>
        <v>0</v>
      </c>
      <c r="Z696" s="29">
        <f t="shared" si="421"/>
        <v>0</v>
      </c>
      <c r="AA696" s="29">
        <f t="shared" si="421"/>
        <v>1694519.55</v>
      </c>
      <c r="AB696" s="29">
        <f t="shared" si="421"/>
        <v>0</v>
      </c>
      <c r="AC696" s="31">
        <f t="shared" si="387"/>
        <v>-0.74066493754000007</v>
      </c>
      <c r="AD696" s="31">
        <f t="shared" si="388"/>
        <v>0</v>
      </c>
      <c r="AE696" s="31">
        <f t="shared" si="389"/>
        <v>0</v>
      </c>
      <c r="AF696" s="31">
        <f t="shared" si="390"/>
        <v>0</v>
      </c>
      <c r="AG696" s="31">
        <f t="shared" si="391"/>
        <v>0</v>
      </c>
      <c r="AH696" s="31">
        <f t="shared" si="392"/>
        <v>756458.31758553733</v>
      </c>
      <c r="AI696" s="31">
        <f t="shared" si="393"/>
        <v>27899.519778727699</v>
      </c>
      <c r="AJ696" s="31">
        <f t="shared" si="394"/>
        <v>11052.374223376728</v>
      </c>
      <c r="AK696" s="31">
        <f t="shared" si="395"/>
        <v>8594.6329288629495</v>
      </c>
      <c r="AL696" s="31">
        <f t="shared" si="396"/>
        <v>3767.8772208692126</v>
      </c>
      <c r="AM696" s="31">
        <f t="shared" si="397"/>
        <v>1951.3845153436921</v>
      </c>
      <c r="AN696" s="31">
        <f t="shared" si="398"/>
        <v>0</v>
      </c>
      <c r="AO696" s="31">
        <f t="shared" si="399"/>
        <v>809723.36558778002</v>
      </c>
      <c r="AP696" s="29">
        <f t="shared" si="423"/>
        <v>0</v>
      </c>
      <c r="AQ696" s="29">
        <f t="shared" si="423"/>
        <v>0</v>
      </c>
      <c r="AR696" s="29">
        <f t="shared" si="423"/>
        <v>809723.36558778002</v>
      </c>
      <c r="AS696" s="29">
        <f t="shared" si="415"/>
        <v>0</v>
      </c>
      <c r="AT696" s="31">
        <f t="shared" si="400"/>
        <v>-0.23389126837499999</v>
      </c>
      <c r="AU696" s="31">
        <f t="shared" si="401"/>
        <v>0</v>
      </c>
      <c r="AV696" s="31">
        <f t="shared" si="402"/>
        <v>0</v>
      </c>
      <c r="AW696" s="31">
        <f t="shared" si="403"/>
        <v>0</v>
      </c>
      <c r="AX696" s="31">
        <f t="shared" si="404"/>
        <v>0</v>
      </c>
      <c r="AY696" s="31">
        <f t="shared" si="405"/>
        <v>238878.58923164525</v>
      </c>
      <c r="AZ696" s="31">
        <f t="shared" si="406"/>
        <v>8810.2645843790997</v>
      </c>
      <c r="BA696" s="31">
        <f t="shared" si="407"/>
        <v>3490.1798298250496</v>
      </c>
      <c r="BB696" s="31">
        <f t="shared" si="408"/>
        <v>2714.0606974401749</v>
      </c>
      <c r="BC696" s="31">
        <f t="shared" si="409"/>
        <v>1189.8410976458249</v>
      </c>
      <c r="BD696" s="31">
        <f t="shared" si="410"/>
        <v>616.21898951632488</v>
      </c>
      <c r="BE696" s="31">
        <f t="shared" si="411"/>
        <v>0</v>
      </c>
      <c r="BF696" s="31">
        <f t="shared" si="412"/>
        <v>255698.92053918331</v>
      </c>
      <c r="BG696" s="29">
        <f t="shared" si="422"/>
        <v>0</v>
      </c>
      <c r="BH696" s="29">
        <f t="shared" si="422"/>
        <v>0</v>
      </c>
      <c r="BI696" s="29">
        <f t="shared" si="422"/>
        <v>255698.92053918331</v>
      </c>
      <c r="BJ696" s="29">
        <f t="shared" si="422"/>
        <v>0</v>
      </c>
    </row>
    <row r="697" spans="1:62">
      <c r="A697" s="25" t="s">
        <v>123</v>
      </c>
      <c r="B697" s="25" t="s">
        <v>101</v>
      </c>
      <c r="C697" s="25" t="s">
        <v>82</v>
      </c>
      <c r="D697" s="25" t="s">
        <v>125</v>
      </c>
      <c r="E697" s="25" t="s">
        <v>44</v>
      </c>
      <c r="F697" s="25" t="s">
        <v>45</v>
      </c>
      <c r="G697" s="25" t="s">
        <v>301</v>
      </c>
      <c r="H697" s="25" t="s">
        <v>60</v>
      </c>
      <c r="I697" s="25" t="s">
        <v>289</v>
      </c>
      <c r="J697" s="102">
        <v>0.47784834680000005</v>
      </c>
      <c r="K697" s="102">
        <v>0.15089759249999998</v>
      </c>
      <c r="L697" s="29">
        <v>22541.1</v>
      </c>
      <c r="M697" s="29">
        <v>433706.09</v>
      </c>
      <c r="N697" s="29">
        <v>20133.239999999998</v>
      </c>
      <c r="O697" s="29">
        <v>5705.43</v>
      </c>
      <c r="P697" s="29">
        <v>23724.46</v>
      </c>
      <c r="Q697" s="29">
        <v>45236.11</v>
      </c>
      <c r="R697" s="29">
        <v>688.68</v>
      </c>
      <c r="S697" s="29">
        <v>3116.88</v>
      </c>
      <c r="T697" s="29">
        <v>15895.86</v>
      </c>
      <c r="U697" s="29">
        <v>5196.0600000000004</v>
      </c>
      <c r="V697" s="29"/>
      <c r="W697" s="29">
        <v>1504668.62</v>
      </c>
      <c r="X697" s="29">
        <f t="shared" si="386"/>
        <v>2080612.5300000003</v>
      </c>
      <c r="Y697" s="29">
        <f t="shared" si="413"/>
        <v>0</v>
      </c>
      <c r="Z697" s="29">
        <f t="shared" si="421"/>
        <v>0</v>
      </c>
      <c r="AA697" s="29">
        <f t="shared" si="421"/>
        <v>2080612.5300000003</v>
      </c>
      <c r="AB697" s="29">
        <f t="shared" si="421"/>
        <v>0</v>
      </c>
      <c r="AC697" s="31">
        <f t="shared" si="387"/>
        <v>10771.227370053481</v>
      </c>
      <c r="AD697" s="31">
        <f t="shared" si="388"/>
        <v>207245.73810359204</v>
      </c>
      <c r="AE697" s="31">
        <f t="shared" si="389"/>
        <v>9620.6354497276316</v>
      </c>
      <c r="AF697" s="31">
        <f t="shared" si="390"/>
        <v>2726.3302932831243</v>
      </c>
      <c r="AG697" s="31">
        <f t="shared" si="391"/>
        <v>11336.693989722729</v>
      </c>
      <c r="AH697" s="31">
        <f t="shared" si="392"/>
        <v>21616.00037916295</v>
      </c>
      <c r="AI697" s="31">
        <f t="shared" si="393"/>
        <v>329.08459947422404</v>
      </c>
      <c r="AJ697" s="31">
        <f t="shared" si="394"/>
        <v>1489.3959551739842</v>
      </c>
      <c r="AK697" s="31">
        <f t="shared" si="395"/>
        <v>7595.8104219642491</v>
      </c>
      <c r="AL697" s="31">
        <f t="shared" si="396"/>
        <v>2482.9286808736083</v>
      </c>
      <c r="AM697" s="31">
        <f t="shared" si="397"/>
        <v>0</v>
      </c>
      <c r="AN697" s="31">
        <f t="shared" si="398"/>
        <v>719003.41254883748</v>
      </c>
      <c r="AO697" s="31">
        <f t="shared" si="399"/>
        <v>994217.2577918655</v>
      </c>
      <c r="AP697" s="29">
        <f t="shared" si="423"/>
        <v>0</v>
      </c>
      <c r="AQ697" s="29">
        <f t="shared" si="423"/>
        <v>0</v>
      </c>
      <c r="AR697" s="29">
        <f t="shared" si="423"/>
        <v>994217.2577918655</v>
      </c>
      <c r="AS697" s="29">
        <f t="shared" si="415"/>
        <v>0</v>
      </c>
      <c r="AT697" s="31">
        <f t="shared" si="400"/>
        <v>3401.3977223017496</v>
      </c>
      <c r="AU697" s="31">
        <f t="shared" si="401"/>
        <v>65445.204833588323</v>
      </c>
      <c r="AV697" s="31">
        <f t="shared" si="402"/>
        <v>3038.0574452246992</v>
      </c>
      <c r="AW697" s="31">
        <f t="shared" si="403"/>
        <v>860.93565117727496</v>
      </c>
      <c r="AX697" s="31">
        <f t="shared" si="404"/>
        <v>3579.9638973625497</v>
      </c>
      <c r="AY697" s="31">
        <f t="shared" si="405"/>
        <v>6826.0200930651745</v>
      </c>
      <c r="AZ697" s="31">
        <f t="shared" si="406"/>
        <v>103.92015400289998</v>
      </c>
      <c r="BA697" s="31">
        <f t="shared" si="407"/>
        <v>470.32968811139995</v>
      </c>
      <c r="BB697" s="31">
        <f t="shared" si="408"/>
        <v>2398.6470047170496</v>
      </c>
      <c r="BC697" s="31">
        <f t="shared" si="409"/>
        <v>784.07294448555001</v>
      </c>
      <c r="BD697" s="31">
        <f t="shared" si="410"/>
        <v>0</v>
      </c>
      <c r="BE697" s="31">
        <f t="shared" si="411"/>
        <v>227050.87226829733</v>
      </c>
      <c r="BF697" s="31">
        <f t="shared" si="412"/>
        <v>313959.42170233402</v>
      </c>
      <c r="BG697" s="29">
        <f t="shared" si="422"/>
        <v>0</v>
      </c>
      <c r="BH697" s="29">
        <f t="shared" si="422"/>
        <v>0</v>
      </c>
      <c r="BI697" s="29">
        <f t="shared" si="422"/>
        <v>313959.42170233402</v>
      </c>
      <c r="BJ697" s="29">
        <f t="shared" si="422"/>
        <v>0</v>
      </c>
    </row>
    <row r="698" spans="1:62">
      <c r="A698" s="25" t="s">
        <v>123</v>
      </c>
      <c r="B698" s="25" t="s">
        <v>101</v>
      </c>
      <c r="C698" s="25" t="s">
        <v>82</v>
      </c>
      <c r="D698" s="25" t="s">
        <v>125</v>
      </c>
      <c r="E698" s="25" t="s">
        <v>42</v>
      </c>
      <c r="F698" s="25" t="s">
        <v>46</v>
      </c>
      <c r="G698" s="25" t="s">
        <v>301</v>
      </c>
      <c r="H698" s="25" t="s">
        <v>60</v>
      </c>
      <c r="I698" s="25" t="s">
        <v>289</v>
      </c>
      <c r="J698" s="102">
        <v>0.68266000000000004</v>
      </c>
      <c r="K698" s="102">
        <v>0</v>
      </c>
      <c r="L698" s="29"/>
      <c r="M698" s="29"/>
      <c r="N698" s="29"/>
      <c r="O698" s="29"/>
      <c r="P698" s="29"/>
      <c r="Q698" s="29"/>
      <c r="R698" s="29"/>
      <c r="S698" s="29"/>
      <c r="T698" s="29">
        <v>387206.8</v>
      </c>
      <c r="U698" s="29">
        <v>-387206.8</v>
      </c>
      <c r="V698" s="29">
        <v>0</v>
      </c>
      <c r="W698" s="29"/>
      <c r="X698" s="29">
        <f t="shared" si="386"/>
        <v>0</v>
      </c>
      <c r="Y698" s="29">
        <f t="shared" si="413"/>
        <v>0</v>
      </c>
      <c r="Z698" s="29">
        <f t="shared" si="421"/>
        <v>0</v>
      </c>
      <c r="AA698" s="29">
        <f t="shared" si="421"/>
        <v>0</v>
      </c>
      <c r="AB698" s="29">
        <f t="shared" si="421"/>
        <v>0</v>
      </c>
      <c r="AC698" s="31">
        <f t="shared" si="387"/>
        <v>0</v>
      </c>
      <c r="AD698" s="31">
        <f t="shared" si="388"/>
        <v>0</v>
      </c>
      <c r="AE698" s="31">
        <f t="shared" si="389"/>
        <v>0</v>
      </c>
      <c r="AF698" s="31">
        <f t="shared" si="390"/>
        <v>0</v>
      </c>
      <c r="AG698" s="31">
        <f t="shared" si="391"/>
        <v>0</v>
      </c>
      <c r="AH698" s="31">
        <f t="shared" si="392"/>
        <v>0</v>
      </c>
      <c r="AI698" s="31">
        <f t="shared" si="393"/>
        <v>0</v>
      </c>
      <c r="AJ698" s="31">
        <f t="shared" si="394"/>
        <v>0</v>
      </c>
      <c r="AK698" s="31">
        <f t="shared" si="395"/>
        <v>264330.59408800001</v>
      </c>
      <c r="AL698" s="31">
        <f t="shared" si="396"/>
        <v>-264330.59408800001</v>
      </c>
      <c r="AM698" s="31">
        <f t="shared" si="397"/>
        <v>0</v>
      </c>
      <c r="AN698" s="31">
        <f t="shared" si="398"/>
        <v>0</v>
      </c>
      <c r="AO698" s="31">
        <f t="shared" si="399"/>
        <v>0</v>
      </c>
      <c r="AP698" s="29">
        <f t="shared" si="423"/>
        <v>0</v>
      </c>
      <c r="AQ698" s="29">
        <f t="shared" si="423"/>
        <v>0</v>
      </c>
      <c r="AR698" s="29">
        <f t="shared" si="423"/>
        <v>0</v>
      </c>
      <c r="AS698" s="29">
        <f t="shared" si="415"/>
        <v>0</v>
      </c>
      <c r="AT698" s="31">
        <f t="shared" si="400"/>
        <v>0</v>
      </c>
      <c r="AU698" s="31">
        <f t="shared" si="401"/>
        <v>0</v>
      </c>
      <c r="AV698" s="31">
        <f t="shared" si="402"/>
        <v>0</v>
      </c>
      <c r="AW698" s="31">
        <f t="shared" si="403"/>
        <v>0</v>
      </c>
      <c r="AX698" s="31">
        <f t="shared" si="404"/>
        <v>0</v>
      </c>
      <c r="AY698" s="31">
        <f t="shared" si="405"/>
        <v>0</v>
      </c>
      <c r="AZ698" s="31">
        <f t="shared" si="406"/>
        <v>0</v>
      </c>
      <c r="BA698" s="31">
        <f t="shared" si="407"/>
        <v>0</v>
      </c>
      <c r="BB698" s="31">
        <f t="shared" si="408"/>
        <v>0</v>
      </c>
      <c r="BC698" s="31">
        <f t="shared" si="409"/>
        <v>0</v>
      </c>
      <c r="BD698" s="31">
        <f t="shared" si="410"/>
        <v>0</v>
      </c>
      <c r="BE698" s="31">
        <f t="shared" si="411"/>
        <v>0</v>
      </c>
      <c r="BF698" s="31">
        <f t="shared" si="412"/>
        <v>0</v>
      </c>
      <c r="BG698" s="29">
        <f t="shared" si="422"/>
        <v>0</v>
      </c>
      <c r="BH698" s="29">
        <f t="shared" si="422"/>
        <v>0</v>
      </c>
      <c r="BI698" s="29">
        <f t="shared" si="422"/>
        <v>0</v>
      </c>
      <c r="BJ698" s="29">
        <f t="shared" si="422"/>
        <v>0</v>
      </c>
    </row>
    <row r="699" spans="1:62">
      <c r="A699" s="25" t="s">
        <v>123</v>
      </c>
      <c r="B699" s="25" t="s">
        <v>101</v>
      </c>
      <c r="C699" s="25" t="s">
        <v>82</v>
      </c>
      <c r="D699" s="25" t="s">
        <v>126</v>
      </c>
      <c r="E699" s="25" t="s">
        <v>44</v>
      </c>
      <c r="F699" s="25" t="s">
        <v>45</v>
      </c>
      <c r="G699" s="25" t="s">
        <v>300</v>
      </c>
      <c r="H699" s="25" t="s">
        <v>54</v>
      </c>
      <c r="I699" s="25" t="s">
        <v>289</v>
      </c>
      <c r="J699" s="102">
        <v>0.47784834680000005</v>
      </c>
      <c r="K699" s="102">
        <v>0.15089759249999998</v>
      </c>
      <c r="L699" s="29"/>
      <c r="M699" s="29"/>
      <c r="N699" s="29"/>
      <c r="O699" s="29"/>
      <c r="P699" s="29"/>
      <c r="Q699" s="29"/>
      <c r="R699" s="29"/>
      <c r="S699" s="29"/>
      <c r="T699" s="29"/>
      <c r="U699" s="29">
        <v>652.34</v>
      </c>
      <c r="V699" s="29"/>
      <c r="W699" s="29"/>
      <c r="X699" s="29">
        <f t="shared" si="386"/>
        <v>652.34</v>
      </c>
      <c r="Y699" s="29">
        <f t="shared" si="413"/>
        <v>0</v>
      </c>
      <c r="Z699" s="29">
        <f t="shared" si="421"/>
        <v>0</v>
      </c>
      <c r="AA699" s="29">
        <f t="shared" si="421"/>
        <v>652.34</v>
      </c>
      <c r="AB699" s="29">
        <f t="shared" si="421"/>
        <v>0</v>
      </c>
      <c r="AC699" s="31">
        <f t="shared" si="387"/>
        <v>0</v>
      </c>
      <c r="AD699" s="31">
        <f t="shared" si="388"/>
        <v>0</v>
      </c>
      <c r="AE699" s="31">
        <f t="shared" si="389"/>
        <v>0</v>
      </c>
      <c r="AF699" s="31">
        <f t="shared" si="390"/>
        <v>0</v>
      </c>
      <c r="AG699" s="31">
        <f t="shared" si="391"/>
        <v>0</v>
      </c>
      <c r="AH699" s="31">
        <f t="shared" si="392"/>
        <v>0</v>
      </c>
      <c r="AI699" s="31">
        <f t="shared" si="393"/>
        <v>0</v>
      </c>
      <c r="AJ699" s="31">
        <f t="shared" si="394"/>
        <v>0</v>
      </c>
      <c r="AK699" s="31">
        <f t="shared" si="395"/>
        <v>0</v>
      </c>
      <c r="AL699" s="31">
        <f t="shared" si="396"/>
        <v>311.71959055151206</v>
      </c>
      <c r="AM699" s="31">
        <f t="shared" si="397"/>
        <v>0</v>
      </c>
      <c r="AN699" s="31">
        <f t="shared" si="398"/>
        <v>0</v>
      </c>
      <c r="AO699" s="31">
        <f t="shared" si="399"/>
        <v>311.71959055151206</v>
      </c>
      <c r="AP699" s="29">
        <f t="shared" si="423"/>
        <v>0</v>
      </c>
      <c r="AQ699" s="29">
        <f t="shared" si="423"/>
        <v>0</v>
      </c>
      <c r="AR699" s="29">
        <f t="shared" si="423"/>
        <v>311.71959055151206</v>
      </c>
      <c r="AS699" s="29">
        <f t="shared" si="415"/>
        <v>0</v>
      </c>
      <c r="AT699" s="31">
        <f t="shared" si="400"/>
        <v>0</v>
      </c>
      <c r="AU699" s="31">
        <f t="shared" si="401"/>
        <v>0</v>
      </c>
      <c r="AV699" s="31">
        <f t="shared" si="402"/>
        <v>0</v>
      </c>
      <c r="AW699" s="31">
        <f t="shared" si="403"/>
        <v>0</v>
      </c>
      <c r="AX699" s="31">
        <f t="shared" si="404"/>
        <v>0</v>
      </c>
      <c r="AY699" s="31">
        <f t="shared" si="405"/>
        <v>0</v>
      </c>
      <c r="AZ699" s="31">
        <f t="shared" si="406"/>
        <v>0</v>
      </c>
      <c r="BA699" s="31">
        <f t="shared" si="407"/>
        <v>0</v>
      </c>
      <c r="BB699" s="31">
        <f t="shared" si="408"/>
        <v>0</v>
      </c>
      <c r="BC699" s="31">
        <f t="shared" si="409"/>
        <v>98.436535491449987</v>
      </c>
      <c r="BD699" s="31">
        <f t="shared" si="410"/>
        <v>0</v>
      </c>
      <c r="BE699" s="31">
        <f t="shared" si="411"/>
        <v>0</v>
      </c>
      <c r="BF699" s="31">
        <f t="shared" si="412"/>
        <v>98.436535491449987</v>
      </c>
      <c r="BG699" s="29">
        <f t="shared" si="422"/>
        <v>0</v>
      </c>
      <c r="BH699" s="29">
        <f t="shared" si="422"/>
        <v>0</v>
      </c>
      <c r="BI699" s="29">
        <f t="shared" si="422"/>
        <v>98.436535491449987</v>
      </c>
      <c r="BJ699" s="29">
        <f t="shared" si="422"/>
        <v>0</v>
      </c>
    </row>
    <row r="700" spans="1:62">
      <c r="A700" s="25" t="s">
        <v>123</v>
      </c>
      <c r="B700" s="25" t="s">
        <v>101</v>
      </c>
      <c r="C700" s="25" t="s">
        <v>82</v>
      </c>
      <c r="D700" s="25" t="s">
        <v>126</v>
      </c>
      <c r="E700" s="25" t="s">
        <v>44</v>
      </c>
      <c r="F700" s="25" t="s">
        <v>45</v>
      </c>
      <c r="G700" s="25" t="s">
        <v>90</v>
      </c>
      <c r="H700" s="25" t="s">
        <v>54</v>
      </c>
      <c r="I700" s="25" t="s">
        <v>289</v>
      </c>
      <c r="J700" s="102">
        <v>0.47784834680000005</v>
      </c>
      <c r="K700" s="102">
        <v>0.15089759249999998</v>
      </c>
      <c r="L700" s="29"/>
      <c r="M700" s="29"/>
      <c r="N700" s="29"/>
      <c r="O700" s="29"/>
      <c r="P700" s="29"/>
      <c r="Q700" s="29"/>
      <c r="R700" s="29"/>
      <c r="S700" s="29">
        <v>8.7100000000000009</v>
      </c>
      <c r="T700" s="29"/>
      <c r="U700" s="29">
        <v>1599.91</v>
      </c>
      <c r="V700" s="29"/>
      <c r="W700" s="29"/>
      <c r="X700" s="29">
        <f t="shared" si="386"/>
        <v>1608.6200000000001</v>
      </c>
      <c r="Y700" s="29">
        <f t="shared" si="413"/>
        <v>0</v>
      </c>
      <c r="Z700" s="29">
        <f t="shared" si="421"/>
        <v>0</v>
      </c>
      <c r="AA700" s="29">
        <f t="shared" si="421"/>
        <v>1608.6200000000001</v>
      </c>
      <c r="AB700" s="29">
        <f t="shared" si="421"/>
        <v>0</v>
      </c>
      <c r="AC700" s="31">
        <f t="shared" si="387"/>
        <v>0</v>
      </c>
      <c r="AD700" s="31">
        <f t="shared" si="388"/>
        <v>0</v>
      </c>
      <c r="AE700" s="31">
        <f t="shared" si="389"/>
        <v>0</v>
      </c>
      <c r="AF700" s="31">
        <f t="shared" si="390"/>
        <v>0</v>
      </c>
      <c r="AG700" s="31">
        <f t="shared" si="391"/>
        <v>0</v>
      </c>
      <c r="AH700" s="31">
        <f t="shared" si="392"/>
        <v>0</v>
      </c>
      <c r="AI700" s="31">
        <f t="shared" si="393"/>
        <v>0</v>
      </c>
      <c r="AJ700" s="31">
        <f t="shared" si="394"/>
        <v>4.1620591006280012</v>
      </c>
      <c r="AK700" s="31">
        <f t="shared" si="395"/>
        <v>0</v>
      </c>
      <c r="AL700" s="31">
        <f t="shared" si="396"/>
        <v>764.5143485287881</v>
      </c>
      <c r="AM700" s="31">
        <f t="shared" si="397"/>
        <v>0</v>
      </c>
      <c r="AN700" s="31">
        <f t="shared" si="398"/>
        <v>0</v>
      </c>
      <c r="AO700" s="31">
        <f t="shared" si="399"/>
        <v>768.67640762941608</v>
      </c>
      <c r="AP700" s="29">
        <f t="shared" si="423"/>
        <v>0</v>
      </c>
      <c r="AQ700" s="29">
        <f t="shared" si="423"/>
        <v>0</v>
      </c>
      <c r="AR700" s="29">
        <f t="shared" si="423"/>
        <v>768.67640762941608</v>
      </c>
      <c r="AS700" s="29">
        <f t="shared" si="415"/>
        <v>0</v>
      </c>
      <c r="AT700" s="31">
        <f t="shared" si="400"/>
        <v>0</v>
      </c>
      <c r="AU700" s="31">
        <f t="shared" si="401"/>
        <v>0</v>
      </c>
      <c r="AV700" s="31">
        <f t="shared" si="402"/>
        <v>0</v>
      </c>
      <c r="AW700" s="31">
        <f t="shared" si="403"/>
        <v>0</v>
      </c>
      <c r="AX700" s="31">
        <f t="shared" si="404"/>
        <v>0</v>
      </c>
      <c r="AY700" s="31">
        <f t="shared" si="405"/>
        <v>0</v>
      </c>
      <c r="AZ700" s="31">
        <f t="shared" si="406"/>
        <v>0</v>
      </c>
      <c r="BA700" s="31">
        <f t="shared" si="407"/>
        <v>1.314318030675</v>
      </c>
      <c r="BB700" s="31">
        <f t="shared" si="408"/>
        <v>0</v>
      </c>
      <c r="BC700" s="31">
        <f t="shared" si="409"/>
        <v>241.42256721667499</v>
      </c>
      <c r="BD700" s="31">
        <f t="shared" si="410"/>
        <v>0</v>
      </c>
      <c r="BE700" s="31">
        <f t="shared" si="411"/>
        <v>0</v>
      </c>
      <c r="BF700" s="31">
        <f t="shared" si="412"/>
        <v>242.73688524734999</v>
      </c>
      <c r="BG700" s="29">
        <f t="shared" si="422"/>
        <v>0</v>
      </c>
      <c r="BH700" s="29">
        <f t="shared" si="422"/>
        <v>0</v>
      </c>
      <c r="BI700" s="29">
        <f t="shared" si="422"/>
        <v>242.73688524734999</v>
      </c>
      <c r="BJ700" s="29">
        <f t="shared" si="422"/>
        <v>0</v>
      </c>
    </row>
    <row r="701" spans="1:62">
      <c r="A701" s="25" t="s">
        <v>123</v>
      </c>
      <c r="B701" s="25" t="s">
        <v>101</v>
      </c>
      <c r="C701" s="25" t="s">
        <v>82</v>
      </c>
      <c r="D701" s="25" t="s">
        <v>126</v>
      </c>
      <c r="E701" s="25" t="s">
        <v>44</v>
      </c>
      <c r="F701" s="25" t="s">
        <v>45</v>
      </c>
      <c r="G701" s="25" t="s">
        <v>348</v>
      </c>
      <c r="H701" s="25" t="s">
        <v>60</v>
      </c>
      <c r="I701" s="25" t="s">
        <v>289</v>
      </c>
      <c r="J701" s="102">
        <v>0.47784834680000005</v>
      </c>
      <c r="K701" s="102">
        <v>0.15089759249999998</v>
      </c>
      <c r="L701" s="29">
        <v>729.45</v>
      </c>
      <c r="M701" s="29">
        <v>3503.5</v>
      </c>
      <c r="N701" s="29">
        <v>6618.19</v>
      </c>
      <c r="O701" s="29">
        <v>3828.22</v>
      </c>
      <c r="P701" s="29">
        <v>2900.2</v>
      </c>
      <c r="Q701" s="29">
        <v>73718.5</v>
      </c>
      <c r="R701" s="29">
        <v>306.18</v>
      </c>
      <c r="S701" s="29">
        <v>100.9</v>
      </c>
      <c r="T701" s="29"/>
      <c r="U701" s="29"/>
      <c r="V701" s="29"/>
      <c r="W701" s="29"/>
      <c r="X701" s="29">
        <f t="shared" si="386"/>
        <v>91705.139999999985</v>
      </c>
      <c r="Y701" s="29">
        <f t="shared" si="413"/>
        <v>0</v>
      </c>
      <c r="Z701" s="29">
        <f t="shared" si="421"/>
        <v>0</v>
      </c>
      <c r="AA701" s="29">
        <f t="shared" si="421"/>
        <v>91705.139999999985</v>
      </c>
      <c r="AB701" s="29">
        <f t="shared" si="421"/>
        <v>0</v>
      </c>
      <c r="AC701" s="31">
        <f t="shared" si="387"/>
        <v>348.56647657326005</v>
      </c>
      <c r="AD701" s="31">
        <f t="shared" si="388"/>
        <v>1674.1416830138</v>
      </c>
      <c r="AE701" s="31">
        <f t="shared" si="389"/>
        <v>3162.4911503082922</v>
      </c>
      <c r="AF701" s="31">
        <f t="shared" si="390"/>
        <v>1829.3085981866961</v>
      </c>
      <c r="AG701" s="31">
        <f t="shared" si="391"/>
        <v>1385.8557753893601</v>
      </c>
      <c r="AH701" s="31">
        <f t="shared" si="392"/>
        <v>35226.263353575807</v>
      </c>
      <c r="AI701" s="31">
        <f t="shared" si="393"/>
        <v>146.30760682322401</v>
      </c>
      <c r="AJ701" s="31">
        <f t="shared" si="394"/>
        <v>48.21489819212001</v>
      </c>
      <c r="AK701" s="31">
        <f t="shared" si="395"/>
        <v>0</v>
      </c>
      <c r="AL701" s="31">
        <f t="shared" si="396"/>
        <v>0</v>
      </c>
      <c r="AM701" s="31">
        <f t="shared" si="397"/>
        <v>0</v>
      </c>
      <c r="AN701" s="31">
        <f t="shared" si="398"/>
        <v>0</v>
      </c>
      <c r="AO701" s="31">
        <f t="shared" si="399"/>
        <v>43821.149542062565</v>
      </c>
      <c r="AP701" s="29">
        <f t="shared" si="423"/>
        <v>0</v>
      </c>
      <c r="AQ701" s="29">
        <f t="shared" si="423"/>
        <v>0</v>
      </c>
      <c r="AR701" s="29">
        <f t="shared" si="423"/>
        <v>43821.149542062565</v>
      </c>
      <c r="AS701" s="29">
        <f t="shared" si="415"/>
        <v>0</v>
      </c>
      <c r="AT701" s="31">
        <f t="shared" si="400"/>
        <v>110.07224884912499</v>
      </c>
      <c r="AU701" s="31">
        <f t="shared" si="401"/>
        <v>528.66971532374998</v>
      </c>
      <c r="AV701" s="31">
        <f t="shared" si="402"/>
        <v>998.66893770757486</v>
      </c>
      <c r="AW701" s="31">
        <f t="shared" si="403"/>
        <v>577.6691815603499</v>
      </c>
      <c r="AX701" s="31">
        <f t="shared" si="404"/>
        <v>437.63319776849994</v>
      </c>
      <c r="AY701" s="31">
        <f t="shared" si="405"/>
        <v>11123.944172711248</v>
      </c>
      <c r="AZ701" s="31">
        <f t="shared" si="406"/>
        <v>46.201824871649997</v>
      </c>
      <c r="BA701" s="31">
        <f t="shared" si="407"/>
        <v>15.225567083249999</v>
      </c>
      <c r="BB701" s="31">
        <f t="shared" si="408"/>
        <v>0</v>
      </c>
      <c r="BC701" s="31">
        <f t="shared" si="409"/>
        <v>0</v>
      </c>
      <c r="BD701" s="31">
        <f t="shared" si="410"/>
        <v>0</v>
      </c>
      <c r="BE701" s="31">
        <f t="shared" si="411"/>
        <v>0</v>
      </c>
      <c r="BF701" s="31">
        <f t="shared" si="412"/>
        <v>13838.084845875446</v>
      </c>
      <c r="BG701" s="29">
        <f t="shared" si="422"/>
        <v>0</v>
      </c>
      <c r="BH701" s="29">
        <f t="shared" si="422"/>
        <v>0</v>
      </c>
      <c r="BI701" s="29">
        <f t="shared" si="422"/>
        <v>13838.084845875446</v>
      </c>
      <c r="BJ701" s="29">
        <f t="shared" si="422"/>
        <v>0</v>
      </c>
    </row>
    <row r="702" spans="1:62">
      <c r="A702" s="25" t="s">
        <v>123</v>
      </c>
      <c r="B702" s="25" t="s">
        <v>101</v>
      </c>
      <c r="C702" s="25" t="s">
        <v>82</v>
      </c>
      <c r="D702" s="25" t="s">
        <v>126</v>
      </c>
      <c r="E702" s="25" t="s">
        <v>44</v>
      </c>
      <c r="F702" s="25" t="s">
        <v>45</v>
      </c>
      <c r="G702" s="25" t="s">
        <v>301</v>
      </c>
      <c r="H702" s="25" t="s">
        <v>60</v>
      </c>
      <c r="I702" s="25" t="s">
        <v>289</v>
      </c>
      <c r="J702" s="102">
        <v>0.47784834680000005</v>
      </c>
      <c r="K702" s="102">
        <v>0.15089759249999998</v>
      </c>
      <c r="L702" s="29">
        <v>-64704.62</v>
      </c>
      <c r="M702" s="29">
        <v>14474.74</v>
      </c>
      <c r="N702" s="29">
        <v>688375.03</v>
      </c>
      <c r="O702" s="29">
        <v>-8685.58</v>
      </c>
      <c r="P702" s="29">
        <v>9030.33</v>
      </c>
      <c r="Q702" s="29">
        <v>1093046.3400000001</v>
      </c>
      <c r="R702" s="29">
        <v>88222.68</v>
      </c>
      <c r="S702" s="29">
        <v>43244.36</v>
      </c>
      <c r="T702" s="29">
        <v>32028.12</v>
      </c>
      <c r="U702" s="29">
        <v>2555.17</v>
      </c>
      <c r="V702" s="29">
        <v>798.12</v>
      </c>
      <c r="W702" s="29">
        <v>2779.97</v>
      </c>
      <c r="X702" s="29">
        <f t="shared" si="386"/>
        <v>1901164.6600000004</v>
      </c>
      <c r="Y702" s="29">
        <f t="shared" si="413"/>
        <v>0</v>
      </c>
      <c r="Z702" s="29">
        <f t="shared" si="421"/>
        <v>0</v>
      </c>
      <c r="AA702" s="29">
        <f t="shared" si="421"/>
        <v>1901164.6600000004</v>
      </c>
      <c r="AB702" s="29">
        <f t="shared" si="421"/>
        <v>0</v>
      </c>
      <c r="AC702" s="31">
        <f t="shared" si="387"/>
        <v>-30918.995697322222</v>
      </c>
      <c r="AD702" s="31">
        <f t="shared" si="388"/>
        <v>6916.7305793598325</v>
      </c>
      <c r="AE702" s="31">
        <f t="shared" si="389"/>
        <v>328938.87006390042</v>
      </c>
      <c r="AF702" s="31">
        <f t="shared" si="390"/>
        <v>-4150.3900439991439</v>
      </c>
      <c r="AG702" s="31">
        <f t="shared" si="391"/>
        <v>4315.1282615584441</v>
      </c>
      <c r="AH702" s="31">
        <f t="shared" si="392"/>
        <v>522310.38654479082</v>
      </c>
      <c r="AI702" s="31">
        <f t="shared" si="393"/>
        <v>42157.061788265426</v>
      </c>
      <c r="AJ702" s="31">
        <f t="shared" si="394"/>
        <v>20664.245934424049</v>
      </c>
      <c r="AK702" s="31">
        <f t="shared" si="395"/>
        <v>15304.584193112018</v>
      </c>
      <c r="AL702" s="31">
        <f t="shared" si="396"/>
        <v>1220.983760292956</v>
      </c>
      <c r="AM702" s="31">
        <f t="shared" si="397"/>
        <v>381.38032254801601</v>
      </c>
      <c r="AN702" s="31">
        <f t="shared" si="398"/>
        <v>1328.4040686535961</v>
      </c>
      <c r="AO702" s="31">
        <f t="shared" si="399"/>
        <v>908468.38977558422</v>
      </c>
      <c r="AP702" s="29">
        <f t="shared" si="423"/>
        <v>0</v>
      </c>
      <c r="AQ702" s="29">
        <f t="shared" si="423"/>
        <v>0</v>
      </c>
      <c r="AR702" s="29">
        <f t="shared" si="423"/>
        <v>908468.38977558422</v>
      </c>
      <c r="AS702" s="29">
        <f t="shared" si="415"/>
        <v>0</v>
      </c>
      <c r="AT702" s="31">
        <f t="shared" si="400"/>
        <v>-9763.7713816273499</v>
      </c>
      <c r="AU702" s="31">
        <f t="shared" si="401"/>
        <v>2184.2034180634496</v>
      </c>
      <c r="AV702" s="31">
        <f t="shared" si="402"/>
        <v>103874.13476411527</v>
      </c>
      <c r="AW702" s="31">
        <f t="shared" si="403"/>
        <v>-1310.6331114661498</v>
      </c>
      <c r="AX702" s="31">
        <f t="shared" si="404"/>
        <v>1362.6550564805248</v>
      </c>
      <c r="AY702" s="31">
        <f t="shared" si="405"/>
        <v>164938.06119693644</v>
      </c>
      <c r="AZ702" s="31">
        <f t="shared" si="406"/>
        <v>13312.590015897897</v>
      </c>
      <c r="BA702" s="31">
        <f t="shared" si="407"/>
        <v>6525.4698132032991</v>
      </c>
      <c r="BB702" s="31">
        <f t="shared" si="408"/>
        <v>4832.966200301099</v>
      </c>
      <c r="BC702" s="31">
        <f t="shared" si="409"/>
        <v>385.56900142822496</v>
      </c>
      <c r="BD702" s="31">
        <f t="shared" si="410"/>
        <v>120.43438652609998</v>
      </c>
      <c r="BE702" s="31">
        <f t="shared" si="411"/>
        <v>419.49078022222494</v>
      </c>
      <c r="BF702" s="31">
        <f t="shared" si="412"/>
        <v>286881.17014008103</v>
      </c>
      <c r="BG702" s="29">
        <f t="shared" si="422"/>
        <v>0</v>
      </c>
      <c r="BH702" s="29">
        <f t="shared" si="422"/>
        <v>0</v>
      </c>
      <c r="BI702" s="29">
        <f t="shared" si="422"/>
        <v>286881.17014008103</v>
      </c>
      <c r="BJ702" s="29">
        <f t="shared" si="422"/>
        <v>0</v>
      </c>
    </row>
    <row r="703" spans="1:62">
      <c r="A703" s="25" t="s">
        <v>123</v>
      </c>
      <c r="B703" s="25" t="s">
        <v>101</v>
      </c>
      <c r="C703" s="25" t="s">
        <v>82</v>
      </c>
      <c r="D703" s="25" t="s">
        <v>126</v>
      </c>
      <c r="E703" s="25" t="s">
        <v>44</v>
      </c>
      <c r="F703" s="25" t="s">
        <v>43</v>
      </c>
      <c r="G703" s="25" t="s">
        <v>301</v>
      </c>
      <c r="H703" s="25" t="s">
        <v>60</v>
      </c>
      <c r="I703" s="25" t="s">
        <v>289</v>
      </c>
      <c r="J703" s="102">
        <v>0.77217999999999998</v>
      </c>
      <c r="K703" s="102">
        <v>0.22781999999999999</v>
      </c>
      <c r="L703" s="29"/>
      <c r="M703" s="29"/>
      <c r="N703" s="29"/>
      <c r="O703" s="29"/>
      <c r="P703" s="29"/>
      <c r="Q703" s="29"/>
      <c r="R703" s="29"/>
      <c r="S703" s="29"/>
      <c r="T703" s="29"/>
      <c r="U703" s="29">
        <v>521473</v>
      </c>
      <c r="V703" s="29">
        <v>7091.88</v>
      </c>
      <c r="W703" s="29">
        <v>248.4</v>
      </c>
      <c r="X703" s="29">
        <f t="shared" si="386"/>
        <v>528813.28</v>
      </c>
      <c r="Y703" s="29">
        <f t="shared" si="413"/>
        <v>0</v>
      </c>
      <c r="Z703" s="29">
        <f t="shared" si="421"/>
        <v>0</v>
      </c>
      <c r="AA703" s="29">
        <f t="shared" si="421"/>
        <v>528813.28</v>
      </c>
      <c r="AB703" s="29">
        <f t="shared" si="421"/>
        <v>0</v>
      </c>
      <c r="AC703" s="31">
        <f t="shared" si="387"/>
        <v>0</v>
      </c>
      <c r="AD703" s="31">
        <f t="shared" si="388"/>
        <v>0</v>
      </c>
      <c r="AE703" s="31">
        <f t="shared" si="389"/>
        <v>0</v>
      </c>
      <c r="AF703" s="31">
        <f t="shared" si="390"/>
        <v>0</v>
      </c>
      <c r="AG703" s="31">
        <f t="shared" si="391"/>
        <v>0</v>
      </c>
      <c r="AH703" s="31">
        <f t="shared" si="392"/>
        <v>0</v>
      </c>
      <c r="AI703" s="31">
        <f t="shared" si="393"/>
        <v>0</v>
      </c>
      <c r="AJ703" s="31">
        <f t="shared" si="394"/>
        <v>0</v>
      </c>
      <c r="AK703" s="31">
        <f t="shared" si="395"/>
        <v>0</v>
      </c>
      <c r="AL703" s="31">
        <f t="shared" si="396"/>
        <v>402671.02113999997</v>
      </c>
      <c r="AM703" s="31">
        <f t="shared" si="397"/>
        <v>5476.2078984</v>
      </c>
      <c r="AN703" s="31">
        <f t="shared" si="398"/>
        <v>191.80951200000001</v>
      </c>
      <c r="AO703" s="31">
        <f t="shared" si="399"/>
        <v>408339.0385504</v>
      </c>
      <c r="AP703" s="29">
        <f t="shared" si="423"/>
        <v>0</v>
      </c>
      <c r="AQ703" s="29">
        <f t="shared" si="423"/>
        <v>0</v>
      </c>
      <c r="AR703" s="29">
        <f t="shared" si="423"/>
        <v>408339.0385504</v>
      </c>
      <c r="AS703" s="29">
        <f t="shared" si="415"/>
        <v>0</v>
      </c>
      <c r="AT703" s="31">
        <f t="shared" si="400"/>
        <v>0</v>
      </c>
      <c r="AU703" s="31">
        <f t="shared" si="401"/>
        <v>0</v>
      </c>
      <c r="AV703" s="31">
        <f t="shared" si="402"/>
        <v>0</v>
      </c>
      <c r="AW703" s="31">
        <f t="shared" si="403"/>
        <v>0</v>
      </c>
      <c r="AX703" s="31">
        <f t="shared" si="404"/>
        <v>0</v>
      </c>
      <c r="AY703" s="31">
        <f t="shared" si="405"/>
        <v>0</v>
      </c>
      <c r="AZ703" s="31">
        <f t="shared" si="406"/>
        <v>0</v>
      </c>
      <c r="BA703" s="31">
        <f t="shared" si="407"/>
        <v>0</v>
      </c>
      <c r="BB703" s="31">
        <f t="shared" si="408"/>
        <v>0</v>
      </c>
      <c r="BC703" s="31">
        <f t="shared" si="409"/>
        <v>118801.97886</v>
      </c>
      <c r="BD703" s="31">
        <f t="shared" si="410"/>
        <v>1615.6721015999999</v>
      </c>
      <c r="BE703" s="31">
        <f t="shared" si="411"/>
        <v>56.590488000000001</v>
      </c>
      <c r="BF703" s="31">
        <f t="shared" si="412"/>
        <v>120474.2414496</v>
      </c>
      <c r="BG703" s="29">
        <f t="shared" si="422"/>
        <v>0</v>
      </c>
      <c r="BH703" s="29">
        <f t="shared" si="422"/>
        <v>0</v>
      </c>
      <c r="BI703" s="29">
        <f t="shared" si="422"/>
        <v>120474.2414496</v>
      </c>
      <c r="BJ703" s="29">
        <f t="shared" si="422"/>
        <v>0</v>
      </c>
    </row>
    <row r="704" spans="1:62">
      <c r="A704" s="25" t="s">
        <v>123</v>
      </c>
      <c r="B704" s="25" t="s">
        <v>101</v>
      </c>
      <c r="C704" s="25" t="s">
        <v>82</v>
      </c>
      <c r="D704" s="25" t="s">
        <v>126</v>
      </c>
      <c r="E704" s="25" t="s">
        <v>47</v>
      </c>
      <c r="F704" s="25" t="s">
        <v>48</v>
      </c>
      <c r="G704" s="25" t="s">
        <v>301</v>
      </c>
      <c r="H704" s="25" t="s">
        <v>60</v>
      </c>
      <c r="I704" s="25" t="s">
        <v>289</v>
      </c>
      <c r="J704" s="102">
        <v>0</v>
      </c>
      <c r="K704" s="102">
        <v>0</v>
      </c>
      <c r="L704" s="29">
        <v>-1502.47</v>
      </c>
      <c r="M704" s="29">
        <v>85.69</v>
      </c>
      <c r="N704" s="29"/>
      <c r="O704" s="29">
        <v>66038.509999999995</v>
      </c>
      <c r="P704" s="29">
        <v>6709.48</v>
      </c>
      <c r="Q704" s="29">
        <v>5257.19</v>
      </c>
      <c r="R704" s="29">
        <v>4761.54</v>
      </c>
      <c r="S704" s="29">
        <v>-15792.79</v>
      </c>
      <c r="T704" s="29"/>
      <c r="U704" s="29"/>
      <c r="V704" s="29"/>
      <c r="W704" s="29"/>
      <c r="X704" s="29">
        <f t="shared" si="386"/>
        <v>65557.149999999994</v>
      </c>
      <c r="Y704" s="29">
        <f t="shared" si="413"/>
        <v>0</v>
      </c>
      <c r="Z704" s="29">
        <f t="shared" si="421"/>
        <v>0</v>
      </c>
      <c r="AA704" s="29">
        <f t="shared" si="421"/>
        <v>65557.149999999994</v>
      </c>
      <c r="AB704" s="29">
        <f t="shared" si="421"/>
        <v>0</v>
      </c>
      <c r="AC704" s="31">
        <f t="shared" si="387"/>
        <v>0</v>
      </c>
      <c r="AD704" s="31">
        <f t="shared" si="388"/>
        <v>0</v>
      </c>
      <c r="AE704" s="31">
        <f t="shared" si="389"/>
        <v>0</v>
      </c>
      <c r="AF704" s="31">
        <f t="shared" si="390"/>
        <v>0</v>
      </c>
      <c r="AG704" s="31">
        <f t="shared" si="391"/>
        <v>0</v>
      </c>
      <c r="AH704" s="31">
        <f t="shared" si="392"/>
        <v>0</v>
      </c>
      <c r="AI704" s="31">
        <f t="shared" si="393"/>
        <v>0</v>
      </c>
      <c r="AJ704" s="31">
        <f t="shared" si="394"/>
        <v>0</v>
      </c>
      <c r="AK704" s="31">
        <f t="shared" si="395"/>
        <v>0</v>
      </c>
      <c r="AL704" s="31">
        <f t="shared" si="396"/>
        <v>0</v>
      </c>
      <c r="AM704" s="31">
        <f t="shared" si="397"/>
        <v>0</v>
      </c>
      <c r="AN704" s="31">
        <f t="shared" si="398"/>
        <v>0</v>
      </c>
      <c r="AO704" s="31">
        <f t="shared" si="399"/>
        <v>0</v>
      </c>
      <c r="AP704" s="29">
        <f t="shared" si="423"/>
        <v>0</v>
      </c>
      <c r="AQ704" s="29">
        <f t="shared" si="423"/>
        <v>0</v>
      </c>
      <c r="AR704" s="29">
        <f t="shared" si="423"/>
        <v>0</v>
      </c>
      <c r="AS704" s="29">
        <f t="shared" si="415"/>
        <v>0</v>
      </c>
      <c r="AT704" s="31">
        <f t="shared" si="400"/>
        <v>0</v>
      </c>
      <c r="AU704" s="31">
        <f t="shared" si="401"/>
        <v>0</v>
      </c>
      <c r="AV704" s="31">
        <f t="shared" si="402"/>
        <v>0</v>
      </c>
      <c r="AW704" s="31">
        <f t="shared" si="403"/>
        <v>0</v>
      </c>
      <c r="AX704" s="31">
        <f t="shared" si="404"/>
        <v>0</v>
      </c>
      <c r="AY704" s="31">
        <f t="shared" si="405"/>
        <v>0</v>
      </c>
      <c r="AZ704" s="31">
        <f t="shared" si="406"/>
        <v>0</v>
      </c>
      <c r="BA704" s="31">
        <f t="shared" si="407"/>
        <v>0</v>
      </c>
      <c r="BB704" s="31">
        <f t="shared" si="408"/>
        <v>0</v>
      </c>
      <c r="BC704" s="31">
        <f t="shared" si="409"/>
        <v>0</v>
      </c>
      <c r="BD704" s="31">
        <f t="shared" si="410"/>
        <v>0</v>
      </c>
      <c r="BE704" s="31">
        <f t="shared" si="411"/>
        <v>0</v>
      </c>
      <c r="BF704" s="31">
        <f t="shared" si="412"/>
        <v>0</v>
      </c>
      <c r="BG704" s="29">
        <f t="shared" si="422"/>
        <v>0</v>
      </c>
      <c r="BH704" s="29">
        <f t="shared" si="422"/>
        <v>0</v>
      </c>
      <c r="BI704" s="29">
        <f t="shared" si="422"/>
        <v>0</v>
      </c>
      <c r="BJ704" s="29">
        <f t="shared" si="422"/>
        <v>0</v>
      </c>
    </row>
    <row r="705" spans="1:62">
      <c r="A705" s="25" t="s">
        <v>123</v>
      </c>
      <c r="B705" s="25" t="s">
        <v>101</v>
      </c>
      <c r="C705" s="25" t="s">
        <v>127</v>
      </c>
      <c r="D705" s="25" t="s">
        <v>214</v>
      </c>
      <c r="E705" s="25" t="s">
        <v>44</v>
      </c>
      <c r="F705" s="25" t="s">
        <v>45</v>
      </c>
      <c r="G705" s="25" t="s">
        <v>301</v>
      </c>
      <c r="H705" s="25" t="s">
        <v>60</v>
      </c>
      <c r="I705" s="25" t="s">
        <v>289</v>
      </c>
      <c r="J705" s="102">
        <v>0.47784834680000005</v>
      </c>
      <c r="K705" s="102">
        <v>0.15089759249999998</v>
      </c>
      <c r="L705" s="29"/>
      <c r="M705" s="29"/>
      <c r="N705" s="29"/>
      <c r="O705" s="29"/>
      <c r="P705" s="29"/>
      <c r="Q705" s="29"/>
      <c r="R705" s="29"/>
      <c r="S705" s="29"/>
      <c r="T705" s="29">
        <v>72734.679999999993</v>
      </c>
      <c r="U705" s="29"/>
      <c r="V705" s="29"/>
      <c r="W705" s="29">
        <v>0</v>
      </c>
      <c r="X705" s="29">
        <f t="shared" si="386"/>
        <v>72734.679999999993</v>
      </c>
      <c r="Y705" s="29">
        <f t="shared" si="413"/>
        <v>0</v>
      </c>
      <c r="Z705" s="29">
        <f t="shared" si="421"/>
        <v>0</v>
      </c>
      <c r="AA705" s="29">
        <f t="shared" si="421"/>
        <v>72734.679999999993</v>
      </c>
      <c r="AB705" s="29">
        <f t="shared" si="421"/>
        <v>0</v>
      </c>
      <c r="AC705" s="31">
        <f t="shared" si="387"/>
        <v>0</v>
      </c>
      <c r="AD705" s="31">
        <f t="shared" si="388"/>
        <v>0</v>
      </c>
      <c r="AE705" s="31">
        <f t="shared" si="389"/>
        <v>0</v>
      </c>
      <c r="AF705" s="31">
        <f t="shared" si="390"/>
        <v>0</v>
      </c>
      <c r="AG705" s="31">
        <f t="shared" si="391"/>
        <v>0</v>
      </c>
      <c r="AH705" s="31">
        <f t="shared" si="392"/>
        <v>0</v>
      </c>
      <c r="AI705" s="31">
        <f t="shared" si="393"/>
        <v>0</v>
      </c>
      <c r="AJ705" s="31">
        <f t="shared" si="394"/>
        <v>0</v>
      </c>
      <c r="AK705" s="31">
        <f t="shared" si="395"/>
        <v>34756.146593027021</v>
      </c>
      <c r="AL705" s="31">
        <f t="shared" si="396"/>
        <v>0</v>
      </c>
      <c r="AM705" s="31">
        <f t="shared" si="397"/>
        <v>0</v>
      </c>
      <c r="AN705" s="31">
        <f t="shared" si="398"/>
        <v>0</v>
      </c>
      <c r="AO705" s="31">
        <f t="shared" si="399"/>
        <v>34756.146593027021</v>
      </c>
      <c r="AP705" s="29">
        <f t="shared" si="423"/>
        <v>0</v>
      </c>
      <c r="AQ705" s="29">
        <f t="shared" si="423"/>
        <v>0</v>
      </c>
      <c r="AR705" s="29">
        <f t="shared" si="423"/>
        <v>34756.146593027021</v>
      </c>
      <c r="AS705" s="29">
        <f t="shared" si="415"/>
        <v>0</v>
      </c>
      <c r="AT705" s="31">
        <f t="shared" si="400"/>
        <v>0</v>
      </c>
      <c r="AU705" s="31">
        <f t="shared" si="401"/>
        <v>0</v>
      </c>
      <c r="AV705" s="31">
        <f t="shared" si="402"/>
        <v>0</v>
      </c>
      <c r="AW705" s="31">
        <f t="shared" si="403"/>
        <v>0</v>
      </c>
      <c r="AX705" s="31">
        <f t="shared" si="404"/>
        <v>0</v>
      </c>
      <c r="AY705" s="31">
        <f t="shared" si="405"/>
        <v>0</v>
      </c>
      <c r="AZ705" s="31">
        <f t="shared" si="406"/>
        <v>0</v>
      </c>
      <c r="BA705" s="31">
        <f t="shared" si="407"/>
        <v>0</v>
      </c>
      <c r="BB705" s="31">
        <f t="shared" si="408"/>
        <v>10975.488103257898</v>
      </c>
      <c r="BC705" s="31">
        <f t="shared" si="409"/>
        <v>0</v>
      </c>
      <c r="BD705" s="31">
        <f t="shared" si="410"/>
        <v>0</v>
      </c>
      <c r="BE705" s="31">
        <f t="shared" si="411"/>
        <v>0</v>
      </c>
      <c r="BF705" s="31">
        <f t="shared" si="412"/>
        <v>10975.488103257898</v>
      </c>
      <c r="BG705" s="29">
        <f t="shared" si="422"/>
        <v>0</v>
      </c>
      <c r="BH705" s="29">
        <f t="shared" si="422"/>
        <v>0</v>
      </c>
      <c r="BI705" s="29">
        <f t="shared" si="422"/>
        <v>10975.488103257898</v>
      </c>
      <c r="BJ705" s="29">
        <f t="shared" si="422"/>
        <v>0</v>
      </c>
    </row>
    <row r="706" spans="1:62">
      <c r="A706" s="25" t="s">
        <v>123</v>
      </c>
      <c r="B706" s="25" t="s">
        <v>101</v>
      </c>
      <c r="C706" s="25" t="s">
        <v>127</v>
      </c>
      <c r="D706" s="25" t="s">
        <v>214</v>
      </c>
      <c r="E706" s="25" t="s">
        <v>42</v>
      </c>
      <c r="F706" s="25" t="s">
        <v>43</v>
      </c>
      <c r="G706" s="25" t="s">
        <v>61</v>
      </c>
      <c r="H706" s="25" t="s">
        <v>61</v>
      </c>
      <c r="I706" s="25" t="s">
        <v>289</v>
      </c>
      <c r="J706" s="102">
        <v>1</v>
      </c>
      <c r="K706" s="102">
        <v>0</v>
      </c>
      <c r="L706" s="29"/>
      <c r="M706" s="29"/>
      <c r="N706" s="29"/>
      <c r="O706" s="29"/>
      <c r="P706" s="29"/>
      <c r="Q706" s="29"/>
      <c r="R706" s="29">
        <v>2812429.39</v>
      </c>
      <c r="S706" s="29">
        <v>95765.93</v>
      </c>
      <c r="T706" s="29">
        <v>24125.14</v>
      </c>
      <c r="U706" s="29">
        <v>-444647.18</v>
      </c>
      <c r="V706" s="29">
        <v>59979.15</v>
      </c>
      <c r="W706" s="29">
        <v>13176.26</v>
      </c>
      <c r="X706" s="29">
        <f t="shared" si="386"/>
        <v>2560828.69</v>
      </c>
      <c r="Y706" s="29">
        <f t="shared" si="413"/>
        <v>0</v>
      </c>
      <c r="Z706" s="29">
        <f t="shared" ref="Z706:AB725" si="424">SUMIF($I706,Z$5,$X706)</f>
        <v>0</v>
      </c>
      <c r="AA706" s="29">
        <f t="shared" si="424"/>
        <v>2560828.69</v>
      </c>
      <c r="AB706" s="29">
        <f t="shared" si="424"/>
        <v>0</v>
      </c>
      <c r="AC706" s="31">
        <f t="shared" si="387"/>
        <v>0</v>
      </c>
      <c r="AD706" s="31">
        <f t="shared" si="388"/>
        <v>0</v>
      </c>
      <c r="AE706" s="31">
        <f t="shared" si="389"/>
        <v>0</v>
      </c>
      <c r="AF706" s="31">
        <f t="shared" si="390"/>
        <v>0</v>
      </c>
      <c r="AG706" s="31">
        <f t="shared" si="391"/>
        <v>0</v>
      </c>
      <c r="AH706" s="31">
        <f t="shared" si="392"/>
        <v>0</v>
      </c>
      <c r="AI706" s="31">
        <f t="shared" si="393"/>
        <v>2812429.39</v>
      </c>
      <c r="AJ706" s="31">
        <f t="shared" si="394"/>
        <v>95765.93</v>
      </c>
      <c r="AK706" s="31">
        <f t="shared" si="395"/>
        <v>24125.14</v>
      </c>
      <c r="AL706" s="31">
        <f t="shared" si="396"/>
        <v>-444647.18</v>
      </c>
      <c r="AM706" s="31">
        <f t="shared" si="397"/>
        <v>59979.15</v>
      </c>
      <c r="AN706" s="31">
        <f t="shared" si="398"/>
        <v>13176.26</v>
      </c>
      <c r="AO706" s="31">
        <f t="shared" si="399"/>
        <v>2560828.69</v>
      </c>
      <c r="AP706" s="29">
        <f t="shared" si="423"/>
        <v>0</v>
      </c>
      <c r="AQ706" s="29">
        <f t="shared" si="423"/>
        <v>0</v>
      </c>
      <c r="AR706" s="29">
        <f t="shared" si="423"/>
        <v>2560828.69</v>
      </c>
      <c r="AS706" s="29">
        <f t="shared" si="415"/>
        <v>0</v>
      </c>
      <c r="AT706" s="31">
        <f t="shared" si="400"/>
        <v>0</v>
      </c>
      <c r="AU706" s="31">
        <f t="shared" si="401"/>
        <v>0</v>
      </c>
      <c r="AV706" s="31">
        <f t="shared" si="402"/>
        <v>0</v>
      </c>
      <c r="AW706" s="31">
        <f t="shared" si="403"/>
        <v>0</v>
      </c>
      <c r="AX706" s="31">
        <f t="shared" si="404"/>
        <v>0</v>
      </c>
      <c r="AY706" s="31">
        <f t="shared" si="405"/>
        <v>0</v>
      </c>
      <c r="AZ706" s="31">
        <f t="shared" si="406"/>
        <v>0</v>
      </c>
      <c r="BA706" s="31">
        <f t="shared" si="407"/>
        <v>0</v>
      </c>
      <c r="BB706" s="31">
        <f t="shared" si="408"/>
        <v>0</v>
      </c>
      <c r="BC706" s="31">
        <f t="shared" si="409"/>
        <v>0</v>
      </c>
      <c r="BD706" s="31">
        <f t="shared" si="410"/>
        <v>0</v>
      </c>
      <c r="BE706" s="31">
        <f t="shared" si="411"/>
        <v>0</v>
      </c>
      <c r="BF706" s="31">
        <f t="shared" si="412"/>
        <v>0</v>
      </c>
      <c r="BG706" s="29">
        <f t="shared" si="422"/>
        <v>0</v>
      </c>
      <c r="BH706" s="29">
        <f t="shared" si="422"/>
        <v>0</v>
      </c>
      <c r="BI706" s="29">
        <f t="shared" si="422"/>
        <v>0</v>
      </c>
      <c r="BJ706" s="29">
        <f t="shared" si="422"/>
        <v>0</v>
      </c>
    </row>
    <row r="707" spans="1:62">
      <c r="A707" s="25" t="s">
        <v>123</v>
      </c>
      <c r="B707" s="25" t="s">
        <v>101</v>
      </c>
      <c r="C707" s="25" t="s">
        <v>127</v>
      </c>
      <c r="D707" s="25" t="s">
        <v>213</v>
      </c>
      <c r="E707" s="25" t="s">
        <v>42</v>
      </c>
      <c r="F707" s="25" t="s">
        <v>43</v>
      </c>
      <c r="G707" s="25" t="s">
        <v>61</v>
      </c>
      <c r="H707" s="25" t="s">
        <v>61</v>
      </c>
      <c r="I707" s="25" t="s">
        <v>289</v>
      </c>
      <c r="J707" s="102">
        <v>1</v>
      </c>
      <c r="K707" s="102">
        <v>0</v>
      </c>
      <c r="L707" s="29">
        <v>-97409.989999999991</v>
      </c>
      <c r="M707" s="29"/>
      <c r="N707" s="29"/>
      <c r="O707" s="29">
        <v>152750.00000000003</v>
      </c>
      <c r="P707" s="29"/>
      <c r="Q707" s="29"/>
      <c r="R707" s="29"/>
      <c r="S707" s="29"/>
      <c r="T707" s="29"/>
      <c r="U707" s="29"/>
      <c r="V707" s="29"/>
      <c r="W707" s="29"/>
      <c r="X707" s="29">
        <f t="shared" si="386"/>
        <v>55340.010000000038</v>
      </c>
      <c r="Y707" s="29">
        <f t="shared" si="413"/>
        <v>0</v>
      </c>
      <c r="Z707" s="29">
        <f t="shared" si="424"/>
        <v>0</v>
      </c>
      <c r="AA707" s="29">
        <f t="shared" si="424"/>
        <v>55340.010000000038</v>
      </c>
      <c r="AB707" s="29">
        <f t="shared" si="424"/>
        <v>0</v>
      </c>
      <c r="AC707" s="31">
        <f t="shared" si="387"/>
        <v>-97409.989999999991</v>
      </c>
      <c r="AD707" s="31">
        <f t="shared" si="388"/>
        <v>0</v>
      </c>
      <c r="AE707" s="31">
        <f t="shared" si="389"/>
        <v>0</v>
      </c>
      <c r="AF707" s="31">
        <f t="shared" si="390"/>
        <v>152750.00000000003</v>
      </c>
      <c r="AG707" s="31">
        <f t="shared" si="391"/>
        <v>0</v>
      </c>
      <c r="AH707" s="31">
        <f t="shared" si="392"/>
        <v>0</v>
      </c>
      <c r="AI707" s="31">
        <f t="shared" si="393"/>
        <v>0</v>
      </c>
      <c r="AJ707" s="31">
        <f t="shared" si="394"/>
        <v>0</v>
      </c>
      <c r="AK707" s="31">
        <f t="shared" si="395"/>
        <v>0</v>
      </c>
      <c r="AL707" s="31">
        <f t="shared" si="396"/>
        <v>0</v>
      </c>
      <c r="AM707" s="31">
        <f t="shared" si="397"/>
        <v>0</v>
      </c>
      <c r="AN707" s="31">
        <f t="shared" si="398"/>
        <v>0</v>
      </c>
      <c r="AO707" s="31">
        <f t="shared" si="399"/>
        <v>55340.010000000038</v>
      </c>
      <c r="AP707" s="29">
        <f t="shared" si="423"/>
        <v>0</v>
      </c>
      <c r="AQ707" s="29">
        <f t="shared" si="423"/>
        <v>0</v>
      </c>
      <c r="AR707" s="29">
        <f t="shared" si="423"/>
        <v>55340.010000000038</v>
      </c>
      <c r="AS707" s="29">
        <f t="shared" si="415"/>
        <v>0</v>
      </c>
      <c r="AT707" s="31">
        <f t="shared" si="400"/>
        <v>0</v>
      </c>
      <c r="AU707" s="31">
        <f t="shared" si="401"/>
        <v>0</v>
      </c>
      <c r="AV707" s="31">
        <f t="shared" si="402"/>
        <v>0</v>
      </c>
      <c r="AW707" s="31">
        <f t="shared" si="403"/>
        <v>0</v>
      </c>
      <c r="AX707" s="31">
        <f t="shared" si="404"/>
        <v>0</v>
      </c>
      <c r="AY707" s="31">
        <f t="shared" si="405"/>
        <v>0</v>
      </c>
      <c r="AZ707" s="31">
        <f t="shared" si="406"/>
        <v>0</v>
      </c>
      <c r="BA707" s="31">
        <f t="shared" si="407"/>
        <v>0</v>
      </c>
      <c r="BB707" s="31">
        <f t="shared" si="408"/>
        <v>0</v>
      </c>
      <c r="BC707" s="31">
        <f t="shared" si="409"/>
        <v>0</v>
      </c>
      <c r="BD707" s="31">
        <f t="shared" si="410"/>
        <v>0</v>
      </c>
      <c r="BE707" s="31">
        <f t="shared" si="411"/>
        <v>0</v>
      </c>
      <c r="BF707" s="31">
        <f t="shared" si="412"/>
        <v>0</v>
      </c>
      <c r="BG707" s="29">
        <f t="shared" si="422"/>
        <v>0</v>
      </c>
      <c r="BH707" s="29">
        <f t="shared" si="422"/>
        <v>0</v>
      </c>
      <c r="BI707" s="29">
        <f t="shared" si="422"/>
        <v>0</v>
      </c>
      <c r="BJ707" s="29">
        <f t="shared" si="422"/>
        <v>0</v>
      </c>
    </row>
    <row r="708" spans="1:62">
      <c r="A708" s="25" t="s">
        <v>123</v>
      </c>
      <c r="B708" s="25" t="s">
        <v>101</v>
      </c>
      <c r="C708" s="25" t="s">
        <v>127</v>
      </c>
      <c r="D708" s="25" t="s">
        <v>565</v>
      </c>
      <c r="E708" s="25" t="s">
        <v>42</v>
      </c>
      <c r="F708" s="25" t="s">
        <v>46</v>
      </c>
      <c r="G708" s="25" t="s">
        <v>300</v>
      </c>
      <c r="H708" s="25" t="s">
        <v>54</v>
      </c>
      <c r="I708" s="25" t="s">
        <v>289</v>
      </c>
      <c r="J708" s="102">
        <v>0.68266000000000004</v>
      </c>
      <c r="K708" s="102">
        <v>0</v>
      </c>
      <c r="L708" s="29"/>
      <c r="M708" s="29"/>
      <c r="N708" s="29"/>
      <c r="O708" s="29"/>
      <c r="P708" s="29"/>
      <c r="Q708" s="29"/>
      <c r="R708" s="29"/>
      <c r="S708" s="29"/>
      <c r="T708" s="29">
        <v>36397.69</v>
      </c>
      <c r="U708" s="29"/>
      <c r="V708" s="29"/>
      <c r="W708" s="29"/>
      <c r="X708" s="29">
        <f t="shared" si="386"/>
        <v>36397.69</v>
      </c>
      <c r="Y708" s="29">
        <f t="shared" si="413"/>
        <v>0</v>
      </c>
      <c r="Z708" s="29">
        <f t="shared" si="424"/>
        <v>0</v>
      </c>
      <c r="AA708" s="29">
        <f t="shared" si="424"/>
        <v>36397.69</v>
      </c>
      <c r="AB708" s="29">
        <f t="shared" si="424"/>
        <v>0</v>
      </c>
      <c r="AC708" s="31">
        <f t="shared" si="387"/>
        <v>0</v>
      </c>
      <c r="AD708" s="31">
        <f t="shared" si="388"/>
        <v>0</v>
      </c>
      <c r="AE708" s="31">
        <f t="shared" si="389"/>
        <v>0</v>
      </c>
      <c r="AF708" s="31">
        <f t="shared" si="390"/>
        <v>0</v>
      </c>
      <c r="AG708" s="31">
        <f t="shared" si="391"/>
        <v>0</v>
      </c>
      <c r="AH708" s="31">
        <f t="shared" si="392"/>
        <v>0</v>
      </c>
      <c r="AI708" s="31">
        <f t="shared" si="393"/>
        <v>0</v>
      </c>
      <c r="AJ708" s="31">
        <f t="shared" si="394"/>
        <v>0</v>
      </c>
      <c r="AK708" s="31">
        <f t="shared" si="395"/>
        <v>24847.247055400003</v>
      </c>
      <c r="AL708" s="31">
        <f t="shared" si="396"/>
        <v>0</v>
      </c>
      <c r="AM708" s="31">
        <f t="shared" si="397"/>
        <v>0</v>
      </c>
      <c r="AN708" s="31">
        <f t="shared" si="398"/>
        <v>0</v>
      </c>
      <c r="AO708" s="31">
        <f t="shared" si="399"/>
        <v>24847.247055400003</v>
      </c>
      <c r="AP708" s="29">
        <f t="shared" si="423"/>
        <v>0</v>
      </c>
      <c r="AQ708" s="29">
        <f t="shared" si="423"/>
        <v>0</v>
      </c>
      <c r="AR708" s="29">
        <f t="shared" si="423"/>
        <v>24847.247055400003</v>
      </c>
      <c r="AS708" s="29">
        <f t="shared" si="415"/>
        <v>0</v>
      </c>
      <c r="AT708" s="31">
        <f t="shared" si="400"/>
        <v>0</v>
      </c>
      <c r="AU708" s="31">
        <f t="shared" si="401"/>
        <v>0</v>
      </c>
      <c r="AV708" s="31">
        <f t="shared" si="402"/>
        <v>0</v>
      </c>
      <c r="AW708" s="31">
        <f t="shared" si="403"/>
        <v>0</v>
      </c>
      <c r="AX708" s="31">
        <f t="shared" si="404"/>
        <v>0</v>
      </c>
      <c r="AY708" s="31">
        <f t="shared" si="405"/>
        <v>0</v>
      </c>
      <c r="AZ708" s="31">
        <f t="shared" si="406"/>
        <v>0</v>
      </c>
      <c r="BA708" s="31">
        <f t="shared" si="407"/>
        <v>0</v>
      </c>
      <c r="BB708" s="31">
        <f t="shared" si="408"/>
        <v>0</v>
      </c>
      <c r="BC708" s="31">
        <f t="shared" si="409"/>
        <v>0</v>
      </c>
      <c r="BD708" s="31">
        <f t="shared" si="410"/>
        <v>0</v>
      </c>
      <c r="BE708" s="31">
        <f t="shared" si="411"/>
        <v>0</v>
      </c>
      <c r="BF708" s="31">
        <f t="shared" si="412"/>
        <v>0</v>
      </c>
      <c r="BG708" s="29">
        <f t="shared" ref="BG708:BJ727" si="425">SUMIF($I708,BG$5,$BF708)</f>
        <v>0</v>
      </c>
      <c r="BH708" s="29">
        <f t="shared" si="425"/>
        <v>0</v>
      </c>
      <c r="BI708" s="29">
        <f t="shared" si="425"/>
        <v>0</v>
      </c>
      <c r="BJ708" s="29">
        <f t="shared" si="425"/>
        <v>0</v>
      </c>
    </row>
    <row r="709" spans="1:62">
      <c r="A709" s="25" t="s">
        <v>123</v>
      </c>
      <c r="B709" s="25" t="s">
        <v>101</v>
      </c>
      <c r="C709" s="25" t="s">
        <v>127</v>
      </c>
      <c r="D709" s="25" t="s">
        <v>565</v>
      </c>
      <c r="E709" s="25" t="s">
        <v>42</v>
      </c>
      <c r="F709" s="25" t="s">
        <v>43</v>
      </c>
      <c r="G709" s="25" t="s">
        <v>61</v>
      </c>
      <c r="H709" s="25" t="s">
        <v>61</v>
      </c>
      <c r="I709" s="25" t="s">
        <v>289</v>
      </c>
      <c r="J709" s="102">
        <v>1</v>
      </c>
      <c r="K709" s="102">
        <v>0</v>
      </c>
      <c r="L709" s="29"/>
      <c r="M709" s="29"/>
      <c r="N709" s="29"/>
      <c r="O709" s="29"/>
      <c r="P709" s="29"/>
      <c r="Q709" s="29"/>
      <c r="R709" s="29">
        <v>61393.34</v>
      </c>
      <c r="S709" s="29">
        <v>2735.54</v>
      </c>
      <c r="T709" s="29"/>
      <c r="U709" s="29"/>
      <c r="V709" s="29"/>
      <c r="W709" s="29"/>
      <c r="X709" s="29">
        <f t="shared" ref="X709:X772" si="426">SUM(L709:W709)</f>
        <v>64128.88</v>
      </c>
      <c r="Y709" s="29">
        <f t="shared" si="413"/>
        <v>0</v>
      </c>
      <c r="Z709" s="29">
        <f t="shared" si="424"/>
        <v>0</v>
      </c>
      <c r="AA709" s="29">
        <f t="shared" si="424"/>
        <v>64128.88</v>
      </c>
      <c r="AB709" s="29">
        <f t="shared" si="424"/>
        <v>0</v>
      </c>
      <c r="AC709" s="31">
        <f t="shared" ref="AC709:AC772" si="427">+L709*$J709</f>
        <v>0</v>
      </c>
      <c r="AD709" s="31">
        <f t="shared" ref="AD709:AD772" si="428">+M709*$J709</f>
        <v>0</v>
      </c>
      <c r="AE709" s="31">
        <f t="shared" ref="AE709:AE772" si="429">+N709*$J709</f>
        <v>0</v>
      </c>
      <c r="AF709" s="31">
        <f t="shared" ref="AF709:AF772" si="430">+O709*$J709</f>
        <v>0</v>
      </c>
      <c r="AG709" s="31">
        <f t="shared" ref="AG709:AG772" si="431">+P709*$J709</f>
        <v>0</v>
      </c>
      <c r="AH709" s="31">
        <f t="shared" ref="AH709:AH772" si="432">+Q709*$J709</f>
        <v>0</v>
      </c>
      <c r="AI709" s="31">
        <f t="shared" ref="AI709:AI772" si="433">+R709*$J709</f>
        <v>61393.34</v>
      </c>
      <c r="AJ709" s="31">
        <f t="shared" ref="AJ709:AJ772" si="434">+S709*$J709</f>
        <v>2735.54</v>
      </c>
      <c r="AK709" s="31">
        <f t="shared" ref="AK709:AK772" si="435">+T709*$J709</f>
        <v>0</v>
      </c>
      <c r="AL709" s="31">
        <f t="shared" ref="AL709:AL772" si="436">+U709*$J709</f>
        <v>0</v>
      </c>
      <c r="AM709" s="31">
        <f t="shared" ref="AM709:AM772" si="437">+V709*$J709</f>
        <v>0</v>
      </c>
      <c r="AN709" s="31">
        <f t="shared" ref="AN709:AN772" si="438">+W709*$J709</f>
        <v>0</v>
      </c>
      <c r="AO709" s="31">
        <f t="shared" ref="AO709:AO772" si="439">SUM(AC709:AN709)</f>
        <v>64128.88</v>
      </c>
      <c r="AP709" s="29">
        <f t="shared" ref="AP709:AR728" si="440">SUMIF($I709,AP$5,$AO709)</f>
        <v>0</v>
      </c>
      <c r="AQ709" s="29">
        <f t="shared" si="440"/>
        <v>0</v>
      </c>
      <c r="AR709" s="29">
        <f t="shared" si="440"/>
        <v>64128.88</v>
      </c>
      <c r="AS709" s="29">
        <f t="shared" si="415"/>
        <v>0</v>
      </c>
      <c r="AT709" s="31">
        <f t="shared" ref="AT709:AT772" si="441">+L709*$K709</f>
        <v>0</v>
      </c>
      <c r="AU709" s="31">
        <f t="shared" ref="AU709:AU772" si="442">+M709*$K709</f>
        <v>0</v>
      </c>
      <c r="AV709" s="31">
        <f t="shared" ref="AV709:AV772" si="443">+N709*$K709</f>
        <v>0</v>
      </c>
      <c r="AW709" s="31">
        <f t="shared" ref="AW709:AW772" si="444">+O709*$K709</f>
        <v>0</v>
      </c>
      <c r="AX709" s="31">
        <f t="shared" ref="AX709:AX772" si="445">+P709*$K709</f>
        <v>0</v>
      </c>
      <c r="AY709" s="31">
        <f t="shared" ref="AY709:AY772" si="446">+Q709*$K709</f>
        <v>0</v>
      </c>
      <c r="AZ709" s="31">
        <f t="shared" ref="AZ709:AZ772" si="447">+R709*$K709</f>
        <v>0</v>
      </c>
      <c r="BA709" s="31">
        <f t="shared" ref="BA709:BA772" si="448">+S709*$K709</f>
        <v>0</v>
      </c>
      <c r="BB709" s="31">
        <f t="shared" ref="BB709:BB772" si="449">+T709*$K709</f>
        <v>0</v>
      </c>
      <c r="BC709" s="31">
        <f t="shared" ref="BC709:BC772" si="450">+U709*$K709</f>
        <v>0</v>
      </c>
      <c r="BD709" s="31">
        <f t="shared" ref="BD709:BD772" si="451">+V709*$K709</f>
        <v>0</v>
      </c>
      <c r="BE709" s="31">
        <f t="shared" ref="BE709:BE772" si="452">+W709*$K709</f>
        <v>0</v>
      </c>
      <c r="BF709" s="31">
        <f t="shared" ref="BF709:BF772" si="453">SUM(AT709:BE709)</f>
        <v>0</v>
      </c>
      <c r="BG709" s="29">
        <f t="shared" si="425"/>
        <v>0</v>
      </c>
      <c r="BH709" s="29">
        <f t="shared" si="425"/>
        <v>0</v>
      </c>
      <c r="BI709" s="29">
        <f t="shared" si="425"/>
        <v>0</v>
      </c>
      <c r="BJ709" s="29">
        <f t="shared" si="425"/>
        <v>0</v>
      </c>
    </row>
    <row r="710" spans="1:62">
      <c r="A710" s="25" t="s">
        <v>128</v>
      </c>
      <c r="B710" s="25" t="s">
        <v>128</v>
      </c>
      <c r="C710" s="25" t="s">
        <v>129</v>
      </c>
      <c r="D710" s="25" t="s">
        <v>131</v>
      </c>
      <c r="E710" s="25" t="s">
        <v>42</v>
      </c>
      <c r="F710" s="25" t="s">
        <v>46</v>
      </c>
      <c r="G710" s="25" t="s">
        <v>55</v>
      </c>
      <c r="H710" s="25" t="s">
        <v>55</v>
      </c>
      <c r="I710" s="25" t="s">
        <v>289</v>
      </c>
      <c r="J710" s="102">
        <v>0.65539999999999998</v>
      </c>
      <c r="K710" s="102">
        <v>0</v>
      </c>
      <c r="L710" s="29">
        <v>-128552.1</v>
      </c>
      <c r="M710" s="29">
        <v>191.79</v>
      </c>
      <c r="N710" s="29"/>
      <c r="O710" s="29"/>
      <c r="P710" s="29"/>
      <c r="Q710" s="29"/>
      <c r="R710" s="29"/>
      <c r="S710" s="29">
        <v>45363.549999999996</v>
      </c>
      <c r="T710" s="29">
        <v>-29030.489999999998</v>
      </c>
      <c r="U710" s="29"/>
      <c r="V710" s="29"/>
      <c r="W710" s="29">
        <v>-2.2737367544323206E-12</v>
      </c>
      <c r="X710" s="29">
        <f t="shared" si="426"/>
        <v>-112027.25</v>
      </c>
      <c r="Y710" s="29">
        <f t="shared" ref="Y710:Y773" si="454">SUMIF($I710:$I710,Y$5,X710:X710)</f>
        <v>0</v>
      </c>
      <c r="Z710" s="29">
        <f t="shared" si="424"/>
        <v>0</v>
      </c>
      <c r="AA710" s="29">
        <f t="shared" si="424"/>
        <v>-112027.25</v>
      </c>
      <c r="AB710" s="29">
        <f t="shared" si="424"/>
        <v>0</v>
      </c>
      <c r="AC710" s="31">
        <f t="shared" si="427"/>
        <v>-84253.046340000001</v>
      </c>
      <c r="AD710" s="31">
        <f t="shared" si="428"/>
        <v>125.69916599999999</v>
      </c>
      <c r="AE710" s="31">
        <f t="shared" si="429"/>
        <v>0</v>
      </c>
      <c r="AF710" s="31">
        <f t="shared" si="430"/>
        <v>0</v>
      </c>
      <c r="AG710" s="31">
        <f t="shared" si="431"/>
        <v>0</v>
      </c>
      <c r="AH710" s="31">
        <f t="shared" si="432"/>
        <v>0</v>
      </c>
      <c r="AI710" s="31">
        <f t="shared" si="433"/>
        <v>0</v>
      </c>
      <c r="AJ710" s="31">
        <f t="shared" si="434"/>
        <v>29731.270669999998</v>
      </c>
      <c r="AK710" s="31">
        <f t="shared" si="435"/>
        <v>-19026.583145999997</v>
      </c>
      <c r="AL710" s="31">
        <f t="shared" si="436"/>
        <v>0</v>
      </c>
      <c r="AM710" s="31">
        <f t="shared" si="437"/>
        <v>0</v>
      </c>
      <c r="AN710" s="31">
        <f t="shared" si="438"/>
        <v>-1.490207068854943E-12</v>
      </c>
      <c r="AO710" s="31">
        <f t="shared" si="439"/>
        <v>-73422.659649999987</v>
      </c>
      <c r="AP710" s="29">
        <f t="shared" si="440"/>
        <v>0</v>
      </c>
      <c r="AQ710" s="29">
        <f t="shared" si="440"/>
        <v>0</v>
      </c>
      <c r="AR710" s="29">
        <f t="shared" si="440"/>
        <v>-73422.659649999987</v>
      </c>
      <c r="AS710" s="29">
        <f t="shared" ref="AS710:AS773" si="455">SUMIF($I710,AS$5,$AO710)</f>
        <v>0</v>
      </c>
      <c r="AT710" s="31">
        <f t="shared" si="441"/>
        <v>0</v>
      </c>
      <c r="AU710" s="31">
        <f t="shared" si="442"/>
        <v>0</v>
      </c>
      <c r="AV710" s="31">
        <f t="shared" si="443"/>
        <v>0</v>
      </c>
      <c r="AW710" s="31">
        <f t="shared" si="444"/>
        <v>0</v>
      </c>
      <c r="AX710" s="31">
        <f t="shared" si="445"/>
        <v>0</v>
      </c>
      <c r="AY710" s="31">
        <f t="shared" si="446"/>
        <v>0</v>
      </c>
      <c r="AZ710" s="31">
        <f t="shared" si="447"/>
        <v>0</v>
      </c>
      <c r="BA710" s="31">
        <f t="shared" si="448"/>
        <v>0</v>
      </c>
      <c r="BB710" s="31">
        <f t="shared" si="449"/>
        <v>0</v>
      </c>
      <c r="BC710" s="31">
        <f t="shared" si="450"/>
        <v>0</v>
      </c>
      <c r="BD710" s="31">
        <f t="shared" si="451"/>
        <v>0</v>
      </c>
      <c r="BE710" s="31">
        <f t="shared" si="452"/>
        <v>0</v>
      </c>
      <c r="BF710" s="31">
        <f t="shared" si="453"/>
        <v>0</v>
      </c>
      <c r="BG710" s="29">
        <f t="shared" si="425"/>
        <v>0</v>
      </c>
      <c r="BH710" s="29">
        <f t="shared" si="425"/>
        <v>0</v>
      </c>
      <c r="BI710" s="29">
        <f t="shared" si="425"/>
        <v>0</v>
      </c>
      <c r="BJ710" s="29">
        <f t="shared" si="425"/>
        <v>0</v>
      </c>
    </row>
    <row r="711" spans="1:62">
      <c r="A711" s="25" t="s">
        <v>128</v>
      </c>
      <c r="B711" s="25" t="s">
        <v>128</v>
      </c>
      <c r="C711" s="25" t="s">
        <v>82</v>
      </c>
      <c r="D711" s="25" t="s">
        <v>564</v>
      </c>
      <c r="E711" s="25" t="s">
        <v>44</v>
      </c>
      <c r="F711" s="25" t="s">
        <v>45</v>
      </c>
      <c r="G711" s="25" t="s">
        <v>300</v>
      </c>
      <c r="H711" s="25" t="s">
        <v>54</v>
      </c>
      <c r="I711" s="25" t="s">
        <v>289</v>
      </c>
      <c r="J711" s="102">
        <v>0.47784834680000005</v>
      </c>
      <c r="K711" s="102">
        <v>0.15089759249999998</v>
      </c>
      <c r="L711" s="29">
        <v>1.1499999999999999</v>
      </c>
      <c r="M711" s="29"/>
      <c r="N711" s="29"/>
      <c r="O711" s="29"/>
      <c r="P711" s="29"/>
      <c r="Q711" s="29"/>
      <c r="R711" s="29"/>
      <c r="S711" s="29"/>
      <c r="T711" s="29"/>
      <c r="U711" s="29"/>
      <c r="V711" s="29"/>
      <c r="W711" s="29"/>
      <c r="X711" s="29">
        <f t="shared" si="426"/>
        <v>1.1499999999999999</v>
      </c>
      <c r="Y711" s="29">
        <f t="shared" si="454"/>
        <v>0</v>
      </c>
      <c r="Z711" s="29">
        <f t="shared" si="424"/>
        <v>0</v>
      </c>
      <c r="AA711" s="29">
        <f t="shared" si="424"/>
        <v>1.1499999999999999</v>
      </c>
      <c r="AB711" s="29">
        <f t="shared" si="424"/>
        <v>0</v>
      </c>
      <c r="AC711" s="31">
        <f t="shared" si="427"/>
        <v>0.54952559881999996</v>
      </c>
      <c r="AD711" s="31">
        <f t="shared" si="428"/>
        <v>0</v>
      </c>
      <c r="AE711" s="31">
        <f t="shared" si="429"/>
        <v>0</v>
      </c>
      <c r="AF711" s="31">
        <f t="shared" si="430"/>
        <v>0</v>
      </c>
      <c r="AG711" s="31">
        <f t="shared" si="431"/>
        <v>0</v>
      </c>
      <c r="AH711" s="31">
        <f t="shared" si="432"/>
        <v>0</v>
      </c>
      <c r="AI711" s="31">
        <f t="shared" si="433"/>
        <v>0</v>
      </c>
      <c r="AJ711" s="31">
        <f t="shared" si="434"/>
        <v>0</v>
      </c>
      <c r="AK711" s="31">
        <f t="shared" si="435"/>
        <v>0</v>
      </c>
      <c r="AL711" s="31">
        <f t="shared" si="436"/>
        <v>0</v>
      </c>
      <c r="AM711" s="31">
        <f t="shared" si="437"/>
        <v>0</v>
      </c>
      <c r="AN711" s="31">
        <f t="shared" si="438"/>
        <v>0</v>
      </c>
      <c r="AO711" s="31">
        <f t="shared" si="439"/>
        <v>0.54952559881999996</v>
      </c>
      <c r="AP711" s="29">
        <f t="shared" si="440"/>
        <v>0</v>
      </c>
      <c r="AQ711" s="29">
        <f t="shared" si="440"/>
        <v>0</v>
      </c>
      <c r="AR711" s="29">
        <f t="shared" si="440"/>
        <v>0.54952559881999996</v>
      </c>
      <c r="AS711" s="29">
        <f t="shared" si="455"/>
        <v>0</v>
      </c>
      <c r="AT711" s="31">
        <f t="shared" si="441"/>
        <v>0.17353223137499996</v>
      </c>
      <c r="AU711" s="31">
        <f t="shared" si="442"/>
        <v>0</v>
      </c>
      <c r="AV711" s="31">
        <f t="shared" si="443"/>
        <v>0</v>
      </c>
      <c r="AW711" s="31">
        <f t="shared" si="444"/>
        <v>0</v>
      </c>
      <c r="AX711" s="31">
        <f t="shared" si="445"/>
        <v>0</v>
      </c>
      <c r="AY711" s="31">
        <f t="shared" si="446"/>
        <v>0</v>
      </c>
      <c r="AZ711" s="31">
        <f t="shared" si="447"/>
        <v>0</v>
      </c>
      <c r="BA711" s="31">
        <f t="shared" si="448"/>
        <v>0</v>
      </c>
      <c r="BB711" s="31">
        <f t="shared" si="449"/>
        <v>0</v>
      </c>
      <c r="BC711" s="31">
        <f t="shared" si="450"/>
        <v>0</v>
      </c>
      <c r="BD711" s="31">
        <f t="shared" si="451"/>
        <v>0</v>
      </c>
      <c r="BE711" s="31">
        <f t="shared" si="452"/>
        <v>0</v>
      </c>
      <c r="BF711" s="31">
        <f t="shared" si="453"/>
        <v>0.17353223137499996</v>
      </c>
      <c r="BG711" s="29">
        <f t="shared" si="425"/>
        <v>0</v>
      </c>
      <c r="BH711" s="29">
        <f t="shared" si="425"/>
        <v>0</v>
      </c>
      <c r="BI711" s="29">
        <f t="shared" si="425"/>
        <v>0.17353223137499996</v>
      </c>
      <c r="BJ711" s="29">
        <f t="shared" si="425"/>
        <v>0</v>
      </c>
    </row>
    <row r="712" spans="1:62">
      <c r="A712" s="25" t="s">
        <v>128</v>
      </c>
      <c r="B712" s="25" t="s">
        <v>128</v>
      </c>
      <c r="C712" s="25" t="s">
        <v>82</v>
      </c>
      <c r="D712" s="25" t="s">
        <v>564</v>
      </c>
      <c r="E712" s="25" t="s">
        <v>44</v>
      </c>
      <c r="F712" s="25" t="s">
        <v>45</v>
      </c>
      <c r="G712" s="25" t="s">
        <v>90</v>
      </c>
      <c r="H712" s="25" t="s">
        <v>54</v>
      </c>
      <c r="I712" s="25" t="s">
        <v>289</v>
      </c>
      <c r="J712" s="102">
        <v>0.47784834680000005</v>
      </c>
      <c r="K712" s="102">
        <v>0.15089759249999998</v>
      </c>
      <c r="L712" s="29">
        <v>0.61</v>
      </c>
      <c r="M712" s="29"/>
      <c r="N712" s="29"/>
      <c r="O712" s="29"/>
      <c r="P712" s="29"/>
      <c r="Q712" s="29"/>
      <c r="R712" s="29"/>
      <c r="S712" s="29"/>
      <c r="T712" s="29"/>
      <c r="U712" s="29"/>
      <c r="V712" s="29"/>
      <c r="W712" s="29"/>
      <c r="X712" s="29">
        <f t="shared" si="426"/>
        <v>0.61</v>
      </c>
      <c r="Y712" s="29">
        <f t="shared" si="454"/>
        <v>0</v>
      </c>
      <c r="Z712" s="29">
        <f t="shared" si="424"/>
        <v>0</v>
      </c>
      <c r="AA712" s="29">
        <f t="shared" si="424"/>
        <v>0.61</v>
      </c>
      <c r="AB712" s="29">
        <f t="shared" si="424"/>
        <v>0</v>
      </c>
      <c r="AC712" s="31">
        <f t="shared" si="427"/>
        <v>0.29148749154800002</v>
      </c>
      <c r="AD712" s="31">
        <f t="shared" si="428"/>
        <v>0</v>
      </c>
      <c r="AE712" s="31">
        <f t="shared" si="429"/>
        <v>0</v>
      </c>
      <c r="AF712" s="31">
        <f t="shared" si="430"/>
        <v>0</v>
      </c>
      <c r="AG712" s="31">
        <f t="shared" si="431"/>
        <v>0</v>
      </c>
      <c r="AH712" s="31">
        <f t="shared" si="432"/>
        <v>0</v>
      </c>
      <c r="AI712" s="31">
        <f t="shared" si="433"/>
        <v>0</v>
      </c>
      <c r="AJ712" s="31">
        <f t="shared" si="434"/>
        <v>0</v>
      </c>
      <c r="AK712" s="31">
        <f t="shared" si="435"/>
        <v>0</v>
      </c>
      <c r="AL712" s="31">
        <f t="shared" si="436"/>
        <v>0</v>
      </c>
      <c r="AM712" s="31">
        <f t="shared" si="437"/>
        <v>0</v>
      </c>
      <c r="AN712" s="31">
        <f t="shared" si="438"/>
        <v>0</v>
      </c>
      <c r="AO712" s="31">
        <f t="shared" si="439"/>
        <v>0.29148749154800002</v>
      </c>
      <c r="AP712" s="29">
        <f t="shared" si="440"/>
        <v>0</v>
      </c>
      <c r="AQ712" s="29">
        <f t="shared" si="440"/>
        <v>0</v>
      </c>
      <c r="AR712" s="29">
        <f t="shared" si="440"/>
        <v>0.29148749154800002</v>
      </c>
      <c r="AS712" s="29">
        <f t="shared" si="455"/>
        <v>0</v>
      </c>
      <c r="AT712" s="31">
        <f t="shared" si="441"/>
        <v>9.2047531424999982E-2</v>
      </c>
      <c r="AU712" s="31">
        <f t="shared" si="442"/>
        <v>0</v>
      </c>
      <c r="AV712" s="31">
        <f t="shared" si="443"/>
        <v>0</v>
      </c>
      <c r="AW712" s="31">
        <f t="shared" si="444"/>
        <v>0</v>
      </c>
      <c r="AX712" s="31">
        <f t="shared" si="445"/>
        <v>0</v>
      </c>
      <c r="AY712" s="31">
        <f t="shared" si="446"/>
        <v>0</v>
      </c>
      <c r="AZ712" s="31">
        <f t="shared" si="447"/>
        <v>0</v>
      </c>
      <c r="BA712" s="31">
        <f t="shared" si="448"/>
        <v>0</v>
      </c>
      <c r="BB712" s="31">
        <f t="shared" si="449"/>
        <v>0</v>
      </c>
      <c r="BC712" s="31">
        <f t="shared" si="450"/>
        <v>0</v>
      </c>
      <c r="BD712" s="31">
        <f t="shared" si="451"/>
        <v>0</v>
      </c>
      <c r="BE712" s="31">
        <f t="shared" si="452"/>
        <v>0</v>
      </c>
      <c r="BF712" s="31">
        <f t="shared" si="453"/>
        <v>9.2047531424999982E-2</v>
      </c>
      <c r="BG712" s="29">
        <f t="shared" si="425"/>
        <v>0</v>
      </c>
      <c r="BH712" s="29">
        <f t="shared" si="425"/>
        <v>0</v>
      </c>
      <c r="BI712" s="29">
        <f t="shared" si="425"/>
        <v>9.2047531424999982E-2</v>
      </c>
      <c r="BJ712" s="29">
        <f t="shared" si="425"/>
        <v>0</v>
      </c>
    </row>
    <row r="713" spans="1:62">
      <c r="A713" s="25" t="s">
        <v>128</v>
      </c>
      <c r="B713" s="25" t="s">
        <v>128</v>
      </c>
      <c r="C713" s="25" t="s">
        <v>91</v>
      </c>
      <c r="D713" s="25" t="s">
        <v>307</v>
      </c>
      <c r="E713" s="25" t="s">
        <v>44</v>
      </c>
      <c r="F713" s="25" t="s">
        <v>45</v>
      </c>
      <c r="G713" s="25" t="s">
        <v>90</v>
      </c>
      <c r="H713" s="25" t="s">
        <v>54</v>
      </c>
      <c r="I713" s="25" t="s">
        <v>289</v>
      </c>
      <c r="J713" s="102">
        <v>0.47784834680000005</v>
      </c>
      <c r="K713" s="102">
        <v>0.15089759249999998</v>
      </c>
      <c r="L713" s="29"/>
      <c r="M713" s="29"/>
      <c r="N713" s="29"/>
      <c r="O713" s="29"/>
      <c r="P713" s="29"/>
      <c r="Q713" s="29"/>
      <c r="R713" s="29"/>
      <c r="S713" s="29"/>
      <c r="T713" s="29"/>
      <c r="U713" s="29"/>
      <c r="V713" s="29">
        <v>191787.05</v>
      </c>
      <c r="W713" s="29"/>
      <c r="X713" s="29">
        <f t="shared" si="426"/>
        <v>191787.05</v>
      </c>
      <c r="Y713" s="29">
        <f t="shared" si="454"/>
        <v>0</v>
      </c>
      <c r="Z713" s="29">
        <f t="shared" si="424"/>
        <v>0</v>
      </c>
      <c r="AA713" s="29">
        <f t="shared" si="424"/>
        <v>191787.05</v>
      </c>
      <c r="AB713" s="29">
        <f t="shared" si="424"/>
        <v>0</v>
      </c>
      <c r="AC713" s="31">
        <f t="shared" si="427"/>
        <v>0</v>
      </c>
      <c r="AD713" s="31">
        <f t="shared" si="428"/>
        <v>0</v>
      </c>
      <c r="AE713" s="31">
        <f t="shared" si="429"/>
        <v>0</v>
      </c>
      <c r="AF713" s="31">
        <f t="shared" si="430"/>
        <v>0</v>
      </c>
      <c r="AG713" s="31">
        <f t="shared" si="431"/>
        <v>0</v>
      </c>
      <c r="AH713" s="31">
        <f t="shared" si="432"/>
        <v>0</v>
      </c>
      <c r="AI713" s="31">
        <f t="shared" si="433"/>
        <v>0</v>
      </c>
      <c r="AJ713" s="31">
        <f t="shared" si="434"/>
        <v>0</v>
      </c>
      <c r="AK713" s="31">
        <f t="shared" si="435"/>
        <v>0</v>
      </c>
      <c r="AL713" s="31">
        <f t="shared" si="436"/>
        <v>0</v>
      </c>
      <c r="AM713" s="31">
        <f t="shared" si="437"/>
        <v>91645.124780148937</v>
      </c>
      <c r="AN713" s="31">
        <f t="shared" si="438"/>
        <v>0</v>
      </c>
      <c r="AO713" s="31">
        <f t="shared" si="439"/>
        <v>91645.124780148937</v>
      </c>
      <c r="AP713" s="29">
        <f t="shared" si="440"/>
        <v>0</v>
      </c>
      <c r="AQ713" s="29">
        <f t="shared" si="440"/>
        <v>0</v>
      </c>
      <c r="AR713" s="29">
        <f t="shared" si="440"/>
        <v>91645.124780148937</v>
      </c>
      <c r="AS713" s="29">
        <f t="shared" si="455"/>
        <v>0</v>
      </c>
      <c r="AT713" s="31">
        <f t="shared" si="441"/>
        <v>0</v>
      </c>
      <c r="AU713" s="31">
        <f t="shared" si="442"/>
        <v>0</v>
      </c>
      <c r="AV713" s="31">
        <f t="shared" si="443"/>
        <v>0</v>
      </c>
      <c r="AW713" s="31">
        <f t="shared" si="444"/>
        <v>0</v>
      </c>
      <c r="AX713" s="31">
        <f t="shared" si="445"/>
        <v>0</v>
      </c>
      <c r="AY713" s="31">
        <f t="shared" si="446"/>
        <v>0</v>
      </c>
      <c r="AZ713" s="31">
        <f t="shared" si="447"/>
        <v>0</v>
      </c>
      <c r="BA713" s="31">
        <f t="shared" si="448"/>
        <v>0</v>
      </c>
      <c r="BB713" s="31">
        <f t="shared" si="449"/>
        <v>0</v>
      </c>
      <c r="BC713" s="31">
        <f t="shared" si="450"/>
        <v>0</v>
      </c>
      <c r="BD713" s="31">
        <f t="shared" si="451"/>
        <v>28940.20411767712</v>
      </c>
      <c r="BE713" s="31">
        <f t="shared" si="452"/>
        <v>0</v>
      </c>
      <c r="BF713" s="31">
        <f t="shared" si="453"/>
        <v>28940.20411767712</v>
      </c>
      <c r="BG713" s="29">
        <f t="shared" si="425"/>
        <v>0</v>
      </c>
      <c r="BH713" s="29">
        <f t="shared" si="425"/>
        <v>0</v>
      </c>
      <c r="BI713" s="29">
        <f t="shared" si="425"/>
        <v>28940.20411767712</v>
      </c>
      <c r="BJ713" s="29">
        <f t="shared" si="425"/>
        <v>0</v>
      </c>
    </row>
    <row r="714" spans="1:62">
      <c r="A714" s="25" t="s">
        <v>135</v>
      </c>
      <c r="B714" s="25" t="s">
        <v>86</v>
      </c>
      <c r="C714" s="25" t="s">
        <v>102</v>
      </c>
      <c r="D714" s="25" t="s">
        <v>564</v>
      </c>
      <c r="E714" s="25" t="s">
        <v>42</v>
      </c>
      <c r="F714" s="25" t="s">
        <v>43</v>
      </c>
      <c r="G714" s="25" t="s">
        <v>61</v>
      </c>
      <c r="H714" s="25" t="s">
        <v>61</v>
      </c>
      <c r="I714" s="25" t="s">
        <v>289</v>
      </c>
      <c r="J714" s="102">
        <v>1</v>
      </c>
      <c r="K714" s="102">
        <v>0</v>
      </c>
      <c r="L714" s="29"/>
      <c r="M714" s="29"/>
      <c r="N714" s="29"/>
      <c r="O714" s="29"/>
      <c r="P714" s="29"/>
      <c r="Q714" s="29">
        <v>27.419999999999998</v>
      </c>
      <c r="R714" s="29"/>
      <c r="S714" s="29"/>
      <c r="T714" s="29"/>
      <c r="U714" s="29"/>
      <c r="V714" s="29"/>
      <c r="W714" s="29"/>
      <c r="X714" s="29">
        <f t="shared" si="426"/>
        <v>27.419999999999998</v>
      </c>
      <c r="Y714" s="29">
        <f t="shared" si="454"/>
        <v>0</v>
      </c>
      <c r="Z714" s="29">
        <f t="shared" si="424"/>
        <v>0</v>
      </c>
      <c r="AA714" s="29">
        <f t="shared" si="424"/>
        <v>27.419999999999998</v>
      </c>
      <c r="AB714" s="29">
        <f t="shared" si="424"/>
        <v>0</v>
      </c>
      <c r="AC714" s="31">
        <f t="shared" si="427"/>
        <v>0</v>
      </c>
      <c r="AD714" s="31">
        <f t="shared" si="428"/>
        <v>0</v>
      </c>
      <c r="AE714" s="31">
        <f t="shared" si="429"/>
        <v>0</v>
      </c>
      <c r="AF714" s="31">
        <f t="shared" si="430"/>
        <v>0</v>
      </c>
      <c r="AG714" s="31">
        <f t="shared" si="431"/>
        <v>0</v>
      </c>
      <c r="AH714" s="31">
        <f t="shared" si="432"/>
        <v>27.419999999999998</v>
      </c>
      <c r="AI714" s="31">
        <f t="shared" si="433"/>
        <v>0</v>
      </c>
      <c r="AJ714" s="31">
        <f t="shared" si="434"/>
        <v>0</v>
      </c>
      <c r="AK714" s="31">
        <f t="shared" si="435"/>
        <v>0</v>
      </c>
      <c r="AL714" s="31">
        <f t="shared" si="436"/>
        <v>0</v>
      </c>
      <c r="AM714" s="31">
        <f t="shared" si="437"/>
        <v>0</v>
      </c>
      <c r="AN714" s="31">
        <f t="shared" si="438"/>
        <v>0</v>
      </c>
      <c r="AO714" s="31">
        <f t="shared" si="439"/>
        <v>27.419999999999998</v>
      </c>
      <c r="AP714" s="29">
        <f t="shared" si="440"/>
        <v>0</v>
      </c>
      <c r="AQ714" s="29">
        <f t="shared" si="440"/>
        <v>0</v>
      </c>
      <c r="AR714" s="29">
        <f t="shared" si="440"/>
        <v>27.419999999999998</v>
      </c>
      <c r="AS714" s="29">
        <f t="shared" si="455"/>
        <v>0</v>
      </c>
      <c r="AT714" s="31">
        <f t="shared" si="441"/>
        <v>0</v>
      </c>
      <c r="AU714" s="31">
        <f t="shared" si="442"/>
        <v>0</v>
      </c>
      <c r="AV714" s="31">
        <f t="shared" si="443"/>
        <v>0</v>
      </c>
      <c r="AW714" s="31">
        <f t="shared" si="444"/>
        <v>0</v>
      </c>
      <c r="AX714" s="31">
        <f t="shared" si="445"/>
        <v>0</v>
      </c>
      <c r="AY714" s="31">
        <f t="shared" si="446"/>
        <v>0</v>
      </c>
      <c r="AZ714" s="31">
        <f t="shared" si="447"/>
        <v>0</v>
      </c>
      <c r="BA714" s="31">
        <f t="shared" si="448"/>
        <v>0</v>
      </c>
      <c r="BB714" s="31">
        <f t="shared" si="449"/>
        <v>0</v>
      </c>
      <c r="BC714" s="31">
        <f t="shared" si="450"/>
        <v>0</v>
      </c>
      <c r="BD714" s="31">
        <f t="shared" si="451"/>
        <v>0</v>
      </c>
      <c r="BE714" s="31">
        <f t="shared" si="452"/>
        <v>0</v>
      </c>
      <c r="BF714" s="31">
        <f t="shared" si="453"/>
        <v>0</v>
      </c>
      <c r="BG714" s="29">
        <f t="shared" si="425"/>
        <v>0</v>
      </c>
      <c r="BH714" s="29">
        <f t="shared" si="425"/>
        <v>0</v>
      </c>
      <c r="BI714" s="29">
        <f t="shared" si="425"/>
        <v>0</v>
      </c>
      <c r="BJ714" s="29">
        <f t="shared" si="425"/>
        <v>0</v>
      </c>
    </row>
    <row r="715" spans="1:62">
      <c r="A715" s="25" t="s">
        <v>135</v>
      </c>
      <c r="B715" s="25" t="s">
        <v>86</v>
      </c>
      <c r="C715" s="25" t="s">
        <v>102</v>
      </c>
      <c r="D715" s="25" t="s">
        <v>308</v>
      </c>
      <c r="E715" s="25" t="s">
        <v>44</v>
      </c>
      <c r="F715" s="25" t="s">
        <v>45</v>
      </c>
      <c r="G715" s="25" t="s">
        <v>300</v>
      </c>
      <c r="H715" s="25" t="s">
        <v>54</v>
      </c>
      <c r="I715" s="25" t="s">
        <v>289</v>
      </c>
      <c r="J715" s="102">
        <v>0.47784834680000005</v>
      </c>
      <c r="K715" s="102">
        <v>0.15089759249999998</v>
      </c>
      <c r="L715" s="29"/>
      <c r="M715" s="29"/>
      <c r="N715" s="29"/>
      <c r="O715" s="29"/>
      <c r="P715" s="29"/>
      <c r="Q715" s="29"/>
      <c r="R715" s="29"/>
      <c r="S715" s="29"/>
      <c r="T715" s="29"/>
      <c r="U715" s="29">
        <v>47841.94</v>
      </c>
      <c r="V715" s="29">
        <v>3245.56</v>
      </c>
      <c r="W715" s="29">
        <v>724.35</v>
      </c>
      <c r="X715" s="29">
        <f t="shared" si="426"/>
        <v>51811.85</v>
      </c>
      <c r="Y715" s="29">
        <f t="shared" si="454"/>
        <v>0</v>
      </c>
      <c r="Z715" s="29">
        <f t="shared" si="424"/>
        <v>0</v>
      </c>
      <c r="AA715" s="29">
        <f t="shared" si="424"/>
        <v>51811.85</v>
      </c>
      <c r="AB715" s="29">
        <f t="shared" si="424"/>
        <v>0</v>
      </c>
      <c r="AC715" s="31">
        <f t="shared" si="427"/>
        <v>0</v>
      </c>
      <c r="AD715" s="31">
        <f t="shared" si="428"/>
        <v>0</v>
      </c>
      <c r="AE715" s="31">
        <f t="shared" si="429"/>
        <v>0</v>
      </c>
      <c r="AF715" s="31">
        <f t="shared" si="430"/>
        <v>0</v>
      </c>
      <c r="AG715" s="31">
        <f t="shared" si="431"/>
        <v>0</v>
      </c>
      <c r="AH715" s="31">
        <f t="shared" si="432"/>
        <v>0</v>
      </c>
      <c r="AI715" s="31">
        <f t="shared" si="433"/>
        <v>0</v>
      </c>
      <c r="AJ715" s="31">
        <f t="shared" si="434"/>
        <v>0</v>
      </c>
      <c r="AK715" s="31">
        <f t="shared" si="435"/>
        <v>0</v>
      </c>
      <c r="AL715" s="31">
        <f t="shared" si="436"/>
        <v>22861.191936704796</v>
      </c>
      <c r="AM715" s="31">
        <f t="shared" si="437"/>
        <v>1550.8854804402081</v>
      </c>
      <c r="AN715" s="31">
        <f t="shared" si="438"/>
        <v>346.12945000458006</v>
      </c>
      <c r="AO715" s="31">
        <f t="shared" si="439"/>
        <v>24758.206867149584</v>
      </c>
      <c r="AP715" s="29">
        <f t="shared" si="440"/>
        <v>0</v>
      </c>
      <c r="AQ715" s="29">
        <f t="shared" si="440"/>
        <v>0</v>
      </c>
      <c r="AR715" s="29">
        <f t="shared" si="440"/>
        <v>24758.206867149584</v>
      </c>
      <c r="AS715" s="29">
        <f t="shared" si="455"/>
        <v>0</v>
      </c>
      <c r="AT715" s="31">
        <f t="shared" si="441"/>
        <v>0</v>
      </c>
      <c r="AU715" s="31">
        <f t="shared" si="442"/>
        <v>0</v>
      </c>
      <c r="AV715" s="31">
        <f t="shared" si="443"/>
        <v>0</v>
      </c>
      <c r="AW715" s="31">
        <f t="shared" si="444"/>
        <v>0</v>
      </c>
      <c r="AX715" s="31">
        <f t="shared" si="445"/>
        <v>0</v>
      </c>
      <c r="AY715" s="31">
        <f t="shared" si="446"/>
        <v>0</v>
      </c>
      <c r="AZ715" s="31">
        <f t="shared" si="447"/>
        <v>0</v>
      </c>
      <c r="BA715" s="31">
        <f t="shared" si="448"/>
        <v>0</v>
      </c>
      <c r="BB715" s="31">
        <f t="shared" si="449"/>
        <v>0</v>
      </c>
      <c r="BC715" s="31">
        <f t="shared" si="450"/>
        <v>7219.2335665294495</v>
      </c>
      <c r="BD715" s="31">
        <f t="shared" si="451"/>
        <v>489.74719031429993</v>
      </c>
      <c r="BE715" s="31">
        <f t="shared" si="452"/>
        <v>109.30267112737499</v>
      </c>
      <c r="BF715" s="31">
        <f t="shared" si="453"/>
        <v>7818.2834279711242</v>
      </c>
      <c r="BG715" s="29">
        <f t="shared" si="425"/>
        <v>0</v>
      </c>
      <c r="BH715" s="29">
        <f t="shared" si="425"/>
        <v>0</v>
      </c>
      <c r="BI715" s="29">
        <f t="shared" si="425"/>
        <v>7818.2834279711242</v>
      </c>
      <c r="BJ715" s="29">
        <f t="shared" si="425"/>
        <v>0</v>
      </c>
    </row>
    <row r="716" spans="1:62">
      <c r="A716" s="25" t="s">
        <v>135</v>
      </c>
      <c r="B716" s="25" t="s">
        <v>86</v>
      </c>
      <c r="C716" s="25" t="s">
        <v>102</v>
      </c>
      <c r="D716" s="25" t="s">
        <v>308</v>
      </c>
      <c r="E716" s="25" t="s">
        <v>44</v>
      </c>
      <c r="F716" s="25" t="s">
        <v>45</v>
      </c>
      <c r="G716" s="25" t="s">
        <v>304</v>
      </c>
      <c r="H716" s="25" t="s">
        <v>54</v>
      </c>
      <c r="I716" s="25" t="s">
        <v>289</v>
      </c>
      <c r="J716" s="102">
        <v>0.47784834680000005</v>
      </c>
      <c r="K716" s="102">
        <v>0.15089759249999998</v>
      </c>
      <c r="L716" s="29"/>
      <c r="M716" s="29"/>
      <c r="N716" s="29"/>
      <c r="O716" s="29"/>
      <c r="P716" s="29"/>
      <c r="Q716" s="29"/>
      <c r="R716" s="29"/>
      <c r="S716" s="29"/>
      <c r="T716" s="29"/>
      <c r="U716" s="29">
        <v>410937.2</v>
      </c>
      <c r="V716" s="29">
        <v>124485.77</v>
      </c>
      <c r="W716" s="29">
        <v>943649.39</v>
      </c>
      <c r="X716" s="29">
        <f t="shared" si="426"/>
        <v>1479072.3599999999</v>
      </c>
      <c r="Y716" s="29">
        <f t="shared" si="454"/>
        <v>0</v>
      </c>
      <c r="Z716" s="29">
        <f t="shared" si="424"/>
        <v>0</v>
      </c>
      <c r="AA716" s="29">
        <f t="shared" si="424"/>
        <v>1479072.3599999999</v>
      </c>
      <c r="AB716" s="29">
        <f t="shared" si="424"/>
        <v>0</v>
      </c>
      <c r="AC716" s="31">
        <f t="shared" si="427"/>
        <v>0</v>
      </c>
      <c r="AD716" s="31">
        <f t="shared" si="428"/>
        <v>0</v>
      </c>
      <c r="AE716" s="31">
        <f t="shared" si="429"/>
        <v>0</v>
      </c>
      <c r="AF716" s="31">
        <f t="shared" si="430"/>
        <v>0</v>
      </c>
      <c r="AG716" s="31">
        <f t="shared" si="431"/>
        <v>0</v>
      </c>
      <c r="AH716" s="31">
        <f t="shared" si="432"/>
        <v>0</v>
      </c>
      <c r="AI716" s="31">
        <f t="shared" si="433"/>
        <v>0</v>
      </c>
      <c r="AJ716" s="31">
        <f t="shared" si="434"/>
        <v>0</v>
      </c>
      <c r="AK716" s="31">
        <f t="shared" si="435"/>
        <v>0</v>
      </c>
      <c r="AL716" s="31">
        <f t="shared" si="436"/>
        <v>196365.66165862099</v>
      </c>
      <c r="AM716" s="31">
        <f t="shared" si="437"/>
        <v>59485.319394625047</v>
      </c>
      <c r="AN716" s="31">
        <f t="shared" si="438"/>
        <v>450921.30097032851</v>
      </c>
      <c r="AO716" s="31">
        <f t="shared" si="439"/>
        <v>706772.28202357457</v>
      </c>
      <c r="AP716" s="29">
        <f t="shared" si="440"/>
        <v>0</v>
      </c>
      <c r="AQ716" s="29">
        <f t="shared" si="440"/>
        <v>0</v>
      </c>
      <c r="AR716" s="29">
        <f t="shared" si="440"/>
        <v>706772.28202357457</v>
      </c>
      <c r="AS716" s="29">
        <f t="shared" si="455"/>
        <v>0</v>
      </c>
      <c r="AT716" s="31">
        <f t="shared" si="441"/>
        <v>0</v>
      </c>
      <c r="AU716" s="31">
        <f t="shared" si="442"/>
        <v>0</v>
      </c>
      <c r="AV716" s="31">
        <f t="shared" si="443"/>
        <v>0</v>
      </c>
      <c r="AW716" s="31">
        <f t="shared" si="444"/>
        <v>0</v>
      </c>
      <c r="AX716" s="31">
        <f t="shared" si="445"/>
        <v>0</v>
      </c>
      <c r="AY716" s="31">
        <f t="shared" si="446"/>
        <v>0</v>
      </c>
      <c r="AZ716" s="31">
        <f t="shared" si="447"/>
        <v>0</v>
      </c>
      <c r="BA716" s="31">
        <f t="shared" si="448"/>
        <v>0</v>
      </c>
      <c r="BB716" s="31">
        <f t="shared" si="449"/>
        <v>0</v>
      </c>
      <c r="BC716" s="31">
        <f t="shared" si="450"/>
        <v>62009.434148690998</v>
      </c>
      <c r="BD716" s="31">
        <f t="shared" si="451"/>
        <v>18784.602993508724</v>
      </c>
      <c r="BE716" s="31">
        <f t="shared" si="452"/>
        <v>142394.42111509357</v>
      </c>
      <c r="BF716" s="31">
        <f t="shared" si="453"/>
        <v>223188.4582572933</v>
      </c>
      <c r="BG716" s="29">
        <f t="shared" si="425"/>
        <v>0</v>
      </c>
      <c r="BH716" s="29">
        <f t="shared" si="425"/>
        <v>0</v>
      </c>
      <c r="BI716" s="29">
        <f t="shared" si="425"/>
        <v>223188.4582572933</v>
      </c>
      <c r="BJ716" s="29">
        <f t="shared" si="425"/>
        <v>0</v>
      </c>
    </row>
    <row r="717" spans="1:62">
      <c r="A717" s="25" t="s">
        <v>135</v>
      </c>
      <c r="B717" s="25" t="s">
        <v>86</v>
      </c>
      <c r="C717" s="25" t="s">
        <v>102</v>
      </c>
      <c r="D717" s="25" t="s">
        <v>137</v>
      </c>
      <c r="E717" s="25" t="s">
        <v>42</v>
      </c>
      <c r="F717" s="25" t="s">
        <v>49</v>
      </c>
      <c r="G717" s="25" t="s">
        <v>61</v>
      </c>
      <c r="H717" s="25" t="s">
        <v>61</v>
      </c>
      <c r="I717" s="25" t="s">
        <v>289</v>
      </c>
      <c r="J717" s="102">
        <v>0</v>
      </c>
      <c r="K717" s="102">
        <v>0</v>
      </c>
      <c r="L717" s="29">
        <v>3001.0899999999992</v>
      </c>
      <c r="M717" s="29">
        <v>571.26</v>
      </c>
      <c r="N717" s="29">
        <v>67.5</v>
      </c>
      <c r="O717" s="29">
        <v>11999.39</v>
      </c>
      <c r="P717" s="29">
        <v>-85.420000000000016</v>
      </c>
      <c r="Q717" s="29"/>
      <c r="R717" s="29">
        <v>2968.52</v>
      </c>
      <c r="S717" s="29"/>
      <c r="T717" s="29">
        <v>56.45</v>
      </c>
      <c r="U717" s="29">
        <v>1155.8499999999999</v>
      </c>
      <c r="V717" s="29">
        <v>4051.6400000000003</v>
      </c>
      <c r="W717" s="29">
        <v>3201.0699999999997</v>
      </c>
      <c r="X717" s="29">
        <f t="shared" si="426"/>
        <v>26987.349999999995</v>
      </c>
      <c r="Y717" s="29">
        <f t="shared" si="454"/>
        <v>0</v>
      </c>
      <c r="Z717" s="29">
        <f t="shared" si="424"/>
        <v>0</v>
      </c>
      <c r="AA717" s="29">
        <f t="shared" si="424"/>
        <v>26987.349999999995</v>
      </c>
      <c r="AB717" s="29">
        <f t="shared" si="424"/>
        <v>0</v>
      </c>
      <c r="AC717" s="31">
        <f t="shared" si="427"/>
        <v>0</v>
      </c>
      <c r="AD717" s="31">
        <f t="shared" si="428"/>
        <v>0</v>
      </c>
      <c r="AE717" s="31">
        <f t="shared" si="429"/>
        <v>0</v>
      </c>
      <c r="AF717" s="31">
        <f t="shared" si="430"/>
        <v>0</v>
      </c>
      <c r="AG717" s="31">
        <f t="shared" si="431"/>
        <v>0</v>
      </c>
      <c r="AH717" s="31">
        <f t="shared" si="432"/>
        <v>0</v>
      </c>
      <c r="AI717" s="31">
        <f t="shared" si="433"/>
        <v>0</v>
      </c>
      <c r="AJ717" s="31">
        <f t="shared" si="434"/>
        <v>0</v>
      </c>
      <c r="AK717" s="31">
        <f t="shared" si="435"/>
        <v>0</v>
      </c>
      <c r="AL717" s="31">
        <f t="shared" si="436"/>
        <v>0</v>
      </c>
      <c r="AM717" s="31">
        <f t="shared" si="437"/>
        <v>0</v>
      </c>
      <c r="AN717" s="31">
        <f t="shared" si="438"/>
        <v>0</v>
      </c>
      <c r="AO717" s="31">
        <f t="shared" si="439"/>
        <v>0</v>
      </c>
      <c r="AP717" s="29">
        <f t="shared" si="440"/>
        <v>0</v>
      </c>
      <c r="AQ717" s="29">
        <f t="shared" si="440"/>
        <v>0</v>
      </c>
      <c r="AR717" s="29">
        <f t="shared" si="440"/>
        <v>0</v>
      </c>
      <c r="AS717" s="29">
        <f t="shared" si="455"/>
        <v>0</v>
      </c>
      <c r="AT717" s="31">
        <f t="shared" si="441"/>
        <v>0</v>
      </c>
      <c r="AU717" s="31">
        <f t="shared" si="442"/>
        <v>0</v>
      </c>
      <c r="AV717" s="31">
        <f t="shared" si="443"/>
        <v>0</v>
      </c>
      <c r="AW717" s="31">
        <f t="shared" si="444"/>
        <v>0</v>
      </c>
      <c r="AX717" s="31">
        <f t="shared" si="445"/>
        <v>0</v>
      </c>
      <c r="AY717" s="31">
        <f t="shared" si="446"/>
        <v>0</v>
      </c>
      <c r="AZ717" s="31">
        <f t="shared" si="447"/>
        <v>0</v>
      </c>
      <c r="BA717" s="31">
        <f t="shared" si="448"/>
        <v>0</v>
      </c>
      <c r="BB717" s="31">
        <f t="shared" si="449"/>
        <v>0</v>
      </c>
      <c r="BC717" s="31">
        <f t="shared" si="450"/>
        <v>0</v>
      </c>
      <c r="BD717" s="31">
        <f t="shared" si="451"/>
        <v>0</v>
      </c>
      <c r="BE717" s="31">
        <f t="shared" si="452"/>
        <v>0</v>
      </c>
      <c r="BF717" s="31">
        <f t="shared" si="453"/>
        <v>0</v>
      </c>
      <c r="BG717" s="29">
        <f t="shared" si="425"/>
        <v>0</v>
      </c>
      <c r="BH717" s="29">
        <f t="shared" si="425"/>
        <v>0</v>
      </c>
      <c r="BI717" s="29">
        <f t="shared" si="425"/>
        <v>0</v>
      </c>
      <c r="BJ717" s="29">
        <f t="shared" si="425"/>
        <v>0</v>
      </c>
    </row>
    <row r="718" spans="1:62">
      <c r="A718" s="25" t="s">
        <v>135</v>
      </c>
      <c r="B718" s="25" t="s">
        <v>86</v>
      </c>
      <c r="C718" s="25" t="s">
        <v>102</v>
      </c>
      <c r="D718" s="25" t="s">
        <v>137</v>
      </c>
      <c r="E718" s="25" t="s">
        <v>42</v>
      </c>
      <c r="F718" s="25" t="s">
        <v>43</v>
      </c>
      <c r="G718" s="25" t="s">
        <v>61</v>
      </c>
      <c r="H718" s="25" t="s">
        <v>61</v>
      </c>
      <c r="I718" s="25" t="s">
        <v>289</v>
      </c>
      <c r="J718" s="102">
        <v>1</v>
      </c>
      <c r="K718" s="102">
        <v>0</v>
      </c>
      <c r="L718" s="29">
        <v>618.6400000000001</v>
      </c>
      <c r="M718" s="29">
        <v>2994.3500000000004</v>
      </c>
      <c r="N718" s="29">
        <v>2106.9399999999991</v>
      </c>
      <c r="O718" s="29">
        <v>973.43000000000006</v>
      </c>
      <c r="P718" s="29">
        <v>3772.0299999999997</v>
      </c>
      <c r="Q718" s="29">
        <v>2499.37</v>
      </c>
      <c r="R718" s="29">
        <v>12823.310000000001</v>
      </c>
      <c r="S718" s="29">
        <v>6649.0499999999984</v>
      </c>
      <c r="T718" s="29">
        <v>1962.3699999999997</v>
      </c>
      <c r="U718" s="29">
        <v>2139.4199999999996</v>
      </c>
      <c r="V718" s="29">
        <v>906.01</v>
      </c>
      <c r="W718" s="29">
        <v>1591.6299999999999</v>
      </c>
      <c r="X718" s="29">
        <f t="shared" si="426"/>
        <v>39036.549999999996</v>
      </c>
      <c r="Y718" s="29">
        <f t="shared" si="454"/>
        <v>0</v>
      </c>
      <c r="Z718" s="29">
        <f t="shared" si="424"/>
        <v>0</v>
      </c>
      <c r="AA718" s="29">
        <f t="shared" si="424"/>
        <v>39036.549999999996</v>
      </c>
      <c r="AB718" s="29">
        <f t="shared" si="424"/>
        <v>0</v>
      </c>
      <c r="AC718" s="31">
        <f t="shared" si="427"/>
        <v>618.6400000000001</v>
      </c>
      <c r="AD718" s="31">
        <f t="shared" si="428"/>
        <v>2994.3500000000004</v>
      </c>
      <c r="AE718" s="31">
        <f t="shared" si="429"/>
        <v>2106.9399999999991</v>
      </c>
      <c r="AF718" s="31">
        <f t="shared" si="430"/>
        <v>973.43000000000006</v>
      </c>
      <c r="AG718" s="31">
        <f t="shared" si="431"/>
        <v>3772.0299999999997</v>
      </c>
      <c r="AH718" s="31">
        <f t="shared" si="432"/>
        <v>2499.37</v>
      </c>
      <c r="AI718" s="31">
        <f t="shared" si="433"/>
        <v>12823.310000000001</v>
      </c>
      <c r="AJ718" s="31">
        <f t="shared" si="434"/>
        <v>6649.0499999999984</v>
      </c>
      <c r="AK718" s="31">
        <f t="shared" si="435"/>
        <v>1962.3699999999997</v>
      </c>
      <c r="AL718" s="31">
        <f t="shared" si="436"/>
        <v>2139.4199999999996</v>
      </c>
      <c r="AM718" s="31">
        <f t="shared" si="437"/>
        <v>906.01</v>
      </c>
      <c r="AN718" s="31">
        <f t="shared" si="438"/>
        <v>1591.6299999999999</v>
      </c>
      <c r="AO718" s="31">
        <f t="shared" si="439"/>
        <v>39036.549999999996</v>
      </c>
      <c r="AP718" s="29">
        <f t="shared" si="440"/>
        <v>0</v>
      </c>
      <c r="AQ718" s="29">
        <f t="shared" si="440"/>
        <v>0</v>
      </c>
      <c r="AR718" s="29">
        <f t="shared" si="440"/>
        <v>39036.549999999996</v>
      </c>
      <c r="AS718" s="29">
        <f t="shared" si="455"/>
        <v>0</v>
      </c>
      <c r="AT718" s="31">
        <f t="shared" si="441"/>
        <v>0</v>
      </c>
      <c r="AU718" s="31">
        <f t="shared" si="442"/>
        <v>0</v>
      </c>
      <c r="AV718" s="31">
        <f t="shared" si="443"/>
        <v>0</v>
      </c>
      <c r="AW718" s="31">
        <f t="shared" si="444"/>
        <v>0</v>
      </c>
      <c r="AX718" s="31">
        <f t="shared" si="445"/>
        <v>0</v>
      </c>
      <c r="AY718" s="31">
        <f t="shared" si="446"/>
        <v>0</v>
      </c>
      <c r="AZ718" s="31">
        <f t="shared" si="447"/>
        <v>0</v>
      </c>
      <c r="BA718" s="31">
        <f t="shared" si="448"/>
        <v>0</v>
      </c>
      <c r="BB718" s="31">
        <f t="shared" si="449"/>
        <v>0</v>
      </c>
      <c r="BC718" s="31">
        <f t="shared" si="450"/>
        <v>0</v>
      </c>
      <c r="BD718" s="31">
        <f t="shared" si="451"/>
        <v>0</v>
      </c>
      <c r="BE718" s="31">
        <f t="shared" si="452"/>
        <v>0</v>
      </c>
      <c r="BF718" s="31">
        <f t="shared" si="453"/>
        <v>0</v>
      </c>
      <c r="BG718" s="29">
        <f t="shared" si="425"/>
        <v>0</v>
      </c>
      <c r="BH718" s="29">
        <f t="shared" si="425"/>
        <v>0</v>
      </c>
      <c r="BI718" s="29">
        <f t="shared" si="425"/>
        <v>0</v>
      </c>
      <c r="BJ718" s="29">
        <f t="shared" si="425"/>
        <v>0</v>
      </c>
    </row>
    <row r="719" spans="1:62">
      <c r="A719" s="25" t="s">
        <v>135</v>
      </c>
      <c r="B719" s="25" t="s">
        <v>86</v>
      </c>
      <c r="C719" s="25" t="s">
        <v>102</v>
      </c>
      <c r="D719" s="25" t="s">
        <v>138</v>
      </c>
      <c r="E719" s="25" t="s">
        <v>44</v>
      </c>
      <c r="F719" s="25" t="s">
        <v>45</v>
      </c>
      <c r="G719" s="25" t="s">
        <v>300</v>
      </c>
      <c r="H719" s="25" t="s">
        <v>54</v>
      </c>
      <c r="I719" s="25" t="s">
        <v>289</v>
      </c>
      <c r="J719" s="102">
        <v>0.47784834680000005</v>
      </c>
      <c r="K719" s="102">
        <v>0.15089759249999998</v>
      </c>
      <c r="L719" s="29">
        <v>576.65</v>
      </c>
      <c r="M719" s="29"/>
      <c r="N719" s="29"/>
      <c r="O719" s="29"/>
      <c r="P719" s="29"/>
      <c r="Q719" s="29"/>
      <c r="R719" s="29"/>
      <c r="S719" s="29"/>
      <c r="T719" s="29"/>
      <c r="U719" s="29"/>
      <c r="V719" s="29"/>
      <c r="W719" s="29"/>
      <c r="X719" s="29">
        <f t="shared" si="426"/>
        <v>576.65</v>
      </c>
      <c r="Y719" s="29">
        <f t="shared" si="454"/>
        <v>0</v>
      </c>
      <c r="Z719" s="29">
        <f t="shared" si="424"/>
        <v>0</v>
      </c>
      <c r="AA719" s="29">
        <f t="shared" si="424"/>
        <v>576.65</v>
      </c>
      <c r="AB719" s="29">
        <f t="shared" si="424"/>
        <v>0</v>
      </c>
      <c r="AC719" s="31">
        <f t="shared" si="427"/>
        <v>275.55124918222003</v>
      </c>
      <c r="AD719" s="31">
        <f t="shared" si="428"/>
        <v>0</v>
      </c>
      <c r="AE719" s="31">
        <f t="shared" si="429"/>
        <v>0</v>
      </c>
      <c r="AF719" s="31">
        <f t="shared" si="430"/>
        <v>0</v>
      </c>
      <c r="AG719" s="31">
        <f t="shared" si="431"/>
        <v>0</v>
      </c>
      <c r="AH719" s="31">
        <f t="shared" si="432"/>
        <v>0</v>
      </c>
      <c r="AI719" s="31">
        <f t="shared" si="433"/>
        <v>0</v>
      </c>
      <c r="AJ719" s="31">
        <f t="shared" si="434"/>
        <v>0</v>
      </c>
      <c r="AK719" s="31">
        <f t="shared" si="435"/>
        <v>0</v>
      </c>
      <c r="AL719" s="31">
        <f t="shared" si="436"/>
        <v>0</v>
      </c>
      <c r="AM719" s="31">
        <f t="shared" si="437"/>
        <v>0</v>
      </c>
      <c r="AN719" s="31">
        <f t="shared" si="438"/>
        <v>0</v>
      </c>
      <c r="AO719" s="31">
        <f t="shared" si="439"/>
        <v>275.55124918222003</v>
      </c>
      <c r="AP719" s="29">
        <f t="shared" si="440"/>
        <v>0</v>
      </c>
      <c r="AQ719" s="29">
        <f t="shared" si="440"/>
        <v>0</v>
      </c>
      <c r="AR719" s="29">
        <f t="shared" si="440"/>
        <v>275.55124918222003</v>
      </c>
      <c r="AS719" s="29">
        <f t="shared" si="455"/>
        <v>0</v>
      </c>
      <c r="AT719" s="31">
        <f t="shared" si="441"/>
        <v>87.015096715124983</v>
      </c>
      <c r="AU719" s="31">
        <f t="shared" si="442"/>
        <v>0</v>
      </c>
      <c r="AV719" s="31">
        <f t="shared" si="443"/>
        <v>0</v>
      </c>
      <c r="AW719" s="31">
        <f t="shared" si="444"/>
        <v>0</v>
      </c>
      <c r="AX719" s="31">
        <f t="shared" si="445"/>
        <v>0</v>
      </c>
      <c r="AY719" s="31">
        <f t="shared" si="446"/>
        <v>0</v>
      </c>
      <c r="AZ719" s="31">
        <f t="shared" si="447"/>
        <v>0</v>
      </c>
      <c r="BA719" s="31">
        <f t="shared" si="448"/>
        <v>0</v>
      </c>
      <c r="BB719" s="31">
        <f t="shared" si="449"/>
        <v>0</v>
      </c>
      <c r="BC719" s="31">
        <f t="shared" si="450"/>
        <v>0</v>
      </c>
      <c r="BD719" s="31">
        <f t="shared" si="451"/>
        <v>0</v>
      </c>
      <c r="BE719" s="31">
        <f t="shared" si="452"/>
        <v>0</v>
      </c>
      <c r="BF719" s="31">
        <f t="shared" si="453"/>
        <v>87.015096715124983</v>
      </c>
      <c r="BG719" s="29">
        <f t="shared" si="425"/>
        <v>0</v>
      </c>
      <c r="BH719" s="29">
        <f t="shared" si="425"/>
        <v>0</v>
      </c>
      <c r="BI719" s="29">
        <f t="shared" si="425"/>
        <v>87.015096715124983</v>
      </c>
      <c r="BJ719" s="29">
        <f t="shared" si="425"/>
        <v>0</v>
      </c>
    </row>
    <row r="720" spans="1:62">
      <c r="A720" s="25" t="s">
        <v>135</v>
      </c>
      <c r="B720" s="25" t="s">
        <v>86</v>
      </c>
      <c r="C720" s="25" t="s">
        <v>102</v>
      </c>
      <c r="D720" s="25" t="s">
        <v>139</v>
      </c>
      <c r="E720" s="25" t="s">
        <v>42</v>
      </c>
      <c r="F720" s="25" t="s">
        <v>46</v>
      </c>
      <c r="G720" s="25" t="s">
        <v>55</v>
      </c>
      <c r="H720" s="25" t="s">
        <v>55</v>
      </c>
      <c r="I720" s="25" t="s">
        <v>289</v>
      </c>
      <c r="J720" s="102">
        <v>0.65539999999999998</v>
      </c>
      <c r="K720" s="102">
        <v>0</v>
      </c>
      <c r="L720" s="29"/>
      <c r="M720" s="29"/>
      <c r="N720" s="29"/>
      <c r="O720" s="29"/>
      <c r="P720" s="29"/>
      <c r="Q720" s="29"/>
      <c r="R720" s="29"/>
      <c r="S720" s="29">
        <v>10219102.800000001</v>
      </c>
      <c r="T720" s="29">
        <v>29498.95</v>
      </c>
      <c r="U720" s="29">
        <v>15251.3</v>
      </c>
      <c r="V720" s="29">
        <v>4389341.58</v>
      </c>
      <c r="W720" s="29">
        <v>1533316.84</v>
      </c>
      <c r="X720" s="29">
        <f t="shared" si="426"/>
        <v>16186511.470000001</v>
      </c>
      <c r="Y720" s="29">
        <f t="shared" si="454"/>
        <v>0</v>
      </c>
      <c r="Z720" s="29">
        <f t="shared" si="424"/>
        <v>0</v>
      </c>
      <c r="AA720" s="29">
        <f t="shared" si="424"/>
        <v>16186511.470000001</v>
      </c>
      <c r="AB720" s="29">
        <f t="shared" si="424"/>
        <v>0</v>
      </c>
      <c r="AC720" s="31">
        <f t="shared" si="427"/>
        <v>0</v>
      </c>
      <c r="AD720" s="31">
        <f t="shared" si="428"/>
        <v>0</v>
      </c>
      <c r="AE720" s="31">
        <f t="shared" si="429"/>
        <v>0</v>
      </c>
      <c r="AF720" s="31">
        <f t="shared" si="430"/>
        <v>0</v>
      </c>
      <c r="AG720" s="31">
        <f t="shared" si="431"/>
        <v>0</v>
      </c>
      <c r="AH720" s="31">
        <f t="shared" si="432"/>
        <v>0</v>
      </c>
      <c r="AI720" s="31">
        <f t="shared" si="433"/>
        <v>0</v>
      </c>
      <c r="AJ720" s="31">
        <f t="shared" si="434"/>
        <v>6697599.9751200005</v>
      </c>
      <c r="AK720" s="31">
        <f t="shared" si="435"/>
        <v>19333.611830000002</v>
      </c>
      <c r="AL720" s="31">
        <f t="shared" si="436"/>
        <v>9995.7020199999988</v>
      </c>
      <c r="AM720" s="31">
        <f t="shared" si="437"/>
        <v>2876774.4715319998</v>
      </c>
      <c r="AN720" s="31">
        <f t="shared" si="438"/>
        <v>1004935.8569360001</v>
      </c>
      <c r="AO720" s="31">
        <f t="shared" si="439"/>
        <v>10608639.617438</v>
      </c>
      <c r="AP720" s="29">
        <f t="shared" si="440"/>
        <v>0</v>
      </c>
      <c r="AQ720" s="29">
        <f t="shared" si="440"/>
        <v>0</v>
      </c>
      <c r="AR720" s="29">
        <f t="shared" si="440"/>
        <v>10608639.617438</v>
      </c>
      <c r="AS720" s="29">
        <f t="shared" si="455"/>
        <v>0</v>
      </c>
      <c r="AT720" s="31">
        <f t="shared" si="441"/>
        <v>0</v>
      </c>
      <c r="AU720" s="31">
        <f t="shared" si="442"/>
        <v>0</v>
      </c>
      <c r="AV720" s="31">
        <f t="shared" si="443"/>
        <v>0</v>
      </c>
      <c r="AW720" s="31">
        <f t="shared" si="444"/>
        <v>0</v>
      </c>
      <c r="AX720" s="31">
        <f t="shared" si="445"/>
        <v>0</v>
      </c>
      <c r="AY720" s="31">
        <f t="shared" si="446"/>
        <v>0</v>
      </c>
      <c r="AZ720" s="31">
        <f t="shared" si="447"/>
        <v>0</v>
      </c>
      <c r="BA720" s="31">
        <f t="shared" si="448"/>
        <v>0</v>
      </c>
      <c r="BB720" s="31">
        <f t="shared" si="449"/>
        <v>0</v>
      </c>
      <c r="BC720" s="31">
        <f t="shared" si="450"/>
        <v>0</v>
      </c>
      <c r="BD720" s="31">
        <f t="shared" si="451"/>
        <v>0</v>
      </c>
      <c r="BE720" s="31">
        <f t="shared" si="452"/>
        <v>0</v>
      </c>
      <c r="BF720" s="31">
        <f t="shared" si="453"/>
        <v>0</v>
      </c>
      <c r="BG720" s="29">
        <f t="shared" si="425"/>
        <v>0</v>
      </c>
      <c r="BH720" s="29">
        <f t="shared" si="425"/>
        <v>0</v>
      </c>
      <c r="BI720" s="29">
        <f t="shared" si="425"/>
        <v>0</v>
      </c>
      <c r="BJ720" s="29">
        <f t="shared" si="425"/>
        <v>0</v>
      </c>
    </row>
    <row r="721" spans="1:62">
      <c r="A721" s="25" t="s">
        <v>135</v>
      </c>
      <c r="B721" s="25" t="s">
        <v>86</v>
      </c>
      <c r="C721" s="25" t="s">
        <v>82</v>
      </c>
      <c r="D721" s="25" t="s">
        <v>140</v>
      </c>
      <c r="E721" s="25" t="s">
        <v>42</v>
      </c>
      <c r="F721" s="25" t="s">
        <v>43</v>
      </c>
      <c r="G721" s="25" t="s">
        <v>300</v>
      </c>
      <c r="H721" s="25" t="s">
        <v>54</v>
      </c>
      <c r="I721" s="25" t="s">
        <v>289</v>
      </c>
      <c r="J721" s="102">
        <v>1</v>
      </c>
      <c r="K721" s="102">
        <v>0</v>
      </c>
      <c r="L721" s="29"/>
      <c r="M721" s="29"/>
      <c r="N721" s="29"/>
      <c r="O721" s="29"/>
      <c r="P721" s="29"/>
      <c r="Q721" s="29"/>
      <c r="R721" s="29"/>
      <c r="S721" s="29"/>
      <c r="T721" s="29"/>
      <c r="U721" s="29">
        <v>1659.01</v>
      </c>
      <c r="V721" s="29"/>
      <c r="W721" s="29"/>
      <c r="X721" s="29">
        <f t="shared" si="426"/>
        <v>1659.01</v>
      </c>
      <c r="Y721" s="29">
        <f t="shared" si="454"/>
        <v>0</v>
      </c>
      <c r="Z721" s="29">
        <f t="shared" si="424"/>
        <v>0</v>
      </c>
      <c r="AA721" s="29">
        <f t="shared" si="424"/>
        <v>1659.01</v>
      </c>
      <c r="AB721" s="29">
        <f t="shared" si="424"/>
        <v>0</v>
      </c>
      <c r="AC721" s="31">
        <f t="shared" si="427"/>
        <v>0</v>
      </c>
      <c r="AD721" s="31">
        <f t="shared" si="428"/>
        <v>0</v>
      </c>
      <c r="AE721" s="31">
        <f t="shared" si="429"/>
        <v>0</v>
      </c>
      <c r="AF721" s="31">
        <f t="shared" si="430"/>
        <v>0</v>
      </c>
      <c r="AG721" s="31">
        <f t="shared" si="431"/>
        <v>0</v>
      </c>
      <c r="AH721" s="31">
        <f t="shared" si="432"/>
        <v>0</v>
      </c>
      <c r="AI721" s="31">
        <f t="shared" si="433"/>
        <v>0</v>
      </c>
      <c r="AJ721" s="31">
        <f t="shared" si="434"/>
        <v>0</v>
      </c>
      <c r="AK721" s="31">
        <f t="shared" si="435"/>
        <v>0</v>
      </c>
      <c r="AL721" s="31">
        <f t="shared" si="436"/>
        <v>1659.01</v>
      </c>
      <c r="AM721" s="31">
        <f t="shared" si="437"/>
        <v>0</v>
      </c>
      <c r="AN721" s="31">
        <f t="shared" si="438"/>
        <v>0</v>
      </c>
      <c r="AO721" s="31">
        <f t="shared" si="439"/>
        <v>1659.01</v>
      </c>
      <c r="AP721" s="29">
        <f t="shared" si="440"/>
        <v>0</v>
      </c>
      <c r="AQ721" s="29">
        <f t="shared" si="440"/>
        <v>0</v>
      </c>
      <c r="AR721" s="29">
        <f t="shared" si="440"/>
        <v>1659.01</v>
      </c>
      <c r="AS721" s="29">
        <f t="shared" si="455"/>
        <v>0</v>
      </c>
      <c r="AT721" s="31">
        <f t="shared" si="441"/>
        <v>0</v>
      </c>
      <c r="AU721" s="31">
        <f t="shared" si="442"/>
        <v>0</v>
      </c>
      <c r="AV721" s="31">
        <f t="shared" si="443"/>
        <v>0</v>
      </c>
      <c r="AW721" s="31">
        <f t="shared" si="444"/>
        <v>0</v>
      </c>
      <c r="AX721" s="31">
        <f t="shared" si="445"/>
        <v>0</v>
      </c>
      <c r="AY721" s="31">
        <f t="shared" si="446"/>
        <v>0</v>
      </c>
      <c r="AZ721" s="31">
        <f t="shared" si="447"/>
        <v>0</v>
      </c>
      <c r="BA721" s="31">
        <f t="shared" si="448"/>
        <v>0</v>
      </c>
      <c r="BB721" s="31">
        <f t="shared" si="449"/>
        <v>0</v>
      </c>
      <c r="BC721" s="31">
        <f t="shared" si="450"/>
        <v>0</v>
      </c>
      <c r="BD721" s="31">
        <f t="shared" si="451"/>
        <v>0</v>
      </c>
      <c r="BE721" s="31">
        <f t="shared" si="452"/>
        <v>0</v>
      </c>
      <c r="BF721" s="31">
        <f t="shared" si="453"/>
        <v>0</v>
      </c>
      <c r="BG721" s="29">
        <f t="shared" si="425"/>
        <v>0</v>
      </c>
      <c r="BH721" s="29">
        <f t="shared" si="425"/>
        <v>0</v>
      </c>
      <c r="BI721" s="29">
        <f t="shared" si="425"/>
        <v>0</v>
      </c>
      <c r="BJ721" s="29">
        <f t="shared" si="425"/>
        <v>0</v>
      </c>
    </row>
    <row r="722" spans="1:62">
      <c r="A722" s="25" t="s">
        <v>135</v>
      </c>
      <c r="B722" s="25" t="s">
        <v>86</v>
      </c>
      <c r="C722" s="25" t="s">
        <v>96</v>
      </c>
      <c r="D722" s="25" t="s">
        <v>141</v>
      </c>
      <c r="E722" s="25" t="s">
        <v>42</v>
      </c>
      <c r="F722" s="25" t="s">
        <v>46</v>
      </c>
      <c r="G722" s="25" t="s">
        <v>55</v>
      </c>
      <c r="H722" s="25" t="s">
        <v>55</v>
      </c>
      <c r="I722" s="25" t="s">
        <v>289</v>
      </c>
      <c r="J722" s="102">
        <v>0.65539999999999998</v>
      </c>
      <c r="K722" s="102">
        <v>0</v>
      </c>
      <c r="L722" s="29">
        <v>701.42</v>
      </c>
      <c r="M722" s="29">
        <v>4286.37</v>
      </c>
      <c r="N722" s="29">
        <v>3557.35</v>
      </c>
      <c r="O722" s="29">
        <v>425.82</v>
      </c>
      <c r="P722" s="29">
        <v>641.54</v>
      </c>
      <c r="Q722" s="29"/>
      <c r="R722" s="29"/>
      <c r="S722" s="29"/>
      <c r="T722" s="29"/>
      <c r="U722" s="29"/>
      <c r="V722" s="29"/>
      <c r="W722" s="29"/>
      <c r="X722" s="29">
        <f t="shared" si="426"/>
        <v>9612.5</v>
      </c>
      <c r="Y722" s="29">
        <f t="shared" si="454"/>
        <v>0</v>
      </c>
      <c r="Z722" s="29">
        <f t="shared" si="424"/>
        <v>0</v>
      </c>
      <c r="AA722" s="29">
        <f t="shared" si="424"/>
        <v>9612.5</v>
      </c>
      <c r="AB722" s="29">
        <f t="shared" si="424"/>
        <v>0</v>
      </c>
      <c r="AC722" s="31">
        <f t="shared" si="427"/>
        <v>459.71066799999994</v>
      </c>
      <c r="AD722" s="31">
        <f t="shared" si="428"/>
        <v>2809.2868979999998</v>
      </c>
      <c r="AE722" s="31">
        <f t="shared" si="429"/>
        <v>2331.4871899999998</v>
      </c>
      <c r="AF722" s="31">
        <f t="shared" si="430"/>
        <v>279.08242799999999</v>
      </c>
      <c r="AG722" s="31">
        <f t="shared" si="431"/>
        <v>420.46531599999997</v>
      </c>
      <c r="AH722" s="31">
        <f t="shared" si="432"/>
        <v>0</v>
      </c>
      <c r="AI722" s="31">
        <f t="shared" si="433"/>
        <v>0</v>
      </c>
      <c r="AJ722" s="31">
        <f t="shared" si="434"/>
        <v>0</v>
      </c>
      <c r="AK722" s="31">
        <f t="shared" si="435"/>
        <v>0</v>
      </c>
      <c r="AL722" s="31">
        <f t="shared" si="436"/>
        <v>0</v>
      </c>
      <c r="AM722" s="31">
        <f t="shared" si="437"/>
        <v>0</v>
      </c>
      <c r="AN722" s="31">
        <f t="shared" si="438"/>
        <v>0</v>
      </c>
      <c r="AO722" s="31">
        <f t="shared" si="439"/>
        <v>6300.0324999999993</v>
      </c>
      <c r="AP722" s="29">
        <f t="shared" si="440"/>
        <v>0</v>
      </c>
      <c r="AQ722" s="29">
        <f t="shared" si="440"/>
        <v>0</v>
      </c>
      <c r="AR722" s="29">
        <f t="shared" si="440"/>
        <v>6300.0324999999993</v>
      </c>
      <c r="AS722" s="29">
        <f t="shared" si="455"/>
        <v>0</v>
      </c>
      <c r="AT722" s="31">
        <f t="shared" si="441"/>
        <v>0</v>
      </c>
      <c r="AU722" s="31">
        <f t="shared" si="442"/>
        <v>0</v>
      </c>
      <c r="AV722" s="31">
        <f t="shared" si="443"/>
        <v>0</v>
      </c>
      <c r="AW722" s="31">
        <f t="shared" si="444"/>
        <v>0</v>
      </c>
      <c r="AX722" s="31">
        <f t="shared" si="445"/>
        <v>0</v>
      </c>
      <c r="AY722" s="31">
        <f t="shared" si="446"/>
        <v>0</v>
      </c>
      <c r="AZ722" s="31">
        <f t="shared" si="447"/>
        <v>0</v>
      </c>
      <c r="BA722" s="31">
        <f t="shared" si="448"/>
        <v>0</v>
      </c>
      <c r="BB722" s="31">
        <f t="shared" si="449"/>
        <v>0</v>
      </c>
      <c r="BC722" s="31">
        <f t="shared" si="450"/>
        <v>0</v>
      </c>
      <c r="BD722" s="31">
        <f t="shared" si="451"/>
        <v>0</v>
      </c>
      <c r="BE722" s="31">
        <f t="shared" si="452"/>
        <v>0</v>
      </c>
      <c r="BF722" s="31">
        <f t="shared" si="453"/>
        <v>0</v>
      </c>
      <c r="BG722" s="29">
        <f t="shared" si="425"/>
        <v>0</v>
      </c>
      <c r="BH722" s="29">
        <f t="shared" si="425"/>
        <v>0</v>
      </c>
      <c r="BI722" s="29">
        <f t="shared" si="425"/>
        <v>0</v>
      </c>
      <c r="BJ722" s="29">
        <f t="shared" si="425"/>
        <v>0</v>
      </c>
    </row>
    <row r="723" spans="1:62">
      <c r="A723" s="25" t="s">
        <v>135</v>
      </c>
      <c r="B723" s="25" t="s">
        <v>86</v>
      </c>
      <c r="C723" s="25" t="s">
        <v>87</v>
      </c>
      <c r="D723" s="25" t="s">
        <v>143</v>
      </c>
      <c r="E723" s="25" t="s">
        <v>44</v>
      </c>
      <c r="F723" s="25" t="s">
        <v>43</v>
      </c>
      <c r="G723" s="25" t="s">
        <v>133</v>
      </c>
      <c r="H723" s="25" t="s">
        <v>133</v>
      </c>
      <c r="I723" s="25" t="s">
        <v>289</v>
      </c>
      <c r="J723" s="102">
        <v>0.77217999999999998</v>
      </c>
      <c r="K723" s="102">
        <v>0.22781999999999999</v>
      </c>
      <c r="L723" s="29">
        <v>15272.15</v>
      </c>
      <c r="M723" s="29">
        <v>15508.92</v>
      </c>
      <c r="N723" s="29">
        <v>306.2</v>
      </c>
      <c r="O723" s="29"/>
      <c r="P723" s="29"/>
      <c r="Q723" s="29"/>
      <c r="R723" s="29"/>
      <c r="S723" s="29"/>
      <c r="T723" s="29"/>
      <c r="U723" s="29"/>
      <c r="V723" s="29"/>
      <c r="W723" s="29"/>
      <c r="X723" s="29">
        <f t="shared" si="426"/>
        <v>31087.27</v>
      </c>
      <c r="Y723" s="29">
        <f t="shared" si="454"/>
        <v>0</v>
      </c>
      <c r="Z723" s="29">
        <f t="shared" si="424"/>
        <v>0</v>
      </c>
      <c r="AA723" s="29">
        <f t="shared" si="424"/>
        <v>31087.27</v>
      </c>
      <c r="AB723" s="29">
        <f t="shared" si="424"/>
        <v>0</v>
      </c>
      <c r="AC723" s="31">
        <f t="shared" si="427"/>
        <v>11792.848786999999</v>
      </c>
      <c r="AD723" s="31">
        <f t="shared" si="428"/>
        <v>11975.677845599999</v>
      </c>
      <c r="AE723" s="31">
        <f t="shared" si="429"/>
        <v>236.44151599999998</v>
      </c>
      <c r="AF723" s="31">
        <f t="shared" si="430"/>
        <v>0</v>
      </c>
      <c r="AG723" s="31">
        <f t="shared" si="431"/>
        <v>0</v>
      </c>
      <c r="AH723" s="31">
        <f t="shared" si="432"/>
        <v>0</v>
      </c>
      <c r="AI723" s="31">
        <f t="shared" si="433"/>
        <v>0</v>
      </c>
      <c r="AJ723" s="31">
        <f t="shared" si="434"/>
        <v>0</v>
      </c>
      <c r="AK723" s="31">
        <f t="shared" si="435"/>
        <v>0</v>
      </c>
      <c r="AL723" s="31">
        <f t="shared" si="436"/>
        <v>0</v>
      </c>
      <c r="AM723" s="31">
        <f t="shared" si="437"/>
        <v>0</v>
      </c>
      <c r="AN723" s="31">
        <f t="shared" si="438"/>
        <v>0</v>
      </c>
      <c r="AO723" s="31">
        <f t="shared" si="439"/>
        <v>24004.968148599997</v>
      </c>
      <c r="AP723" s="29">
        <f t="shared" si="440"/>
        <v>0</v>
      </c>
      <c r="AQ723" s="29">
        <f t="shared" si="440"/>
        <v>0</v>
      </c>
      <c r="AR723" s="29">
        <f t="shared" si="440"/>
        <v>24004.968148599997</v>
      </c>
      <c r="AS723" s="29">
        <f t="shared" si="455"/>
        <v>0</v>
      </c>
      <c r="AT723" s="31">
        <f t="shared" si="441"/>
        <v>3479.3012129999997</v>
      </c>
      <c r="AU723" s="31">
        <f t="shared" si="442"/>
        <v>3533.2421543999999</v>
      </c>
      <c r="AV723" s="31">
        <f t="shared" si="443"/>
        <v>69.758483999999996</v>
      </c>
      <c r="AW723" s="31">
        <f t="shared" si="444"/>
        <v>0</v>
      </c>
      <c r="AX723" s="31">
        <f t="shared" si="445"/>
        <v>0</v>
      </c>
      <c r="AY723" s="31">
        <f t="shared" si="446"/>
        <v>0</v>
      </c>
      <c r="AZ723" s="31">
        <f t="shared" si="447"/>
        <v>0</v>
      </c>
      <c r="BA723" s="31">
        <f t="shared" si="448"/>
        <v>0</v>
      </c>
      <c r="BB723" s="31">
        <f t="shared" si="449"/>
        <v>0</v>
      </c>
      <c r="BC723" s="31">
        <f t="shared" si="450"/>
        <v>0</v>
      </c>
      <c r="BD723" s="31">
        <f t="shared" si="451"/>
        <v>0</v>
      </c>
      <c r="BE723" s="31">
        <f t="shared" si="452"/>
        <v>0</v>
      </c>
      <c r="BF723" s="31">
        <f t="shared" si="453"/>
        <v>7082.3018513999996</v>
      </c>
      <c r="BG723" s="29">
        <f t="shared" si="425"/>
        <v>0</v>
      </c>
      <c r="BH723" s="29">
        <f t="shared" si="425"/>
        <v>0</v>
      </c>
      <c r="BI723" s="29">
        <f t="shared" si="425"/>
        <v>7082.3018513999996</v>
      </c>
      <c r="BJ723" s="29">
        <f t="shared" si="425"/>
        <v>0</v>
      </c>
    </row>
    <row r="724" spans="1:62">
      <c r="A724" s="25" t="s">
        <v>135</v>
      </c>
      <c r="B724" s="25" t="s">
        <v>86</v>
      </c>
      <c r="C724" s="25" t="s">
        <v>87</v>
      </c>
      <c r="D724" s="25" t="s">
        <v>309</v>
      </c>
      <c r="E724" s="25" t="s">
        <v>47</v>
      </c>
      <c r="F724" s="25" t="s">
        <v>46</v>
      </c>
      <c r="G724" s="25" t="s">
        <v>58</v>
      </c>
      <c r="H724" s="25" t="s">
        <v>58</v>
      </c>
      <c r="I724" s="25" t="s">
        <v>289</v>
      </c>
      <c r="J724" s="102">
        <v>0</v>
      </c>
      <c r="K724" s="102">
        <v>0.68810000000000004</v>
      </c>
      <c r="L724" s="29">
        <v>-161139.51</v>
      </c>
      <c r="M724" s="29">
        <v>65805.759999999995</v>
      </c>
      <c r="N724" s="29">
        <v>186956.29</v>
      </c>
      <c r="O724" s="29">
        <v>273282.25</v>
      </c>
      <c r="P724" s="29">
        <v>43553.700000000004</v>
      </c>
      <c r="Q724" s="29">
        <v>153346.42000000001</v>
      </c>
      <c r="R724" s="29">
        <v>174313.09</v>
      </c>
      <c r="S724" s="29">
        <v>317303.12</v>
      </c>
      <c r="T724" s="29">
        <v>245364.27000000002</v>
      </c>
      <c r="U724" s="29">
        <v>287624.21999999997</v>
      </c>
      <c r="V724" s="29">
        <v>138949.85999999999</v>
      </c>
      <c r="W724" s="29">
        <v>1847.49</v>
      </c>
      <c r="X724" s="29">
        <f t="shared" si="426"/>
        <v>1727206.9600000002</v>
      </c>
      <c r="Y724" s="29">
        <f t="shared" si="454"/>
        <v>0</v>
      </c>
      <c r="Z724" s="29">
        <f t="shared" si="424"/>
        <v>0</v>
      </c>
      <c r="AA724" s="29">
        <f t="shared" si="424"/>
        <v>1727206.9600000002</v>
      </c>
      <c r="AB724" s="29">
        <f t="shared" si="424"/>
        <v>0</v>
      </c>
      <c r="AC724" s="31">
        <f t="shared" si="427"/>
        <v>0</v>
      </c>
      <c r="AD724" s="31">
        <f t="shared" si="428"/>
        <v>0</v>
      </c>
      <c r="AE724" s="31">
        <f t="shared" si="429"/>
        <v>0</v>
      </c>
      <c r="AF724" s="31">
        <f t="shared" si="430"/>
        <v>0</v>
      </c>
      <c r="AG724" s="31">
        <f t="shared" si="431"/>
        <v>0</v>
      </c>
      <c r="AH724" s="31">
        <f t="shared" si="432"/>
        <v>0</v>
      </c>
      <c r="AI724" s="31">
        <f t="shared" si="433"/>
        <v>0</v>
      </c>
      <c r="AJ724" s="31">
        <f t="shared" si="434"/>
        <v>0</v>
      </c>
      <c r="AK724" s="31">
        <f t="shared" si="435"/>
        <v>0</v>
      </c>
      <c r="AL724" s="31">
        <f t="shared" si="436"/>
        <v>0</v>
      </c>
      <c r="AM724" s="31">
        <f t="shared" si="437"/>
        <v>0</v>
      </c>
      <c r="AN724" s="31">
        <f t="shared" si="438"/>
        <v>0</v>
      </c>
      <c r="AO724" s="31">
        <f t="shared" si="439"/>
        <v>0</v>
      </c>
      <c r="AP724" s="29">
        <f t="shared" si="440"/>
        <v>0</v>
      </c>
      <c r="AQ724" s="29">
        <f t="shared" si="440"/>
        <v>0</v>
      </c>
      <c r="AR724" s="29">
        <f t="shared" si="440"/>
        <v>0</v>
      </c>
      <c r="AS724" s="29">
        <f t="shared" si="455"/>
        <v>0</v>
      </c>
      <c r="AT724" s="31">
        <f t="shared" si="441"/>
        <v>-110880.09683100002</v>
      </c>
      <c r="AU724" s="31">
        <f t="shared" si="442"/>
        <v>45280.943456000001</v>
      </c>
      <c r="AV724" s="31">
        <f t="shared" si="443"/>
        <v>128644.62314900002</v>
      </c>
      <c r="AW724" s="31">
        <f t="shared" si="444"/>
        <v>188045.516225</v>
      </c>
      <c r="AX724" s="31">
        <f t="shared" si="445"/>
        <v>29969.300970000004</v>
      </c>
      <c r="AY724" s="31">
        <f t="shared" si="446"/>
        <v>105517.67160200002</v>
      </c>
      <c r="AZ724" s="31">
        <f t="shared" si="447"/>
        <v>119944.83722900001</v>
      </c>
      <c r="BA724" s="31">
        <f t="shared" si="448"/>
        <v>218336.27687200002</v>
      </c>
      <c r="BB724" s="31">
        <f t="shared" si="449"/>
        <v>168835.15418700004</v>
      </c>
      <c r="BC724" s="31">
        <f t="shared" si="450"/>
        <v>197914.22578199999</v>
      </c>
      <c r="BD724" s="31">
        <f t="shared" si="451"/>
        <v>95611.398665999994</v>
      </c>
      <c r="BE724" s="31">
        <f t="shared" si="452"/>
        <v>1271.257869</v>
      </c>
      <c r="BF724" s="31">
        <f t="shared" si="453"/>
        <v>1188491.1091760001</v>
      </c>
      <c r="BG724" s="29">
        <f t="shared" si="425"/>
        <v>0</v>
      </c>
      <c r="BH724" s="29">
        <f t="shared" si="425"/>
        <v>0</v>
      </c>
      <c r="BI724" s="29">
        <f t="shared" si="425"/>
        <v>1188491.1091760001</v>
      </c>
      <c r="BJ724" s="29">
        <f t="shared" si="425"/>
        <v>0</v>
      </c>
    </row>
    <row r="725" spans="1:62">
      <c r="A725" s="25" t="s">
        <v>135</v>
      </c>
      <c r="B725" s="25" t="s">
        <v>86</v>
      </c>
      <c r="C725" s="25" t="s">
        <v>87</v>
      </c>
      <c r="D725" s="25" t="s">
        <v>309</v>
      </c>
      <c r="E725" s="25" t="s">
        <v>47</v>
      </c>
      <c r="F725" s="25" t="s">
        <v>48</v>
      </c>
      <c r="G725" s="25" t="s">
        <v>58</v>
      </c>
      <c r="H725" s="25" t="s">
        <v>58</v>
      </c>
      <c r="I725" s="25" t="s">
        <v>289</v>
      </c>
      <c r="J725" s="102">
        <v>0</v>
      </c>
      <c r="K725" s="102">
        <v>0</v>
      </c>
      <c r="L725" s="29">
        <v>-17210.8</v>
      </c>
      <c r="M725" s="29">
        <v>7028.5</v>
      </c>
      <c r="N725" s="29">
        <v>19968.22</v>
      </c>
      <c r="O725" s="29">
        <v>29188.43</v>
      </c>
      <c r="P725" s="29">
        <v>4651.83</v>
      </c>
      <c r="Q725" s="29">
        <v>16378.449999999999</v>
      </c>
      <c r="R725" s="29">
        <v>18617.84</v>
      </c>
      <c r="S725" s="29">
        <v>33890.14</v>
      </c>
      <c r="T725" s="29">
        <v>26206.59</v>
      </c>
      <c r="U725" s="29">
        <v>30720.229999999996</v>
      </c>
      <c r="V725" s="29">
        <v>14840.79</v>
      </c>
      <c r="W725" s="29">
        <v>197.33</v>
      </c>
      <c r="X725" s="29">
        <f t="shared" si="426"/>
        <v>184477.55</v>
      </c>
      <c r="Y725" s="29">
        <f t="shared" si="454"/>
        <v>0</v>
      </c>
      <c r="Z725" s="29">
        <f t="shared" si="424"/>
        <v>0</v>
      </c>
      <c r="AA725" s="29">
        <f t="shared" si="424"/>
        <v>184477.55</v>
      </c>
      <c r="AB725" s="29">
        <f t="shared" si="424"/>
        <v>0</v>
      </c>
      <c r="AC725" s="31">
        <f t="shared" si="427"/>
        <v>0</v>
      </c>
      <c r="AD725" s="31">
        <f t="shared" si="428"/>
        <v>0</v>
      </c>
      <c r="AE725" s="31">
        <f t="shared" si="429"/>
        <v>0</v>
      </c>
      <c r="AF725" s="31">
        <f t="shared" si="430"/>
        <v>0</v>
      </c>
      <c r="AG725" s="31">
        <f t="shared" si="431"/>
        <v>0</v>
      </c>
      <c r="AH725" s="31">
        <f t="shared" si="432"/>
        <v>0</v>
      </c>
      <c r="AI725" s="31">
        <f t="shared" si="433"/>
        <v>0</v>
      </c>
      <c r="AJ725" s="31">
        <f t="shared" si="434"/>
        <v>0</v>
      </c>
      <c r="AK725" s="31">
        <f t="shared" si="435"/>
        <v>0</v>
      </c>
      <c r="AL725" s="31">
        <f t="shared" si="436"/>
        <v>0</v>
      </c>
      <c r="AM725" s="31">
        <f t="shared" si="437"/>
        <v>0</v>
      </c>
      <c r="AN725" s="31">
        <f t="shared" si="438"/>
        <v>0</v>
      </c>
      <c r="AO725" s="31">
        <f t="shared" si="439"/>
        <v>0</v>
      </c>
      <c r="AP725" s="29">
        <f t="shared" si="440"/>
        <v>0</v>
      </c>
      <c r="AQ725" s="29">
        <f t="shared" si="440"/>
        <v>0</v>
      </c>
      <c r="AR725" s="29">
        <f t="shared" si="440"/>
        <v>0</v>
      </c>
      <c r="AS725" s="29">
        <f t="shared" si="455"/>
        <v>0</v>
      </c>
      <c r="AT725" s="31">
        <f t="shared" si="441"/>
        <v>0</v>
      </c>
      <c r="AU725" s="31">
        <f t="shared" si="442"/>
        <v>0</v>
      </c>
      <c r="AV725" s="31">
        <f t="shared" si="443"/>
        <v>0</v>
      </c>
      <c r="AW725" s="31">
        <f t="shared" si="444"/>
        <v>0</v>
      </c>
      <c r="AX725" s="31">
        <f t="shared" si="445"/>
        <v>0</v>
      </c>
      <c r="AY725" s="31">
        <f t="shared" si="446"/>
        <v>0</v>
      </c>
      <c r="AZ725" s="31">
        <f t="shared" si="447"/>
        <v>0</v>
      </c>
      <c r="BA725" s="31">
        <f t="shared" si="448"/>
        <v>0</v>
      </c>
      <c r="BB725" s="31">
        <f t="shared" si="449"/>
        <v>0</v>
      </c>
      <c r="BC725" s="31">
        <f t="shared" si="450"/>
        <v>0</v>
      </c>
      <c r="BD725" s="31">
        <f t="shared" si="451"/>
        <v>0</v>
      </c>
      <c r="BE725" s="31">
        <f t="shared" si="452"/>
        <v>0</v>
      </c>
      <c r="BF725" s="31">
        <f t="shared" si="453"/>
        <v>0</v>
      </c>
      <c r="BG725" s="29">
        <f t="shared" si="425"/>
        <v>0</v>
      </c>
      <c r="BH725" s="29">
        <f t="shared" si="425"/>
        <v>0</v>
      </c>
      <c r="BI725" s="29">
        <f t="shared" si="425"/>
        <v>0</v>
      </c>
      <c r="BJ725" s="29">
        <f t="shared" si="425"/>
        <v>0</v>
      </c>
    </row>
    <row r="726" spans="1:62">
      <c r="A726" s="25" t="s">
        <v>135</v>
      </c>
      <c r="B726" s="25" t="s">
        <v>91</v>
      </c>
      <c r="C726" s="25" t="s">
        <v>91</v>
      </c>
      <c r="D726" s="25" t="s">
        <v>144</v>
      </c>
      <c r="E726" s="25" t="s">
        <v>44</v>
      </c>
      <c r="F726" s="25" t="s">
        <v>45</v>
      </c>
      <c r="G726" s="25" t="s">
        <v>300</v>
      </c>
      <c r="H726" s="25" t="s">
        <v>54</v>
      </c>
      <c r="I726" s="25" t="s">
        <v>289</v>
      </c>
      <c r="J726" s="102">
        <v>0.47784834680000005</v>
      </c>
      <c r="K726" s="102">
        <v>0.15089759249999998</v>
      </c>
      <c r="L726" s="29"/>
      <c r="M726" s="29"/>
      <c r="N726" s="29">
        <v>38750.54</v>
      </c>
      <c r="O726" s="29"/>
      <c r="P726" s="29"/>
      <c r="Q726" s="29"/>
      <c r="R726" s="29"/>
      <c r="S726" s="29"/>
      <c r="T726" s="29"/>
      <c r="U726" s="29"/>
      <c r="V726" s="29"/>
      <c r="W726" s="29"/>
      <c r="X726" s="29">
        <f t="shared" si="426"/>
        <v>38750.54</v>
      </c>
      <c r="Y726" s="29">
        <f t="shared" si="454"/>
        <v>0</v>
      </c>
      <c r="Z726" s="29">
        <f t="shared" ref="Z726:AB745" si="456">SUMIF($I726,Z$5,$X726)</f>
        <v>0</v>
      </c>
      <c r="AA726" s="29">
        <f t="shared" si="456"/>
        <v>38750.54</v>
      </c>
      <c r="AB726" s="29">
        <f t="shared" si="456"/>
        <v>0</v>
      </c>
      <c r="AC726" s="31">
        <f t="shared" si="427"/>
        <v>0</v>
      </c>
      <c r="AD726" s="31">
        <f t="shared" si="428"/>
        <v>0</v>
      </c>
      <c r="AE726" s="31">
        <f t="shared" si="429"/>
        <v>18516.881476607276</v>
      </c>
      <c r="AF726" s="31">
        <f t="shared" si="430"/>
        <v>0</v>
      </c>
      <c r="AG726" s="31">
        <f t="shared" si="431"/>
        <v>0</v>
      </c>
      <c r="AH726" s="31">
        <f t="shared" si="432"/>
        <v>0</v>
      </c>
      <c r="AI726" s="31">
        <f t="shared" si="433"/>
        <v>0</v>
      </c>
      <c r="AJ726" s="31">
        <f t="shared" si="434"/>
        <v>0</v>
      </c>
      <c r="AK726" s="31">
        <f t="shared" si="435"/>
        <v>0</v>
      </c>
      <c r="AL726" s="31">
        <f t="shared" si="436"/>
        <v>0</v>
      </c>
      <c r="AM726" s="31">
        <f t="shared" si="437"/>
        <v>0</v>
      </c>
      <c r="AN726" s="31">
        <f t="shared" si="438"/>
        <v>0</v>
      </c>
      <c r="AO726" s="31">
        <f t="shared" si="439"/>
        <v>18516.881476607276</v>
      </c>
      <c r="AP726" s="29">
        <f t="shared" si="440"/>
        <v>0</v>
      </c>
      <c r="AQ726" s="29">
        <f t="shared" si="440"/>
        <v>0</v>
      </c>
      <c r="AR726" s="29">
        <f t="shared" si="440"/>
        <v>18516.881476607276</v>
      </c>
      <c r="AS726" s="29">
        <f t="shared" si="455"/>
        <v>0</v>
      </c>
      <c r="AT726" s="31">
        <f t="shared" si="441"/>
        <v>0</v>
      </c>
      <c r="AU726" s="31">
        <f t="shared" si="442"/>
        <v>0</v>
      </c>
      <c r="AV726" s="31">
        <f t="shared" si="443"/>
        <v>5847.3631940749492</v>
      </c>
      <c r="AW726" s="31">
        <f t="shared" si="444"/>
        <v>0</v>
      </c>
      <c r="AX726" s="31">
        <f t="shared" si="445"/>
        <v>0</v>
      </c>
      <c r="AY726" s="31">
        <f t="shared" si="446"/>
        <v>0</v>
      </c>
      <c r="AZ726" s="31">
        <f t="shared" si="447"/>
        <v>0</v>
      </c>
      <c r="BA726" s="31">
        <f t="shared" si="448"/>
        <v>0</v>
      </c>
      <c r="BB726" s="31">
        <f t="shared" si="449"/>
        <v>0</v>
      </c>
      <c r="BC726" s="31">
        <f t="shared" si="450"/>
        <v>0</v>
      </c>
      <c r="BD726" s="31">
        <f t="shared" si="451"/>
        <v>0</v>
      </c>
      <c r="BE726" s="31">
        <f t="shared" si="452"/>
        <v>0</v>
      </c>
      <c r="BF726" s="31">
        <f t="shared" si="453"/>
        <v>5847.3631940749492</v>
      </c>
      <c r="BG726" s="29">
        <f t="shared" si="425"/>
        <v>0</v>
      </c>
      <c r="BH726" s="29">
        <f t="shared" si="425"/>
        <v>0</v>
      </c>
      <c r="BI726" s="29">
        <f t="shared" si="425"/>
        <v>5847.3631940749492</v>
      </c>
      <c r="BJ726" s="29">
        <f t="shared" si="425"/>
        <v>0</v>
      </c>
    </row>
    <row r="727" spans="1:62">
      <c r="A727" s="25" t="s">
        <v>135</v>
      </c>
      <c r="B727" s="25" t="s">
        <v>91</v>
      </c>
      <c r="C727" s="25" t="s">
        <v>91</v>
      </c>
      <c r="D727" s="25" t="s">
        <v>144</v>
      </c>
      <c r="E727" s="25" t="s">
        <v>44</v>
      </c>
      <c r="F727" s="25" t="s">
        <v>45</v>
      </c>
      <c r="G727" s="25" t="s">
        <v>304</v>
      </c>
      <c r="H727" s="25" t="s">
        <v>54</v>
      </c>
      <c r="I727" s="25" t="s">
        <v>289</v>
      </c>
      <c r="J727" s="102">
        <v>0.47784834680000005</v>
      </c>
      <c r="K727" s="102">
        <v>0.15089759249999998</v>
      </c>
      <c r="L727" s="29"/>
      <c r="M727" s="29"/>
      <c r="N727" s="29">
        <v>24219.09</v>
      </c>
      <c r="O727" s="29"/>
      <c r="P727" s="29"/>
      <c r="Q727" s="29"/>
      <c r="R727" s="29"/>
      <c r="S727" s="29"/>
      <c r="T727" s="29"/>
      <c r="U727" s="29"/>
      <c r="V727" s="29"/>
      <c r="W727" s="29"/>
      <c r="X727" s="29">
        <f t="shared" si="426"/>
        <v>24219.09</v>
      </c>
      <c r="Y727" s="29">
        <f t="shared" si="454"/>
        <v>0</v>
      </c>
      <c r="Z727" s="29">
        <f t="shared" si="456"/>
        <v>0</v>
      </c>
      <c r="AA727" s="29">
        <f t="shared" si="456"/>
        <v>24219.09</v>
      </c>
      <c r="AB727" s="29">
        <f t="shared" si="456"/>
        <v>0</v>
      </c>
      <c r="AC727" s="31">
        <f t="shared" si="427"/>
        <v>0</v>
      </c>
      <c r="AD727" s="31">
        <f t="shared" si="428"/>
        <v>0</v>
      </c>
      <c r="AE727" s="31">
        <f t="shared" si="429"/>
        <v>11573.052117500412</v>
      </c>
      <c r="AF727" s="31">
        <f t="shared" si="430"/>
        <v>0</v>
      </c>
      <c r="AG727" s="31">
        <f t="shared" si="431"/>
        <v>0</v>
      </c>
      <c r="AH727" s="31">
        <f t="shared" si="432"/>
        <v>0</v>
      </c>
      <c r="AI727" s="31">
        <f t="shared" si="433"/>
        <v>0</v>
      </c>
      <c r="AJ727" s="31">
        <f t="shared" si="434"/>
        <v>0</v>
      </c>
      <c r="AK727" s="31">
        <f t="shared" si="435"/>
        <v>0</v>
      </c>
      <c r="AL727" s="31">
        <f t="shared" si="436"/>
        <v>0</v>
      </c>
      <c r="AM727" s="31">
        <f t="shared" si="437"/>
        <v>0</v>
      </c>
      <c r="AN727" s="31">
        <f t="shared" si="438"/>
        <v>0</v>
      </c>
      <c r="AO727" s="31">
        <f t="shared" si="439"/>
        <v>11573.052117500412</v>
      </c>
      <c r="AP727" s="29">
        <f t="shared" si="440"/>
        <v>0</v>
      </c>
      <c r="AQ727" s="29">
        <f t="shared" si="440"/>
        <v>0</v>
      </c>
      <c r="AR727" s="29">
        <f t="shared" si="440"/>
        <v>11573.052117500412</v>
      </c>
      <c r="AS727" s="29">
        <f t="shared" si="455"/>
        <v>0</v>
      </c>
      <c r="AT727" s="31">
        <f t="shared" si="441"/>
        <v>0</v>
      </c>
      <c r="AU727" s="31">
        <f t="shared" si="442"/>
        <v>0</v>
      </c>
      <c r="AV727" s="31">
        <f t="shared" si="443"/>
        <v>3654.6023735408248</v>
      </c>
      <c r="AW727" s="31">
        <f t="shared" si="444"/>
        <v>0</v>
      </c>
      <c r="AX727" s="31">
        <f t="shared" si="445"/>
        <v>0</v>
      </c>
      <c r="AY727" s="31">
        <f t="shared" si="446"/>
        <v>0</v>
      </c>
      <c r="AZ727" s="31">
        <f t="shared" si="447"/>
        <v>0</v>
      </c>
      <c r="BA727" s="31">
        <f t="shared" si="448"/>
        <v>0</v>
      </c>
      <c r="BB727" s="31">
        <f t="shared" si="449"/>
        <v>0</v>
      </c>
      <c r="BC727" s="31">
        <f t="shared" si="450"/>
        <v>0</v>
      </c>
      <c r="BD727" s="31">
        <f t="shared" si="451"/>
        <v>0</v>
      </c>
      <c r="BE727" s="31">
        <f t="shared" si="452"/>
        <v>0</v>
      </c>
      <c r="BF727" s="31">
        <f t="shared" si="453"/>
        <v>3654.6023735408248</v>
      </c>
      <c r="BG727" s="29">
        <f t="shared" si="425"/>
        <v>0</v>
      </c>
      <c r="BH727" s="29">
        <f t="shared" si="425"/>
        <v>0</v>
      </c>
      <c r="BI727" s="29">
        <f t="shared" si="425"/>
        <v>3654.6023735408248</v>
      </c>
      <c r="BJ727" s="29">
        <f t="shared" si="425"/>
        <v>0</v>
      </c>
    </row>
    <row r="728" spans="1:62">
      <c r="A728" s="25" t="s">
        <v>135</v>
      </c>
      <c r="B728" s="25" t="s">
        <v>91</v>
      </c>
      <c r="C728" s="25" t="s">
        <v>91</v>
      </c>
      <c r="D728" s="25" t="s">
        <v>145</v>
      </c>
      <c r="E728" s="25" t="s">
        <v>42</v>
      </c>
      <c r="F728" s="25" t="s">
        <v>46</v>
      </c>
      <c r="G728" s="25" t="s">
        <v>55</v>
      </c>
      <c r="H728" s="25" t="s">
        <v>55</v>
      </c>
      <c r="I728" s="25" t="s">
        <v>289</v>
      </c>
      <c r="J728" s="102">
        <v>0.65539999999999998</v>
      </c>
      <c r="K728" s="102">
        <v>0</v>
      </c>
      <c r="L728" s="29"/>
      <c r="M728" s="29">
        <v>273182.65999999997</v>
      </c>
      <c r="N728" s="29"/>
      <c r="O728" s="29"/>
      <c r="P728" s="29">
        <v>117.08</v>
      </c>
      <c r="Q728" s="29"/>
      <c r="R728" s="29"/>
      <c r="S728" s="29"/>
      <c r="T728" s="29"/>
      <c r="U728" s="29"/>
      <c r="V728" s="29"/>
      <c r="W728" s="29"/>
      <c r="X728" s="29">
        <f t="shared" si="426"/>
        <v>273299.74</v>
      </c>
      <c r="Y728" s="29">
        <f t="shared" si="454"/>
        <v>0</v>
      </c>
      <c r="Z728" s="29">
        <f t="shared" si="456"/>
        <v>0</v>
      </c>
      <c r="AA728" s="29">
        <f t="shared" si="456"/>
        <v>273299.74</v>
      </c>
      <c r="AB728" s="29">
        <f t="shared" si="456"/>
        <v>0</v>
      </c>
      <c r="AC728" s="31">
        <f t="shared" si="427"/>
        <v>0</v>
      </c>
      <c r="AD728" s="31">
        <f t="shared" si="428"/>
        <v>179043.91536399999</v>
      </c>
      <c r="AE728" s="31">
        <f t="shared" si="429"/>
        <v>0</v>
      </c>
      <c r="AF728" s="31">
        <f t="shared" si="430"/>
        <v>0</v>
      </c>
      <c r="AG728" s="31">
        <f t="shared" si="431"/>
        <v>76.734231999999992</v>
      </c>
      <c r="AH728" s="31">
        <f t="shared" si="432"/>
        <v>0</v>
      </c>
      <c r="AI728" s="31">
        <f t="shared" si="433"/>
        <v>0</v>
      </c>
      <c r="AJ728" s="31">
        <f t="shared" si="434"/>
        <v>0</v>
      </c>
      <c r="AK728" s="31">
        <f t="shared" si="435"/>
        <v>0</v>
      </c>
      <c r="AL728" s="31">
        <f t="shared" si="436"/>
        <v>0</v>
      </c>
      <c r="AM728" s="31">
        <f t="shared" si="437"/>
        <v>0</v>
      </c>
      <c r="AN728" s="31">
        <f t="shared" si="438"/>
        <v>0</v>
      </c>
      <c r="AO728" s="31">
        <f t="shared" si="439"/>
        <v>179120.64959599997</v>
      </c>
      <c r="AP728" s="29">
        <f t="shared" si="440"/>
        <v>0</v>
      </c>
      <c r="AQ728" s="29">
        <f t="shared" si="440"/>
        <v>0</v>
      </c>
      <c r="AR728" s="29">
        <f t="shared" si="440"/>
        <v>179120.64959599997</v>
      </c>
      <c r="AS728" s="29">
        <f t="shared" si="455"/>
        <v>0</v>
      </c>
      <c r="AT728" s="31">
        <f t="shared" si="441"/>
        <v>0</v>
      </c>
      <c r="AU728" s="31">
        <f t="shared" si="442"/>
        <v>0</v>
      </c>
      <c r="AV728" s="31">
        <f t="shared" si="443"/>
        <v>0</v>
      </c>
      <c r="AW728" s="31">
        <f t="shared" si="444"/>
        <v>0</v>
      </c>
      <c r="AX728" s="31">
        <f t="shared" si="445"/>
        <v>0</v>
      </c>
      <c r="AY728" s="31">
        <f t="shared" si="446"/>
        <v>0</v>
      </c>
      <c r="AZ728" s="31">
        <f t="shared" si="447"/>
        <v>0</v>
      </c>
      <c r="BA728" s="31">
        <f t="shared" si="448"/>
        <v>0</v>
      </c>
      <c r="BB728" s="31">
        <f t="shared" si="449"/>
        <v>0</v>
      </c>
      <c r="BC728" s="31">
        <f t="shared" si="450"/>
        <v>0</v>
      </c>
      <c r="BD728" s="31">
        <f t="shared" si="451"/>
        <v>0</v>
      </c>
      <c r="BE728" s="31">
        <f t="shared" si="452"/>
        <v>0</v>
      </c>
      <c r="BF728" s="31">
        <f t="shared" si="453"/>
        <v>0</v>
      </c>
      <c r="BG728" s="29">
        <f t="shared" ref="BG728:BJ747" si="457">SUMIF($I728,BG$5,$BF728)</f>
        <v>0</v>
      </c>
      <c r="BH728" s="29">
        <f t="shared" si="457"/>
        <v>0</v>
      </c>
      <c r="BI728" s="29">
        <f t="shared" si="457"/>
        <v>0</v>
      </c>
      <c r="BJ728" s="29">
        <f t="shared" si="457"/>
        <v>0</v>
      </c>
    </row>
    <row r="729" spans="1:62">
      <c r="A729" s="25" t="s">
        <v>135</v>
      </c>
      <c r="B729" s="25" t="s">
        <v>91</v>
      </c>
      <c r="C729" s="25" t="s">
        <v>91</v>
      </c>
      <c r="D729" s="25" t="s">
        <v>146</v>
      </c>
      <c r="E729" s="25" t="s">
        <v>42</v>
      </c>
      <c r="F729" s="25" t="s">
        <v>46</v>
      </c>
      <c r="G729" s="25" t="s">
        <v>300</v>
      </c>
      <c r="H729" s="25" t="s">
        <v>54</v>
      </c>
      <c r="I729" s="25" t="s">
        <v>289</v>
      </c>
      <c r="J729" s="102">
        <v>0.68266000000000004</v>
      </c>
      <c r="K729" s="102">
        <v>0</v>
      </c>
      <c r="L729" s="29">
        <v>8417.1499999999924</v>
      </c>
      <c r="M729" s="29">
        <v>8086.44</v>
      </c>
      <c r="N729" s="29">
        <v>319.02999999999997</v>
      </c>
      <c r="O729" s="29">
        <v>1561.3100000000002</v>
      </c>
      <c r="P729" s="29"/>
      <c r="Q729" s="29"/>
      <c r="R729" s="29">
        <v>843.66</v>
      </c>
      <c r="S729" s="29">
        <v>41.5</v>
      </c>
      <c r="T729" s="29">
        <v>352.49</v>
      </c>
      <c r="U729" s="29">
        <v>1827.74</v>
      </c>
      <c r="V729" s="29">
        <v>-2306.7600000000002</v>
      </c>
      <c r="W729" s="29">
        <v>3106</v>
      </c>
      <c r="X729" s="29">
        <f t="shared" si="426"/>
        <v>22248.559999999998</v>
      </c>
      <c r="Y729" s="29">
        <f t="shared" si="454"/>
        <v>0</v>
      </c>
      <c r="Z729" s="29">
        <f t="shared" si="456"/>
        <v>0</v>
      </c>
      <c r="AA729" s="29">
        <f t="shared" si="456"/>
        <v>22248.559999999998</v>
      </c>
      <c r="AB729" s="29">
        <f t="shared" si="456"/>
        <v>0</v>
      </c>
      <c r="AC729" s="31">
        <f t="shared" si="427"/>
        <v>5746.0516189999953</v>
      </c>
      <c r="AD729" s="31">
        <f t="shared" si="428"/>
        <v>5520.2891304000004</v>
      </c>
      <c r="AE729" s="31">
        <f t="shared" si="429"/>
        <v>217.78901980000001</v>
      </c>
      <c r="AF729" s="31">
        <f t="shared" si="430"/>
        <v>1065.8438846000001</v>
      </c>
      <c r="AG729" s="31">
        <f t="shared" si="431"/>
        <v>0</v>
      </c>
      <c r="AH729" s="31">
        <f t="shared" si="432"/>
        <v>0</v>
      </c>
      <c r="AI729" s="31">
        <f t="shared" si="433"/>
        <v>575.93293560000006</v>
      </c>
      <c r="AJ729" s="31">
        <f t="shared" si="434"/>
        <v>28.330390000000001</v>
      </c>
      <c r="AK729" s="31">
        <f t="shared" si="435"/>
        <v>240.63082340000003</v>
      </c>
      <c r="AL729" s="31">
        <f t="shared" si="436"/>
        <v>1247.7249884</v>
      </c>
      <c r="AM729" s="31">
        <f t="shared" si="437"/>
        <v>-1574.7327816000002</v>
      </c>
      <c r="AN729" s="31">
        <f t="shared" si="438"/>
        <v>2120.3419600000002</v>
      </c>
      <c r="AO729" s="31">
        <f t="shared" si="439"/>
        <v>15188.201969599995</v>
      </c>
      <c r="AP729" s="29">
        <f t="shared" ref="AP729:AR748" si="458">SUMIF($I729,AP$5,$AO729)</f>
        <v>0</v>
      </c>
      <c r="AQ729" s="29">
        <f t="shared" si="458"/>
        <v>0</v>
      </c>
      <c r="AR729" s="29">
        <f t="shared" si="458"/>
        <v>15188.201969599995</v>
      </c>
      <c r="AS729" s="29">
        <f t="shared" si="455"/>
        <v>0</v>
      </c>
      <c r="AT729" s="31">
        <f t="shared" si="441"/>
        <v>0</v>
      </c>
      <c r="AU729" s="31">
        <f t="shared" si="442"/>
        <v>0</v>
      </c>
      <c r="AV729" s="31">
        <f t="shared" si="443"/>
        <v>0</v>
      </c>
      <c r="AW729" s="31">
        <f t="shared" si="444"/>
        <v>0</v>
      </c>
      <c r="AX729" s="31">
        <f t="shared" si="445"/>
        <v>0</v>
      </c>
      <c r="AY729" s="31">
        <f t="shared" si="446"/>
        <v>0</v>
      </c>
      <c r="AZ729" s="31">
        <f t="shared" si="447"/>
        <v>0</v>
      </c>
      <c r="BA729" s="31">
        <f t="shared" si="448"/>
        <v>0</v>
      </c>
      <c r="BB729" s="31">
        <f t="shared" si="449"/>
        <v>0</v>
      </c>
      <c r="BC729" s="31">
        <f t="shared" si="450"/>
        <v>0</v>
      </c>
      <c r="BD729" s="31">
        <f t="shared" si="451"/>
        <v>0</v>
      </c>
      <c r="BE729" s="31">
        <f t="shared" si="452"/>
        <v>0</v>
      </c>
      <c r="BF729" s="31">
        <f t="shared" si="453"/>
        <v>0</v>
      </c>
      <c r="BG729" s="29">
        <f t="shared" si="457"/>
        <v>0</v>
      </c>
      <c r="BH729" s="29">
        <f t="shared" si="457"/>
        <v>0</v>
      </c>
      <c r="BI729" s="29">
        <f t="shared" si="457"/>
        <v>0</v>
      </c>
      <c r="BJ729" s="29">
        <f t="shared" si="457"/>
        <v>0</v>
      </c>
    </row>
    <row r="730" spans="1:62">
      <c r="A730" s="25" t="s">
        <v>135</v>
      </c>
      <c r="B730" s="25" t="s">
        <v>91</v>
      </c>
      <c r="C730" s="25" t="s">
        <v>91</v>
      </c>
      <c r="D730" s="25" t="s">
        <v>146</v>
      </c>
      <c r="E730" s="25" t="s">
        <v>42</v>
      </c>
      <c r="F730" s="25" t="s">
        <v>46</v>
      </c>
      <c r="G730" s="25" t="s">
        <v>90</v>
      </c>
      <c r="H730" s="25" t="s">
        <v>54</v>
      </c>
      <c r="I730" s="25" t="s">
        <v>289</v>
      </c>
      <c r="J730" s="102">
        <v>0.68266000000000004</v>
      </c>
      <c r="K730" s="102">
        <v>0</v>
      </c>
      <c r="L730" s="29">
        <v>52623.29</v>
      </c>
      <c r="M730" s="29">
        <v>4043.23</v>
      </c>
      <c r="N730" s="29">
        <v>159.5</v>
      </c>
      <c r="O730" s="29">
        <v>780.24</v>
      </c>
      <c r="P730" s="29"/>
      <c r="Q730" s="29"/>
      <c r="R730" s="29">
        <v>421.84</v>
      </c>
      <c r="S730" s="29">
        <v>20.75</v>
      </c>
      <c r="T730" s="29">
        <v>176.24</v>
      </c>
      <c r="U730" s="29">
        <v>913.86</v>
      </c>
      <c r="V730" s="29">
        <v>-1153.3800000000001</v>
      </c>
      <c r="W730" s="29">
        <v>1553</v>
      </c>
      <c r="X730" s="29">
        <f t="shared" si="426"/>
        <v>59538.57</v>
      </c>
      <c r="Y730" s="29">
        <f t="shared" si="454"/>
        <v>0</v>
      </c>
      <c r="Z730" s="29">
        <f t="shared" si="456"/>
        <v>0</v>
      </c>
      <c r="AA730" s="29">
        <f t="shared" si="456"/>
        <v>59538.57</v>
      </c>
      <c r="AB730" s="29">
        <f t="shared" si="456"/>
        <v>0</v>
      </c>
      <c r="AC730" s="31">
        <f t="shared" si="427"/>
        <v>35923.815151400006</v>
      </c>
      <c r="AD730" s="31">
        <f t="shared" si="428"/>
        <v>2760.1513918000001</v>
      </c>
      <c r="AE730" s="31">
        <f t="shared" si="429"/>
        <v>108.88427</v>
      </c>
      <c r="AF730" s="31">
        <f t="shared" si="430"/>
        <v>532.63863839999999</v>
      </c>
      <c r="AG730" s="31">
        <f t="shared" si="431"/>
        <v>0</v>
      </c>
      <c r="AH730" s="31">
        <f t="shared" si="432"/>
        <v>0</v>
      </c>
      <c r="AI730" s="31">
        <f t="shared" si="433"/>
        <v>287.97329439999999</v>
      </c>
      <c r="AJ730" s="31">
        <f t="shared" si="434"/>
        <v>14.165195000000001</v>
      </c>
      <c r="AK730" s="31">
        <f t="shared" si="435"/>
        <v>120.31199840000001</v>
      </c>
      <c r="AL730" s="31">
        <f t="shared" si="436"/>
        <v>623.85566760000006</v>
      </c>
      <c r="AM730" s="31">
        <f t="shared" si="437"/>
        <v>-787.36639080000009</v>
      </c>
      <c r="AN730" s="31">
        <f t="shared" si="438"/>
        <v>1060.1709800000001</v>
      </c>
      <c r="AO730" s="31">
        <f t="shared" si="439"/>
        <v>40644.600196200008</v>
      </c>
      <c r="AP730" s="29">
        <f t="shared" si="458"/>
        <v>0</v>
      </c>
      <c r="AQ730" s="29">
        <f t="shared" si="458"/>
        <v>0</v>
      </c>
      <c r="AR730" s="29">
        <f t="shared" si="458"/>
        <v>40644.600196200008</v>
      </c>
      <c r="AS730" s="29">
        <f t="shared" si="455"/>
        <v>0</v>
      </c>
      <c r="AT730" s="31">
        <f t="shared" si="441"/>
        <v>0</v>
      </c>
      <c r="AU730" s="31">
        <f t="shared" si="442"/>
        <v>0</v>
      </c>
      <c r="AV730" s="31">
        <f t="shared" si="443"/>
        <v>0</v>
      </c>
      <c r="AW730" s="31">
        <f t="shared" si="444"/>
        <v>0</v>
      </c>
      <c r="AX730" s="31">
        <f t="shared" si="445"/>
        <v>0</v>
      </c>
      <c r="AY730" s="31">
        <f t="shared" si="446"/>
        <v>0</v>
      </c>
      <c r="AZ730" s="31">
        <f t="shared" si="447"/>
        <v>0</v>
      </c>
      <c r="BA730" s="31">
        <f t="shared" si="448"/>
        <v>0</v>
      </c>
      <c r="BB730" s="31">
        <f t="shared" si="449"/>
        <v>0</v>
      </c>
      <c r="BC730" s="31">
        <f t="shared" si="450"/>
        <v>0</v>
      </c>
      <c r="BD730" s="31">
        <f t="shared" si="451"/>
        <v>0</v>
      </c>
      <c r="BE730" s="31">
        <f t="shared" si="452"/>
        <v>0</v>
      </c>
      <c r="BF730" s="31">
        <f t="shared" si="453"/>
        <v>0</v>
      </c>
      <c r="BG730" s="29">
        <f t="shared" si="457"/>
        <v>0</v>
      </c>
      <c r="BH730" s="29">
        <f t="shared" si="457"/>
        <v>0</v>
      </c>
      <c r="BI730" s="29">
        <f t="shared" si="457"/>
        <v>0</v>
      </c>
      <c r="BJ730" s="29">
        <f t="shared" si="457"/>
        <v>0</v>
      </c>
    </row>
    <row r="731" spans="1:62">
      <c r="A731" s="25" t="s">
        <v>135</v>
      </c>
      <c r="B731" s="25" t="s">
        <v>91</v>
      </c>
      <c r="C731" s="25" t="s">
        <v>91</v>
      </c>
      <c r="D731" s="25" t="s">
        <v>146</v>
      </c>
      <c r="E731" s="25" t="s">
        <v>42</v>
      </c>
      <c r="F731" s="25" t="s">
        <v>49</v>
      </c>
      <c r="G731" s="25" t="s">
        <v>55</v>
      </c>
      <c r="H731" s="25" t="s">
        <v>55</v>
      </c>
      <c r="I731" s="25" t="s">
        <v>289</v>
      </c>
      <c r="J731" s="102">
        <v>0</v>
      </c>
      <c r="K731" s="102">
        <v>0</v>
      </c>
      <c r="L731" s="29">
        <v>290.75999999999243</v>
      </c>
      <c r="M731" s="29">
        <v>168.42000000000002</v>
      </c>
      <c r="N731" s="29">
        <v>522.66</v>
      </c>
      <c r="O731" s="29">
        <v>1587.6</v>
      </c>
      <c r="P731" s="29">
        <v>1280.23</v>
      </c>
      <c r="Q731" s="29"/>
      <c r="R731" s="29">
        <v>280.05</v>
      </c>
      <c r="S731" s="29">
        <v>3823.4700000000003</v>
      </c>
      <c r="T731" s="29">
        <v>3162.43</v>
      </c>
      <c r="U731" s="29">
        <v>3583.89</v>
      </c>
      <c r="V731" s="29">
        <v>698.45</v>
      </c>
      <c r="W731" s="29">
        <v>41.870000000000005</v>
      </c>
      <c r="X731" s="29">
        <f t="shared" si="426"/>
        <v>15439.829999999993</v>
      </c>
      <c r="Y731" s="29">
        <f t="shared" si="454"/>
        <v>0</v>
      </c>
      <c r="Z731" s="29">
        <f t="shared" si="456"/>
        <v>0</v>
      </c>
      <c r="AA731" s="29">
        <f t="shared" si="456"/>
        <v>15439.829999999993</v>
      </c>
      <c r="AB731" s="29">
        <f t="shared" si="456"/>
        <v>0</v>
      </c>
      <c r="AC731" s="31">
        <f t="shared" si="427"/>
        <v>0</v>
      </c>
      <c r="AD731" s="31">
        <f t="shared" si="428"/>
        <v>0</v>
      </c>
      <c r="AE731" s="31">
        <f t="shared" si="429"/>
        <v>0</v>
      </c>
      <c r="AF731" s="31">
        <f t="shared" si="430"/>
        <v>0</v>
      </c>
      <c r="AG731" s="31">
        <f t="shared" si="431"/>
        <v>0</v>
      </c>
      <c r="AH731" s="31">
        <f t="shared" si="432"/>
        <v>0</v>
      </c>
      <c r="AI731" s="31">
        <f t="shared" si="433"/>
        <v>0</v>
      </c>
      <c r="AJ731" s="31">
        <f t="shared" si="434"/>
        <v>0</v>
      </c>
      <c r="AK731" s="31">
        <f t="shared" si="435"/>
        <v>0</v>
      </c>
      <c r="AL731" s="31">
        <f t="shared" si="436"/>
        <v>0</v>
      </c>
      <c r="AM731" s="31">
        <f t="shared" si="437"/>
        <v>0</v>
      </c>
      <c r="AN731" s="31">
        <f t="shared" si="438"/>
        <v>0</v>
      </c>
      <c r="AO731" s="31">
        <f t="shared" si="439"/>
        <v>0</v>
      </c>
      <c r="AP731" s="29">
        <f t="shared" si="458"/>
        <v>0</v>
      </c>
      <c r="AQ731" s="29">
        <f t="shared" si="458"/>
        <v>0</v>
      </c>
      <c r="AR731" s="29">
        <f t="shared" si="458"/>
        <v>0</v>
      </c>
      <c r="AS731" s="29">
        <f t="shared" si="455"/>
        <v>0</v>
      </c>
      <c r="AT731" s="31">
        <f t="shared" si="441"/>
        <v>0</v>
      </c>
      <c r="AU731" s="31">
        <f t="shared" si="442"/>
        <v>0</v>
      </c>
      <c r="AV731" s="31">
        <f t="shared" si="443"/>
        <v>0</v>
      </c>
      <c r="AW731" s="31">
        <f t="shared" si="444"/>
        <v>0</v>
      </c>
      <c r="AX731" s="31">
        <f t="shared" si="445"/>
        <v>0</v>
      </c>
      <c r="AY731" s="31">
        <f t="shared" si="446"/>
        <v>0</v>
      </c>
      <c r="AZ731" s="31">
        <f t="shared" si="447"/>
        <v>0</v>
      </c>
      <c r="BA731" s="31">
        <f t="shared" si="448"/>
        <v>0</v>
      </c>
      <c r="BB731" s="31">
        <f t="shared" si="449"/>
        <v>0</v>
      </c>
      <c r="BC731" s="31">
        <f t="shared" si="450"/>
        <v>0</v>
      </c>
      <c r="BD731" s="31">
        <f t="shared" si="451"/>
        <v>0</v>
      </c>
      <c r="BE731" s="31">
        <f t="shared" si="452"/>
        <v>0</v>
      </c>
      <c r="BF731" s="31">
        <f t="shared" si="453"/>
        <v>0</v>
      </c>
      <c r="BG731" s="29">
        <f t="shared" si="457"/>
        <v>0</v>
      </c>
      <c r="BH731" s="29">
        <f t="shared" si="457"/>
        <v>0</v>
      </c>
      <c r="BI731" s="29">
        <f t="shared" si="457"/>
        <v>0</v>
      </c>
      <c r="BJ731" s="29">
        <f t="shared" si="457"/>
        <v>0</v>
      </c>
    </row>
    <row r="732" spans="1:62">
      <c r="A732" s="25" t="s">
        <v>135</v>
      </c>
      <c r="B732" s="25" t="s">
        <v>91</v>
      </c>
      <c r="C732" s="25" t="s">
        <v>91</v>
      </c>
      <c r="D732" s="25" t="s">
        <v>146</v>
      </c>
      <c r="E732" s="25" t="s">
        <v>42</v>
      </c>
      <c r="F732" s="25" t="s">
        <v>43</v>
      </c>
      <c r="G732" s="25" t="s">
        <v>55</v>
      </c>
      <c r="H732" s="25" t="s">
        <v>55</v>
      </c>
      <c r="I732" s="25" t="s">
        <v>289</v>
      </c>
      <c r="J732" s="102">
        <v>1</v>
      </c>
      <c r="K732" s="102">
        <v>0</v>
      </c>
      <c r="L732" s="29">
        <v>525.98999999999796</v>
      </c>
      <c r="M732" s="29">
        <v>304.68</v>
      </c>
      <c r="N732" s="29">
        <v>945.48</v>
      </c>
      <c r="O732" s="29">
        <v>2871.95</v>
      </c>
      <c r="P732" s="29">
        <v>2315.9300000000003</v>
      </c>
      <c r="Q732" s="29"/>
      <c r="R732" s="29">
        <v>506.61</v>
      </c>
      <c r="S732" s="29">
        <v>6916.6100000000006</v>
      </c>
      <c r="T732" s="29">
        <v>5720.79</v>
      </c>
      <c r="U732" s="29">
        <v>6483.2099999999991</v>
      </c>
      <c r="V732" s="29">
        <v>1263.48</v>
      </c>
      <c r="W732" s="29">
        <v>75.75</v>
      </c>
      <c r="X732" s="29">
        <f t="shared" si="426"/>
        <v>27930.479999999996</v>
      </c>
      <c r="Y732" s="29">
        <f t="shared" si="454"/>
        <v>0</v>
      </c>
      <c r="Z732" s="29">
        <f t="shared" si="456"/>
        <v>0</v>
      </c>
      <c r="AA732" s="29">
        <f t="shared" si="456"/>
        <v>27930.479999999996</v>
      </c>
      <c r="AB732" s="29">
        <f t="shared" si="456"/>
        <v>0</v>
      </c>
      <c r="AC732" s="31">
        <f t="shared" si="427"/>
        <v>525.98999999999796</v>
      </c>
      <c r="AD732" s="31">
        <f t="shared" si="428"/>
        <v>304.68</v>
      </c>
      <c r="AE732" s="31">
        <f t="shared" si="429"/>
        <v>945.48</v>
      </c>
      <c r="AF732" s="31">
        <f t="shared" si="430"/>
        <v>2871.95</v>
      </c>
      <c r="AG732" s="31">
        <f t="shared" si="431"/>
        <v>2315.9300000000003</v>
      </c>
      <c r="AH732" s="31">
        <f t="shared" si="432"/>
        <v>0</v>
      </c>
      <c r="AI732" s="31">
        <f t="shared" si="433"/>
        <v>506.61</v>
      </c>
      <c r="AJ732" s="31">
        <f t="shared" si="434"/>
        <v>6916.6100000000006</v>
      </c>
      <c r="AK732" s="31">
        <f t="shared" si="435"/>
        <v>5720.79</v>
      </c>
      <c r="AL732" s="31">
        <f t="shared" si="436"/>
        <v>6483.2099999999991</v>
      </c>
      <c r="AM732" s="31">
        <f t="shared" si="437"/>
        <v>1263.48</v>
      </c>
      <c r="AN732" s="31">
        <f t="shared" si="438"/>
        <v>75.75</v>
      </c>
      <c r="AO732" s="31">
        <f t="shared" si="439"/>
        <v>27930.479999999996</v>
      </c>
      <c r="AP732" s="29">
        <f t="shared" si="458"/>
        <v>0</v>
      </c>
      <c r="AQ732" s="29">
        <f t="shared" si="458"/>
        <v>0</v>
      </c>
      <c r="AR732" s="29">
        <f t="shared" si="458"/>
        <v>27930.479999999996</v>
      </c>
      <c r="AS732" s="29">
        <f t="shared" si="455"/>
        <v>0</v>
      </c>
      <c r="AT732" s="31">
        <f t="shared" si="441"/>
        <v>0</v>
      </c>
      <c r="AU732" s="31">
        <f t="shared" si="442"/>
        <v>0</v>
      </c>
      <c r="AV732" s="31">
        <f t="shared" si="443"/>
        <v>0</v>
      </c>
      <c r="AW732" s="31">
        <f t="shared" si="444"/>
        <v>0</v>
      </c>
      <c r="AX732" s="31">
        <f t="shared" si="445"/>
        <v>0</v>
      </c>
      <c r="AY732" s="31">
        <f t="shared" si="446"/>
        <v>0</v>
      </c>
      <c r="AZ732" s="31">
        <f t="shared" si="447"/>
        <v>0</v>
      </c>
      <c r="BA732" s="31">
        <f t="shared" si="448"/>
        <v>0</v>
      </c>
      <c r="BB732" s="31">
        <f t="shared" si="449"/>
        <v>0</v>
      </c>
      <c r="BC732" s="31">
        <f t="shared" si="450"/>
        <v>0</v>
      </c>
      <c r="BD732" s="31">
        <f t="shared" si="451"/>
        <v>0</v>
      </c>
      <c r="BE732" s="31">
        <f t="shared" si="452"/>
        <v>0</v>
      </c>
      <c r="BF732" s="31">
        <f t="shared" si="453"/>
        <v>0</v>
      </c>
      <c r="BG732" s="29">
        <f t="shared" si="457"/>
        <v>0</v>
      </c>
      <c r="BH732" s="29">
        <f t="shared" si="457"/>
        <v>0</v>
      </c>
      <c r="BI732" s="29">
        <f t="shared" si="457"/>
        <v>0</v>
      </c>
      <c r="BJ732" s="29">
        <f t="shared" si="457"/>
        <v>0</v>
      </c>
    </row>
    <row r="733" spans="1:62">
      <c r="A733" s="25" t="s">
        <v>135</v>
      </c>
      <c r="B733" s="25" t="s">
        <v>91</v>
      </c>
      <c r="C733" s="25" t="s">
        <v>91</v>
      </c>
      <c r="D733" s="25" t="s">
        <v>147</v>
      </c>
      <c r="E733" s="25" t="s">
        <v>42</v>
      </c>
      <c r="F733" s="25" t="s">
        <v>46</v>
      </c>
      <c r="G733" s="25" t="s">
        <v>55</v>
      </c>
      <c r="H733" s="25" t="s">
        <v>55</v>
      </c>
      <c r="I733" s="25" t="s">
        <v>289</v>
      </c>
      <c r="J733" s="102">
        <v>0.65539999999999998</v>
      </c>
      <c r="K733" s="102">
        <v>0</v>
      </c>
      <c r="L733" s="29"/>
      <c r="M733" s="29"/>
      <c r="N733" s="29"/>
      <c r="O733" s="29"/>
      <c r="P733" s="29"/>
      <c r="Q733" s="29">
        <v>187901.15</v>
      </c>
      <c r="R733" s="29">
        <v>117332.14</v>
      </c>
      <c r="S733" s="29">
        <v>13188.94</v>
      </c>
      <c r="T733" s="29"/>
      <c r="U733" s="29"/>
      <c r="V733" s="29"/>
      <c r="W733" s="29"/>
      <c r="X733" s="29">
        <f t="shared" si="426"/>
        <v>318422.23</v>
      </c>
      <c r="Y733" s="29">
        <f t="shared" si="454"/>
        <v>0</v>
      </c>
      <c r="Z733" s="29">
        <f t="shared" si="456"/>
        <v>0</v>
      </c>
      <c r="AA733" s="29">
        <f t="shared" si="456"/>
        <v>318422.23</v>
      </c>
      <c r="AB733" s="29">
        <f t="shared" si="456"/>
        <v>0</v>
      </c>
      <c r="AC733" s="31">
        <f t="shared" si="427"/>
        <v>0</v>
      </c>
      <c r="AD733" s="31">
        <f t="shared" si="428"/>
        <v>0</v>
      </c>
      <c r="AE733" s="31">
        <f t="shared" si="429"/>
        <v>0</v>
      </c>
      <c r="AF733" s="31">
        <f t="shared" si="430"/>
        <v>0</v>
      </c>
      <c r="AG733" s="31">
        <f t="shared" si="431"/>
        <v>0</v>
      </c>
      <c r="AH733" s="31">
        <f t="shared" si="432"/>
        <v>123150.41370999999</v>
      </c>
      <c r="AI733" s="31">
        <f t="shared" si="433"/>
        <v>76899.484555999996</v>
      </c>
      <c r="AJ733" s="31">
        <f t="shared" si="434"/>
        <v>8644.0312759999997</v>
      </c>
      <c r="AK733" s="31">
        <f t="shared" si="435"/>
        <v>0</v>
      </c>
      <c r="AL733" s="31">
        <f t="shared" si="436"/>
        <v>0</v>
      </c>
      <c r="AM733" s="31">
        <f t="shared" si="437"/>
        <v>0</v>
      </c>
      <c r="AN733" s="31">
        <f t="shared" si="438"/>
        <v>0</v>
      </c>
      <c r="AO733" s="31">
        <f t="shared" si="439"/>
        <v>208693.92954199997</v>
      </c>
      <c r="AP733" s="29">
        <f t="shared" si="458"/>
        <v>0</v>
      </c>
      <c r="AQ733" s="29">
        <f t="shared" si="458"/>
        <v>0</v>
      </c>
      <c r="AR733" s="29">
        <f t="shared" si="458"/>
        <v>208693.92954199997</v>
      </c>
      <c r="AS733" s="29">
        <f t="shared" si="455"/>
        <v>0</v>
      </c>
      <c r="AT733" s="31">
        <f t="shared" si="441"/>
        <v>0</v>
      </c>
      <c r="AU733" s="31">
        <f t="shared" si="442"/>
        <v>0</v>
      </c>
      <c r="AV733" s="31">
        <f t="shared" si="443"/>
        <v>0</v>
      </c>
      <c r="AW733" s="31">
        <f t="shared" si="444"/>
        <v>0</v>
      </c>
      <c r="AX733" s="31">
        <f t="shared" si="445"/>
        <v>0</v>
      </c>
      <c r="AY733" s="31">
        <f t="shared" si="446"/>
        <v>0</v>
      </c>
      <c r="AZ733" s="31">
        <f t="shared" si="447"/>
        <v>0</v>
      </c>
      <c r="BA733" s="31">
        <f t="shared" si="448"/>
        <v>0</v>
      </c>
      <c r="BB733" s="31">
        <f t="shared" si="449"/>
        <v>0</v>
      </c>
      <c r="BC733" s="31">
        <f t="shared" si="450"/>
        <v>0</v>
      </c>
      <c r="BD733" s="31">
        <f t="shared" si="451"/>
        <v>0</v>
      </c>
      <c r="BE733" s="31">
        <f t="shared" si="452"/>
        <v>0</v>
      </c>
      <c r="BF733" s="31">
        <f t="shared" si="453"/>
        <v>0</v>
      </c>
      <c r="BG733" s="29">
        <f t="shared" si="457"/>
        <v>0</v>
      </c>
      <c r="BH733" s="29">
        <f t="shared" si="457"/>
        <v>0</v>
      </c>
      <c r="BI733" s="29">
        <f t="shared" si="457"/>
        <v>0</v>
      </c>
      <c r="BJ733" s="29">
        <f t="shared" si="457"/>
        <v>0</v>
      </c>
    </row>
    <row r="734" spans="1:62">
      <c r="A734" s="25" t="s">
        <v>135</v>
      </c>
      <c r="B734" s="25" t="s">
        <v>91</v>
      </c>
      <c r="C734" s="25" t="s">
        <v>91</v>
      </c>
      <c r="D734" s="25" t="s">
        <v>147</v>
      </c>
      <c r="E734" s="25" t="s">
        <v>42</v>
      </c>
      <c r="F734" s="25" t="s">
        <v>49</v>
      </c>
      <c r="G734" s="25" t="s">
        <v>61</v>
      </c>
      <c r="H734" s="25" t="s">
        <v>61</v>
      </c>
      <c r="I734" s="25" t="s">
        <v>289</v>
      </c>
      <c r="J734" s="102">
        <v>0</v>
      </c>
      <c r="K734" s="102">
        <v>0</v>
      </c>
      <c r="L734" s="29">
        <v>12587.34</v>
      </c>
      <c r="M734" s="29">
        <v>11459.8</v>
      </c>
      <c r="N734" s="29">
        <v>129924.63000000003</v>
      </c>
      <c r="O734" s="29">
        <v>586822.73</v>
      </c>
      <c r="P734" s="29">
        <v>19529.89</v>
      </c>
      <c r="Q734" s="29">
        <v>182112.52000000005</v>
      </c>
      <c r="R734" s="29">
        <v>139153.64999999997</v>
      </c>
      <c r="S734" s="29">
        <v>65469.459999999977</v>
      </c>
      <c r="T734" s="29">
        <v>88469.380000000019</v>
      </c>
      <c r="U734" s="29">
        <v>67155.369999999981</v>
      </c>
      <c r="V734" s="29">
        <v>213156.9500000001</v>
      </c>
      <c r="W734" s="29">
        <v>179369.99</v>
      </c>
      <c r="X734" s="29">
        <f t="shared" si="426"/>
        <v>1695211.7100000002</v>
      </c>
      <c r="Y734" s="29">
        <f t="shared" si="454"/>
        <v>0</v>
      </c>
      <c r="Z734" s="29">
        <f t="shared" si="456"/>
        <v>0</v>
      </c>
      <c r="AA734" s="29">
        <f t="shared" si="456"/>
        <v>1695211.7100000002</v>
      </c>
      <c r="AB734" s="29">
        <f t="shared" si="456"/>
        <v>0</v>
      </c>
      <c r="AC734" s="31">
        <f t="shared" si="427"/>
        <v>0</v>
      </c>
      <c r="AD734" s="31">
        <f t="shared" si="428"/>
        <v>0</v>
      </c>
      <c r="AE734" s="31">
        <f t="shared" si="429"/>
        <v>0</v>
      </c>
      <c r="AF734" s="31">
        <f t="shared" si="430"/>
        <v>0</v>
      </c>
      <c r="AG734" s="31">
        <f t="shared" si="431"/>
        <v>0</v>
      </c>
      <c r="AH734" s="31">
        <f t="shared" si="432"/>
        <v>0</v>
      </c>
      <c r="AI734" s="31">
        <f t="shared" si="433"/>
        <v>0</v>
      </c>
      <c r="AJ734" s="31">
        <f t="shared" si="434"/>
        <v>0</v>
      </c>
      <c r="AK734" s="31">
        <f t="shared" si="435"/>
        <v>0</v>
      </c>
      <c r="AL734" s="31">
        <f t="shared" si="436"/>
        <v>0</v>
      </c>
      <c r="AM734" s="31">
        <f t="shared" si="437"/>
        <v>0</v>
      </c>
      <c r="AN734" s="31">
        <f t="shared" si="438"/>
        <v>0</v>
      </c>
      <c r="AO734" s="31">
        <f t="shared" si="439"/>
        <v>0</v>
      </c>
      <c r="AP734" s="29">
        <f t="shared" si="458"/>
        <v>0</v>
      </c>
      <c r="AQ734" s="29">
        <f t="shared" si="458"/>
        <v>0</v>
      </c>
      <c r="AR734" s="29">
        <f t="shared" si="458"/>
        <v>0</v>
      </c>
      <c r="AS734" s="29">
        <f t="shared" si="455"/>
        <v>0</v>
      </c>
      <c r="AT734" s="31">
        <f t="shared" si="441"/>
        <v>0</v>
      </c>
      <c r="AU734" s="31">
        <f t="shared" si="442"/>
        <v>0</v>
      </c>
      <c r="AV734" s="31">
        <f t="shared" si="443"/>
        <v>0</v>
      </c>
      <c r="AW734" s="31">
        <f t="shared" si="444"/>
        <v>0</v>
      </c>
      <c r="AX734" s="31">
        <f t="shared" si="445"/>
        <v>0</v>
      </c>
      <c r="AY734" s="31">
        <f t="shared" si="446"/>
        <v>0</v>
      </c>
      <c r="AZ734" s="31">
        <f t="shared" si="447"/>
        <v>0</v>
      </c>
      <c r="BA734" s="31">
        <f t="shared" si="448"/>
        <v>0</v>
      </c>
      <c r="BB734" s="31">
        <f t="shared" si="449"/>
        <v>0</v>
      </c>
      <c r="BC734" s="31">
        <f t="shared" si="450"/>
        <v>0</v>
      </c>
      <c r="BD734" s="31">
        <f t="shared" si="451"/>
        <v>0</v>
      </c>
      <c r="BE734" s="31">
        <f t="shared" si="452"/>
        <v>0</v>
      </c>
      <c r="BF734" s="31">
        <f t="shared" si="453"/>
        <v>0</v>
      </c>
      <c r="BG734" s="29">
        <f t="shared" si="457"/>
        <v>0</v>
      </c>
      <c r="BH734" s="29">
        <f t="shared" si="457"/>
        <v>0</v>
      </c>
      <c r="BI734" s="29">
        <f t="shared" si="457"/>
        <v>0</v>
      </c>
      <c r="BJ734" s="29">
        <f t="shared" si="457"/>
        <v>0</v>
      </c>
    </row>
    <row r="735" spans="1:62">
      <c r="A735" s="25" t="s">
        <v>135</v>
      </c>
      <c r="B735" s="25" t="s">
        <v>91</v>
      </c>
      <c r="C735" s="25" t="s">
        <v>91</v>
      </c>
      <c r="D735" s="25" t="s">
        <v>147</v>
      </c>
      <c r="E735" s="25" t="s">
        <v>42</v>
      </c>
      <c r="F735" s="25" t="s">
        <v>43</v>
      </c>
      <c r="G735" s="25" t="s">
        <v>61</v>
      </c>
      <c r="H735" s="25" t="s">
        <v>61</v>
      </c>
      <c r="I735" s="25" t="s">
        <v>289</v>
      </c>
      <c r="J735" s="102">
        <v>1</v>
      </c>
      <c r="K735" s="102">
        <v>0</v>
      </c>
      <c r="L735" s="29">
        <v>72600.790000000037</v>
      </c>
      <c r="M735" s="29">
        <v>950218.89999999991</v>
      </c>
      <c r="N735" s="29">
        <v>491050.44</v>
      </c>
      <c r="O735" s="29">
        <v>289572.79000000004</v>
      </c>
      <c r="P735" s="29">
        <v>364600.55000000005</v>
      </c>
      <c r="Q735" s="29">
        <v>2667703.1299999994</v>
      </c>
      <c r="R735" s="29">
        <v>175685.69999999931</v>
      </c>
      <c r="S735" s="29">
        <v>166514.10999999996</v>
      </c>
      <c r="T735" s="29">
        <v>206610.03</v>
      </c>
      <c r="U735" s="29">
        <v>109493.1</v>
      </c>
      <c r="V735" s="29">
        <v>103615.47999999998</v>
      </c>
      <c r="W735" s="29">
        <v>964114.1</v>
      </c>
      <c r="X735" s="29">
        <f t="shared" si="426"/>
        <v>6561779.1199999992</v>
      </c>
      <c r="Y735" s="29">
        <f t="shared" si="454"/>
        <v>0</v>
      </c>
      <c r="Z735" s="29">
        <f t="shared" si="456"/>
        <v>0</v>
      </c>
      <c r="AA735" s="29">
        <f t="shared" si="456"/>
        <v>6561779.1199999992</v>
      </c>
      <c r="AB735" s="29">
        <f t="shared" si="456"/>
        <v>0</v>
      </c>
      <c r="AC735" s="31">
        <f t="shared" si="427"/>
        <v>72600.790000000037</v>
      </c>
      <c r="AD735" s="31">
        <f t="shared" si="428"/>
        <v>950218.89999999991</v>
      </c>
      <c r="AE735" s="31">
        <f t="shared" si="429"/>
        <v>491050.44</v>
      </c>
      <c r="AF735" s="31">
        <f t="shared" si="430"/>
        <v>289572.79000000004</v>
      </c>
      <c r="AG735" s="31">
        <f t="shared" si="431"/>
        <v>364600.55000000005</v>
      </c>
      <c r="AH735" s="31">
        <f t="shared" si="432"/>
        <v>2667703.1299999994</v>
      </c>
      <c r="AI735" s="31">
        <f t="shared" si="433"/>
        <v>175685.69999999931</v>
      </c>
      <c r="AJ735" s="31">
        <f t="shared" si="434"/>
        <v>166514.10999999996</v>
      </c>
      <c r="AK735" s="31">
        <f t="shared" si="435"/>
        <v>206610.03</v>
      </c>
      <c r="AL735" s="31">
        <f t="shared" si="436"/>
        <v>109493.1</v>
      </c>
      <c r="AM735" s="31">
        <f t="shared" si="437"/>
        <v>103615.47999999998</v>
      </c>
      <c r="AN735" s="31">
        <f t="shared" si="438"/>
        <v>964114.1</v>
      </c>
      <c r="AO735" s="31">
        <f t="shared" si="439"/>
        <v>6561779.1199999992</v>
      </c>
      <c r="AP735" s="29">
        <f t="shared" si="458"/>
        <v>0</v>
      </c>
      <c r="AQ735" s="29">
        <f t="shared" si="458"/>
        <v>0</v>
      </c>
      <c r="AR735" s="29">
        <f t="shared" si="458"/>
        <v>6561779.1199999992</v>
      </c>
      <c r="AS735" s="29">
        <f t="shared" si="455"/>
        <v>0</v>
      </c>
      <c r="AT735" s="31">
        <f t="shared" si="441"/>
        <v>0</v>
      </c>
      <c r="AU735" s="31">
        <f t="shared" si="442"/>
        <v>0</v>
      </c>
      <c r="AV735" s="31">
        <f t="shared" si="443"/>
        <v>0</v>
      </c>
      <c r="AW735" s="31">
        <f t="shared" si="444"/>
        <v>0</v>
      </c>
      <c r="AX735" s="31">
        <f t="shared" si="445"/>
        <v>0</v>
      </c>
      <c r="AY735" s="31">
        <f t="shared" si="446"/>
        <v>0</v>
      </c>
      <c r="AZ735" s="31">
        <f t="shared" si="447"/>
        <v>0</v>
      </c>
      <c r="BA735" s="31">
        <f t="shared" si="448"/>
        <v>0</v>
      </c>
      <c r="BB735" s="31">
        <f t="shared" si="449"/>
        <v>0</v>
      </c>
      <c r="BC735" s="31">
        <f t="shared" si="450"/>
        <v>0</v>
      </c>
      <c r="BD735" s="31">
        <f t="shared" si="451"/>
        <v>0</v>
      </c>
      <c r="BE735" s="31">
        <f t="shared" si="452"/>
        <v>0</v>
      </c>
      <c r="BF735" s="31">
        <f t="shared" si="453"/>
        <v>0</v>
      </c>
      <c r="BG735" s="29">
        <f t="shared" si="457"/>
        <v>0</v>
      </c>
      <c r="BH735" s="29">
        <f t="shared" si="457"/>
        <v>0</v>
      </c>
      <c r="BI735" s="29">
        <f t="shared" si="457"/>
        <v>0</v>
      </c>
      <c r="BJ735" s="29">
        <f t="shared" si="457"/>
        <v>0</v>
      </c>
    </row>
    <row r="736" spans="1:62">
      <c r="A736" s="25" t="s">
        <v>135</v>
      </c>
      <c r="B736" s="25" t="s">
        <v>91</v>
      </c>
      <c r="C736" s="25" t="s">
        <v>91</v>
      </c>
      <c r="D736" s="25" t="s">
        <v>230</v>
      </c>
      <c r="E736" s="25" t="s">
        <v>47</v>
      </c>
      <c r="F736" s="25" t="s">
        <v>48</v>
      </c>
      <c r="G736" s="25" t="s">
        <v>62</v>
      </c>
      <c r="H736" s="25" t="s">
        <v>62</v>
      </c>
      <c r="I736" s="25" t="s">
        <v>289</v>
      </c>
      <c r="J736" s="102">
        <v>0</v>
      </c>
      <c r="K736" s="102">
        <v>0</v>
      </c>
      <c r="L736" s="29"/>
      <c r="M736" s="29"/>
      <c r="N736" s="29"/>
      <c r="O736" s="29"/>
      <c r="P736" s="29"/>
      <c r="Q736" s="29"/>
      <c r="R736" s="29"/>
      <c r="S736" s="29"/>
      <c r="T736" s="29"/>
      <c r="U736" s="29"/>
      <c r="V736" s="29"/>
      <c r="W736" s="29">
        <v>180172.57</v>
      </c>
      <c r="X736" s="29">
        <f t="shared" si="426"/>
        <v>180172.57</v>
      </c>
      <c r="Y736" s="29">
        <f t="shared" si="454"/>
        <v>0</v>
      </c>
      <c r="Z736" s="29">
        <f t="shared" si="456"/>
        <v>0</v>
      </c>
      <c r="AA736" s="29">
        <f t="shared" si="456"/>
        <v>180172.57</v>
      </c>
      <c r="AB736" s="29">
        <f t="shared" si="456"/>
        <v>0</v>
      </c>
      <c r="AC736" s="31">
        <f t="shared" si="427"/>
        <v>0</v>
      </c>
      <c r="AD736" s="31">
        <f t="shared" si="428"/>
        <v>0</v>
      </c>
      <c r="AE736" s="31">
        <f t="shared" si="429"/>
        <v>0</v>
      </c>
      <c r="AF736" s="31">
        <f t="shared" si="430"/>
        <v>0</v>
      </c>
      <c r="AG736" s="31">
        <f t="shared" si="431"/>
        <v>0</v>
      </c>
      <c r="AH736" s="31">
        <f t="shared" si="432"/>
        <v>0</v>
      </c>
      <c r="AI736" s="31">
        <f t="shared" si="433"/>
        <v>0</v>
      </c>
      <c r="AJ736" s="31">
        <f t="shared" si="434"/>
        <v>0</v>
      </c>
      <c r="AK736" s="31">
        <f t="shared" si="435"/>
        <v>0</v>
      </c>
      <c r="AL736" s="31">
        <f t="shared" si="436"/>
        <v>0</v>
      </c>
      <c r="AM736" s="31">
        <f t="shared" si="437"/>
        <v>0</v>
      </c>
      <c r="AN736" s="31">
        <f t="shared" si="438"/>
        <v>0</v>
      </c>
      <c r="AO736" s="31">
        <f t="shared" si="439"/>
        <v>0</v>
      </c>
      <c r="AP736" s="29">
        <f t="shared" si="458"/>
        <v>0</v>
      </c>
      <c r="AQ736" s="29">
        <f t="shared" si="458"/>
        <v>0</v>
      </c>
      <c r="AR736" s="29">
        <f t="shared" si="458"/>
        <v>0</v>
      </c>
      <c r="AS736" s="29">
        <f t="shared" si="455"/>
        <v>0</v>
      </c>
      <c r="AT736" s="31">
        <f t="shared" si="441"/>
        <v>0</v>
      </c>
      <c r="AU736" s="31">
        <f t="shared" si="442"/>
        <v>0</v>
      </c>
      <c r="AV736" s="31">
        <f t="shared" si="443"/>
        <v>0</v>
      </c>
      <c r="AW736" s="31">
        <f t="shared" si="444"/>
        <v>0</v>
      </c>
      <c r="AX736" s="31">
        <f t="shared" si="445"/>
        <v>0</v>
      </c>
      <c r="AY736" s="31">
        <f t="shared" si="446"/>
        <v>0</v>
      </c>
      <c r="AZ736" s="31">
        <f t="shared" si="447"/>
        <v>0</v>
      </c>
      <c r="BA736" s="31">
        <f t="shared" si="448"/>
        <v>0</v>
      </c>
      <c r="BB736" s="31">
        <f t="shared" si="449"/>
        <v>0</v>
      </c>
      <c r="BC736" s="31">
        <f t="shared" si="450"/>
        <v>0</v>
      </c>
      <c r="BD736" s="31">
        <f t="shared" si="451"/>
        <v>0</v>
      </c>
      <c r="BE736" s="31">
        <f t="shared" si="452"/>
        <v>0</v>
      </c>
      <c r="BF736" s="31">
        <f t="shared" si="453"/>
        <v>0</v>
      </c>
      <c r="BG736" s="29">
        <f t="shared" si="457"/>
        <v>0</v>
      </c>
      <c r="BH736" s="29">
        <f t="shared" si="457"/>
        <v>0</v>
      </c>
      <c r="BI736" s="29">
        <f t="shared" si="457"/>
        <v>0</v>
      </c>
      <c r="BJ736" s="29">
        <f t="shared" si="457"/>
        <v>0</v>
      </c>
    </row>
    <row r="737" spans="1:62">
      <c r="A737" s="25" t="s">
        <v>135</v>
      </c>
      <c r="B737" s="25" t="s">
        <v>91</v>
      </c>
      <c r="C737" s="25" t="s">
        <v>91</v>
      </c>
      <c r="D737" s="25" t="s">
        <v>148</v>
      </c>
      <c r="E737" s="25" t="s">
        <v>42</v>
      </c>
      <c r="F737" s="25" t="s">
        <v>43</v>
      </c>
      <c r="G737" s="25" t="s">
        <v>61</v>
      </c>
      <c r="H737" s="25" t="s">
        <v>61</v>
      </c>
      <c r="I737" s="25" t="s">
        <v>289</v>
      </c>
      <c r="J737" s="102">
        <v>1</v>
      </c>
      <c r="K737" s="102">
        <v>0</v>
      </c>
      <c r="L737" s="29"/>
      <c r="M737" s="29"/>
      <c r="N737" s="29"/>
      <c r="O737" s="29"/>
      <c r="P737" s="29"/>
      <c r="Q737" s="29"/>
      <c r="R737" s="29"/>
      <c r="S737" s="29">
        <v>8773.41</v>
      </c>
      <c r="T737" s="29"/>
      <c r="U737" s="29"/>
      <c r="V737" s="29"/>
      <c r="W737" s="29"/>
      <c r="X737" s="29">
        <f t="shared" si="426"/>
        <v>8773.41</v>
      </c>
      <c r="Y737" s="29">
        <f t="shared" si="454"/>
        <v>0</v>
      </c>
      <c r="Z737" s="29">
        <f t="shared" si="456"/>
        <v>0</v>
      </c>
      <c r="AA737" s="29">
        <f t="shared" si="456"/>
        <v>8773.41</v>
      </c>
      <c r="AB737" s="29">
        <f t="shared" si="456"/>
        <v>0</v>
      </c>
      <c r="AC737" s="31">
        <f t="shared" si="427"/>
        <v>0</v>
      </c>
      <c r="AD737" s="31">
        <f t="shared" si="428"/>
        <v>0</v>
      </c>
      <c r="AE737" s="31">
        <f t="shared" si="429"/>
        <v>0</v>
      </c>
      <c r="AF737" s="31">
        <f t="shared" si="430"/>
        <v>0</v>
      </c>
      <c r="AG737" s="31">
        <f t="shared" si="431"/>
        <v>0</v>
      </c>
      <c r="AH737" s="31">
        <f t="shared" si="432"/>
        <v>0</v>
      </c>
      <c r="AI737" s="31">
        <f t="shared" si="433"/>
        <v>0</v>
      </c>
      <c r="AJ737" s="31">
        <f t="shared" si="434"/>
        <v>8773.41</v>
      </c>
      <c r="AK737" s="31">
        <f t="shared" si="435"/>
        <v>0</v>
      </c>
      <c r="AL737" s="31">
        <f t="shared" si="436"/>
        <v>0</v>
      </c>
      <c r="AM737" s="31">
        <f t="shared" si="437"/>
        <v>0</v>
      </c>
      <c r="AN737" s="31">
        <f t="shared" si="438"/>
        <v>0</v>
      </c>
      <c r="AO737" s="31">
        <f t="shared" si="439"/>
        <v>8773.41</v>
      </c>
      <c r="AP737" s="29">
        <f t="shared" si="458"/>
        <v>0</v>
      </c>
      <c r="AQ737" s="29">
        <f t="shared" si="458"/>
        <v>0</v>
      </c>
      <c r="AR737" s="29">
        <f t="shared" si="458"/>
        <v>8773.41</v>
      </c>
      <c r="AS737" s="29">
        <f t="shared" si="455"/>
        <v>0</v>
      </c>
      <c r="AT737" s="31">
        <f t="shared" si="441"/>
        <v>0</v>
      </c>
      <c r="AU737" s="31">
        <f t="shared" si="442"/>
        <v>0</v>
      </c>
      <c r="AV737" s="31">
        <f t="shared" si="443"/>
        <v>0</v>
      </c>
      <c r="AW737" s="31">
        <f t="shared" si="444"/>
        <v>0</v>
      </c>
      <c r="AX737" s="31">
        <f t="shared" si="445"/>
        <v>0</v>
      </c>
      <c r="AY737" s="31">
        <f t="shared" si="446"/>
        <v>0</v>
      </c>
      <c r="AZ737" s="31">
        <f t="shared" si="447"/>
        <v>0</v>
      </c>
      <c r="BA737" s="31">
        <f t="shared" si="448"/>
        <v>0</v>
      </c>
      <c r="BB737" s="31">
        <f t="shared" si="449"/>
        <v>0</v>
      </c>
      <c r="BC737" s="31">
        <f t="shared" si="450"/>
        <v>0</v>
      </c>
      <c r="BD737" s="31">
        <f t="shared" si="451"/>
        <v>0</v>
      </c>
      <c r="BE737" s="31">
        <f t="shared" si="452"/>
        <v>0</v>
      </c>
      <c r="BF737" s="31">
        <f t="shared" si="453"/>
        <v>0</v>
      </c>
      <c r="BG737" s="29">
        <f t="shared" si="457"/>
        <v>0</v>
      </c>
      <c r="BH737" s="29">
        <f t="shared" si="457"/>
        <v>0</v>
      </c>
      <c r="BI737" s="29">
        <f t="shared" si="457"/>
        <v>0</v>
      </c>
      <c r="BJ737" s="29">
        <f t="shared" si="457"/>
        <v>0</v>
      </c>
    </row>
    <row r="738" spans="1:62">
      <c r="A738" s="25" t="s">
        <v>135</v>
      </c>
      <c r="B738" s="25" t="s">
        <v>91</v>
      </c>
      <c r="C738" s="25" t="s">
        <v>91</v>
      </c>
      <c r="D738" s="25" t="s">
        <v>148</v>
      </c>
      <c r="E738" s="25" t="s">
        <v>47</v>
      </c>
      <c r="F738" s="25" t="s">
        <v>49</v>
      </c>
      <c r="G738" s="25" t="s">
        <v>62</v>
      </c>
      <c r="H738" s="25" t="s">
        <v>62</v>
      </c>
      <c r="I738" s="25" t="s">
        <v>289</v>
      </c>
      <c r="J738" s="102">
        <v>0</v>
      </c>
      <c r="K738" s="102">
        <v>0</v>
      </c>
      <c r="L738" s="29">
        <v>68.14</v>
      </c>
      <c r="M738" s="29">
        <v>69.44</v>
      </c>
      <c r="N738" s="29">
        <v>69.13</v>
      </c>
      <c r="O738" s="29">
        <v>69.62</v>
      </c>
      <c r="P738" s="29">
        <v>68.16</v>
      </c>
      <c r="Q738" s="29">
        <v>68.709999999999994</v>
      </c>
      <c r="R738" s="29">
        <v>68.540000000000006</v>
      </c>
      <c r="S738" s="29">
        <v>66.23</v>
      </c>
      <c r="T738" s="29">
        <v>68.42</v>
      </c>
      <c r="U738" s="29">
        <v>107684.17</v>
      </c>
      <c r="V738" s="29">
        <v>23512</v>
      </c>
      <c r="W738" s="29">
        <v>1220.9000000000001</v>
      </c>
      <c r="X738" s="29">
        <f t="shared" si="426"/>
        <v>133033.46</v>
      </c>
      <c r="Y738" s="29">
        <f t="shared" si="454"/>
        <v>0</v>
      </c>
      <c r="Z738" s="29">
        <f t="shared" si="456"/>
        <v>0</v>
      </c>
      <c r="AA738" s="29">
        <f t="shared" si="456"/>
        <v>133033.46</v>
      </c>
      <c r="AB738" s="29">
        <f t="shared" si="456"/>
        <v>0</v>
      </c>
      <c r="AC738" s="31">
        <f t="shared" si="427"/>
        <v>0</v>
      </c>
      <c r="AD738" s="31">
        <f t="shared" si="428"/>
        <v>0</v>
      </c>
      <c r="AE738" s="31">
        <f t="shared" si="429"/>
        <v>0</v>
      </c>
      <c r="AF738" s="31">
        <f t="shared" si="430"/>
        <v>0</v>
      </c>
      <c r="AG738" s="31">
        <f t="shared" si="431"/>
        <v>0</v>
      </c>
      <c r="AH738" s="31">
        <f t="shared" si="432"/>
        <v>0</v>
      </c>
      <c r="AI738" s="31">
        <f t="shared" si="433"/>
        <v>0</v>
      </c>
      <c r="AJ738" s="31">
        <f t="shared" si="434"/>
        <v>0</v>
      </c>
      <c r="AK738" s="31">
        <f t="shared" si="435"/>
        <v>0</v>
      </c>
      <c r="AL738" s="31">
        <f t="shared" si="436"/>
        <v>0</v>
      </c>
      <c r="AM738" s="31">
        <f t="shared" si="437"/>
        <v>0</v>
      </c>
      <c r="AN738" s="31">
        <f t="shared" si="438"/>
        <v>0</v>
      </c>
      <c r="AO738" s="31">
        <f t="shared" si="439"/>
        <v>0</v>
      </c>
      <c r="AP738" s="29">
        <f t="shared" si="458"/>
        <v>0</v>
      </c>
      <c r="AQ738" s="29">
        <f t="shared" si="458"/>
        <v>0</v>
      </c>
      <c r="AR738" s="29">
        <f t="shared" si="458"/>
        <v>0</v>
      </c>
      <c r="AS738" s="29">
        <f t="shared" si="455"/>
        <v>0</v>
      </c>
      <c r="AT738" s="31">
        <f t="shared" si="441"/>
        <v>0</v>
      </c>
      <c r="AU738" s="31">
        <f t="shared" si="442"/>
        <v>0</v>
      </c>
      <c r="AV738" s="31">
        <f t="shared" si="443"/>
        <v>0</v>
      </c>
      <c r="AW738" s="31">
        <f t="shared" si="444"/>
        <v>0</v>
      </c>
      <c r="AX738" s="31">
        <f t="shared" si="445"/>
        <v>0</v>
      </c>
      <c r="AY738" s="31">
        <f t="shared" si="446"/>
        <v>0</v>
      </c>
      <c r="AZ738" s="31">
        <f t="shared" si="447"/>
        <v>0</v>
      </c>
      <c r="BA738" s="31">
        <f t="shared" si="448"/>
        <v>0</v>
      </c>
      <c r="BB738" s="31">
        <f t="shared" si="449"/>
        <v>0</v>
      </c>
      <c r="BC738" s="31">
        <f t="shared" si="450"/>
        <v>0</v>
      </c>
      <c r="BD738" s="31">
        <f t="shared" si="451"/>
        <v>0</v>
      </c>
      <c r="BE738" s="31">
        <f t="shared" si="452"/>
        <v>0</v>
      </c>
      <c r="BF738" s="31">
        <f t="shared" si="453"/>
        <v>0</v>
      </c>
      <c r="BG738" s="29">
        <f t="shared" si="457"/>
        <v>0</v>
      </c>
      <c r="BH738" s="29">
        <f t="shared" si="457"/>
        <v>0</v>
      </c>
      <c r="BI738" s="29">
        <f t="shared" si="457"/>
        <v>0</v>
      </c>
      <c r="BJ738" s="29">
        <f t="shared" si="457"/>
        <v>0</v>
      </c>
    </row>
    <row r="739" spans="1:62">
      <c r="A739" s="25" t="s">
        <v>135</v>
      </c>
      <c r="B739" s="25" t="s">
        <v>91</v>
      </c>
      <c r="C739" s="25" t="s">
        <v>91</v>
      </c>
      <c r="D739" s="25" t="s">
        <v>148</v>
      </c>
      <c r="E739" s="25" t="s">
        <v>47</v>
      </c>
      <c r="F739" s="25" t="s">
        <v>48</v>
      </c>
      <c r="G739" s="25" t="s">
        <v>62</v>
      </c>
      <c r="H739" s="25" t="s">
        <v>62</v>
      </c>
      <c r="I739" s="25" t="s">
        <v>289</v>
      </c>
      <c r="J739" s="102">
        <v>0</v>
      </c>
      <c r="K739" s="102">
        <v>0</v>
      </c>
      <c r="L739" s="29"/>
      <c r="M739" s="29"/>
      <c r="N739" s="29"/>
      <c r="O739" s="29"/>
      <c r="P739" s="29"/>
      <c r="Q739" s="29"/>
      <c r="R739" s="29"/>
      <c r="S739" s="29"/>
      <c r="T739" s="29"/>
      <c r="U739" s="29">
        <v>95811.67</v>
      </c>
      <c r="V739" s="29"/>
      <c r="W739" s="29"/>
      <c r="X739" s="29">
        <f t="shared" si="426"/>
        <v>95811.67</v>
      </c>
      <c r="Y739" s="29">
        <f t="shared" si="454"/>
        <v>0</v>
      </c>
      <c r="Z739" s="29">
        <f t="shared" si="456"/>
        <v>0</v>
      </c>
      <c r="AA739" s="29">
        <f t="shared" si="456"/>
        <v>95811.67</v>
      </c>
      <c r="AB739" s="29">
        <f t="shared" si="456"/>
        <v>0</v>
      </c>
      <c r="AC739" s="31">
        <f t="shared" si="427"/>
        <v>0</v>
      </c>
      <c r="AD739" s="31">
        <f t="shared" si="428"/>
        <v>0</v>
      </c>
      <c r="AE739" s="31">
        <f t="shared" si="429"/>
        <v>0</v>
      </c>
      <c r="AF739" s="31">
        <f t="shared" si="430"/>
        <v>0</v>
      </c>
      <c r="AG739" s="31">
        <f t="shared" si="431"/>
        <v>0</v>
      </c>
      <c r="AH739" s="31">
        <f t="shared" si="432"/>
        <v>0</v>
      </c>
      <c r="AI739" s="31">
        <f t="shared" si="433"/>
        <v>0</v>
      </c>
      <c r="AJ739" s="31">
        <f t="shared" si="434"/>
        <v>0</v>
      </c>
      <c r="AK739" s="31">
        <f t="shared" si="435"/>
        <v>0</v>
      </c>
      <c r="AL739" s="31">
        <f t="shared" si="436"/>
        <v>0</v>
      </c>
      <c r="AM739" s="31">
        <f t="shared" si="437"/>
        <v>0</v>
      </c>
      <c r="AN739" s="31">
        <f t="shared" si="438"/>
        <v>0</v>
      </c>
      <c r="AO739" s="31">
        <f t="shared" si="439"/>
        <v>0</v>
      </c>
      <c r="AP739" s="29">
        <f t="shared" si="458"/>
        <v>0</v>
      </c>
      <c r="AQ739" s="29">
        <f t="shared" si="458"/>
        <v>0</v>
      </c>
      <c r="AR739" s="29">
        <f t="shared" si="458"/>
        <v>0</v>
      </c>
      <c r="AS739" s="29">
        <f t="shared" si="455"/>
        <v>0</v>
      </c>
      <c r="AT739" s="31">
        <f t="shared" si="441"/>
        <v>0</v>
      </c>
      <c r="AU739" s="31">
        <f t="shared" si="442"/>
        <v>0</v>
      </c>
      <c r="AV739" s="31">
        <f t="shared" si="443"/>
        <v>0</v>
      </c>
      <c r="AW739" s="31">
        <f t="shared" si="444"/>
        <v>0</v>
      </c>
      <c r="AX739" s="31">
        <f t="shared" si="445"/>
        <v>0</v>
      </c>
      <c r="AY739" s="31">
        <f t="shared" si="446"/>
        <v>0</v>
      </c>
      <c r="AZ739" s="31">
        <f t="shared" si="447"/>
        <v>0</v>
      </c>
      <c r="BA739" s="31">
        <f t="shared" si="448"/>
        <v>0</v>
      </c>
      <c r="BB739" s="31">
        <f t="shared" si="449"/>
        <v>0</v>
      </c>
      <c r="BC739" s="31">
        <f t="shared" si="450"/>
        <v>0</v>
      </c>
      <c r="BD739" s="31">
        <f t="shared" si="451"/>
        <v>0</v>
      </c>
      <c r="BE739" s="31">
        <f t="shared" si="452"/>
        <v>0</v>
      </c>
      <c r="BF739" s="31">
        <f t="shared" si="453"/>
        <v>0</v>
      </c>
      <c r="BG739" s="29">
        <f t="shared" si="457"/>
        <v>0</v>
      </c>
      <c r="BH739" s="29">
        <f t="shared" si="457"/>
        <v>0</v>
      </c>
      <c r="BI739" s="29">
        <f t="shared" si="457"/>
        <v>0</v>
      </c>
      <c r="BJ739" s="29">
        <f t="shared" si="457"/>
        <v>0</v>
      </c>
    </row>
    <row r="740" spans="1:62">
      <c r="A740" s="25" t="s">
        <v>135</v>
      </c>
      <c r="B740" s="25" t="s">
        <v>91</v>
      </c>
      <c r="C740" s="25" t="s">
        <v>91</v>
      </c>
      <c r="D740" s="25" t="s">
        <v>148</v>
      </c>
      <c r="E740" s="25" t="s">
        <v>47</v>
      </c>
      <c r="F740" s="25" t="s">
        <v>43</v>
      </c>
      <c r="G740" s="25" t="s">
        <v>62</v>
      </c>
      <c r="H740" s="25" t="s">
        <v>62</v>
      </c>
      <c r="I740" s="25" t="s">
        <v>289</v>
      </c>
      <c r="J740" s="102">
        <v>0</v>
      </c>
      <c r="K740" s="102">
        <v>1</v>
      </c>
      <c r="L740" s="29">
        <v>2002.66</v>
      </c>
      <c r="M740" s="29">
        <v>102534.75</v>
      </c>
      <c r="N740" s="29">
        <v>5606.75</v>
      </c>
      <c r="O740" s="29">
        <v>2741.7599999999998</v>
      </c>
      <c r="P740" s="29">
        <v>894.58</v>
      </c>
      <c r="Q740" s="29">
        <v>9715.0499999999993</v>
      </c>
      <c r="R740" s="29">
        <v>5468.47</v>
      </c>
      <c r="S740" s="29">
        <v>1984.18</v>
      </c>
      <c r="T740" s="29">
        <v>166320.74</v>
      </c>
      <c r="U740" s="29">
        <v>176394.49000000002</v>
      </c>
      <c r="V740" s="29">
        <v>118674.01000000001</v>
      </c>
      <c r="W740" s="29">
        <v>1667.59</v>
      </c>
      <c r="X740" s="29">
        <f t="shared" si="426"/>
        <v>594005.03</v>
      </c>
      <c r="Y740" s="29">
        <f t="shared" si="454"/>
        <v>0</v>
      </c>
      <c r="Z740" s="29">
        <f t="shared" si="456"/>
        <v>0</v>
      </c>
      <c r="AA740" s="29">
        <f t="shared" si="456"/>
        <v>594005.03</v>
      </c>
      <c r="AB740" s="29">
        <f t="shared" si="456"/>
        <v>0</v>
      </c>
      <c r="AC740" s="31">
        <f t="shared" si="427"/>
        <v>0</v>
      </c>
      <c r="AD740" s="31">
        <f t="shared" si="428"/>
        <v>0</v>
      </c>
      <c r="AE740" s="31">
        <f t="shared" si="429"/>
        <v>0</v>
      </c>
      <c r="AF740" s="31">
        <f t="shared" si="430"/>
        <v>0</v>
      </c>
      <c r="AG740" s="31">
        <f t="shared" si="431"/>
        <v>0</v>
      </c>
      <c r="AH740" s="31">
        <f t="shared" si="432"/>
        <v>0</v>
      </c>
      <c r="AI740" s="31">
        <f t="shared" si="433"/>
        <v>0</v>
      </c>
      <c r="AJ740" s="31">
        <f t="shared" si="434"/>
        <v>0</v>
      </c>
      <c r="AK740" s="31">
        <f t="shared" si="435"/>
        <v>0</v>
      </c>
      <c r="AL740" s="31">
        <f t="shared" si="436"/>
        <v>0</v>
      </c>
      <c r="AM740" s="31">
        <f t="shared" si="437"/>
        <v>0</v>
      </c>
      <c r="AN740" s="31">
        <f t="shared" si="438"/>
        <v>0</v>
      </c>
      <c r="AO740" s="31">
        <f t="shared" si="439"/>
        <v>0</v>
      </c>
      <c r="AP740" s="29">
        <f t="shared" si="458"/>
        <v>0</v>
      </c>
      <c r="AQ740" s="29">
        <f t="shared" si="458"/>
        <v>0</v>
      </c>
      <c r="AR740" s="29">
        <f t="shared" si="458"/>
        <v>0</v>
      </c>
      <c r="AS740" s="29">
        <f t="shared" si="455"/>
        <v>0</v>
      </c>
      <c r="AT740" s="31">
        <f t="shared" si="441"/>
        <v>2002.66</v>
      </c>
      <c r="AU740" s="31">
        <f t="shared" si="442"/>
        <v>102534.75</v>
      </c>
      <c r="AV740" s="31">
        <f t="shared" si="443"/>
        <v>5606.75</v>
      </c>
      <c r="AW740" s="31">
        <f t="shared" si="444"/>
        <v>2741.7599999999998</v>
      </c>
      <c r="AX740" s="31">
        <f t="shared" si="445"/>
        <v>894.58</v>
      </c>
      <c r="AY740" s="31">
        <f t="shared" si="446"/>
        <v>9715.0499999999993</v>
      </c>
      <c r="AZ740" s="31">
        <f t="shared" si="447"/>
        <v>5468.47</v>
      </c>
      <c r="BA740" s="31">
        <f t="shared" si="448"/>
        <v>1984.18</v>
      </c>
      <c r="BB740" s="31">
        <f t="shared" si="449"/>
        <v>166320.74</v>
      </c>
      <c r="BC740" s="31">
        <f t="shared" si="450"/>
        <v>176394.49000000002</v>
      </c>
      <c r="BD740" s="31">
        <f t="shared" si="451"/>
        <v>118674.01000000001</v>
      </c>
      <c r="BE740" s="31">
        <f t="shared" si="452"/>
        <v>1667.59</v>
      </c>
      <c r="BF740" s="31">
        <f t="shared" si="453"/>
        <v>594005.03</v>
      </c>
      <c r="BG740" s="29">
        <f t="shared" si="457"/>
        <v>0</v>
      </c>
      <c r="BH740" s="29">
        <f t="shared" si="457"/>
        <v>0</v>
      </c>
      <c r="BI740" s="29">
        <f t="shared" si="457"/>
        <v>594005.03</v>
      </c>
      <c r="BJ740" s="29">
        <f t="shared" si="457"/>
        <v>0</v>
      </c>
    </row>
    <row r="741" spans="1:62">
      <c r="A741" s="25" t="s">
        <v>135</v>
      </c>
      <c r="B741" s="25" t="s">
        <v>91</v>
      </c>
      <c r="C741" s="25" t="s">
        <v>91</v>
      </c>
      <c r="D741" s="25" t="s">
        <v>149</v>
      </c>
      <c r="E741" s="25" t="s">
        <v>47</v>
      </c>
      <c r="F741" s="25" t="s">
        <v>49</v>
      </c>
      <c r="G741" s="25" t="s">
        <v>62</v>
      </c>
      <c r="H741" s="25" t="s">
        <v>62</v>
      </c>
      <c r="I741" s="25" t="s">
        <v>289</v>
      </c>
      <c r="J741" s="102">
        <v>0</v>
      </c>
      <c r="K741" s="102">
        <v>0</v>
      </c>
      <c r="L741" s="29">
        <v>41822.639999999999</v>
      </c>
      <c r="M741" s="29">
        <v>4344.92</v>
      </c>
      <c r="N741" s="29">
        <v>16201.130000000001</v>
      </c>
      <c r="O741" s="29">
        <v>9767.9600000000009</v>
      </c>
      <c r="P741" s="29">
        <v>23184.61</v>
      </c>
      <c r="Q741" s="29">
        <v>69118.490000000005</v>
      </c>
      <c r="R741" s="29">
        <v>178547.9</v>
      </c>
      <c r="S741" s="29">
        <v>315796.05000000005</v>
      </c>
      <c r="T741" s="29">
        <v>568613.24</v>
      </c>
      <c r="U741" s="29">
        <v>260133.34</v>
      </c>
      <c r="V741" s="29">
        <v>445788.11</v>
      </c>
      <c r="W741" s="29">
        <v>275128.33999999997</v>
      </c>
      <c r="X741" s="29">
        <f t="shared" si="426"/>
        <v>2208446.73</v>
      </c>
      <c r="Y741" s="29">
        <f t="shared" si="454"/>
        <v>0</v>
      </c>
      <c r="Z741" s="29">
        <f t="shared" si="456"/>
        <v>0</v>
      </c>
      <c r="AA741" s="29">
        <f t="shared" si="456"/>
        <v>2208446.73</v>
      </c>
      <c r="AB741" s="29">
        <f t="shared" si="456"/>
        <v>0</v>
      </c>
      <c r="AC741" s="31">
        <f t="shared" si="427"/>
        <v>0</v>
      </c>
      <c r="AD741" s="31">
        <f t="shared" si="428"/>
        <v>0</v>
      </c>
      <c r="AE741" s="31">
        <f t="shared" si="429"/>
        <v>0</v>
      </c>
      <c r="AF741" s="31">
        <f t="shared" si="430"/>
        <v>0</v>
      </c>
      <c r="AG741" s="31">
        <f t="shared" si="431"/>
        <v>0</v>
      </c>
      <c r="AH741" s="31">
        <f t="shared" si="432"/>
        <v>0</v>
      </c>
      <c r="AI741" s="31">
        <f t="shared" si="433"/>
        <v>0</v>
      </c>
      <c r="AJ741" s="31">
        <f t="shared" si="434"/>
        <v>0</v>
      </c>
      <c r="AK741" s="31">
        <f t="shared" si="435"/>
        <v>0</v>
      </c>
      <c r="AL741" s="31">
        <f t="shared" si="436"/>
        <v>0</v>
      </c>
      <c r="AM741" s="31">
        <f t="shared" si="437"/>
        <v>0</v>
      </c>
      <c r="AN741" s="31">
        <f t="shared" si="438"/>
        <v>0</v>
      </c>
      <c r="AO741" s="31">
        <f t="shared" si="439"/>
        <v>0</v>
      </c>
      <c r="AP741" s="29">
        <f t="shared" si="458"/>
        <v>0</v>
      </c>
      <c r="AQ741" s="29">
        <f t="shared" si="458"/>
        <v>0</v>
      </c>
      <c r="AR741" s="29">
        <f t="shared" si="458"/>
        <v>0</v>
      </c>
      <c r="AS741" s="29">
        <f t="shared" si="455"/>
        <v>0</v>
      </c>
      <c r="AT741" s="31">
        <f t="shared" si="441"/>
        <v>0</v>
      </c>
      <c r="AU741" s="31">
        <f t="shared" si="442"/>
        <v>0</v>
      </c>
      <c r="AV741" s="31">
        <f t="shared" si="443"/>
        <v>0</v>
      </c>
      <c r="AW741" s="31">
        <f t="shared" si="444"/>
        <v>0</v>
      </c>
      <c r="AX741" s="31">
        <f t="shared" si="445"/>
        <v>0</v>
      </c>
      <c r="AY741" s="31">
        <f t="shared" si="446"/>
        <v>0</v>
      </c>
      <c r="AZ741" s="31">
        <f t="shared" si="447"/>
        <v>0</v>
      </c>
      <c r="BA741" s="31">
        <f t="shared" si="448"/>
        <v>0</v>
      </c>
      <c r="BB741" s="31">
        <f t="shared" si="449"/>
        <v>0</v>
      </c>
      <c r="BC741" s="31">
        <f t="shared" si="450"/>
        <v>0</v>
      </c>
      <c r="BD741" s="31">
        <f t="shared" si="451"/>
        <v>0</v>
      </c>
      <c r="BE741" s="31">
        <f t="shared" si="452"/>
        <v>0</v>
      </c>
      <c r="BF741" s="31">
        <f t="shared" si="453"/>
        <v>0</v>
      </c>
      <c r="BG741" s="29">
        <f t="shared" si="457"/>
        <v>0</v>
      </c>
      <c r="BH741" s="29">
        <f t="shared" si="457"/>
        <v>0</v>
      </c>
      <c r="BI741" s="29">
        <f t="shared" si="457"/>
        <v>0</v>
      </c>
      <c r="BJ741" s="29">
        <f t="shared" si="457"/>
        <v>0</v>
      </c>
    </row>
    <row r="742" spans="1:62">
      <c r="A742" s="25" t="s">
        <v>135</v>
      </c>
      <c r="B742" s="25" t="s">
        <v>91</v>
      </c>
      <c r="C742" s="25" t="s">
        <v>91</v>
      </c>
      <c r="D742" s="25" t="s">
        <v>149</v>
      </c>
      <c r="E742" s="25" t="s">
        <v>47</v>
      </c>
      <c r="F742" s="25" t="s">
        <v>48</v>
      </c>
      <c r="G742" s="25" t="s">
        <v>62</v>
      </c>
      <c r="H742" s="25" t="s">
        <v>62</v>
      </c>
      <c r="I742" s="25" t="s">
        <v>289</v>
      </c>
      <c r="J742" s="102">
        <v>0</v>
      </c>
      <c r="K742" s="102">
        <v>0</v>
      </c>
      <c r="L742" s="29">
        <v>315971.19</v>
      </c>
      <c r="M742" s="29">
        <v>512711.5</v>
      </c>
      <c r="N742" s="29">
        <v>1178434.44</v>
      </c>
      <c r="O742" s="29">
        <v>581478.27</v>
      </c>
      <c r="P742" s="29">
        <v>1002936.5499999999</v>
      </c>
      <c r="Q742" s="29">
        <v>1156909.08</v>
      </c>
      <c r="R742" s="29">
        <v>609811.89000000013</v>
      </c>
      <c r="S742" s="29">
        <v>838653.72999999986</v>
      </c>
      <c r="T742" s="29">
        <v>372800.28</v>
      </c>
      <c r="U742" s="29">
        <v>989070.1399999999</v>
      </c>
      <c r="V742" s="29">
        <v>740440.44</v>
      </c>
      <c r="W742" s="29">
        <v>639101.74</v>
      </c>
      <c r="X742" s="29">
        <f t="shared" si="426"/>
        <v>8938319.25</v>
      </c>
      <c r="Y742" s="29">
        <f t="shared" si="454"/>
        <v>0</v>
      </c>
      <c r="Z742" s="29">
        <f t="shared" si="456"/>
        <v>0</v>
      </c>
      <c r="AA742" s="29">
        <f t="shared" si="456"/>
        <v>8938319.25</v>
      </c>
      <c r="AB742" s="29">
        <f t="shared" si="456"/>
        <v>0</v>
      </c>
      <c r="AC742" s="31">
        <f t="shared" si="427"/>
        <v>0</v>
      </c>
      <c r="AD742" s="31">
        <f t="shared" si="428"/>
        <v>0</v>
      </c>
      <c r="AE742" s="31">
        <f t="shared" si="429"/>
        <v>0</v>
      </c>
      <c r="AF742" s="31">
        <f t="shared" si="430"/>
        <v>0</v>
      </c>
      <c r="AG742" s="31">
        <f t="shared" si="431"/>
        <v>0</v>
      </c>
      <c r="AH742" s="31">
        <f t="shared" si="432"/>
        <v>0</v>
      </c>
      <c r="AI742" s="31">
        <f t="shared" si="433"/>
        <v>0</v>
      </c>
      <c r="AJ742" s="31">
        <f t="shared" si="434"/>
        <v>0</v>
      </c>
      <c r="AK742" s="31">
        <f t="shared" si="435"/>
        <v>0</v>
      </c>
      <c r="AL742" s="31">
        <f t="shared" si="436"/>
        <v>0</v>
      </c>
      <c r="AM742" s="31">
        <f t="shared" si="437"/>
        <v>0</v>
      </c>
      <c r="AN742" s="31">
        <f t="shared" si="438"/>
        <v>0</v>
      </c>
      <c r="AO742" s="31">
        <f t="shared" si="439"/>
        <v>0</v>
      </c>
      <c r="AP742" s="29">
        <f t="shared" si="458"/>
        <v>0</v>
      </c>
      <c r="AQ742" s="29">
        <f t="shared" si="458"/>
        <v>0</v>
      </c>
      <c r="AR742" s="29">
        <f t="shared" si="458"/>
        <v>0</v>
      </c>
      <c r="AS742" s="29">
        <f t="shared" si="455"/>
        <v>0</v>
      </c>
      <c r="AT742" s="31">
        <f t="shared" si="441"/>
        <v>0</v>
      </c>
      <c r="AU742" s="31">
        <f t="shared" si="442"/>
        <v>0</v>
      </c>
      <c r="AV742" s="31">
        <f t="shared" si="443"/>
        <v>0</v>
      </c>
      <c r="AW742" s="31">
        <f t="shared" si="444"/>
        <v>0</v>
      </c>
      <c r="AX742" s="31">
        <f t="shared" si="445"/>
        <v>0</v>
      </c>
      <c r="AY742" s="31">
        <f t="shared" si="446"/>
        <v>0</v>
      </c>
      <c r="AZ742" s="31">
        <f t="shared" si="447"/>
        <v>0</v>
      </c>
      <c r="BA742" s="31">
        <f t="shared" si="448"/>
        <v>0</v>
      </c>
      <c r="BB742" s="31">
        <f t="shared" si="449"/>
        <v>0</v>
      </c>
      <c r="BC742" s="31">
        <f t="shared" si="450"/>
        <v>0</v>
      </c>
      <c r="BD742" s="31">
        <f t="shared" si="451"/>
        <v>0</v>
      </c>
      <c r="BE742" s="31">
        <f t="shared" si="452"/>
        <v>0</v>
      </c>
      <c r="BF742" s="31">
        <f t="shared" si="453"/>
        <v>0</v>
      </c>
      <c r="BG742" s="29">
        <f t="shared" si="457"/>
        <v>0</v>
      </c>
      <c r="BH742" s="29">
        <f t="shared" si="457"/>
        <v>0</v>
      </c>
      <c r="BI742" s="29">
        <f t="shared" si="457"/>
        <v>0</v>
      </c>
      <c r="BJ742" s="29">
        <f t="shared" si="457"/>
        <v>0</v>
      </c>
    </row>
    <row r="743" spans="1:62">
      <c r="A743" s="25" t="s">
        <v>135</v>
      </c>
      <c r="B743" s="25" t="s">
        <v>91</v>
      </c>
      <c r="C743" s="25" t="s">
        <v>91</v>
      </c>
      <c r="D743" s="25" t="s">
        <v>149</v>
      </c>
      <c r="E743" s="25" t="s">
        <v>47</v>
      </c>
      <c r="F743" s="25" t="s">
        <v>43</v>
      </c>
      <c r="G743" s="25" t="s">
        <v>62</v>
      </c>
      <c r="H743" s="25" t="s">
        <v>62</v>
      </c>
      <c r="I743" s="25" t="s">
        <v>289</v>
      </c>
      <c r="J743" s="102">
        <v>0</v>
      </c>
      <c r="K743" s="102">
        <v>1</v>
      </c>
      <c r="L743" s="29">
        <v>113330.51000000001</v>
      </c>
      <c r="M743" s="29">
        <v>163427.86000000002</v>
      </c>
      <c r="N743" s="29">
        <v>300148.90000000002</v>
      </c>
      <c r="O743" s="29">
        <v>1061973.6500000001</v>
      </c>
      <c r="P743" s="29">
        <v>2147219.44</v>
      </c>
      <c r="Q743" s="29">
        <v>4234922.4099999992</v>
      </c>
      <c r="R743" s="29">
        <v>1272571.1599999999</v>
      </c>
      <c r="S743" s="29">
        <v>3225751.1399999992</v>
      </c>
      <c r="T743" s="29">
        <v>3430579.94</v>
      </c>
      <c r="U743" s="29">
        <v>1394468.12</v>
      </c>
      <c r="V743" s="29">
        <v>1088458.07</v>
      </c>
      <c r="W743" s="29">
        <v>711684.56999999983</v>
      </c>
      <c r="X743" s="29">
        <f t="shared" si="426"/>
        <v>19144535.77</v>
      </c>
      <c r="Y743" s="29">
        <f t="shared" si="454"/>
        <v>0</v>
      </c>
      <c r="Z743" s="29">
        <f t="shared" si="456"/>
        <v>0</v>
      </c>
      <c r="AA743" s="29">
        <f t="shared" si="456"/>
        <v>19144535.77</v>
      </c>
      <c r="AB743" s="29">
        <f t="shared" si="456"/>
        <v>0</v>
      </c>
      <c r="AC743" s="31">
        <f t="shared" si="427"/>
        <v>0</v>
      </c>
      <c r="AD743" s="31">
        <f t="shared" si="428"/>
        <v>0</v>
      </c>
      <c r="AE743" s="31">
        <f t="shared" si="429"/>
        <v>0</v>
      </c>
      <c r="AF743" s="31">
        <f t="shared" si="430"/>
        <v>0</v>
      </c>
      <c r="AG743" s="31">
        <f t="shared" si="431"/>
        <v>0</v>
      </c>
      <c r="AH743" s="31">
        <f t="shared" si="432"/>
        <v>0</v>
      </c>
      <c r="AI743" s="31">
        <f t="shared" si="433"/>
        <v>0</v>
      </c>
      <c r="AJ743" s="31">
        <f t="shared" si="434"/>
        <v>0</v>
      </c>
      <c r="AK743" s="31">
        <f t="shared" si="435"/>
        <v>0</v>
      </c>
      <c r="AL743" s="31">
        <f t="shared" si="436"/>
        <v>0</v>
      </c>
      <c r="AM743" s="31">
        <f t="shared" si="437"/>
        <v>0</v>
      </c>
      <c r="AN743" s="31">
        <f t="shared" si="438"/>
        <v>0</v>
      </c>
      <c r="AO743" s="31">
        <f t="shared" si="439"/>
        <v>0</v>
      </c>
      <c r="AP743" s="29">
        <f t="shared" si="458"/>
        <v>0</v>
      </c>
      <c r="AQ743" s="29">
        <f t="shared" si="458"/>
        <v>0</v>
      </c>
      <c r="AR743" s="29">
        <f t="shared" si="458"/>
        <v>0</v>
      </c>
      <c r="AS743" s="29">
        <f t="shared" si="455"/>
        <v>0</v>
      </c>
      <c r="AT743" s="31">
        <f t="shared" si="441"/>
        <v>113330.51000000001</v>
      </c>
      <c r="AU743" s="31">
        <f t="shared" si="442"/>
        <v>163427.86000000002</v>
      </c>
      <c r="AV743" s="31">
        <f t="shared" si="443"/>
        <v>300148.90000000002</v>
      </c>
      <c r="AW743" s="31">
        <f t="shared" si="444"/>
        <v>1061973.6500000001</v>
      </c>
      <c r="AX743" s="31">
        <f t="shared" si="445"/>
        <v>2147219.44</v>
      </c>
      <c r="AY743" s="31">
        <f t="shared" si="446"/>
        <v>4234922.4099999992</v>
      </c>
      <c r="AZ743" s="31">
        <f t="shared" si="447"/>
        <v>1272571.1599999999</v>
      </c>
      <c r="BA743" s="31">
        <f t="shared" si="448"/>
        <v>3225751.1399999992</v>
      </c>
      <c r="BB743" s="31">
        <f t="shared" si="449"/>
        <v>3430579.94</v>
      </c>
      <c r="BC743" s="31">
        <f t="shared" si="450"/>
        <v>1394468.12</v>
      </c>
      <c r="BD743" s="31">
        <f t="shared" si="451"/>
        <v>1088458.07</v>
      </c>
      <c r="BE743" s="31">
        <f t="shared" si="452"/>
        <v>711684.56999999983</v>
      </c>
      <c r="BF743" s="31">
        <f t="shared" si="453"/>
        <v>19144535.77</v>
      </c>
      <c r="BG743" s="29">
        <f t="shared" si="457"/>
        <v>0</v>
      </c>
      <c r="BH743" s="29">
        <f t="shared" si="457"/>
        <v>0</v>
      </c>
      <c r="BI743" s="29">
        <f t="shared" si="457"/>
        <v>19144535.77</v>
      </c>
      <c r="BJ743" s="29">
        <f t="shared" si="457"/>
        <v>0</v>
      </c>
    </row>
    <row r="744" spans="1:62">
      <c r="A744" s="25" t="s">
        <v>135</v>
      </c>
      <c r="B744" s="25" t="s">
        <v>91</v>
      </c>
      <c r="C744" s="25" t="s">
        <v>91</v>
      </c>
      <c r="D744" s="25" t="s">
        <v>150</v>
      </c>
      <c r="E744" s="25" t="s">
        <v>47</v>
      </c>
      <c r="F744" s="25" t="s">
        <v>43</v>
      </c>
      <c r="G744" s="25" t="s">
        <v>62</v>
      </c>
      <c r="H744" s="25" t="s">
        <v>62</v>
      </c>
      <c r="I744" s="25" t="s">
        <v>289</v>
      </c>
      <c r="J744" s="102">
        <v>0</v>
      </c>
      <c r="K744" s="102">
        <v>1</v>
      </c>
      <c r="L744" s="29">
        <v>136524.89000000001</v>
      </c>
      <c r="M744" s="29">
        <v>2228.06</v>
      </c>
      <c r="N744" s="29"/>
      <c r="O744" s="29"/>
      <c r="P744" s="29">
        <v>219</v>
      </c>
      <c r="Q744" s="29">
        <v>129.74</v>
      </c>
      <c r="R744" s="29"/>
      <c r="S744" s="29"/>
      <c r="T744" s="29"/>
      <c r="U744" s="29"/>
      <c r="V744" s="29"/>
      <c r="W744" s="29"/>
      <c r="X744" s="29">
        <f t="shared" si="426"/>
        <v>139101.69</v>
      </c>
      <c r="Y744" s="29">
        <f t="shared" si="454"/>
        <v>0</v>
      </c>
      <c r="Z744" s="29">
        <f t="shared" si="456"/>
        <v>0</v>
      </c>
      <c r="AA744" s="29">
        <f t="shared" si="456"/>
        <v>139101.69</v>
      </c>
      <c r="AB744" s="29">
        <f t="shared" si="456"/>
        <v>0</v>
      </c>
      <c r="AC744" s="31">
        <f t="shared" si="427"/>
        <v>0</v>
      </c>
      <c r="AD744" s="31">
        <f t="shared" si="428"/>
        <v>0</v>
      </c>
      <c r="AE744" s="31">
        <f t="shared" si="429"/>
        <v>0</v>
      </c>
      <c r="AF744" s="31">
        <f t="shared" si="430"/>
        <v>0</v>
      </c>
      <c r="AG744" s="31">
        <f t="shared" si="431"/>
        <v>0</v>
      </c>
      <c r="AH744" s="31">
        <f t="shared" si="432"/>
        <v>0</v>
      </c>
      <c r="AI744" s="31">
        <f t="shared" si="433"/>
        <v>0</v>
      </c>
      <c r="AJ744" s="31">
        <f t="shared" si="434"/>
        <v>0</v>
      </c>
      <c r="AK744" s="31">
        <f t="shared" si="435"/>
        <v>0</v>
      </c>
      <c r="AL744" s="31">
        <f t="shared" si="436"/>
        <v>0</v>
      </c>
      <c r="AM744" s="31">
        <f t="shared" si="437"/>
        <v>0</v>
      </c>
      <c r="AN744" s="31">
        <f t="shared" si="438"/>
        <v>0</v>
      </c>
      <c r="AO744" s="31">
        <f t="shared" si="439"/>
        <v>0</v>
      </c>
      <c r="AP744" s="29">
        <f t="shared" si="458"/>
        <v>0</v>
      </c>
      <c r="AQ744" s="29">
        <f t="shared" si="458"/>
        <v>0</v>
      </c>
      <c r="AR744" s="29">
        <f t="shared" si="458"/>
        <v>0</v>
      </c>
      <c r="AS744" s="29">
        <f t="shared" si="455"/>
        <v>0</v>
      </c>
      <c r="AT744" s="31">
        <f t="shared" si="441"/>
        <v>136524.89000000001</v>
      </c>
      <c r="AU744" s="31">
        <f t="shared" si="442"/>
        <v>2228.06</v>
      </c>
      <c r="AV744" s="31">
        <f t="shared" si="443"/>
        <v>0</v>
      </c>
      <c r="AW744" s="31">
        <f t="shared" si="444"/>
        <v>0</v>
      </c>
      <c r="AX744" s="31">
        <f t="shared" si="445"/>
        <v>219</v>
      </c>
      <c r="AY744" s="31">
        <f t="shared" si="446"/>
        <v>129.74</v>
      </c>
      <c r="AZ744" s="31">
        <f t="shared" si="447"/>
        <v>0</v>
      </c>
      <c r="BA744" s="31">
        <f t="shared" si="448"/>
        <v>0</v>
      </c>
      <c r="BB744" s="31">
        <f t="shared" si="449"/>
        <v>0</v>
      </c>
      <c r="BC744" s="31">
        <f t="shared" si="450"/>
        <v>0</v>
      </c>
      <c r="BD744" s="31">
        <f t="shared" si="451"/>
        <v>0</v>
      </c>
      <c r="BE744" s="31">
        <f t="shared" si="452"/>
        <v>0</v>
      </c>
      <c r="BF744" s="31">
        <f t="shared" si="453"/>
        <v>139101.69</v>
      </c>
      <c r="BG744" s="29">
        <f t="shared" si="457"/>
        <v>0</v>
      </c>
      <c r="BH744" s="29">
        <f t="shared" si="457"/>
        <v>0</v>
      </c>
      <c r="BI744" s="29">
        <f t="shared" si="457"/>
        <v>139101.69</v>
      </c>
      <c r="BJ744" s="29">
        <f t="shared" si="457"/>
        <v>0</v>
      </c>
    </row>
    <row r="745" spans="1:62">
      <c r="A745" s="25" t="s">
        <v>135</v>
      </c>
      <c r="B745" s="25" t="s">
        <v>91</v>
      </c>
      <c r="C745" s="25" t="s">
        <v>91</v>
      </c>
      <c r="D745" s="25" t="s">
        <v>151</v>
      </c>
      <c r="E745" s="25" t="s">
        <v>47</v>
      </c>
      <c r="F745" s="25" t="s">
        <v>49</v>
      </c>
      <c r="G745" s="25" t="s">
        <v>62</v>
      </c>
      <c r="H745" s="25" t="s">
        <v>62</v>
      </c>
      <c r="I745" s="25" t="s">
        <v>289</v>
      </c>
      <c r="J745" s="102">
        <v>0</v>
      </c>
      <c r="K745" s="102">
        <v>0</v>
      </c>
      <c r="L745" s="29">
        <v>29.099999999999998</v>
      </c>
      <c r="M745" s="29"/>
      <c r="N745" s="29">
        <v>582.47</v>
      </c>
      <c r="O745" s="29">
        <v>4261.04</v>
      </c>
      <c r="P745" s="29">
        <v>38.57</v>
      </c>
      <c r="Q745" s="29">
        <v>7971.85</v>
      </c>
      <c r="R745" s="29">
        <v>11407.29</v>
      </c>
      <c r="S745" s="29">
        <v>69556.430000000008</v>
      </c>
      <c r="T745" s="29"/>
      <c r="U745" s="29">
        <v>58.78</v>
      </c>
      <c r="V745" s="29">
        <v>59.92</v>
      </c>
      <c r="W745" s="29"/>
      <c r="X745" s="29">
        <f t="shared" si="426"/>
        <v>93965.45</v>
      </c>
      <c r="Y745" s="29">
        <f t="shared" si="454"/>
        <v>0</v>
      </c>
      <c r="Z745" s="29">
        <f t="shared" si="456"/>
        <v>0</v>
      </c>
      <c r="AA745" s="29">
        <f t="shared" si="456"/>
        <v>93965.45</v>
      </c>
      <c r="AB745" s="29">
        <f t="shared" si="456"/>
        <v>0</v>
      </c>
      <c r="AC745" s="31">
        <f t="shared" si="427"/>
        <v>0</v>
      </c>
      <c r="AD745" s="31">
        <f t="shared" si="428"/>
        <v>0</v>
      </c>
      <c r="AE745" s="31">
        <f t="shared" si="429"/>
        <v>0</v>
      </c>
      <c r="AF745" s="31">
        <f t="shared" si="430"/>
        <v>0</v>
      </c>
      <c r="AG745" s="31">
        <f t="shared" si="431"/>
        <v>0</v>
      </c>
      <c r="AH745" s="31">
        <f t="shared" si="432"/>
        <v>0</v>
      </c>
      <c r="AI745" s="31">
        <f t="shared" si="433"/>
        <v>0</v>
      </c>
      <c r="AJ745" s="31">
        <f t="shared" si="434"/>
        <v>0</v>
      </c>
      <c r="AK745" s="31">
        <f t="shared" si="435"/>
        <v>0</v>
      </c>
      <c r="AL745" s="31">
        <f t="shared" si="436"/>
        <v>0</v>
      </c>
      <c r="AM745" s="31">
        <f t="shared" si="437"/>
        <v>0</v>
      </c>
      <c r="AN745" s="31">
        <f t="shared" si="438"/>
        <v>0</v>
      </c>
      <c r="AO745" s="31">
        <f t="shared" si="439"/>
        <v>0</v>
      </c>
      <c r="AP745" s="29">
        <f t="shared" si="458"/>
        <v>0</v>
      </c>
      <c r="AQ745" s="29">
        <f t="shared" si="458"/>
        <v>0</v>
      </c>
      <c r="AR745" s="29">
        <f t="shared" si="458"/>
        <v>0</v>
      </c>
      <c r="AS745" s="29">
        <f t="shared" si="455"/>
        <v>0</v>
      </c>
      <c r="AT745" s="31">
        <f t="shared" si="441"/>
        <v>0</v>
      </c>
      <c r="AU745" s="31">
        <f t="shared" si="442"/>
        <v>0</v>
      </c>
      <c r="AV745" s="31">
        <f t="shared" si="443"/>
        <v>0</v>
      </c>
      <c r="AW745" s="31">
        <f t="shared" si="444"/>
        <v>0</v>
      </c>
      <c r="AX745" s="31">
        <f t="shared" si="445"/>
        <v>0</v>
      </c>
      <c r="AY745" s="31">
        <f t="shared" si="446"/>
        <v>0</v>
      </c>
      <c r="AZ745" s="31">
        <f t="shared" si="447"/>
        <v>0</v>
      </c>
      <c r="BA745" s="31">
        <f t="shared" si="448"/>
        <v>0</v>
      </c>
      <c r="BB745" s="31">
        <f t="shared" si="449"/>
        <v>0</v>
      </c>
      <c r="BC745" s="31">
        <f t="shared" si="450"/>
        <v>0</v>
      </c>
      <c r="BD745" s="31">
        <f t="shared" si="451"/>
        <v>0</v>
      </c>
      <c r="BE745" s="31">
        <f t="shared" si="452"/>
        <v>0</v>
      </c>
      <c r="BF745" s="31">
        <f t="shared" si="453"/>
        <v>0</v>
      </c>
      <c r="BG745" s="29">
        <f t="shared" si="457"/>
        <v>0</v>
      </c>
      <c r="BH745" s="29">
        <f t="shared" si="457"/>
        <v>0</v>
      </c>
      <c r="BI745" s="29">
        <f t="shared" si="457"/>
        <v>0</v>
      </c>
      <c r="BJ745" s="29">
        <f t="shared" si="457"/>
        <v>0</v>
      </c>
    </row>
    <row r="746" spans="1:62">
      <c r="A746" s="25" t="s">
        <v>135</v>
      </c>
      <c r="B746" s="25" t="s">
        <v>91</v>
      </c>
      <c r="C746" s="25" t="s">
        <v>91</v>
      </c>
      <c r="D746" s="25" t="s">
        <v>151</v>
      </c>
      <c r="E746" s="25" t="s">
        <v>47</v>
      </c>
      <c r="F746" s="25" t="s">
        <v>48</v>
      </c>
      <c r="G746" s="25" t="s">
        <v>62</v>
      </c>
      <c r="H746" s="25" t="s">
        <v>62</v>
      </c>
      <c r="I746" s="25" t="s">
        <v>289</v>
      </c>
      <c r="J746" s="102">
        <v>0</v>
      </c>
      <c r="K746" s="102">
        <v>0</v>
      </c>
      <c r="L746" s="29">
        <v>48548.97</v>
      </c>
      <c r="M746" s="29">
        <v>62361.36</v>
      </c>
      <c r="N746" s="29">
        <v>110240.85</v>
      </c>
      <c r="O746" s="29">
        <v>76454.149999999994</v>
      </c>
      <c r="P746" s="29">
        <v>153141.88</v>
      </c>
      <c r="Q746" s="29">
        <v>242862.57</v>
      </c>
      <c r="R746" s="29">
        <v>37848.19</v>
      </c>
      <c r="S746" s="29">
        <v>59075.82</v>
      </c>
      <c r="T746" s="29">
        <v>185585.02000000002</v>
      </c>
      <c r="U746" s="29">
        <v>497307.81</v>
      </c>
      <c r="V746" s="29">
        <v>229224.12</v>
      </c>
      <c r="W746" s="29">
        <v>375716.02</v>
      </c>
      <c r="X746" s="29">
        <f t="shared" si="426"/>
        <v>2078366.7599999998</v>
      </c>
      <c r="Y746" s="29">
        <f t="shared" si="454"/>
        <v>0</v>
      </c>
      <c r="Z746" s="29">
        <f t="shared" ref="Z746:AB765" si="459">SUMIF($I746,Z$5,$X746)</f>
        <v>0</v>
      </c>
      <c r="AA746" s="29">
        <f t="shared" si="459"/>
        <v>2078366.7599999998</v>
      </c>
      <c r="AB746" s="29">
        <f t="shared" si="459"/>
        <v>0</v>
      </c>
      <c r="AC746" s="31">
        <f t="shared" si="427"/>
        <v>0</v>
      </c>
      <c r="AD746" s="31">
        <f t="shared" si="428"/>
        <v>0</v>
      </c>
      <c r="AE746" s="31">
        <f t="shared" si="429"/>
        <v>0</v>
      </c>
      <c r="AF746" s="31">
        <f t="shared" si="430"/>
        <v>0</v>
      </c>
      <c r="AG746" s="31">
        <f t="shared" si="431"/>
        <v>0</v>
      </c>
      <c r="AH746" s="31">
        <f t="shared" si="432"/>
        <v>0</v>
      </c>
      <c r="AI746" s="31">
        <f t="shared" si="433"/>
        <v>0</v>
      </c>
      <c r="AJ746" s="31">
        <f t="shared" si="434"/>
        <v>0</v>
      </c>
      <c r="AK746" s="31">
        <f t="shared" si="435"/>
        <v>0</v>
      </c>
      <c r="AL746" s="31">
        <f t="shared" si="436"/>
        <v>0</v>
      </c>
      <c r="AM746" s="31">
        <f t="shared" si="437"/>
        <v>0</v>
      </c>
      <c r="AN746" s="31">
        <f t="shared" si="438"/>
        <v>0</v>
      </c>
      <c r="AO746" s="31">
        <f t="shared" si="439"/>
        <v>0</v>
      </c>
      <c r="AP746" s="29">
        <f t="shared" si="458"/>
        <v>0</v>
      </c>
      <c r="AQ746" s="29">
        <f t="shared" si="458"/>
        <v>0</v>
      </c>
      <c r="AR746" s="29">
        <f t="shared" si="458"/>
        <v>0</v>
      </c>
      <c r="AS746" s="29">
        <f t="shared" si="455"/>
        <v>0</v>
      </c>
      <c r="AT746" s="31">
        <f t="shared" si="441"/>
        <v>0</v>
      </c>
      <c r="AU746" s="31">
        <f t="shared" si="442"/>
        <v>0</v>
      </c>
      <c r="AV746" s="31">
        <f t="shared" si="443"/>
        <v>0</v>
      </c>
      <c r="AW746" s="31">
        <f t="shared" si="444"/>
        <v>0</v>
      </c>
      <c r="AX746" s="31">
        <f t="shared" si="445"/>
        <v>0</v>
      </c>
      <c r="AY746" s="31">
        <f t="shared" si="446"/>
        <v>0</v>
      </c>
      <c r="AZ746" s="31">
        <f t="shared" si="447"/>
        <v>0</v>
      </c>
      <c r="BA746" s="31">
        <f t="shared" si="448"/>
        <v>0</v>
      </c>
      <c r="BB746" s="31">
        <f t="shared" si="449"/>
        <v>0</v>
      </c>
      <c r="BC746" s="31">
        <f t="shared" si="450"/>
        <v>0</v>
      </c>
      <c r="BD746" s="31">
        <f t="shared" si="451"/>
        <v>0</v>
      </c>
      <c r="BE746" s="31">
        <f t="shared" si="452"/>
        <v>0</v>
      </c>
      <c r="BF746" s="31">
        <f t="shared" si="453"/>
        <v>0</v>
      </c>
      <c r="BG746" s="29">
        <f t="shared" si="457"/>
        <v>0</v>
      </c>
      <c r="BH746" s="29">
        <f t="shared" si="457"/>
        <v>0</v>
      </c>
      <c r="BI746" s="29">
        <f t="shared" si="457"/>
        <v>0</v>
      </c>
      <c r="BJ746" s="29">
        <f t="shared" si="457"/>
        <v>0</v>
      </c>
    </row>
    <row r="747" spans="1:62">
      <c r="A747" s="25" t="s">
        <v>135</v>
      </c>
      <c r="B747" s="25" t="s">
        <v>91</v>
      </c>
      <c r="C747" s="25" t="s">
        <v>91</v>
      </c>
      <c r="D747" s="25" t="s">
        <v>151</v>
      </c>
      <c r="E747" s="25" t="s">
        <v>47</v>
      </c>
      <c r="F747" s="25" t="s">
        <v>43</v>
      </c>
      <c r="G747" s="25" t="s">
        <v>62</v>
      </c>
      <c r="H747" s="25" t="s">
        <v>62</v>
      </c>
      <c r="I747" s="25" t="s">
        <v>289</v>
      </c>
      <c r="J747" s="102">
        <v>0</v>
      </c>
      <c r="K747" s="102">
        <v>1</v>
      </c>
      <c r="L747" s="29">
        <v>641.49</v>
      </c>
      <c r="M747" s="29">
        <v>4157.79</v>
      </c>
      <c r="N747" s="29">
        <v>3161.1800000000003</v>
      </c>
      <c r="O747" s="29">
        <v>128.14000000000001</v>
      </c>
      <c r="P747" s="29">
        <v>4648.04</v>
      </c>
      <c r="Q747" s="29">
        <v>5713.73</v>
      </c>
      <c r="R747" s="29">
        <v>9260.01</v>
      </c>
      <c r="S747" s="29">
        <v>18808.43</v>
      </c>
      <c r="T747" s="29">
        <v>11436.400000000001</v>
      </c>
      <c r="U747" s="29">
        <v>7039.26</v>
      </c>
      <c r="V747" s="29">
        <v>1267.1199999999999</v>
      </c>
      <c r="W747" s="29">
        <v>11900.29</v>
      </c>
      <c r="X747" s="29">
        <f t="shared" si="426"/>
        <v>78161.88</v>
      </c>
      <c r="Y747" s="29">
        <f t="shared" si="454"/>
        <v>0</v>
      </c>
      <c r="Z747" s="29">
        <f t="shared" si="459"/>
        <v>0</v>
      </c>
      <c r="AA747" s="29">
        <f t="shared" si="459"/>
        <v>78161.88</v>
      </c>
      <c r="AB747" s="29">
        <f t="shared" si="459"/>
        <v>0</v>
      </c>
      <c r="AC747" s="31">
        <f t="shared" si="427"/>
        <v>0</v>
      </c>
      <c r="AD747" s="31">
        <f t="shared" si="428"/>
        <v>0</v>
      </c>
      <c r="AE747" s="31">
        <f t="shared" si="429"/>
        <v>0</v>
      </c>
      <c r="AF747" s="31">
        <f t="shared" si="430"/>
        <v>0</v>
      </c>
      <c r="AG747" s="31">
        <f t="shared" si="431"/>
        <v>0</v>
      </c>
      <c r="AH747" s="31">
        <f t="shared" si="432"/>
        <v>0</v>
      </c>
      <c r="AI747" s="31">
        <f t="shared" si="433"/>
        <v>0</v>
      </c>
      <c r="AJ747" s="31">
        <f t="shared" si="434"/>
        <v>0</v>
      </c>
      <c r="AK747" s="31">
        <f t="shared" si="435"/>
        <v>0</v>
      </c>
      <c r="AL747" s="31">
        <f t="shared" si="436"/>
        <v>0</v>
      </c>
      <c r="AM747" s="31">
        <f t="shared" si="437"/>
        <v>0</v>
      </c>
      <c r="AN747" s="31">
        <f t="shared" si="438"/>
        <v>0</v>
      </c>
      <c r="AO747" s="31">
        <f t="shared" si="439"/>
        <v>0</v>
      </c>
      <c r="AP747" s="29">
        <f t="shared" si="458"/>
        <v>0</v>
      </c>
      <c r="AQ747" s="29">
        <f t="shared" si="458"/>
        <v>0</v>
      </c>
      <c r="AR747" s="29">
        <f t="shared" si="458"/>
        <v>0</v>
      </c>
      <c r="AS747" s="29">
        <f t="shared" si="455"/>
        <v>0</v>
      </c>
      <c r="AT747" s="31">
        <f t="shared" si="441"/>
        <v>641.49</v>
      </c>
      <c r="AU747" s="31">
        <f t="shared" si="442"/>
        <v>4157.79</v>
      </c>
      <c r="AV747" s="31">
        <f t="shared" si="443"/>
        <v>3161.1800000000003</v>
      </c>
      <c r="AW747" s="31">
        <f t="shared" si="444"/>
        <v>128.14000000000001</v>
      </c>
      <c r="AX747" s="31">
        <f t="shared" si="445"/>
        <v>4648.04</v>
      </c>
      <c r="AY747" s="31">
        <f t="shared" si="446"/>
        <v>5713.73</v>
      </c>
      <c r="AZ747" s="31">
        <f t="shared" si="447"/>
        <v>9260.01</v>
      </c>
      <c r="BA747" s="31">
        <f t="shared" si="448"/>
        <v>18808.43</v>
      </c>
      <c r="BB747" s="31">
        <f t="shared" si="449"/>
        <v>11436.400000000001</v>
      </c>
      <c r="BC747" s="31">
        <f t="shared" si="450"/>
        <v>7039.26</v>
      </c>
      <c r="BD747" s="31">
        <f t="shared" si="451"/>
        <v>1267.1199999999999</v>
      </c>
      <c r="BE747" s="31">
        <f t="shared" si="452"/>
        <v>11900.29</v>
      </c>
      <c r="BF747" s="31">
        <f t="shared" si="453"/>
        <v>78161.88</v>
      </c>
      <c r="BG747" s="29">
        <f t="shared" si="457"/>
        <v>0</v>
      </c>
      <c r="BH747" s="29">
        <f t="shared" si="457"/>
        <v>0</v>
      </c>
      <c r="BI747" s="29">
        <f t="shared" si="457"/>
        <v>78161.88</v>
      </c>
      <c r="BJ747" s="29">
        <f t="shared" si="457"/>
        <v>0</v>
      </c>
    </row>
    <row r="748" spans="1:62">
      <c r="A748" s="25" t="s">
        <v>135</v>
      </c>
      <c r="B748" s="25" t="s">
        <v>91</v>
      </c>
      <c r="C748" s="25" t="s">
        <v>91</v>
      </c>
      <c r="D748" s="25" t="s">
        <v>152</v>
      </c>
      <c r="E748" s="25" t="s">
        <v>47</v>
      </c>
      <c r="F748" s="25" t="s">
        <v>49</v>
      </c>
      <c r="G748" s="25" t="s">
        <v>62</v>
      </c>
      <c r="H748" s="25" t="s">
        <v>62</v>
      </c>
      <c r="I748" s="25" t="s">
        <v>289</v>
      </c>
      <c r="J748" s="102">
        <v>0</v>
      </c>
      <c r="K748" s="102">
        <v>0</v>
      </c>
      <c r="L748" s="29">
        <v>5291.7</v>
      </c>
      <c r="M748" s="29">
        <v>99.65</v>
      </c>
      <c r="N748" s="29">
        <v>1571.07</v>
      </c>
      <c r="O748" s="29"/>
      <c r="P748" s="29"/>
      <c r="Q748" s="29">
        <v>8643.93</v>
      </c>
      <c r="R748" s="29"/>
      <c r="S748" s="29">
        <v>5340.8</v>
      </c>
      <c r="T748" s="29"/>
      <c r="U748" s="29"/>
      <c r="V748" s="29">
        <v>3970.36</v>
      </c>
      <c r="W748" s="29"/>
      <c r="X748" s="29">
        <f t="shared" si="426"/>
        <v>24917.51</v>
      </c>
      <c r="Y748" s="29">
        <f t="shared" si="454"/>
        <v>0</v>
      </c>
      <c r="Z748" s="29">
        <f t="shared" si="459"/>
        <v>0</v>
      </c>
      <c r="AA748" s="29">
        <f t="shared" si="459"/>
        <v>24917.51</v>
      </c>
      <c r="AB748" s="29">
        <f t="shared" si="459"/>
        <v>0</v>
      </c>
      <c r="AC748" s="31">
        <f t="shared" si="427"/>
        <v>0</v>
      </c>
      <c r="AD748" s="31">
        <f t="shared" si="428"/>
        <v>0</v>
      </c>
      <c r="AE748" s="31">
        <f t="shared" si="429"/>
        <v>0</v>
      </c>
      <c r="AF748" s="31">
        <f t="shared" si="430"/>
        <v>0</v>
      </c>
      <c r="AG748" s="31">
        <f t="shared" si="431"/>
        <v>0</v>
      </c>
      <c r="AH748" s="31">
        <f t="shared" si="432"/>
        <v>0</v>
      </c>
      <c r="AI748" s="31">
        <f t="shared" si="433"/>
        <v>0</v>
      </c>
      <c r="AJ748" s="31">
        <f t="shared" si="434"/>
        <v>0</v>
      </c>
      <c r="AK748" s="31">
        <f t="shared" si="435"/>
        <v>0</v>
      </c>
      <c r="AL748" s="31">
        <f t="shared" si="436"/>
        <v>0</v>
      </c>
      <c r="AM748" s="31">
        <f t="shared" si="437"/>
        <v>0</v>
      </c>
      <c r="AN748" s="31">
        <f t="shared" si="438"/>
        <v>0</v>
      </c>
      <c r="AO748" s="31">
        <f t="shared" si="439"/>
        <v>0</v>
      </c>
      <c r="AP748" s="29">
        <f t="shared" si="458"/>
        <v>0</v>
      </c>
      <c r="AQ748" s="29">
        <f t="shared" si="458"/>
        <v>0</v>
      </c>
      <c r="AR748" s="29">
        <f t="shared" si="458"/>
        <v>0</v>
      </c>
      <c r="AS748" s="29">
        <f t="shared" si="455"/>
        <v>0</v>
      </c>
      <c r="AT748" s="31">
        <f t="shared" si="441"/>
        <v>0</v>
      </c>
      <c r="AU748" s="31">
        <f t="shared" si="442"/>
        <v>0</v>
      </c>
      <c r="AV748" s="31">
        <f t="shared" si="443"/>
        <v>0</v>
      </c>
      <c r="AW748" s="31">
        <f t="shared" si="444"/>
        <v>0</v>
      </c>
      <c r="AX748" s="31">
        <f t="shared" si="445"/>
        <v>0</v>
      </c>
      <c r="AY748" s="31">
        <f t="shared" si="446"/>
        <v>0</v>
      </c>
      <c r="AZ748" s="31">
        <f t="shared" si="447"/>
        <v>0</v>
      </c>
      <c r="BA748" s="31">
        <f t="shared" si="448"/>
        <v>0</v>
      </c>
      <c r="BB748" s="31">
        <f t="shared" si="449"/>
        <v>0</v>
      </c>
      <c r="BC748" s="31">
        <f t="shared" si="450"/>
        <v>0</v>
      </c>
      <c r="BD748" s="31">
        <f t="shared" si="451"/>
        <v>0</v>
      </c>
      <c r="BE748" s="31">
        <f t="shared" si="452"/>
        <v>0</v>
      </c>
      <c r="BF748" s="31">
        <f t="shared" si="453"/>
        <v>0</v>
      </c>
      <c r="BG748" s="29">
        <f t="shared" ref="BG748:BJ767" si="460">SUMIF($I748,BG$5,$BF748)</f>
        <v>0</v>
      </c>
      <c r="BH748" s="29">
        <f t="shared" si="460"/>
        <v>0</v>
      </c>
      <c r="BI748" s="29">
        <f t="shared" si="460"/>
        <v>0</v>
      </c>
      <c r="BJ748" s="29">
        <f t="shared" si="460"/>
        <v>0</v>
      </c>
    </row>
    <row r="749" spans="1:62">
      <c r="A749" s="25" t="s">
        <v>135</v>
      </c>
      <c r="B749" s="25" t="s">
        <v>91</v>
      </c>
      <c r="C749" s="25" t="s">
        <v>91</v>
      </c>
      <c r="D749" s="25" t="s">
        <v>152</v>
      </c>
      <c r="E749" s="25" t="s">
        <v>47</v>
      </c>
      <c r="F749" s="25" t="s">
        <v>48</v>
      </c>
      <c r="G749" s="25" t="s">
        <v>62</v>
      </c>
      <c r="H749" s="25" t="s">
        <v>62</v>
      </c>
      <c r="I749" s="25" t="s">
        <v>289</v>
      </c>
      <c r="J749" s="102">
        <v>0</v>
      </c>
      <c r="K749" s="102">
        <v>0</v>
      </c>
      <c r="L749" s="29">
        <v>2876.67</v>
      </c>
      <c r="M749" s="29">
        <v>7301.53</v>
      </c>
      <c r="N749" s="29">
        <v>3462.97</v>
      </c>
      <c r="O749" s="29">
        <v>18386.5</v>
      </c>
      <c r="P749" s="29">
        <v>7173.4400000000005</v>
      </c>
      <c r="Q749" s="29">
        <v>3061.34</v>
      </c>
      <c r="R749" s="29">
        <v>126228.6</v>
      </c>
      <c r="S749" s="29">
        <v>186590.86000000002</v>
      </c>
      <c r="T749" s="29">
        <v>44347.73</v>
      </c>
      <c r="U749" s="29">
        <v>11738.14</v>
      </c>
      <c r="V749" s="29">
        <v>65138.34</v>
      </c>
      <c r="W749" s="29">
        <v>73492.06</v>
      </c>
      <c r="X749" s="29">
        <f t="shared" si="426"/>
        <v>549798.17999999993</v>
      </c>
      <c r="Y749" s="29">
        <f t="shared" si="454"/>
        <v>0</v>
      </c>
      <c r="Z749" s="29">
        <f t="shared" si="459"/>
        <v>0</v>
      </c>
      <c r="AA749" s="29">
        <f t="shared" si="459"/>
        <v>549798.17999999993</v>
      </c>
      <c r="AB749" s="29">
        <f t="shared" si="459"/>
        <v>0</v>
      </c>
      <c r="AC749" s="31">
        <f t="shared" si="427"/>
        <v>0</v>
      </c>
      <c r="AD749" s="31">
        <f t="shared" si="428"/>
        <v>0</v>
      </c>
      <c r="AE749" s="31">
        <f t="shared" si="429"/>
        <v>0</v>
      </c>
      <c r="AF749" s="31">
        <f t="shared" si="430"/>
        <v>0</v>
      </c>
      <c r="AG749" s="31">
        <f t="shared" si="431"/>
        <v>0</v>
      </c>
      <c r="AH749" s="31">
        <f t="shared" si="432"/>
        <v>0</v>
      </c>
      <c r="AI749" s="31">
        <f t="shared" si="433"/>
        <v>0</v>
      </c>
      <c r="AJ749" s="31">
        <f t="shared" si="434"/>
        <v>0</v>
      </c>
      <c r="AK749" s="31">
        <f t="shared" si="435"/>
        <v>0</v>
      </c>
      <c r="AL749" s="31">
        <f t="shared" si="436"/>
        <v>0</v>
      </c>
      <c r="AM749" s="31">
        <f t="shared" si="437"/>
        <v>0</v>
      </c>
      <c r="AN749" s="31">
        <f t="shared" si="438"/>
        <v>0</v>
      </c>
      <c r="AO749" s="31">
        <f t="shared" si="439"/>
        <v>0</v>
      </c>
      <c r="AP749" s="29">
        <f t="shared" ref="AP749:AR768" si="461">SUMIF($I749,AP$5,$AO749)</f>
        <v>0</v>
      </c>
      <c r="AQ749" s="29">
        <f t="shared" si="461"/>
        <v>0</v>
      </c>
      <c r="AR749" s="29">
        <f t="shared" si="461"/>
        <v>0</v>
      </c>
      <c r="AS749" s="29">
        <f t="shared" si="455"/>
        <v>0</v>
      </c>
      <c r="AT749" s="31">
        <f t="shared" si="441"/>
        <v>0</v>
      </c>
      <c r="AU749" s="31">
        <f t="shared" si="442"/>
        <v>0</v>
      </c>
      <c r="AV749" s="31">
        <f t="shared" si="443"/>
        <v>0</v>
      </c>
      <c r="AW749" s="31">
        <f t="shared" si="444"/>
        <v>0</v>
      </c>
      <c r="AX749" s="31">
        <f t="shared" si="445"/>
        <v>0</v>
      </c>
      <c r="AY749" s="31">
        <f t="shared" si="446"/>
        <v>0</v>
      </c>
      <c r="AZ749" s="31">
        <f t="shared" si="447"/>
        <v>0</v>
      </c>
      <c r="BA749" s="31">
        <f t="shared" si="448"/>
        <v>0</v>
      </c>
      <c r="BB749" s="31">
        <f t="shared" si="449"/>
        <v>0</v>
      </c>
      <c r="BC749" s="31">
        <f t="shared" si="450"/>
        <v>0</v>
      </c>
      <c r="BD749" s="31">
        <f t="shared" si="451"/>
        <v>0</v>
      </c>
      <c r="BE749" s="31">
        <f t="shared" si="452"/>
        <v>0</v>
      </c>
      <c r="BF749" s="31">
        <f t="shared" si="453"/>
        <v>0</v>
      </c>
      <c r="BG749" s="29">
        <f t="shared" si="460"/>
        <v>0</v>
      </c>
      <c r="BH749" s="29">
        <f t="shared" si="460"/>
        <v>0</v>
      </c>
      <c r="BI749" s="29">
        <f t="shared" si="460"/>
        <v>0</v>
      </c>
      <c r="BJ749" s="29">
        <f t="shared" si="460"/>
        <v>0</v>
      </c>
    </row>
    <row r="750" spans="1:62">
      <c r="A750" s="25" t="s">
        <v>135</v>
      </c>
      <c r="B750" s="25" t="s">
        <v>91</v>
      </c>
      <c r="C750" s="25" t="s">
        <v>91</v>
      </c>
      <c r="D750" s="25" t="s">
        <v>152</v>
      </c>
      <c r="E750" s="25" t="s">
        <v>47</v>
      </c>
      <c r="F750" s="25" t="s">
        <v>43</v>
      </c>
      <c r="G750" s="25" t="s">
        <v>62</v>
      </c>
      <c r="H750" s="25" t="s">
        <v>62</v>
      </c>
      <c r="I750" s="25" t="s">
        <v>289</v>
      </c>
      <c r="J750" s="102">
        <v>0</v>
      </c>
      <c r="K750" s="102">
        <v>1</v>
      </c>
      <c r="L750" s="29">
        <v>2301.9899999999998</v>
      </c>
      <c r="M750" s="29">
        <v>2261.86</v>
      </c>
      <c r="N750" s="29">
        <v>3844.99</v>
      </c>
      <c r="O750" s="29"/>
      <c r="P750" s="29">
        <v>3624.66</v>
      </c>
      <c r="Q750" s="29">
        <v>3079.94</v>
      </c>
      <c r="R750" s="29">
        <v>1883.7</v>
      </c>
      <c r="S750" s="29">
        <v>5195.5200000000004</v>
      </c>
      <c r="T750" s="29">
        <v>5562.63</v>
      </c>
      <c r="U750" s="29">
        <v>-183.2</v>
      </c>
      <c r="V750" s="29"/>
      <c r="W750" s="29">
        <v>2702.63</v>
      </c>
      <c r="X750" s="29">
        <f t="shared" si="426"/>
        <v>30274.720000000001</v>
      </c>
      <c r="Y750" s="29">
        <f t="shared" si="454"/>
        <v>0</v>
      </c>
      <c r="Z750" s="29">
        <f t="shared" si="459"/>
        <v>0</v>
      </c>
      <c r="AA750" s="29">
        <f t="shared" si="459"/>
        <v>30274.720000000001</v>
      </c>
      <c r="AB750" s="29">
        <f t="shared" si="459"/>
        <v>0</v>
      </c>
      <c r="AC750" s="31">
        <f t="shared" si="427"/>
        <v>0</v>
      </c>
      <c r="AD750" s="31">
        <f t="shared" si="428"/>
        <v>0</v>
      </c>
      <c r="AE750" s="31">
        <f t="shared" si="429"/>
        <v>0</v>
      </c>
      <c r="AF750" s="31">
        <f t="shared" si="430"/>
        <v>0</v>
      </c>
      <c r="AG750" s="31">
        <f t="shared" si="431"/>
        <v>0</v>
      </c>
      <c r="AH750" s="31">
        <f t="shared" si="432"/>
        <v>0</v>
      </c>
      <c r="AI750" s="31">
        <f t="shared" si="433"/>
        <v>0</v>
      </c>
      <c r="AJ750" s="31">
        <f t="shared" si="434"/>
        <v>0</v>
      </c>
      <c r="AK750" s="31">
        <f t="shared" si="435"/>
        <v>0</v>
      </c>
      <c r="AL750" s="31">
        <f t="shared" si="436"/>
        <v>0</v>
      </c>
      <c r="AM750" s="31">
        <f t="shared" si="437"/>
        <v>0</v>
      </c>
      <c r="AN750" s="31">
        <f t="shared" si="438"/>
        <v>0</v>
      </c>
      <c r="AO750" s="31">
        <f t="shared" si="439"/>
        <v>0</v>
      </c>
      <c r="AP750" s="29">
        <f t="shared" si="461"/>
        <v>0</v>
      </c>
      <c r="AQ750" s="29">
        <f t="shared" si="461"/>
        <v>0</v>
      </c>
      <c r="AR750" s="29">
        <f t="shared" si="461"/>
        <v>0</v>
      </c>
      <c r="AS750" s="29">
        <f t="shared" si="455"/>
        <v>0</v>
      </c>
      <c r="AT750" s="31">
        <f t="shared" si="441"/>
        <v>2301.9899999999998</v>
      </c>
      <c r="AU750" s="31">
        <f t="shared" si="442"/>
        <v>2261.86</v>
      </c>
      <c r="AV750" s="31">
        <f t="shared" si="443"/>
        <v>3844.99</v>
      </c>
      <c r="AW750" s="31">
        <f t="shared" si="444"/>
        <v>0</v>
      </c>
      <c r="AX750" s="31">
        <f t="shared" si="445"/>
        <v>3624.66</v>
      </c>
      <c r="AY750" s="31">
        <f t="shared" si="446"/>
        <v>3079.94</v>
      </c>
      <c r="AZ750" s="31">
        <f t="shared" si="447"/>
        <v>1883.7</v>
      </c>
      <c r="BA750" s="31">
        <f t="shared" si="448"/>
        <v>5195.5200000000004</v>
      </c>
      <c r="BB750" s="31">
        <f t="shared" si="449"/>
        <v>5562.63</v>
      </c>
      <c r="BC750" s="31">
        <f t="shared" si="450"/>
        <v>-183.2</v>
      </c>
      <c r="BD750" s="31">
        <f t="shared" si="451"/>
        <v>0</v>
      </c>
      <c r="BE750" s="31">
        <f t="shared" si="452"/>
        <v>2702.63</v>
      </c>
      <c r="BF750" s="31">
        <f t="shared" si="453"/>
        <v>30274.720000000001</v>
      </c>
      <c r="BG750" s="29">
        <f t="shared" si="460"/>
        <v>0</v>
      </c>
      <c r="BH750" s="29">
        <f t="shared" si="460"/>
        <v>0</v>
      </c>
      <c r="BI750" s="29">
        <f t="shared" si="460"/>
        <v>30274.720000000001</v>
      </c>
      <c r="BJ750" s="29">
        <f t="shared" si="460"/>
        <v>0</v>
      </c>
    </row>
    <row r="751" spans="1:62">
      <c r="A751" s="25" t="s">
        <v>135</v>
      </c>
      <c r="B751" s="25" t="s">
        <v>91</v>
      </c>
      <c r="C751" s="25" t="s">
        <v>91</v>
      </c>
      <c r="D751" s="25" t="s">
        <v>153</v>
      </c>
      <c r="E751" s="25" t="s">
        <v>47</v>
      </c>
      <c r="F751" s="25" t="s">
        <v>49</v>
      </c>
      <c r="G751" s="25" t="s">
        <v>62</v>
      </c>
      <c r="H751" s="25" t="s">
        <v>62</v>
      </c>
      <c r="I751" s="25" t="s">
        <v>289</v>
      </c>
      <c r="J751" s="102">
        <v>0</v>
      </c>
      <c r="K751" s="102">
        <v>0</v>
      </c>
      <c r="L751" s="29">
        <v>11214.81</v>
      </c>
      <c r="M751" s="29">
        <v>14013.25</v>
      </c>
      <c r="N751" s="29">
        <v>14968.779999999999</v>
      </c>
      <c r="O751" s="29">
        <v>10728.529999999999</v>
      </c>
      <c r="P751" s="29">
        <v>14844.400000000001</v>
      </c>
      <c r="Q751" s="29">
        <v>11025.400000000001</v>
      </c>
      <c r="R751" s="29">
        <v>8762.6800000000021</v>
      </c>
      <c r="S751" s="29">
        <v>10840.539999999999</v>
      </c>
      <c r="T751" s="29">
        <v>24497.130000000005</v>
      </c>
      <c r="U751" s="29">
        <v>18976.45</v>
      </c>
      <c r="V751" s="29">
        <v>20934.87</v>
      </c>
      <c r="W751" s="29">
        <v>9271.82</v>
      </c>
      <c r="X751" s="29">
        <f t="shared" si="426"/>
        <v>170078.66</v>
      </c>
      <c r="Y751" s="29">
        <f t="shared" si="454"/>
        <v>0</v>
      </c>
      <c r="Z751" s="29">
        <f t="shared" si="459"/>
        <v>0</v>
      </c>
      <c r="AA751" s="29">
        <f t="shared" si="459"/>
        <v>170078.66</v>
      </c>
      <c r="AB751" s="29">
        <f t="shared" si="459"/>
        <v>0</v>
      </c>
      <c r="AC751" s="31">
        <f t="shared" si="427"/>
        <v>0</v>
      </c>
      <c r="AD751" s="31">
        <f t="shared" si="428"/>
        <v>0</v>
      </c>
      <c r="AE751" s="31">
        <f t="shared" si="429"/>
        <v>0</v>
      </c>
      <c r="AF751" s="31">
        <f t="shared" si="430"/>
        <v>0</v>
      </c>
      <c r="AG751" s="31">
        <f t="shared" si="431"/>
        <v>0</v>
      </c>
      <c r="AH751" s="31">
        <f t="shared" si="432"/>
        <v>0</v>
      </c>
      <c r="AI751" s="31">
        <f t="shared" si="433"/>
        <v>0</v>
      </c>
      <c r="AJ751" s="31">
        <f t="shared" si="434"/>
        <v>0</v>
      </c>
      <c r="AK751" s="31">
        <f t="shared" si="435"/>
        <v>0</v>
      </c>
      <c r="AL751" s="31">
        <f t="shared" si="436"/>
        <v>0</v>
      </c>
      <c r="AM751" s="31">
        <f t="shared" si="437"/>
        <v>0</v>
      </c>
      <c r="AN751" s="31">
        <f t="shared" si="438"/>
        <v>0</v>
      </c>
      <c r="AO751" s="31">
        <f t="shared" si="439"/>
        <v>0</v>
      </c>
      <c r="AP751" s="29">
        <f t="shared" si="461"/>
        <v>0</v>
      </c>
      <c r="AQ751" s="29">
        <f t="shared" si="461"/>
        <v>0</v>
      </c>
      <c r="AR751" s="29">
        <f t="shared" si="461"/>
        <v>0</v>
      </c>
      <c r="AS751" s="29">
        <f t="shared" si="455"/>
        <v>0</v>
      </c>
      <c r="AT751" s="31">
        <f t="shared" si="441"/>
        <v>0</v>
      </c>
      <c r="AU751" s="31">
        <f t="shared" si="442"/>
        <v>0</v>
      </c>
      <c r="AV751" s="31">
        <f t="shared" si="443"/>
        <v>0</v>
      </c>
      <c r="AW751" s="31">
        <f t="shared" si="444"/>
        <v>0</v>
      </c>
      <c r="AX751" s="31">
        <f t="shared" si="445"/>
        <v>0</v>
      </c>
      <c r="AY751" s="31">
        <f t="shared" si="446"/>
        <v>0</v>
      </c>
      <c r="AZ751" s="31">
        <f t="shared" si="447"/>
        <v>0</v>
      </c>
      <c r="BA751" s="31">
        <f t="shared" si="448"/>
        <v>0</v>
      </c>
      <c r="BB751" s="31">
        <f t="shared" si="449"/>
        <v>0</v>
      </c>
      <c r="BC751" s="31">
        <f t="shared" si="450"/>
        <v>0</v>
      </c>
      <c r="BD751" s="31">
        <f t="shared" si="451"/>
        <v>0</v>
      </c>
      <c r="BE751" s="31">
        <f t="shared" si="452"/>
        <v>0</v>
      </c>
      <c r="BF751" s="31">
        <f t="shared" si="453"/>
        <v>0</v>
      </c>
      <c r="BG751" s="29">
        <f t="shared" si="460"/>
        <v>0</v>
      </c>
      <c r="BH751" s="29">
        <f t="shared" si="460"/>
        <v>0</v>
      </c>
      <c r="BI751" s="29">
        <f t="shared" si="460"/>
        <v>0</v>
      </c>
      <c r="BJ751" s="29">
        <f t="shared" si="460"/>
        <v>0</v>
      </c>
    </row>
    <row r="752" spans="1:62">
      <c r="A752" s="25" t="s">
        <v>135</v>
      </c>
      <c r="B752" s="25" t="s">
        <v>91</v>
      </c>
      <c r="C752" s="25" t="s">
        <v>91</v>
      </c>
      <c r="D752" s="25" t="s">
        <v>153</v>
      </c>
      <c r="E752" s="25" t="s">
        <v>47</v>
      </c>
      <c r="F752" s="25" t="s">
        <v>48</v>
      </c>
      <c r="G752" s="25" t="s">
        <v>62</v>
      </c>
      <c r="H752" s="25" t="s">
        <v>62</v>
      </c>
      <c r="I752" s="25" t="s">
        <v>289</v>
      </c>
      <c r="J752" s="102">
        <v>0</v>
      </c>
      <c r="K752" s="102">
        <v>0</v>
      </c>
      <c r="L752" s="29">
        <v>20990.679999999997</v>
      </c>
      <c r="M752" s="29">
        <v>19915.830000000002</v>
      </c>
      <c r="N752" s="29">
        <v>40936.799999999996</v>
      </c>
      <c r="O752" s="29">
        <v>28104.319999999996</v>
      </c>
      <c r="P752" s="29">
        <v>75194.939999999988</v>
      </c>
      <c r="Q752" s="29">
        <v>29443.439999999999</v>
      </c>
      <c r="R752" s="29">
        <v>15958.05</v>
      </c>
      <c r="S752" s="29">
        <v>46915.91</v>
      </c>
      <c r="T752" s="29">
        <v>123880.4</v>
      </c>
      <c r="U752" s="29">
        <v>115754.12999999999</v>
      </c>
      <c r="V752" s="29">
        <v>134250.12</v>
      </c>
      <c r="W752" s="29">
        <v>53042.19</v>
      </c>
      <c r="X752" s="29">
        <f t="shared" si="426"/>
        <v>704386.81</v>
      </c>
      <c r="Y752" s="29">
        <f t="shared" si="454"/>
        <v>0</v>
      </c>
      <c r="Z752" s="29">
        <f t="shared" si="459"/>
        <v>0</v>
      </c>
      <c r="AA752" s="29">
        <f t="shared" si="459"/>
        <v>704386.81</v>
      </c>
      <c r="AB752" s="29">
        <f t="shared" si="459"/>
        <v>0</v>
      </c>
      <c r="AC752" s="31">
        <f t="shared" si="427"/>
        <v>0</v>
      </c>
      <c r="AD752" s="31">
        <f t="shared" si="428"/>
        <v>0</v>
      </c>
      <c r="AE752" s="31">
        <f t="shared" si="429"/>
        <v>0</v>
      </c>
      <c r="AF752" s="31">
        <f t="shared" si="430"/>
        <v>0</v>
      </c>
      <c r="AG752" s="31">
        <f t="shared" si="431"/>
        <v>0</v>
      </c>
      <c r="AH752" s="31">
        <f t="shared" si="432"/>
        <v>0</v>
      </c>
      <c r="AI752" s="31">
        <f t="shared" si="433"/>
        <v>0</v>
      </c>
      <c r="AJ752" s="31">
        <f t="shared" si="434"/>
        <v>0</v>
      </c>
      <c r="AK752" s="31">
        <f t="shared" si="435"/>
        <v>0</v>
      </c>
      <c r="AL752" s="31">
        <f t="shared" si="436"/>
        <v>0</v>
      </c>
      <c r="AM752" s="31">
        <f t="shared" si="437"/>
        <v>0</v>
      </c>
      <c r="AN752" s="31">
        <f t="shared" si="438"/>
        <v>0</v>
      </c>
      <c r="AO752" s="31">
        <f t="shared" si="439"/>
        <v>0</v>
      </c>
      <c r="AP752" s="29">
        <f t="shared" si="461"/>
        <v>0</v>
      </c>
      <c r="AQ752" s="29">
        <f t="shared" si="461"/>
        <v>0</v>
      </c>
      <c r="AR752" s="29">
        <f t="shared" si="461"/>
        <v>0</v>
      </c>
      <c r="AS752" s="29">
        <f t="shared" si="455"/>
        <v>0</v>
      </c>
      <c r="AT752" s="31">
        <f t="shared" si="441"/>
        <v>0</v>
      </c>
      <c r="AU752" s="31">
        <f t="shared" si="442"/>
        <v>0</v>
      </c>
      <c r="AV752" s="31">
        <f t="shared" si="443"/>
        <v>0</v>
      </c>
      <c r="AW752" s="31">
        <f t="shared" si="444"/>
        <v>0</v>
      </c>
      <c r="AX752" s="31">
        <f t="shared" si="445"/>
        <v>0</v>
      </c>
      <c r="AY752" s="31">
        <f t="shared" si="446"/>
        <v>0</v>
      </c>
      <c r="AZ752" s="31">
        <f t="shared" si="447"/>
        <v>0</v>
      </c>
      <c r="BA752" s="31">
        <f t="shared" si="448"/>
        <v>0</v>
      </c>
      <c r="BB752" s="31">
        <f t="shared" si="449"/>
        <v>0</v>
      </c>
      <c r="BC752" s="31">
        <f t="shared" si="450"/>
        <v>0</v>
      </c>
      <c r="BD752" s="31">
        <f t="shared" si="451"/>
        <v>0</v>
      </c>
      <c r="BE752" s="31">
        <f t="shared" si="452"/>
        <v>0</v>
      </c>
      <c r="BF752" s="31">
        <f t="shared" si="453"/>
        <v>0</v>
      </c>
      <c r="BG752" s="29">
        <f t="shared" si="460"/>
        <v>0</v>
      </c>
      <c r="BH752" s="29">
        <f t="shared" si="460"/>
        <v>0</v>
      </c>
      <c r="BI752" s="29">
        <f t="shared" si="460"/>
        <v>0</v>
      </c>
      <c r="BJ752" s="29">
        <f t="shared" si="460"/>
        <v>0</v>
      </c>
    </row>
    <row r="753" spans="1:62">
      <c r="A753" s="25" t="s">
        <v>135</v>
      </c>
      <c r="B753" s="25" t="s">
        <v>91</v>
      </c>
      <c r="C753" s="25" t="s">
        <v>91</v>
      </c>
      <c r="D753" s="25" t="s">
        <v>153</v>
      </c>
      <c r="E753" s="25" t="s">
        <v>47</v>
      </c>
      <c r="F753" s="25" t="s">
        <v>43</v>
      </c>
      <c r="G753" s="25" t="s">
        <v>62</v>
      </c>
      <c r="H753" s="25" t="s">
        <v>62</v>
      </c>
      <c r="I753" s="25" t="s">
        <v>289</v>
      </c>
      <c r="J753" s="102">
        <v>0</v>
      </c>
      <c r="K753" s="102">
        <v>1</v>
      </c>
      <c r="L753" s="29">
        <v>26976.370000000003</v>
      </c>
      <c r="M753" s="29">
        <v>20163.16</v>
      </c>
      <c r="N753" s="29">
        <v>29785.129999999997</v>
      </c>
      <c r="O753" s="29">
        <v>26649.140000000003</v>
      </c>
      <c r="P753" s="29">
        <v>19736.409999999996</v>
      </c>
      <c r="Q753" s="29">
        <v>31590.3</v>
      </c>
      <c r="R753" s="29">
        <v>143147.34</v>
      </c>
      <c r="S753" s="29">
        <v>-106674.57</v>
      </c>
      <c r="T753" s="29">
        <v>67524.28</v>
      </c>
      <c r="U753" s="29">
        <v>128035.61000000002</v>
      </c>
      <c r="V753" s="29">
        <v>77046.81</v>
      </c>
      <c r="W753" s="29">
        <v>155870.92000000001</v>
      </c>
      <c r="X753" s="29">
        <f t="shared" si="426"/>
        <v>619850.9</v>
      </c>
      <c r="Y753" s="29">
        <f t="shared" si="454"/>
        <v>0</v>
      </c>
      <c r="Z753" s="29">
        <f t="shared" si="459"/>
        <v>0</v>
      </c>
      <c r="AA753" s="29">
        <f t="shared" si="459"/>
        <v>619850.9</v>
      </c>
      <c r="AB753" s="29">
        <f t="shared" si="459"/>
        <v>0</v>
      </c>
      <c r="AC753" s="31">
        <f t="shared" si="427"/>
        <v>0</v>
      </c>
      <c r="AD753" s="31">
        <f t="shared" si="428"/>
        <v>0</v>
      </c>
      <c r="AE753" s="31">
        <f t="shared" si="429"/>
        <v>0</v>
      </c>
      <c r="AF753" s="31">
        <f t="shared" si="430"/>
        <v>0</v>
      </c>
      <c r="AG753" s="31">
        <f t="shared" si="431"/>
        <v>0</v>
      </c>
      <c r="AH753" s="31">
        <f t="shared" si="432"/>
        <v>0</v>
      </c>
      <c r="AI753" s="31">
        <f t="shared" si="433"/>
        <v>0</v>
      </c>
      <c r="AJ753" s="31">
        <f t="shared" si="434"/>
        <v>0</v>
      </c>
      <c r="AK753" s="31">
        <f t="shared" si="435"/>
        <v>0</v>
      </c>
      <c r="AL753" s="31">
        <f t="shared" si="436"/>
        <v>0</v>
      </c>
      <c r="AM753" s="31">
        <f t="shared" si="437"/>
        <v>0</v>
      </c>
      <c r="AN753" s="31">
        <f t="shared" si="438"/>
        <v>0</v>
      </c>
      <c r="AO753" s="31">
        <f t="shared" si="439"/>
        <v>0</v>
      </c>
      <c r="AP753" s="29">
        <f t="shared" si="461"/>
        <v>0</v>
      </c>
      <c r="AQ753" s="29">
        <f t="shared" si="461"/>
        <v>0</v>
      </c>
      <c r="AR753" s="29">
        <f t="shared" si="461"/>
        <v>0</v>
      </c>
      <c r="AS753" s="29">
        <f t="shared" si="455"/>
        <v>0</v>
      </c>
      <c r="AT753" s="31">
        <f t="shared" si="441"/>
        <v>26976.370000000003</v>
      </c>
      <c r="AU753" s="31">
        <f t="shared" si="442"/>
        <v>20163.16</v>
      </c>
      <c r="AV753" s="31">
        <f t="shared" si="443"/>
        <v>29785.129999999997</v>
      </c>
      <c r="AW753" s="31">
        <f t="shared" si="444"/>
        <v>26649.140000000003</v>
      </c>
      <c r="AX753" s="31">
        <f t="shared" si="445"/>
        <v>19736.409999999996</v>
      </c>
      <c r="AY753" s="31">
        <f t="shared" si="446"/>
        <v>31590.3</v>
      </c>
      <c r="AZ753" s="31">
        <f t="shared" si="447"/>
        <v>143147.34</v>
      </c>
      <c r="BA753" s="31">
        <f t="shared" si="448"/>
        <v>-106674.57</v>
      </c>
      <c r="BB753" s="31">
        <f t="shared" si="449"/>
        <v>67524.28</v>
      </c>
      <c r="BC753" s="31">
        <f t="shared" si="450"/>
        <v>128035.61000000002</v>
      </c>
      <c r="BD753" s="31">
        <f t="shared" si="451"/>
        <v>77046.81</v>
      </c>
      <c r="BE753" s="31">
        <f t="shared" si="452"/>
        <v>155870.92000000001</v>
      </c>
      <c r="BF753" s="31">
        <f t="shared" si="453"/>
        <v>619850.9</v>
      </c>
      <c r="BG753" s="29">
        <f t="shared" si="460"/>
        <v>0</v>
      </c>
      <c r="BH753" s="29">
        <f t="shared" si="460"/>
        <v>0</v>
      </c>
      <c r="BI753" s="29">
        <f t="shared" si="460"/>
        <v>619850.9</v>
      </c>
      <c r="BJ753" s="29">
        <f t="shared" si="460"/>
        <v>0</v>
      </c>
    </row>
    <row r="754" spans="1:62">
      <c r="A754" s="25" t="s">
        <v>135</v>
      </c>
      <c r="B754" s="25" t="s">
        <v>91</v>
      </c>
      <c r="C754" s="25" t="s">
        <v>91</v>
      </c>
      <c r="D754" s="25" t="s">
        <v>154</v>
      </c>
      <c r="E754" s="25" t="s">
        <v>47</v>
      </c>
      <c r="F754" s="25" t="s">
        <v>49</v>
      </c>
      <c r="G754" s="25" t="s">
        <v>62</v>
      </c>
      <c r="H754" s="25" t="s">
        <v>62</v>
      </c>
      <c r="I754" s="25" t="s">
        <v>289</v>
      </c>
      <c r="J754" s="102">
        <v>0</v>
      </c>
      <c r="K754" s="102">
        <v>0</v>
      </c>
      <c r="L754" s="29">
        <v>11601.619999999999</v>
      </c>
      <c r="M754" s="29">
        <v>6226.46</v>
      </c>
      <c r="N754" s="29">
        <v>70548.040000000008</v>
      </c>
      <c r="O754" s="29">
        <v>123583.63</v>
      </c>
      <c r="P754" s="29">
        <v>30306.73</v>
      </c>
      <c r="Q754" s="29">
        <v>344417.23</v>
      </c>
      <c r="R754" s="29">
        <v>-53440.89</v>
      </c>
      <c r="S754" s="29">
        <v>27740.160000000003</v>
      </c>
      <c r="T754" s="29">
        <v>24730.33</v>
      </c>
      <c r="U754" s="29">
        <v>22440.44</v>
      </c>
      <c r="V754" s="29">
        <v>35420.43</v>
      </c>
      <c r="W754" s="29">
        <v>71235.47</v>
      </c>
      <c r="X754" s="29">
        <f t="shared" si="426"/>
        <v>714809.64999999991</v>
      </c>
      <c r="Y754" s="29">
        <f t="shared" si="454"/>
        <v>0</v>
      </c>
      <c r="Z754" s="29">
        <f t="shared" si="459"/>
        <v>0</v>
      </c>
      <c r="AA754" s="29">
        <f t="shared" si="459"/>
        <v>714809.64999999991</v>
      </c>
      <c r="AB754" s="29">
        <f t="shared" si="459"/>
        <v>0</v>
      </c>
      <c r="AC754" s="31">
        <f t="shared" si="427"/>
        <v>0</v>
      </c>
      <c r="AD754" s="31">
        <f t="shared" si="428"/>
        <v>0</v>
      </c>
      <c r="AE754" s="31">
        <f t="shared" si="429"/>
        <v>0</v>
      </c>
      <c r="AF754" s="31">
        <f t="shared" si="430"/>
        <v>0</v>
      </c>
      <c r="AG754" s="31">
        <f t="shared" si="431"/>
        <v>0</v>
      </c>
      <c r="AH754" s="31">
        <f t="shared" si="432"/>
        <v>0</v>
      </c>
      <c r="AI754" s="31">
        <f t="shared" si="433"/>
        <v>0</v>
      </c>
      <c r="AJ754" s="31">
        <f t="shared" si="434"/>
        <v>0</v>
      </c>
      <c r="AK754" s="31">
        <f t="shared" si="435"/>
        <v>0</v>
      </c>
      <c r="AL754" s="31">
        <f t="shared" si="436"/>
        <v>0</v>
      </c>
      <c r="AM754" s="31">
        <f t="shared" si="437"/>
        <v>0</v>
      </c>
      <c r="AN754" s="31">
        <f t="shared" si="438"/>
        <v>0</v>
      </c>
      <c r="AO754" s="31">
        <f t="shared" si="439"/>
        <v>0</v>
      </c>
      <c r="AP754" s="29">
        <f t="shared" si="461"/>
        <v>0</v>
      </c>
      <c r="AQ754" s="29">
        <f t="shared" si="461"/>
        <v>0</v>
      </c>
      <c r="AR754" s="29">
        <f t="shared" si="461"/>
        <v>0</v>
      </c>
      <c r="AS754" s="29">
        <f t="shared" si="455"/>
        <v>0</v>
      </c>
      <c r="AT754" s="31">
        <f t="shared" si="441"/>
        <v>0</v>
      </c>
      <c r="AU754" s="31">
        <f t="shared" si="442"/>
        <v>0</v>
      </c>
      <c r="AV754" s="31">
        <f t="shared" si="443"/>
        <v>0</v>
      </c>
      <c r="AW754" s="31">
        <f t="shared" si="444"/>
        <v>0</v>
      </c>
      <c r="AX754" s="31">
        <f t="shared" si="445"/>
        <v>0</v>
      </c>
      <c r="AY754" s="31">
        <f t="shared" si="446"/>
        <v>0</v>
      </c>
      <c r="AZ754" s="31">
        <f t="shared" si="447"/>
        <v>0</v>
      </c>
      <c r="BA754" s="31">
        <f t="shared" si="448"/>
        <v>0</v>
      </c>
      <c r="BB754" s="31">
        <f t="shared" si="449"/>
        <v>0</v>
      </c>
      <c r="BC754" s="31">
        <f t="shared" si="450"/>
        <v>0</v>
      </c>
      <c r="BD754" s="31">
        <f t="shared" si="451"/>
        <v>0</v>
      </c>
      <c r="BE754" s="31">
        <f t="shared" si="452"/>
        <v>0</v>
      </c>
      <c r="BF754" s="31">
        <f t="shared" si="453"/>
        <v>0</v>
      </c>
      <c r="BG754" s="29">
        <f t="shared" si="460"/>
        <v>0</v>
      </c>
      <c r="BH754" s="29">
        <f t="shared" si="460"/>
        <v>0</v>
      </c>
      <c r="BI754" s="29">
        <f t="shared" si="460"/>
        <v>0</v>
      </c>
      <c r="BJ754" s="29">
        <f t="shared" si="460"/>
        <v>0</v>
      </c>
    </row>
    <row r="755" spans="1:62">
      <c r="A755" s="25" t="s">
        <v>135</v>
      </c>
      <c r="B755" s="25" t="s">
        <v>91</v>
      </c>
      <c r="C755" s="25" t="s">
        <v>91</v>
      </c>
      <c r="D755" s="25" t="s">
        <v>154</v>
      </c>
      <c r="E755" s="25" t="s">
        <v>47</v>
      </c>
      <c r="F755" s="25" t="s">
        <v>48</v>
      </c>
      <c r="G755" s="25" t="s">
        <v>62</v>
      </c>
      <c r="H755" s="25" t="s">
        <v>62</v>
      </c>
      <c r="I755" s="25" t="s">
        <v>289</v>
      </c>
      <c r="J755" s="102">
        <v>0</v>
      </c>
      <c r="K755" s="102">
        <v>0</v>
      </c>
      <c r="L755" s="29">
        <v>12038.28</v>
      </c>
      <c r="M755" s="29">
        <v>1633045.1</v>
      </c>
      <c r="N755" s="29">
        <v>308204.41000000003</v>
      </c>
      <c r="O755" s="29">
        <v>423285.16</v>
      </c>
      <c r="P755" s="29">
        <v>1124253.0999999999</v>
      </c>
      <c r="Q755" s="29">
        <v>281875.19</v>
      </c>
      <c r="R755" s="29">
        <v>200358.26</v>
      </c>
      <c r="S755" s="29">
        <v>75405.760000000009</v>
      </c>
      <c r="T755" s="29">
        <v>266026.55000000005</v>
      </c>
      <c r="U755" s="29">
        <v>275906.26</v>
      </c>
      <c r="V755" s="29">
        <v>233584.22000000003</v>
      </c>
      <c r="W755" s="29">
        <v>74902.53</v>
      </c>
      <c r="X755" s="29">
        <f t="shared" si="426"/>
        <v>4908884.8199999994</v>
      </c>
      <c r="Y755" s="29">
        <f t="shared" si="454"/>
        <v>0</v>
      </c>
      <c r="Z755" s="29">
        <f t="shared" si="459"/>
        <v>0</v>
      </c>
      <c r="AA755" s="29">
        <f t="shared" si="459"/>
        <v>4908884.8199999994</v>
      </c>
      <c r="AB755" s="29">
        <f t="shared" si="459"/>
        <v>0</v>
      </c>
      <c r="AC755" s="31">
        <f t="shared" si="427"/>
        <v>0</v>
      </c>
      <c r="AD755" s="31">
        <f t="shared" si="428"/>
        <v>0</v>
      </c>
      <c r="AE755" s="31">
        <f t="shared" si="429"/>
        <v>0</v>
      </c>
      <c r="AF755" s="31">
        <f t="shared" si="430"/>
        <v>0</v>
      </c>
      <c r="AG755" s="31">
        <f t="shared" si="431"/>
        <v>0</v>
      </c>
      <c r="AH755" s="31">
        <f t="shared" si="432"/>
        <v>0</v>
      </c>
      <c r="AI755" s="31">
        <f t="shared" si="433"/>
        <v>0</v>
      </c>
      <c r="AJ755" s="31">
        <f t="shared" si="434"/>
        <v>0</v>
      </c>
      <c r="AK755" s="31">
        <f t="shared" si="435"/>
        <v>0</v>
      </c>
      <c r="AL755" s="31">
        <f t="shared" si="436"/>
        <v>0</v>
      </c>
      <c r="AM755" s="31">
        <f t="shared" si="437"/>
        <v>0</v>
      </c>
      <c r="AN755" s="31">
        <f t="shared" si="438"/>
        <v>0</v>
      </c>
      <c r="AO755" s="31">
        <f t="shared" si="439"/>
        <v>0</v>
      </c>
      <c r="AP755" s="29">
        <f t="shared" si="461"/>
        <v>0</v>
      </c>
      <c r="AQ755" s="29">
        <f t="shared" si="461"/>
        <v>0</v>
      </c>
      <c r="AR755" s="29">
        <f t="shared" si="461"/>
        <v>0</v>
      </c>
      <c r="AS755" s="29">
        <f t="shared" si="455"/>
        <v>0</v>
      </c>
      <c r="AT755" s="31">
        <f t="shared" si="441"/>
        <v>0</v>
      </c>
      <c r="AU755" s="31">
        <f t="shared" si="442"/>
        <v>0</v>
      </c>
      <c r="AV755" s="31">
        <f t="shared" si="443"/>
        <v>0</v>
      </c>
      <c r="AW755" s="31">
        <f t="shared" si="444"/>
        <v>0</v>
      </c>
      <c r="AX755" s="31">
        <f t="shared" si="445"/>
        <v>0</v>
      </c>
      <c r="AY755" s="31">
        <f t="shared" si="446"/>
        <v>0</v>
      </c>
      <c r="AZ755" s="31">
        <f t="shared" si="447"/>
        <v>0</v>
      </c>
      <c r="BA755" s="31">
        <f t="shared" si="448"/>
        <v>0</v>
      </c>
      <c r="BB755" s="31">
        <f t="shared" si="449"/>
        <v>0</v>
      </c>
      <c r="BC755" s="31">
        <f t="shared" si="450"/>
        <v>0</v>
      </c>
      <c r="BD755" s="31">
        <f t="shared" si="451"/>
        <v>0</v>
      </c>
      <c r="BE755" s="31">
        <f t="shared" si="452"/>
        <v>0</v>
      </c>
      <c r="BF755" s="31">
        <f t="shared" si="453"/>
        <v>0</v>
      </c>
      <c r="BG755" s="29">
        <f t="shared" si="460"/>
        <v>0</v>
      </c>
      <c r="BH755" s="29">
        <f t="shared" si="460"/>
        <v>0</v>
      </c>
      <c r="BI755" s="29">
        <f t="shared" si="460"/>
        <v>0</v>
      </c>
      <c r="BJ755" s="29">
        <f t="shared" si="460"/>
        <v>0</v>
      </c>
    </row>
    <row r="756" spans="1:62">
      <c r="A756" s="25" t="s">
        <v>135</v>
      </c>
      <c r="B756" s="25" t="s">
        <v>91</v>
      </c>
      <c r="C756" s="25" t="s">
        <v>91</v>
      </c>
      <c r="D756" s="25" t="s">
        <v>154</v>
      </c>
      <c r="E756" s="25" t="s">
        <v>47</v>
      </c>
      <c r="F756" s="25" t="s">
        <v>43</v>
      </c>
      <c r="G756" s="25" t="s">
        <v>62</v>
      </c>
      <c r="H756" s="25" t="s">
        <v>62</v>
      </c>
      <c r="I756" s="25" t="s">
        <v>289</v>
      </c>
      <c r="J756" s="102">
        <v>0</v>
      </c>
      <c r="K756" s="102">
        <v>1</v>
      </c>
      <c r="L756" s="29">
        <v>50629.409999999996</v>
      </c>
      <c r="M756" s="29">
        <v>4490.33</v>
      </c>
      <c r="N756" s="29">
        <v>40396.850000000006</v>
      </c>
      <c r="O756" s="29">
        <v>127773.90999999999</v>
      </c>
      <c r="P756" s="29">
        <v>105299.37</v>
      </c>
      <c r="Q756" s="29">
        <v>131441.49</v>
      </c>
      <c r="R756" s="29">
        <v>40398.819999999992</v>
      </c>
      <c r="S756" s="29">
        <v>99002.62999999999</v>
      </c>
      <c r="T756" s="29">
        <v>109954.18</v>
      </c>
      <c r="U756" s="29">
        <v>52893.100000000006</v>
      </c>
      <c r="V756" s="29">
        <v>42595.4</v>
      </c>
      <c r="W756" s="29">
        <v>29145.5</v>
      </c>
      <c r="X756" s="29">
        <f t="shared" si="426"/>
        <v>834020.99</v>
      </c>
      <c r="Y756" s="29">
        <f t="shared" si="454"/>
        <v>0</v>
      </c>
      <c r="Z756" s="29">
        <f t="shared" si="459"/>
        <v>0</v>
      </c>
      <c r="AA756" s="29">
        <f t="shared" si="459"/>
        <v>834020.99</v>
      </c>
      <c r="AB756" s="29">
        <f t="shared" si="459"/>
        <v>0</v>
      </c>
      <c r="AC756" s="31">
        <f t="shared" si="427"/>
        <v>0</v>
      </c>
      <c r="AD756" s="31">
        <f t="shared" si="428"/>
        <v>0</v>
      </c>
      <c r="AE756" s="31">
        <f t="shared" si="429"/>
        <v>0</v>
      </c>
      <c r="AF756" s="31">
        <f t="shared" si="430"/>
        <v>0</v>
      </c>
      <c r="AG756" s="31">
        <f t="shared" si="431"/>
        <v>0</v>
      </c>
      <c r="AH756" s="31">
        <f t="shared" si="432"/>
        <v>0</v>
      </c>
      <c r="AI756" s="31">
        <f t="shared" si="433"/>
        <v>0</v>
      </c>
      <c r="AJ756" s="31">
        <f t="shared" si="434"/>
        <v>0</v>
      </c>
      <c r="AK756" s="31">
        <f t="shared" si="435"/>
        <v>0</v>
      </c>
      <c r="AL756" s="31">
        <f t="shared" si="436"/>
        <v>0</v>
      </c>
      <c r="AM756" s="31">
        <f t="shared" si="437"/>
        <v>0</v>
      </c>
      <c r="AN756" s="31">
        <f t="shared" si="438"/>
        <v>0</v>
      </c>
      <c r="AO756" s="31">
        <f t="shared" si="439"/>
        <v>0</v>
      </c>
      <c r="AP756" s="29">
        <f t="shared" si="461"/>
        <v>0</v>
      </c>
      <c r="AQ756" s="29">
        <f t="shared" si="461"/>
        <v>0</v>
      </c>
      <c r="AR756" s="29">
        <f t="shared" si="461"/>
        <v>0</v>
      </c>
      <c r="AS756" s="29">
        <f t="shared" si="455"/>
        <v>0</v>
      </c>
      <c r="AT756" s="31">
        <f t="shared" si="441"/>
        <v>50629.409999999996</v>
      </c>
      <c r="AU756" s="31">
        <f t="shared" si="442"/>
        <v>4490.33</v>
      </c>
      <c r="AV756" s="31">
        <f t="shared" si="443"/>
        <v>40396.850000000006</v>
      </c>
      <c r="AW756" s="31">
        <f t="shared" si="444"/>
        <v>127773.90999999999</v>
      </c>
      <c r="AX756" s="31">
        <f t="shared" si="445"/>
        <v>105299.37</v>
      </c>
      <c r="AY756" s="31">
        <f t="shared" si="446"/>
        <v>131441.49</v>
      </c>
      <c r="AZ756" s="31">
        <f t="shared" si="447"/>
        <v>40398.819999999992</v>
      </c>
      <c r="BA756" s="31">
        <f t="shared" si="448"/>
        <v>99002.62999999999</v>
      </c>
      <c r="BB756" s="31">
        <f t="shared" si="449"/>
        <v>109954.18</v>
      </c>
      <c r="BC756" s="31">
        <f t="shared" si="450"/>
        <v>52893.100000000006</v>
      </c>
      <c r="BD756" s="31">
        <f t="shared" si="451"/>
        <v>42595.4</v>
      </c>
      <c r="BE756" s="31">
        <f t="shared" si="452"/>
        <v>29145.5</v>
      </c>
      <c r="BF756" s="31">
        <f t="shared" si="453"/>
        <v>834020.99</v>
      </c>
      <c r="BG756" s="29">
        <f t="shared" si="460"/>
        <v>0</v>
      </c>
      <c r="BH756" s="29">
        <f t="shared" si="460"/>
        <v>0</v>
      </c>
      <c r="BI756" s="29">
        <f t="shared" si="460"/>
        <v>834020.99</v>
      </c>
      <c r="BJ756" s="29">
        <f t="shared" si="460"/>
        <v>0</v>
      </c>
    </row>
    <row r="757" spans="1:62">
      <c r="A757" s="25" t="s">
        <v>135</v>
      </c>
      <c r="B757" s="25" t="s">
        <v>91</v>
      </c>
      <c r="C757" s="25" t="s">
        <v>91</v>
      </c>
      <c r="D757" s="25" t="s">
        <v>155</v>
      </c>
      <c r="E757" s="25" t="s">
        <v>47</v>
      </c>
      <c r="F757" s="25" t="s">
        <v>48</v>
      </c>
      <c r="G757" s="25" t="s">
        <v>62</v>
      </c>
      <c r="H757" s="25" t="s">
        <v>62</v>
      </c>
      <c r="I757" s="25" t="s">
        <v>289</v>
      </c>
      <c r="J757" s="102">
        <v>0</v>
      </c>
      <c r="K757" s="102">
        <v>0</v>
      </c>
      <c r="L757" s="29"/>
      <c r="M757" s="29"/>
      <c r="N757" s="29"/>
      <c r="O757" s="29"/>
      <c r="P757" s="29"/>
      <c r="Q757" s="29"/>
      <c r="R757" s="29"/>
      <c r="S757" s="29"/>
      <c r="T757" s="29"/>
      <c r="U757" s="29">
        <v>14069.64</v>
      </c>
      <c r="V757" s="29"/>
      <c r="W757" s="29"/>
      <c r="X757" s="29">
        <f t="shared" si="426"/>
        <v>14069.64</v>
      </c>
      <c r="Y757" s="29">
        <f t="shared" si="454"/>
        <v>0</v>
      </c>
      <c r="Z757" s="29">
        <f t="shared" si="459"/>
        <v>0</v>
      </c>
      <c r="AA757" s="29">
        <f t="shared" si="459"/>
        <v>14069.64</v>
      </c>
      <c r="AB757" s="29">
        <f t="shared" si="459"/>
        <v>0</v>
      </c>
      <c r="AC757" s="31">
        <f t="shared" si="427"/>
        <v>0</v>
      </c>
      <c r="AD757" s="31">
        <f t="shared" si="428"/>
        <v>0</v>
      </c>
      <c r="AE757" s="31">
        <f t="shared" si="429"/>
        <v>0</v>
      </c>
      <c r="AF757" s="31">
        <f t="shared" si="430"/>
        <v>0</v>
      </c>
      <c r="AG757" s="31">
        <f t="shared" si="431"/>
        <v>0</v>
      </c>
      <c r="AH757" s="31">
        <f t="shared" si="432"/>
        <v>0</v>
      </c>
      <c r="AI757" s="31">
        <f t="shared" si="433"/>
        <v>0</v>
      </c>
      <c r="AJ757" s="31">
        <f t="shared" si="434"/>
        <v>0</v>
      </c>
      <c r="AK757" s="31">
        <f t="shared" si="435"/>
        <v>0</v>
      </c>
      <c r="AL757" s="31">
        <f t="shared" si="436"/>
        <v>0</v>
      </c>
      <c r="AM757" s="31">
        <f t="shared" si="437"/>
        <v>0</v>
      </c>
      <c r="AN757" s="31">
        <f t="shared" si="438"/>
        <v>0</v>
      </c>
      <c r="AO757" s="31">
        <f t="shared" si="439"/>
        <v>0</v>
      </c>
      <c r="AP757" s="29">
        <f t="shared" si="461"/>
        <v>0</v>
      </c>
      <c r="AQ757" s="29">
        <f t="shared" si="461"/>
        <v>0</v>
      </c>
      <c r="AR757" s="29">
        <f t="shared" si="461"/>
        <v>0</v>
      </c>
      <c r="AS757" s="29">
        <f t="shared" si="455"/>
        <v>0</v>
      </c>
      <c r="AT757" s="31">
        <f t="shared" si="441"/>
        <v>0</v>
      </c>
      <c r="AU757" s="31">
        <f t="shared" si="442"/>
        <v>0</v>
      </c>
      <c r="AV757" s="31">
        <f t="shared" si="443"/>
        <v>0</v>
      </c>
      <c r="AW757" s="31">
        <f t="shared" si="444"/>
        <v>0</v>
      </c>
      <c r="AX757" s="31">
        <f t="shared" si="445"/>
        <v>0</v>
      </c>
      <c r="AY757" s="31">
        <f t="shared" si="446"/>
        <v>0</v>
      </c>
      <c r="AZ757" s="31">
        <f t="shared" si="447"/>
        <v>0</v>
      </c>
      <c r="BA757" s="31">
        <f t="shared" si="448"/>
        <v>0</v>
      </c>
      <c r="BB757" s="31">
        <f t="shared" si="449"/>
        <v>0</v>
      </c>
      <c r="BC757" s="31">
        <f t="shared" si="450"/>
        <v>0</v>
      </c>
      <c r="BD757" s="31">
        <f t="shared" si="451"/>
        <v>0</v>
      </c>
      <c r="BE757" s="31">
        <f t="shared" si="452"/>
        <v>0</v>
      </c>
      <c r="BF757" s="31">
        <f t="shared" si="453"/>
        <v>0</v>
      </c>
      <c r="BG757" s="29">
        <f t="shared" si="460"/>
        <v>0</v>
      </c>
      <c r="BH757" s="29">
        <f t="shared" si="460"/>
        <v>0</v>
      </c>
      <c r="BI757" s="29">
        <f t="shared" si="460"/>
        <v>0</v>
      </c>
      <c r="BJ757" s="29">
        <f t="shared" si="460"/>
        <v>0</v>
      </c>
    </row>
    <row r="758" spans="1:62">
      <c r="A758" s="25" t="s">
        <v>135</v>
      </c>
      <c r="B758" s="25" t="s">
        <v>91</v>
      </c>
      <c r="C758" s="25" t="s">
        <v>91</v>
      </c>
      <c r="D758" s="25" t="s">
        <v>155</v>
      </c>
      <c r="E758" s="25" t="s">
        <v>47</v>
      </c>
      <c r="F758" s="25" t="s">
        <v>43</v>
      </c>
      <c r="G758" s="25" t="s">
        <v>62</v>
      </c>
      <c r="H758" s="25" t="s">
        <v>62</v>
      </c>
      <c r="I758" s="25" t="s">
        <v>289</v>
      </c>
      <c r="J758" s="102">
        <v>0</v>
      </c>
      <c r="K758" s="102">
        <v>1</v>
      </c>
      <c r="L758" s="29"/>
      <c r="M758" s="29">
        <v>45330.65</v>
      </c>
      <c r="N758" s="29">
        <v>244.94</v>
      </c>
      <c r="O758" s="29"/>
      <c r="P758" s="29">
        <v>2399.67</v>
      </c>
      <c r="Q758" s="29">
        <v>1894.49</v>
      </c>
      <c r="R758" s="29"/>
      <c r="S758" s="29"/>
      <c r="T758" s="29"/>
      <c r="U758" s="29"/>
      <c r="V758" s="29">
        <v>13944.39</v>
      </c>
      <c r="W758" s="29">
        <v>441.66</v>
      </c>
      <c r="X758" s="29">
        <f t="shared" si="426"/>
        <v>64255.8</v>
      </c>
      <c r="Y758" s="29">
        <f t="shared" si="454"/>
        <v>0</v>
      </c>
      <c r="Z758" s="29">
        <f t="shared" si="459"/>
        <v>0</v>
      </c>
      <c r="AA758" s="29">
        <f t="shared" si="459"/>
        <v>64255.8</v>
      </c>
      <c r="AB758" s="29">
        <f t="shared" si="459"/>
        <v>0</v>
      </c>
      <c r="AC758" s="31">
        <f t="shared" si="427"/>
        <v>0</v>
      </c>
      <c r="AD758" s="31">
        <f t="shared" si="428"/>
        <v>0</v>
      </c>
      <c r="AE758" s="31">
        <f t="shared" si="429"/>
        <v>0</v>
      </c>
      <c r="AF758" s="31">
        <f t="shared" si="430"/>
        <v>0</v>
      </c>
      <c r="AG758" s="31">
        <f t="shared" si="431"/>
        <v>0</v>
      </c>
      <c r="AH758" s="31">
        <f t="shared" si="432"/>
        <v>0</v>
      </c>
      <c r="AI758" s="31">
        <f t="shared" si="433"/>
        <v>0</v>
      </c>
      <c r="AJ758" s="31">
        <f t="shared" si="434"/>
        <v>0</v>
      </c>
      <c r="AK758" s="31">
        <f t="shared" si="435"/>
        <v>0</v>
      </c>
      <c r="AL758" s="31">
        <f t="shared" si="436"/>
        <v>0</v>
      </c>
      <c r="AM758" s="31">
        <f t="shared" si="437"/>
        <v>0</v>
      </c>
      <c r="AN758" s="31">
        <f t="shared" si="438"/>
        <v>0</v>
      </c>
      <c r="AO758" s="31">
        <f t="shared" si="439"/>
        <v>0</v>
      </c>
      <c r="AP758" s="29">
        <f t="shared" si="461"/>
        <v>0</v>
      </c>
      <c r="AQ758" s="29">
        <f t="shared" si="461"/>
        <v>0</v>
      </c>
      <c r="AR758" s="29">
        <f t="shared" si="461"/>
        <v>0</v>
      </c>
      <c r="AS758" s="29">
        <f t="shared" si="455"/>
        <v>0</v>
      </c>
      <c r="AT758" s="31">
        <f t="shared" si="441"/>
        <v>0</v>
      </c>
      <c r="AU758" s="31">
        <f t="shared" si="442"/>
        <v>45330.65</v>
      </c>
      <c r="AV758" s="31">
        <f t="shared" si="443"/>
        <v>244.94</v>
      </c>
      <c r="AW758" s="31">
        <f t="shared" si="444"/>
        <v>0</v>
      </c>
      <c r="AX758" s="31">
        <f t="shared" si="445"/>
        <v>2399.67</v>
      </c>
      <c r="AY758" s="31">
        <f t="shared" si="446"/>
        <v>1894.49</v>
      </c>
      <c r="AZ758" s="31">
        <f t="shared" si="447"/>
        <v>0</v>
      </c>
      <c r="BA758" s="31">
        <f t="shared" si="448"/>
        <v>0</v>
      </c>
      <c r="BB758" s="31">
        <f t="shared" si="449"/>
        <v>0</v>
      </c>
      <c r="BC758" s="31">
        <f t="shared" si="450"/>
        <v>0</v>
      </c>
      <c r="BD758" s="31">
        <f t="shared" si="451"/>
        <v>13944.39</v>
      </c>
      <c r="BE758" s="31">
        <f t="shared" si="452"/>
        <v>441.66</v>
      </c>
      <c r="BF758" s="31">
        <f t="shared" si="453"/>
        <v>64255.8</v>
      </c>
      <c r="BG758" s="29">
        <f t="shared" si="460"/>
        <v>0</v>
      </c>
      <c r="BH758" s="29">
        <f t="shared" si="460"/>
        <v>0</v>
      </c>
      <c r="BI758" s="29">
        <f t="shared" si="460"/>
        <v>64255.8</v>
      </c>
      <c r="BJ758" s="29">
        <f t="shared" si="460"/>
        <v>0</v>
      </c>
    </row>
    <row r="759" spans="1:62">
      <c r="A759" s="25" t="s">
        <v>135</v>
      </c>
      <c r="B759" s="25" t="s">
        <v>91</v>
      </c>
      <c r="C759" s="25" t="s">
        <v>91</v>
      </c>
      <c r="D759" s="25" t="s">
        <v>156</v>
      </c>
      <c r="E759" s="25" t="s">
        <v>42</v>
      </c>
      <c r="F759" s="25" t="s">
        <v>49</v>
      </c>
      <c r="G759" s="25" t="s">
        <v>61</v>
      </c>
      <c r="H759" s="25" t="s">
        <v>61</v>
      </c>
      <c r="I759" s="25" t="s">
        <v>289</v>
      </c>
      <c r="J759" s="102">
        <v>0</v>
      </c>
      <c r="K759" s="102">
        <v>0</v>
      </c>
      <c r="L759" s="29">
        <v>824.5300000000002</v>
      </c>
      <c r="M759" s="29">
        <v>-17249.909999999989</v>
      </c>
      <c r="N759" s="29">
        <v>75913.529999999984</v>
      </c>
      <c r="O759" s="29">
        <v>17717.409999999996</v>
      </c>
      <c r="P759" s="29">
        <v>35081.819999999992</v>
      </c>
      <c r="Q759" s="29">
        <v>42848.32</v>
      </c>
      <c r="R759" s="29">
        <v>70328.23000000001</v>
      </c>
      <c r="S759" s="29">
        <v>102278.19999999998</v>
      </c>
      <c r="T759" s="29">
        <v>-102503.16</v>
      </c>
      <c r="U759" s="29">
        <v>19019.350000000002</v>
      </c>
      <c r="V759" s="29">
        <v>26211.73</v>
      </c>
      <c r="W759" s="29">
        <v>-43115.72</v>
      </c>
      <c r="X759" s="29">
        <f t="shared" si="426"/>
        <v>227354.33</v>
      </c>
      <c r="Y759" s="29">
        <f t="shared" si="454"/>
        <v>0</v>
      </c>
      <c r="Z759" s="29">
        <f t="shared" si="459"/>
        <v>0</v>
      </c>
      <c r="AA759" s="29">
        <f t="shared" si="459"/>
        <v>227354.33</v>
      </c>
      <c r="AB759" s="29">
        <f t="shared" si="459"/>
        <v>0</v>
      </c>
      <c r="AC759" s="31">
        <f t="shared" si="427"/>
        <v>0</v>
      </c>
      <c r="AD759" s="31">
        <f t="shared" si="428"/>
        <v>0</v>
      </c>
      <c r="AE759" s="31">
        <f t="shared" si="429"/>
        <v>0</v>
      </c>
      <c r="AF759" s="31">
        <f t="shared" si="430"/>
        <v>0</v>
      </c>
      <c r="AG759" s="31">
        <f t="shared" si="431"/>
        <v>0</v>
      </c>
      <c r="AH759" s="31">
        <f t="shared" si="432"/>
        <v>0</v>
      </c>
      <c r="AI759" s="31">
        <f t="shared" si="433"/>
        <v>0</v>
      </c>
      <c r="AJ759" s="31">
        <f t="shared" si="434"/>
        <v>0</v>
      </c>
      <c r="AK759" s="31">
        <f t="shared" si="435"/>
        <v>0</v>
      </c>
      <c r="AL759" s="31">
        <f t="shared" si="436"/>
        <v>0</v>
      </c>
      <c r="AM759" s="31">
        <f t="shared" si="437"/>
        <v>0</v>
      </c>
      <c r="AN759" s="31">
        <f t="shared" si="438"/>
        <v>0</v>
      </c>
      <c r="AO759" s="31">
        <f t="shared" si="439"/>
        <v>0</v>
      </c>
      <c r="AP759" s="29">
        <f t="shared" si="461"/>
        <v>0</v>
      </c>
      <c r="AQ759" s="29">
        <f t="shared" si="461"/>
        <v>0</v>
      </c>
      <c r="AR759" s="29">
        <f t="shared" si="461"/>
        <v>0</v>
      </c>
      <c r="AS759" s="29">
        <f t="shared" si="455"/>
        <v>0</v>
      </c>
      <c r="AT759" s="31">
        <f t="shared" si="441"/>
        <v>0</v>
      </c>
      <c r="AU759" s="31">
        <f t="shared" si="442"/>
        <v>0</v>
      </c>
      <c r="AV759" s="31">
        <f t="shared" si="443"/>
        <v>0</v>
      </c>
      <c r="AW759" s="31">
        <f t="shared" si="444"/>
        <v>0</v>
      </c>
      <c r="AX759" s="31">
        <f t="shared" si="445"/>
        <v>0</v>
      </c>
      <c r="AY759" s="31">
        <f t="shared" si="446"/>
        <v>0</v>
      </c>
      <c r="AZ759" s="31">
        <f t="shared" si="447"/>
        <v>0</v>
      </c>
      <c r="BA759" s="31">
        <f t="shared" si="448"/>
        <v>0</v>
      </c>
      <c r="BB759" s="31">
        <f t="shared" si="449"/>
        <v>0</v>
      </c>
      <c r="BC759" s="31">
        <f t="shared" si="450"/>
        <v>0</v>
      </c>
      <c r="BD759" s="31">
        <f t="shared" si="451"/>
        <v>0</v>
      </c>
      <c r="BE759" s="31">
        <f t="shared" si="452"/>
        <v>0</v>
      </c>
      <c r="BF759" s="31">
        <f t="shared" si="453"/>
        <v>0</v>
      </c>
      <c r="BG759" s="29">
        <f t="shared" si="460"/>
        <v>0</v>
      </c>
      <c r="BH759" s="29">
        <f t="shared" si="460"/>
        <v>0</v>
      </c>
      <c r="BI759" s="29">
        <f t="shared" si="460"/>
        <v>0</v>
      </c>
      <c r="BJ759" s="29">
        <f t="shared" si="460"/>
        <v>0</v>
      </c>
    </row>
    <row r="760" spans="1:62">
      <c r="A760" s="25" t="s">
        <v>135</v>
      </c>
      <c r="B760" s="25" t="s">
        <v>91</v>
      </c>
      <c r="C760" s="25" t="s">
        <v>91</v>
      </c>
      <c r="D760" s="25" t="s">
        <v>156</v>
      </c>
      <c r="E760" s="25" t="s">
        <v>42</v>
      </c>
      <c r="F760" s="25" t="s">
        <v>43</v>
      </c>
      <c r="G760" s="25" t="s">
        <v>61</v>
      </c>
      <c r="H760" s="25" t="s">
        <v>61</v>
      </c>
      <c r="I760" s="25" t="s">
        <v>289</v>
      </c>
      <c r="J760" s="102">
        <v>0</v>
      </c>
      <c r="K760" s="102">
        <v>0</v>
      </c>
      <c r="L760" s="29"/>
      <c r="M760" s="29"/>
      <c r="N760" s="29"/>
      <c r="O760" s="29"/>
      <c r="P760" s="29"/>
      <c r="Q760" s="29"/>
      <c r="R760" s="29"/>
      <c r="S760" s="29"/>
      <c r="T760" s="29"/>
      <c r="U760" s="29"/>
      <c r="V760" s="29">
        <v>7743.66</v>
      </c>
      <c r="W760" s="29"/>
      <c r="X760" s="29">
        <f t="shared" si="426"/>
        <v>7743.66</v>
      </c>
      <c r="Y760" s="29">
        <f t="shared" si="454"/>
        <v>0</v>
      </c>
      <c r="Z760" s="29">
        <f t="shared" si="459"/>
        <v>0</v>
      </c>
      <c r="AA760" s="29">
        <f t="shared" si="459"/>
        <v>7743.66</v>
      </c>
      <c r="AB760" s="29">
        <f t="shared" si="459"/>
        <v>0</v>
      </c>
      <c r="AC760" s="31">
        <f t="shared" si="427"/>
        <v>0</v>
      </c>
      <c r="AD760" s="31">
        <f t="shared" si="428"/>
        <v>0</v>
      </c>
      <c r="AE760" s="31">
        <f t="shared" si="429"/>
        <v>0</v>
      </c>
      <c r="AF760" s="31">
        <f t="shared" si="430"/>
        <v>0</v>
      </c>
      <c r="AG760" s="31">
        <f t="shared" si="431"/>
        <v>0</v>
      </c>
      <c r="AH760" s="31">
        <f t="shared" si="432"/>
        <v>0</v>
      </c>
      <c r="AI760" s="31">
        <f t="shared" si="433"/>
        <v>0</v>
      </c>
      <c r="AJ760" s="31">
        <f t="shared" si="434"/>
        <v>0</v>
      </c>
      <c r="AK760" s="31">
        <f t="shared" si="435"/>
        <v>0</v>
      </c>
      <c r="AL760" s="31">
        <f t="shared" si="436"/>
        <v>0</v>
      </c>
      <c r="AM760" s="31">
        <f t="shared" si="437"/>
        <v>0</v>
      </c>
      <c r="AN760" s="31">
        <f t="shared" si="438"/>
        <v>0</v>
      </c>
      <c r="AO760" s="31">
        <f t="shared" si="439"/>
        <v>0</v>
      </c>
      <c r="AP760" s="29">
        <f t="shared" si="461"/>
        <v>0</v>
      </c>
      <c r="AQ760" s="29">
        <f t="shared" si="461"/>
        <v>0</v>
      </c>
      <c r="AR760" s="29">
        <f t="shared" si="461"/>
        <v>0</v>
      </c>
      <c r="AS760" s="29">
        <f t="shared" si="455"/>
        <v>0</v>
      </c>
      <c r="AT760" s="31">
        <f t="shared" si="441"/>
        <v>0</v>
      </c>
      <c r="AU760" s="31">
        <f t="shared" si="442"/>
        <v>0</v>
      </c>
      <c r="AV760" s="31">
        <f t="shared" si="443"/>
        <v>0</v>
      </c>
      <c r="AW760" s="31">
        <f t="shared" si="444"/>
        <v>0</v>
      </c>
      <c r="AX760" s="31">
        <f t="shared" si="445"/>
        <v>0</v>
      </c>
      <c r="AY760" s="31">
        <f t="shared" si="446"/>
        <v>0</v>
      </c>
      <c r="AZ760" s="31">
        <f t="shared" si="447"/>
        <v>0</v>
      </c>
      <c r="BA760" s="31">
        <f t="shared" si="448"/>
        <v>0</v>
      </c>
      <c r="BB760" s="31">
        <f t="shared" si="449"/>
        <v>0</v>
      </c>
      <c r="BC760" s="31">
        <f t="shared" si="450"/>
        <v>0</v>
      </c>
      <c r="BD760" s="31">
        <f t="shared" si="451"/>
        <v>0</v>
      </c>
      <c r="BE760" s="31">
        <f t="shared" si="452"/>
        <v>0</v>
      </c>
      <c r="BF760" s="31">
        <f t="shared" si="453"/>
        <v>0</v>
      </c>
      <c r="BG760" s="29">
        <f t="shared" si="460"/>
        <v>0</v>
      </c>
      <c r="BH760" s="29">
        <f t="shared" si="460"/>
        <v>0</v>
      </c>
      <c r="BI760" s="29">
        <f t="shared" si="460"/>
        <v>0</v>
      </c>
      <c r="BJ760" s="29">
        <f t="shared" si="460"/>
        <v>0</v>
      </c>
    </row>
    <row r="761" spans="1:62">
      <c r="A761" s="25" t="s">
        <v>135</v>
      </c>
      <c r="B761" s="25" t="s">
        <v>91</v>
      </c>
      <c r="C761" s="25" t="s">
        <v>91</v>
      </c>
      <c r="D761" s="25" t="s">
        <v>156</v>
      </c>
      <c r="E761" s="25" t="s">
        <v>42</v>
      </c>
      <c r="F761" s="25" t="s">
        <v>43</v>
      </c>
      <c r="G761" s="25" t="s">
        <v>61</v>
      </c>
      <c r="H761" s="25" t="s">
        <v>61</v>
      </c>
      <c r="I761" s="25" t="s">
        <v>289</v>
      </c>
      <c r="J761" s="102">
        <v>1</v>
      </c>
      <c r="K761" s="102">
        <v>0</v>
      </c>
      <c r="L761" s="29">
        <v>146507.70999999996</v>
      </c>
      <c r="M761" s="29">
        <v>230049.86000000002</v>
      </c>
      <c r="N761" s="29">
        <v>269528.94</v>
      </c>
      <c r="O761" s="29">
        <v>296861.30999999994</v>
      </c>
      <c r="P761" s="29">
        <v>289685.37</v>
      </c>
      <c r="Q761" s="29">
        <v>266099.12</v>
      </c>
      <c r="R761" s="29">
        <v>202117.93000000005</v>
      </c>
      <c r="S761" s="29">
        <v>230030.77999999997</v>
      </c>
      <c r="T761" s="29">
        <v>33852.829999999994</v>
      </c>
      <c r="U761" s="29">
        <v>597392.41999999993</v>
      </c>
      <c r="V761" s="29">
        <v>228187.94999999998</v>
      </c>
      <c r="W761" s="29">
        <v>-153276.91</v>
      </c>
      <c r="X761" s="29">
        <f t="shared" si="426"/>
        <v>2637037.3100000005</v>
      </c>
      <c r="Y761" s="29">
        <f t="shared" si="454"/>
        <v>0</v>
      </c>
      <c r="Z761" s="29">
        <f t="shared" si="459"/>
        <v>0</v>
      </c>
      <c r="AA761" s="29">
        <f t="shared" si="459"/>
        <v>2637037.3100000005</v>
      </c>
      <c r="AB761" s="29">
        <f t="shared" si="459"/>
        <v>0</v>
      </c>
      <c r="AC761" s="31">
        <f t="shared" si="427"/>
        <v>146507.70999999996</v>
      </c>
      <c r="AD761" s="31">
        <f t="shared" si="428"/>
        <v>230049.86000000002</v>
      </c>
      <c r="AE761" s="31">
        <f t="shared" si="429"/>
        <v>269528.94</v>
      </c>
      <c r="AF761" s="31">
        <f t="shared" si="430"/>
        <v>296861.30999999994</v>
      </c>
      <c r="AG761" s="31">
        <f t="shared" si="431"/>
        <v>289685.37</v>
      </c>
      <c r="AH761" s="31">
        <f t="shared" si="432"/>
        <v>266099.12</v>
      </c>
      <c r="AI761" s="31">
        <f t="shared" si="433"/>
        <v>202117.93000000005</v>
      </c>
      <c r="AJ761" s="31">
        <f t="shared" si="434"/>
        <v>230030.77999999997</v>
      </c>
      <c r="AK761" s="31">
        <f t="shared" si="435"/>
        <v>33852.829999999994</v>
      </c>
      <c r="AL761" s="31">
        <f t="shared" si="436"/>
        <v>597392.41999999993</v>
      </c>
      <c r="AM761" s="31">
        <f t="shared" si="437"/>
        <v>228187.94999999998</v>
      </c>
      <c r="AN761" s="31">
        <f t="shared" si="438"/>
        <v>-153276.91</v>
      </c>
      <c r="AO761" s="31">
        <f t="shared" si="439"/>
        <v>2637037.3100000005</v>
      </c>
      <c r="AP761" s="29">
        <f t="shared" si="461"/>
        <v>0</v>
      </c>
      <c r="AQ761" s="29">
        <f t="shared" si="461"/>
        <v>0</v>
      </c>
      <c r="AR761" s="29">
        <f t="shared" si="461"/>
        <v>2637037.3100000005</v>
      </c>
      <c r="AS761" s="29">
        <f t="shared" si="455"/>
        <v>0</v>
      </c>
      <c r="AT761" s="31">
        <f t="shared" si="441"/>
        <v>0</v>
      </c>
      <c r="AU761" s="31">
        <f t="shared" si="442"/>
        <v>0</v>
      </c>
      <c r="AV761" s="31">
        <f t="shared" si="443"/>
        <v>0</v>
      </c>
      <c r="AW761" s="31">
        <f t="shared" si="444"/>
        <v>0</v>
      </c>
      <c r="AX761" s="31">
        <f t="shared" si="445"/>
        <v>0</v>
      </c>
      <c r="AY761" s="31">
        <f t="shared" si="446"/>
        <v>0</v>
      </c>
      <c r="AZ761" s="31">
        <f t="shared" si="447"/>
        <v>0</v>
      </c>
      <c r="BA761" s="31">
        <f t="shared" si="448"/>
        <v>0</v>
      </c>
      <c r="BB761" s="31">
        <f t="shared" si="449"/>
        <v>0</v>
      </c>
      <c r="BC761" s="31">
        <f t="shared" si="450"/>
        <v>0</v>
      </c>
      <c r="BD761" s="31">
        <f t="shared" si="451"/>
        <v>0</v>
      </c>
      <c r="BE761" s="31">
        <f t="shared" si="452"/>
        <v>0</v>
      </c>
      <c r="BF761" s="31">
        <f t="shared" si="453"/>
        <v>0</v>
      </c>
      <c r="BG761" s="29">
        <f t="shared" si="460"/>
        <v>0</v>
      </c>
      <c r="BH761" s="29">
        <f t="shared" si="460"/>
        <v>0</v>
      </c>
      <c r="BI761" s="29">
        <f t="shared" si="460"/>
        <v>0</v>
      </c>
      <c r="BJ761" s="29">
        <f t="shared" si="460"/>
        <v>0</v>
      </c>
    </row>
    <row r="762" spans="1:62">
      <c r="A762" s="25" t="s">
        <v>135</v>
      </c>
      <c r="B762" s="25" t="s">
        <v>91</v>
      </c>
      <c r="C762" s="25" t="s">
        <v>91</v>
      </c>
      <c r="D762" s="25" t="s">
        <v>564</v>
      </c>
      <c r="E762" s="25" t="s">
        <v>44</v>
      </c>
      <c r="F762" s="25" t="s">
        <v>45</v>
      </c>
      <c r="G762" s="25" t="s">
        <v>300</v>
      </c>
      <c r="H762" s="25" t="s">
        <v>54</v>
      </c>
      <c r="I762" s="25" t="s">
        <v>289</v>
      </c>
      <c r="J762" s="102">
        <v>0.47784834680000005</v>
      </c>
      <c r="K762" s="102">
        <v>0.15089759249999998</v>
      </c>
      <c r="L762" s="29">
        <v>150943.19</v>
      </c>
      <c r="M762" s="29"/>
      <c r="N762" s="29"/>
      <c r="O762" s="29"/>
      <c r="P762" s="29"/>
      <c r="Q762" s="29"/>
      <c r="R762" s="29"/>
      <c r="S762" s="29"/>
      <c r="T762" s="29"/>
      <c r="U762" s="29"/>
      <c r="V762" s="29"/>
      <c r="W762" s="29"/>
      <c r="X762" s="29">
        <f t="shared" si="426"/>
        <v>150943.19</v>
      </c>
      <c r="Y762" s="29">
        <f t="shared" si="454"/>
        <v>0</v>
      </c>
      <c r="Z762" s="29">
        <f t="shared" si="459"/>
        <v>0</v>
      </c>
      <c r="AA762" s="29">
        <f t="shared" si="459"/>
        <v>150943.19</v>
      </c>
      <c r="AB762" s="29">
        <f t="shared" si="459"/>
        <v>0</v>
      </c>
      <c r="AC762" s="31">
        <f t="shared" si="427"/>
        <v>72127.953802218297</v>
      </c>
      <c r="AD762" s="31">
        <f t="shared" si="428"/>
        <v>0</v>
      </c>
      <c r="AE762" s="31">
        <f t="shared" si="429"/>
        <v>0</v>
      </c>
      <c r="AF762" s="31">
        <f t="shared" si="430"/>
        <v>0</v>
      </c>
      <c r="AG762" s="31">
        <f t="shared" si="431"/>
        <v>0</v>
      </c>
      <c r="AH762" s="31">
        <f t="shared" si="432"/>
        <v>0</v>
      </c>
      <c r="AI762" s="31">
        <f t="shared" si="433"/>
        <v>0</v>
      </c>
      <c r="AJ762" s="31">
        <f t="shared" si="434"/>
        <v>0</v>
      </c>
      <c r="AK762" s="31">
        <f t="shared" si="435"/>
        <v>0</v>
      </c>
      <c r="AL762" s="31">
        <f t="shared" si="436"/>
        <v>0</v>
      </c>
      <c r="AM762" s="31">
        <f t="shared" si="437"/>
        <v>0</v>
      </c>
      <c r="AN762" s="31">
        <f t="shared" si="438"/>
        <v>0</v>
      </c>
      <c r="AO762" s="31">
        <f t="shared" si="439"/>
        <v>72127.953802218297</v>
      </c>
      <c r="AP762" s="29">
        <f t="shared" si="461"/>
        <v>0</v>
      </c>
      <c r="AQ762" s="29">
        <f t="shared" si="461"/>
        <v>0</v>
      </c>
      <c r="AR762" s="29">
        <f t="shared" si="461"/>
        <v>72127.953802218297</v>
      </c>
      <c r="AS762" s="29">
        <f t="shared" si="455"/>
        <v>0</v>
      </c>
      <c r="AT762" s="31">
        <f t="shared" si="441"/>
        <v>22776.963975270071</v>
      </c>
      <c r="AU762" s="31">
        <f t="shared" si="442"/>
        <v>0</v>
      </c>
      <c r="AV762" s="31">
        <f t="shared" si="443"/>
        <v>0</v>
      </c>
      <c r="AW762" s="31">
        <f t="shared" si="444"/>
        <v>0</v>
      </c>
      <c r="AX762" s="31">
        <f t="shared" si="445"/>
        <v>0</v>
      </c>
      <c r="AY762" s="31">
        <f t="shared" si="446"/>
        <v>0</v>
      </c>
      <c r="AZ762" s="31">
        <f t="shared" si="447"/>
        <v>0</v>
      </c>
      <c r="BA762" s="31">
        <f t="shared" si="448"/>
        <v>0</v>
      </c>
      <c r="BB762" s="31">
        <f t="shared" si="449"/>
        <v>0</v>
      </c>
      <c r="BC762" s="31">
        <f t="shared" si="450"/>
        <v>0</v>
      </c>
      <c r="BD762" s="31">
        <f t="shared" si="451"/>
        <v>0</v>
      </c>
      <c r="BE762" s="31">
        <f t="shared" si="452"/>
        <v>0</v>
      </c>
      <c r="BF762" s="31">
        <f t="shared" si="453"/>
        <v>22776.963975270071</v>
      </c>
      <c r="BG762" s="29">
        <f t="shared" si="460"/>
        <v>0</v>
      </c>
      <c r="BH762" s="29">
        <f t="shared" si="460"/>
        <v>0</v>
      </c>
      <c r="BI762" s="29">
        <f t="shared" si="460"/>
        <v>22776.963975270071</v>
      </c>
      <c r="BJ762" s="29">
        <f t="shared" si="460"/>
        <v>0</v>
      </c>
    </row>
    <row r="763" spans="1:62">
      <c r="A763" s="25" t="s">
        <v>135</v>
      </c>
      <c r="B763" s="25" t="s">
        <v>91</v>
      </c>
      <c r="C763" s="25" t="s">
        <v>91</v>
      </c>
      <c r="D763" s="25" t="s">
        <v>564</v>
      </c>
      <c r="E763" s="25" t="s">
        <v>44</v>
      </c>
      <c r="F763" s="25" t="s">
        <v>43</v>
      </c>
      <c r="G763" s="25" t="s">
        <v>300</v>
      </c>
      <c r="H763" s="25" t="s">
        <v>54</v>
      </c>
      <c r="I763" s="25" t="s">
        <v>289</v>
      </c>
      <c r="J763" s="102">
        <v>0.77217999999999998</v>
      </c>
      <c r="K763" s="102">
        <v>0.22781999999999999</v>
      </c>
      <c r="L763" s="29">
        <v>-150943.19</v>
      </c>
      <c r="M763" s="29">
        <v>-0.02</v>
      </c>
      <c r="N763" s="29">
        <v>0</v>
      </c>
      <c r="O763" s="29"/>
      <c r="P763" s="29"/>
      <c r="Q763" s="29"/>
      <c r="R763" s="29"/>
      <c r="S763" s="29"/>
      <c r="T763" s="29"/>
      <c r="U763" s="29"/>
      <c r="V763" s="29"/>
      <c r="W763" s="29"/>
      <c r="X763" s="29">
        <f t="shared" si="426"/>
        <v>-150943.21</v>
      </c>
      <c r="Y763" s="29">
        <f t="shared" si="454"/>
        <v>0</v>
      </c>
      <c r="Z763" s="29">
        <f t="shared" si="459"/>
        <v>0</v>
      </c>
      <c r="AA763" s="29">
        <f t="shared" si="459"/>
        <v>-150943.21</v>
      </c>
      <c r="AB763" s="29">
        <f t="shared" si="459"/>
        <v>0</v>
      </c>
      <c r="AC763" s="31">
        <f t="shared" si="427"/>
        <v>-116555.3124542</v>
      </c>
      <c r="AD763" s="31">
        <f t="shared" si="428"/>
        <v>-1.54436E-2</v>
      </c>
      <c r="AE763" s="31">
        <f t="shared" si="429"/>
        <v>0</v>
      </c>
      <c r="AF763" s="31">
        <f t="shared" si="430"/>
        <v>0</v>
      </c>
      <c r="AG763" s="31">
        <f t="shared" si="431"/>
        <v>0</v>
      </c>
      <c r="AH763" s="31">
        <f t="shared" si="432"/>
        <v>0</v>
      </c>
      <c r="AI763" s="31">
        <f t="shared" si="433"/>
        <v>0</v>
      </c>
      <c r="AJ763" s="31">
        <f t="shared" si="434"/>
        <v>0</v>
      </c>
      <c r="AK763" s="31">
        <f t="shared" si="435"/>
        <v>0</v>
      </c>
      <c r="AL763" s="31">
        <f t="shared" si="436"/>
        <v>0</v>
      </c>
      <c r="AM763" s="31">
        <f t="shared" si="437"/>
        <v>0</v>
      </c>
      <c r="AN763" s="31">
        <f t="shared" si="438"/>
        <v>0</v>
      </c>
      <c r="AO763" s="31">
        <f t="shared" si="439"/>
        <v>-116555.3278978</v>
      </c>
      <c r="AP763" s="29">
        <f t="shared" si="461"/>
        <v>0</v>
      </c>
      <c r="AQ763" s="29">
        <f t="shared" si="461"/>
        <v>0</v>
      </c>
      <c r="AR763" s="29">
        <f t="shared" si="461"/>
        <v>-116555.3278978</v>
      </c>
      <c r="AS763" s="29">
        <f t="shared" si="455"/>
        <v>0</v>
      </c>
      <c r="AT763" s="31">
        <f t="shared" si="441"/>
        <v>-34387.877545800002</v>
      </c>
      <c r="AU763" s="31">
        <f t="shared" si="442"/>
        <v>-4.5564000000000004E-3</v>
      </c>
      <c r="AV763" s="31">
        <f t="shared" si="443"/>
        <v>0</v>
      </c>
      <c r="AW763" s="31">
        <f t="shared" si="444"/>
        <v>0</v>
      </c>
      <c r="AX763" s="31">
        <f t="shared" si="445"/>
        <v>0</v>
      </c>
      <c r="AY763" s="31">
        <f t="shared" si="446"/>
        <v>0</v>
      </c>
      <c r="AZ763" s="31">
        <f t="shared" si="447"/>
        <v>0</v>
      </c>
      <c r="BA763" s="31">
        <f t="shared" si="448"/>
        <v>0</v>
      </c>
      <c r="BB763" s="31">
        <f t="shared" si="449"/>
        <v>0</v>
      </c>
      <c r="BC763" s="31">
        <f t="shared" si="450"/>
        <v>0</v>
      </c>
      <c r="BD763" s="31">
        <f t="shared" si="451"/>
        <v>0</v>
      </c>
      <c r="BE763" s="31">
        <f t="shared" si="452"/>
        <v>0</v>
      </c>
      <c r="BF763" s="31">
        <f t="shared" si="453"/>
        <v>-34387.882102200005</v>
      </c>
      <c r="BG763" s="29">
        <f t="shared" si="460"/>
        <v>0</v>
      </c>
      <c r="BH763" s="29">
        <f t="shared" si="460"/>
        <v>0</v>
      </c>
      <c r="BI763" s="29">
        <f t="shared" si="460"/>
        <v>-34387.882102200005</v>
      </c>
      <c r="BJ763" s="29">
        <f t="shared" si="460"/>
        <v>0</v>
      </c>
    </row>
    <row r="764" spans="1:62">
      <c r="A764" s="25" t="s">
        <v>135</v>
      </c>
      <c r="B764" s="25" t="s">
        <v>91</v>
      </c>
      <c r="C764" s="25" t="s">
        <v>91</v>
      </c>
      <c r="D764" s="25" t="s">
        <v>564</v>
      </c>
      <c r="E764" s="25" t="s">
        <v>42</v>
      </c>
      <c r="F764" s="25" t="s">
        <v>46</v>
      </c>
      <c r="G764" s="25" t="s">
        <v>55</v>
      </c>
      <c r="H764" s="25" t="s">
        <v>55</v>
      </c>
      <c r="I764" s="25" t="s">
        <v>289</v>
      </c>
      <c r="J764" s="102">
        <v>0.65539999999999998</v>
      </c>
      <c r="K764" s="102">
        <v>0</v>
      </c>
      <c r="L764" s="29">
        <v>-24.33</v>
      </c>
      <c r="M764" s="29"/>
      <c r="N764" s="29"/>
      <c r="O764" s="29">
        <v>-1324.9</v>
      </c>
      <c r="P764" s="29">
        <v>229.25</v>
      </c>
      <c r="Q764" s="29">
        <v>115.29</v>
      </c>
      <c r="R764" s="29"/>
      <c r="S764" s="29">
        <v>225.18</v>
      </c>
      <c r="T764" s="29"/>
      <c r="U764" s="29"/>
      <c r="V764" s="29"/>
      <c r="W764" s="29"/>
      <c r="X764" s="29">
        <f t="shared" si="426"/>
        <v>-779.51</v>
      </c>
      <c r="Y764" s="29">
        <f t="shared" si="454"/>
        <v>0</v>
      </c>
      <c r="Z764" s="29">
        <f t="shared" si="459"/>
        <v>0</v>
      </c>
      <c r="AA764" s="29">
        <f t="shared" si="459"/>
        <v>-779.51</v>
      </c>
      <c r="AB764" s="29">
        <f t="shared" si="459"/>
        <v>0</v>
      </c>
      <c r="AC764" s="31">
        <f t="shared" si="427"/>
        <v>-15.945881999999999</v>
      </c>
      <c r="AD764" s="31">
        <f t="shared" si="428"/>
        <v>0</v>
      </c>
      <c r="AE764" s="31">
        <f t="shared" si="429"/>
        <v>0</v>
      </c>
      <c r="AF764" s="31">
        <f t="shared" si="430"/>
        <v>-868.33946000000003</v>
      </c>
      <c r="AG764" s="31">
        <f t="shared" si="431"/>
        <v>150.25045</v>
      </c>
      <c r="AH764" s="31">
        <f t="shared" si="432"/>
        <v>75.561065999999997</v>
      </c>
      <c r="AI764" s="31">
        <f t="shared" si="433"/>
        <v>0</v>
      </c>
      <c r="AJ764" s="31">
        <f t="shared" si="434"/>
        <v>147.58297200000001</v>
      </c>
      <c r="AK764" s="31">
        <f t="shared" si="435"/>
        <v>0</v>
      </c>
      <c r="AL764" s="31">
        <f t="shared" si="436"/>
        <v>0</v>
      </c>
      <c r="AM764" s="31">
        <f t="shared" si="437"/>
        <v>0</v>
      </c>
      <c r="AN764" s="31">
        <f t="shared" si="438"/>
        <v>0</v>
      </c>
      <c r="AO764" s="31">
        <f t="shared" si="439"/>
        <v>-510.89085399999999</v>
      </c>
      <c r="AP764" s="29">
        <f t="shared" si="461"/>
        <v>0</v>
      </c>
      <c r="AQ764" s="29">
        <f t="shared" si="461"/>
        <v>0</v>
      </c>
      <c r="AR764" s="29">
        <f t="shared" si="461"/>
        <v>-510.89085399999999</v>
      </c>
      <c r="AS764" s="29">
        <f t="shared" si="455"/>
        <v>0</v>
      </c>
      <c r="AT764" s="31">
        <f t="shared" si="441"/>
        <v>0</v>
      </c>
      <c r="AU764" s="31">
        <f t="shared" si="442"/>
        <v>0</v>
      </c>
      <c r="AV764" s="31">
        <f t="shared" si="443"/>
        <v>0</v>
      </c>
      <c r="AW764" s="31">
        <f t="shared" si="444"/>
        <v>0</v>
      </c>
      <c r="AX764" s="31">
        <f t="shared" si="445"/>
        <v>0</v>
      </c>
      <c r="AY764" s="31">
        <f t="shared" si="446"/>
        <v>0</v>
      </c>
      <c r="AZ764" s="31">
        <f t="shared" si="447"/>
        <v>0</v>
      </c>
      <c r="BA764" s="31">
        <f t="shared" si="448"/>
        <v>0</v>
      </c>
      <c r="BB764" s="31">
        <f t="shared" si="449"/>
        <v>0</v>
      </c>
      <c r="BC764" s="31">
        <f t="shared" si="450"/>
        <v>0</v>
      </c>
      <c r="BD764" s="31">
        <f t="shared" si="451"/>
        <v>0</v>
      </c>
      <c r="BE764" s="31">
        <f t="shared" si="452"/>
        <v>0</v>
      </c>
      <c r="BF764" s="31">
        <f t="shared" si="453"/>
        <v>0</v>
      </c>
      <c r="BG764" s="29">
        <f t="shared" si="460"/>
        <v>0</v>
      </c>
      <c r="BH764" s="29">
        <f t="shared" si="460"/>
        <v>0</v>
      </c>
      <c r="BI764" s="29">
        <f t="shared" si="460"/>
        <v>0</v>
      </c>
      <c r="BJ764" s="29">
        <f t="shared" si="460"/>
        <v>0</v>
      </c>
    </row>
    <row r="765" spans="1:62">
      <c r="A765" s="25" t="s">
        <v>135</v>
      </c>
      <c r="B765" s="25" t="s">
        <v>91</v>
      </c>
      <c r="C765" s="25" t="s">
        <v>91</v>
      </c>
      <c r="D765" s="25" t="s">
        <v>157</v>
      </c>
      <c r="E765" s="25" t="s">
        <v>42</v>
      </c>
      <c r="F765" s="25" t="s">
        <v>46</v>
      </c>
      <c r="G765" s="25" t="s">
        <v>300</v>
      </c>
      <c r="H765" s="25" t="s">
        <v>54</v>
      </c>
      <c r="I765" s="25" t="s">
        <v>289</v>
      </c>
      <c r="J765" s="102">
        <v>0.68266000000000004</v>
      </c>
      <c r="K765" s="102">
        <v>0</v>
      </c>
      <c r="L765" s="29">
        <v>46.86</v>
      </c>
      <c r="M765" s="29">
        <v>44.88</v>
      </c>
      <c r="N765" s="29">
        <v>100.48</v>
      </c>
      <c r="O765" s="29">
        <v>-1.47</v>
      </c>
      <c r="P765" s="29">
        <v>57.51</v>
      </c>
      <c r="Q765" s="29">
        <v>35.92</v>
      </c>
      <c r="R765" s="29">
        <v>-12.63</v>
      </c>
      <c r="S765" s="29"/>
      <c r="T765" s="29"/>
      <c r="U765" s="29"/>
      <c r="V765" s="29"/>
      <c r="W765" s="29"/>
      <c r="X765" s="29">
        <f t="shared" si="426"/>
        <v>271.55</v>
      </c>
      <c r="Y765" s="29">
        <f t="shared" si="454"/>
        <v>0</v>
      </c>
      <c r="Z765" s="29">
        <f t="shared" si="459"/>
        <v>0</v>
      </c>
      <c r="AA765" s="29">
        <f t="shared" si="459"/>
        <v>271.55</v>
      </c>
      <c r="AB765" s="29">
        <f t="shared" si="459"/>
        <v>0</v>
      </c>
      <c r="AC765" s="31">
        <f t="shared" si="427"/>
        <v>31.989447600000002</v>
      </c>
      <c r="AD765" s="31">
        <f t="shared" si="428"/>
        <v>30.637780800000005</v>
      </c>
      <c r="AE765" s="31">
        <f t="shared" si="429"/>
        <v>68.593676800000011</v>
      </c>
      <c r="AF765" s="31">
        <f t="shared" si="430"/>
        <v>-1.0035102</v>
      </c>
      <c r="AG765" s="31">
        <f t="shared" si="431"/>
        <v>39.259776600000002</v>
      </c>
      <c r="AH765" s="31">
        <f t="shared" si="432"/>
        <v>24.521147200000001</v>
      </c>
      <c r="AI765" s="31">
        <f t="shared" si="433"/>
        <v>-8.6219958000000005</v>
      </c>
      <c r="AJ765" s="31">
        <f t="shared" si="434"/>
        <v>0</v>
      </c>
      <c r="AK765" s="31">
        <f t="shared" si="435"/>
        <v>0</v>
      </c>
      <c r="AL765" s="31">
        <f t="shared" si="436"/>
        <v>0</v>
      </c>
      <c r="AM765" s="31">
        <f t="shared" si="437"/>
        <v>0</v>
      </c>
      <c r="AN765" s="31">
        <f t="shared" si="438"/>
        <v>0</v>
      </c>
      <c r="AO765" s="31">
        <f t="shared" si="439"/>
        <v>185.37632300000001</v>
      </c>
      <c r="AP765" s="29">
        <f t="shared" si="461"/>
        <v>0</v>
      </c>
      <c r="AQ765" s="29">
        <f t="shared" si="461"/>
        <v>0</v>
      </c>
      <c r="AR765" s="29">
        <f t="shared" si="461"/>
        <v>185.37632300000001</v>
      </c>
      <c r="AS765" s="29">
        <f t="shared" si="455"/>
        <v>0</v>
      </c>
      <c r="AT765" s="31">
        <f t="shared" si="441"/>
        <v>0</v>
      </c>
      <c r="AU765" s="31">
        <f t="shared" si="442"/>
        <v>0</v>
      </c>
      <c r="AV765" s="31">
        <f t="shared" si="443"/>
        <v>0</v>
      </c>
      <c r="AW765" s="31">
        <f t="shared" si="444"/>
        <v>0</v>
      </c>
      <c r="AX765" s="31">
        <f t="shared" si="445"/>
        <v>0</v>
      </c>
      <c r="AY765" s="31">
        <f t="shared" si="446"/>
        <v>0</v>
      </c>
      <c r="AZ765" s="31">
        <f t="shared" si="447"/>
        <v>0</v>
      </c>
      <c r="BA765" s="31">
        <f t="shared" si="448"/>
        <v>0</v>
      </c>
      <c r="BB765" s="31">
        <f t="shared" si="449"/>
        <v>0</v>
      </c>
      <c r="BC765" s="31">
        <f t="shared" si="450"/>
        <v>0</v>
      </c>
      <c r="BD765" s="31">
        <f t="shared" si="451"/>
        <v>0</v>
      </c>
      <c r="BE765" s="31">
        <f t="shared" si="452"/>
        <v>0</v>
      </c>
      <c r="BF765" s="31">
        <f t="shared" si="453"/>
        <v>0</v>
      </c>
      <c r="BG765" s="29">
        <f t="shared" si="460"/>
        <v>0</v>
      </c>
      <c r="BH765" s="29">
        <f t="shared" si="460"/>
        <v>0</v>
      </c>
      <c r="BI765" s="29">
        <f t="shared" si="460"/>
        <v>0</v>
      </c>
      <c r="BJ765" s="29">
        <f t="shared" si="460"/>
        <v>0</v>
      </c>
    </row>
    <row r="766" spans="1:62">
      <c r="A766" s="25" t="s">
        <v>135</v>
      </c>
      <c r="B766" s="25" t="s">
        <v>91</v>
      </c>
      <c r="C766" s="25" t="s">
        <v>91</v>
      </c>
      <c r="D766" s="25" t="s">
        <v>157</v>
      </c>
      <c r="E766" s="25" t="s">
        <v>42</v>
      </c>
      <c r="F766" s="25" t="s">
        <v>46</v>
      </c>
      <c r="G766" s="25" t="s">
        <v>55</v>
      </c>
      <c r="H766" s="25" t="s">
        <v>55</v>
      </c>
      <c r="I766" s="25" t="s">
        <v>289</v>
      </c>
      <c r="J766" s="102">
        <v>0.65539999999999998</v>
      </c>
      <c r="K766" s="102">
        <v>0</v>
      </c>
      <c r="L766" s="29">
        <v>9610.4</v>
      </c>
      <c r="M766" s="29">
        <v>4764.43</v>
      </c>
      <c r="N766" s="29">
        <v>10264.5</v>
      </c>
      <c r="O766" s="29">
        <v>-149.56</v>
      </c>
      <c r="P766" s="29">
        <v>5874.55</v>
      </c>
      <c r="Q766" s="29">
        <v>3668.71</v>
      </c>
      <c r="R766" s="29">
        <v>-1289.8500000000001</v>
      </c>
      <c r="S766" s="29"/>
      <c r="T766" s="29"/>
      <c r="U766" s="29"/>
      <c r="V766" s="29"/>
      <c r="W766" s="29"/>
      <c r="X766" s="29">
        <f t="shared" si="426"/>
        <v>32743.18</v>
      </c>
      <c r="Y766" s="29">
        <f t="shared" si="454"/>
        <v>0</v>
      </c>
      <c r="Z766" s="29">
        <f t="shared" ref="Z766:AB785" si="462">SUMIF($I766,Z$5,$X766)</f>
        <v>0</v>
      </c>
      <c r="AA766" s="29">
        <f t="shared" si="462"/>
        <v>32743.18</v>
      </c>
      <c r="AB766" s="29">
        <f t="shared" si="462"/>
        <v>0</v>
      </c>
      <c r="AC766" s="31">
        <f t="shared" si="427"/>
        <v>6298.6561599999995</v>
      </c>
      <c r="AD766" s="31">
        <f t="shared" si="428"/>
        <v>3122.607422</v>
      </c>
      <c r="AE766" s="31">
        <f t="shared" si="429"/>
        <v>6727.3532999999998</v>
      </c>
      <c r="AF766" s="31">
        <f t="shared" si="430"/>
        <v>-98.021624000000003</v>
      </c>
      <c r="AG766" s="31">
        <f t="shared" si="431"/>
        <v>3850.1800699999999</v>
      </c>
      <c r="AH766" s="31">
        <f t="shared" si="432"/>
        <v>2404.472534</v>
      </c>
      <c r="AI766" s="31">
        <f t="shared" si="433"/>
        <v>-845.36769000000004</v>
      </c>
      <c r="AJ766" s="31">
        <f t="shared" si="434"/>
        <v>0</v>
      </c>
      <c r="AK766" s="31">
        <f t="shared" si="435"/>
        <v>0</v>
      </c>
      <c r="AL766" s="31">
        <f t="shared" si="436"/>
        <v>0</v>
      </c>
      <c r="AM766" s="31">
        <f t="shared" si="437"/>
        <v>0</v>
      </c>
      <c r="AN766" s="31">
        <f t="shared" si="438"/>
        <v>0</v>
      </c>
      <c r="AO766" s="31">
        <f t="shared" si="439"/>
        <v>21459.880171999997</v>
      </c>
      <c r="AP766" s="29">
        <f t="shared" si="461"/>
        <v>0</v>
      </c>
      <c r="AQ766" s="29">
        <f t="shared" si="461"/>
        <v>0</v>
      </c>
      <c r="AR766" s="29">
        <f t="shared" si="461"/>
        <v>21459.880171999997</v>
      </c>
      <c r="AS766" s="29">
        <f t="shared" si="455"/>
        <v>0</v>
      </c>
      <c r="AT766" s="31">
        <f t="shared" si="441"/>
        <v>0</v>
      </c>
      <c r="AU766" s="31">
        <f t="shared" si="442"/>
        <v>0</v>
      </c>
      <c r="AV766" s="31">
        <f t="shared" si="443"/>
        <v>0</v>
      </c>
      <c r="AW766" s="31">
        <f t="shared" si="444"/>
        <v>0</v>
      </c>
      <c r="AX766" s="31">
        <f t="shared" si="445"/>
        <v>0</v>
      </c>
      <c r="AY766" s="31">
        <f t="shared" si="446"/>
        <v>0</v>
      </c>
      <c r="AZ766" s="31">
        <f t="shared" si="447"/>
        <v>0</v>
      </c>
      <c r="BA766" s="31">
        <f t="shared" si="448"/>
        <v>0</v>
      </c>
      <c r="BB766" s="31">
        <f t="shared" si="449"/>
        <v>0</v>
      </c>
      <c r="BC766" s="31">
        <f t="shared" si="450"/>
        <v>0</v>
      </c>
      <c r="BD766" s="31">
        <f t="shared" si="451"/>
        <v>0</v>
      </c>
      <c r="BE766" s="31">
        <f t="shared" si="452"/>
        <v>0</v>
      </c>
      <c r="BF766" s="31">
        <f t="shared" si="453"/>
        <v>0</v>
      </c>
      <c r="BG766" s="29">
        <f t="shared" si="460"/>
        <v>0</v>
      </c>
      <c r="BH766" s="29">
        <f t="shared" si="460"/>
        <v>0</v>
      </c>
      <c r="BI766" s="29">
        <f t="shared" si="460"/>
        <v>0</v>
      </c>
      <c r="BJ766" s="29">
        <f t="shared" si="460"/>
        <v>0</v>
      </c>
    </row>
    <row r="767" spans="1:62">
      <c r="A767" s="25" t="s">
        <v>135</v>
      </c>
      <c r="B767" s="25" t="s">
        <v>91</v>
      </c>
      <c r="C767" s="25" t="s">
        <v>91</v>
      </c>
      <c r="D767" s="25" t="s">
        <v>159</v>
      </c>
      <c r="E767" s="25" t="s">
        <v>44</v>
      </c>
      <c r="F767" s="25" t="s">
        <v>45</v>
      </c>
      <c r="G767" s="25" t="s">
        <v>300</v>
      </c>
      <c r="H767" s="25" t="s">
        <v>54</v>
      </c>
      <c r="I767" s="25" t="s">
        <v>289</v>
      </c>
      <c r="J767" s="102">
        <v>0.47784834680000005</v>
      </c>
      <c r="K767" s="102">
        <v>0.15089759249999998</v>
      </c>
      <c r="L767" s="29"/>
      <c r="M767" s="29"/>
      <c r="N767" s="29"/>
      <c r="O767" s="29"/>
      <c r="P767" s="29"/>
      <c r="Q767" s="29"/>
      <c r="R767" s="29"/>
      <c r="S767" s="29"/>
      <c r="T767" s="29">
        <v>1331833.33</v>
      </c>
      <c r="U767" s="29">
        <v>2052.0700000000002</v>
      </c>
      <c r="V767" s="29">
        <v>9564.39</v>
      </c>
      <c r="W767" s="29">
        <v>50338.55</v>
      </c>
      <c r="X767" s="29">
        <f t="shared" si="426"/>
        <v>1393788.34</v>
      </c>
      <c r="Y767" s="29">
        <f t="shared" si="454"/>
        <v>0</v>
      </c>
      <c r="Z767" s="29">
        <f t="shared" si="462"/>
        <v>0</v>
      </c>
      <c r="AA767" s="29">
        <f t="shared" si="462"/>
        <v>1393788.34</v>
      </c>
      <c r="AB767" s="29">
        <f t="shared" si="462"/>
        <v>0</v>
      </c>
      <c r="AC767" s="31">
        <f t="shared" si="427"/>
        <v>0</v>
      </c>
      <c r="AD767" s="31">
        <f t="shared" si="428"/>
        <v>0</v>
      </c>
      <c r="AE767" s="31">
        <f t="shared" si="429"/>
        <v>0</v>
      </c>
      <c r="AF767" s="31">
        <f t="shared" si="430"/>
        <v>0</v>
      </c>
      <c r="AG767" s="31">
        <f t="shared" si="431"/>
        <v>0</v>
      </c>
      <c r="AH767" s="31">
        <f t="shared" si="432"/>
        <v>0</v>
      </c>
      <c r="AI767" s="31">
        <f t="shared" si="433"/>
        <v>0</v>
      </c>
      <c r="AJ767" s="31">
        <f t="shared" si="434"/>
        <v>0</v>
      </c>
      <c r="AK767" s="31">
        <f t="shared" si="435"/>
        <v>636414.35495363898</v>
      </c>
      <c r="AL767" s="31">
        <f t="shared" si="436"/>
        <v>980.57825701787613</v>
      </c>
      <c r="AM767" s="31">
        <f t="shared" si="437"/>
        <v>4570.327949650452</v>
      </c>
      <c r="AN767" s="31">
        <f t="shared" si="438"/>
        <v>24054.192897809142</v>
      </c>
      <c r="AO767" s="31">
        <f t="shared" si="439"/>
        <v>666019.45405811642</v>
      </c>
      <c r="AP767" s="29">
        <f t="shared" si="461"/>
        <v>0</v>
      </c>
      <c r="AQ767" s="29">
        <f t="shared" si="461"/>
        <v>0</v>
      </c>
      <c r="AR767" s="29">
        <f t="shared" si="461"/>
        <v>666019.45405811642</v>
      </c>
      <c r="AS767" s="29">
        <f t="shared" si="455"/>
        <v>0</v>
      </c>
      <c r="AT767" s="31">
        <f t="shared" si="441"/>
        <v>0</v>
      </c>
      <c r="AU767" s="31">
        <f t="shared" si="442"/>
        <v>0</v>
      </c>
      <c r="AV767" s="31">
        <f t="shared" si="443"/>
        <v>0</v>
      </c>
      <c r="AW767" s="31">
        <f t="shared" si="444"/>
        <v>0</v>
      </c>
      <c r="AX767" s="31">
        <f t="shared" si="445"/>
        <v>0</v>
      </c>
      <c r="AY767" s="31">
        <f t="shared" si="446"/>
        <v>0</v>
      </c>
      <c r="AZ767" s="31">
        <f t="shared" si="447"/>
        <v>0</v>
      </c>
      <c r="BA767" s="31">
        <f t="shared" si="448"/>
        <v>0</v>
      </c>
      <c r="BB767" s="31">
        <f t="shared" si="449"/>
        <v>200970.44310825801</v>
      </c>
      <c r="BC767" s="31">
        <f t="shared" si="450"/>
        <v>309.65242264147497</v>
      </c>
      <c r="BD767" s="31">
        <f t="shared" si="451"/>
        <v>1443.2434247310748</v>
      </c>
      <c r="BE767" s="31">
        <f t="shared" si="452"/>
        <v>7595.9660049408749</v>
      </c>
      <c r="BF767" s="31">
        <f t="shared" si="453"/>
        <v>210319.30496057143</v>
      </c>
      <c r="BG767" s="29">
        <f t="shared" si="460"/>
        <v>0</v>
      </c>
      <c r="BH767" s="29">
        <f t="shared" si="460"/>
        <v>0</v>
      </c>
      <c r="BI767" s="29">
        <f t="shared" si="460"/>
        <v>210319.30496057143</v>
      </c>
      <c r="BJ767" s="29">
        <f t="shared" si="460"/>
        <v>0</v>
      </c>
    </row>
    <row r="768" spans="1:62">
      <c r="A768" s="25" t="s">
        <v>135</v>
      </c>
      <c r="B768" s="25" t="s">
        <v>91</v>
      </c>
      <c r="C768" s="25" t="s">
        <v>91</v>
      </c>
      <c r="D768" s="25" t="s">
        <v>159</v>
      </c>
      <c r="E768" s="25" t="s">
        <v>42</v>
      </c>
      <c r="F768" s="25" t="s">
        <v>46</v>
      </c>
      <c r="G768" s="25" t="s">
        <v>300</v>
      </c>
      <c r="H768" s="25" t="s">
        <v>54</v>
      </c>
      <c r="I768" s="25" t="s">
        <v>289</v>
      </c>
      <c r="J768" s="102">
        <v>0.68266000000000004</v>
      </c>
      <c r="K768" s="102">
        <v>0</v>
      </c>
      <c r="L768" s="29"/>
      <c r="M768" s="29">
        <v>1329405.2</v>
      </c>
      <c r="N768" s="29">
        <v>2216.59</v>
      </c>
      <c r="O768" s="29">
        <v>1725.63</v>
      </c>
      <c r="P768" s="29">
        <v>1190.92</v>
      </c>
      <c r="Q768" s="29">
        <v>327.20999999999998</v>
      </c>
      <c r="R768" s="29">
        <v>309.91000000000003</v>
      </c>
      <c r="S768" s="29">
        <v>349.87</v>
      </c>
      <c r="T768" s="29"/>
      <c r="U768" s="29"/>
      <c r="V768" s="29"/>
      <c r="W768" s="29"/>
      <c r="X768" s="29">
        <f t="shared" si="426"/>
        <v>1335525.3299999998</v>
      </c>
      <c r="Y768" s="29">
        <f t="shared" si="454"/>
        <v>0</v>
      </c>
      <c r="Z768" s="29">
        <f t="shared" si="462"/>
        <v>0</v>
      </c>
      <c r="AA768" s="29">
        <f t="shared" si="462"/>
        <v>1335525.3299999998</v>
      </c>
      <c r="AB768" s="29">
        <f t="shared" si="462"/>
        <v>0</v>
      </c>
      <c r="AC768" s="31">
        <f t="shared" si="427"/>
        <v>0</v>
      </c>
      <c r="AD768" s="31">
        <f t="shared" si="428"/>
        <v>907531.75383200007</v>
      </c>
      <c r="AE768" s="31">
        <f t="shared" si="429"/>
        <v>1513.1773294000002</v>
      </c>
      <c r="AF768" s="31">
        <f t="shared" si="430"/>
        <v>1178.0185758000002</v>
      </c>
      <c r="AG768" s="31">
        <f t="shared" si="431"/>
        <v>812.99344720000011</v>
      </c>
      <c r="AH768" s="31">
        <f t="shared" si="432"/>
        <v>223.37317859999999</v>
      </c>
      <c r="AI768" s="31">
        <f t="shared" si="433"/>
        <v>211.56316060000003</v>
      </c>
      <c r="AJ768" s="31">
        <f t="shared" si="434"/>
        <v>238.84225420000001</v>
      </c>
      <c r="AK768" s="31">
        <f t="shared" si="435"/>
        <v>0</v>
      </c>
      <c r="AL768" s="31">
        <f t="shared" si="436"/>
        <v>0</v>
      </c>
      <c r="AM768" s="31">
        <f t="shared" si="437"/>
        <v>0</v>
      </c>
      <c r="AN768" s="31">
        <f t="shared" si="438"/>
        <v>0</v>
      </c>
      <c r="AO768" s="31">
        <f t="shared" si="439"/>
        <v>911709.72177780012</v>
      </c>
      <c r="AP768" s="29">
        <f t="shared" si="461"/>
        <v>0</v>
      </c>
      <c r="AQ768" s="29">
        <f t="shared" si="461"/>
        <v>0</v>
      </c>
      <c r="AR768" s="29">
        <f t="shared" si="461"/>
        <v>911709.72177780012</v>
      </c>
      <c r="AS768" s="29">
        <f t="shared" si="455"/>
        <v>0</v>
      </c>
      <c r="AT768" s="31">
        <f t="shared" si="441"/>
        <v>0</v>
      </c>
      <c r="AU768" s="31">
        <f t="shared" si="442"/>
        <v>0</v>
      </c>
      <c r="AV768" s="31">
        <f t="shared" si="443"/>
        <v>0</v>
      </c>
      <c r="AW768" s="31">
        <f t="shared" si="444"/>
        <v>0</v>
      </c>
      <c r="AX768" s="31">
        <f t="shared" si="445"/>
        <v>0</v>
      </c>
      <c r="AY768" s="31">
        <f t="shared" si="446"/>
        <v>0</v>
      </c>
      <c r="AZ768" s="31">
        <f t="shared" si="447"/>
        <v>0</v>
      </c>
      <c r="BA768" s="31">
        <f t="shared" si="448"/>
        <v>0</v>
      </c>
      <c r="BB768" s="31">
        <f t="shared" si="449"/>
        <v>0</v>
      </c>
      <c r="BC768" s="31">
        <f t="shared" si="450"/>
        <v>0</v>
      </c>
      <c r="BD768" s="31">
        <f t="shared" si="451"/>
        <v>0</v>
      </c>
      <c r="BE768" s="31">
        <f t="shared" si="452"/>
        <v>0</v>
      </c>
      <c r="BF768" s="31">
        <f t="shared" si="453"/>
        <v>0</v>
      </c>
      <c r="BG768" s="29">
        <f t="shared" ref="BG768:BJ787" si="463">SUMIF($I768,BG$5,$BF768)</f>
        <v>0</v>
      </c>
      <c r="BH768" s="29">
        <f t="shared" si="463"/>
        <v>0</v>
      </c>
      <c r="BI768" s="29">
        <f t="shared" si="463"/>
        <v>0</v>
      </c>
      <c r="BJ768" s="29">
        <f t="shared" si="463"/>
        <v>0</v>
      </c>
    </row>
    <row r="769" spans="1:62">
      <c r="A769" s="25" t="s">
        <v>135</v>
      </c>
      <c r="B769" s="25" t="s">
        <v>91</v>
      </c>
      <c r="C769" s="25" t="s">
        <v>91</v>
      </c>
      <c r="D769" s="25" t="s">
        <v>159</v>
      </c>
      <c r="E769" s="25" t="s">
        <v>42</v>
      </c>
      <c r="F769" s="25" t="s">
        <v>46</v>
      </c>
      <c r="G769" s="25" t="s">
        <v>55</v>
      </c>
      <c r="H769" s="25" t="s">
        <v>55</v>
      </c>
      <c r="I769" s="25" t="s">
        <v>289</v>
      </c>
      <c r="J769" s="102">
        <v>0.65539999999999998</v>
      </c>
      <c r="K769" s="102">
        <v>0</v>
      </c>
      <c r="L769" s="29">
        <v>14251.939999999999</v>
      </c>
      <c r="M769" s="29">
        <v>12409791.950000001</v>
      </c>
      <c r="N769" s="29">
        <v>21136.720000000001</v>
      </c>
      <c r="O769" s="29">
        <v>69878.539999999994</v>
      </c>
      <c r="P769" s="29">
        <v>9552.119999999999</v>
      </c>
      <c r="Q769" s="29">
        <v>2823.37</v>
      </c>
      <c r="R769" s="29">
        <v>2674.11</v>
      </c>
      <c r="S769" s="29">
        <v>3018.96</v>
      </c>
      <c r="T769" s="29">
        <v>465542.99</v>
      </c>
      <c r="U769" s="29">
        <v>-315.36</v>
      </c>
      <c r="V769" s="29">
        <v>217.13</v>
      </c>
      <c r="W769" s="29">
        <v>1566.83</v>
      </c>
      <c r="X769" s="29">
        <f t="shared" si="426"/>
        <v>13000139.300000001</v>
      </c>
      <c r="Y769" s="29">
        <f t="shared" si="454"/>
        <v>0</v>
      </c>
      <c r="Z769" s="29">
        <f t="shared" si="462"/>
        <v>0</v>
      </c>
      <c r="AA769" s="29">
        <f t="shared" si="462"/>
        <v>13000139.300000001</v>
      </c>
      <c r="AB769" s="29">
        <f t="shared" si="462"/>
        <v>0</v>
      </c>
      <c r="AC769" s="31">
        <f t="shared" si="427"/>
        <v>9340.7214759999988</v>
      </c>
      <c r="AD769" s="31">
        <f t="shared" si="428"/>
        <v>8133377.6440300001</v>
      </c>
      <c r="AE769" s="31">
        <f t="shared" si="429"/>
        <v>13853.006288</v>
      </c>
      <c r="AF769" s="31">
        <f t="shared" si="430"/>
        <v>45798.395115999992</v>
      </c>
      <c r="AG769" s="31">
        <f t="shared" si="431"/>
        <v>6260.4594479999996</v>
      </c>
      <c r="AH769" s="31">
        <f t="shared" si="432"/>
        <v>1850.436698</v>
      </c>
      <c r="AI769" s="31">
        <f t="shared" si="433"/>
        <v>1752.6116939999999</v>
      </c>
      <c r="AJ769" s="31">
        <f t="shared" si="434"/>
        <v>1978.6263839999999</v>
      </c>
      <c r="AK769" s="31">
        <f t="shared" si="435"/>
        <v>305116.87564599997</v>
      </c>
      <c r="AL769" s="31">
        <f t="shared" si="436"/>
        <v>-206.68694400000001</v>
      </c>
      <c r="AM769" s="31">
        <f t="shared" si="437"/>
        <v>142.30700199999998</v>
      </c>
      <c r="AN769" s="31">
        <f t="shared" si="438"/>
        <v>1026.900382</v>
      </c>
      <c r="AO769" s="31">
        <f t="shared" si="439"/>
        <v>8520291.297220001</v>
      </c>
      <c r="AP769" s="29">
        <f t="shared" ref="AP769:AR788" si="464">SUMIF($I769,AP$5,$AO769)</f>
        <v>0</v>
      </c>
      <c r="AQ769" s="29">
        <f t="shared" si="464"/>
        <v>0</v>
      </c>
      <c r="AR769" s="29">
        <f t="shared" si="464"/>
        <v>8520291.297220001</v>
      </c>
      <c r="AS769" s="29">
        <f t="shared" si="455"/>
        <v>0</v>
      </c>
      <c r="AT769" s="31">
        <f t="shared" si="441"/>
        <v>0</v>
      </c>
      <c r="AU769" s="31">
        <f t="shared" si="442"/>
        <v>0</v>
      </c>
      <c r="AV769" s="31">
        <f t="shared" si="443"/>
        <v>0</v>
      </c>
      <c r="AW769" s="31">
        <f t="shared" si="444"/>
        <v>0</v>
      </c>
      <c r="AX769" s="31">
        <f t="shared" si="445"/>
        <v>0</v>
      </c>
      <c r="AY769" s="31">
        <f t="shared" si="446"/>
        <v>0</v>
      </c>
      <c r="AZ769" s="31">
        <f t="shared" si="447"/>
        <v>0</v>
      </c>
      <c r="BA769" s="31">
        <f t="shared" si="448"/>
        <v>0</v>
      </c>
      <c r="BB769" s="31">
        <f t="shared" si="449"/>
        <v>0</v>
      </c>
      <c r="BC769" s="31">
        <f t="shared" si="450"/>
        <v>0</v>
      </c>
      <c r="BD769" s="31">
        <f t="shared" si="451"/>
        <v>0</v>
      </c>
      <c r="BE769" s="31">
        <f t="shared" si="452"/>
        <v>0</v>
      </c>
      <c r="BF769" s="31">
        <f t="shared" si="453"/>
        <v>0</v>
      </c>
      <c r="BG769" s="29">
        <f t="shared" si="463"/>
        <v>0</v>
      </c>
      <c r="BH769" s="29">
        <f t="shared" si="463"/>
        <v>0</v>
      </c>
      <c r="BI769" s="29">
        <f t="shared" si="463"/>
        <v>0</v>
      </c>
      <c r="BJ769" s="29">
        <f t="shared" si="463"/>
        <v>0</v>
      </c>
    </row>
    <row r="770" spans="1:62">
      <c r="A770" s="25" t="s">
        <v>135</v>
      </c>
      <c r="B770" s="25" t="s">
        <v>91</v>
      </c>
      <c r="C770" s="25" t="s">
        <v>91</v>
      </c>
      <c r="D770" s="25" t="s">
        <v>159</v>
      </c>
      <c r="E770" s="25" t="s">
        <v>42</v>
      </c>
      <c r="F770" s="25" t="s">
        <v>43</v>
      </c>
      <c r="G770" s="25" t="s">
        <v>61</v>
      </c>
      <c r="H770" s="25" t="s">
        <v>61</v>
      </c>
      <c r="I770" s="25" t="s">
        <v>289</v>
      </c>
      <c r="J770" s="102">
        <v>1</v>
      </c>
      <c r="K770" s="102">
        <v>0</v>
      </c>
      <c r="L770" s="29"/>
      <c r="M770" s="29">
        <v>1571789.38</v>
      </c>
      <c r="N770" s="29">
        <v>6893.1399999999994</v>
      </c>
      <c r="O770" s="29">
        <v>852.60000000000014</v>
      </c>
      <c r="P770" s="29">
        <v>2373.88</v>
      </c>
      <c r="Q770" s="29">
        <v>51.28</v>
      </c>
      <c r="R770" s="29"/>
      <c r="S770" s="29">
        <v>3727.4300000000003</v>
      </c>
      <c r="T770" s="29">
        <v>2878.71</v>
      </c>
      <c r="U770" s="29"/>
      <c r="V770" s="29"/>
      <c r="W770" s="29">
        <v>0</v>
      </c>
      <c r="X770" s="29">
        <f t="shared" si="426"/>
        <v>1588566.4199999997</v>
      </c>
      <c r="Y770" s="29">
        <f t="shared" si="454"/>
        <v>0</v>
      </c>
      <c r="Z770" s="29">
        <f t="shared" si="462"/>
        <v>0</v>
      </c>
      <c r="AA770" s="29">
        <f t="shared" si="462"/>
        <v>1588566.4199999997</v>
      </c>
      <c r="AB770" s="29">
        <f t="shared" si="462"/>
        <v>0</v>
      </c>
      <c r="AC770" s="31">
        <f t="shared" si="427"/>
        <v>0</v>
      </c>
      <c r="AD770" s="31">
        <f t="shared" si="428"/>
        <v>1571789.38</v>
      </c>
      <c r="AE770" s="31">
        <f t="shared" si="429"/>
        <v>6893.1399999999994</v>
      </c>
      <c r="AF770" s="31">
        <f t="shared" si="430"/>
        <v>852.60000000000014</v>
      </c>
      <c r="AG770" s="31">
        <f t="shared" si="431"/>
        <v>2373.88</v>
      </c>
      <c r="AH770" s="31">
        <f t="shared" si="432"/>
        <v>51.28</v>
      </c>
      <c r="AI770" s="31">
        <f t="shared" si="433"/>
        <v>0</v>
      </c>
      <c r="AJ770" s="31">
        <f t="shared" si="434"/>
        <v>3727.4300000000003</v>
      </c>
      <c r="AK770" s="31">
        <f t="shared" si="435"/>
        <v>2878.71</v>
      </c>
      <c r="AL770" s="31">
        <f t="shared" si="436"/>
        <v>0</v>
      </c>
      <c r="AM770" s="31">
        <f t="shared" si="437"/>
        <v>0</v>
      </c>
      <c r="AN770" s="31">
        <f t="shared" si="438"/>
        <v>0</v>
      </c>
      <c r="AO770" s="31">
        <f t="shared" si="439"/>
        <v>1588566.4199999997</v>
      </c>
      <c r="AP770" s="29">
        <f t="shared" si="464"/>
        <v>0</v>
      </c>
      <c r="AQ770" s="29">
        <f t="shared" si="464"/>
        <v>0</v>
      </c>
      <c r="AR770" s="29">
        <f t="shared" si="464"/>
        <v>1588566.4199999997</v>
      </c>
      <c r="AS770" s="29">
        <f t="shared" si="455"/>
        <v>0</v>
      </c>
      <c r="AT770" s="31">
        <f t="shared" si="441"/>
        <v>0</v>
      </c>
      <c r="AU770" s="31">
        <f t="shared" si="442"/>
        <v>0</v>
      </c>
      <c r="AV770" s="31">
        <f t="shared" si="443"/>
        <v>0</v>
      </c>
      <c r="AW770" s="31">
        <f t="shared" si="444"/>
        <v>0</v>
      </c>
      <c r="AX770" s="31">
        <f t="shared" si="445"/>
        <v>0</v>
      </c>
      <c r="AY770" s="31">
        <f t="shared" si="446"/>
        <v>0</v>
      </c>
      <c r="AZ770" s="31">
        <f t="shared" si="447"/>
        <v>0</v>
      </c>
      <c r="BA770" s="31">
        <f t="shared" si="448"/>
        <v>0</v>
      </c>
      <c r="BB770" s="31">
        <f t="shared" si="449"/>
        <v>0</v>
      </c>
      <c r="BC770" s="31">
        <f t="shared" si="450"/>
        <v>0</v>
      </c>
      <c r="BD770" s="31">
        <f t="shared" si="451"/>
        <v>0</v>
      </c>
      <c r="BE770" s="31">
        <f t="shared" si="452"/>
        <v>0</v>
      </c>
      <c r="BF770" s="31">
        <f t="shared" si="453"/>
        <v>0</v>
      </c>
      <c r="BG770" s="29">
        <f t="shared" si="463"/>
        <v>0</v>
      </c>
      <c r="BH770" s="29">
        <f t="shared" si="463"/>
        <v>0</v>
      </c>
      <c r="BI770" s="29">
        <f t="shared" si="463"/>
        <v>0</v>
      </c>
      <c r="BJ770" s="29">
        <f t="shared" si="463"/>
        <v>0</v>
      </c>
    </row>
    <row r="771" spans="1:62">
      <c r="A771" s="25" t="s">
        <v>135</v>
      </c>
      <c r="B771" s="25" t="s">
        <v>91</v>
      </c>
      <c r="C771" s="25" t="s">
        <v>91</v>
      </c>
      <c r="D771" s="25" t="s">
        <v>159</v>
      </c>
      <c r="E771" s="25" t="s">
        <v>42</v>
      </c>
      <c r="F771" s="25" t="s">
        <v>43</v>
      </c>
      <c r="G771" s="25" t="s">
        <v>300</v>
      </c>
      <c r="H771" s="25" t="s">
        <v>54</v>
      </c>
      <c r="I771" s="25" t="s">
        <v>289</v>
      </c>
      <c r="J771" s="102">
        <v>1</v>
      </c>
      <c r="K771" s="102">
        <v>0</v>
      </c>
      <c r="L771" s="29"/>
      <c r="M771" s="29">
        <v>241966.31</v>
      </c>
      <c r="N771" s="29">
        <v>1061.1500000000001</v>
      </c>
      <c r="O771" s="29">
        <v>131.25</v>
      </c>
      <c r="P771" s="29">
        <v>365.44</v>
      </c>
      <c r="Q771" s="29">
        <v>7.9</v>
      </c>
      <c r="R771" s="29"/>
      <c r="S771" s="29">
        <v>573.79999999999995</v>
      </c>
      <c r="T771" s="29"/>
      <c r="U771" s="29"/>
      <c r="V771" s="29"/>
      <c r="W771" s="29"/>
      <c r="X771" s="29">
        <f t="shared" si="426"/>
        <v>244105.84999999998</v>
      </c>
      <c r="Y771" s="29">
        <f t="shared" si="454"/>
        <v>0</v>
      </c>
      <c r="Z771" s="29">
        <f t="shared" si="462"/>
        <v>0</v>
      </c>
      <c r="AA771" s="29">
        <f t="shared" si="462"/>
        <v>244105.84999999998</v>
      </c>
      <c r="AB771" s="29">
        <f t="shared" si="462"/>
        <v>0</v>
      </c>
      <c r="AC771" s="31">
        <f t="shared" si="427"/>
        <v>0</v>
      </c>
      <c r="AD771" s="31">
        <f t="shared" si="428"/>
        <v>241966.31</v>
      </c>
      <c r="AE771" s="31">
        <f t="shared" si="429"/>
        <v>1061.1500000000001</v>
      </c>
      <c r="AF771" s="31">
        <f t="shared" si="430"/>
        <v>131.25</v>
      </c>
      <c r="AG771" s="31">
        <f t="shared" si="431"/>
        <v>365.44</v>
      </c>
      <c r="AH771" s="31">
        <f t="shared" si="432"/>
        <v>7.9</v>
      </c>
      <c r="AI771" s="31">
        <f t="shared" si="433"/>
        <v>0</v>
      </c>
      <c r="AJ771" s="31">
        <f t="shared" si="434"/>
        <v>573.79999999999995</v>
      </c>
      <c r="AK771" s="31">
        <f t="shared" si="435"/>
        <v>0</v>
      </c>
      <c r="AL771" s="31">
        <f t="shared" si="436"/>
        <v>0</v>
      </c>
      <c r="AM771" s="31">
        <f t="shared" si="437"/>
        <v>0</v>
      </c>
      <c r="AN771" s="31">
        <f t="shared" si="438"/>
        <v>0</v>
      </c>
      <c r="AO771" s="31">
        <f t="shared" si="439"/>
        <v>244105.84999999998</v>
      </c>
      <c r="AP771" s="29">
        <f t="shared" si="464"/>
        <v>0</v>
      </c>
      <c r="AQ771" s="29">
        <f t="shared" si="464"/>
        <v>0</v>
      </c>
      <c r="AR771" s="29">
        <f t="shared" si="464"/>
        <v>244105.84999999998</v>
      </c>
      <c r="AS771" s="29">
        <f t="shared" si="455"/>
        <v>0</v>
      </c>
      <c r="AT771" s="31">
        <f t="shared" si="441"/>
        <v>0</v>
      </c>
      <c r="AU771" s="31">
        <f t="shared" si="442"/>
        <v>0</v>
      </c>
      <c r="AV771" s="31">
        <f t="shared" si="443"/>
        <v>0</v>
      </c>
      <c r="AW771" s="31">
        <f t="shared" si="444"/>
        <v>0</v>
      </c>
      <c r="AX771" s="31">
        <f t="shared" si="445"/>
        <v>0</v>
      </c>
      <c r="AY771" s="31">
        <f t="shared" si="446"/>
        <v>0</v>
      </c>
      <c r="AZ771" s="31">
        <f t="shared" si="447"/>
        <v>0</v>
      </c>
      <c r="BA771" s="31">
        <f t="shared" si="448"/>
        <v>0</v>
      </c>
      <c r="BB771" s="31">
        <f t="shared" si="449"/>
        <v>0</v>
      </c>
      <c r="BC771" s="31">
        <f t="shared" si="450"/>
        <v>0</v>
      </c>
      <c r="BD771" s="31">
        <f t="shared" si="451"/>
        <v>0</v>
      </c>
      <c r="BE771" s="31">
        <f t="shared" si="452"/>
        <v>0</v>
      </c>
      <c r="BF771" s="31">
        <f t="shared" si="453"/>
        <v>0</v>
      </c>
      <c r="BG771" s="29">
        <f t="shared" si="463"/>
        <v>0</v>
      </c>
      <c r="BH771" s="29">
        <f t="shared" si="463"/>
        <v>0</v>
      </c>
      <c r="BI771" s="29">
        <f t="shared" si="463"/>
        <v>0</v>
      </c>
      <c r="BJ771" s="29">
        <f t="shared" si="463"/>
        <v>0</v>
      </c>
    </row>
    <row r="772" spans="1:62">
      <c r="A772" s="25" t="s">
        <v>135</v>
      </c>
      <c r="B772" s="25" t="s">
        <v>91</v>
      </c>
      <c r="C772" s="25" t="s">
        <v>91</v>
      </c>
      <c r="D772" s="25" t="s">
        <v>161</v>
      </c>
      <c r="E772" s="25" t="s">
        <v>42</v>
      </c>
      <c r="F772" s="25" t="s">
        <v>46</v>
      </c>
      <c r="G772" s="25" t="s">
        <v>55</v>
      </c>
      <c r="H772" s="25" t="s">
        <v>55</v>
      </c>
      <c r="I772" s="25" t="s">
        <v>289</v>
      </c>
      <c r="J772" s="102">
        <v>0.65539999999999998</v>
      </c>
      <c r="K772" s="102">
        <v>0</v>
      </c>
      <c r="L772" s="29">
        <v>37294.550000000003</v>
      </c>
      <c r="M772" s="29">
        <v>838.22</v>
      </c>
      <c r="N772" s="29">
        <v>2107.33</v>
      </c>
      <c r="O772" s="29">
        <v>2457.66</v>
      </c>
      <c r="P772" s="29">
        <v>7389.42</v>
      </c>
      <c r="Q772" s="29">
        <v>205429.74999999977</v>
      </c>
      <c r="R772" s="29">
        <v>18980.13</v>
      </c>
      <c r="S772" s="29">
        <v>-162262.9</v>
      </c>
      <c r="T772" s="29">
        <v>11909.41</v>
      </c>
      <c r="U772" s="29">
        <v>40383.800000000003</v>
      </c>
      <c r="V772" s="29">
        <v>1622704.49</v>
      </c>
      <c r="W772" s="29">
        <v>407130.03</v>
      </c>
      <c r="X772" s="29">
        <f t="shared" si="426"/>
        <v>2194361.8899999997</v>
      </c>
      <c r="Y772" s="29">
        <f t="shared" si="454"/>
        <v>0</v>
      </c>
      <c r="Z772" s="29">
        <f t="shared" si="462"/>
        <v>0</v>
      </c>
      <c r="AA772" s="29">
        <f t="shared" si="462"/>
        <v>2194361.8899999997</v>
      </c>
      <c r="AB772" s="29">
        <f t="shared" si="462"/>
        <v>0</v>
      </c>
      <c r="AC772" s="31">
        <f t="shared" si="427"/>
        <v>24442.84807</v>
      </c>
      <c r="AD772" s="31">
        <f t="shared" si="428"/>
        <v>549.36938799999996</v>
      </c>
      <c r="AE772" s="31">
        <f t="shared" si="429"/>
        <v>1381.144082</v>
      </c>
      <c r="AF772" s="31">
        <f t="shared" si="430"/>
        <v>1610.7503639999998</v>
      </c>
      <c r="AG772" s="31">
        <f t="shared" si="431"/>
        <v>4843.0258679999997</v>
      </c>
      <c r="AH772" s="31">
        <f t="shared" si="432"/>
        <v>134638.65814999986</v>
      </c>
      <c r="AI772" s="31">
        <f t="shared" si="433"/>
        <v>12439.577202</v>
      </c>
      <c r="AJ772" s="31">
        <f t="shared" si="434"/>
        <v>-106347.10466</v>
      </c>
      <c r="AK772" s="31">
        <f t="shared" si="435"/>
        <v>7805.4273139999996</v>
      </c>
      <c r="AL772" s="31">
        <f t="shared" si="436"/>
        <v>26467.542520000003</v>
      </c>
      <c r="AM772" s="31">
        <f t="shared" si="437"/>
        <v>1063520.522746</v>
      </c>
      <c r="AN772" s="31">
        <f t="shared" si="438"/>
        <v>266833.02166199998</v>
      </c>
      <c r="AO772" s="31">
        <f t="shared" si="439"/>
        <v>1438184.7827059999</v>
      </c>
      <c r="AP772" s="29">
        <f t="shared" si="464"/>
        <v>0</v>
      </c>
      <c r="AQ772" s="29">
        <f t="shared" si="464"/>
        <v>0</v>
      </c>
      <c r="AR772" s="29">
        <f t="shared" si="464"/>
        <v>1438184.7827059999</v>
      </c>
      <c r="AS772" s="29">
        <f t="shared" si="455"/>
        <v>0</v>
      </c>
      <c r="AT772" s="31">
        <f t="shared" si="441"/>
        <v>0</v>
      </c>
      <c r="AU772" s="31">
        <f t="shared" si="442"/>
        <v>0</v>
      </c>
      <c r="AV772" s="31">
        <f t="shared" si="443"/>
        <v>0</v>
      </c>
      <c r="AW772" s="31">
        <f t="shared" si="444"/>
        <v>0</v>
      </c>
      <c r="AX772" s="31">
        <f t="shared" si="445"/>
        <v>0</v>
      </c>
      <c r="AY772" s="31">
        <f t="shared" si="446"/>
        <v>0</v>
      </c>
      <c r="AZ772" s="31">
        <f t="shared" si="447"/>
        <v>0</v>
      </c>
      <c r="BA772" s="31">
        <f t="shared" si="448"/>
        <v>0</v>
      </c>
      <c r="BB772" s="31">
        <f t="shared" si="449"/>
        <v>0</v>
      </c>
      <c r="BC772" s="31">
        <f t="shared" si="450"/>
        <v>0</v>
      </c>
      <c r="BD772" s="31">
        <f t="shared" si="451"/>
        <v>0</v>
      </c>
      <c r="BE772" s="31">
        <f t="shared" si="452"/>
        <v>0</v>
      </c>
      <c r="BF772" s="31">
        <f t="shared" si="453"/>
        <v>0</v>
      </c>
      <c r="BG772" s="29">
        <f t="shared" si="463"/>
        <v>0</v>
      </c>
      <c r="BH772" s="29">
        <f t="shared" si="463"/>
        <v>0</v>
      </c>
      <c r="BI772" s="29">
        <f t="shared" si="463"/>
        <v>0</v>
      </c>
      <c r="BJ772" s="29">
        <f t="shared" si="463"/>
        <v>0</v>
      </c>
    </row>
    <row r="773" spans="1:62">
      <c r="A773" s="25" t="s">
        <v>135</v>
      </c>
      <c r="B773" s="25" t="s">
        <v>91</v>
      </c>
      <c r="C773" s="25" t="s">
        <v>91</v>
      </c>
      <c r="D773" s="25" t="s">
        <v>161</v>
      </c>
      <c r="E773" s="25" t="s">
        <v>42</v>
      </c>
      <c r="F773" s="25" t="s">
        <v>43</v>
      </c>
      <c r="G773" s="25" t="s">
        <v>61</v>
      </c>
      <c r="H773" s="25" t="s">
        <v>61</v>
      </c>
      <c r="I773" s="25" t="s">
        <v>289</v>
      </c>
      <c r="J773" s="102">
        <v>1</v>
      </c>
      <c r="K773" s="102">
        <v>0</v>
      </c>
      <c r="L773" s="29">
        <v>-107219.51</v>
      </c>
      <c r="M773" s="29">
        <v>26.25</v>
      </c>
      <c r="N773" s="29"/>
      <c r="O773" s="29"/>
      <c r="P773" s="29"/>
      <c r="Q773" s="29"/>
      <c r="R773" s="29"/>
      <c r="S773" s="29"/>
      <c r="T773" s="29"/>
      <c r="U773" s="29"/>
      <c r="V773" s="29"/>
      <c r="W773" s="29"/>
      <c r="X773" s="29">
        <f t="shared" ref="X773:X836" si="465">SUM(L773:W773)</f>
        <v>-107193.26</v>
      </c>
      <c r="Y773" s="29">
        <f t="shared" si="454"/>
        <v>0</v>
      </c>
      <c r="Z773" s="29">
        <f t="shared" si="462"/>
        <v>0</v>
      </c>
      <c r="AA773" s="29">
        <f t="shared" si="462"/>
        <v>-107193.26</v>
      </c>
      <c r="AB773" s="29">
        <f t="shared" si="462"/>
        <v>0</v>
      </c>
      <c r="AC773" s="31">
        <f t="shared" ref="AC773:AC836" si="466">+L773*$J773</f>
        <v>-107219.51</v>
      </c>
      <c r="AD773" s="31">
        <f t="shared" ref="AD773:AD836" si="467">+M773*$J773</f>
        <v>26.25</v>
      </c>
      <c r="AE773" s="31">
        <f t="shared" ref="AE773:AE836" si="468">+N773*$J773</f>
        <v>0</v>
      </c>
      <c r="AF773" s="31">
        <f t="shared" ref="AF773:AF836" si="469">+O773*$J773</f>
        <v>0</v>
      </c>
      <c r="AG773" s="31">
        <f t="shared" ref="AG773:AG836" si="470">+P773*$J773</f>
        <v>0</v>
      </c>
      <c r="AH773" s="31">
        <f t="shared" ref="AH773:AH836" si="471">+Q773*$J773</f>
        <v>0</v>
      </c>
      <c r="AI773" s="31">
        <f t="shared" ref="AI773:AI836" si="472">+R773*$J773</f>
        <v>0</v>
      </c>
      <c r="AJ773" s="31">
        <f t="shared" ref="AJ773:AJ836" si="473">+S773*$J773</f>
        <v>0</v>
      </c>
      <c r="AK773" s="31">
        <f t="shared" ref="AK773:AK836" si="474">+T773*$J773</f>
        <v>0</v>
      </c>
      <c r="AL773" s="31">
        <f t="shared" ref="AL773:AL836" si="475">+U773*$J773</f>
        <v>0</v>
      </c>
      <c r="AM773" s="31">
        <f t="shared" ref="AM773:AM836" si="476">+V773*$J773</f>
        <v>0</v>
      </c>
      <c r="AN773" s="31">
        <f t="shared" ref="AN773:AN836" si="477">+W773*$J773</f>
        <v>0</v>
      </c>
      <c r="AO773" s="31">
        <f t="shared" ref="AO773:AO836" si="478">SUM(AC773:AN773)</f>
        <v>-107193.26</v>
      </c>
      <c r="AP773" s="29">
        <f t="shared" si="464"/>
        <v>0</v>
      </c>
      <c r="AQ773" s="29">
        <f t="shared" si="464"/>
        <v>0</v>
      </c>
      <c r="AR773" s="29">
        <f t="shared" si="464"/>
        <v>-107193.26</v>
      </c>
      <c r="AS773" s="29">
        <f t="shared" si="455"/>
        <v>0</v>
      </c>
      <c r="AT773" s="31">
        <f t="shared" ref="AT773:AT836" si="479">+L773*$K773</f>
        <v>0</v>
      </c>
      <c r="AU773" s="31">
        <f t="shared" ref="AU773:AU836" si="480">+M773*$K773</f>
        <v>0</v>
      </c>
      <c r="AV773" s="31">
        <f t="shared" ref="AV773:AV836" si="481">+N773*$K773</f>
        <v>0</v>
      </c>
      <c r="AW773" s="31">
        <f t="shared" ref="AW773:AW836" si="482">+O773*$K773</f>
        <v>0</v>
      </c>
      <c r="AX773" s="31">
        <f t="shared" ref="AX773:AX836" si="483">+P773*$K773</f>
        <v>0</v>
      </c>
      <c r="AY773" s="31">
        <f t="shared" ref="AY773:AY836" si="484">+Q773*$K773</f>
        <v>0</v>
      </c>
      <c r="AZ773" s="31">
        <f t="shared" ref="AZ773:AZ836" si="485">+R773*$K773</f>
        <v>0</v>
      </c>
      <c r="BA773" s="31">
        <f t="shared" ref="BA773:BA836" si="486">+S773*$K773</f>
        <v>0</v>
      </c>
      <c r="BB773" s="31">
        <f t="shared" ref="BB773:BB836" si="487">+T773*$K773</f>
        <v>0</v>
      </c>
      <c r="BC773" s="31">
        <f t="shared" ref="BC773:BC836" si="488">+U773*$K773</f>
        <v>0</v>
      </c>
      <c r="BD773" s="31">
        <f t="shared" ref="BD773:BD836" si="489">+V773*$K773</f>
        <v>0</v>
      </c>
      <c r="BE773" s="31">
        <f t="shared" ref="BE773:BE836" si="490">+W773*$K773</f>
        <v>0</v>
      </c>
      <c r="BF773" s="31">
        <f t="shared" ref="BF773:BF836" si="491">SUM(AT773:BE773)</f>
        <v>0</v>
      </c>
      <c r="BG773" s="29">
        <f t="shared" si="463"/>
        <v>0</v>
      </c>
      <c r="BH773" s="29">
        <f t="shared" si="463"/>
        <v>0</v>
      </c>
      <c r="BI773" s="29">
        <f t="shared" si="463"/>
        <v>0</v>
      </c>
      <c r="BJ773" s="29">
        <f t="shared" si="463"/>
        <v>0</v>
      </c>
    </row>
    <row r="774" spans="1:62">
      <c r="A774" s="25" t="s">
        <v>135</v>
      </c>
      <c r="B774" s="25" t="s">
        <v>91</v>
      </c>
      <c r="C774" s="25" t="s">
        <v>91</v>
      </c>
      <c r="D774" s="25" t="s">
        <v>162</v>
      </c>
      <c r="E774" s="25" t="s">
        <v>42</v>
      </c>
      <c r="F774" s="25" t="s">
        <v>46</v>
      </c>
      <c r="G774" s="25" t="s">
        <v>55</v>
      </c>
      <c r="H774" s="25" t="s">
        <v>55</v>
      </c>
      <c r="I774" s="25" t="s">
        <v>289</v>
      </c>
      <c r="J774" s="102">
        <v>0.65539999999999998</v>
      </c>
      <c r="K774" s="102">
        <v>0</v>
      </c>
      <c r="L774" s="29">
        <v>5357.6</v>
      </c>
      <c r="M774" s="29">
        <v>1841.49</v>
      </c>
      <c r="N774" s="29"/>
      <c r="O774" s="29"/>
      <c r="P774" s="29"/>
      <c r="Q774" s="29"/>
      <c r="R774" s="29"/>
      <c r="S774" s="29"/>
      <c r="T774" s="29">
        <v>-1576.5</v>
      </c>
      <c r="U774" s="29">
        <v>389610.35</v>
      </c>
      <c r="V774" s="29">
        <v>572.27</v>
      </c>
      <c r="W774" s="29">
        <v>422358.48</v>
      </c>
      <c r="X774" s="29">
        <f t="shared" si="465"/>
        <v>818163.69</v>
      </c>
      <c r="Y774" s="29">
        <f t="shared" ref="Y774:Y837" si="492">SUMIF($I774:$I774,Y$5,X774:X774)</f>
        <v>0</v>
      </c>
      <c r="Z774" s="29">
        <f t="shared" si="462"/>
        <v>0</v>
      </c>
      <c r="AA774" s="29">
        <f t="shared" si="462"/>
        <v>818163.69</v>
      </c>
      <c r="AB774" s="29">
        <f t="shared" si="462"/>
        <v>0</v>
      </c>
      <c r="AC774" s="31">
        <f t="shared" si="466"/>
        <v>3511.37104</v>
      </c>
      <c r="AD774" s="31">
        <f t="shared" si="467"/>
        <v>1206.912546</v>
      </c>
      <c r="AE774" s="31">
        <f t="shared" si="468"/>
        <v>0</v>
      </c>
      <c r="AF774" s="31">
        <f t="shared" si="469"/>
        <v>0</v>
      </c>
      <c r="AG774" s="31">
        <f t="shared" si="470"/>
        <v>0</v>
      </c>
      <c r="AH774" s="31">
        <f t="shared" si="471"/>
        <v>0</v>
      </c>
      <c r="AI774" s="31">
        <f t="shared" si="472"/>
        <v>0</v>
      </c>
      <c r="AJ774" s="31">
        <f t="shared" si="473"/>
        <v>0</v>
      </c>
      <c r="AK774" s="31">
        <f t="shared" si="474"/>
        <v>-1033.2381</v>
      </c>
      <c r="AL774" s="31">
        <f t="shared" si="475"/>
        <v>255350.62338999996</v>
      </c>
      <c r="AM774" s="31">
        <f t="shared" si="476"/>
        <v>375.06575799999996</v>
      </c>
      <c r="AN774" s="31">
        <f t="shared" si="477"/>
        <v>276813.74779200001</v>
      </c>
      <c r="AO774" s="31">
        <f t="shared" si="478"/>
        <v>536224.48242599994</v>
      </c>
      <c r="AP774" s="29">
        <f t="shared" si="464"/>
        <v>0</v>
      </c>
      <c r="AQ774" s="29">
        <f t="shared" si="464"/>
        <v>0</v>
      </c>
      <c r="AR774" s="29">
        <f t="shared" si="464"/>
        <v>536224.48242599994</v>
      </c>
      <c r="AS774" s="29">
        <f t="shared" ref="AS774:AS837" si="493">SUMIF($I774,AS$5,$AO774)</f>
        <v>0</v>
      </c>
      <c r="AT774" s="31">
        <f t="shared" si="479"/>
        <v>0</v>
      </c>
      <c r="AU774" s="31">
        <f t="shared" si="480"/>
        <v>0</v>
      </c>
      <c r="AV774" s="31">
        <f t="shared" si="481"/>
        <v>0</v>
      </c>
      <c r="AW774" s="31">
        <f t="shared" si="482"/>
        <v>0</v>
      </c>
      <c r="AX774" s="31">
        <f t="shared" si="483"/>
        <v>0</v>
      </c>
      <c r="AY774" s="31">
        <f t="shared" si="484"/>
        <v>0</v>
      </c>
      <c r="AZ774" s="31">
        <f t="shared" si="485"/>
        <v>0</v>
      </c>
      <c r="BA774" s="31">
        <f t="shared" si="486"/>
        <v>0</v>
      </c>
      <c r="BB774" s="31">
        <f t="shared" si="487"/>
        <v>0</v>
      </c>
      <c r="BC774" s="31">
        <f t="shared" si="488"/>
        <v>0</v>
      </c>
      <c r="BD774" s="31">
        <f t="shared" si="489"/>
        <v>0</v>
      </c>
      <c r="BE774" s="31">
        <f t="shared" si="490"/>
        <v>0</v>
      </c>
      <c r="BF774" s="31">
        <f t="shared" si="491"/>
        <v>0</v>
      </c>
      <c r="BG774" s="29">
        <f t="shared" si="463"/>
        <v>0</v>
      </c>
      <c r="BH774" s="29">
        <f t="shared" si="463"/>
        <v>0</v>
      </c>
      <c r="BI774" s="29">
        <f t="shared" si="463"/>
        <v>0</v>
      </c>
      <c r="BJ774" s="29">
        <f t="shared" si="463"/>
        <v>0</v>
      </c>
    </row>
    <row r="775" spans="1:62">
      <c r="A775" s="25" t="s">
        <v>135</v>
      </c>
      <c r="B775" s="25" t="s">
        <v>91</v>
      </c>
      <c r="C775" s="25" t="s">
        <v>91</v>
      </c>
      <c r="D775" s="25" t="s">
        <v>164</v>
      </c>
      <c r="E775" s="25" t="s">
        <v>42</v>
      </c>
      <c r="F775" s="25" t="s">
        <v>46</v>
      </c>
      <c r="G775" s="25" t="s">
        <v>55</v>
      </c>
      <c r="H775" s="25" t="s">
        <v>55</v>
      </c>
      <c r="I775" s="25" t="s">
        <v>289</v>
      </c>
      <c r="J775" s="102">
        <v>0.65539999999999998</v>
      </c>
      <c r="K775" s="102">
        <v>0</v>
      </c>
      <c r="L775" s="29">
        <v>1060.72</v>
      </c>
      <c r="M775" s="29">
        <v>-1320.69</v>
      </c>
      <c r="N775" s="29"/>
      <c r="O775" s="29">
        <v>269352.15000000002</v>
      </c>
      <c r="P775" s="29"/>
      <c r="Q775" s="29"/>
      <c r="R775" s="29"/>
      <c r="S775" s="29"/>
      <c r="T775" s="29"/>
      <c r="U775" s="29"/>
      <c r="V775" s="29"/>
      <c r="W775" s="29"/>
      <c r="X775" s="29">
        <f t="shared" si="465"/>
        <v>269092.18000000005</v>
      </c>
      <c r="Y775" s="29">
        <f t="shared" si="492"/>
        <v>0</v>
      </c>
      <c r="Z775" s="29">
        <f t="shared" si="462"/>
        <v>0</v>
      </c>
      <c r="AA775" s="29">
        <f t="shared" si="462"/>
        <v>269092.18000000005</v>
      </c>
      <c r="AB775" s="29">
        <f t="shared" si="462"/>
        <v>0</v>
      </c>
      <c r="AC775" s="31">
        <f t="shared" si="466"/>
        <v>695.19588799999997</v>
      </c>
      <c r="AD775" s="31">
        <f t="shared" si="467"/>
        <v>-865.58022600000004</v>
      </c>
      <c r="AE775" s="31">
        <f t="shared" si="468"/>
        <v>0</v>
      </c>
      <c r="AF775" s="31">
        <f t="shared" si="469"/>
        <v>176533.39911</v>
      </c>
      <c r="AG775" s="31">
        <f t="shared" si="470"/>
        <v>0</v>
      </c>
      <c r="AH775" s="31">
        <f t="shared" si="471"/>
        <v>0</v>
      </c>
      <c r="AI775" s="31">
        <f t="shared" si="472"/>
        <v>0</v>
      </c>
      <c r="AJ775" s="31">
        <f t="shared" si="473"/>
        <v>0</v>
      </c>
      <c r="AK775" s="31">
        <f t="shared" si="474"/>
        <v>0</v>
      </c>
      <c r="AL775" s="31">
        <f t="shared" si="475"/>
        <v>0</v>
      </c>
      <c r="AM775" s="31">
        <f t="shared" si="476"/>
        <v>0</v>
      </c>
      <c r="AN775" s="31">
        <f t="shared" si="477"/>
        <v>0</v>
      </c>
      <c r="AO775" s="31">
        <f t="shared" si="478"/>
        <v>176363.01477199999</v>
      </c>
      <c r="AP775" s="29">
        <f t="shared" si="464"/>
        <v>0</v>
      </c>
      <c r="AQ775" s="29">
        <f t="shared" si="464"/>
        <v>0</v>
      </c>
      <c r="AR775" s="29">
        <f t="shared" si="464"/>
        <v>176363.01477199999</v>
      </c>
      <c r="AS775" s="29">
        <f t="shared" si="493"/>
        <v>0</v>
      </c>
      <c r="AT775" s="31">
        <f t="shared" si="479"/>
        <v>0</v>
      </c>
      <c r="AU775" s="31">
        <f t="shared" si="480"/>
        <v>0</v>
      </c>
      <c r="AV775" s="31">
        <f t="shared" si="481"/>
        <v>0</v>
      </c>
      <c r="AW775" s="31">
        <f t="shared" si="482"/>
        <v>0</v>
      </c>
      <c r="AX775" s="31">
        <f t="shared" si="483"/>
        <v>0</v>
      </c>
      <c r="AY775" s="31">
        <f t="shared" si="484"/>
        <v>0</v>
      </c>
      <c r="AZ775" s="31">
        <f t="shared" si="485"/>
        <v>0</v>
      </c>
      <c r="BA775" s="31">
        <f t="shared" si="486"/>
        <v>0</v>
      </c>
      <c r="BB775" s="31">
        <f t="shared" si="487"/>
        <v>0</v>
      </c>
      <c r="BC775" s="31">
        <f t="shared" si="488"/>
        <v>0</v>
      </c>
      <c r="BD775" s="31">
        <f t="shared" si="489"/>
        <v>0</v>
      </c>
      <c r="BE775" s="31">
        <f t="shared" si="490"/>
        <v>0</v>
      </c>
      <c r="BF775" s="31">
        <f t="shared" si="491"/>
        <v>0</v>
      </c>
      <c r="BG775" s="29">
        <f t="shared" si="463"/>
        <v>0</v>
      </c>
      <c r="BH775" s="29">
        <f t="shared" si="463"/>
        <v>0</v>
      </c>
      <c r="BI775" s="29">
        <f t="shared" si="463"/>
        <v>0</v>
      </c>
      <c r="BJ775" s="29">
        <f t="shared" si="463"/>
        <v>0</v>
      </c>
    </row>
    <row r="776" spans="1:62">
      <c r="A776" s="25" t="s">
        <v>135</v>
      </c>
      <c r="B776" s="25" t="s">
        <v>91</v>
      </c>
      <c r="C776" s="25" t="s">
        <v>91</v>
      </c>
      <c r="D776" s="25" t="s">
        <v>165</v>
      </c>
      <c r="E776" s="25" t="s">
        <v>42</v>
      </c>
      <c r="F776" s="25" t="s">
        <v>43</v>
      </c>
      <c r="G776" s="25" t="s">
        <v>61</v>
      </c>
      <c r="H776" s="25" t="s">
        <v>61</v>
      </c>
      <c r="I776" s="25" t="s">
        <v>289</v>
      </c>
      <c r="J776" s="102">
        <v>1</v>
      </c>
      <c r="K776" s="102">
        <v>0</v>
      </c>
      <c r="L776" s="29">
        <v>57084.42</v>
      </c>
      <c r="M776" s="29">
        <v>26701.240000000005</v>
      </c>
      <c r="N776" s="29">
        <v>144213.35</v>
      </c>
      <c r="O776" s="29">
        <v>8476.4499999999989</v>
      </c>
      <c r="P776" s="29">
        <v>34682.999999999993</v>
      </c>
      <c r="Q776" s="29">
        <v>39907.300000000003</v>
      </c>
      <c r="R776" s="29">
        <v>64807.549999999996</v>
      </c>
      <c r="S776" s="29">
        <v>68265.450000000012</v>
      </c>
      <c r="T776" s="29">
        <v>128044.43000000001</v>
      </c>
      <c r="U776" s="29">
        <v>127500.26000000001</v>
      </c>
      <c r="V776" s="29">
        <v>77347.739999999991</v>
      </c>
      <c r="W776" s="29">
        <v>120487.81000000001</v>
      </c>
      <c r="X776" s="29">
        <f t="shared" si="465"/>
        <v>897519.00000000012</v>
      </c>
      <c r="Y776" s="29">
        <f t="shared" si="492"/>
        <v>0</v>
      </c>
      <c r="Z776" s="29">
        <f t="shared" si="462"/>
        <v>0</v>
      </c>
      <c r="AA776" s="29">
        <f t="shared" si="462"/>
        <v>897519.00000000012</v>
      </c>
      <c r="AB776" s="29">
        <f t="shared" si="462"/>
        <v>0</v>
      </c>
      <c r="AC776" s="31">
        <f t="shared" si="466"/>
        <v>57084.42</v>
      </c>
      <c r="AD776" s="31">
        <f t="shared" si="467"/>
        <v>26701.240000000005</v>
      </c>
      <c r="AE776" s="31">
        <f t="shared" si="468"/>
        <v>144213.35</v>
      </c>
      <c r="AF776" s="31">
        <f t="shared" si="469"/>
        <v>8476.4499999999989</v>
      </c>
      <c r="AG776" s="31">
        <f t="shared" si="470"/>
        <v>34682.999999999993</v>
      </c>
      <c r="AH776" s="31">
        <f t="shared" si="471"/>
        <v>39907.300000000003</v>
      </c>
      <c r="AI776" s="31">
        <f t="shared" si="472"/>
        <v>64807.549999999996</v>
      </c>
      <c r="AJ776" s="31">
        <f t="shared" si="473"/>
        <v>68265.450000000012</v>
      </c>
      <c r="AK776" s="31">
        <f t="shared" si="474"/>
        <v>128044.43000000001</v>
      </c>
      <c r="AL776" s="31">
        <f t="shared" si="475"/>
        <v>127500.26000000001</v>
      </c>
      <c r="AM776" s="31">
        <f t="shared" si="476"/>
        <v>77347.739999999991</v>
      </c>
      <c r="AN776" s="31">
        <f t="shared" si="477"/>
        <v>120487.81000000001</v>
      </c>
      <c r="AO776" s="31">
        <f t="shared" si="478"/>
        <v>897519.00000000012</v>
      </c>
      <c r="AP776" s="29">
        <f t="shared" si="464"/>
        <v>0</v>
      </c>
      <c r="AQ776" s="29">
        <f t="shared" si="464"/>
        <v>0</v>
      </c>
      <c r="AR776" s="29">
        <f t="shared" si="464"/>
        <v>897519.00000000012</v>
      </c>
      <c r="AS776" s="29">
        <f t="shared" si="493"/>
        <v>0</v>
      </c>
      <c r="AT776" s="31">
        <f t="shared" si="479"/>
        <v>0</v>
      </c>
      <c r="AU776" s="31">
        <f t="shared" si="480"/>
        <v>0</v>
      </c>
      <c r="AV776" s="31">
        <f t="shared" si="481"/>
        <v>0</v>
      </c>
      <c r="AW776" s="31">
        <f t="shared" si="482"/>
        <v>0</v>
      </c>
      <c r="AX776" s="31">
        <f t="shared" si="483"/>
        <v>0</v>
      </c>
      <c r="AY776" s="31">
        <f t="shared" si="484"/>
        <v>0</v>
      </c>
      <c r="AZ776" s="31">
        <f t="shared" si="485"/>
        <v>0</v>
      </c>
      <c r="BA776" s="31">
        <f t="shared" si="486"/>
        <v>0</v>
      </c>
      <c r="BB776" s="31">
        <f t="shared" si="487"/>
        <v>0</v>
      </c>
      <c r="BC776" s="31">
        <f t="shared" si="488"/>
        <v>0</v>
      </c>
      <c r="BD776" s="31">
        <f t="shared" si="489"/>
        <v>0</v>
      </c>
      <c r="BE776" s="31">
        <f t="shared" si="490"/>
        <v>0</v>
      </c>
      <c r="BF776" s="31">
        <f t="shared" si="491"/>
        <v>0</v>
      </c>
      <c r="BG776" s="29">
        <f t="shared" si="463"/>
        <v>0</v>
      </c>
      <c r="BH776" s="29">
        <f t="shared" si="463"/>
        <v>0</v>
      </c>
      <c r="BI776" s="29">
        <f t="shared" si="463"/>
        <v>0</v>
      </c>
      <c r="BJ776" s="29">
        <f t="shared" si="463"/>
        <v>0</v>
      </c>
    </row>
    <row r="777" spans="1:62">
      <c r="A777" s="25" t="s">
        <v>135</v>
      </c>
      <c r="B777" s="25" t="s">
        <v>95</v>
      </c>
      <c r="C777" s="25" t="s">
        <v>102</v>
      </c>
      <c r="D777" s="25" t="s">
        <v>291</v>
      </c>
      <c r="E777" s="25" t="s">
        <v>44</v>
      </c>
      <c r="F777" s="25" t="s">
        <v>45</v>
      </c>
      <c r="G777" s="25" t="s">
        <v>300</v>
      </c>
      <c r="H777" s="25" t="s">
        <v>54</v>
      </c>
      <c r="I777" s="25" t="s">
        <v>289</v>
      </c>
      <c r="J777" s="102">
        <v>0.47784834680000005</v>
      </c>
      <c r="K777" s="102">
        <v>0.15089759249999998</v>
      </c>
      <c r="L777" s="29"/>
      <c r="M777" s="29">
        <v>33083.230000000003</v>
      </c>
      <c r="N777" s="29">
        <v>22.21</v>
      </c>
      <c r="O777" s="29"/>
      <c r="P777" s="29">
        <v>-4296.55</v>
      </c>
      <c r="Q777" s="29">
        <v>3326.12</v>
      </c>
      <c r="R777" s="29"/>
      <c r="S777" s="29">
        <v>4310.95</v>
      </c>
      <c r="T777" s="29">
        <v>25348.74</v>
      </c>
      <c r="U777" s="29">
        <v>29907.69</v>
      </c>
      <c r="V777" s="29">
        <v>5392.12</v>
      </c>
      <c r="W777" s="29">
        <v>13798.37</v>
      </c>
      <c r="X777" s="29">
        <f t="shared" si="465"/>
        <v>110892.87999999999</v>
      </c>
      <c r="Y777" s="29">
        <f t="shared" si="492"/>
        <v>0</v>
      </c>
      <c r="Z777" s="29">
        <f t="shared" si="462"/>
        <v>0</v>
      </c>
      <c r="AA777" s="29">
        <f t="shared" si="462"/>
        <v>110892.87999999999</v>
      </c>
      <c r="AB777" s="29">
        <f t="shared" si="462"/>
        <v>0</v>
      </c>
      <c r="AC777" s="31">
        <f t="shared" si="466"/>
        <v>0</v>
      </c>
      <c r="AD777" s="31">
        <f t="shared" si="467"/>
        <v>15808.766762304167</v>
      </c>
      <c r="AE777" s="31">
        <f t="shared" si="468"/>
        <v>10.613011782428002</v>
      </c>
      <c r="AF777" s="31">
        <f t="shared" si="469"/>
        <v>0</v>
      </c>
      <c r="AG777" s="31">
        <f t="shared" si="470"/>
        <v>-2053.0993144435402</v>
      </c>
      <c r="AH777" s="31">
        <f t="shared" si="471"/>
        <v>1589.3809432584162</v>
      </c>
      <c r="AI777" s="31">
        <f t="shared" si="472"/>
        <v>0</v>
      </c>
      <c r="AJ777" s="31">
        <f t="shared" si="473"/>
        <v>2059.9803306374602</v>
      </c>
      <c r="AK777" s="31">
        <f t="shared" si="474"/>
        <v>12112.853502463035</v>
      </c>
      <c r="AL777" s="31">
        <f t="shared" si="475"/>
        <v>14291.340223106892</v>
      </c>
      <c r="AM777" s="31">
        <f t="shared" si="476"/>
        <v>2576.615627747216</v>
      </c>
      <c r="AN777" s="31">
        <f t="shared" si="477"/>
        <v>6593.5282930347166</v>
      </c>
      <c r="AO777" s="31">
        <f t="shared" si="478"/>
        <v>52989.979379890792</v>
      </c>
      <c r="AP777" s="29">
        <f t="shared" si="464"/>
        <v>0</v>
      </c>
      <c r="AQ777" s="29">
        <f t="shared" si="464"/>
        <v>0</v>
      </c>
      <c r="AR777" s="29">
        <f t="shared" si="464"/>
        <v>52989.979379890792</v>
      </c>
      <c r="AS777" s="29">
        <f t="shared" si="493"/>
        <v>0</v>
      </c>
      <c r="AT777" s="31">
        <f t="shared" si="479"/>
        <v>0</v>
      </c>
      <c r="AU777" s="31">
        <f t="shared" si="480"/>
        <v>4992.1797591237746</v>
      </c>
      <c r="AV777" s="31">
        <f t="shared" si="481"/>
        <v>3.3514355294249998</v>
      </c>
      <c r="AW777" s="31">
        <f t="shared" si="482"/>
        <v>0</v>
      </c>
      <c r="AX777" s="31">
        <f t="shared" si="483"/>
        <v>-648.33905105587496</v>
      </c>
      <c r="AY777" s="31">
        <f t="shared" si="484"/>
        <v>501.90350036609993</v>
      </c>
      <c r="AZ777" s="31">
        <f t="shared" si="485"/>
        <v>0</v>
      </c>
      <c r="BA777" s="31">
        <f t="shared" si="486"/>
        <v>650.51197638787494</v>
      </c>
      <c r="BB777" s="31">
        <f t="shared" si="487"/>
        <v>3825.0638389084497</v>
      </c>
      <c r="BC777" s="31">
        <f t="shared" si="488"/>
        <v>4512.9984182363241</v>
      </c>
      <c r="BD777" s="31">
        <f t="shared" si="489"/>
        <v>813.65792647109993</v>
      </c>
      <c r="BE777" s="31">
        <f t="shared" si="490"/>
        <v>2082.1408134242247</v>
      </c>
      <c r="BF777" s="31">
        <f t="shared" si="491"/>
        <v>16733.468617391398</v>
      </c>
      <c r="BG777" s="29">
        <f t="shared" si="463"/>
        <v>0</v>
      </c>
      <c r="BH777" s="29">
        <f t="shared" si="463"/>
        <v>0</v>
      </c>
      <c r="BI777" s="29">
        <f t="shared" si="463"/>
        <v>16733.468617391398</v>
      </c>
      <c r="BJ777" s="29">
        <f t="shared" si="463"/>
        <v>0</v>
      </c>
    </row>
    <row r="778" spans="1:62">
      <c r="A778" s="25" t="s">
        <v>135</v>
      </c>
      <c r="B778" s="25" t="s">
        <v>95</v>
      </c>
      <c r="C778" s="25" t="s">
        <v>102</v>
      </c>
      <c r="D778" s="25" t="s">
        <v>291</v>
      </c>
      <c r="E778" s="25" t="s">
        <v>44</v>
      </c>
      <c r="F778" s="25" t="s">
        <v>46</v>
      </c>
      <c r="G778" s="25" t="s">
        <v>300</v>
      </c>
      <c r="H778" s="25" t="s">
        <v>54</v>
      </c>
      <c r="I778" s="25" t="s">
        <v>289</v>
      </c>
      <c r="J778" s="102">
        <v>0.52713639880000007</v>
      </c>
      <c r="K778" s="102">
        <v>0.16611495299999998</v>
      </c>
      <c r="L778" s="29"/>
      <c r="M778" s="29">
        <v>39255.35</v>
      </c>
      <c r="N778" s="29"/>
      <c r="O778" s="29">
        <v>13096.95</v>
      </c>
      <c r="P778" s="29">
        <v>78212.820000000007</v>
      </c>
      <c r="Q778" s="29">
        <v>499.95</v>
      </c>
      <c r="R778" s="29">
        <v>79489.679999999993</v>
      </c>
      <c r="S778" s="29">
        <v>604.79999999999995</v>
      </c>
      <c r="T778" s="29">
        <v>11094.26</v>
      </c>
      <c r="U778" s="29">
        <v>9790.6299999999992</v>
      </c>
      <c r="V778" s="29"/>
      <c r="W778" s="29"/>
      <c r="X778" s="29">
        <f t="shared" si="465"/>
        <v>232044.44</v>
      </c>
      <c r="Y778" s="29">
        <f t="shared" si="492"/>
        <v>0</v>
      </c>
      <c r="Z778" s="29">
        <f t="shared" si="462"/>
        <v>0</v>
      </c>
      <c r="AA778" s="29">
        <f t="shared" si="462"/>
        <v>232044.44</v>
      </c>
      <c r="AB778" s="29">
        <f t="shared" si="462"/>
        <v>0</v>
      </c>
      <c r="AC778" s="31">
        <f t="shared" si="466"/>
        <v>0</v>
      </c>
      <c r="AD778" s="31">
        <f t="shared" si="467"/>
        <v>20692.923832633584</v>
      </c>
      <c r="AE778" s="31">
        <f t="shared" si="468"/>
        <v>0</v>
      </c>
      <c r="AF778" s="31">
        <f t="shared" si="469"/>
        <v>6903.8790582636611</v>
      </c>
      <c r="AG778" s="31">
        <f t="shared" si="470"/>
        <v>41228.824274792627</v>
      </c>
      <c r="AH778" s="31">
        <f t="shared" si="471"/>
        <v>263.54184258006001</v>
      </c>
      <c r="AI778" s="31">
        <f t="shared" si="472"/>
        <v>41901.903656964387</v>
      </c>
      <c r="AJ778" s="31">
        <f t="shared" si="473"/>
        <v>318.81209399424</v>
      </c>
      <c r="AK778" s="31">
        <f t="shared" si="474"/>
        <v>5848.1882637508888</v>
      </c>
      <c r="AL778" s="31">
        <f t="shared" si="475"/>
        <v>5160.9974401832442</v>
      </c>
      <c r="AM778" s="31">
        <f t="shared" si="476"/>
        <v>0</v>
      </c>
      <c r="AN778" s="31">
        <f t="shared" si="477"/>
        <v>0</v>
      </c>
      <c r="AO778" s="31">
        <f t="shared" si="478"/>
        <v>122319.0704631627</v>
      </c>
      <c r="AP778" s="29">
        <f t="shared" si="464"/>
        <v>0</v>
      </c>
      <c r="AQ778" s="29">
        <f t="shared" si="464"/>
        <v>0</v>
      </c>
      <c r="AR778" s="29">
        <f t="shared" si="464"/>
        <v>122319.0704631627</v>
      </c>
      <c r="AS778" s="29">
        <f t="shared" si="493"/>
        <v>0</v>
      </c>
      <c r="AT778" s="31">
        <f t="shared" si="479"/>
        <v>0</v>
      </c>
      <c r="AU778" s="31">
        <f t="shared" si="480"/>
        <v>6520.9006202485489</v>
      </c>
      <c r="AV778" s="31">
        <f t="shared" si="481"/>
        <v>0</v>
      </c>
      <c r="AW778" s="31">
        <f t="shared" si="482"/>
        <v>2175.59923369335</v>
      </c>
      <c r="AX778" s="31">
        <f t="shared" si="483"/>
        <v>12992.31891829746</v>
      </c>
      <c r="AY778" s="31">
        <f t="shared" si="484"/>
        <v>83.049170752349994</v>
      </c>
      <c r="AZ778" s="31">
        <f t="shared" si="485"/>
        <v>13204.424457185038</v>
      </c>
      <c r="BA778" s="31">
        <f t="shared" si="486"/>
        <v>100.46632357439998</v>
      </c>
      <c r="BB778" s="31">
        <f t="shared" si="487"/>
        <v>1842.9224784697799</v>
      </c>
      <c r="BC778" s="31">
        <f t="shared" si="488"/>
        <v>1626.3700422903896</v>
      </c>
      <c r="BD778" s="31">
        <f t="shared" si="489"/>
        <v>0</v>
      </c>
      <c r="BE778" s="31">
        <f t="shared" si="490"/>
        <v>0</v>
      </c>
      <c r="BF778" s="31">
        <f t="shared" si="491"/>
        <v>38546.05124451132</v>
      </c>
      <c r="BG778" s="29">
        <f t="shared" si="463"/>
        <v>0</v>
      </c>
      <c r="BH778" s="29">
        <f t="shared" si="463"/>
        <v>0</v>
      </c>
      <c r="BI778" s="29">
        <f t="shared" si="463"/>
        <v>38546.05124451132</v>
      </c>
      <c r="BJ778" s="29">
        <f t="shared" si="463"/>
        <v>0</v>
      </c>
    </row>
    <row r="779" spans="1:62">
      <c r="A779" s="25" t="s">
        <v>135</v>
      </c>
      <c r="B779" s="25" t="s">
        <v>95</v>
      </c>
      <c r="C779" s="25" t="s">
        <v>102</v>
      </c>
      <c r="D779" s="25" t="s">
        <v>291</v>
      </c>
      <c r="E779" s="25" t="s">
        <v>44</v>
      </c>
      <c r="F779" s="25" t="s">
        <v>49</v>
      </c>
      <c r="G779" s="25" t="s">
        <v>300</v>
      </c>
      <c r="H779" s="25" t="s">
        <v>54</v>
      </c>
      <c r="I779" s="25" t="s">
        <v>289</v>
      </c>
      <c r="J779" s="102">
        <v>0</v>
      </c>
      <c r="K779" s="102">
        <v>0</v>
      </c>
      <c r="L779" s="29"/>
      <c r="M779" s="29"/>
      <c r="N779" s="29">
        <v>1027.81</v>
      </c>
      <c r="O779" s="29"/>
      <c r="P779" s="29"/>
      <c r="Q779" s="29"/>
      <c r="R779" s="29"/>
      <c r="S779" s="29"/>
      <c r="T779" s="29"/>
      <c r="U779" s="29"/>
      <c r="V779" s="29">
        <v>3619.28</v>
      </c>
      <c r="W779" s="29"/>
      <c r="X779" s="29">
        <f t="shared" si="465"/>
        <v>4647.09</v>
      </c>
      <c r="Y779" s="29">
        <f t="shared" si="492"/>
        <v>0</v>
      </c>
      <c r="Z779" s="29">
        <f t="shared" si="462"/>
        <v>0</v>
      </c>
      <c r="AA779" s="29">
        <f t="shared" si="462"/>
        <v>4647.09</v>
      </c>
      <c r="AB779" s="29">
        <f t="shared" si="462"/>
        <v>0</v>
      </c>
      <c r="AC779" s="31">
        <f t="shared" si="466"/>
        <v>0</v>
      </c>
      <c r="AD779" s="31">
        <f t="shared" si="467"/>
        <v>0</v>
      </c>
      <c r="AE779" s="31">
        <f t="shared" si="468"/>
        <v>0</v>
      </c>
      <c r="AF779" s="31">
        <f t="shared" si="469"/>
        <v>0</v>
      </c>
      <c r="AG779" s="31">
        <f t="shared" si="470"/>
        <v>0</v>
      </c>
      <c r="AH779" s="31">
        <f t="shared" si="471"/>
        <v>0</v>
      </c>
      <c r="AI779" s="31">
        <f t="shared" si="472"/>
        <v>0</v>
      </c>
      <c r="AJ779" s="31">
        <f t="shared" si="473"/>
        <v>0</v>
      </c>
      <c r="AK779" s="31">
        <f t="shared" si="474"/>
        <v>0</v>
      </c>
      <c r="AL779" s="31">
        <f t="shared" si="475"/>
        <v>0</v>
      </c>
      <c r="AM779" s="31">
        <f t="shared" si="476"/>
        <v>0</v>
      </c>
      <c r="AN779" s="31">
        <f t="shared" si="477"/>
        <v>0</v>
      </c>
      <c r="AO779" s="31">
        <f t="shared" si="478"/>
        <v>0</v>
      </c>
      <c r="AP779" s="29">
        <f t="shared" si="464"/>
        <v>0</v>
      </c>
      <c r="AQ779" s="29">
        <f t="shared" si="464"/>
        <v>0</v>
      </c>
      <c r="AR779" s="29">
        <f t="shared" si="464"/>
        <v>0</v>
      </c>
      <c r="AS779" s="29">
        <f t="shared" si="493"/>
        <v>0</v>
      </c>
      <c r="AT779" s="31">
        <f t="shared" si="479"/>
        <v>0</v>
      </c>
      <c r="AU779" s="31">
        <f t="shared" si="480"/>
        <v>0</v>
      </c>
      <c r="AV779" s="31">
        <f t="shared" si="481"/>
        <v>0</v>
      </c>
      <c r="AW779" s="31">
        <f t="shared" si="482"/>
        <v>0</v>
      </c>
      <c r="AX779" s="31">
        <f t="shared" si="483"/>
        <v>0</v>
      </c>
      <c r="AY779" s="31">
        <f t="shared" si="484"/>
        <v>0</v>
      </c>
      <c r="AZ779" s="31">
        <f t="shared" si="485"/>
        <v>0</v>
      </c>
      <c r="BA779" s="31">
        <f t="shared" si="486"/>
        <v>0</v>
      </c>
      <c r="BB779" s="31">
        <f t="shared" si="487"/>
        <v>0</v>
      </c>
      <c r="BC779" s="31">
        <f t="shared" si="488"/>
        <v>0</v>
      </c>
      <c r="BD779" s="31">
        <f t="shared" si="489"/>
        <v>0</v>
      </c>
      <c r="BE779" s="31">
        <f t="shared" si="490"/>
        <v>0</v>
      </c>
      <c r="BF779" s="31">
        <f t="shared" si="491"/>
        <v>0</v>
      </c>
      <c r="BG779" s="29">
        <f t="shared" si="463"/>
        <v>0</v>
      </c>
      <c r="BH779" s="29">
        <f t="shared" si="463"/>
        <v>0</v>
      </c>
      <c r="BI779" s="29">
        <f t="shared" si="463"/>
        <v>0</v>
      </c>
      <c r="BJ779" s="29">
        <f t="shared" si="463"/>
        <v>0</v>
      </c>
    </row>
    <row r="780" spans="1:62">
      <c r="A780" s="25" t="s">
        <v>135</v>
      </c>
      <c r="B780" s="25" t="s">
        <v>95</v>
      </c>
      <c r="C780" s="25" t="s">
        <v>102</v>
      </c>
      <c r="D780" s="25" t="s">
        <v>291</v>
      </c>
      <c r="E780" s="25" t="s">
        <v>44</v>
      </c>
      <c r="F780" s="25" t="s">
        <v>43</v>
      </c>
      <c r="G780" s="25" t="s">
        <v>300</v>
      </c>
      <c r="H780" s="25" t="s">
        <v>54</v>
      </c>
      <c r="I780" s="25" t="s">
        <v>289</v>
      </c>
      <c r="J780" s="102">
        <v>0.77217999999999998</v>
      </c>
      <c r="K780" s="102">
        <v>0.22781999999999999</v>
      </c>
      <c r="L780" s="29"/>
      <c r="M780" s="29">
        <v>21999.279999999999</v>
      </c>
      <c r="N780" s="29">
        <v>34395.78</v>
      </c>
      <c r="O780" s="29"/>
      <c r="P780" s="29">
        <v>860.56</v>
      </c>
      <c r="Q780" s="29"/>
      <c r="R780" s="29">
        <v>16117.61</v>
      </c>
      <c r="S780" s="29">
        <v>11644.8</v>
      </c>
      <c r="T780" s="29">
        <v>5290.2</v>
      </c>
      <c r="U780" s="29">
        <v>143340.39000000001</v>
      </c>
      <c r="V780" s="29">
        <v>29251.91</v>
      </c>
      <c r="W780" s="29"/>
      <c r="X780" s="29">
        <f t="shared" si="465"/>
        <v>262900.52999999997</v>
      </c>
      <c r="Y780" s="29">
        <f t="shared" si="492"/>
        <v>0</v>
      </c>
      <c r="Z780" s="29">
        <f t="shared" si="462"/>
        <v>0</v>
      </c>
      <c r="AA780" s="29">
        <f t="shared" si="462"/>
        <v>262900.52999999997</v>
      </c>
      <c r="AB780" s="29">
        <f t="shared" si="462"/>
        <v>0</v>
      </c>
      <c r="AC780" s="31">
        <f t="shared" si="466"/>
        <v>0</v>
      </c>
      <c r="AD780" s="31">
        <f t="shared" si="467"/>
        <v>16987.404030399997</v>
      </c>
      <c r="AE780" s="31">
        <f t="shared" si="468"/>
        <v>26559.733400399997</v>
      </c>
      <c r="AF780" s="31">
        <f t="shared" si="469"/>
        <v>0</v>
      </c>
      <c r="AG780" s="31">
        <f t="shared" si="470"/>
        <v>664.50722079999991</v>
      </c>
      <c r="AH780" s="31">
        <f t="shared" si="471"/>
        <v>0</v>
      </c>
      <c r="AI780" s="31">
        <f t="shared" si="472"/>
        <v>12445.6960898</v>
      </c>
      <c r="AJ780" s="31">
        <f t="shared" si="473"/>
        <v>8991.8816639999986</v>
      </c>
      <c r="AK780" s="31">
        <f t="shared" si="474"/>
        <v>4084.9866359999996</v>
      </c>
      <c r="AL780" s="31">
        <f t="shared" si="475"/>
        <v>110684.58235020001</v>
      </c>
      <c r="AM780" s="31">
        <f t="shared" si="476"/>
        <v>22587.739863799998</v>
      </c>
      <c r="AN780" s="31">
        <f t="shared" si="477"/>
        <v>0</v>
      </c>
      <c r="AO780" s="31">
        <f t="shared" si="478"/>
        <v>203006.53125540001</v>
      </c>
      <c r="AP780" s="29">
        <f t="shared" si="464"/>
        <v>0</v>
      </c>
      <c r="AQ780" s="29">
        <f t="shared" si="464"/>
        <v>0</v>
      </c>
      <c r="AR780" s="29">
        <f t="shared" si="464"/>
        <v>203006.53125540001</v>
      </c>
      <c r="AS780" s="29">
        <f t="shared" si="493"/>
        <v>0</v>
      </c>
      <c r="AT780" s="31">
        <f t="shared" si="479"/>
        <v>0</v>
      </c>
      <c r="AU780" s="31">
        <f t="shared" si="480"/>
        <v>5011.8759695999997</v>
      </c>
      <c r="AV780" s="31">
        <f t="shared" si="481"/>
        <v>7836.0465995999994</v>
      </c>
      <c r="AW780" s="31">
        <f t="shared" si="482"/>
        <v>0</v>
      </c>
      <c r="AX780" s="31">
        <f t="shared" si="483"/>
        <v>196.05277919999997</v>
      </c>
      <c r="AY780" s="31">
        <f t="shared" si="484"/>
        <v>0</v>
      </c>
      <c r="AZ780" s="31">
        <f t="shared" si="485"/>
        <v>3671.9139101999999</v>
      </c>
      <c r="BA780" s="31">
        <f t="shared" si="486"/>
        <v>2652.9183359999997</v>
      </c>
      <c r="BB780" s="31">
        <f t="shared" si="487"/>
        <v>1205.213364</v>
      </c>
      <c r="BC780" s="31">
        <f t="shared" si="488"/>
        <v>32655.807649800001</v>
      </c>
      <c r="BD780" s="31">
        <f t="shared" si="489"/>
        <v>6664.1701361999994</v>
      </c>
      <c r="BE780" s="31">
        <f t="shared" si="490"/>
        <v>0</v>
      </c>
      <c r="BF780" s="31">
        <f t="shared" si="491"/>
        <v>59893.998744600001</v>
      </c>
      <c r="BG780" s="29">
        <f t="shared" si="463"/>
        <v>0</v>
      </c>
      <c r="BH780" s="29">
        <f t="shared" si="463"/>
        <v>0</v>
      </c>
      <c r="BI780" s="29">
        <f t="shared" si="463"/>
        <v>59893.998744600001</v>
      </c>
      <c r="BJ780" s="29">
        <f t="shared" si="463"/>
        <v>0</v>
      </c>
    </row>
    <row r="781" spans="1:62">
      <c r="A781" s="25" t="s">
        <v>135</v>
      </c>
      <c r="B781" s="25" t="s">
        <v>95</v>
      </c>
      <c r="C781" s="25" t="s">
        <v>102</v>
      </c>
      <c r="D781" s="25" t="s">
        <v>291</v>
      </c>
      <c r="E781" s="25" t="s">
        <v>42</v>
      </c>
      <c r="F781" s="25" t="s">
        <v>46</v>
      </c>
      <c r="G781" s="25" t="s">
        <v>300</v>
      </c>
      <c r="H781" s="25" t="s">
        <v>54</v>
      </c>
      <c r="I781" s="25" t="s">
        <v>289</v>
      </c>
      <c r="J781" s="102">
        <v>0.68266000000000004</v>
      </c>
      <c r="K781" s="102">
        <v>0</v>
      </c>
      <c r="L781" s="29"/>
      <c r="M781" s="29"/>
      <c r="N781" s="29">
        <v>35643.22</v>
      </c>
      <c r="O781" s="29"/>
      <c r="P781" s="29"/>
      <c r="Q781" s="29"/>
      <c r="R781" s="29"/>
      <c r="S781" s="29">
        <v>39128.320000000007</v>
      </c>
      <c r="T781" s="29">
        <v>9982.02</v>
      </c>
      <c r="U781" s="29">
        <v>12096.05</v>
      </c>
      <c r="V781" s="29">
        <v>9166.86</v>
      </c>
      <c r="W781" s="29"/>
      <c r="X781" s="29">
        <f t="shared" si="465"/>
        <v>106016.47000000002</v>
      </c>
      <c r="Y781" s="29">
        <f t="shared" si="492"/>
        <v>0</v>
      </c>
      <c r="Z781" s="29">
        <f t="shared" si="462"/>
        <v>0</v>
      </c>
      <c r="AA781" s="29">
        <f t="shared" si="462"/>
        <v>106016.47000000002</v>
      </c>
      <c r="AB781" s="29">
        <f t="shared" si="462"/>
        <v>0</v>
      </c>
      <c r="AC781" s="31">
        <f t="shared" si="466"/>
        <v>0</v>
      </c>
      <c r="AD781" s="31">
        <f t="shared" si="467"/>
        <v>0</v>
      </c>
      <c r="AE781" s="31">
        <f t="shared" si="468"/>
        <v>24332.200565200001</v>
      </c>
      <c r="AF781" s="31">
        <f t="shared" si="469"/>
        <v>0</v>
      </c>
      <c r="AG781" s="31">
        <f t="shared" si="470"/>
        <v>0</v>
      </c>
      <c r="AH781" s="31">
        <f t="shared" si="471"/>
        <v>0</v>
      </c>
      <c r="AI781" s="31">
        <f t="shared" si="472"/>
        <v>0</v>
      </c>
      <c r="AJ781" s="31">
        <f t="shared" si="473"/>
        <v>26711.338931200007</v>
      </c>
      <c r="AK781" s="31">
        <f t="shared" si="474"/>
        <v>6814.3257732000011</v>
      </c>
      <c r="AL781" s="31">
        <f t="shared" si="475"/>
        <v>8257.4894930000009</v>
      </c>
      <c r="AM781" s="31">
        <f t="shared" si="476"/>
        <v>6257.8486476000007</v>
      </c>
      <c r="AN781" s="31">
        <f t="shared" si="477"/>
        <v>0</v>
      </c>
      <c r="AO781" s="31">
        <f t="shared" si="478"/>
        <v>72373.203410200003</v>
      </c>
      <c r="AP781" s="29">
        <f t="shared" si="464"/>
        <v>0</v>
      </c>
      <c r="AQ781" s="29">
        <f t="shared" si="464"/>
        <v>0</v>
      </c>
      <c r="AR781" s="29">
        <f t="shared" si="464"/>
        <v>72373.203410200003</v>
      </c>
      <c r="AS781" s="29">
        <f t="shared" si="493"/>
        <v>0</v>
      </c>
      <c r="AT781" s="31">
        <f t="shared" si="479"/>
        <v>0</v>
      </c>
      <c r="AU781" s="31">
        <f t="shared" si="480"/>
        <v>0</v>
      </c>
      <c r="AV781" s="31">
        <f t="shared" si="481"/>
        <v>0</v>
      </c>
      <c r="AW781" s="31">
        <f t="shared" si="482"/>
        <v>0</v>
      </c>
      <c r="AX781" s="31">
        <f t="shared" si="483"/>
        <v>0</v>
      </c>
      <c r="AY781" s="31">
        <f t="shared" si="484"/>
        <v>0</v>
      </c>
      <c r="AZ781" s="31">
        <f t="shared" si="485"/>
        <v>0</v>
      </c>
      <c r="BA781" s="31">
        <f t="shared" si="486"/>
        <v>0</v>
      </c>
      <c r="BB781" s="31">
        <f t="shared" si="487"/>
        <v>0</v>
      </c>
      <c r="BC781" s="31">
        <f t="shared" si="488"/>
        <v>0</v>
      </c>
      <c r="BD781" s="31">
        <f t="shared" si="489"/>
        <v>0</v>
      </c>
      <c r="BE781" s="31">
        <f t="shared" si="490"/>
        <v>0</v>
      </c>
      <c r="BF781" s="31">
        <f t="shared" si="491"/>
        <v>0</v>
      </c>
      <c r="BG781" s="29">
        <f t="shared" si="463"/>
        <v>0</v>
      </c>
      <c r="BH781" s="29">
        <f t="shared" si="463"/>
        <v>0</v>
      </c>
      <c r="BI781" s="29">
        <f t="shared" si="463"/>
        <v>0</v>
      </c>
      <c r="BJ781" s="29">
        <f t="shared" si="463"/>
        <v>0</v>
      </c>
    </row>
    <row r="782" spans="1:62">
      <c r="A782" s="25" t="s">
        <v>135</v>
      </c>
      <c r="B782" s="25" t="s">
        <v>95</v>
      </c>
      <c r="C782" s="25" t="s">
        <v>102</v>
      </c>
      <c r="D782" s="25" t="s">
        <v>291</v>
      </c>
      <c r="E782" s="25" t="s">
        <v>42</v>
      </c>
      <c r="F782" s="25" t="s">
        <v>49</v>
      </c>
      <c r="G782" s="25" t="s">
        <v>300</v>
      </c>
      <c r="H782" s="25" t="s">
        <v>54</v>
      </c>
      <c r="I782" s="25" t="s">
        <v>289</v>
      </c>
      <c r="J782" s="102">
        <v>0</v>
      </c>
      <c r="K782" s="102">
        <v>0</v>
      </c>
      <c r="L782" s="29"/>
      <c r="M782" s="29">
        <v>1375.17</v>
      </c>
      <c r="N782" s="29"/>
      <c r="O782" s="29"/>
      <c r="P782" s="29">
        <v>16686.61</v>
      </c>
      <c r="Q782" s="29"/>
      <c r="R782" s="29"/>
      <c r="S782" s="29"/>
      <c r="T782" s="29">
        <v>39682.269999999997</v>
      </c>
      <c r="U782" s="29">
        <v>15377.85</v>
      </c>
      <c r="V782" s="29"/>
      <c r="W782" s="29">
        <v>69569.59</v>
      </c>
      <c r="X782" s="29">
        <f t="shared" si="465"/>
        <v>142691.49</v>
      </c>
      <c r="Y782" s="29">
        <f t="shared" si="492"/>
        <v>0</v>
      </c>
      <c r="Z782" s="29">
        <f t="shared" si="462"/>
        <v>0</v>
      </c>
      <c r="AA782" s="29">
        <f t="shared" si="462"/>
        <v>142691.49</v>
      </c>
      <c r="AB782" s="29">
        <f t="shared" si="462"/>
        <v>0</v>
      </c>
      <c r="AC782" s="31">
        <f t="shared" si="466"/>
        <v>0</v>
      </c>
      <c r="AD782" s="31">
        <f t="shared" si="467"/>
        <v>0</v>
      </c>
      <c r="AE782" s="31">
        <f t="shared" si="468"/>
        <v>0</v>
      </c>
      <c r="AF782" s="31">
        <f t="shared" si="469"/>
        <v>0</v>
      </c>
      <c r="AG782" s="31">
        <f t="shared" si="470"/>
        <v>0</v>
      </c>
      <c r="AH782" s="31">
        <f t="shared" si="471"/>
        <v>0</v>
      </c>
      <c r="AI782" s="31">
        <f t="shared" si="472"/>
        <v>0</v>
      </c>
      <c r="AJ782" s="31">
        <f t="shared" si="473"/>
        <v>0</v>
      </c>
      <c r="AK782" s="31">
        <f t="shared" si="474"/>
        <v>0</v>
      </c>
      <c r="AL782" s="31">
        <f t="shared" si="475"/>
        <v>0</v>
      </c>
      <c r="AM782" s="31">
        <f t="shared" si="476"/>
        <v>0</v>
      </c>
      <c r="AN782" s="31">
        <f t="shared" si="477"/>
        <v>0</v>
      </c>
      <c r="AO782" s="31">
        <f t="shared" si="478"/>
        <v>0</v>
      </c>
      <c r="AP782" s="29">
        <f t="shared" si="464"/>
        <v>0</v>
      </c>
      <c r="AQ782" s="29">
        <f t="shared" si="464"/>
        <v>0</v>
      </c>
      <c r="AR782" s="29">
        <f t="shared" si="464"/>
        <v>0</v>
      </c>
      <c r="AS782" s="29">
        <f t="shared" si="493"/>
        <v>0</v>
      </c>
      <c r="AT782" s="31">
        <f t="shared" si="479"/>
        <v>0</v>
      </c>
      <c r="AU782" s="31">
        <f t="shared" si="480"/>
        <v>0</v>
      </c>
      <c r="AV782" s="31">
        <f t="shared" si="481"/>
        <v>0</v>
      </c>
      <c r="AW782" s="31">
        <f t="shared" si="482"/>
        <v>0</v>
      </c>
      <c r="AX782" s="31">
        <f t="shared" si="483"/>
        <v>0</v>
      </c>
      <c r="AY782" s="31">
        <f t="shared" si="484"/>
        <v>0</v>
      </c>
      <c r="AZ782" s="31">
        <f t="shared" si="485"/>
        <v>0</v>
      </c>
      <c r="BA782" s="31">
        <f t="shared" si="486"/>
        <v>0</v>
      </c>
      <c r="BB782" s="31">
        <f t="shared" si="487"/>
        <v>0</v>
      </c>
      <c r="BC782" s="31">
        <f t="shared" si="488"/>
        <v>0</v>
      </c>
      <c r="BD782" s="31">
        <f t="shared" si="489"/>
        <v>0</v>
      </c>
      <c r="BE782" s="31">
        <f t="shared" si="490"/>
        <v>0</v>
      </c>
      <c r="BF782" s="31">
        <f t="shared" si="491"/>
        <v>0</v>
      </c>
      <c r="BG782" s="29">
        <f t="shared" si="463"/>
        <v>0</v>
      </c>
      <c r="BH782" s="29">
        <f t="shared" si="463"/>
        <v>0</v>
      </c>
      <c r="BI782" s="29">
        <f t="shared" si="463"/>
        <v>0</v>
      </c>
      <c r="BJ782" s="29">
        <f t="shared" si="463"/>
        <v>0</v>
      </c>
    </row>
    <row r="783" spans="1:62">
      <c r="A783" s="25" t="s">
        <v>135</v>
      </c>
      <c r="B783" s="25" t="s">
        <v>95</v>
      </c>
      <c r="C783" s="25" t="s">
        <v>102</v>
      </c>
      <c r="D783" s="25" t="s">
        <v>291</v>
      </c>
      <c r="E783" s="25" t="s">
        <v>42</v>
      </c>
      <c r="F783" s="25" t="s">
        <v>43</v>
      </c>
      <c r="G783" s="25" t="s">
        <v>300</v>
      </c>
      <c r="H783" s="25" t="s">
        <v>54</v>
      </c>
      <c r="I783" s="25" t="s">
        <v>289</v>
      </c>
      <c r="J783" s="102">
        <v>1</v>
      </c>
      <c r="K783" s="102">
        <v>0</v>
      </c>
      <c r="L783" s="29">
        <v>-13.15</v>
      </c>
      <c r="M783" s="29"/>
      <c r="N783" s="29">
        <v>45195.99</v>
      </c>
      <c r="O783" s="29"/>
      <c r="P783" s="29">
        <v>12534.68</v>
      </c>
      <c r="Q783" s="29"/>
      <c r="R783" s="29">
        <v>17443.580000000002</v>
      </c>
      <c r="S783" s="29">
        <v>96558.68</v>
      </c>
      <c r="T783" s="29">
        <v>48930.37</v>
      </c>
      <c r="U783" s="29">
        <v>154680.12</v>
      </c>
      <c r="V783" s="29">
        <v>700.25</v>
      </c>
      <c r="W783" s="29">
        <v>62458.92</v>
      </c>
      <c r="X783" s="29">
        <f t="shared" si="465"/>
        <v>438489.44</v>
      </c>
      <c r="Y783" s="29">
        <f t="shared" si="492"/>
        <v>0</v>
      </c>
      <c r="Z783" s="29">
        <f t="shared" si="462"/>
        <v>0</v>
      </c>
      <c r="AA783" s="29">
        <f t="shared" si="462"/>
        <v>438489.44</v>
      </c>
      <c r="AB783" s="29">
        <f t="shared" si="462"/>
        <v>0</v>
      </c>
      <c r="AC783" s="31">
        <f t="shared" si="466"/>
        <v>-13.15</v>
      </c>
      <c r="AD783" s="31">
        <f t="shared" si="467"/>
        <v>0</v>
      </c>
      <c r="AE783" s="31">
        <f t="shared" si="468"/>
        <v>45195.99</v>
      </c>
      <c r="AF783" s="31">
        <f t="shared" si="469"/>
        <v>0</v>
      </c>
      <c r="AG783" s="31">
        <f t="shared" si="470"/>
        <v>12534.68</v>
      </c>
      <c r="AH783" s="31">
        <f t="shared" si="471"/>
        <v>0</v>
      </c>
      <c r="AI783" s="31">
        <f t="shared" si="472"/>
        <v>17443.580000000002</v>
      </c>
      <c r="AJ783" s="31">
        <f t="shared" si="473"/>
        <v>96558.68</v>
      </c>
      <c r="AK783" s="31">
        <f t="shared" si="474"/>
        <v>48930.37</v>
      </c>
      <c r="AL783" s="31">
        <f t="shared" si="475"/>
        <v>154680.12</v>
      </c>
      <c r="AM783" s="31">
        <f t="shared" si="476"/>
        <v>700.25</v>
      </c>
      <c r="AN783" s="31">
        <f t="shared" si="477"/>
        <v>62458.92</v>
      </c>
      <c r="AO783" s="31">
        <f t="shared" si="478"/>
        <v>438489.44</v>
      </c>
      <c r="AP783" s="29">
        <f t="shared" si="464"/>
        <v>0</v>
      </c>
      <c r="AQ783" s="29">
        <f t="shared" si="464"/>
        <v>0</v>
      </c>
      <c r="AR783" s="29">
        <f t="shared" si="464"/>
        <v>438489.44</v>
      </c>
      <c r="AS783" s="29">
        <f t="shared" si="493"/>
        <v>0</v>
      </c>
      <c r="AT783" s="31">
        <f t="shared" si="479"/>
        <v>0</v>
      </c>
      <c r="AU783" s="31">
        <f t="shared" si="480"/>
        <v>0</v>
      </c>
      <c r="AV783" s="31">
        <f t="shared" si="481"/>
        <v>0</v>
      </c>
      <c r="AW783" s="31">
        <f t="shared" si="482"/>
        <v>0</v>
      </c>
      <c r="AX783" s="31">
        <f t="shared" si="483"/>
        <v>0</v>
      </c>
      <c r="AY783" s="31">
        <f t="shared" si="484"/>
        <v>0</v>
      </c>
      <c r="AZ783" s="31">
        <f t="shared" si="485"/>
        <v>0</v>
      </c>
      <c r="BA783" s="31">
        <f t="shared" si="486"/>
        <v>0</v>
      </c>
      <c r="BB783" s="31">
        <f t="shared" si="487"/>
        <v>0</v>
      </c>
      <c r="BC783" s="31">
        <f t="shared" si="488"/>
        <v>0</v>
      </c>
      <c r="BD783" s="31">
        <f t="shared" si="489"/>
        <v>0</v>
      </c>
      <c r="BE783" s="31">
        <f t="shared" si="490"/>
        <v>0</v>
      </c>
      <c r="BF783" s="31">
        <f t="shared" si="491"/>
        <v>0</v>
      </c>
      <c r="BG783" s="29">
        <f t="shared" si="463"/>
        <v>0</v>
      </c>
      <c r="BH783" s="29">
        <f t="shared" si="463"/>
        <v>0</v>
      </c>
      <c r="BI783" s="29">
        <f t="shared" si="463"/>
        <v>0</v>
      </c>
      <c r="BJ783" s="29">
        <f t="shared" si="463"/>
        <v>0</v>
      </c>
    </row>
    <row r="784" spans="1:62">
      <c r="A784" s="25" t="s">
        <v>135</v>
      </c>
      <c r="B784" s="25" t="s">
        <v>95</v>
      </c>
      <c r="C784" s="25" t="s">
        <v>102</v>
      </c>
      <c r="D784" s="25" t="s">
        <v>291</v>
      </c>
      <c r="E784" s="25" t="s">
        <v>47</v>
      </c>
      <c r="F784" s="25" t="s">
        <v>45</v>
      </c>
      <c r="G784" s="25" t="s">
        <v>300</v>
      </c>
      <c r="H784" s="25" t="s">
        <v>54</v>
      </c>
      <c r="I784" s="25" t="s">
        <v>289</v>
      </c>
      <c r="J784" s="102">
        <v>0</v>
      </c>
      <c r="K784" s="102">
        <v>0.50189581949999995</v>
      </c>
      <c r="L784" s="29"/>
      <c r="M784" s="29"/>
      <c r="N784" s="29"/>
      <c r="O784" s="29">
        <v>26.31</v>
      </c>
      <c r="P784" s="29">
        <v>6.77</v>
      </c>
      <c r="Q784" s="29">
        <v>169.57</v>
      </c>
      <c r="R784" s="29"/>
      <c r="S784" s="29">
        <v>47.54</v>
      </c>
      <c r="T784" s="29">
        <v>84826.25</v>
      </c>
      <c r="U784" s="29">
        <v>763.09</v>
      </c>
      <c r="V784" s="29">
        <v>137.91</v>
      </c>
      <c r="W784" s="29">
        <v>33</v>
      </c>
      <c r="X784" s="29">
        <f t="shared" si="465"/>
        <v>86010.44</v>
      </c>
      <c r="Y784" s="29">
        <f t="shared" si="492"/>
        <v>0</v>
      </c>
      <c r="Z784" s="29">
        <f t="shared" si="462"/>
        <v>0</v>
      </c>
      <c r="AA784" s="29">
        <f t="shared" si="462"/>
        <v>86010.44</v>
      </c>
      <c r="AB784" s="29">
        <f t="shared" si="462"/>
        <v>0</v>
      </c>
      <c r="AC784" s="31">
        <f t="shared" si="466"/>
        <v>0</v>
      </c>
      <c r="AD784" s="31">
        <f t="shared" si="467"/>
        <v>0</v>
      </c>
      <c r="AE784" s="31">
        <f t="shared" si="468"/>
        <v>0</v>
      </c>
      <c r="AF784" s="31">
        <f t="shared" si="469"/>
        <v>0</v>
      </c>
      <c r="AG784" s="31">
        <f t="shared" si="470"/>
        <v>0</v>
      </c>
      <c r="AH784" s="31">
        <f t="shared" si="471"/>
        <v>0</v>
      </c>
      <c r="AI784" s="31">
        <f t="shared" si="472"/>
        <v>0</v>
      </c>
      <c r="AJ784" s="31">
        <f t="shared" si="473"/>
        <v>0</v>
      </c>
      <c r="AK784" s="31">
        <f t="shared" si="474"/>
        <v>0</v>
      </c>
      <c r="AL784" s="31">
        <f t="shared" si="475"/>
        <v>0</v>
      </c>
      <c r="AM784" s="31">
        <f t="shared" si="476"/>
        <v>0</v>
      </c>
      <c r="AN784" s="31">
        <f t="shared" si="477"/>
        <v>0</v>
      </c>
      <c r="AO784" s="31">
        <f t="shared" si="478"/>
        <v>0</v>
      </c>
      <c r="AP784" s="29">
        <f t="shared" si="464"/>
        <v>0</v>
      </c>
      <c r="AQ784" s="29">
        <f t="shared" si="464"/>
        <v>0</v>
      </c>
      <c r="AR784" s="29">
        <f t="shared" si="464"/>
        <v>0</v>
      </c>
      <c r="AS784" s="29">
        <f t="shared" si="493"/>
        <v>0</v>
      </c>
      <c r="AT784" s="31">
        <f t="shared" si="479"/>
        <v>0</v>
      </c>
      <c r="AU784" s="31">
        <f t="shared" si="480"/>
        <v>0</v>
      </c>
      <c r="AV784" s="31">
        <f t="shared" si="481"/>
        <v>0</v>
      </c>
      <c r="AW784" s="31">
        <f t="shared" si="482"/>
        <v>13.204879011044998</v>
      </c>
      <c r="AX784" s="31">
        <f t="shared" si="483"/>
        <v>3.3978346980149996</v>
      </c>
      <c r="AY784" s="31">
        <f t="shared" si="484"/>
        <v>85.10647411261499</v>
      </c>
      <c r="AZ784" s="31">
        <f t="shared" si="485"/>
        <v>0</v>
      </c>
      <c r="BA784" s="31">
        <f t="shared" si="486"/>
        <v>23.860127259029998</v>
      </c>
      <c r="BB784" s="31">
        <f t="shared" si="487"/>
        <v>42573.940258861869</v>
      </c>
      <c r="BC784" s="31">
        <f t="shared" si="488"/>
        <v>382.99168090225498</v>
      </c>
      <c r="BD784" s="31">
        <f t="shared" si="489"/>
        <v>69.216452467244991</v>
      </c>
      <c r="BE784" s="31">
        <f t="shared" si="490"/>
        <v>16.562562043499998</v>
      </c>
      <c r="BF784" s="31">
        <f t="shared" si="491"/>
        <v>43168.280269355579</v>
      </c>
      <c r="BG784" s="29">
        <f t="shared" si="463"/>
        <v>0</v>
      </c>
      <c r="BH784" s="29">
        <f t="shared" si="463"/>
        <v>0</v>
      </c>
      <c r="BI784" s="29">
        <f t="shared" si="463"/>
        <v>43168.280269355579</v>
      </c>
      <c r="BJ784" s="29">
        <f t="shared" si="463"/>
        <v>0</v>
      </c>
    </row>
    <row r="785" spans="1:62">
      <c r="A785" s="25" t="s">
        <v>135</v>
      </c>
      <c r="B785" s="25" t="s">
        <v>95</v>
      </c>
      <c r="C785" s="25" t="s">
        <v>102</v>
      </c>
      <c r="D785" s="25" t="s">
        <v>291</v>
      </c>
      <c r="E785" s="25" t="s">
        <v>47</v>
      </c>
      <c r="F785" s="25" t="s">
        <v>49</v>
      </c>
      <c r="G785" s="25" t="s">
        <v>300</v>
      </c>
      <c r="H785" s="25" t="s">
        <v>54</v>
      </c>
      <c r="I785" s="25" t="s">
        <v>289</v>
      </c>
      <c r="J785" s="102">
        <v>0</v>
      </c>
      <c r="K785" s="102">
        <v>0</v>
      </c>
      <c r="L785" s="29"/>
      <c r="M785" s="29"/>
      <c r="N785" s="29">
        <v>2631.35</v>
      </c>
      <c r="O785" s="29"/>
      <c r="P785" s="29"/>
      <c r="Q785" s="29"/>
      <c r="R785" s="29">
        <v>157492.42000000001</v>
      </c>
      <c r="S785" s="29">
        <v>18554.87</v>
      </c>
      <c r="T785" s="29">
        <v>9962.1299999999992</v>
      </c>
      <c r="U785" s="29">
        <v>15459.09</v>
      </c>
      <c r="V785" s="29">
        <v>2655.42</v>
      </c>
      <c r="W785" s="29">
        <v>2675.73</v>
      </c>
      <c r="X785" s="29">
        <f t="shared" si="465"/>
        <v>209431.01000000004</v>
      </c>
      <c r="Y785" s="29">
        <f t="shared" si="492"/>
        <v>0</v>
      </c>
      <c r="Z785" s="29">
        <f t="shared" si="462"/>
        <v>0</v>
      </c>
      <c r="AA785" s="29">
        <f t="shared" si="462"/>
        <v>209431.01000000004</v>
      </c>
      <c r="AB785" s="29">
        <f t="shared" si="462"/>
        <v>0</v>
      </c>
      <c r="AC785" s="31">
        <f t="shared" si="466"/>
        <v>0</v>
      </c>
      <c r="AD785" s="31">
        <f t="shared" si="467"/>
        <v>0</v>
      </c>
      <c r="AE785" s="31">
        <f t="shared" si="468"/>
        <v>0</v>
      </c>
      <c r="AF785" s="31">
        <f t="shared" si="469"/>
        <v>0</v>
      </c>
      <c r="AG785" s="31">
        <f t="shared" si="470"/>
        <v>0</v>
      </c>
      <c r="AH785" s="31">
        <f t="shared" si="471"/>
        <v>0</v>
      </c>
      <c r="AI785" s="31">
        <f t="shared" si="472"/>
        <v>0</v>
      </c>
      <c r="AJ785" s="31">
        <f t="shared" si="473"/>
        <v>0</v>
      </c>
      <c r="AK785" s="31">
        <f t="shared" si="474"/>
        <v>0</v>
      </c>
      <c r="AL785" s="31">
        <f t="shared" si="475"/>
        <v>0</v>
      </c>
      <c r="AM785" s="31">
        <f t="shared" si="476"/>
        <v>0</v>
      </c>
      <c r="AN785" s="31">
        <f t="shared" si="477"/>
        <v>0</v>
      </c>
      <c r="AO785" s="31">
        <f t="shared" si="478"/>
        <v>0</v>
      </c>
      <c r="AP785" s="29">
        <f t="shared" si="464"/>
        <v>0</v>
      </c>
      <c r="AQ785" s="29">
        <f t="shared" si="464"/>
        <v>0</v>
      </c>
      <c r="AR785" s="29">
        <f t="shared" si="464"/>
        <v>0</v>
      </c>
      <c r="AS785" s="29">
        <f t="shared" si="493"/>
        <v>0</v>
      </c>
      <c r="AT785" s="31">
        <f t="shared" si="479"/>
        <v>0</v>
      </c>
      <c r="AU785" s="31">
        <f t="shared" si="480"/>
        <v>0</v>
      </c>
      <c r="AV785" s="31">
        <f t="shared" si="481"/>
        <v>0</v>
      </c>
      <c r="AW785" s="31">
        <f t="shared" si="482"/>
        <v>0</v>
      </c>
      <c r="AX785" s="31">
        <f t="shared" si="483"/>
        <v>0</v>
      </c>
      <c r="AY785" s="31">
        <f t="shared" si="484"/>
        <v>0</v>
      </c>
      <c r="AZ785" s="31">
        <f t="shared" si="485"/>
        <v>0</v>
      </c>
      <c r="BA785" s="31">
        <f t="shared" si="486"/>
        <v>0</v>
      </c>
      <c r="BB785" s="31">
        <f t="shared" si="487"/>
        <v>0</v>
      </c>
      <c r="BC785" s="31">
        <f t="shared" si="488"/>
        <v>0</v>
      </c>
      <c r="BD785" s="31">
        <f t="shared" si="489"/>
        <v>0</v>
      </c>
      <c r="BE785" s="31">
        <f t="shared" si="490"/>
        <v>0</v>
      </c>
      <c r="BF785" s="31">
        <f t="shared" si="491"/>
        <v>0</v>
      </c>
      <c r="BG785" s="29">
        <f t="shared" si="463"/>
        <v>0</v>
      </c>
      <c r="BH785" s="29">
        <f t="shared" si="463"/>
        <v>0</v>
      </c>
      <c r="BI785" s="29">
        <f t="shared" si="463"/>
        <v>0</v>
      </c>
      <c r="BJ785" s="29">
        <f t="shared" si="463"/>
        <v>0</v>
      </c>
    </row>
    <row r="786" spans="1:62">
      <c r="A786" s="25" t="s">
        <v>135</v>
      </c>
      <c r="B786" s="25" t="s">
        <v>95</v>
      </c>
      <c r="C786" s="25" t="s">
        <v>102</v>
      </c>
      <c r="D786" s="25" t="s">
        <v>291</v>
      </c>
      <c r="E786" s="25" t="s">
        <v>47</v>
      </c>
      <c r="F786" s="25" t="s">
        <v>48</v>
      </c>
      <c r="G786" s="25" t="s">
        <v>300</v>
      </c>
      <c r="H786" s="25" t="s">
        <v>54</v>
      </c>
      <c r="I786" s="25" t="s">
        <v>289</v>
      </c>
      <c r="J786" s="102">
        <v>0</v>
      </c>
      <c r="K786" s="102">
        <v>0</v>
      </c>
      <c r="L786" s="29"/>
      <c r="M786" s="29"/>
      <c r="N786" s="29"/>
      <c r="O786" s="29"/>
      <c r="P786" s="29"/>
      <c r="Q786" s="29">
        <v>2294.63</v>
      </c>
      <c r="R786" s="29">
        <v>228739.36</v>
      </c>
      <c r="S786" s="29">
        <v>24589.58</v>
      </c>
      <c r="T786" s="29"/>
      <c r="U786" s="29">
        <v>58539.07</v>
      </c>
      <c r="V786" s="29">
        <v>7560.38</v>
      </c>
      <c r="W786" s="29">
        <v>2524.27</v>
      </c>
      <c r="X786" s="29">
        <f t="shared" si="465"/>
        <v>324247.29000000004</v>
      </c>
      <c r="Y786" s="29">
        <f t="shared" si="492"/>
        <v>0</v>
      </c>
      <c r="Z786" s="29">
        <f t="shared" ref="Z786:AB805" si="494">SUMIF($I786,Z$5,$X786)</f>
        <v>0</v>
      </c>
      <c r="AA786" s="29">
        <f t="shared" si="494"/>
        <v>324247.29000000004</v>
      </c>
      <c r="AB786" s="29">
        <f t="shared" si="494"/>
        <v>0</v>
      </c>
      <c r="AC786" s="31">
        <f t="shared" si="466"/>
        <v>0</v>
      </c>
      <c r="AD786" s="31">
        <f t="shared" si="467"/>
        <v>0</v>
      </c>
      <c r="AE786" s="31">
        <f t="shared" si="468"/>
        <v>0</v>
      </c>
      <c r="AF786" s="31">
        <f t="shared" si="469"/>
        <v>0</v>
      </c>
      <c r="AG786" s="31">
        <f t="shared" si="470"/>
        <v>0</v>
      </c>
      <c r="AH786" s="31">
        <f t="shared" si="471"/>
        <v>0</v>
      </c>
      <c r="AI786" s="31">
        <f t="shared" si="472"/>
        <v>0</v>
      </c>
      <c r="AJ786" s="31">
        <f t="shared" si="473"/>
        <v>0</v>
      </c>
      <c r="AK786" s="31">
        <f t="shared" si="474"/>
        <v>0</v>
      </c>
      <c r="AL786" s="31">
        <f t="shared" si="475"/>
        <v>0</v>
      </c>
      <c r="AM786" s="31">
        <f t="shared" si="476"/>
        <v>0</v>
      </c>
      <c r="AN786" s="31">
        <f t="shared" si="477"/>
        <v>0</v>
      </c>
      <c r="AO786" s="31">
        <f t="shared" si="478"/>
        <v>0</v>
      </c>
      <c r="AP786" s="29">
        <f t="shared" si="464"/>
        <v>0</v>
      </c>
      <c r="AQ786" s="29">
        <f t="shared" si="464"/>
        <v>0</v>
      </c>
      <c r="AR786" s="29">
        <f t="shared" si="464"/>
        <v>0</v>
      </c>
      <c r="AS786" s="29">
        <f t="shared" si="493"/>
        <v>0</v>
      </c>
      <c r="AT786" s="31">
        <f t="shared" si="479"/>
        <v>0</v>
      </c>
      <c r="AU786" s="31">
        <f t="shared" si="480"/>
        <v>0</v>
      </c>
      <c r="AV786" s="31">
        <f t="shared" si="481"/>
        <v>0</v>
      </c>
      <c r="AW786" s="31">
        <f t="shared" si="482"/>
        <v>0</v>
      </c>
      <c r="AX786" s="31">
        <f t="shared" si="483"/>
        <v>0</v>
      </c>
      <c r="AY786" s="31">
        <f t="shared" si="484"/>
        <v>0</v>
      </c>
      <c r="AZ786" s="31">
        <f t="shared" si="485"/>
        <v>0</v>
      </c>
      <c r="BA786" s="31">
        <f t="shared" si="486"/>
        <v>0</v>
      </c>
      <c r="BB786" s="31">
        <f t="shared" si="487"/>
        <v>0</v>
      </c>
      <c r="BC786" s="31">
        <f t="shared" si="488"/>
        <v>0</v>
      </c>
      <c r="BD786" s="31">
        <f t="shared" si="489"/>
        <v>0</v>
      </c>
      <c r="BE786" s="31">
        <f t="shared" si="490"/>
        <v>0</v>
      </c>
      <c r="BF786" s="31">
        <f t="shared" si="491"/>
        <v>0</v>
      </c>
      <c r="BG786" s="29">
        <f t="shared" si="463"/>
        <v>0</v>
      </c>
      <c r="BH786" s="29">
        <f t="shared" si="463"/>
        <v>0</v>
      </c>
      <c r="BI786" s="29">
        <f t="shared" si="463"/>
        <v>0</v>
      </c>
      <c r="BJ786" s="29">
        <f t="shared" si="463"/>
        <v>0</v>
      </c>
    </row>
    <row r="787" spans="1:62">
      <c r="A787" s="25" t="s">
        <v>135</v>
      </c>
      <c r="B787" s="25" t="s">
        <v>95</v>
      </c>
      <c r="C787" s="25" t="s">
        <v>102</v>
      </c>
      <c r="D787" s="25" t="s">
        <v>291</v>
      </c>
      <c r="E787" s="25" t="s">
        <v>47</v>
      </c>
      <c r="F787" s="25" t="s">
        <v>43</v>
      </c>
      <c r="G787" s="25" t="s">
        <v>300</v>
      </c>
      <c r="H787" s="25" t="s">
        <v>54</v>
      </c>
      <c r="I787" s="25" t="s">
        <v>289</v>
      </c>
      <c r="J787" s="102">
        <v>0</v>
      </c>
      <c r="K787" s="102">
        <v>1</v>
      </c>
      <c r="L787" s="29">
        <v>5487.64</v>
      </c>
      <c r="M787" s="29"/>
      <c r="N787" s="29">
        <v>21263.48</v>
      </c>
      <c r="O787" s="29"/>
      <c r="P787" s="29"/>
      <c r="Q787" s="29">
        <v>6352.48</v>
      </c>
      <c r="R787" s="29">
        <v>164912.44</v>
      </c>
      <c r="S787" s="29"/>
      <c r="T787" s="29"/>
      <c r="U787" s="29">
        <v>62498.33</v>
      </c>
      <c r="V787" s="29">
        <v>29793.62</v>
      </c>
      <c r="W787" s="29">
        <v>30632.58</v>
      </c>
      <c r="X787" s="29">
        <f t="shared" si="465"/>
        <v>320940.57</v>
      </c>
      <c r="Y787" s="29">
        <f t="shared" si="492"/>
        <v>0</v>
      </c>
      <c r="Z787" s="29">
        <f t="shared" si="494"/>
        <v>0</v>
      </c>
      <c r="AA787" s="29">
        <f t="shared" si="494"/>
        <v>320940.57</v>
      </c>
      <c r="AB787" s="29">
        <f t="shared" si="494"/>
        <v>0</v>
      </c>
      <c r="AC787" s="31">
        <f t="shared" si="466"/>
        <v>0</v>
      </c>
      <c r="AD787" s="31">
        <f t="shared" si="467"/>
        <v>0</v>
      </c>
      <c r="AE787" s="31">
        <f t="shared" si="468"/>
        <v>0</v>
      </c>
      <c r="AF787" s="31">
        <f t="shared" si="469"/>
        <v>0</v>
      </c>
      <c r="AG787" s="31">
        <f t="shared" si="470"/>
        <v>0</v>
      </c>
      <c r="AH787" s="31">
        <f t="shared" si="471"/>
        <v>0</v>
      </c>
      <c r="AI787" s="31">
        <f t="shared" si="472"/>
        <v>0</v>
      </c>
      <c r="AJ787" s="31">
        <f t="shared" si="473"/>
        <v>0</v>
      </c>
      <c r="AK787" s="31">
        <f t="shared" si="474"/>
        <v>0</v>
      </c>
      <c r="AL787" s="31">
        <f t="shared" si="475"/>
        <v>0</v>
      </c>
      <c r="AM787" s="31">
        <f t="shared" si="476"/>
        <v>0</v>
      </c>
      <c r="AN787" s="31">
        <f t="shared" si="477"/>
        <v>0</v>
      </c>
      <c r="AO787" s="31">
        <f t="shared" si="478"/>
        <v>0</v>
      </c>
      <c r="AP787" s="29">
        <f t="shared" si="464"/>
        <v>0</v>
      </c>
      <c r="AQ787" s="29">
        <f t="shared" si="464"/>
        <v>0</v>
      </c>
      <c r="AR787" s="29">
        <f t="shared" si="464"/>
        <v>0</v>
      </c>
      <c r="AS787" s="29">
        <f t="shared" si="493"/>
        <v>0</v>
      </c>
      <c r="AT787" s="31">
        <f t="shared" si="479"/>
        <v>5487.64</v>
      </c>
      <c r="AU787" s="31">
        <f t="shared" si="480"/>
        <v>0</v>
      </c>
      <c r="AV787" s="31">
        <f t="shared" si="481"/>
        <v>21263.48</v>
      </c>
      <c r="AW787" s="31">
        <f t="shared" si="482"/>
        <v>0</v>
      </c>
      <c r="AX787" s="31">
        <f t="shared" si="483"/>
        <v>0</v>
      </c>
      <c r="AY787" s="31">
        <f t="shared" si="484"/>
        <v>6352.48</v>
      </c>
      <c r="AZ787" s="31">
        <f t="shared" si="485"/>
        <v>164912.44</v>
      </c>
      <c r="BA787" s="31">
        <f t="shared" si="486"/>
        <v>0</v>
      </c>
      <c r="BB787" s="31">
        <f t="shared" si="487"/>
        <v>0</v>
      </c>
      <c r="BC787" s="31">
        <f t="shared" si="488"/>
        <v>62498.33</v>
      </c>
      <c r="BD787" s="31">
        <f t="shared" si="489"/>
        <v>29793.62</v>
      </c>
      <c r="BE787" s="31">
        <f t="shared" si="490"/>
        <v>30632.58</v>
      </c>
      <c r="BF787" s="31">
        <f t="shared" si="491"/>
        <v>320940.57</v>
      </c>
      <c r="BG787" s="29">
        <f t="shared" si="463"/>
        <v>0</v>
      </c>
      <c r="BH787" s="29">
        <f t="shared" si="463"/>
        <v>0</v>
      </c>
      <c r="BI787" s="29">
        <f t="shared" si="463"/>
        <v>320940.57</v>
      </c>
      <c r="BJ787" s="29">
        <f t="shared" si="463"/>
        <v>0</v>
      </c>
    </row>
    <row r="788" spans="1:62">
      <c r="A788" s="25" t="s">
        <v>135</v>
      </c>
      <c r="B788" s="25" t="s">
        <v>95</v>
      </c>
      <c r="C788" s="25" t="s">
        <v>102</v>
      </c>
      <c r="D788" s="25" t="s">
        <v>166</v>
      </c>
      <c r="E788" s="25" t="s">
        <v>42</v>
      </c>
      <c r="F788" s="25" t="s">
        <v>49</v>
      </c>
      <c r="G788" s="25" t="s">
        <v>61</v>
      </c>
      <c r="H788" s="25" t="s">
        <v>61</v>
      </c>
      <c r="I788" s="25" t="s">
        <v>289</v>
      </c>
      <c r="J788" s="102">
        <v>0</v>
      </c>
      <c r="K788" s="102">
        <v>0</v>
      </c>
      <c r="L788" s="29"/>
      <c r="M788" s="29"/>
      <c r="N788" s="29"/>
      <c r="O788" s="29"/>
      <c r="P788" s="29"/>
      <c r="Q788" s="29"/>
      <c r="R788" s="29"/>
      <c r="S788" s="29"/>
      <c r="T788" s="29"/>
      <c r="U788" s="29"/>
      <c r="V788" s="29">
        <v>-2.1100277081131935E-10</v>
      </c>
      <c r="W788" s="29"/>
      <c r="X788" s="29">
        <f t="shared" si="465"/>
        <v>-2.1100277081131935E-10</v>
      </c>
      <c r="Y788" s="29">
        <f t="shared" si="492"/>
        <v>0</v>
      </c>
      <c r="Z788" s="29">
        <f t="shared" si="494"/>
        <v>0</v>
      </c>
      <c r="AA788" s="29">
        <f t="shared" si="494"/>
        <v>-2.1100277081131935E-10</v>
      </c>
      <c r="AB788" s="29">
        <f t="shared" si="494"/>
        <v>0</v>
      </c>
      <c r="AC788" s="31">
        <f t="shared" si="466"/>
        <v>0</v>
      </c>
      <c r="AD788" s="31">
        <f t="shared" si="467"/>
        <v>0</v>
      </c>
      <c r="AE788" s="31">
        <f t="shared" si="468"/>
        <v>0</v>
      </c>
      <c r="AF788" s="31">
        <f t="shared" si="469"/>
        <v>0</v>
      </c>
      <c r="AG788" s="31">
        <f t="shared" si="470"/>
        <v>0</v>
      </c>
      <c r="AH788" s="31">
        <f t="shared" si="471"/>
        <v>0</v>
      </c>
      <c r="AI788" s="31">
        <f t="shared" si="472"/>
        <v>0</v>
      </c>
      <c r="AJ788" s="31">
        <f t="shared" si="473"/>
        <v>0</v>
      </c>
      <c r="AK788" s="31">
        <f t="shared" si="474"/>
        <v>0</v>
      </c>
      <c r="AL788" s="31">
        <f t="shared" si="475"/>
        <v>0</v>
      </c>
      <c r="AM788" s="31">
        <f t="shared" si="476"/>
        <v>0</v>
      </c>
      <c r="AN788" s="31">
        <f t="shared" si="477"/>
        <v>0</v>
      </c>
      <c r="AO788" s="31">
        <f t="shared" si="478"/>
        <v>0</v>
      </c>
      <c r="AP788" s="29">
        <f t="shared" si="464"/>
        <v>0</v>
      </c>
      <c r="AQ788" s="29">
        <f t="shared" si="464"/>
        <v>0</v>
      </c>
      <c r="AR788" s="29">
        <f t="shared" si="464"/>
        <v>0</v>
      </c>
      <c r="AS788" s="29">
        <f t="shared" si="493"/>
        <v>0</v>
      </c>
      <c r="AT788" s="31">
        <f t="shared" si="479"/>
        <v>0</v>
      </c>
      <c r="AU788" s="31">
        <f t="shared" si="480"/>
        <v>0</v>
      </c>
      <c r="AV788" s="31">
        <f t="shared" si="481"/>
        <v>0</v>
      </c>
      <c r="AW788" s="31">
        <f t="shared" si="482"/>
        <v>0</v>
      </c>
      <c r="AX788" s="31">
        <f t="shared" si="483"/>
        <v>0</v>
      </c>
      <c r="AY788" s="31">
        <f t="shared" si="484"/>
        <v>0</v>
      </c>
      <c r="AZ788" s="31">
        <f t="shared" si="485"/>
        <v>0</v>
      </c>
      <c r="BA788" s="31">
        <f t="shared" si="486"/>
        <v>0</v>
      </c>
      <c r="BB788" s="31">
        <f t="shared" si="487"/>
        <v>0</v>
      </c>
      <c r="BC788" s="31">
        <f t="shared" si="488"/>
        <v>0</v>
      </c>
      <c r="BD788" s="31">
        <f t="shared" si="489"/>
        <v>0</v>
      </c>
      <c r="BE788" s="31">
        <f t="shared" si="490"/>
        <v>0</v>
      </c>
      <c r="BF788" s="31">
        <f t="shared" si="491"/>
        <v>0</v>
      </c>
      <c r="BG788" s="29">
        <f t="shared" ref="BG788:BJ807" si="495">SUMIF($I788,BG$5,$BF788)</f>
        <v>0</v>
      </c>
      <c r="BH788" s="29">
        <f t="shared" si="495"/>
        <v>0</v>
      </c>
      <c r="BI788" s="29">
        <f t="shared" si="495"/>
        <v>0</v>
      </c>
      <c r="BJ788" s="29">
        <f t="shared" si="495"/>
        <v>0</v>
      </c>
    </row>
    <row r="789" spans="1:62">
      <c r="A789" s="25" t="s">
        <v>135</v>
      </c>
      <c r="B789" s="25" t="s">
        <v>95</v>
      </c>
      <c r="C789" s="25" t="s">
        <v>102</v>
      </c>
      <c r="D789" s="25" t="s">
        <v>166</v>
      </c>
      <c r="E789" s="25" t="s">
        <v>42</v>
      </c>
      <c r="F789" s="25" t="s">
        <v>43</v>
      </c>
      <c r="G789" s="25" t="s">
        <v>61</v>
      </c>
      <c r="H789" s="25" t="s">
        <v>61</v>
      </c>
      <c r="I789" s="25" t="s">
        <v>289</v>
      </c>
      <c r="J789" s="102">
        <v>1</v>
      </c>
      <c r="K789" s="102">
        <v>0</v>
      </c>
      <c r="L789" s="29">
        <v>20523.84</v>
      </c>
      <c r="M789" s="29">
        <v>252594.21</v>
      </c>
      <c r="N789" s="29">
        <v>120783.37999999999</v>
      </c>
      <c r="O789" s="29">
        <v>59635.11</v>
      </c>
      <c r="P789" s="29">
        <v>249922.74</v>
      </c>
      <c r="Q789" s="29">
        <v>446062.52</v>
      </c>
      <c r="R789" s="29">
        <v>25921.010000000002</v>
      </c>
      <c r="S789" s="29">
        <v>80919.520000000004</v>
      </c>
      <c r="T789" s="29">
        <v>162315.95000000001</v>
      </c>
      <c r="U789" s="29">
        <v>148337.44</v>
      </c>
      <c r="V789" s="29">
        <v>257953.96000000043</v>
      </c>
      <c r="W789" s="29">
        <v>302432.87999999995</v>
      </c>
      <c r="X789" s="29">
        <f t="shared" si="465"/>
        <v>2127402.5600000005</v>
      </c>
      <c r="Y789" s="29">
        <f t="shared" si="492"/>
        <v>0</v>
      </c>
      <c r="Z789" s="29">
        <f t="shared" si="494"/>
        <v>0</v>
      </c>
      <c r="AA789" s="29">
        <f t="shared" si="494"/>
        <v>2127402.5600000005</v>
      </c>
      <c r="AB789" s="29">
        <f t="shared" si="494"/>
        <v>0</v>
      </c>
      <c r="AC789" s="31">
        <f t="shared" si="466"/>
        <v>20523.84</v>
      </c>
      <c r="AD789" s="31">
        <f t="shared" si="467"/>
        <v>252594.21</v>
      </c>
      <c r="AE789" s="31">
        <f t="shared" si="468"/>
        <v>120783.37999999999</v>
      </c>
      <c r="AF789" s="31">
        <f t="shared" si="469"/>
        <v>59635.11</v>
      </c>
      <c r="AG789" s="31">
        <f t="shared" si="470"/>
        <v>249922.74</v>
      </c>
      <c r="AH789" s="31">
        <f t="shared" si="471"/>
        <v>446062.52</v>
      </c>
      <c r="AI789" s="31">
        <f t="shared" si="472"/>
        <v>25921.010000000002</v>
      </c>
      <c r="AJ789" s="31">
        <f t="shared" si="473"/>
        <v>80919.520000000004</v>
      </c>
      <c r="AK789" s="31">
        <f t="shared" si="474"/>
        <v>162315.95000000001</v>
      </c>
      <c r="AL789" s="31">
        <f t="shared" si="475"/>
        <v>148337.44</v>
      </c>
      <c r="AM789" s="31">
        <f t="shared" si="476"/>
        <v>257953.96000000043</v>
      </c>
      <c r="AN789" s="31">
        <f t="shared" si="477"/>
        <v>302432.87999999995</v>
      </c>
      <c r="AO789" s="31">
        <f t="shared" si="478"/>
        <v>2127402.5600000005</v>
      </c>
      <c r="AP789" s="29">
        <f t="shared" ref="AP789:AR808" si="496">SUMIF($I789,AP$5,$AO789)</f>
        <v>0</v>
      </c>
      <c r="AQ789" s="29">
        <f t="shared" si="496"/>
        <v>0</v>
      </c>
      <c r="AR789" s="29">
        <f t="shared" si="496"/>
        <v>2127402.5600000005</v>
      </c>
      <c r="AS789" s="29">
        <f t="shared" si="493"/>
        <v>0</v>
      </c>
      <c r="AT789" s="31">
        <f t="shared" si="479"/>
        <v>0</v>
      </c>
      <c r="AU789" s="31">
        <f t="shared" si="480"/>
        <v>0</v>
      </c>
      <c r="AV789" s="31">
        <f t="shared" si="481"/>
        <v>0</v>
      </c>
      <c r="AW789" s="31">
        <f t="shared" si="482"/>
        <v>0</v>
      </c>
      <c r="AX789" s="31">
        <f t="shared" si="483"/>
        <v>0</v>
      </c>
      <c r="AY789" s="31">
        <f t="shared" si="484"/>
        <v>0</v>
      </c>
      <c r="AZ789" s="31">
        <f t="shared" si="485"/>
        <v>0</v>
      </c>
      <c r="BA789" s="31">
        <f t="shared" si="486"/>
        <v>0</v>
      </c>
      <c r="BB789" s="31">
        <f t="shared" si="487"/>
        <v>0</v>
      </c>
      <c r="BC789" s="31">
        <f t="shared" si="488"/>
        <v>0</v>
      </c>
      <c r="BD789" s="31">
        <f t="shared" si="489"/>
        <v>0</v>
      </c>
      <c r="BE789" s="31">
        <f t="shared" si="490"/>
        <v>0</v>
      </c>
      <c r="BF789" s="31">
        <f t="shared" si="491"/>
        <v>0</v>
      </c>
      <c r="BG789" s="29">
        <f t="shared" si="495"/>
        <v>0</v>
      </c>
      <c r="BH789" s="29">
        <f t="shared" si="495"/>
        <v>0</v>
      </c>
      <c r="BI789" s="29">
        <f t="shared" si="495"/>
        <v>0</v>
      </c>
      <c r="BJ789" s="29">
        <f t="shared" si="495"/>
        <v>0</v>
      </c>
    </row>
    <row r="790" spans="1:62">
      <c r="A790" s="25" t="s">
        <v>135</v>
      </c>
      <c r="B790" s="25" t="s">
        <v>95</v>
      </c>
      <c r="C790" s="25" t="s">
        <v>102</v>
      </c>
      <c r="D790" s="25" t="s">
        <v>167</v>
      </c>
      <c r="E790" s="25" t="s">
        <v>42</v>
      </c>
      <c r="F790" s="25" t="s">
        <v>49</v>
      </c>
      <c r="G790" s="25" t="s">
        <v>61</v>
      </c>
      <c r="H790" s="25" t="s">
        <v>61</v>
      </c>
      <c r="I790" s="25" t="s">
        <v>289</v>
      </c>
      <c r="J790" s="102">
        <v>0</v>
      </c>
      <c r="K790" s="102">
        <v>0</v>
      </c>
      <c r="L790" s="29">
        <v>328309.2900000001</v>
      </c>
      <c r="M790" s="29">
        <v>474113.44999999966</v>
      </c>
      <c r="N790" s="29">
        <v>685528.5499999997</v>
      </c>
      <c r="O790" s="29">
        <v>209841.30000000005</v>
      </c>
      <c r="P790" s="29">
        <v>466874.04000000004</v>
      </c>
      <c r="Q790" s="29">
        <v>184670.06000000014</v>
      </c>
      <c r="R790" s="29">
        <v>620363.76000000013</v>
      </c>
      <c r="S790" s="29">
        <v>315482.74999999988</v>
      </c>
      <c r="T790" s="29">
        <v>819509.7300000001</v>
      </c>
      <c r="U790" s="29">
        <v>359313.47000000015</v>
      </c>
      <c r="V790" s="29">
        <v>758961.58999999962</v>
      </c>
      <c r="W790" s="29">
        <v>397900.58000000007</v>
      </c>
      <c r="X790" s="29">
        <f t="shared" si="465"/>
        <v>5620868.5700000003</v>
      </c>
      <c r="Y790" s="29">
        <f t="shared" si="492"/>
        <v>0</v>
      </c>
      <c r="Z790" s="29">
        <f t="shared" si="494"/>
        <v>0</v>
      </c>
      <c r="AA790" s="29">
        <f t="shared" si="494"/>
        <v>5620868.5700000003</v>
      </c>
      <c r="AB790" s="29">
        <f t="shared" si="494"/>
        <v>0</v>
      </c>
      <c r="AC790" s="31">
        <f t="shared" si="466"/>
        <v>0</v>
      </c>
      <c r="AD790" s="31">
        <f t="shared" si="467"/>
        <v>0</v>
      </c>
      <c r="AE790" s="31">
        <f t="shared" si="468"/>
        <v>0</v>
      </c>
      <c r="AF790" s="31">
        <f t="shared" si="469"/>
        <v>0</v>
      </c>
      <c r="AG790" s="31">
        <f t="shared" si="470"/>
        <v>0</v>
      </c>
      <c r="AH790" s="31">
        <f t="shared" si="471"/>
        <v>0</v>
      </c>
      <c r="AI790" s="31">
        <f t="shared" si="472"/>
        <v>0</v>
      </c>
      <c r="AJ790" s="31">
        <f t="shared" si="473"/>
        <v>0</v>
      </c>
      <c r="AK790" s="31">
        <f t="shared" si="474"/>
        <v>0</v>
      </c>
      <c r="AL790" s="31">
        <f t="shared" si="475"/>
        <v>0</v>
      </c>
      <c r="AM790" s="31">
        <f t="shared" si="476"/>
        <v>0</v>
      </c>
      <c r="AN790" s="31">
        <f t="shared" si="477"/>
        <v>0</v>
      </c>
      <c r="AO790" s="31">
        <f t="shared" si="478"/>
        <v>0</v>
      </c>
      <c r="AP790" s="29">
        <f t="shared" si="496"/>
        <v>0</v>
      </c>
      <c r="AQ790" s="29">
        <f t="shared" si="496"/>
        <v>0</v>
      </c>
      <c r="AR790" s="29">
        <f t="shared" si="496"/>
        <v>0</v>
      </c>
      <c r="AS790" s="29">
        <f t="shared" si="493"/>
        <v>0</v>
      </c>
      <c r="AT790" s="31">
        <f t="shared" si="479"/>
        <v>0</v>
      </c>
      <c r="AU790" s="31">
        <f t="shared" si="480"/>
        <v>0</v>
      </c>
      <c r="AV790" s="31">
        <f t="shared" si="481"/>
        <v>0</v>
      </c>
      <c r="AW790" s="31">
        <f t="shared" si="482"/>
        <v>0</v>
      </c>
      <c r="AX790" s="31">
        <f t="shared" si="483"/>
        <v>0</v>
      </c>
      <c r="AY790" s="31">
        <f t="shared" si="484"/>
        <v>0</v>
      </c>
      <c r="AZ790" s="31">
        <f t="shared" si="485"/>
        <v>0</v>
      </c>
      <c r="BA790" s="31">
        <f t="shared" si="486"/>
        <v>0</v>
      </c>
      <c r="BB790" s="31">
        <f t="shared" si="487"/>
        <v>0</v>
      </c>
      <c r="BC790" s="31">
        <f t="shared" si="488"/>
        <v>0</v>
      </c>
      <c r="BD790" s="31">
        <f t="shared" si="489"/>
        <v>0</v>
      </c>
      <c r="BE790" s="31">
        <f t="shared" si="490"/>
        <v>0</v>
      </c>
      <c r="BF790" s="31">
        <f t="shared" si="491"/>
        <v>0</v>
      </c>
      <c r="BG790" s="29">
        <f t="shared" si="495"/>
        <v>0</v>
      </c>
      <c r="BH790" s="29">
        <f t="shared" si="495"/>
        <v>0</v>
      </c>
      <c r="BI790" s="29">
        <f t="shared" si="495"/>
        <v>0</v>
      </c>
      <c r="BJ790" s="29">
        <f t="shared" si="495"/>
        <v>0</v>
      </c>
    </row>
    <row r="791" spans="1:62">
      <c r="A791" s="25" t="s">
        <v>135</v>
      </c>
      <c r="B791" s="25" t="s">
        <v>95</v>
      </c>
      <c r="C791" s="25" t="s">
        <v>102</v>
      </c>
      <c r="D791" s="25" t="s">
        <v>167</v>
      </c>
      <c r="E791" s="25" t="s">
        <v>42</v>
      </c>
      <c r="F791" s="25" t="s">
        <v>43</v>
      </c>
      <c r="G791" s="25" t="s">
        <v>61</v>
      </c>
      <c r="H791" s="25" t="s">
        <v>61</v>
      </c>
      <c r="I791" s="25" t="s">
        <v>289</v>
      </c>
      <c r="J791" s="102">
        <v>0</v>
      </c>
      <c r="K791" s="102">
        <v>0</v>
      </c>
      <c r="L791" s="29"/>
      <c r="M791" s="29">
        <v>10490.08</v>
      </c>
      <c r="N791" s="29"/>
      <c r="O791" s="29">
        <v>2710.25</v>
      </c>
      <c r="P791" s="29"/>
      <c r="Q791" s="29"/>
      <c r="R791" s="29"/>
      <c r="S791" s="29">
        <v>7769.53</v>
      </c>
      <c r="T791" s="29"/>
      <c r="U791" s="29"/>
      <c r="V791" s="29"/>
      <c r="W791" s="29"/>
      <c r="X791" s="29">
        <f t="shared" si="465"/>
        <v>20969.86</v>
      </c>
      <c r="Y791" s="29">
        <f t="shared" si="492"/>
        <v>0</v>
      </c>
      <c r="Z791" s="29">
        <f t="shared" si="494"/>
        <v>0</v>
      </c>
      <c r="AA791" s="29">
        <f t="shared" si="494"/>
        <v>20969.86</v>
      </c>
      <c r="AB791" s="29">
        <f t="shared" si="494"/>
        <v>0</v>
      </c>
      <c r="AC791" s="31">
        <f t="shared" si="466"/>
        <v>0</v>
      </c>
      <c r="AD791" s="31">
        <f t="shared" si="467"/>
        <v>0</v>
      </c>
      <c r="AE791" s="31">
        <f t="shared" si="468"/>
        <v>0</v>
      </c>
      <c r="AF791" s="31">
        <f t="shared" si="469"/>
        <v>0</v>
      </c>
      <c r="AG791" s="31">
        <f t="shared" si="470"/>
        <v>0</v>
      </c>
      <c r="AH791" s="31">
        <f t="shared" si="471"/>
        <v>0</v>
      </c>
      <c r="AI791" s="31">
        <f t="shared" si="472"/>
        <v>0</v>
      </c>
      <c r="AJ791" s="31">
        <f t="shared" si="473"/>
        <v>0</v>
      </c>
      <c r="AK791" s="31">
        <f t="shared" si="474"/>
        <v>0</v>
      </c>
      <c r="AL791" s="31">
        <f t="shared" si="475"/>
        <v>0</v>
      </c>
      <c r="AM791" s="31">
        <f t="shared" si="476"/>
        <v>0</v>
      </c>
      <c r="AN791" s="31">
        <f t="shared" si="477"/>
        <v>0</v>
      </c>
      <c r="AO791" s="31">
        <f t="shared" si="478"/>
        <v>0</v>
      </c>
      <c r="AP791" s="29">
        <f t="shared" si="496"/>
        <v>0</v>
      </c>
      <c r="AQ791" s="29">
        <f t="shared" si="496"/>
        <v>0</v>
      </c>
      <c r="AR791" s="29">
        <f t="shared" si="496"/>
        <v>0</v>
      </c>
      <c r="AS791" s="29">
        <f t="shared" si="493"/>
        <v>0</v>
      </c>
      <c r="AT791" s="31">
        <f t="shared" si="479"/>
        <v>0</v>
      </c>
      <c r="AU791" s="31">
        <f t="shared" si="480"/>
        <v>0</v>
      </c>
      <c r="AV791" s="31">
        <f t="shared" si="481"/>
        <v>0</v>
      </c>
      <c r="AW791" s="31">
        <f t="shared" si="482"/>
        <v>0</v>
      </c>
      <c r="AX791" s="31">
        <f t="shared" si="483"/>
        <v>0</v>
      </c>
      <c r="AY791" s="31">
        <f t="shared" si="484"/>
        <v>0</v>
      </c>
      <c r="AZ791" s="31">
        <f t="shared" si="485"/>
        <v>0</v>
      </c>
      <c r="BA791" s="31">
        <f t="shared" si="486"/>
        <v>0</v>
      </c>
      <c r="BB791" s="31">
        <f t="shared" si="487"/>
        <v>0</v>
      </c>
      <c r="BC791" s="31">
        <f t="shared" si="488"/>
        <v>0</v>
      </c>
      <c r="BD791" s="31">
        <f t="shared" si="489"/>
        <v>0</v>
      </c>
      <c r="BE791" s="31">
        <f t="shared" si="490"/>
        <v>0</v>
      </c>
      <c r="BF791" s="31">
        <f t="shared" si="491"/>
        <v>0</v>
      </c>
      <c r="BG791" s="29">
        <f t="shared" si="495"/>
        <v>0</v>
      </c>
      <c r="BH791" s="29">
        <f t="shared" si="495"/>
        <v>0</v>
      </c>
      <c r="BI791" s="29">
        <f t="shared" si="495"/>
        <v>0</v>
      </c>
      <c r="BJ791" s="29">
        <f t="shared" si="495"/>
        <v>0</v>
      </c>
    </row>
    <row r="792" spans="1:62">
      <c r="A792" s="25" t="s">
        <v>135</v>
      </c>
      <c r="B792" s="25" t="s">
        <v>95</v>
      </c>
      <c r="C792" s="25" t="s">
        <v>102</v>
      </c>
      <c r="D792" s="25" t="s">
        <v>167</v>
      </c>
      <c r="E792" s="25" t="s">
        <v>42</v>
      </c>
      <c r="F792" s="25" t="s">
        <v>43</v>
      </c>
      <c r="G792" s="25" t="s">
        <v>61</v>
      </c>
      <c r="H792" s="25" t="s">
        <v>61</v>
      </c>
      <c r="I792" s="25" t="s">
        <v>289</v>
      </c>
      <c r="J792" s="102">
        <v>1</v>
      </c>
      <c r="K792" s="102">
        <v>0</v>
      </c>
      <c r="L792" s="29">
        <v>546515.87000000023</v>
      </c>
      <c r="M792" s="29">
        <v>635752.80000000005</v>
      </c>
      <c r="N792" s="29">
        <v>567843.87</v>
      </c>
      <c r="O792" s="29">
        <v>473391.30999999976</v>
      </c>
      <c r="P792" s="29">
        <v>470042.54</v>
      </c>
      <c r="Q792" s="29">
        <v>633858.19000000029</v>
      </c>
      <c r="R792" s="29">
        <v>339259.0999999998</v>
      </c>
      <c r="S792" s="29">
        <v>456519.72</v>
      </c>
      <c r="T792" s="29">
        <v>771345.37999999989</v>
      </c>
      <c r="U792" s="29">
        <v>408624.39999999979</v>
      </c>
      <c r="V792" s="29">
        <v>855315.14999999944</v>
      </c>
      <c r="W792" s="29">
        <v>486974.77999999997</v>
      </c>
      <c r="X792" s="29">
        <f t="shared" si="465"/>
        <v>6645443.1099999994</v>
      </c>
      <c r="Y792" s="29">
        <f t="shared" si="492"/>
        <v>0</v>
      </c>
      <c r="Z792" s="29">
        <f t="shared" si="494"/>
        <v>0</v>
      </c>
      <c r="AA792" s="29">
        <f t="shared" si="494"/>
        <v>6645443.1099999994</v>
      </c>
      <c r="AB792" s="29">
        <f t="shared" si="494"/>
        <v>0</v>
      </c>
      <c r="AC792" s="31">
        <f t="shared" si="466"/>
        <v>546515.87000000023</v>
      </c>
      <c r="AD792" s="31">
        <f t="shared" si="467"/>
        <v>635752.80000000005</v>
      </c>
      <c r="AE792" s="31">
        <f t="shared" si="468"/>
        <v>567843.87</v>
      </c>
      <c r="AF792" s="31">
        <f t="shared" si="469"/>
        <v>473391.30999999976</v>
      </c>
      <c r="AG792" s="31">
        <f t="shared" si="470"/>
        <v>470042.54</v>
      </c>
      <c r="AH792" s="31">
        <f t="shared" si="471"/>
        <v>633858.19000000029</v>
      </c>
      <c r="AI792" s="31">
        <f t="shared" si="472"/>
        <v>339259.0999999998</v>
      </c>
      <c r="AJ792" s="31">
        <f t="shared" si="473"/>
        <v>456519.72</v>
      </c>
      <c r="AK792" s="31">
        <f t="shared" si="474"/>
        <v>771345.37999999989</v>
      </c>
      <c r="AL792" s="31">
        <f t="shared" si="475"/>
        <v>408624.39999999979</v>
      </c>
      <c r="AM792" s="31">
        <f t="shared" si="476"/>
        <v>855315.14999999944</v>
      </c>
      <c r="AN792" s="31">
        <f t="shared" si="477"/>
        <v>486974.77999999997</v>
      </c>
      <c r="AO792" s="31">
        <f t="shared" si="478"/>
        <v>6645443.1099999994</v>
      </c>
      <c r="AP792" s="29">
        <f t="shared" si="496"/>
        <v>0</v>
      </c>
      <c r="AQ792" s="29">
        <f t="shared" si="496"/>
        <v>0</v>
      </c>
      <c r="AR792" s="29">
        <f t="shared" si="496"/>
        <v>6645443.1099999994</v>
      </c>
      <c r="AS792" s="29">
        <f t="shared" si="493"/>
        <v>0</v>
      </c>
      <c r="AT792" s="31">
        <f t="shared" si="479"/>
        <v>0</v>
      </c>
      <c r="AU792" s="31">
        <f t="shared" si="480"/>
        <v>0</v>
      </c>
      <c r="AV792" s="31">
        <f t="shared" si="481"/>
        <v>0</v>
      </c>
      <c r="AW792" s="31">
        <f t="shared" si="482"/>
        <v>0</v>
      </c>
      <c r="AX792" s="31">
        <f t="shared" si="483"/>
        <v>0</v>
      </c>
      <c r="AY792" s="31">
        <f t="shared" si="484"/>
        <v>0</v>
      </c>
      <c r="AZ792" s="31">
        <f t="shared" si="485"/>
        <v>0</v>
      </c>
      <c r="BA792" s="31">
        <f t="shared" si="486"/>
        <v>0</v>
      </c>
      <c r="BB792" s="31">
        <f t="shared" si="487"/>
        <v>0</v>
      </c>
      <c r="BC792" s="31">
        <f t="shared" si="488"/>
        <v>0</v>
      </c>
      <c r="BD792" s="31">
        <f t="shared" si="489"/>
        <v>0</v>
      </c>
      <c r="BE792" s="31">
        <f t="shared" si="490"/>
        <v>0</v>
      </c>
      <c r="BF792" s="31">
        <f t="shared" si="491"/>
        <v>0</v>
      </c>
      <c r="BG792" s="29">
        <f t="shared" si="495"/>
        <v>0</v>
      </c>
      <c r="BH792" s="29">
        <f t="shared" si="495"/>
        <v>0</v>
      </c>
      <c r="BI792" s="29">
        <f t="shared" si="495"/>
        <v>0</v>
      </c>
      <c r="BJ792" s="29">
        <f t="shared" si="495"/>
        <v>0</v>
      </c>
    </row>
    <row r="793" spans="1:62">
      <c r="A793" s="25" t="s">
        <v>135</v>
      </c>
      <c r="B793" s="25" t="s">
        <v>95</v>
      </c>
      <c r="C793" s="25" t="s">
        <v>102</v>
      </c>
      <c r="D793" s="25" t="s">
        <v>168</v>
      </c>
      <c r="E793" s="25" t="s">
        <v>42</v>
      </c>
      <c r="F793" s="25" t="s">
        <v>43</v>
      </c>
      <c r="G793" s="25" t="s">
        <v>61</v>
      </c>
      <c r="H793" s="25" t="s">
        <v>61</v>
      </c>
      <c r="I793" s="25" t="s">
        <v>289</v>
      </c>
      <c r="J793" s="102">
        <v>1</v>
      </c>
      <c r="K793" s="102">
        <v>0</v>
      </c>
      <c r="L793" s="29">
        <v>31781.950000000004</v>
      </c>
      <c r="M793" s="29">
        <v>34966.370000000003</v>
      </c>
      <c r="N793" s="29">
        <v>32820.630000000005</v>
      </c>
      <c r="O793" s="29">
        <v>23615.33</v>
      </c>
      <c r="P793" s="29">
        <v>107926.51000000001</v>
      </c>
      <c r="Q793" s="29">
        <v>98582.720000000001</v>
      </c>
      <c r="R793" s="29">
        <v>204217.50999999998</v>
      </c>
      <c r="S793" s="29">
        <v>256946.25</v>
      </c>
      <c r="T793" s="29">
        <v>381557.53999999992</v>
      </c>
      <c r="U793" s="29">
        <v>655029.16999999993</v>
      </c>
      <c r="V793" s="29">
        <v>304206.01</v>
      </c>
      <c r="W793" s="29">
        <v>243737.74</v>
      </c>
      <c r="X793" s="29">
        <f t="shared" si="465"/>
        <v>2375387.7300000004</v>
      </c>
      <c r="Y793" s="29">
        <f t="shared" si="492"/>
        <v>0</v>
      </c>
      <c r="Z793" s="29">
        <f t="shared" si="494"/>
        <v>0</v>
      </c>
      <c r="AA793" s="29">
        <f t="shared" si="494"/>
        <v>2375387.7300000004</v>
      </c>
      <c r="AB793" s="29">
        <f t="shared" si="494"/>
        <v>0</v>
      </c>
      <c r="AC793" s="31">
        <f t="shared" si="466"/>
        <v>31781.950000000004</v>
      </c>
      <c r="AD793" s="31">
        <f t="shared" si="467"/>
        <v>34966.370000000003</v>
      </c>
      <c r="AE793" s="31">
        <f t="shared" si="468"/>
        <v>32820.630000000005</v>
      </c>
      <c r="AF793" s="31">
        <f t="shared" si="469"/>
        <v>23615.33</v>
      </c>
      <c r="AG793" s="31">
        <f t="shared" si="470"/>
        <v>107926.51000000001</v>
      </c>
      <c r="AH793" s="31">
        <f t="shared" si="471"/>
        <v>98582.720000000001</v>
      </c>
      <c r="AI793" s="31">
        <f t="shared" si="472"/>
        <v>204217.50999999998</v>
      </c>
      <c r="AJ793" s="31">
        <f t="shared" si="473"/>
        <v>256946.25</v>
      </c>
      <c r="AK793" s="31">
        <f t="shared" si="474"/>
        <v>381557.53999999992</v>
      </c>
      <c r="AL793" s="31">
        <f t="shared" si="475"/>
        <v>655029.16999999993</v>
      </c>
      <c r="AM793" s="31">
        <f t="shared" si="476"/>
        <v>304206.01</v>
      </c>
      <c r="AN793" s="31">
        <f t="shared" si="477"/>
        <v>243737.74</v>
      </c>
      <c r="AO793" s="31">
        <f t="shared" si="478"/>
        <v>2375387.7300000004</v>
      </c>
      <c r="AP793" s="29">
        <f t="shared" si="496"/>
        <v>0</v>
      </c>
      <c r="AQ793" s="29">
        <f t="shared" si="496"/>
        <v>0</v>
      </c>
      <c r="AR793" s="29">
        <f t="shared" si="496"/>
        <v>2375387.7300000004</v>
      </c>
      <c r="AS793" s="29">
        <f t="shared" si="493"/>
        <v>0</v>
      </c>
      <c r="AT793" s="31">
        <f t="shared" si="479"/>
        <v>0</v>
      </c>
      <c r="AU793" s="31">
        <f t="shared" si="480"/>
        <v>0</v>
      </c>
      <c r="AV793" s="31">
        <f t="shared" si="481"/>
        <v>0</v>
      </c>
      <c r="AW793" s="31">
        <f t="shared" si="482"/>
        <v>0</v>
      </c>
      <c r="AX793" s="31">
        <f t="shared" si="483"/>
        <v>0</v>
      </c>
      <c r="AY793" s="31">
        <f t="shared" si="484"/>
        <v>0</v>
      </c>
      <c r="AZ793" s="31">
        <f t="shared" si="485"/>
        <v>0</v>
      </c>
      <c r="BA793" s="31">
        <f t="shared" si="486"/>
        <v>0</v>
      </c>
      <c r="BB793" s="31">
        <f t="shared" si="487"/>
        <v>0</v>
      </c>
      <c r="BC793" s="31">
        <f t="shared" si="488"/>
        <v>0</v>
      </c>
      <c r="BD793" s="31">
        <f t="shared" si="489"/>
        <v>0</v>
      </c>
      <c r="BE793" s="31">
        <f t="shared" si="490"/>
        <v>0</v>
      </c>
      <c r="BF793" s="31">
        <f t="shared" si="491"/>
        <v>0</v>
      </c>
      <c r="BG793" s="29">
        <f t="shared" si="495"/>
        <v>0</v>
      </c>
      <c r="BH793" s="29">
        <f t="shared" si="495"/>
        <v>0</v>
      </c>
      <c r="BI793" s="29">
        <f t="shared" si="495"/>
        <v>0</v>
      </c>
      <c r="BJ793" s="29">
        <f t="shared" si="495"/>
        <v>0</v>
      </c>
    </row>
    <row r="794" spans="1:62">
      <c r="A794" s="25" t="s">
        <v>135</v>
      </c>
      <c r="B794" s="25" t="s">
        <v>95</v>
      </c>
      <c r="C794" s="25" t="s">
        <v>102</v>
      </c>
      <c r="D794" s="25" t="s">
        <v>169</v>
      </c>
      <c r="E794" s="25" t="s">
        <v>44</v>
      </c>
      <c r="F794" s="25" t="s">
        <v>45</v>
      </c>
      <c r="G794" s="25" t="s">
        <v>133</v>
      </c>
      <c r="H794" s="25" t="s">
        <v>133</v>
      </c>
      <c r="I794" s="25" t="s">
        <v>289</v>
      </c>
      <c r="J794" s="102">
        <v>0.47784834680000005</v>
      </c>
      <c r="K794" s="102">
        <v>0.15089759249999998</v>
      </c>
      <c r="L794" s="29"/>
      <c r="M794" s="29"/>
      <c r="N794" s="29">
        <v>36525.15</v>
      </c>
      <c r="O794" s="29"/>
      <c r="P794" s="29"/>
      <c r="Q794" s="29"/>
      <c r="R794" s="29"/>
      <c r="S794" s="29">
        <v>0</v>
      </c>
      <c r="T794" s="29"/>
      <c r="U794" s="29"/>
      <c r="V794" s="29"/>
      <c r="W794" s="29"/>
      <c r="X794" s="29">
        <f t="shared" si="465"/>
        <v>36525.15</v>
      </c>
      <c r="Y794" s="29">
        <f t="shared" si="492"/>
        <v>0</v>
      </c>
      <c r="Z794" s="29">
        <f t="shared" si="494"/>
        <v>0</v>
      </c>
      <c r="AA794" s="29">
        <f t="shared" si="494"/>
        <v>36525.15</v>
      </c>
      <c r="AB794" s="29">
        <f t="shared" si="494"/>
        <v>0</v>
      </c>
      <c r="AC794" s="31">
        <f t="shared" si="466"/>
        <v>0</v>
      </c>
      <c r="AD794" s="31">
        <f t="shared" si="467"/>
        <v>0</v>
      </c>
      <c r="AE794" s="31">
        <f t="shared" si="468"/>
        <v>17453.482544122024</v>
      </c>
      <c r="AF794" s="31">
        <f t="shared" si="469"/>
        <v>0</v>
      </c>
      <c r="AG794" s="31">
        <f t="shared" si="470"/>
        <v>0</v>
      </c>
      <c r="AH794" s="31">
        <f t="shared" si="471"/>
        <v>0</v>
      </c>
      <c r="AI794" s="31">
        <f t="shared" si="472"/>
        <v>0</v>
      </c>
      <c r="AJ794" s="31">
        <f t="shared" si="473"/>
        <v>0</v>
      </c>
      <c r="AK794" s="31">
        <f t="shared" si="474"/>
        <v>0</v>
      </c>
      <c r="AL794" s="31">
        <f t="shared" si="475"/>
        <v>0</v>
      </c>
      <c r="AM794" s="31">
        <f t="shared" si="476"/>
        <v>0</v>
      </c>
      <c r="AN794" s="31">
        <f t="shared" si="477"/>
        <v>0</v>
      </c>
      <c r="AO794" s="31">
        <f t="shared" si="478"/>
        <v>17453.482544122024</v>
      </c>
      <c r="AP794" s="29">
        <f t="shared" si="496"/>
        <v>0</v>
      </c>
      <c r="AQ794" s="29">
        <f t="shared" si="496"/>
        <v>0</v>
      </c>
      <c r="AR794" s="29">
        <f t="shared" si="496"/>
        <v>17453.482544122024</v>
      </c>
      <c r="AS794" s="29">
        <f t="shared" si="493"/>
        <v>0</v>
      </c>
      <c r="AT794" s="31">
        <f t="shared" si="479"/>
        <v>0</v>
      </c>
      <c r="AU794" s="31">
        <f t="shared" si="480"/>
        <v>0</v>
      </c>
      <c r="AV794" s="31">
        <f t="shared" si="481"/>
        <v>5511.5572007013743</v>
      </c>
      <c r="AW794" s="31">
        <f t="shared" si="482"/>
        <v>0</v>
      </c>
      <c r="AX794" s="31">
        <f t="shared" si="483"/>
        <v>0</v>
      </c>
      <c r="AY794" s="31">
        <f t="shared" si="484"/>
        <v>0</v>
      </c>
      <c r="AZ794" s="31">
        <f t="shared" si="485"/>
        <v>0</v>
      </c>
      <c r="BA794" s="31">
        <f t="shared" si="486"/>
        <v>0</v>
      </c>
      <c r="BB794" s="31">
        <f t="shared" si="487"/>
        <v>0</v>
      </c>
      <c r="BC794" s="31">
        <f t="shared" si="488"/>
        <v>0</v>
      </c>
      <c r="BD794" s="31">
        <f t="shared" si="489"/>
        <v>0</v>
      </c>
      <c r="BE794" s="31">
        <f t="shared" si="490"/>
        <v>0</v>
      </c>
      <c r="BF794" s="31">
        <f t="shared" si="491"/>
        <v>5511.5572007013743</v>
      </c>
      <c r="BG794" s="29">
        <f t="shared" si="495"/>
        <v>0</v>
      </c>
      <c r="BH794" s="29">
        <f t="shared" si="495"/>
        <v>0</v>
      </c>
      <c r="BI794" s="29">
        <f t="shared" si="495"/>
        <v>5511.5572007013743</v>
      </c>
      <c r="BJ794" s="29">
        <f t="shared" si="495"/>
        <v>0</v>
      </c>
    </row>
    <row r="795" spans="1:62">
      <c r="A795" s="25" t="s">
        <v>135</v>
      </c>
      <c r="B795" s="25" t="s">
        <v>95</v>
      </c>
      <c r="C795" s="25" t="s">
        <v>102</v>
      </c>
      <c r="D795" s="25" t="s">
        <v>169</v>
      </c>
      <c r="E795" s="25" t="s">
        <v>44</v>
      </c>
      <c r="F795" s="25" t="s">
        <v>46</v>
      </c>
      <c r="G795" s="25" t="s">
        <v>133</v>
      </c>
      <c r="H795" s="25" t="s">
        <v>133</v>
      </c>
      <c r="I795" s="25" t="s">
        <v>289</v>
      </c>
      <c r="J795" s="102">
        <v>0.52713639880000007</v>
      </c>
      <c r="K795" s="102">
        <v>0.16611495299999998</v>
      </c>
      <c r="L795" s="29"/>
      <c r="M795" s="29"/>
      <c r="N795" s="29"/>
      <c r="O795" s="29"/>
      <c r="P795" s="29">
        <v>63013.82</v>
      </c>
      <c r="Q795" s="29"/>
      <c r="R795" s="29">
        <v>89426.13</v>
      </c>
      <c r="S795" s="29">
        <v>97412.56</v>
      </c>
      <c r="T795" s="29">
        <v>88148.590000000011</v>
      </c>
      <c r="U795" s="29">
        <v>300.01</v>
      </c>
      <c r="V795" s="29">
        <v>109013.76000000001</v>
      </c>
      <c r="W795" s="29">
        <v>125.98</v>
      </c>
      <c r="X795" s="29">
        <f t="shared" si="465"/>
        <v>447440.85000000003</v>
      </c>
      <c r="Y795" s="29">
        <f t="shared" si="492"/>
        <v>0</v>
      </c>
      <c r="Z795" s="29">
        <f t="shared" si="494"/>
        <v>0</v>
      </c>
      <c r="AA795" s="29">
        <f t="shared" si="494"/>
        <v>447440.85000000003</v>
      </c>
      <c r="AB795" s="29">
        <f t="shared" si="494"/>
        <v>0</v>
      </c>
      <c r="AC795" s="31">
        <f t="shared" si="466"/>
        <v>0</v>
      </c>
      <c r="AD795" s="31">
        <f t="shared" si="467"/>
        <v>0</v>
      </c>
      <c r="AE795" s="31">
        <f t="shared" si="468"/>
        <v>0</v>
      </c>
      <c r="AF795" s="31">
        <f t="shared" si="469"/>
        <v>0</v>
      </c>
      <c r="AG795" s="31">
        <f t="shared" si="470"/>
        <v>33216.878149431417</v>
      </c>
      <c r="AH795" s="31">
        <f t="shared" si="471"/>
        <v>0</v>
      </c>
      <c r="AI795" s="31">
        <f t="shared" si="472"/>
        <v>47139.768126820651</v>
      </c>
      <c r="AJ795" s="31">
        <f t="shared" si="473"/>
        <v>51349.70607628893</v>
      </c>
      <c r="AK795" s="31">
        <f t="shared" si="474"/>
        <v>46466.330291897706</v>
      </c>
      <c r="AL795" s="31">
        <f t="shared" si="475"/>
        <v>158.14619100398801</v>
      </c>
      <c r="AM795" s="31">
        <f t="shared" si="476"/>
        <v>57465.120866047502</v>
      </c>
      <c r="AN795" s="31">
        <f t="shared" si="477"/>
        <v>66.408643520824015</v>
      </c>
      <c r="AO795" s="31">
        <f t="shared" si="478"/>
        <v>235862.35834501102</v>
      </c>
      <c r="AP795" s="29">
        <f t="shared" si="496"/>
        <v>0</v>
      </c>
      <c r="AQ795" s="29">
        <f t="shared" si="496"/>
        <v>0</v>
      </c>
      <c r="AR795" s="29">
        <f t="shared" si="496"/>
        <v>235862.35834501102</v>
      </c>
      <c r="AS795" s="29">
        <f t="shared" si="493"/>
        <v>0</v>
      </c>
      <c r="AT795" s="31">
        <f t="shared" si="479"/>
        <v>0</v>
      </c>
      <c r="AU795" s="31">
        <f t="shared" si="480"/>
        <v>0</v>
      </c>
      <c r="AV795" s="31">
        <f t="shared" si="481"/>
        <v>0</v>
      </c>
      <c r="AW795" s="31">
        <f t="shared" si="482"/>
        <v>0</v>
      </c>
      <c r="AX795" s="31">
        <f t="shared" si="483"/>
        <v>10467.537747650458</v>
      </c>
      <c r="AY795" s="31">
        <f t="shared" si="484"/>
        <v>0</v>
      </c>
      <c r="AZ795" s="31">
        <f t="shared" si="485"/>
        <v>14855.017381921889</v>
      </c>
      <c r="BA795" s="31">
        <f t="shared" si="486"/>
        <v>16181.682826009677</v>
      </c>
      <c r="BB795" s="31">
        <f t="shared" si="487"/>
        <v>14642.79888486627</v>
      </c>
      <c r="BC795" s="31">
        <f t="shared" si="488"/>
        <v>49.836147049529991</v>
      </c>
      <c r="BD795" s="31">
        <f t="shared" si="489"/>
        <v>18108.81561875328</v>
      </c>
      <c r="BE795" s="31">
        <f t="shared" si="490"/>
        <v>20.927161778939997</v>
      </c>
      <c r="BF795" s="31">
        <f t="shared" si="491"/>
        <v>74326.615768030038</v>
      </c>
      <c r="BG795" s="29">
        <f t="shared" si="495"/>
        <v>0</v>
      </c>
      <c r="BH795" s="29">
        <f t="shared" si="495"/>
        <v>0</v>
      </c>
      <c r="BI795" s="29">
        <f t="shared" si="495"/>
        <v>74326.615768030038</v>
      </c>
      <c r="BJ795" s="29">
        <f t="shared" si="495"/>
        <v>0</v>
      </c>
    </row>
    <row r="796" spans="1:62">
      <c r="A796" s="25" t="s">
        <v>135</v>
      </c>
      <c r="B796" s="25" t="s">
        <v>95</v>
      </c>
      <c r="C796" s="25" t="s">
        <v>102</v>
      </c>
      <c r="D796" s="25" t="s">
        <v>169</v>
      </c>
      <c r="E796" s="25" t="s">
        <v>44</v>
      </c>
      <c r="F796" s="25" t="s">
        <v>49</v>
      </c>
      <c r="G796" s="25" t="s">
        <v>133</v>
      </c>
      <c r="H796" s="25" t="s">
        <v>133</v>
      </c>
      <c r="I796" s="25" t="s">
        <v>289</v>
      </c>
      <c r="J796" s="102">
        <v>0</v>
      </c>
      <c r="K796" s="102">
        <v>0</v>
      </c>
      <c r="L796" s="29"/>
      <c r="M796" s="29">
        <v>57761.89</v>
      </c>
      <c r="N796" s="29"/>
      <c r="O796" s="29"/>
      <c r="P796" s="29"/>
      <c r="Q796" s="29"/>
      <c r="R796" s="29"/>
      <c r="S796" s="29"/>
      <c r="T796" s="29"/>
      <c r="U796" s="29"/>
      <c r="V796" s="29"/>
      <c r="W796" s="29"/>
      <c r="X796" s="29">
        <f t="shared" si="465"/>
        <v>57761.89</v>
      </c>
      <c r="Y796" s="29">
        <f t="shared" si="492"/>
        <v>0</v>
      </c>
      <c r="Z796" s="29">
        <f t="shared" si="494"/>
        <v>0</v>
      </c>
      <c r="AA796" s="29">
        <f t="shared" si="494"/>
        <v>57761.89</v>
      </c>
      <c r="AB796" s="29">
        <f t="shared" si="494"/>
        <v>0</v>
      </c>
      <c r="AC796" s="31">
        <f t="shared" si="466"/>
        <v>0</v>
      </c>
      <c r="AD796" s="31">
        <f t="shared" si="467"/>
        <v>0</v>
      </c>
      <c r="AE796" s="31">
        <f t="shared" si="468"/>
        <v>0</v>
      </c>
      <c r="AF796" s="31">
        <f t="shared" si="469"/>
        <v>0</v>
      </c>
      <c r="AG796" s="31">
        <f t="shared" si="470"/>
        <v>0</v>
      </c>
      <c r="AH796" s="31">
        <f t="shared" si="471"/>
        <v>0</v>
      </c>
      <c r="AI796" s="31">
        <f t="shared" si="472"/>
        <v>0</v>
      </c>
      <c r="AJ796" s="31">
        <f t="shared" si="473"/>
        <v>0</v>
      </c>
      <c r="AK796" s="31">
        <f t="shared" si="474"/>
        <v>0</v>
      </c>
      <c r="AL796" s="31">
        <f t="shared" si="475"/>
        <v>0</v>
      </c>
      <c r="AM796" s="31">
        <f t="shared" si="476"/>
        <v>0</v>
      </c>
      <c r="AN796" s="31">
        <f t="shared" si="477"/>
        <v>0</v>
      </c>
      <c r="AO796" s="31">
        <f t="shared" si="478"/>
        <v>0</v>
      </c>
      <c r="AP796" s="29">
        <f t="shared" si="496"/>
        <v>0</v>
      </c>
      <c r="AQ796" s="29">
        <f t="shared" si="496"/>
        <v>0</v>
      </c>
      <c r="AR796" s="29">
        <f t="shared" si="496"/>
        <v>0</v>
      </c>
      <c r="AS796" s="29">
        <f t="shared" si="493"/>
        <v>0</v>
      </c>
      <c r="AT796" s="31">
        <f t="shared" si="479"/>
        <v>0</v>
      </c>
      <c r="AU796" s="31">
        <f t="shared" si="480"/>
        <v>0</v>
      </c>
      <c r="AV796" s="31">
        <f t="shared" si="481"/>
        <v>0</v>
      </c>
      <c r="AW796" s="31">
        <f t="shared" si="482"/>
        <v>0</v>
      </c>
      <c r="AX796" s="31">
        <f t="shared" si="483"/>
        <v>0</v>
      </c>
      <c r="AY796" s="31">
        <f t="shared" si="484"/>
        <v>0</v>
      </c>
      <c r="AZ796" s="31">
        <f t="shared" si="485"/>
        <v>0</v>
      </c>
      <c r="BA796" s="31">
        <f t="shared" si="486"/>
        <v>0</v>
      </c>
      <c r="BB796" s="31">
        <f t="shared" si="487"/>
        <v>0</v>
      </c>
      <c r="BC796" s="31">
        <f t="shared" si="488"/>
        <v>0</v>
      </c>
      <c r="BD796" s="31">
        <f t="shared" si="489"/>
        <v>0</v>
      </c>
      <c r="BE796" s="31">
        <f t="shared" si="490"/>
        <v>0</v>
      </c>
      <c r="BF796" s="31">
        <f t="shared" si="491"/>
        <v>0</v>
      </c>
      <c r="BG796" s="29">
        <f t="shared" si="495"/>
        <v>0</v>
      </c>
      <c r="BH796" s="29">
        <f t="shared" si="495"/>
        <v>0</v>
      </c>
      <c r="BI796" s="29">
        <f t="shared" si="495"/>
        <v>0</v>
      </c>
      <c r="BJ796" s="29">
        <f t="shared" si="495"/>
        <v>0</v>
      </c>
    </row>
    <row r="797" spans="1:62">
      <c r="A797" s="25" t="s">
        <v>135</v>
      </c>
      <c r="B797" s="25" t="s">
        <v>95</v>
      </c>
      <c r="C797" s="25" t="s">
        <v>102</v>
      </c>
      <c r="D797" s="25" t="s">
        <v>169</v>
      </c>
      <c r="E797" s="25" t="s">
        <v>44</v>
      </c>
      <c r="F797" s="25" t="s">
        <v>43</v>
      </c>
      <c r="G797" s="25" t="s">
        <v>133</v>
      </c>
      <c r="H797" s="25" t="s">
        <v>133</v>
      </c>
      <c r="I797" s="25" t="s">
        <v>289</v>
      </c>
      <c r="J797" s="102">
        <v>0.77217999999999998</v>
      </c>
      <c r="K797" s="102">
        <v>0.22781999999999999</v>
      </c>
      <c r="L797" s="29"/>
      <c r="M797" s="29"/>
      <c r="N797" s="29"/>
      <c r="O797" s="29"/>
      <c r="P797" s="29"/>
      <c r="Q797" s="29"/>
      <c r="R797" s="29"/>
      <c r="S797" s="29">
        <v>63701.9</v>
      </c>
      <c r="T797" s="29">
        <v>9577.51</v>
      </c>
      <c r="U797" s="29"/>
      <c r="V797" s="29"/>
      <c r="W797" s="29">
        <v>0</v>
      </c>
      <c r="X797" s="29">
        <f t="shared" si="465"/>
        <v>73279.41</v>
      </c>
      <c r="Y797" s="29">
        <f t="shared" si="492"/>
        <v>0</v>
      </c>
      <c r="Z797" s="29">
        <f t="shared" si="494"/>
        <v>0</v>
      </c>
      <c r="AA797" s="29">
        <f t="shared" si="494"/>
        <v>73279.41</v>
      </c>
      <c r="AB797" s="29">
        <f t="shared" si="494"/>
        <v>0</v>
      </c>
      <c r="AC797" s="31">
        <f t="shared" si="466"/>
        <v>0</v>
      </c>
      <c r="AD797" s="31">
        <f t="shared" si="467"/>
        <v>0</v>
      </c>
      <c r="AE797" s="31">
        <f t="shared" si="468"/>
        <v>0</v>
      </c>
      <c r="AF797" s="31">
        <f t="shared" si="469"/>
        <v>0</v>
      </c>
      <c r="AG797" s="31">
        <f t="shared" si="470"/>
        <v>0</v>
      </c>
      <c r="AH797" s="31">
        <f t="shared" si="471"/>
        <v>0</v>
      </c>
      <c r="AI797" s="31">
        <f t="shared" si="472"/>
        <v>0</v>
      </c>
      <c r="AJ797" s="31">
        <f t="shared" si="473"/>
        <v>49189.333142000003</v>
      </c>
      <c r="AK797" s="31">
        <f t="shared" si="474"/>
        <v>7395.5616718000001</v>
      </c>
      <c r="AL797" s="31">
        <f t="shared" si="475"/>
        <v>0</v>
      </c>
      <c r="AM797" s="31">
        <f t="shared" si="476"/>
        <v>0</v>
      </c>
      <c r="AN797" s="31">
        <f t="shared" si="477"/>
        <v>0</v>
      </c>
      <c r="AO797" s="31">
        <f t="shared" si="478"/>
        <v>56584.894813800005</v>
      </c>
      <c r="AP797" s="29">
        <f t="shared" si="496"/>
        <v>0</v>
      </c>
      <c r="AQ797" s="29">
        <f t="shared" si="496"/>
        <v>0</v>
      </c>
      <c r="AR797" s="29">
        <f t="shared" si="496"/>
        <v>56584.894813800005</v>
      </c>
      <c r="AS797" s="29">
        <f t="shared" si="493"/>
        <v>0</v>
      </c>
      <c r="AT797" s="31">
        <f t="shared" si="479"/>
        <v>0</v>
      </c>
      <c r="AU797" s="31">
        <f t="shared" si="480"/>
        <v>0</v>
      </c>
      <c r="AV797" s="31">
        <f t="shared" si="481"/>
        <v>0</v>
      </c>
      <c r="AW797" s="31">
        <f t="shared" si="482"/>
        <v>0</v>
      </c>
      <c r="AX797" s="31">
        <f t="shared" si="483"/>
        <v>0</v>
      </c>
      <c r="AY797" s="31">
        <f t="shared" si="484"/>
        <v>0</v>
      </c>
      <c r="AZ797" s="31">
        <f t="shared" si="485"/>
        <v>0</v>
      </c>
      <c r="BA797" s="31">
        <f t="shared" si="486"/>
        <v>14512.566858</v>
      </c>
      <c r="BB797" s="31">
        <f t="shared" si="487"/>
        <v>2181.9483282000001</v>
      </c>
      <c r="BC797" s="31">
        <f t="shared" si="488"/>
        <v>0</v>
      </c>
      <c r="BD797" s="31">
        <f t="shared" si="489"/>
        <v>0</v>
      </c>
      <c r="BE797" s="31">
        <f t="shared" si="490"/>
        <v>0</v>
      </c>
      <c r="BF797" s="31">
        <f t="shared" si="491"/>
        <v>16694.515186199998</v>
      </c>
      <c r="BG797" s="29">
        <f t="shared" si="495"/>
        <v>0</v>
      </c>
      <c r="BH797" s="29">
        <f t="shared" si="495"/>
        <v>0</v>
      </c>
      <c r="BI797" s="29">
        <f t="shared" si="495"/>
        <v>16694.515186199998</v>
      </c>
      <c r="BJ797" s="29">
        <f t="shared" si="495"/>
        <v>0</v>
      </c>
    </row>
    <row r="798" spans="1:62">
      <c r="A798" s="25" t="s">
        <v>135</v>
      </c>
      <c r="B798" s="25" t="s">
        <v>95</v>
      </c>
      <c r="C798" s="25" t="s">
        <v>102</v>
      </c>
      <c r="D798" s="25" t="s">
        <v>169</v>
      </c>
      <c r="E798" s="25" t="s">
        <v>42</v>
      </c>
      <c r="F798" s="25" t="s">
        <v>46</v>
      </c>
      <c r="G798" s="25" t="s">
        <v>300</v>
      </c>
      <c r="H798" s="25" t="s">
        <v>54</v>
      </c>
      <c r="I798" s="25" t="s">
        <v>289</v>
      </c>
      <c r="J798" s="102">
        <v>0.68266000000000004</v>
      </c>
      <c r="K798" s="102">
        <v>0</v>
      </c>
      <c r="L798" s="29">
        <v>348007.44999999995</v>
      </c>
      <c r="M798" s="29"/>
      <c r="N798" s="29"/>
      <c r="O798" s="29"/>
      <c r="P798" s="29"/>
      <c r="Q798" s="29"/>
      <c r="R798" s="29"/>
      <c r="S798" s="29">
        <v>0</v>
      </c>
      <c r="T798" s="29"/>
      <c r="U798" s="29"/>
      <c r="V798" s="29">
        <v>0</v>
      </c>
      <c r="W798" s="29"/>
      <c r="X798" s="29">
        <f t="shared" si="465"/>
        <v>348007.44999999995</v>
      </c>
      <c r="Y798" s="29">
        <f t="shared" si="492"/>
        <v>0</v>
      </c>
      <c r="Z798" s="29">
        <f t="shared" si="494"/>
        <v>0</v>
      </c>
      <c r="AA798" s="29">
        <f t="shared" si="494"/>
        <v>348007.44999999995</v>
      </c>
      <c r="AB798" s="29">
        <f t="shared" si="494"/>
        <v>0</v>
      </c>
      <c r="AC798" s="31">
        <f t="shared" si="466"/>
        <v>237570.76581699998</v>
      </c>
      <c r="AD798" s="31">
        <f t="shared" si="467"/>
        <v>0</v>
      </c>
      <c r="AE798" s="31">
        <f t="shared" si="468"/>
        <v>0</v>
      </c>
      <c r="AF798" s="31">
        <f t="shared" si="469"/>
        <v>0</v>
      </c>
      <c r="AG798" s="31">
        <f t="shared" si="470"/>
        <v>0</v>
      </c>
      <c r="AH798" s="31">
        <f t="shared" si="471"/>
        <v>0</v>
      </c>
      <c r="AI798" s="31">
        <f t="shared" si="472"/>
        <v>0</v>
      </c>
      <c r="AJ798" s="31">
        <f t="shared" si="473"/>
        <v>0</v>
      </c>
      <c r="AK798" s="31">
        <f t="shared" si="474"/>
        <v>0</v>
      </c>
      <c r="AL798" s="31">
        <f t="shared" si="475"/>
        <v>0</v>
      </c>
      <c r="AM798" s="31">
        <f t="shared" si="476"/>
        <v>0</v>
      </c>
      <c r="AN798" s="31">
        <f t="shared" si="477"/>
        <v>0</v>
      </c>
      <c r="AO798" s="31">
        <f t="shared" si="478"/>
        <v>237570.76581699998</v>
      </c>
      <c r="AP798" s="29">
        <f t="shared" si="496"/>
        <v>0</v>
      </c>
      <c r="AQ798" s="29">
        <f t="shared" si="496"/>
        <v>0</v>
      </c>
      <c r="AR798" s="29">
        <f t="shared" si="496"/>
        <v>237570.76581699998</v>
      </c>
      <c r="AS798" s="29">
        <f t="shared" si="493"/>
        <v>0</v>
      </c>
      <c r="AT798" s="31">
        <f t="shared" si="479"/>
        <v>0</v>
      </c>
      <c r="AU798" s="31">
        <f t="shared" si="480"/>
        <v>0</v>
      </c>
      <c r="AV798" s="31">
        <f t="shared" si="481"/>
        <v>0</v>
      </c>
      <c r="AW798" s="31">
        <f t="shared" si="482"/>
        <v>0</v>
      </c>
      <c r="AX798" s="31">
        <f t="shared" si="483"/>
        <v>0</v>
      </c>
      <c r="AY798" s="31">
        <f t="shared" si="484"/>
        <v>0</v>
      </c>
      <c r="AZ798" s="31">
        <f t="shared" si="485"/>
        <v>0</v>
      </c>
      <c r="BA798" s="31">
        <f t="shared" si="486"/>
        <v>0</v>
      </c>
      <c r="BB798" s="31">
        <f t="shared" si="487"/>
        <v>0</v>
      </c>
      <c r="BC798" s="31">
        <f t="shared" si="488"/>
        <v>0</v>
      </c>
      <c r="BD798" s="31">
        <f t="shared" si="489"/>
        <v>0</v>
      </c>
      <c r="BE798" s="31">
        <f t="shared" si="490"/>
        <v>0</v>
      </c>
      <c r="BF798" s="31">
        <f t="shared" si="491"/>
        <v>0</v>
      </c>
      <c r="BG798" s="29">
        <f t="shared" si="495"/>
        <v>0</v>
      </c>
      <c r="BH798" s="29">
        <f t="shared" si="495"/>
        <v>0</v>
      </c>
      <c r="BI798" s="29">
        <f t="shared" si="495"/>
        <v>0</v>
      </c>
      <c r="BJ798" s="29">
        <f t="shared" si="495"/>
        <v>0</v>
      </c>
    </row>
    <row r="799" spans="1:62">
      <c r="A799" s="25" t="s">
        <v>135</v>
      </c>
      <c r="B799" s="25" t="s">
        <v>95</v>
      </c>
      <c r="C799" s="25" t="s">
        <v>102</v>
      </c>
      <c r="D799" s="25" t="s">
        <v>169</v>
      </c>
      <c r="E799" s="25" t="s">
        <v>42</v>
      </c>
      <c r="F799" s="25" t="s">
        <v>46</v>
      </c>
      <c r="G799" s="25" t="s">
        <v>133</v>
      </c>
      <c r="H799" s="25" t="s">
        <v>133</v>
      </c>
      <c r="I799" s="25" t="s">
        <v>289</v>
      </c>
      <c r="J799" s="102">
        <v>0.68266000000000004</v>
      </c>
      <c r="K799" s="102">
        <v>0</v>
      </c>
      <c r="L799" s="29"/>
      <c r="M799" s="29">
        <v>531620.31999999995</v>
      </c>
      <c r="N799" s="29">
        <v>763203.49</v>
      </c>
      <c r="O799" s="29">
        <v>224003.67</v>
      </c>
      <c r="P799" s="29">
        <v>603994.30000000005</v>
      </c>
      <c r="Q799" s="29">
        <v>-224263.8</v>
      </c>
      <c r="R799" s="29">
        <v>467181.86</v>
      </c>
      <c r="S799" s="29">
        <v>101873.85</v>
      </c>
      <c r="T799" s="29">
        <v>771.36000000004424</v>
      </c>
      <c r="U799" s="29">
        <v>104631.88</v>
      </c>
      <c r="V799" s="29">
        <v>113959.2</v>
      </c>
      <c r="W799" s="29">
        <v>0</v>
      </c>
      <c r="X799" s="29">
        <f t="shared" si="465"/>
        <v>2686976.1300000004</v>
      </c>
      <c r="Y799" s="29">
        <f t="shared" si="492"/>
        <v>0</v>
      </c>
      <c r="Z799" s="29">
        <f t="shared" si="494"/>
        <v>0</v>
      </c>
      <c r="AA799" s="29">
        <f t="shared" si="494"/>
        <v>2686976.1300000004</v>
      </c>
      <c r="AB799" s="29">
        <f t="shared" si="494"/>
        <v>0</v>
      </c>
      <c r="AC799" s="31">
        <f t="shared" si="466"/>
        <v>0</v>
      </c>
      <c r="AD799" s="31">
        <f t="shared" si="467"/>
        <v>362915.92765119998</v>
      </c>
      <c r="AE799" s="31">
        <f t="shared" si="468"/>
        <v>521008.49448340002</v>
      </c>
      <c r="AF799" s="31">
        <f t="shared" si="469"/>
        <v>152918.34536220002</v>
      </c>
      <c r="AG799" s="31">
        <f t="shared" si="470"/>
        <v>412322.74883800006</v>
      </c>
      <c r="AH799" s="31">
        <f t="shared" si="471"/>
        <v>-153095.925708</v>
      </c>
      <c r="AI799" s="31">
        <f t="shared" si="472"/>
        <v>318926.3685476</v>
      </c>
      <c r="AJ799" s="31">
        <f t="shared" si="473"/>
        <v>69545.202441000001</v>
      </c>
      <c r="AK799" s="31">
        <f t="shared" si="474"/>
        <v>526.5766176000302</v>
      </c>
      <c r="AL799" s="31">
        <f t="shared" si="475"/>
        <v>71427.999200800012</v>
      </c>
      <c r="AM799" s="31">
        <f t="shared" si="476"/>
        <v>77795.387472000002</v>
      </c>
      <c r="AN799" s="31">
        <f t="shared" si="477"/>
        <v>0</v>
      </c>
      <c r="AO799" s="31">
        <f t="shared" si="478"/>
        <v>1834291.1249057997</v>
      </c>
      <c r="AP799" s="29">
        <f t="shared" si="496"/>
        <v>0</v>
      </c>
      <c r="AQ799" s="29">
        <f t="shared" si="496"/>
        <v>0</v>
      </c>
      <c r="AR799" s="29">
        <f t="shared" si="496"/>
        <v>1834291.1249057997</v>
      </c>
      <c r="AS799" s="29">
        <f t="shared" si="493"/>
        <v>0</v>
      </c>
      <c r="AT799" s="31">
        <f t="shared" si="479"/>
        <v>0</v>
      </c>
      <c r="AU799" s="31">
        <f t="shared" si="480"/>
        <v>0</v>
      </c>
      <c r="AV799" s="31">
        <f t="shared" si="481"/>
        <v>0</v>
      </c>
      <c r="AW799" s="31">
        <f t="shared" si="482"/>
        <v>0</v>
      </c>
      <c r="AX799" s="31">
        <f t="shared" si="483"/>
        <v>0</v>
      </c>
      <c r="AY799" s="31">
        <f t="shared" si="484"/>
        <v>0</v>
      </c>
      <c r="AZ799" s="31">
        <f t="shared" si="485"/>
        <v>0</v>
      </c>
      <c r="BA799" s="31">
        <f t="shared" si="486"/>
        <v>0</v>
      </c>
      <c r="BB799" s="31">
        <f t="shared" si="487"/>
        <v>0</v>
      </c>
      <c r="BC799" s="31">
        <f t="shared" si="488"/>
        <v>0</v>
      </c>
      <c r="BD799" s="31">
        <f t="shared" si="489"/>
        <v>0</v>
      </c>
      <c r="BE799" s="31">
        <f t="shared" si="490"/>
        <v>0</v>
      </c>
      <c r="BF799" s="31">
        <f t="shared" si="491"/>
        <v>0</v>
      </c>
      <c r="BG799" s="29">
        <f t="shared" si="495"/>
        <v>0</v>
      </c>
      <c r="BH799" s="29">
        <f t="shared" si="495"/>
        <v>0</v>
      </c>
      <c r="BI799" s="29">
        <f t="shared" si="495"/>
        <v>0</v>
      </c>
      <c r="BJ799" s="29">
        <f t="shared" si="495"/>
        <v>0</v>
      </c>
    </row>
    <row r="800" spans="1:62">
      <c r="A800" s="25" t="s">
        <v>135</v>
      </c>
      <c r="B800" s="25" t="s">
        <v>95</v>
      </c>
      <c r="C800" s="25" t="s">
        <v>102</v>
      </c>
      <c r="D800" s="25" t="s">
        <v>169</v>
      </c>
      <c r="E800" s="25" t="s">
        <v>42</v>
      </c>
      <c r="F800" s="25" t="s">
        <v>49</v>
      </c>
      <c r="G800" s="25" t="s">
        <v>133</v>
      </c>
      <c r="H800" s="25" t="s">
        <v>133</v>
      </c>
      <c r="I800" s="25" t="s">
        <v>289</v>
      </c>
      <c r="J800" s="102">
        <v>0</v>
      </c>
      <c r="K800" s="102">
        <v>0</v>
      </c>
      <c r="L800" s="29">
        <v>220081.51</v>
      </c>
      <c r="M800" s="29">
        <v>392.4</v>
      </c>
      <c r="N800" s="29"/>
      <c r="O800" s="29"/>
      <c r="P800" s="29"/>
      <c r="Q800" s="29">
        <v>60297.62</v>
      </c>
      <c r="R800" s="29">
        <v>292265.13999999996</v>
      </c>
      <c r="S800" s="29">
        <v>66180.879999999976</v>
      </c>
      <c r="T800" s="29">
        <v>131080.52000000002</v>
      </c>
      <c r="U800" s="29">
        <v>461.69</v>
      </c>
      <c r="V800" s="29">
        <v>-80654.510000000009</v>
      </c>
      <c r="W800" s="29">
        <v>75980.549999999988</v>
      </c>
      <c r="X800" s="29">
        <f t="shared" si="465"/>
        <v>766085.79999999981</v>
      </c>
      <c r="Y800" s="29">
        <f t="shared" si="492"/>
        <v>0</v>
      </c>
      <c r="Z800" s="29">
        <f t="shared" si="494"/>
        <v>0</v>
      </c>
      <c r="AA800" s="29">
        <f t="shared" si="494"/>
        <v>766085.79999999981</v>
      </c>
      <c r="AB800" s="29">
        <f t="shared" si="494"/>
        <v>0</v>
      </c>
      <c r="AC800" s="31">
        <f t="shared" si="466"/>
        <v>0</v>
      </c>
      <c r="AD800" s="31">
        <f t="shared" si="467"/>
        <v>0</v>
      </c>
      <c r="AE800" s="31">
        <f t="shared" si="468"/>
        <v>0</v>
      </c>
      <c r="AF800" s="31">
        <f t="shared" si="469"/>
        <v>0</v>
      </c>
      <c r="AG800" s="31">
        <f t="shared" si="470"/>
        <v>0</v>
      </c>
      <c r="AH800" s="31">
        <f t="shared" si="471"/>
        <v>0</v>
      </c>
      <c r="AI800" s="31">
        <f t="shared" si="472"/>
        <v>0</v>
      </c>
      <c r="AJ800" s="31">
        <f t="shared" si="473"/>
        <v>0</v>
      </c>
      <c r="AK800" s="31">
        <f t="shared" si="474"/>
        <v>0</v>
      </c>
      <c r="AL800" s="31">
        <f t="shared" si="475"/>
        <v>0</v>
      </c>
      <c r="AM800" s="31">
        <f t="shared" si="476"/>
        <v>0</v>
      </c>
      <c r="AN800" s="31">
        <f t="shared" si="477"/>
        <v>0</v>
      </c>
      <c r="AO800" s="31">
        <f t="shared" si="478"/>
        <v>0</v>
      </c>
      <c r="AP800" s="29">
        <f t="shared" si="496"/>
        <v>0</v>
      </c>
      <c r="AQ800" s="29">
        <f t="shared" si="496"/>
        <v>0</v>
      </c>
      <c r="AR800" s="29">
        <f t="shared" si="496"/>
        <v>0</v>
      </c>
      <c r="AS800" s="29">
        <f t="shared" si="493"/>
        <v>0</v>
      </c>
      <c r="AT800" s="31">
        <f t="shared" si="479"/>
        <v>0</v>
      </c>
      <c r="AU800" s="31">
        <f t="shared" si="480"/>
        <v>0</v>
      </c>
      <c r="AV800" s="31">
        <f t="shared" si="481"/>
        <v>0</v>
      </c>
      <c r="AW800" s="31">
        <f t="shared" si="482"/>
        <v>0</v>
      </c>
      <c r="AX800" s="31">
        <f t="shared" si="483"/>
        <v>0</v>
      </c>
      <c r="AY800" s="31">
        <f t="shared" si="484"/>
        <v>0</v>
      </c>
      <c r="AZ800" s="31">
        <f t="shared" si="485"/>
        <v>0</v>
      </c>
      <c r="BA800" s="31">
        <f t="shared" si="486"/>
        <v>0</v>
      </c>
      <c r="BB800" s="31">
        <f t="shared" si="487"/>
        <v>0</v>
      </c>
      <c r="BC800" s="31">
        <f t="shared" si="488"/>
        <v>0</v>
      </c>
      <c r="BD800" s="31">
        <f t="shared" si="489"/>
        <v>0</v>
      </c>
      <c r="BE800" s="31">
        <f t="shared" si="490"/>
        <v>0</v>
      </c>
      <c r="BF800" s="31">
        <f t="shared" si="491"/>
        <v>0</v>
      </c>
      <c r="BG800" s="29">
        <f t="shared" si="495"/>
        <v>0</v>
      </c>
      <c r="BH800" s="29">
        <f t="shared" si="495"/>
        <v>0</v>
      </c>
      <c r="BI800" s="29">
        <f t="shared" si="495"/>
        <v>0</v>
      </c>
      <c r="BJ800" s="29">
        <f t="shared" si="495"/>
        <v>0</v>
      </c>
    </row>
    <row r="801" spans="1:62">
      <c r="A801" s="25" t="s">
        <v>135</v>
      </c>
      <c r="B801" s="25" t="s">
        <v>95</v>
      </c>
      <c r="C801" s="25" t="s">
        <v>102</v>
      </c>
      <c r="D801" s="25" t="s">
        <v>169</v>
      </c>
      <c r="E801" s="25" t="s">
        <v>42</v>
      </c>
      <c r="F801" s="25" t="s">
        <v>43</v>
      </c>
      <c r="G801" s="25" t="s">
        <v>133</v>
      </c>
      <c r="H801" s="25" t="s">
        <v>133</v>
      </c>
      <c r="I801" s="25" t="s">
        <v>289</v>
      </c>
      <c r="J801" s="102">
        <v>1</v>
      </c>
      <c r="K801" s="102">
        <v>0</v>
      </c>
      <c r="L801" s="29">
        <v>446423.06999999995</v>
      </c>
      <c r="M801" s="29">
        <v>112539.01999999999</v>
      </c>
      <c r="N801" s="29">
        <v>489.43000000000029</v>
      </c>
      <c r="O801" s="29">
        <v>534602.76</v>
      </c>
      <c r="P801" s="29"/>
      <c r="Q801" s="29">
        <v>7482.35</v>
      </c>
      <c r="R801" s="29"/>
      <c r="S801" s="29">
        <v>122753.37</v>
      </c>
      <c r="T801" s="29">
        <v>77594.930000000051</v>
      </c>
      <c r="U801" s="29">
        <v>179768.68</v>
      </c>
      <c r="V801" s="29">
        <v>81903.58</v>
      </c>
      <c r="W801" s="29">
        <v>0</v>
      </c>
      <c r="X801" s="29">
        <f t="shared" si="465"/>
        <v>1563557.1900000002</v>
      </c>
      <c r="Y801" s="29">
        <f t="shared" si="492"/>
        <v>0</v>
      </c>
      <c r="Z801" s="29">
        <f t="shared" si="494"/>
        <v>0</v>
      </c>
      <c r="AA801" s="29">
        <f t="shared" si="494"/>
        <v>1563557.1900000002</v>
      </c>
      <c r="AB801" s="29">
        <f t="shared" si="494"/>
        <v>0</v>
      </c>
      <c r="AC801" s="31">
        <f t="shared" si="466"/>
        <v>446423.06999999995</v>
      </c>
      <c r="AD801" s="31">
        <f t="shared" si="467"/>
        <v>112539.01999999999</v>
      </c>
      <c r="AE801" s="31">
        <f t="shared" si="468"/>
        <v>489.43000000000029</v>
      </c>
      <c r="AF801" s="31">
        <f t="shared" si="469"/>
        <v>534602.76</v>
      </c>
      <c r="AG801" s="31">
        <f t="shared" si="470"/>
        <v>0</v>
      </c>
      <c r="AH801" s="31">
        <f t="shared" si="471"/>
        <v>7482.35</v>
      </c>
      <c r="AI801" s="31">
        <f t="shared" si="472"/>
        <v>0</v>
      </c>
      <c r="AJ801" s="31">
        <f t="shared" si="473"/>
        <v>122753.37</v>
      </c>
      <c r="AK801" s="31">
        <f t="shared" si="474"/>
        <v>77594.930000000051</v>
      </c>
      <c r="AL801" s="31">
        <f t="shared" si="475"/>
        <v>179768.68</v>
      </c>
      <c r="AM801" s="31">
        <f t="shared" si="476"/>
        <v>81903.58</v>
      </c>
      <c r="AN801" s="31">
        <f t="shared" si="477"/>
        <v>0</v>
      </c>
      <c r="AO801" s="31">
        <f t="shared" si="478"/>
        <v>1563557.1900000002</v>
      </c>
      <c r="AP801" s="29">
        <f t="shared" si="496"/>
        <v>0</v>
      </c>
      <c r="AQ801" s="29">
        <f t="shared" si="496"/>
        <v>0</v>
      </c>
      <c r="AR801" s="29">
        <f t="shared" si="496"/>
        <v>1563557.1900000002</v>
      </c>
      <c r="AS801" s="29">
        <f t="shared" si="493"/>
        <v>0</v>
      </c>
      <c r="AT801" s="31">
        <f t="shared" si="479"/>
        <v>0</v>
      </c>
      <c r="AU801" s="31">
        <f t="shared" si="480"/>
        <v>0</v>
      </c>
      <c r="AV801" s="31">
        <f t="shared" si="481"/>
        <v>0</v>
      </c>
      <c r="AW801" s="31">
        <f t="shared" si="482"/>
        <v>0</v>
      </c>
      <c r="AX801" s="31">
        <f t="shared" si="483"/>
        <v>0</v>
      </c>
      <c r="AY801" s="31">
        <f t="shared" si="484"/>
        <v>0</v>
      </c>
      <c r="AZ801" s="31">
        <f t="shared" si="485"/>
        <v>0</v>
      </c>
      <c r="BA801" s="31">
        <f t="shared" si="486"/>
        <v>0</v>
      </c>
      <c r="BB801" s="31">
        <f t="shared" si="487"/>
        <v>0</v>
      </c>
      <c r="BC801" s="31">
        <f t="shared" si="488"/>
        <v>0</v>
      </c>
      <c r="BD801" s="31">
        <f t="shared" si="489"/>
        <v>0</v>
      </c>
      <c r="BE801" s="31">
        <f t="shared" si="490"/>
        <v>0</v>
      </c>
      <c r="BF801" s="31">
        <f t="shared" si="491"/>
        <v>0</v>
      </c>
      <c r="BG801" s="29">
        <f t="shared" si="495"/>
        <v>0</v>
      </c>
      <c r="BH801" s="29">
        <f t="shared" si="495"/>
        <v>0</v>
      </c>
      <c r="BI801" s="29">
        <f t="shared" si="495"/>
        <v>0</v>
      </c>
      <c r="BJ801" s="29">
        <f t="shared" si="495"/>
        <v>0</v>
      </c>
    </row>
    <row r="802" spans="1:62">
      <c r="A802" s="25" t="s">
        <v>135</v>
      </c>
      <c r="B802" s="25" t="s">
        <v>95</v>
      </c>
      <c r="C802" s="25" t="s">
        <v>102</v>
      </c>
      <c r="D802" s="25" t="s">
        <v>169</v>
      </c>
      <c r="E802" s="25" t="s">
        <v>47</v>
      </c>
      <c r="F802" s="25" t="s">
        <v>46</v>
      </c>
      <c r="G802" s="25" t="s">
        <v>133</v>
      </c>
      <c r="H802" s="25" t="s">
        <v>133</v>
      </c>
      <c r="I802" s="25" t="s">
        <v>289</v>
      </c>
      <c r="J802" s="102">
        <v>0</v>
      </c>
      <c r="K802" s="102">
        <v>0.72914999999999996</v>
      </c>
      <c r="L802" s="29">
        <v>264307.12</v>
      </c>
      <c r="M802" s="29">
        <v>56570.45</v>
      </c>
      <c r="N802" s="29"/>
      <c r="O802" s="29"/>
      <c r="P802" s="29"/>
      <c r="Q802" s="29">
        <v>58483.93</v>
      </c>
      <c r="R802" s="29">
        <v>338.79</v>
      </c>
      <c r="S802" s="29"/>
      <c r="T802" s="29"/>
      <c r="U802" s="29">
        <v>0</v>
      </c>
      <c r="V802" s="29"/>
      <c r="W802" s="29"/>
      <c r="X802" s="29">
        <f t="shared" si="465"/>
        <v>379700.29</v>
      </c>
      <c r="Y802" s="29">
        <f t="shared" si="492"/>
        <v>0</v>
      </c>
      <c r="Z802" s="29">
        <f t="shared" si="494"/>
        <v>0</v>
      </c>
      <c r="AA802" s="29">
        <f t="shared" si="494"/>
        <v>379700.29</v>
      </c>
      <c r="AB802" s="29">
        <f t="shared" si="494"/>
        <v>0</v>
      </c>
      <c r="AC802" s="31">
        <f t="shared" si="466"/>
        <v>0</v>
      </c>
      <c r="AD802" s="31">
        <f t="shared" si="467"/>
        <v>0</v>
      </c>
      <c r="AE802" s="31">
        <f t="shared" si="468"/>
        <v>0</v>
      </c>
      <c r="AF802" s="31">
        <f t="shared" si="469"/>
        <v>0</v>
      </c>
      <c r="AG802" s="31">
        <f t="shared" si="470"/>
        <v>0</v>
      </c>
      <c r="AH802" s="31">
        <f t="shared" si="471"/>
        <v>0</v>
      </c>
      <c r="AI802" s="31">
        <f t="shared" si="472"/>
        <v>0</v>
      </c>
      <c r="AJ802" s="31">
        <f t="shared" si="473"/>
        <v>0</v>
      </c>
      <c r="AK802" s="31">
        <f t="shared" si="474"/>
        <v>0</v>
      </c>
      <c r="AL802" s="31">
        <f t="shared" si="475"/>
        <v>0</v>
      </c>
      <c r="AM802" s="31">
        <f t="shared" si="476"/>
        <v>0</v>
      </c>
      <c r="AN802" s="31">
        <f t="shared" si="477"/>
        <v>0</v>
      </c>
      <c r="AO802" s="31">
        <f t="shared" si="478"/>
        <v>0</v>
      </c>
      <c r="AP802" s="29">
        <f t="shared" si="496"/>
        <v>0</v>
      </c>
      <c r="AQ802" s="29">
        <f t="shared" si="496"/>
        <v>0</v>
      </c>
      <c r="AR802" s="29">
        <f t="shared" si="496"/>
        <v>0</v>
      </c>
      <c r="AS802" s="29">
        <f t="shared" si="493"/>
        <v>0</v>
      </c>
      <c r="AT802" s="31">
        <f t="shared" si="479"/>
        <v>192719.53654799997</v>
      </c>
      <c r="AU802" s="31">
        <f t="shared" si="480"/>
        <v>41248.343617499995</v>
      </c>
      <c r="AV802" s="31">
        <f t="shared" si="481"/>
        <v>0</v>
      </c>
      <c r="AW802" s="31">
        <f t="shared" si="482"/>
        <v>0</v>
      </c>
      <c r="AX802" s="31">
        <f t="shared" si="483"/>
        <v>0</v>
      </c>
      <c r="AY802" s="31">
        <f t="shared" si="484"/>
        <v>42643.557559499997</v>
      </c>
      <c r="AZ802" s="31">
        <f t="shared" si="485"/>
        <v>247.0287285</v>
      </c>
      <c r="BA802" s="31">
        <f t="shared" si="486"/>
        <v>0</v>
      </c>
      <c r="BB802" s="31">
        <f t="shared" si="487"/>
        <v>0</v>
      </c>
      <c r="BC802" s="31">
        <f t="shared" si="488"/>
        <v>0</v>
      </c>
      <c r="BD802" s="31">
        <f t="shared" si="489"/>
        <v>0</v>
      </c>
      <c r="BE802" s="31">
        <f t="shared" si="490"/>
        <v>0</v>
      </c>
      <c r="BF802" s="31">
        <f t="shared" si="491"/>
        <v>276858.46645349998</v>
      </c>
      <c r="BG802" s="29">
        <f t="shared" si="495"/>
        <v>0</v>
      </c>
      <c r="BH802" s="29">
        <f t="shared" si="495"/>
        <v>0</v>
      </c>
      <c r="BI802" s="29">
        <f t="shared" si="495"/>
        <v>276858.46645349998</v>
      </c>
      <c r="BJ802" s="29">
        <f t="shared" si="495"/>
        <v>0</v>
      </c>
    </row>
    <row r="803" spans="1:62">
      <c r="A803" s="25" t="s">
        <v>135</v>
      </c>
      <c r="B803" s="25" t="s">
        <v>95</v>
      </c>
      <c r="C803" s="25" t="s">
        <v>102</v>
      </c>
      <c r="D803" s="25" t="s">
        <v>169</v>
      </c>
      <c r="E803" s="25" t="s">
        <v>47</v>
      </c>
      <c r="F803" s="25" t="s">
        <v>49</v>
      </c>
      <c r="G803" s="25" t="s">
        <v>133</v>
      </c>
      <c r="H803" s="25" t="s">
        <v>133</v>
      </c>
      <c r="I803" s="25" t="s">
        <v>289</v>
      </c>
      <c r="J803" s="102">
        <v>0</v>
      </c>
      <c r="K803" s="102">
        <v>0</v>
      </c>
      <c r="L803" s="29"/>
      <c r="M803" s="29"/>
      <c r="N803" s="29"/>
      <c r="O803" s="29"/>
      <c r="P803" s="29"/>
      <c r="Q803" s="29">
        <v>87146.6</v>
      </c>
      <c r="R803" s="29">
        <v>1761.82</v>
      </c>
      <c r="S803" s="29"/>
      <c r="T803" s="29"/>
      <c r="U803" s="29">
        <v>1057.06</v>
      </c>
      <c r="V803" s="29">
        <v>0</v>
      </c>
      <c r="W803" s="29">
        <v>0</v>
      </c>
      <c r="X803" s="29">
        <f t="shared" si="465"/>
        <v>89965.48000000001</v>
      </c>
      <c r="Y803" s="29">
        <f t="shared" si="492"/>
        <v>0</v>
      </c>
      <c r="Z803" s="29">
        <f t="shared" si="494"/>
        <v>0</v>
      </c>
      <c r="AA803" s="29">
        <f t="shared" si="494"/>
        <v>89965.48000000001</v>
      </c>
      <c r="AB803" s="29">
        <f t="shared" si="494"/>
        <v>0</v>
      </c>
      <c r="AC803" s="31">
        <f t="shared" si="466"/>
        <v>0</v>
      </c>
      <c r="AD803" s="31">
        <f t="shared" si="467"/>
        <v>0</v>
      </c>
      <c r="AE803" s="31">
        <f t="shared" si="468"/>
        <v>0</v>
      </c>
      <c r="AF803" s="31">
        <f t="shared" si="469"/>
        <v>0</v>
      </c>
      <c r="AG803" s="31">
        <f t="shared" si="470"/>
        <v>0</v>
      </c>
      <c r="AH803" s="31">
        <f t="shared" si="471"/>
        <v>0</v>
      </c>
      <c r="AI803" s="31">
        <f t="shared" si="472"/>
        <v>0</v>
      </c>
      <c r="AJ803" s="31">
        <f t="shared" si="473"/>
        <v>0</v>
      </c>
      <c r="AK803" s="31">
        <f t="shared" si="474"/>
        <v>0</v>
      </c>
      <c r="AL803" s="31">
        <f t="shared" si="475"/>
        <v>0</v>
      </c>
      <c r="AM803" s="31">
        <f t="shared" si="476"/>
        <v>0</v>
      </c>
      <c r="AN803" s="31">
        <f t="shared" si="477"/>
        <v>0</v>
      </c>
      <c r="AO803" s="31">
        <f t="shared" si="478"/>
        <v>0</v>
      </c>
      <c r="AP803" s="29">
        <f t="shared" si="496"/>
        <v>0</v>
      </c>
      <c r="AQ803" s="29">
        <f t="shared" si="496"/>
        <v>0</v>
      </c>
      <c r="AR803" s="29">
        <f t="shared" si="496"/>
        <v>0</v>
      </c>
      <c r="AS803" s="29">
        <f t="shared" si="493"/>
        <v>0</v>
      </c>
      <c r="AT803" s="31">
        <f t="shared" si="479"/>
        <v>0</v>
      </c>
      <c r="AU803" s="31">
        <f t="shared" si="480"/>
        <v>0</v>
      </c>
      <c r="AV803" s="31">
        <f t="shared" si="481"/>
        <v>0</v>
      </c>
      <c r="AW803" s="31">
        <f t="shared" si="482"/>
        <v>0</v>
      </c>
      <c r="AX803" s="31">
        <f t="shared" si="483"/>
        <v>0</v>
      </c>
      <c r="AY803" s="31">
        <f t="shared" si="484"/>
        <v>0</v>
      </c>
      <c r="AZ803" s="31">
        <f t="shared" si="485"/>
        <v>0</v>
      </c>
      <c r="BA803" s="31">
        <f t="shared" si="486"/>
        <v>0</v>
      </c>
      <c r="BB803" s="31">
        <f t="shared" si="487"/>
        <v>0</v>
      </c>
      <c r="BC803" s="31">
        <f t="shared" si="488"/>
        <v>0</v>
      </c>
      <c r="BD803" s="31">
        <f t="shared" si="489"/>
        <v>0</v>
      </c>
      <c r="BE803" s="31">
        <f t="shared" si="490"/>
        <v>0</v>
      </c>
      <c r="BF803" s="31">
        <f t="shared" si="491"/>
        <v>0</v>
      </c>
      <c r="BG803" s="29">
        <f t="shared" si="495"/>
        <v>0</v>
      </c>
      <c r="BH803" s="29">
        <f t="shared" si="495"/>
        <v>0</v>
      </c>
      <c r="BI803" s="29">
        <f t="shared" si="495"/>
        <v>0</v>
      </c>
      <c r="BJ803" s="29">
        <f t="shared" si="495"/>
        <v>0</v>
      </c>
    </row>
    <row r="804" spans="1:62">
      <c r="A804" s="25" t="s">
        <v>135</v>
      </c>
      <c r="B804" s="25" t="s">
        <v>95</v>
      </c>
      <c r="C804" s="25" t="s">
        <v>102</v>
      </c>
      <c r="D804" s="25" t="s">
        <v>169</v>
      </c>
      <c r="E804" s="25" t="s">
        <v>47</v>
      </c>
      <c r="F804" s="25" t="s">
        <v>48</v>
      </c>
      <c r="G804" s="25" t="s">
        <v>133</v>
      </c>
      <c r="H804" s="25" t="s">
        <v>133</v>
      </c>
      <c r="I804" s="25" t="s">
        <v>289</v>
      </c>
      <c r="J804" s="102">
        <v>0</v>
      </c>
      <c r="K804" s="102">
        <v>0</v>
      </c>
      <c r="L804" s="29"/>
      <c r="M804" s="29">
        <v>51782.61</v>
      </c>
      <c r="N804" s="29">
        <v>231.8</v>
      </c>
      <c r="O804" s="29">
        <v>51163.92</v>
      </c>
      <c r="P804" s="29">
        <v>341.8</v>
      </c>
      <c r="Q804" s="29"/>
      <c r="R804" s="29">
        <v>119209.65</v>
      </c>
      <c r="S804" s="29">
        <v>2319.44</v>
      </c>
      <c r="T804" s="29">
        <v>8.5800000000017462</v>
      </c>
      <c r="U804" s="29">
        <v>277.66000000000003</v>
      </c>
      <c r="V804" s="29">
        <v>3974.69</v>
      </c>
      <c r="W804" s="29">
        <v>0</v>
      </c>
      <c r="X804" s="29">
        <f t="shared" si="465"/>
        <v>229310.15</v>
      </c>
      <c r="Y804" s="29">
        <f t="shared" si="492"/>
        <v>0</v>
      </c>
      <c r="Z804" s="29">
        <f t="shared" si="494"/>
        <v>0</v>
      </c>
      <c r="AA804" s="29">
        <f t="shared" si="494"/>
        <v>229310.15</v>
      </c>
      <c r="AB804" s="29">
        <f t="shared" si="494"/>
        <v>0</v>
      </c>
      <c r="AC804" s="31">
        <f t="shared" si="466"/>
        <v>0</v>
      </c>
      <c r="AD804" s="31">
        <f t="shared" si="467"/>
        <v>0</v>
      </c>
      <c r="AE804" s="31">
        <f t="shared" si="468"/>
        <v>0</v>
      </c>
      <c r="AF804" s="31">
        <f t="shared" si="469"/>
        <v>0</v>
      </c>
      <c r="AG804" s="31">
        <f t="shared" si="470"/>
        <v>0</v>
      </c>
      <c r="AH804" s="31">
        <f t="shared" si="471"/>
        <v>0</v>
      </c>
      <c r="AI804" s="31">
        <f t="shared" si="472"/>
        <v>0</v>
      </c>
      <c r="AJ804" s="31">
        <f t="shared" si="473"/>
        <v>0</v>
      </c>
      <c r="AK804" s="31">
        <f t="shared" si="474"/>
        <v>0</v>
      </c>
      <c r="AL804" s="31">
        <f t="shared" si="475"/>
        <v>0</v>
      </c>
      <c r="AM804" s="31">
        <f t="shared" si="476"/>
        <v>0</v>
      </c>
      <c r="AN804" s="31">
        <f t="shared" si="477"/>
        <v>0</v>
      </c>
      <c r="AO804" s="31">
        <f t="shared" si="478"/>
        <v>0</v>
      </c>
      <c r="AP804" s="29">
        <f t="shared" si="496"/>
        <v>0</v>
      </c>
      <c r="AQ804" s="29">
        <f t="shared" si="496"/>
        <v>0</v>
      </c>
      <c r="AR804" s="29">
        <f t="shared" si="496"/>
        <v>0</v>
      </c>
      <c r="AS804" s="29">
        <f t="shared" si="493"/>
        <v>0</v>
      </c>
      <c r="AT804" s="31">
        <f t="shared" si="479"/>
        <v>0</v>
      </c>
      <c r="AU804" s="31">
        <f t="shared" si="480"/>
        <v>0</v>
      </c>
      <c r="AV804" s="31">
        <f t="shared" si="481"/>
        <v>0</v>
      </c>
      <c r="AW804" s="31">
        <f t="shared" si="482"/>
        <v>0</v>
      </c>
      <c r="AX804" s="31">
        <f t="shared" si="483"/>
        <v>0</v>
      </c>
      <c r="AY804" s="31">
        <f t="shared" si="484"/>
        <v>0</v>
      </c>
      <c r="AZ804" s="31">
        <f t="shared" si="485"/>
        <v>0</v>
      </c>
      <c r="BA804" s="31">
        <f t="shared" si="486"/>
        <v>0</v>
      </c>
      <c r="BB804" s="31">
        <f t="shared" si="487"/>
        <v>0</v>
      </c>
      <c r="BC804" s="31">
        <f t="shared" si="488"/>
        <v>0</v>
      </c>
      <c r="BD804" s="31">
        <f t="shared" si="489"/>
        <v>0</v>
      </c>
      <c r="BE804" s="31">
        <f t="shared" si="490"/>
        <v>0</v>
      </c>
      <c r="BF804" s="31">
        <f t="shared" si="491"/>
        <v>0</v>
      </c>
      <c r="BG804" s="29">
        <f t="shared" si="495"/>
        <v>0</v>
      </c>
      <c r="BH804" s="29">
        <f t="shared" si="495"/>
        <v>0</v>
      </c>
      <c r="BI804" s="29">
        <f t="shared" si="495"/>
        <v>0</v>
      </c>
      <c r="BJ804" s="29">
        <f t="shared" si="495"/>
        <v>0</v>
      </c>
    </row>
    <row r="805" spans="1:62">
      <c r="A805" s="25" t="s">
        <v>135</v>
      </c>
      <c r="B805" s="25" t="s">
        <v>95</v>
      </c>
      <c r="C805" s="25" t="s">
        <v>102</v>
      </c>
      <c r="D805" s="25" t="s">
        <v>169</v>
      </c>
      <c r="E805" s="25" t="s">
        <v>47</v>
      </c>
      <c r="F805" s="25" t="s">
        <v>43</v>
      </c>
      <c r="G805" s="25" t="s">
        <v>133</v>
      </c>
      <c r="H805" s="25" t="s">
        <v>133</v>
      </c>
      <c r="I805" s="25" t="s">
        <v>289</v>
      </c>
      <c r="J805" s="102">
        <v>0</v>
      </c>
      <c r="K805" s="102">
        <v>1</v>
      </c>
      <c r="L805" s="29"/>
      <c r="M805" s="29">
        <v>0</v>
      </c>
      <c r="N805" s="29">
        <v>78230.950000000012</v>
      </c>
      <c r="O805" s="29">
        <v>244.58</v>
      </c>
      <c r="P805" s="29">
        <v>249820.25</v>
      </c>
      <c r="Q805" s="29">
        <v>1366.14</v>
      </c>
      <c r="R805" s="29">
        <v>95060.51</v>
      </c>
      <c r="S805" s="29">
        <v>71428.840000000011</v>
      </c>
      <c r="T805" s="29">
        <v>77150.91</v>
      </c>
      <c r="U805" s="29"/>
      <c r="V805" s="29">
        <v>0</v>
      </c>
      <c r="W805" s="29">
        <v>0</v>
      </c>
      <c r="X805" s="29">
        <f t="shared" si="465"/>
        <v>573302.18000000005</v>
      </c>
      <c r="Y805" s="29">
        <f t="shared" si="492"/>
        <v>0</v>
      </c>
      <c r="Z805" s="29">
        <f t="shared" si="494"/>
        <v>0</v>
      </c>
      <c r="AA805" s="29">
        <f t="shared" si="494"/>
        <v>573302.18000000005</v>
      </c>
      <c r="AB805" s="29">
        <f t="shared" si="494"/>
        <v>0</v>
      </c>
      <c r="AC805" s="31">
        <f t="shared" si="466"/>
        <v>0</v>
      </c>
      <c r="AD805" s="31">
        <f t="shared" si="467"/>
        <v>0</v>
      </c>
      <c r="AE805" s="31">
        <f t="shared" si="468"/>
        <v>0</v>
      </c>
      <c r="AF805" s="31">
        <f t="shared" si="469"/>
        <v>0</v>
      </c>
      <c r="AG805" s="31">
        <f t="shared" si="470"/>
        <v>0</v>
      </c>
      <c r="AH805" s="31">
        <f t="shared" si="471"/>
        <v>0</v>
      </c>
      <c r="AI805" s="31">
        <f t="shared" si="472"/>
        <v>0</v>
      </c>
      <c r="AJ805" s="31">
        <f t="shared" si="473"/>
        <v>0</v>
      </c>
      <c r="AK805" s="31">
        <f t="shared" si="474"/>
        <v>0</v>
      </c>
      <c r="AL805" s="31">
        <f t="shared" si="475"/>
        <v>0</v>
      </c>
      <c r="AM805" s="31">
        <f t="shared" si="476"/>
        <v>0</v>
      </c>
      <c r="AN805" s="31">
        <f t="shared" si="477"/>
        <v>0</v>
      </c>
      <c r="AO805" s="31">
        <f t="shared" si="478"/>
        <v>0</v>
      </c>
      <c r="AP805" s="29">
        <f t="shared" si="496"/>
        <v>0</v>
      </c>
      <c r="AQ805" s="29">
        <f t="shared" si="496"/>
        <v>0</v>
      </c>
      <c r="AR805" s="29">
        <f t="shared" si="496"/>
        <v>0</v>
      </c>
      <c r="AS805" s="29">
        <f t="shared" si="493"/>
        <v>0</v>
      </c>
      <c r="AT805" s="31">
        <f t="shared" si="479"/>
        <v>0</v>
      </c>
      <c r="AU805" s="31">
        <f t="shared" si="480"/>
        <v>0</v>
      </c>
      <c r="AV805" s="31">
        <f t="shared" si="481"/>
        <v>78230.950000000012</v>
      </c>
      <c r="AW805" s="31">
        <f t="shared" si="482"/>
        <v>244.58</v>
      </c>
      <c r="AX805" s="31">
        <f t="shared" si="483"/>
        <v>249820.25</v>
      </c>
      <c r="AY805" s="31">
        <f t="shared" si="484"/>
        <v>1366.14</v>
      </c>
      <c r="AZ805" s="31">
        <f t="shared" si="485"/>
        <v>95060.51</v>
      </c>
      <c r="BA805" s="31">
        <f t="shared" si="486"/>
        <v>71428.840000000011</v>
      </c>
      <c r="BB805" s="31">
        <f t="shared" si="487"/>
        <v>77150.91</v>
      </c>
      <c r="BC805" s="31">
        <f t="shared" si="488"/>
        <v>0</v>
      </c>
      <c r="BD805" s="31">
        <f t="shared" si="489"/>
        <v>0</v>
      </c>
      <c r="BE805" s="31">
        <f t="shared" si="490"/>
        <v>0</v>
      </c>
      <c r="BF805" s="31">
        <f t="shared" si="491"/>
        <v>573302.18000000005</v>
      </c>
      <c r="BG805" s="29">
        <f t="shared" si="495"/>
        <v>0</v>
      </c>
      <c r="BH805" s="29">
        <f t="shared" si="495"/>
        <v>0</v>
      </c>
      <c r="BI805" s="29">
        <f t="shared" si="495"/>
        <v>573302.18000000005</v>
      </c>
      <c r="BJ805" s="29">
        <f t="shared" si="495"/>
        <v>0</v>
      </c>
    </row>
    <row r="806" spans="1:62">
      <c r="A806" s="25" t="s">
        <v>135</v>
      </c>
      <c r="B806" s="25" t="s">
        <v>95</v>
      </c>
      <c r="C806" s="25" t="s">
        <v>102</v>
      </c>
      <c r="D806" s="25" t="s">
        <v>170</v>
      </c>
      <c r="E806" s="25" t="s">
        <v>47</v>
      </c>
      <c r="F806" s="25" t="s">
        <v>49</v>
      </c>
      <c r="G806" s="25" t="s">
        <v>62</v>
      </c>
      <c r="H806" s="25" t="s">
        <v>62</v>
      </c>
      <c r="I806" s="25" t="s">
        <v>289</v>
      </c>
      <c r="J806" s="102">
        <v>0</v>
      </c>
      <c r="K806" s="102">
        <v>0</v>
      </c>
      <c r="L806" s="29">
        <v>76.710000000000008</v>
      </c>
      <c r="M806" s="29">
        <v>161495.12</v>
      </c>
      <c r="N806" s="29"/>
      <c r="O806" s="29"/>
      <c r="P806" s="29">
        <v>117.72</v>
      </c>
      <c r="Q806" s="29">
        <v>17134.72</v>
      </c>
      <c r="R806" s="29"/>
      <c r="S806" s="29">
        <v>13056.32</v>
      </c>
      <c r="T806" s="29"/>
      <c r="U806" s="29">
        <v>354956.19</v>
      </c>
      <c r="V806" s="29">
        <v>12675.32</v>
      </c>
      <c r="W806" s="29">
        <v>20865.27</v>
      </c>
      <c r="X806" s="29">
        <f t="shared" si="465"/>
        <v>580377.37</v>
      </c>
      <c r="Y806" s="29">
        <f t="shared" si="492"/>
        <v>0</v>
      </c>
      <c r="Z806" s="29">
        <f t="shared" ref="Z806:AB825" si="497">SUMIF($I806,Z$5,$X806)</f>
        <v>0</v>
      </c>
      <c r="AA806" s="29">
        <f t="shared" si="497"/>
        <v>580377.37</v>
      </c>
      <c r="AB806" s="29">
        <f t="shared" si="497"/>
        <v>0</v>
      </c>
      <c r="AC806" s="31">
        <f t="shared" si="466"/>
        <v>0</v>
      </c>
      <c r="AD806" s="31">
        <f t="shared" si="467"/>
        <v>0</v>
      </c>
      <c r="AE806" s="31">
        <f t="shared" si="468"/>
        <v>0</v>
      </c>
      <c r="AF806" s="31">
        <f t="shared" si="469"/>
        <v>0</v>
      </c>
      <c r="AG806" s="31">
        <f t="shared" si="470"/>
        <v>0</v>
      </c>
      <c r="AH806" s="31">
        <f t="shared" si="471"/>
        <v>0</v>
      </c>
      <c r="AI806" s="31">
        <f t="shared" si="472"/>
        <v>0</v>
      </c>
      <c r="AJ806" s="31">
        <f t="shared" si="473"/>
        <v>0</v>
      </c>
      <c r="AK806" s="31">
        <f t="shared" si="474"/>
        <v>0</v>
      </c>
      <c r="AL806" s="31">
        <f t="shared" si="475"/>
        <v>0</v>
      </c>
      <c r="AM806" s="31">
        <f t="shared" si="476"/>
        <v>0</v>
      </c>
      <c r="AN806" s="31">
        <f t="shared" si="477"/>
        <v>0</v>
      </c>
      <c r="AO806" s="31">
        <f t="shared" si="478"/>
        <v>0</v>
      </c>
      <c r="AP806" s="29">
        <f t="shared" si="496"/>
        <v>0</v>
      </c>
      <c r="AQ806" s="29">
        <f t="shared" si="496"/>
        <v>0</v>
      </c>
      <c r="AR806" s="29">
        <f t="shared" si="496"/>
        <v>0</v>
      </c>
      <c r="AS806" s="29">
        <f t="shared" si="493"/>
        <v>0</v>
      </c>
      <c r="AT806" s="31">
        <f t="shared" si="479"/>
        <v>0</v>
      </c>
      <c r="AU806" s="31">
        <f t="shared" si="480"/>
        <v>0</v>
      </c>
      <c r="AV806" s="31">
        <f t="shared" si="481"/>
        <v>0</v>
      </c>
      <c r="AW806" s="31">
        <f t="shared" si="482"/>
        <v>0</v>
      </c>
      <c r="AX806" s="31">
        <f t="shared" si="483"/>
        <v>0</v>
      </c>
      <c r="AY806" s="31">
        <f t="shared" si="484"/>
        <v>0</v>
      </c>
      <c r="AZ806" s="31">
        <f t="shared" si="485"/>
        <v>0</v>
      </c>
      <c r="BA806" s="31">
        <f t="shared" si="486"/>
        <v>0</v>
      </c>
      <c r="BB806" s="31">
        <f t="shared" si="487"/>
        <v>0</v>
      </c>
      <c r="BC806" s="31">
        <f t="shared" si="488"/>
        <v>0</v>
      </c>
      <c r="BD806" s="31">
        <f t="shared" si="489"/>
        <v>0</v>
      </c>
      <c r="BE806" s="31">
        <f t="shared" si="490"/>
        <v>0</v>
      </c>
      <c r="BF806" s="31">
        <f t="shared" si="491"/>
        <v>0</v>
      </c>
      <c r="BG806" s="29">
        <f t="shared" si="495"/>
        <v>0</v>
      </c>
      <c r="BH806" s="29">
        <f t="shared" si="495"/>
        <v>0</v>
      </c>
      <c r="BI806" s="29">
        <f t="shared" si="495"/>
        <v>0</v>
      </c>
      <c r="BJ806" s="29">
        <f t="shared" si="495"/>
        <v>0</v>
      </c>
    </row>
    <row r="807" spans="1:62">
      <c r="A807" s="25" t="s">
        <v>135</v>
      </c>
      <c r="B807" s="25" t="s">
        <v>95</v>
      </c>
      <c r="C807" s="25" t="s">
        <v>102</v>
      </c>
      <c r="D807" s="25" t="s">
        <v>170</v>
      </c>
      <c r="E807" s="25" t="s">
        <v>47</v>
      </c>
      <c r="F807" s="25" t="s">
        <v>48</v>
      </c>
      <c r="G807" s="25" t="s">
        <v>62</v>
      </c>
      <c r="H807" s="25" t="s">
        <v>62</v>
      </c>
      <c r="I807" s="25" t="s">
        <v>289</v>
      </c>
      <c r="J807" s="102">
        <v>0</v>
      </c>
      <c r="K807" s="102">
        <v>0</v>
      </c>
      <c r="L807" s="29">
        <v>345.6</v>
      </c>
      <c r="M807" s="29">
        <v>314086.40000000002</v>
      </c>
      <c r="N807" s="29">
        <v>15565.1</v>
      </c>
      <c r="O807" s="29">
        <v>1293.3600000000001</v>
      </c>
      <c r="P807" s="29">
        <v>104311.61</v>
      </c>
      <c r="Q807" s="29">
        <v>71571.310000000012</v>
      </c>
      <c r="R807" s="29">
        <v>122629.58000000002</v>
      </c>
      <c r="S807" s="29">
        <v>1386.53</v>
      </c>
      <c r="T807" s="29">
        <v>53520.88</v>
      </c>
      <c r="U807" s="29">
        <v>109760.95000000001</v>
      </c>
      <c r="V807" s="29">
        <v>1828.37</v>
      </c>
      <c r="W807" s="29">
        <v>0</v>
      </c>
      <c r="X807" s="29">
        <f t="shared" si="465"/>
        <v>796299.69000000006</v>
      </c>
      <c r="Y807" s="29">
        <f t="shared" si="492"/>
        <v>0</v>
      </c>
      <c r="Z807" s="29">
        <f t="shared" si="497"/>
        <v>0</v>
      </c>
      <c r="AA807" s="29">
        <f t="shared" si="497"/>
        <v>796299.69000000006</v>
      </c>
      <c r="AB807" s="29">
        <f t="shared" si="497"/>
        <v>0</v>
      </c>
      <c r="AC807" s="31">
        <f t="shared" si="466"/>
        <v>0</v>
      </c>
      <c r="AD807" s="31">
        <f t="shared" si="467"/>
        <v>0</v>
      </c>
      <c r="AE807" s="31">
        <f t="shared" si="468"/>
        <v>0</v>
      </c>
      <c r="AF807" s="31">
        <f t="shared" si="469"/>
        <v>0</v>
      </c>
      <c r="AG807" s="31">
        <f t="shared" si="470"/>
        <v>0</v>
      </c>
      <c r="AH807" s="31">
        <f t="shared" si="471"/>
        <v>0</v>
      </c>
      <c r="AI807" s="31">
        <f t="shared" si="472"/>
        <v>0</v>
      </c>
      <c r="AJ807" s="31">
        <f t="shared" si="473"/>
        <v>0</v>
      </c>
      <c r="AK807" s="31">
        <f t="shared" si="474"/>
        <v>0</v>
      </c>
      <c r="AL807" s="31">
        <f t="shared" si="475"/>
        <v>0</v>
      </c>
      <c r="AM807" s="31">
        <f t="shared" si="476"/>
        <v>0</v>
      </c>
      <c r="AN807" s="31">
        <f t="shared" si="477"/>
        <v>0</v>
      </c>
      <c r="AO807" s="31">
        <f t="shared" si="478"/>
        <v>0</v>
      </c>
      <c r="AP807" s="29">
        <f t="shared" si="496"/>
        <v>0</v>
      </c>
      <c r="AQ807" s="29">
        <f t="shared" si="496"/>
        <v>0</v>
      </c>
      <c r="AR807" s="29">
        <f t="shared" si="496"/>
        <v>0</v>
      </c>
      <c r="AS807" s="29">
        <f t="shared" si="493"/>
        <v>0</v>
      </c>
      <c r="AT807" s="31">
        <f t="shared" si="479"/>
        <v>0</v>
      </c>
      <c r="AU807" s="31">
        <f t="shared" si="480"/>
        <v>0</v>
      </c>
      <c r="AV807" s="31">
        <f t="shared" si="481"/>
        <v>0</v>
      </c>
      <c r="AW807" s="31">
        <f t="shared" si="482"/>
        <v>0</v>
      </c>
      <c r="AX807" s="31">
        <f t="shared" si="483"/>
        <v>0</v>
      </c>
      <c r="AY807" s="31">
        <f t="shared" si="484"/>
        <v>0</v>
      </c>
      <c r="AZ807" s="31">
        <f t="shared" si="485"/>
        <v>0</v>
      </c>
      <c r="BA807" s="31">
        <f t="shared" si="486"/>
        <v>0</v>
      </c>
      <c r="BB807" s="31">
        <f t="shared" si="487"/>
        <v>0</v>
      </c>
      <c r="BC807" s="31">
        <f t="shared" si="488"/>
        <v>0</v>
      </c>
      <c r="BD807" s="31">
        <f t="shared" si="489"/>
        <v>0</v>
      </c>
      <c r="BE807" s="31">
        <f t="shared" si="490"/>
        <v>0</v>
      </c>
      <c r="BF807" s="31">
        <f t="shared" si="491"/>
        <v>0</v>
      </c>
      <c r="BG807" s="29">
        <f t="shared" si="495"/>
        <v>0</v>
      </c>
      <c r="BH807" s="29">
        <f t="shared" si="495"/>
        <v>0</v>
      </c>
      <c r="BI807" s="29">
        <f t="shared" si="495"/>
        <v>0</v>
      </c>
      <c r="BJ807" s="29">
        <f t="shared" si="495"/>
        <v>0</v>
      </c>
    </row>
    <row r="808" spans="1:62">
      <c r="A808" s="25" t="s">
        <v>135</v>
      </c>
      <c r="B808" s="25" t="s">
        <v>95</v>
      </c>
      <c r="C808" s="25" t="s">
        <v>102</v>
      </c>
      <c r="D808" s="25" t="s">
        <v>170</v>
      </c>
      <c r="E808" s="25" t="s">
        <v>47</v>
      </c>
      <c r="F808" s="25" t="s">
        <v>43</v>
      </c>
      <c r="G808" s="25" t="s">
        <v>62</v>
      </c>
      <c r="H808" s="25" t="s">
        <v>62</v>
      </c>
      <c r="I808" s="25" t="s">
        <v>289</v>
      </c>
      <c r="J808" s="102">
        <v>0</v>
      </c>
      <c r="K808" s="102">
        <v>1</v>
      </c>
      <c r="L808" s="29">
        <v>101775.06</v>
      </c>
      <c r="M808" s="29">
        <v>40947.409999999996</v>
      </c>
      <c r="N808" s="29">
        <v>3245.22</v>
      </c>
      <c r="O808" s="29"/>
      <c r="P808" s="29">
        <v>353.87</v>
      </c>
      <c r="Q808" s="29">
        <v>34922.43</v>
      </c>
      <c r="R808" s="29">
        <v>14461.92</v>
      </c>
      <c r="S808" s="29">
        <v>652.49</v>
      </c>
      <c r="T808" s="29">
        <v>6488.98</v>
      </c>
      <c r="U808" s="29">
        <v>160150.96000000002</v>
      </c>
      <c r="V808" s="29">
        <v>1219.3100000000002</v>
      </c>
      <c r="W808" s="29">
        <v>1887.65</v>
      </c>
      <c r="X808" s="29">
        <f t="shared" si="465"/>
        <v>366105.30000000005</v>
      </c>
      <c r="Y808" s="29">
        <f t="shared" si="492"/>
        <v>0</v>
      </c>
      <c r="Z808" s="29">
        <f t="shared" si="497"/>
        <v>0</v>
      </c>
      <c r="AA808" s="29">
        <f t="shared" si="497"/>
        <v>366105.30000000005</v>
      </c>
      <c r="AB808" s="29">
        <f t="shared" si="497"/>
        <v>0</v>
      </c>
      <c r="AC808" s="31">
        <f t="shared" si="466"/>
        <v>0</v>
      </c>
      <c r="AD808" s="31">
        <f t="shared" si="467"/>
        <v>0</v>
      </c>
      <c r="AE808" s="31">
        <f t="shared" si="468"/>
        <v>0</v>
      </c>
      <c r="AF808" s="31">
        <f t="shared" si="469"/>
        <v>0</v>
      </c>
      <c r="AG808" s="31">
        <f t="shared" si="470"/>
        <v>0</v>
      </c>
      <c r="AH808" s="31">
        <f t="shared" si="471"/>
        <v>0</v>
      </c>
      <c r="AI808" s="31">
        <f t="shared" si="472"/>
        <v>0</v>
      </c>
      <c r="AJ808" s="31">
        <f t="shared" si="473"/>
        <v>0</v>
      </c>
      <c r="AK808" s="31">
        <f t="shared" si="474"/>
        <v>0</v>
      </c>
      <c r="AL808" s="31">
        <f t="shared" si="475"/>
        <v>0</v>
      </c>
      <c r="AM808" s="31">
        <f t="shared" si="476"/>
        <v>0</v>
      </c>
      <c r="AN808" s="31">
        <f t="shared" si="477"/>
        <v>0</v>
      </c>
      <c r="AO808" s="31">
        <f t="shared" si="478"/>
        <v>0</v>
      </c>
      <c r="AP808" s="29">
        <f t="shared" si="496"/>
        <v>0</v>
      </c>
      <c r="AQ808" s="29">
        <f t="shared" si="496"/>
        <v>0</v>
      </c>
      <c r="AR808" s="29">
        <f t="shared" si="496"/>
        <v>0</v>
      </c>
      <c r="AS808" s="29">
        <f t="shared" si="493"/>
        <v>0</v>
      </c>
      <c r="AT808" s="31">
        <f t="shared" si="479"/>
        <v>101775.06</v>
      </c>
      <c r="AU808" s="31">
        <f t="shared" si="480"/>
        <v>40947.409999999996</v>
      </c>
      <c r="AV808" s="31">
        <f t="shared" si="481"/>
        <v>3245.22</v>
      </c>
      <c r="AW808" s="31">
        <f t="shared" si="482"/>
        <v>0</v>
      </c>
      <c r="AX808" s="31">
        <f t="shared" si="483"/>
        <v>353.87</v>
      </c>
      <c r="AY808" s="31">
        <f t="shared" si="484"/>
        <v>34922.43</v>
      </c>
      <c r="AZ808" s="31">
        <f t="shared" si="485"/>
        <v>14461.92</v>
      </c>
      <c r="BA808" s="31">
        <f t="shared" si="486"/>
        <v>652.49</v>
      </c>
      <c r="BB808" s="31">
        <f t="shared" si="487"/>
        <v>6488.98</v>
      </c>
      <c r="BC808" s="31">
        <f t="shared" si="488"/>
        <v>160150.96000000002</v>
      </c>
      <c r="BD808" s="31">
        <f t="shared" si="489"/>
        <v>1219.3100000000002</v>
      </c>
      <c r="BE808" s="31">
        <f t="shared" si="490"/>
        <v>1887.65</v>
      </c>
      <c r="BF808" s="31">
        <f t="shared" si="491"/>
        <v>366105.30000000005</v>
      </c>
      <c r="BG808" s="29">
        <f t="shared" ref="BG808:BJ827" si="498">SUMIF($I808,BG$5,$BF808)</f>
        <v>0</v>
      </c>
      <c r="BH808" s="29">
        <f t="shared" si="498"/>
        <v>0</v>
      </c>
      <c r="BI808" s="29">
        <f t="shared" si="498"/>
        <v>366105.30000000005</v>
      </c>
      <c r="BJ808" s="29">
        <f t="shared" si="498"/>
        <v>0</v>
      </c>
    </row>
    <row r="809" spans="1:62">
      <c r="A809" s="25" t="s">
        <v>135</v>
      </c>
      <c r="B809" s="25" t="s">
        <v>95</v>
      </c>
      <c r="C809" s="25" t="s">
        <v>102</v>
      </c>
      <c r="D809" s="25" t="s">
        <v>171</v>
      </c>
      <c r="E809" s="25" t="s">
        <v>42</v>
      </c>
      <c r="F809" s="25" t="s">
        <v>49</v>
      </c>
      <c r="G809" s="25" t="s">
        <v>61</v>
      </c>
      <c r="H809" s="25" t="s">
        <v>61</v>
      </c>
      <c r="I809" s="25" t="s">
        <v>289</v>
      </c>
      <c r="J809" s="102">
        <v>0</v>
      </c>
      <c r="K809" s="102">
        <v>0</v>
      </c>
      <c r="L809" s="29">
        <v>8510.7100000000009</v>
      </c>
      <c r="M809" s="29">
        <v>13992.02</v>
      </c>
      <c r="N809" s="29">
        <v>6516.9900000000007</v>
      </c>
      <c r="O809" s="29">
        <v>4519.74</v>
      </c>
      <c r="P809" s="29">
        <v>5552.3700000000008</v>
      </c>
      <c r="Q809" s="29">
        <v>5349.25</v>
      </c>
      <c r="R809" s="29">
        <v>3830.8599999999997</v>
      </c>
      <c r="S809" s="29">
        <v>5898.29</v>
      </c>
      <c r="T809" s="29">
        <v>9038.06</v>
      </c>
      <c r="U809" s="29">
        <v>4934.3200000000006</v>
      </c>
      <c r="V809" s="29">
        <v>9063.239999999998</v>
      </c>
      <c r="W809" s="29">
        <v>12515.4</v>
      </c>
      <c r="X809" s="29">
        <f t="shared" si="465"/>
        <v>89721.25</v>
      </c>
      <c r="Y809" s="29">
        <f t="shared" si="492"/>
        <v>0</v>
      </c>
      <c r="Z809" s="29">
        <f t="shared" si="497"/>
        <v>0</v>
      </c>
      <c r="AA809" s="29">
        <f t="shared" si="497"/>
        <v>89721.25</v>
      </c>
      <c r="AB809" s="29">
        <f t="shared" si="497"/>
        <v>0</v>
      </c>
      <c r="AC809" s="31">
        <f t="shared" si="466"/>
        <v>0</v>
      </c>
      <c r="AD809" s="31">
        <f t="shared" si="467"/>
        <v>0</v>
      </c>
      <c r="AE809" s="31">
        <f t="shared" si="468"/>
        <v>0</v>
      </c>
      <c r="AF809" s="31">
        <f t="shared" si="469"/>
        <v>0</v>
      </c>
      <c r="AG809" s="31">
        <f t="shared" si="470"/>
        <v>0</v>
      </c>
      <c r="AH809" s="31">
        <f t="shared" si="471"/>
        <v>0</v>
      </c>
      <c r="AI809" s="31">
        <f t="shared" si="472"/>
        <v>0</v>
      </c>
      <c r="AJ809" s="31">
        <f t="shared" si="473"/>
        <v>0</v>
      </c>
      <c r="AK809" s="31">
        <f t="shared" si="474"/>
        <v>0</v>
      </c>
      <c r="AL809" s="31">
        <f t="shared" si="475"/>
        <v>0</v>
      </c>
      <c r="AM809" s="31">
        <f t="shared" si="476"/>
        <v>0</v>
      </c>
      <c r="AN809" s="31">
        <f t="shared" si="477"/>
        <v>0</v>
      </c>
      <c r="AO809" s="31">
        <f t="shared" si="478"/>
        <v>0</v>
      </c>
      <c r="AP809" s="29">
        <f t="shared" ref="AP809:AR828" si="499">SUMIF($I809,AP$5,$AO809)</f>
        <v>0</v>
      </c>
      <c r="AQ809" s="29">
        <f t="shared" si="499"/>
        <v>0</v>
      </c>
      <c r="AR809" s="29">
        <f t="shared" si="499"/>
        <v>0</v>
      </c>
      <c r="AS809" s="29">
        <f t="shared" si="493"/>
        <v>0</v>
      </c>
      <c r="AT809" s="31">
        <f t="shared" si="479"/>
        <v>0</v>
      </c>
      <c r="AU809" s="31">
        <f t="shared" si="480"/>
        <v>0</v>
      </c>
      <c r="AV809" s="31">
        <f t="shared" si="481"/>
        <v>0</v>
      </c>
      <c r="AW809" s="31">
        <f t="shared" si="482"/>
        <v>0</v>
      </c>
      <c r="AX809" s="31">
        <f t="shared" si="483"/>
        <v>0</v>
      </c>
      <c r="AY809" s="31">
        <f t="shared" si="484"/>
        <v>0</v>
      </c>
      <c r="AZ809" s="31">
        <f t="shared" si="485"/>
        <v>0</v>
      </c>
      <c r="BA809" s="31">
        <f t="shared" si="486"/>
        <v>0</v>
      </c>
      <c r="BB809" s="31">
        <f t="shared" si="487"/>
        <v>0</v>
      </c>
      <c r="BC809" s="31">
        <f t="shared" si="488"/>
        <v>0</v>
      </c>
      <c r="BD809" s="31">
        <f t="shared" si="489"/>
        <v>0</v>
      </c>
      <c r="BE809" s="31">
        <f t="shared" si="490"/>
        <v>0</v>
      </c>
      <c r="BF809" s="31">
        <f t="shared" si="491"/>
        <v>0</v>
      </c>
      <c r="BG809" s="29">
        <f t="shared" si="498"/>
        <v>0</v>
      </c>
      <c r="BH809" s="29">
        <f t="shared" si="498"/>
        <v>0</v>
      </c>
      <c r="BI809" s="29">
        <f t="shared" si="498"/>
        <v>0</v>
      </c>
      <c r="BJ809" s="29">
        <f t="shared" si="498"/>
        <v>0</v>
      </c>
    </row>
    <row r="810" spans="1:62">
      <c r="A810" s="25" t="s">
        <v>135</v>
      </c>
      <c r="B810" s="25" t="s">
        <v>95</v>
      </c>
      <c r="C810" s="25" t="s">
        <v>102</v>
      </c>
      <c r="D810" s="25" t="s">
        <v>171</v>
      </c>
      <c r="E810" s="25" t="s">
        <v>42</v>
      </c>
      <c r="F810" s="25" t="s">
        <v>43</v>
      </c>
      <c r="G810" s="25" t="s">
        <v>61</v>
      </c>
      <c r="H810" s="25" t="s">
        <v>61</v>
      </c>
      <c r="I810" s="25" t="s">
        <v>289</v>
      </c>
      <c r="J810" s="102">
        <v>1</v>
      </c>
      <c r="K810" s="102">
        <v>0</v>
      </c>
      <c r="L810" s="29">
        <v>6259.3599999999988</v>
      </c>
      <c r="M810" s="29">
        <v>11954.429999999998</v>
      </c>
      <c r="N810" s="29">
        <v>14613.25</v>
      </c>
      <c r="O810" s="29">
        <v>2812.8799999999997</v>
      </c>
      <c r="P810" s="29">
        <v>4345.72</v>
      </c>
      <c r="Q810" s="29">
        <v>2704.9900000000002</v>
      </c>
      <c r="R810" s="29">
        <v>2871.6800000000048</v>
      </c>
      <c r="S810" s="29">
        <v>5129.9399999999996</v>
      </c>
      <c r="T810" s="29">
        <v>7973.24</v>
      </c>
      <c r="U810" s="29">
        <v>8128.79</v>
      </c>
      <c r="V810" s="29">
        <v>7808.61</v>
      </c>
      <c r="W810" s="29">
        <v>8718.8499999999985</v>
      </c>
      <c r="X810" s="29">
        <f t="shared" si="465"/>
        <v>83321.739999999991</v>
      </c>
      <c r="Y810" s="29">
        <f t="shared" si="492"/>
        <v>0</v>
      </c>
      <c r="Z810" s="29">
        <f t="shared" si="497"/>
        <v>0</v>
      </c>
      <c r="AA810" s="29">
        <f t="shared" si="497"/>
        <v>83321.739999999991</v>
      </c>
      <c r="AB810" s="29">
        <f t="shared" si="497"/>
        <v>0</v>
      </c>
      <c r="AC810" s="31">
        <f t="shared" si="466"/>
        <v>6259.3599999999988</v>
      </c>
      <c r="AD810" s="31">
        <f t="shared" si="467"/>
        <v>11954.429999999998</v>
      </c>
      <c r="AE810" s="31">
        <f t="shared" si="468"/>
        <v>14613.25</v>
      </c>
      <c r="AF810" s="31">
        <f t="shared" si="469"/>
        <v>2812.8799999999997</v>
      </c>
      <c r="AG810" s="31">
        <f t="shared" si="470"/>
        <v>4345.72</v>
      </c>
      <c r="AH810" s="31">
        <f t="shared" si="471"/>
        <v>2704.9900000000002</v>
      </c>
      <c r="AI810" s="31">
        <f t="shared" si="472"/>
        <v>2871.6800000000048</v>
      </c>
      <c r="AJ810" s="31">
        <f t="shared" si="473"/>
        <v>5129.9399999999996</v>
      </c>
      <c r="AK810" s="31">
        <f t="shared" si="474"/>
        <v>7973.24</v>
      </c>
      <c r="AL810" s="31">
        <f t="shared" si="475"/>
        <v>8128.79</v>
      </c>
      <c r="AM810" s="31">
        <f t="shared" si="476"/>
        <v>7808.61</v>
      </c>
      <c r="AN810" s="31">
        <f t="shared" si="477"/>
        <v>8718.8499999999985</v>
      </c>
      <c r="AO810" s="31">
        <f t="shared" si="478"/>
        <v>83321.739999999991</v>
      </c>
      <c r="AP810" s="29">
        <f t="shared" si="499"/>
        <v>0</v>
      </c>
      <c r="AQ810" s="29">
        <f t="shared" si="499"/>
        <v>0</v>
      </c>
      <c r="AR810" s="29">
        <f t="shared" si="499"/>
        <v>83321.739999999991</v>
      </c>
      <c r="AS810" s="29">
        <f t="shared" si="493"/>
        <v>0</v>
      </c>
      <c r="AT810" s="31">
        <f t="shared" si="479"/>
        <v>0</v>
      </c>
      <c r="AU810" s="31">
        <f t="shared" si="480"/>
        <v>0</v>
      </c>
      <c r="AV810" s="31">
        <f t="shared" si="481"/>
        <v>0</v>
      </c>
      <c r="AW810" s="31">
        <f t="shared" si="482"/>
        <v>0</v>
      </c>
      <c r="AX810" s="31">
        <f t="shared" si="483"/>
        <v>0</v>
      </c>
      <c r="AY810" s="31">
        <f t="shared" si="484"/>
        <v>0</v>
      </c>
      <c r="AZ810" s="31">
        <f t="shared" si="485"/>
        <v>0</v>
      </c>
      <c r="BA810" s="31">
        <f t="shared" si="486"/>
        <v>0</v>
      </c>
      <c r="BB810" s="31">
        <f t="shared" si="487"/>
        <v>0</v>
      </c>
      <c r="BC810" s="31">
        <f t="shared" si="488"/>
        <v>0</v>
      </c>
      <c r="BD810" s="31">
        <f t="shared" si="489"/>
        <v>0</v>
      </c>
      <c r="BE810" s="31">
        <f t="shared" si="490"/>
        <v>0</v>
      </c>
      <c r="BF810" s="31">
        <f t="shared" si="491"/>
        <v>0</v>
      </c>
      <c r="BG810" s="29">
        <f t="shared" si="498"/>
        <v>0</v>
      </c>
      <c r="BH810" s="29">
        <f t="shared" si="498"/>
        <v>0</v>
      </c>
      <c r="BI810" s="29">
        <f t="shared" si="498"/>
        <v>0</v>
      </c>
      <c r="BJ810" s="29">
        <f t="shared" si="498"/>
        <v>0</v>
      </c>
    </row>
    <row r="811" spans="1:62">
      <c r="A811" s="25" t="s">
        <v>135</v>
      </c>
      <c r="B811" s="25" t="s">
        <v>95</v>
      </c>
      <c r="C811" s="25" t="s">
        <v>102</v>
      </c>
      <c r="D811" s="25" t="s">
        <v>172</v>
      </c>
      <c r="E811" s="25" t="s">
        <v>44</v>
      </c>
      <c r="F811" s="25" t="s">
        <v>45</v>
      </c>
      <c r="G811" s="25" t="s">
        <v>300</v>
      </c>
      <c r="H811" s="25" t="s">
        <v>54</v>
      </c>
      <c r="I811" s="25" t="s">
        <v>289</v>
      </c>
      <c r="J811" s="102">
        <v>0.47784834680000005</v>
      </c>
      <c r="K811" s="102">
        <v>0.15089759249999998</v>
      </c>
      <c r="L811" s="29">
        <v>11517.89</v>
      </c>
      <c r="M811" s="29">
        <v>62.459999999999994</v>
      </c>
      <c r="N811" s="29">
        <v>62.459999999999994</v>
      </c>
      <c r="O811" s="29"/>
      <c r="P811" s="29"/>
      <c r="Q811" s="29"/>
      <c r="R811" s="29">
        <v>85305.77</v>
      </c>
      <c r="S811" s="29">
        <v>399.37</v>
      </c>
      <c r="T811" s="29">
        <v>42.61</v>
      </c>
      <c r="U811" s="29">
        <v>-71948.740000000005</v>
      </c>
      <c r="V811" s="29">
        <v>16448.650000000001</v>
      </c>
      <c r="W811" s="29">
        <v>186061.2</v>
      </c>
      <c r="X811" s="29">
        <f t="shared" si="465"/>
        <v>227951.67</v>
      </c>
      <c r="Y811" s="29">
        <f t="shared" si="492"/>
        <v>0</v>
      </c>
      <c r="Z811" s="29">
        <f t="shared" si="497"/>
        <v>0</v>
      </c>
      <c r="AA811" s="29">
        <f t="shared" si="497"/>
        <v>227951.67</v>
      </c>
      <c r="AB811" s="29">
        <f t="shared" si="497"/>
        <v>0</v>
      </c>
      <c r="AC811" s="31">
        <f t="shared" si="466"/>
        <v>5503.8046951242522</v>
      </c>
      <c r="AD811" s="31">
        <f t="shared" si="467"/>
        <v>29.846407741128001</v>
      </c>
      <c r="AE811" s="31">
        <f t="shared" si="468"/>
        <v>29.846407741128001</v>
      </c>
      <c r="AF811" s="31">
        <f t="shared" si="469"/>
        <v>0</v>
      </c>
      <c r="AG811" s="31">
        <f t="shared" si="470"/>
        <v>0</v>
      </c>
      <c r="AH811" s="31">
        <f t="shared" si="471"/>
        <v>0</v>
      </c>
      <c r="AI811" s="31">
        <f t="shared" si="472"/>
        <v>40763.221167001044</v>
      </c>
      <c r="AJ811" s="31">
        <f t="shared" si="473"/>
        <v>190.83829426151601</v>
      </c>
      <c r="AK811" s="31">
        <f t="shared" si="474"/>
        <v>20.361118057148001</v>
      </c>
      <c r="AL811" s="31">
        <f t="shared" si="475"/>
        <v>-34380.586463343039</v>
      </c>
      <c r="AM811" s="31">
        <f t="shared" si="476"/>
        <v>7859.9602095918217</v>
      </c>
      <c r="AN811" s="31">
        <f t="shared" si="477"/>
        <v>88909.036823624177</v>
      </c>
      <c r="AO811" s="31">
        <f t="shared" si="478"/>
        <v>108926.32865979918</v>
      </c>
      <c r="AP811" s="29">
        <f t="shared" si="499"/>
        <v>0</v>
      </c>
      <c r="AQ811" s="29">
        <f t="shared" si="499"/>
        <v>0</v>
      </c>
      <c r="AR811" s="29">
        <f t="shared" si="499"/>
        <v>108926.32865979918</v>
      </c>
      <c r="AS811" s="29">
        <f t="shared" si="493"/>
        <v>0</v>
      </c>
      <c r="AT811" s="31">
        <f t="shared" si="479"/>
        <v>1738.0218716798247</v>
      </c>
      <c r="AU811" s="31">
        <f t="shared" si="480"/>
        <v>9.4250636275499975</v>
      </c>
      <c r="AV811" s="31">
        <f t="shared" si="481"/>
        <v>9.4250636275499975</v>
      </c>
      <c r="AW811" s="31">
        <f t="shared" si="482"/>
        <v>0</v>
      </c>
      <c r="AX811" s="31">
        <f t="shared" si="483"/>
        <v>0</v>
      </c>
      <c r="AY811" s="31">
        <f t="shared" si="484"/>
        <v>0</v>
      </c>
      <c r="AZ811" s="31">
        <f t="shared" si="485"/>
        <v>12872.435319358725</v>
      </c>
      <c r="BA811" s="31">
        <f t="shared" si="486"/>
        <v>60.263971516724993</v>
      </c>
      <c r="BB811" s="31">
        <f t="shared" si="487"/>
        <v>6.4297464164249991</v>
      </c>
      <c r="BC811" s="31">
        <f t="shared" si="488"/>
        <v>-10856.89164940845</v>
      </c>
      <c r="BD811" s="31">
        <f t="shared" si="489"/>
        <v>2482.0616848751251</v>
      </c>
      <c r="BE811" s="31">
        <f t="shared" si="490"/>
        <v>28076.187137661</v>
      </c>
      <c r="BF811" s="31">
        <f t="shared" si="491"/>
        <v>34397.358209354476</v>
      </c>
      <c r="BG811" s="29">
        <f t="shared" si="498"/>
        <v>0</v>
      </c>
      <c r="BH811" s="29">
        <f t="shared" si="498"/>
        <v>0</v>
      </c>
      <c r="BI811" s="29">
        <f t="shared" si="498"/>
        <v>34397.358209354476</v>
      </c>
      <c r="BJ811" s="29">
        <f t="shared" si="498"/>
        <v>0</v>
      </c>
    </row>
    <row r="812" spans="1:62">
      <c r="A812" s="25" t="s">
        <v>135</v>
      </c>
      <c r="B812" s="25" t="s">
        <v>95</v>
      </c>
      <c r="C812" s="25" t="s">
        <v>102</v>
      </c>
      <c r="D812" s="25" t="s">
        <v>172</v>
      </c>
      <c r="E812" s="25" t="s">
        <v>44</v>
      </c>
      <c r="F812" s="25" t="s">
        <v>45</v>
      </c>
      <c r="G812" s="25" t="s">
        <v>90</v>
      </c>
      <c r="H812" s="25" t="s">
        <v>54</v>
      </c>
      <c r="I812" s="25" t="s">
        <v>289</v>
      </c>
      <c r="J812" s="102">
        <v>0.47784834680000005</v>
      </c>
      <c r="K812" s="102">
        <v>0.15089759249999998</v>
      </c>
      <c r="L812" s="29">
        <v>11863.45</v>
      </c>
      <c r="M812" s="29">
        <v>43046.27</v>
      </c>
      <c r="N812" s="29">
        <v>230206.53</v>
      </c>
      <c r="O812" s="29">
        <v>8617.08</v>
      </c>
      <c r="P812" s="29">
        <v>12750.849999999999</v>
      </c>
      <c r="Q812" s="29">
        <v>2553.9199999999996</v>
      </c>
      <c r="R812" s="29">
        <v>151733.23000000001</v>
      </c>
      <c r="S812" s="29">
        <v>4867.53</v>
      </c>
      <c r="T812" s="29">
        <v>43203.94</v>
      </c>
      <c r="U812" s="29">
        <v>-66188.080000000016</v>
      </c>
      <c r="V812" s="29">
        <v>76376.36</v>
      </c>
      <c r="W812" s="29">
        <v>201.75</v>
      </c>
      <c r="X812" s="29">
        <f t="shared" si="465"/>
        <v>519232.82999999996</v>
      </c>
      <c r="Y812" s="29">
        <f t="shared" si="492"/>
        <v>0</v>
      </c>
      <c r="Z812" s="29">
        <f t="shared" si="497"/>
        <v>0</v>
      </c>
      <c r="AA812" s="29">
        <f t="shared" si="497"/>
        <v>519232.82999999996</v>
      </c>
      <c r="AB812" s="29">
        <f t="shared" si="497"/>
        <v>0</v>
      </c>
      <c r="AC812" s="31">
        <f t="shared" si="466"/>
        <v>5668.9299698444611</v>
      </c>
      <c r="AD812" s="31">
        <f t="shared" si="467"/>
        <v>20569.588955406438</v>
      </c>
      <c r="AE812" s="31">
        <f t="shared" si="468"/>
        <v>110003.80978306461</v>
      </c>
      <c r="AF812" s="31">
        <f t="shared" si="469"/>
        <v>4117.6574322433444</v>
      </c>
      <c r="AG812" s="31">
        <f t="shared" si="470"/>
        <v>6092.9725927947802</v>
      </c>
      <c r="AH812" s="31">
        <f t="shared" si="471"/>
        <v>1220.386449859456</v>
      </c>
      <c r="AI812" s="31">
        <f t="shared" si="472"/>
        <v>72505.473110124178</v>
      </c>
      <c r="AJ812" s="31">
        <f t="shared" si="473"/>
        <v>2325.941163499404</v>
      </c>
      <c r="AK812" s="31">
        <f t="shared" si="474"/>
        <v>20644.931304246395</v>
      </c>
      <c r="AL812" s="31">
        <f t="shared" si="475"/>
        <v>-31627.864605866154</v>
      </c>
      <c r="AM812" s="31">
        <f t="shared" si="476"/>
        <v>36496.31736060165</v>
      </c>
      <c r="AN812" s="31">
        <f t="shared" si="477"/>
        <v>96.405903966900013</v>
      </c>
      <c r="AO812" s="31">
        <f t="shared" si="478"/>
        <v>248114.54941978544</v>
      </c>
      <c r="AP812" s="29">
        <f t="shared" si="499"/>
        <v>0</v>
      </c>
      <c r="AQ812" s="29">
        <f t="shared" si="499"/>
        <v>0</v>
      </c>
      <c r="AR812" s="29">
        <f t="shared" si="499"/>
        <v>248114.54941978544</v>
      </c>
      <c r="AS812" s="29">
        <f t="shared" si="493"/>
        <v>0</v>
      </c>
      <c r="AT812" s="31">
        <f t="shared" si="479"/>
        <v>1790.1660437441249</v>
      </c>
      <c r="AU812" s="31">
        <f t="shared" si="480"/>
        <v>6495.5785091049738</v>
      </c>
      <c r="AV812" s="31">
        <f t="shared" si="481"/>
        <v>34737.611154779021</v>
      </c>
      <c r="AW812" s="31">
        <f t="shared" si="482"/>
        <v>1300.2966263798999</v>
      </c>
      <c r="AX812" s="31">
        <f t="shared" si="483"/>
        <v>1924.0725673286245</v>
      </c>
      <c r="AY812" s="31">
        <f t="shared" si="484"/>
        <v>385.38037943759991</v>
      </c>
      <c r="AZ812" s="31">
        <f t="shared" si="485"/>
        <v>22896.179109248773</v>
      </c>
      <c r="BA812" s="31">
        <f t="shared" si="486"/>
        <v>734.49855842152488</v>
      </c>
      <c r="BB812" s="31">
        <f t="shared" si="487"/>
        <v>6519.3705325144492</v>
      </c>
      <c r="BC812" s="31">
        <f t="shared" si="488"/>
        <v>-9987.6219241974013</v>
      </c>
      <c r="BD812" s="31">
        <f t="shared" si="489"/>
        <v>11525.008847913299</v>
      </c>
      <c r="BE812" s="31">
        <f t="shared" si="490"/>
        <v>30.443589286874996</v>
      </c>
      <c r="BF812" s="31">
        <f t="shared" si="491"/>
        <v>78350.983993961781</v>
      </c>
      <c r="BG812" s="29">
        <f t="shared" si="498"/>
        <v>0</v>
      </c>
      <c r="BH812" s="29">
        <f t="shared" si="498"/>
        <v>0</v>
      </c>
      <c r="BI812" s="29">
        <f t="shared" si="498"/>
        <v>78350.983993961781</v>
      </c>
      <c r="BJ812" s="29">
        <f t="shared" si="498"/>
        <v>0</v>
      </c>
    </row>
    <row r="813" spans="1:62">
      <c r="A813" s="25" t="s">
        <v>135</v>
      </c>
      <c r="B813" s="25" t="s">
        <v>95</v>
      </c>
      <c r="C813" s="25" t="s">
        <v>102</v>
      </c>
      <c r="D813" s="25" t="s">
        <v>172</v>
      </c>
      <c r="E813" s="25" t="s">
        <v>44</v>
      </c>
      <c r="F813" s="25" t="s">
        <v>45</v>
      </c>
      <c r="G813" s="25" t="s">
        <v>349</v>
      </c>
      <c r="H813" s="25" t="s">
        <v>60</v>
      </c>
      <c r="I813" s="25" t="s">
        <v>289</v>
      </c>
      <c r="J813" s="102">
        <v>0.47784834680000005</v>
      </c>
      <c r="K813" s="102">
        <v>0.15089759249999998</v>
      </c>
      <c r="L813" s="29"/>
      <c r="M813" s="29"/>
      <c r="N813" s="29">
        <v>77620.08</v>
      </c>
      <c r="O813" s="29">
        <v>890.1</v>
      </c>
      <c r="P813" s="29">
        <v>251.07</v>
      </c>
      <c r="Q813" s="29"/>
      <c r="R813" s="29">
        <v>194588.03999999998</v>
      </c>
      <c r="S813" s="29">
        <v>909.31</v>
      </c>
      <c r="T813" s="29">
        <v>97.04</v>
      </c>
      <c r="U813" s="29">
        <v>-163815.87</v>
      </c>
      <c r="V813" s="29">
        <v>37450.92</v>
      </c>
      <c r="W813" s="29"/>
      <c r="X813" s="29">
        <f t="shared" si="465"/>
        <v>147990.68999999994</v>
      </c>
      <c r="Y813" s="29">
        <f t="shared" si="492"/>
        <v>0</v>
      </c>
      <c r="Z813" s="29">
        <f t="shared" si="497"/>
        <v>0</v>
      </c>
      <c r="AA813" s="29">
        <f t="shared" si="497"/>
        <v>147990.68999999994</v>
      </c>
      <c r="AB813" s="29">
        <f t="shared" si="497"/>
        <v>0</v>
      </c>
      <c r="AC813" s="31">
        <f t="shared" si="466"/>
        <v>0</v>
      </c>
      <c r="AD813" s="31">
        <f t="shared" si="467"/>
        <v>0</v>
      </c>
      <c r="AE813" s="31">
        <f t="shared" si="468"/>
        <v>37090.626906483747</v>
      </c>
      <c r="AF813" s="31">
        <f t="shared" si="469"/>
        <v>425.33281348668004</v>
      </c>
      <c r="AG813" s="31">
        <f t="shared" si="470"/>
        <v>119.97338443107601</v>
      </c>
      <c r="AH813" s="31">
        <f t="shared" si="471"/>
        <v>0</v>
      </c>
      <c r="AI813" s="31">
        <f t="shared" si="472"/>
        <v>92983.573221052269</v>
      </c>
      <c r="AJ813" s="31">
        <f t="shared" si="473"/>
        <v>434.51228022870799</v>
      </c>
      <c r="AK813" s="31">
        <f t="shared" si="474"/>
        <v>46.370403573472011</v>
      </c>
      <c r="AL813" s="31">
        <f t="shared" si="475"/>
        <v>-78279.142659103716</v>
      </c>
      <c r="AM813" s="31">
        <f t="shared" si="476"/>
        <v>17895.860208139056</v>
      </c>
      <c r="AN813" s="31">
        <f t="shared" si="477"/>
        <v>0</v>
      </c>
      <c r="AO813" s="31">
        <f t="shared" si="478"/>
        <v>70717.106558291314</v>
      </c>
      <c r="AP813" s="29">
        <f t="shared" si="499"/>
        <v>0</v>
      </c>
      <c r="AQ813" s="29">
        <f t="shared" si="499"/>
        <v>0</v>
      </c>
      <c r="AR813" s="29">
        <f t="shared" si="499"/>
        <v>70717.106558291314</v>
      </c>
      <c r="AS813" s="29">
        <f t="shared" si="493"/>
        <v>0</v>
      </c>
      <c r="AT813" s="31">
        <f t="shared" si="479"/>
        <v>0</v>
      </c>
      <c r="AU813" s="31">
        <f t="shared" si="480"/>
        <v>0</v>
      </c>
      <c r="AV813" s="31">
        <f t="shared" si="481"/>
        <v>11712.683201657399</v>
      </c>
      <c r="AW813" s="31">
        <f t="shared" si="482"/>
        <v>134.31394708424997</v>
      </c>
      <c r="AX813" s="31">
        <f t="shared" si="483"/>
        <v>37.885858548974994</v>
      </c>
      <c r="AY813" s="31">
        <f t="shared" si="484"/>
        <v>0</v>
      </c>
      <c r="AZ813" s="31">
        <f t="shared" si="485"/>
        <v>29362.866765293693</v>
      </c>
      <c r="BA813" s="31">
        <f t="shared" si="486"/>
        <v>137.21268983617497</v>
      </c>
      <c r="BB813" s="31">
        <f t="shared" si="487"/>
        <v>14.6431023762</v>
      </c>
      <c r="BC813" s="31">
        <f t="shared" si="488"/>
        <v>-24719.420396292971</v>
      </c>
      <c r="BD813" s="31">
        <f t="shared" si="489"/>
        <v>5651.2536649100994</v>
      </c>
      <c r="BE813" s="31">
        <f t="shared" si="490"/>
        <v>0</v>
      </c>
      <c r="BF813" s="31">
        <f t="shared" si="491"/>
        <v>22331.438833413813</v>
      </c>
      <c r="BG813" s="29">
        <f t="shared" si="498"/>
        <v>0</v>
      </c>
      <c r="BH813" s="29">
        <f t="shared" si="498"/>
        <v>0</v>
      </c>
      <c r="BI813" s="29">
        <f t="shared" si="498"/>
        <v>22331.438833413813</v>
      </c>
      <c r="BJ813" s="29">
        <f t="shared" si="498"/>
        <v>0</v>
      </c>
    </row>
    <row r="814" spans="1:62">
      <c r="A814" s="25" t="s">
        <v>135</v>
      </c>
      <c r="B814" s="25" t="s">
        <v>95</v>
      </c>
      <c r="C814" s="25" t="s">
        <v>102</v>
      </c>
      <c r="D814" s="25" t="s">
        <v>172</v>
      </c>
      <c r="E814" s="25" t="s">
        <v>44</v>
      </c>
      <c r="F814" s="25" t="s">
        <v>45</v>
      </c>
      <c r="G814" s="25" t="s">
        <v>301</v>
      </c>
      <c r="H814" s="25" t="s">
        <v>60</v>
      </c>
      <c r="I814" s="25" t="s">
        <v>289</v>
      </c>
      <c r="J814" s="102">
        <v>0.47784834680000005</v>
      </c>
      <c r="K814" s="102">
        <v>0.15089759249999998</v>
      </c>
      <c r="L814" s="29">
        <v>7295.59</v>
      </c>
      <c r="M814" s="29">
        <v>12504.33</v>
      </c>
      <c r="N814" s="29"/>
      <c r="O814" s="29"/>
      <c r="P814" s="29"/>
      <c r="Q814" s="29">
        <v>73.7</v>
      </c>
      <c r="R814" s="29"/>
      <c r="S814" s="29">
        <v>-114.68</v>
      </c>
      <c r="T814" s="29"/>
      <c r="U814" s="29">
        <v>15293.24</v>
      </c>
      <c r="V814" s="29">
        <v>1643122.78</v>
      </c>
      <c r="W814" s="29">
        <v>12818.71</v>
      </c>
      <c r="X814" s="29">
        <f t="shared" si="465"/>
        <v>1690993.67</v>
      </c>
      <c r="Y814" s="29">
        <f t="shared" si="492"/>
        <v>0</v>
      </c>
      <c r="Z814" s="29">
        <f t="shared" si="497"/>
        <v>0</v>
      </c>
      <c r="AA814" s="29">
        <f t="shared" si="497"/>
        <v>1690993.67</v>
      </c>
      <c r="AB814" s="29">
        <f t="shared" si="497"/>
        <v>0</v>
      </c>
      <c r="AC814" s="31">
        <f t="shared" si="466"/>
        <v>3486.1856204306123</v>
      </c>
      <c r="AD814" s="31">
        <f t="shared" si="467"/>
        <v>5975.1734183416447</v>
      </c>
      <c r="AE814" s="31">
        <f t="shared" si="468"/>
        <v>0</v>
      </c>
      <c r="AF814" s="31">
        <f t="shared" si="469"/>
        <v>0</v>
      </c>
      <c r="AG814" s="31">
        <f t="shared" si="470"/>
        <v>0</v>
      </c>
      <c r="AH814" s="31">
        <f t="shared" si="471"/>
        <v>35.217423159160006</v>
      </c>
      <c r="AI814" s="31">
        <f t="shared" si="472"/>
        <v>0</v>
      </c>
      <c r="AJ814" s="31">
        <f t="shared" si="473"/>
        <v>-54.799648411024009</v>
      </c>
      <c r="AK814" s="31">
        <f t="shared" si="474"/>
        <v>0</v>
      </c>
      <c r="AL814" s="31">
        <f t="shared" si="475"/>
        <v>7307.8494512156321</v>
      </c>
      <c r="AM814" s="31">
        <f t="shared" si="476"/>
        <v>785163.50401242019</v>
      </c>
      <c r="AN814" s="31">
        <f t="shared" si="477"/>
        <v>6125.3993816086286</v>
      </c>
      <c r="AO814" s="31">
        <f t="shared" si="478"/>
        <v>808038.52965876483</v>
      </c>
      <c r="AP814" s="29">
        <f t="shared" si="499"/>
        <v>0</v>
      </c>
      <c r="AQ814" s="29">
        <f t="shared" si="499"/>
        <v>0</v>
      </c>
      <c r="AR814" s="29">
        <f t="shared" si="499"/>
        <v>808038.52965876483</v>
      </c>
      <c r="AS814" s="29">
        <f t="shared" si="493"/>
        <v>0</v>
      </c>
      <c r="AT814" s="31">
        <f t="shared" si="479"/>
        <v>1100.886966867075</v>
      </c>
      <c r="AU814" s="31">
        <f t="shared" si="480"/>
        <v>1886.8732928255247</v>
      </c>
      <c r="AV814" s="31">
        <f t="shared" si="481"/>
        <v>0</v>
      </c>
      <c r="AW814" s="31">
        <f t="shared" si="482"/>
        <v>0</v>
      </c>
      <c r="AX814" s="31">
        <f t="shared" si="483"/>
        <v>0</v>
      </c>
      <c r="AY814" s="31">
        <f t="shared" si="484"/>
        <v>11.121152567249998</v>
      </c>
      <c r="AZ814" s="31">
        <f t="shared" si="485"/>
        <v>0</v>
      </c>
      <c r="BA814" s="31">
        <f t="shared" si="486"/>
        <v>-17.304935907899999</v>
      </c>
      <c r="BB814" s="31">
        <f t="shared" si="487"/>
        <v>0</v>
      </c>
      <c r="BC814" s="31">
        <f t="shared" si="488"/>
        <v>2307.7130975246996</v>
      </c>
      <c r="BD814" s="31">
        <f t="shared" si="489"/>
        <v>247943.27168390714</v>
      </c>
      <c r="BE814" s="31">
        <f t="shared" si="490"/>
        <v>1934.3124779556747</v>
      </c>
      <c r="BF814" s="31">
        <f t="shared" si="491"/>
        <v>255166.87373573947</v>
      </c>
      <c r="BG814" s="29">
        <f t="shared" si="498"/>
        <v>0</v>
      </c>
      <c r="BH814" s="29">
        <f t="shared" si="498"/>
        <v>0</v>
      </c>
      <c r="BI814" s="29">
        <f t="shared" si="498"/>
        <v>255166.87373573947</v>
      </c>
      <c r="BJ814" s="29">
        <f t="shared" si="498"/>
        <v>0</v>
      </c>
    </row>
    <row r="815" spans="1:62">
      <c r="A815" s="25" t="s">
        <v>135</v>
      </c>
      <c r="B815" s="25" t="s">
        <v>95</v>
      </c>
      <c r="C815" s="25" t="s">
        <v>102</v>
      </c>
      <c r="D815" s="25" t="s">
        <v>173</v>
      </c>
      <c r="E815" s="25" t="s">
        <v>44</v>
      </c>
      <c r="F815" s="25" t="s">
        <v>45</v>
      </c>
      <c r="G815" s="25" t="s">
        <v>300</v>
      </c>
      <c r="H815" s="25" t="s">
        <v>54</v>
      </c>
      <c r="I815" s="25" t="s">
        <v>289</v>
      </c>
      <c r="J815" s="102">
        <v>0.47784834680000005</v>
      </c>
      <c r="K815" s="102">
        <v>0.15089759249999998</v>
      </c>
      <c r="L815" s="29">
        <v>18505.570000000003</v>
      </c>
      <c r="M815" s="29">
        <v>9460.67</v>
      </c>
      <c r="N815" s="29">
        <v>2488.08</v>
      </c>
      <c r="O815" s="29">
        <v>4387.3500000000004</v>
      </c>
      <c r="P815" s="29">
        <v>20880.310000000001</v>
      </c>
      <c r="Q815" s="29">
        <v>60212.92</v>
      </c>
      <c r="R815" s="29">
        <v>2552.9299999999998</v>
      </c>
      <c r="S815" s="29">
        <v>7634.29</v>
      </c>
      <c r="T815" s="29">
        <v>128383.72</v>
      </c>
      <c r="U815" s="29">
        <v>312427.71999999997</v>
      </c>
      <c r="V815" s="29">
        <v>649249.86</v>
      </c>
      <c r="W815" s="29">
        <v>75914.060000000012</v>
      </c>
      <c r="X815" s="29">
        <f t="shared" si="465"/>
        <v>1292097.48</v>
      </c>
      <c r="Y815" s="29">
        <f t="shared" si="492"/>
        <v>0</v>
      </c>
      <c r="Z815" s="29">
        <f t="shared" si="497"/>
        <v>0</v>
      </c>
      <c r="AA815" s="29">
        <f t="shared" si="497"/>
        <v>1292097.48</v>
      </c>
      <c r="AB815" s="29">
        <f t="shared" si="497"/>
        <v>0</v>
      </c>
      <c r="AC815" s="31">
        <f t="shared" si="466"/>
        <v>8842.8560310916782</v>
      </c>
      <c r="AD815" s="31">
        <f t="shared" si="467"/>
        <v>4520.7655191203567</v>
      </c>
      <c r="AE815" s="31">
        <f t="shared" si="468"/>
        <v>1188.9249147061441</v>
      </c>
      <c r="AF815" s="31">
        <f t="shared" si="469"/>
        <v>2096.4879443329805</v>
      </c>
      <c r="AG815" s="31">
        <f t="shared" si="470"/>
        <v>9977.6216141715104</v>
      </c>
      <c r="AH815" s="31">
        <f t="shared" si="471"/>
        <v>28772.644278000658</v>
      </c>
      <c r="AI815" s="31">
        <f t="shared" si="472"/>
        <v>1219.9133799961241</v>
      </c>
      <c r="AJ815" s="31">
        <f t="shared" si="473"/>
        <v>3648.0328554917724</v>
      </c>
      <c r="AK815" s="31">
        <f t="shared" si="474"/>
        <v>61347.948358034104</v>
      </c>
      <c r="AL815" s="31">
        <f t="shared" si="475"/>
        <v>149293.06949649329</v>
      </c>
      <c r="AM815" s="31">
        <f t="shared" si="476"/>
        <v>310242.97226113145</v>
      </c>
      <c r="AN815" s="31">
        <f t="shared" si="477"/>
        <v>36275.408069876015</v>
      </c>
      <c r="AO815" s="31">
        <f t="shared" si="478"/>
        <v>617426.6447224461</v>
      </c>
      <c r="AP815" s="29">
        <f t="shared" si="499"/>
        <v>0</v>
      </c>
      <c r="AQ815" s="29">
        <f t="shared" si="499"/>
        <v>0</v>
      </c>
      <c r="AR815" s="29">
        <f t="shared" si="499"/>
        <v>617426.6447224461</v>
      </c>
      <c r="AS815" s="29">
        <f t="shared" si="493"/>
        <v>0</v>
      </c>
      <c r="AT815" s="31">
        <f t="shared" si="479"/>
        <v>2792.4459608402253</v>
      </c>
      <c r="AU815" s="31">
        <f t="shared" si="480"/>
        <v>1427.5923264369749</v>
      </c>
      <c r="AV815" s="31">
        <f t="shared" si="481"/>
        <v>375.44528194739996</v>
      </c>
      <c r="AW815" s="31">
        <f t="shared" si="482"/>
        <v>662.04055245487496</v>
      </c>
      <c r="AX815" s="31">
        <f t="shared" si="483"/>
        <v>3150.7885096536747</v>
      </c>
      <c r="AY815" s="31">
        <f t="shared" si="484"/>
        <v>9085.984665395099</v>
      </c>
      <c r="AZ815" s="31">
        <f t="shared" si="485"/>
        <v>385.23099082102493</v>
      </c>
      <c r="BA815" s="31">
        <f t="shared" si="486"/>
        <v>1151.9959814468248</v>
      </c>
      <c r="BB815" s="31">
        <f t="shared" si="487"/>
        <v>19372.794264194097</v>
      </c>
      <c r="BC815" s="31">
        <f t="shared" si="488"/>
        <v>47144.590778264093</v>
      </c>
      <c r="BD815" s="31">
        <f t="shared" si="489"/>
        <v>97970.240804962043</v>
      </c>
      <c r="BE815" s="31">
        <f t="shared" si="490"/>
        <v>11455.24889090055</v>
      </c>
      <c r="BF815" s="31">
        <f t="shared" si="491"/>
        <v>194974.39900731688</v>
      </c>
      <c r="BG815" s="29">
        <f t="shared" si="498"/>
        <v>0</v>
      </c>
      <c r="BH815" s="29">
        <f t="shared" si="498"/>
        <v>0</v>
      </c>
      <c r="BI815" s="29">
        <f t="shared" si="498"/>
        <v>194974.39900731688</v>
      </c>
      <c r="BJ815" s="29">
        <f t="shared" si="498"/>
        <v>0</v>
      </c>
    </row>
    <row r="816" spans="1:62">
      <c r="A816" s="25" t="s">
        <v>135</v>
      </c>
      <c r="B816" s="25" t="s">
        <v>95</v>
      </c>
      <c r="C816" s="25" t="s">
        <v>102</v>
      </c>
      <c r="D816" s="25" t="s">
        <v>173</v>
      </c>
      <c r="E816" s="25" t="s">
        <v>44</v>
      </c>
      <c r="F816" s="25" t="s">
        <v>45</v>
      </c>
      <c r="G816" s="25" t="s">
        <v>304</v>
      </c>
      <c r="H816" s="25" t="s">
        <v>54</v>
      </c>
      <c r="I816" s="25" t="s">
        <v>289</v>
      </c>
      <c r="J816" s="102">
        <v>0</v>
      </c>
      <c r="K816" s="102">
        <v>0</v>
      </c>
      <c r="L816" s="29">
        <v>-24252.44</v>
      </c>
      <c r="M816" s="29"/>
      <c r="N816" s="29"/>
      <c r="O816" s="29"/>
      <c r="P816" s="29"/>
      <c r="Q816" s="29"/>
      <c r="R816" s="29"/>
      <c r="S816" s="29"/>
      <c r="T816" s="29"/>
      <c r="U816" s="29"/>
      <c r="V816" s="29"/>
      <c r="W816" s="29"/>
      <c r="X816" s="29">
        <f t="shared" si="465"/>
        <v>-24252.44</v>
      </c>
      <c r="Y816" s="29">
        <f t="shared" si="492"/>
        <v>0</v>
      </c>
      <c r="Z816" s="29">
        <f t="shared" si="497"/>
        <v>0</v>
      </c>
      <c r="AA816" s="29">
        <f t="shared" si="497"/>
        <v>-24252.44</v>
      </c>
      <c r="AB816" s="29">
        <f t="shared" si="497"/>
        <v>0</v>
      </c>
      <c r="AC816" s="31">
        <f t="shared" si="466"/>
        <v>0</v>
      </c>
      <c r="AD816" s="31">
        <f t="shared" si="467"/>
        <v>0</v>
      </c>
      <c r="AE816" s="31">
        <f t="shared" si="468"/>
        <v>0</v>
      </c>
      <c r="AF816" s="31">
        <f t="shared" si="469"/>
        <v>0</v>
      </c>
      <c r="AG816" s="31">
        <f t="shared" si="470"/>
        <v>0</v>
      </c>
      <c r="AH816" s="31">
        <f t="shared" si="471"/>
        <v>0</v>
      </c>
      <c r="AI816" s="31">
        <f t="shared" si="472"/>
        <v>0</v>
      </c>
      <c r="AJ816" s="31">
        <f t="shared" si="473"/>
        <v>0</v>
      </c>
      <c r="AK816" s="31">
        <f t="shared" si="474"/>
        <v>0</v>
      </c>
      <c r="AL816" s="31">
        <f t="shared" si="475"/>
        <v>0</v>
      </c>
      <c r="AM816" s="31">
        <f t="shared" si="476"/>
        <v>0</v>
      </c>
      <c r="AN816" s="31">
        <f t="shared" si="477"/>
        <v>0</v>
      </c>
      <c r="AO816" s="31">
        <f t="shared" si="478"/>
        <v>0</v>
      </c>
      <c r="AP816" s="29">
        <f t="shared" si="499"/>
        <v>0</v>
      </c>
      <c r="AQ816" s="29">
        <f t="shared" si="499"/>
        <v>0</v>
      </c>
      <c r="AR816" s="29">
        <f t="shared" si="499"/>
        <v>0</v>
      </c>
      <c r="AS816" s="29">
        <f t="shared" si="493"/>
        <v>0</v>
      </c>
      <c r="AT816" s="31">
        <f t="shared" si="479"/>
        <v>0</v>
      </c>
      <c r="AU816" s="31">
        <f t="shared" si="480"/>
        <v>0</v>
      </c>
      <c r="AV816" s="31">
        <f t="shared" si="481"/>
        <v>0</v>
      </c>
      <c r="AW816" s="31">
        <f t="shared" si="482"/>
        <v>0</v>
      </c>
      <c r="AX816" s="31">
        <f t="shared" si="483"/>
        <v>0</v>
      </c>
      <c r="AY816" s="31">
        <f t="shared" si="484"/>
        <v>0</v>
      </c>
      <c r="AZ816" s="31">
        <f t="shared" si="485"/>
        <v>0</v>
      </c>
      <c r="BA816" s="31">
        <f t="shared" si="486"/>
        <v>0</v>
      </c>
      <c r="BB816" s="31">
        <f t="shared" si="487"/>
        <v>0</v>
      </c>
      <c r="BC816" s="31">
        <f t="shared" si="488"/>
        <v>0</v>
      </c>
      <c r="BD816" s="31">
        <f t="shared" si="489"/>
        <v>0</v>
      </c>
      <c r="BE816" s="31">
        <f t="shared" si="490"/>
        <v>0</v>
      </c>
      <c r="BF816" s="31">
        <f t="shared" si="491"/>
        <v>0</v>
      </c>
      <c r="BG816" s="29">
        <f t="shared" si="498"/>
        <v>0</v>
      </c>
      <c r="BH816" s="29">
        <f t="shared" si="498"/>
        <v>0</v>
      </c>
      <c r="BI816" s="29">
        <f t="shared" si="498"/>
        <v>0</v>
      </c>
      <c r="BJ816" s="29">
        <f t="shared" si="498"/>
        <v>0</v>
      </c>
    </row>
    <row r="817" spans="1:62">
      <c r="A817" s="25" t="s">
        <v>135</v>
      </c>
      <c r="B817" s="25" t="s">
        <v>95</v>
      </c>
      <c r="C817" s="25" t="s">
        <v>102</v>
      </c>
      <c r="D817" s="25" t="s">
        <v>173</v>
      </c>
      <c r="E817" s="25" t="s">
        <v>44</v>
      </c>
      <c r="F817" s="25" t="s">
        <v>45</v>
      </c>
      <c r="G817" s="25" t="s">
        <v>304</v>
      </c>
      <c r="H817" s="25" t="s">
        <v>54</v>
      </c>
      <c r="I817" s="25" t="s">
        <v>289</v>
      </c>
      <c r="J817" s="102">
        <v>0.47784834680000005</v>
      </c>
      <c r="K817" s="102">
        <v>0.15089759249999998</v>
      </c>
      <c r="L817" s="29">
        <v>7978.98</v>
      </c>
      <c r="M817" s="29">
        <v>10312.5</v>
      </c>
      <c r="N817" s="29">
        <v>8947.0399999999991</v>
      </c>
      <c r="O817" s="29">
        <v>2266.1</v>
      </c>
      <c r="P817" s="29">
        <v>40070.22</v>
      </c>
      <c r="Q817" s="29">
        <v>3691.51</v>
      </c>
      <c r="R817" s="29">
        <v>13839.04</v>
      </c>
      <c r="S817" s="29">
        <v>81538.48</v>
      </c>
      <c r="T817" s="29">
        <v>34732.18</v>
      </c>
      <c r="U817" s="29">
        <v>61587.63</v>
      </c>
      <c r="V817" s="29"/>
      <c r="W817" s="29">
        <v>23175.059999999998</v>
      </c>
      <c r="X817" s="29">
        <f t="shared" si="465"/>
        <v>288138.74</v>
      </c>
      <c r="Y817" s="29">
        <f t="shared" si="492"/>
        <v>0</v>
      </c>
      <c r="Z817" s="29">
        <f t="shared" si="497"/>
        <v>0</v>
      </c>
      <c r="AA817" s="29">
        <f t="shared" si="497"/>
        <v>288138.74</v>
      </c>
      <c r="AB817" s="29">
        <f t="shared" si="497"/>
        <v>0</v>
      </c>
      <c r="AC817" s="31">
        <f t="shared" si="466"/>
        <v>3812.7424021502643</v>
      </c>
      <c r="AD817" s="31">
        <f t="shared" si="467"/>
        <v>4927.8110763750001</v>
      </c>
      <c r="AE817" s="31">
        <f t="shared" si="468"/>
        <v>4275.3282727534715</v>
      </c>
      <c r="AF817" s="31">
        <f t="shared" si="469"/>
        <v>1082.85213868348</v>
      </c>
      <c r="AG817" s="31">
        <f t="shared" si="470"/>
        <v>19147.488382912299</v>
      </c>
      <c r="AH817" s="31">
        <f t="shared" si="471"/>
        <v>1763.9819506956683</v>
      </c>
      <c r="AI817" s="31">
        <f t="shared" si="472"/>
        <v>6612.9623852990726</v>
      </c>
      <c r="AJ817" s="31">
        <f t="shared" si="473"/>
        <v>38963.027868584868</v>
      </c>
      <c r="AK817" s="31">
        <f t="shared" si="474"/>
        <v>16596.714793760028</v>
      </c>
      <c r="AL817" s="31">
        <f t="shared" si="475"/>
        <v>29429.547178830086</v>
      </c>
      <c r="AM817" s="31">
        <f t="shared" si="476"/>
        <v>0</v>
      </c>
      <c r="AN817" s="31">
        <f t="shared" si="477"/>
        <v>11074.164107990808</v>
      </c>
      <c r="AO817" s="31">
        <f t="shared" si="478"/>
        <v>137686.62055803504</v>
      </c>
      <c r="AP817" s="29">
        <f t="shared" si="499"/>
        <v>0</v>
      </c>
      <c r="AQ817" s="29">
        <f t="shared" si="499"/>
        <v>0</v>
      </c>
      <c r="AR817" s="29">
        <f t="shared" si="499"/>
        <v>137686.62055803504</v>
      </c>
      <c r="AS817" s="29">
        <f t="shared" si="493"/>
        <v>0</v>
      </c>
      <c r="AT817" s="31">
        <f t="shared" si="479"/>
        <v>1204.0088726056497</v>
      </c>
      <c r="AU817" s="31">
        <f t="shared" si="480"/>
        <v>1556.1314226562499</v>
      </c>
      <c r="AV817" s="31">
        <f t="shared" si="481"/>
        <v>1350.0867960011997</v>
      </c>
      <c r="AW817" s="31">
        <f t="shared" si="482"/>
        <v>341.94903436424994</v>
      </c>
      <c r="AX817" s="31">
        <f t="shared" si="483"/>
        <v>6046.4997289453495</v>
      </c>
      <c r="AY817" s="31">
        <f t="shared" si="484"/>
        <v>557.03997168967499</v>
      </c>
      <c r="AZ817" s="31">
        <f t="shared" si="485"/>
        <v>2088.2778185111997</v>
      </c>
      <c r="BA817" s="31">
        <f t="shared" si="486"/>
        <v>12303.960328109399</v>
      </c>
      <c r="BB817" s="31">
        <f t="shared" si="487"/>
        <v>5241.0023442766496</v>
      </c>
      <c r="BC817" s="31">
        <f t="shared" si="488"/>
        <v>9293.4250947807741</v>
      </c>
      <c r="BD817" s="31">
        <f t="shared" si="489"/>
        <v>0</v>
      </c>
      <c r="BE817" s="31">
        <f t="shared" si="490"/>
        <v>3497.0607600430494</v>
      </c>
      <c r="BF817" s="31">
        <f t="shared" si="491"/>
        <v>43479.44217198345</v>
      </c>
      <c r="BG817" s="29">
        <f t="shared" si="498"/>
        <v>0</v>
      </c>
      <c r="BH817" s="29">
        <f t="shared" si="498"/>
        <v>0</v>
      </c>
      <c r="BI817" s="29">
        <f t="shared" si="498"/>
        <v>43479.44217198345</v>
      </c>
      <c r="BJ817" s="29">
        <f t="shared" si="498"/>
        <v>0</v>
      </c>
    </row>
    <row r="818" spans="1:62">
      <c r="A818" s="25" t="s">
        <v>135</v>
      </c>
      <c r="B818" s="25" t="s">
        <v>95</v>
      </c>
      <c r="C818" s="25" t="s">
        <v>102</v>
      </c>
      <c r="D818" s="25" t="s">
        <v>173</v>
      </c>
      <c r="E818" s="25" t="s">
        <v>44</v>
      </c>
      <c r="F818" s="25" t="s">
        <v>45</v>
      </c>
      <c r="G818" s="25" t="s">
        <v>90</v>
      </c>
      <c r="H818" s="25" t="s">
        <v>54</v>
      </c>
      <c r="I818" s="25" t="s">
        <v>289</v>
      </c>
      <c r="J818" s="102">
        <v>0.47784834680000005</v>
      </c>
      <c r="K818" s="102">
        <v>0.15089759249999998</v>
      </c>
      <c r="L818" s="29"/>
      <c r="M818" s="29"/>
      <c r="N818" s="29"/>
      <c r="O818" s="29"/>
      <c r="P818" s="29"/>
      <c r="Q818" s="29"/>
      <c r="R818" s="29"/>
      <c r="S818" s="29"/>
      <c r="T818" s="29"/>
      <c r="U818" s="29"/>
      <c r="V818" s="29">
        <v>4570.46</v>
      </c>
      <c r="W818" s="29">
        <v>317.45</v>
      </c>
      <c r="X818" s="29">
        <f t="shared" si="465"/>
        <v>4887.91</v>
      </c>
      <c r="Y818" s="29">
        <f t="shared" si="492"/>
        <v>0</v>
      </c>
      <c r="Z818" s="29">
        <f t="shared" si="497"/>
        <v>0</v>
      </c>
      <c r="AA818" s="29">
        <f t="shared" si="497"/>
        <v>4887.91</v>
      </c>
      <c r="AB818" s="29">
        <f t="shared" si="497"/>
        <v>0</v>
      </c>
      <c r="AC818" s="31">
        <f t="shared" si="466"/>
        <v>0</v>
      </c>
      <c r="AD818" s="31">
        <f t="shared" si="467"/>
        <v>0</v>
      </c>
      <c r="AE818" s="31">
        <f t="shared" si="468"/>
        <v>0</v>
      </c>
      <c r="AF818" s="31">
        <f t="shared" si="469"/>
        <v>0</v>
      </c>
      <c r="AG818" s="31">
        <f t="shared" si="470"/>
        <v>0</v>
      </c>
      <c r="AH818" s="31">
        <f t="shared" si="471"/>
        <v>0</v>
      </c>
      <c r="AI818" s="31">
        <f t="shared" si="472"/>
        <v>0</v>
      </c>
      <c r="AJ818" s="31">
        <f t="shared" si="473"/>
        <v>0</v>
      </c>
      <c r="AK818" s="31">
        <f t="shared" si="474"/>
        <v>0</v>
      </c>
      <c r="AL818" s="31">
        <f t="shared" si="475"/>
        <v>0</v>
      </c>
      <c r="AM818" s="31">
        <f t="shared" si="476"/>
        <v>2183.986755115528</v>
      </c>
      <c r="AN818" s="31">
        <f t="shared" si="477"/>
        <v>151.69295769166001</v>
      </c>
      <c r="AO818" s="31">
        <f t="shared" si="478"/>
        <v>2335.679712807188</v>
      </c>
      <c r="AP818" s="29">
        <f t="shared" si="499"/>
        <v>0</v>
      </c>
      <c r="AQ818" s="29">
        <f t="shared" si="499"/>
        <v>0</v>
      </c>
      <c r="AR818" s="29">
        <f t="shared" si="499"/>
        <v>2335.679712807188</v>
      </c>
      <c r="AS818" s="29">
        <f t="shared" si="493"/>
        <v>0</v>
      </c>
      <c r="AT818" s="31">
        <f t="shared" si="479"/>
        <v>0</v>
      </c>
      <c r="AU818" s="31">
        <f t="shared" si="480"/>
        <v>0</v>
      </c>
      <c r="AV818" s="31">
        <f t="shared" si="481"/>
        <v>0</v>
      </c>
      <c r="AW818" s="31">
        <f t="shared" si="482"/>
        <v>0</v>
      </c>
      <c r="AX818" s="31">
        <f t="shared" si="483"/>
        <v>0</v>
      </c>
      <c r="AY818" s="31">
        <f t="shared" si="484"/>
        <v>0</v>
      </c>
      <c r="AZ818" s="31">
        <f t="shared" si="485"/>
        <v>0</v>
      </c>
      <c r="BA818" s="31">
        <f t="shared" si="486"/>
        <v>0</v>
      </c>
      <c r="BB818" s="31">
        <f t="shared" si="487"/>
        <v>0</v>
      </c>
      <c r="BC818" s="31">
        <f t="shared" si="488"/>
        <v>0</v>
      </c>
      <c r="BD818" s="31">
        <f t="shared" si="489"/>
        <v>689.6714106175499</v>
      </c>
      <c r="BE818" s="31">
        <f t="shared" si="490"/>
        <v>47.902440739124991</v>
      </c>
      <c r="BF818" s="31">
        <f t="shared" si="491"/>
        <v>737.57385135667494</v>
      </c>
      <c r="BG818" s="29">
        <f t="shared" si="498"/>
        <v>0</v>
      </c>
      <c r="BH818" s="29">
        <f t="shared" si="498"/>
        <v>0</v>
      </c>
      <c r="BI818" s="29">
        <f t="shared" si="498"/>
        <v>737.57385135667494</v>
      </c>
      <c r="BJ818" s="29">
        <f t="shared" si="498"/>
        <v>0</v>
      </c>
    </row>
    <row r="819" spans="1:62">
      <c r="A819" s="25" t="s">
        <v>135</v>
      </c>
      <c r="B819" s="25" t="s">
        <v>95</v>
      </c>
      <c r="C819" s="25" t="s">
        <v>102</v>
      </c>
      <c r="D819" s="25" t="s">
        <v>173</v>
      </c>
      <c r="E819" s="25" t="s">
        <v>44</v>
      </c>
      <c r="F819" s="25" t="s">
        <v>46</v>
      </c>
      <c r="G819" s="25" t="s">
        <v>300</v>
      </c>
      <c r="H819" s="25" t="s">
        <v>54</v>
      </c>
      <c r="I819" s="25" t="s">
        <v>289</v>
      </c>
      <c r="J819" s="102">
        <v>0.52713639880000007</v>
      </c>
      <c r="K819" s="102">
        <v>0.16611495299999998</v>
      </c>
      <c r="L819" s="29"/>
      <c r="M819" s="29"/>
      <c r="N819" s="29"/>
      <c r="O819" s="29"/>
      <c r="P819" s="29"/>
      <c r="Q819" s="29">
        <v>0</v>
      </c>
      <c r="R819" s="29">
        <v>291.44</v>
      </c>
      <c r="S819" s="29">
        <v>8343.27</v>
      </c>
      <c r="T819" s="29">
        <v>169.27</v>
      </c>
      <c r="U819" s="29"/>
      <c r="V819" s="29"/>
      <c r="W819" s="29">
        <v>0</v>
      </c>
      <c r="X819" s="29">
        <f t="shared" si="465"/>
        <v>8803.9800000000014</v>
      </c>
      <c r="Y819" s="29">
        <f t="shared" si="492"/>
        <v>0</v>
      </c>
      <c r="Z819" s="29">
        <f t="shared" si="497"/>
        <v>0</v>
      </c>
      <c r="AA819" s="29">
        <f t="shared" si="497"/>
        <v>8803.9800000000014</v>
      </c>
      <c r="AB819" s="29">
        <f t="shared" si="497"/>
        <v>0</v>
      </c>
      <c r="AC819" s="31">
        <f t="shared" si="466"/>
        <v>0</v>
      </c>
      <c r="AD819" s="31">
        <f t="shared" si="467"/>
        <v>0</v>
      </c>
      <c r="AE819" s="31">
        <f t="shared" si="468"/>
        <v>0</v>
      </c>
      <c r="AF819" s="31">
        <f t="shared" si="469"/>
        <v>0</v>
      </c>
      <c r="AG819" s="31">
        <f t="shared" si="470"/>
        <v>0</v>
      </c>
      <c r="AH819" s="31">
        <f t="shared" si="471"/>
        <v>0</v>
      </c>
      <c r="AI819" s="31">
        <f t="shared" si="472"/>
        <v>153.62863206627202</v>
      </c>
      <c r="AJ819" s="31">
        <f t="shared" si="473"/>
        <v>4398.0413020160768</v>
      </c>
      <c r="AK819" s="31">
        <f t="shared" si="474"/>
        <v>89.228378224876025</v>
      </c>
      <c r="AL819" s="31">
        <f t="shared" si="475"/>
        <v>0</v>
      </c>
      <c r="AM819" s="31">
        <f t="shared" si="476"/>
        <v>0</v>
      </c>
      <c r="AN819" s="31">
        <f t="shared" si="477"/>
        <v>0</v>
      </c>
      <c r="AO819" s="31">
        <f t="shared" si="478"/>
        <v>4640.8983123072248</v>
      </c>
      <c r="AP819" s="29">
        <f t="shared" si="499"/>
        <v>0</v>
      </c>
      <c r="AQ819" s="29">
        <f t="shared" si="499"/>
        <v>0</v>
      </c>
      <c r="AR819" s="29">
        <f t="shared" si="499"/>
        <v>4640.8983123072248</v>
      </c>
      <c r="AS819" s="29">
        <f t="shared" si="493"/>
        <v>0</v>
      </c>
      <c r="AT819" s="31">
        <f t="shared" si="479"/>
        <v>0</v>
      </c>
      <c r="AU819" s="31">
        <f t="shared" si="480"/>
        <v>0</v>
      </c>
      <c r="AV819" s="31">
        <f t="shared" si="481"/>
        <v>0</v>
      </c>
      <c r="AW819" s="31">
        <f t="shared" si="482"/>
        <v>0</v>
      </c>
      <c r="AX819" s="31">
        <f t="shared" si="483"/>
        <v>0</v>
      </c>
      <c r="AY819" s="31">
        <f t="shared" si="484"/>
        <v>0</v>
      </c>
      <c r="AZ819" s="31">
        <f t="shared" si="485"/>
        <v>48.412541902319994</v>
      </c>
      <c r="BA819" s="31">
        <f t="shared" si="486"/>
        <v>1385.9419039163099</v>
      </c>
      <c r="BB819" s="31">
        <f t="shared" si="487"/>
        <v>28.11827809431</v>
      </c>
      <c r="BC819" s="31">
        <f t="shared" si="488"/>
        <v>0</v>
      </c>
      <c r="BD819" s="31">
        <f t="shared" si="489"/>
        <v>0</v>
      </c>
      <c r="BE819" s="31">
        <f t="shared" si="490"/>
        <v>0</v>
      </c>
      <c r="BF819" s="31">
        <f t="shared" si="491"/>
        <v>1462.47272391294</v>
      </c>
      <c r="BG819" s="29">
        <f t="shared" si="498"/>
        <v>0</v>
      </c>
      <c r="BH819" s="29">
        <f t="shared" si="498"/>
        <v>0</v>
      </c>
      <c r="BI819" s="29">
        <f t="shared" si="498"/>
        <v>1462.47272391294</v>
      </c>
      <c r="BJ819" s="29">
        <f t="shared" si="498"/>
        <v>0</v>
      </c>
    </row>
    <row r="820" spans="1:62">
      <c r="A820" s="25" t="s">
        <v>135</v>
      </c>
      <c r="B820" s="25" t="s">
        <v>95</v>
      </c>
      <c r="C820" s="25" t="s">
        <v>102</v>
      </c>
      <c r="D820" s="25" t="s">
        <v>173</v>
      </c>
      <c r="E820" s="25" t="s">
        <v>44</v>
      </c>
      <c r="F820" s="25" t="s">
        <v>46</v>
      </c>
      <c r="G820" s="25" t="s">
        <v>304</v>
      </c>
      <c r="H820" s="25" t="s">
        <v>54</v>
      </c>
      <c r="I820" s="25" t="s">
        <v>289</v>
      </c>
      <c r="J820" s="102">
        <v>0.52713639880000007</v>
      </c>
      <c r="K820" s="102">
        <v>0.16611495299999998</v>
      </c>
      <c r="L820" s="29">
        <v>24689.360000000001</v>
      </c>
      <c r="M820" s="29">
        <v>12296.09</v>
      </c>
      <c r="N820" s="29">
        <v>14773.08</v>
      </c>
      <c r="O820" s="29">
        <v>564.35</v>
      </c>
      <c r="P820" s="29">
        <v>10073.040000000001</v>
      </c>
      <c r="Q820" s="29">
        <v>8075.9</v>
      </c>
      <c r="R820" s="29">
        <v>214625.43</v>
      </c>
      <c r="S820" s="29">
        <v>61696.630000000005</v>
      </c>
      <c r="T820" s="29">
        <v>5657.6100000000006</v>
      </c>
      <c r="U820" s="29">
        <v>741.63</v>
      </c>
      <c r="V820" s="29"/>
      <c r="W820" s="29">
        <v>652727.27</v>
      </c>
      <c r="X820" s="29">
        <f t="shared" si="465"/>
        <v>1005920.39</v>
      </c>
      <c r="Y820" s="29">
        <f t="shared" si="492"/>
        <v>0</v>
      </c>
      <c r="Z820" s="29">
        <f t="shared" si="497"/>
        <v>0</v>
      </c>
      <c r="AA820" s="29">
        <f t="shared" si="497"/>
        <v>1005920.39</v>
      </c>
      <c r="AB820" s="29">
        <f t="shared" si="497"/>
        <v>0</v>
      </c>
      <c r="AC820" s="31">
        <f t="shared" si="466"/>
        <v>13014.660319076771</v>
      </c>
      <c r="AD820" s="31">
        <f t="shared" si="467"/>
        <v>6481.7166019206934</v>
      </c>
      <c r="AE820" s="31">
        <f t="shared" si="468"/>
        <v>7787.4281903843048</v>
      </c>
      <c r="AF820" s="31">
        <f t="shared" si="469"/>
        <v>297.48942666278003</v>
      </c>
      <c r="AG820" s="31">
        <f t="shared" si="470"/>
        <v>5309.8660305683534</v>
      </c>
      <c r="AH820" s="31">
        <f t="shared" si="471"/>
        <v>4257.1008430689208</v>
      </c>
      <c r="AI820" s="31">
        <f t="shared" si="472"/>
        <v>113136.8762611015</v>
      </c>
      <c r="AJ820" s="31">
        <f t="shared" si="473"/>
        <v>32522.539356296053</v>
      </c>
      <c r="AK820" s="31">
        <f t="shared" si="474"/>
        <v>2982.3321612148688</v>
      </c>
      <c r="AL820" s="31">
        <f t="shared" si="475"/>
        <v>390.94016744204407</v>
      </c>
      <c r="AM820" s="31">
        <f t="shared" si="476"/>
        <v>0</v>
      </c>
      <c r="AN820" s="31">
        <f t="shared" si="477"/>
        <v>344076.30250635534</v>
      </c>
      <c r="AO820" s="31">
        <f t="shared" si="478"/>
        <v>530257.25186409161</v>
      </c>
      <c r="AP820" s="29">
        <f t="shared" si="499"/>
        <v>0</v>
      </c>
      <c r="AQ820" s="29">
        <f t="shared" si="499"/>
        <v>0</v>
      </c>
      <c r="AR820" s="29">
        <f t="shared" si="499"/>
        <v>530257.25186409161</v>
      </c>
      <c r="AS820" s="29">
        <f t="shared" si="493"/>
        <v>0</v>
      </c>
      <c r="AT820" s="31">
        <f t="shared" si="479"/>
        <v>4101.2718760000798</v>
      </c>
      <c r="AU820" s="31">
        <f t="shared" si="480"/>
        <v>2042.5644124337698</v>
      </c>
      <c r="AV820" s="31">
        <f t="shared" si="481"/>
        <v>2454.0294898652396</v>
      </c>
      <c r="AW820" s="31">
        <f t="shared" si="482"/>
        <v>93.746973725549992</v>
      </c>
      <c r="AX820" s="31">
        <f t="shared" si="483"/>
        <v>1673.28256616712</v>
      </c>
      <c r="AY820" s="31">
        <f t="shared" si="484"/>
        <v>1341.5277489326998</v>
      </c>
      <c r="AZ820" s="31">
        <f t="shared" si="485"/>
        <v>35652.493217054784</v>
      </c>
      <c r="BA820" s="31">
        <f t="shared" si="486"/>
        <v>10248.73279270839</v>
      </c>
      <c r="BB820" s="31">
        <f t="shared" si="487"/>
        <v>939.81361924232999</v>
      </c>
      <c r="BC820" s="31">
        <f t="shared" si="488"/>
        <v>123.19583259338998</v>
      </c>
      <c r="BD820" s="31">
        <f t="shared" si="489"/>
        <v>0</v>
      </c>
      <c r="BE820" s="31">
        <f t="shared" si="490"/>
        <v>108427.7597778683</v>
      </c>
      <c r="BF820" s="31">
        <f t="shared" si="491"/>
        <v>167098.41830659166</v>
      </c>
      <c r="BG820" s="29">
        <f t="shared" si="498"/>
        <v>0</v>
      </c>
      <c r="BH820" s="29">
        <f t="shared" si="498"/>
        <v>0</v>
      </c>
      <c r="BI820" s="29">
        <f t="shared" si="498"/>
        <v>167098.41830659166</v>
      </c>
      <c r="BJ820" s="29">
        <f t="shared" si="498"/>
        <v>0</v>
      </c>
    </row>
    <row r="821" spans="1:62">
      <c r="A821" s="25" t="s">
        <v>135</v>
      </c>
      <c r="B821" s="25" t="s">
        <v>95</v>
      </c>
      <c r="C821" s="25" t="s">
        <v>102</v>
      </c>
      <c r="D821" s="25" t="s">
        <v>173</v>
      </c>
      <c r="E821" s="25" t="s">
        <v>44</v>
      </c>
      <c r="F821" s="25" t="s">
        <v>49</v>
      </c>
      <c r="G821" s="25" t="s">
        <v>304</v>
      </c>
      <c r="H821" s="25" t="s">
        <v>54</v>
      </c>
      <c r="I821" s="25" t="s">
        <v>289</v>
      </c>
      <c r="J821" s="102">
        <v>0</v>
      </c>
      <c r="K821" s="102">
        <v>0</v>
      </c>
      <c r="L821" s="29">
        <v>1971.74</v>
      </c>
      <c r="M821" s="29">
        <v>6672.6799999999994</v>
      </c>
      <c r="N821" s="29">
        <v>60114.68</v>
      </c>
      <c r="O821" s="29">
        <v>1047.6600000000001</v>
      </c>
      <c r="P821" s="29">
        <v>1134.55</v>
      </c>
      <c r="Q821" s="29">
        <v>1825.0799999999945</v>
      </c>
      <c r="R821" s="29"/>
      <c r="S821" s="29"/>
      <c r="T821" s="29">
        <v>13666.53</v>
      </c>
      <c r="U821" s="29"/>
      <c r="V821" s="29">
        <v>51748.030000000006</v>
      </c>
      <c r="W821" s="29">
        <v>57562.11</v>
      </c>
      <c r="X821" s="29">
        <f t="shared" si="465"/>
        <v>195743.06</v>
      </c>
      <c r="Y821" s="29">
        <f t="shared" si="492"/>
        <v>0</v>
      </c>
      <c r="Z821" s="29">
        <f t="shared" si="497"/>
        <v>0</v>
      </c>
      <c r="AA821" s="29">
        <f t="shared" si="497"/>
        <v>195743.06</v>
      </c>
      <c r="AB821" s="29">
        <f t="shared" si="497"/>
        <v>0</v>
      </c>
      <c r="AC821" s="31">
        <f t="shared" si="466"/>
        <v>0</v>
      </c>
      <c r="AD821" s="31">
        <f t="shared" si="467"/>
        <v>0</v>
      </c>
      <c r="AE821" s="31">
        <f t="shared" si="468"/>
        <v>0</v>
      </c>
      <c r="AF821" s="31">
        <f t="shared" si="469"/>
        <v>0</v>
      </c>
      <c r="AG821" s="31">
        <f t="shared" si="470"/>
        <v>0</v>
      </c>
      <c r="AH821" s="31">
        <f t="shared" si="471"/>
        <v>0</v>
      </c>
      <c r="AI821" s="31">
        <f t="shared" si="472"/>
        <v>0</v>
      </c>
      <c r="AJ821" s="31">
        <f t="shared" si="473"/>
        <v>0</v>
      </c>
      <c r="AK821" s="31">
        <f t="shared" si="474"/>
        <v>0</v>
      </c>
      <c r="AL821" s="31">
        <f t="shared" si="475"/>
        <v>0</v>
      </c>
      <c r="AM821" s="31">
        <f t="shared" si="476"/>
        <v>0</v>
      </c>
      <c r="AN821" s="31">
        <f t="shared" si="477"/>
        <v>0</v>
      </c>
      <c r="AO821" s="31">
        <f t="shared" si="478"/>
        <v>0</v>
      </c>
      <c r="AP821" s="29">
        <f t="shared" si="499"/>
        <v>0</v>
      </c>
      <c r="AQ821" s="29">
        <f t="shared" si="499"/>
        <v>0</v>
      </c>
      <c r="AR821" s="29">
        <f t="shared" si="499"/>
        <v>0</v>
      </c>
      <c r="AS821" s="29">
        <f t="shared" si="493"/>
        <v>0</v>
      </c>
      <c r="AT821" s="31">
        <f t="shared" si="479"/>
        <v>0</v>
      </c>
      <c r="AU821" s="31">
        <f t="shared" si="480"/>
        <v>0</v>
      </c>
      <c r="AV821" s="31">
        <f t="shared" si="481"/>
        <v>0</v>
      </c>
      <c r="AW821" s="31">
        <f t="shared" si="482"/>
        <v>0</v>
      </c>
      <c r="AX821" s="31">
        <f t="shared" si="483"/>
        <v>0</v>
      </c>
      <c r="AY821" s="31">
        <f t="shared" si="484"/>
        <v>0</v>
      </c>
      <c r="AZ821" s="31">
        <f t="shared" si="485"/>
        <v>0</v>
      </c>
      <c r="BA821" s="31">
        <f t="shared" si="486"/>
        <v>0</v>
      </c>
      <c r="BB821" s="31">
        <f t="shared" si="487"/>
        <v>0</v>
      </c>
      <c r="BC821" s="31">
        <f t="shared" si="488"/>
        <v>0</v>
      </c>
      <c r="BD821" s="31">
        <f t="shared" si="489"/>
        <v>0</v>
      </c>
      <c r="BE821" s="31">
        <f t="shared" si="490"/>
        <v>0</v>
      </c>
      <c r="BF821" s="31">
        <f t="shared" si="491"/>
        <v>0</v>
      </c>
      <c r="BG821" s="29">
        <f t="shared" si="498"/>
        <v>0</v>
      </c>
      <c r="BH821" s="29">
        <f t="shared" si="498"/>
        <v>0</v>
      </c>
      <c r="BI821" s="29">
        <f t="shared" si="498"/>
        <v>0</v>
      </c>
      <c r="BJ821" s="29">
        <f t="shared" si="498"/>
        <v>0</v>
      </c>
    </row>
    <row r="822" spans="1:62">
      <c r="A822" s="25" t="s">
        <v>135</v>
      </c>
      <c r="B822" s="25" t="s">
        <v>95</v>
      </c>
      <c r="C822" s="25" t="s">
        <v>102</v>
      </c>
      <c r="D822" s="25" t="s">
        <v>173</v>
      </c>
      <c r="E822" s="25" t="s">
        <v>44</v>
      </c>
      <c r="F822" s="25" t="s">
        <v>43</v>
      </c>
      <c r="G822" s="25" t="s">
        <v>300</v>
      </c>
      <c r="H822" s="25" t="s">
        <v>54</v>
      </c>
      <c r="I822" s="25" t="s">
        <v>289</v>
      </c>
      <c r="J822" s="102">
        <v>0.77217999999999998</v>
      </c>
      <c r="K822" s="102">
        <v>0.22781999999999999</v>
      </c>
      <c r="L822" s="29"/>
      <c r="M822" s="29"/>
      <c r="N822" s="29"/>
      <c r="O822" s="29"/>
      <c r="P822" s="29"/>
      <c r="Q822" s="29"/>
      <c r="R822" s="29">
        <v>113.01</v>
      </c>
      <c r="S822" s="29">
        <v>8036.39</v>
      </c>
      <c r="T822" s="29"/>
      <c r="U822" s="29"/>
      <c r="V822" s="29"/>
      <c r="W822" s="29">
        <v>78.31</v>
      </c>
      <c r="X822" s="29">
        <f t="shared" si="465"/>
        <v>8227.7100000000009</v>
      </c>
      <c r="Y822" s="29">
        <f t="shared" si="492"/>
        <v>0</v>
      </c>
      <c r="Z822" s="29">
        <f t="shared" si="497"/>
        <v>0</v>
      </c>
      <c r="AA822" s="29">
        <f t="shared" si="497"/>
        <v>8227.7100000000009</v>
      </c>
      <c r="AB822" s="29">
        <f t="shared" si="497"/>
        <v>0</v>
      </c>
      <c r="AC822" s="31">
        <f t="shared" si="466"/>
        <v>0</v>
      </c>
      <c r="AD822" s="31">
        <f t="shared" si="467"/>
        <v>0</v>
      </c>
      <c r="AE822" s="31">
        <f t="shared" si="468"/>
        <v>0</v>
      </c>
      <c r="AF822" s="31">
        <f t="shared" si="469"/>
        <v>0</v>
      </c>
      <c r="AG822" s="31">
        <f t="shared" si="470"/>
        <v>0</v>
      </c>
      <c r="AH822" s="31">
        <f t="shared" si="471"/>
        <v>0</v>
      </c>
      <c r="AI822" s="31">
        <f t="shared" si="472"/>
        <v>87.264061800000007</v>
      </c>
      <c r="AJ822" s="31">
        <f t="shared" si="473"/>
        <v>6205.5396301999999</v>
      </c>
      <c r="AK822" s="31">
        <f t="shared" si="474"/>
        <v>0</v>
      </c>
      <c r="AL822" s="31">
        <f t="shared" si="475"/>
        <v>0</v>
      </c>
      <c r="AM822" s="31">
        <f t="shared" si="476"/>
        <v>0</v>
      </c>
      <c r="AN822" s="31">
        <f t="shared" si="477"/>
        <v>60.4694158</v>
      </c>
      <c r="AO822" s="31">
        <f t="shared" si="478"/>
        <v>6353.2731077999997</v>
      </c>
      <c r="AP822" s="29">
        <f t="shared" si="499"/>
        <v>0</v>
      </c>
      <c r="AQ822" s="29">
        <f t="shared" si="499"/>
        <v>0</v>
      </c>
      <c r="AR822" s="29">
        <f t="shared" si="499"/>
        <v>6353.2731077999997</v>
      </c>
      <c r="AS822" s="29">
        <f t="shared" si="493"/>
        <v>0</v>
      </c>
      <c r="AT822" s="31">
        <f t="shared" si="479"/>
        <v>0</v>
      </c>
      <c r="AU822" s="31">
        <f t="shared" si="480"/>
        <v>0</v>
      </c>
      <c r="AV822" s="31">
        <f t="shared" si="481"/>
        <v>0</v>
      </c>
      <c r="AW822" s="31">
        <f t="shared" si="482"/>
        <v>0</v>
      </c>
      <c r="AX822" s="31">
        <f t="shared" si="483"/>
        <v>0</v>
      </c>
      <c r="AY822" s="31">
        <f t="shared" si="484"/>
        <v>0</v>
      </c>
      <c r="AZ822" s="31">
        <f t="shared" si="485"/>
        <v>25.745938200000001</v>
      </c>
      <c r="BA822" s="31">
        <f t="shared" si="486"/>
        <v>1830.8503698</v>
      </c>
      <c r="BB822" s="31">
        <f t="shared" si="487"/>
        <v>0</v>
      </c>
      <c r="BC822" s="31">
        <f t="shared" si="488"/>
        <v>0</v>
      </c>
      <c r="BD822" s="31">
        <f t="shared" si="489"/>
        <v>0</v>
      </c>
      <c r="BE822" s="31">
        <f t="shared" si="490"/>
        <v>17.840584199999999</v>
      </c>
      <c r="BF822" s="31">
        <f t="shared" si="491"/>
        <v>1874.4368921999999</v>
      </c>
      <c r="BG822" s="29">
        <f t="shared" si="498"/>
        <v>0</v>
      </c>
      <c r="BH822" s="29">
        <f t="shared" si="498"/>
        <v>0</v>
      </c>
      <c r="BI822" s="29">
        <f t="shared" si="498"/>
        <v>1874.4368921999999</v>
      </c>
      <c r="BJ822" s="29">
        <f t="shared" si="498"/>
        <v>0</v>
      </c>
    </row>
    <row r="823" spans="1:62">
      <c r="A823" s="25" t="s">
        <v>135</v>
      </c>
      <c r="B823" s="25" t="s">
        <v>95</v>
      </c>
      <c r="C823" s="25" t="s">
        <v>102</v>
      </c>
      <c r="D823" s="25" t="s">
        <v>173</v>
      </c>
      <c r="E823" s="25" t="s">
        <v>44</v>
      </c>
      <c r="F823" s="25" t="s">
        <v>43</v>
      </c>
      <c r="G823" s="25" t="s">
        <v>304</v>
      </c>
      <c r="H823" s="25" t="s">
        <v>54</v>
      </c>
      <c r="I823" s="25" t="s">
        <v>289</v>
      </c>
      <c r="J823" s="102">
        <v>0.77217999999999998</v>
      </c>
      <c r="K823" s="102">
        <v>0.22781999999999999</v>
      </c>
      <c r="L823" s="29">
        <v>1563.16</v>
      </c>
      <c r="M823" s="29">
        <v>211.06</v>
      </c>
      <c r="N823" s="29"/>
      <c r="O823" s="29"/>
      <c r="P823" s="29"/>
      <c r="Q823" s="29"/>
      <c r="R823" s="29">
        <v>45.2</v>
      </c>
      <c r="S823" s="29">
        <v>3215.27</v>
      </c>
      <c r="T823" s="29"/>
      <c r="U823" s="29"/>
      <c r="V823" s="29">
        <v>248013.58000000002</v>
      </c>
      <c r="W823" s="29">
        <v>195.88</v>
      </c>
      <c r="X823" s="29">
        <f t="shared" si="465"/>
        <v>253244.15000000002</v>
      </c>
      <c r="Y823" s="29">
        <f t="shared" si="492"/>
        <v>0</v>
      </c>
      <c r="Z823" s="29">
        <f t="shared" si="497"/>
        <v>0</v>
      </c>
      <c r="AA823" s="29">
        <f t="shared" si="497"/>
        <v>253244.15000000002</v>
      </c>
      <c r="AB823" s="29">
        <f t="shared" si="497"/>
        <v>0</v>
      </c>
      <c r="AC823" s="31">
        <f t="shared" si="466"/>
        <v>1207.0408887999999</v>
      </c>
      <c r="AD823" s="31">
        <f t="shared" si="467"/>
        <v>162.97631079999999</v>
      </c>
      <c r="AE823" s="31">
        <f t="shared" si="468"/>
        <v>0</v>
      </c>
      <c r="AF823" s="31">
        <f t="shared" si="469"/>
        <v>0</v>
      </c>
      <c r="AG823" s="31">
        <f t="shared" si="470"/>
        <v>0</v>
      </c>
      <c r="AH823" s="31">
        <f t="shared" si="471"/>
        <v>0</v>
      </c>
      <c r="AI823" s="31">
        <f t="shared" si="472"/>
        <v>34.902535999999998</v>
      </c>
      <c r="AJ823" s="31">
        <f t="shared" si="473"/>
        <v>2482.7671885999998</v>
      </c>
      <c r="AK823" s="31">
        <f t="shared" si="474"/>
        <v>0</v>
      </c>
      <c r="AL823" s="31">
        <f t="shared" si="475"/>
        <v>0</v>
      </c>
      <c r="AM823" s="31">
        <f t="shared" si="476"/>
        <v>191511.1262044</v>
      </c>
      <c r="AN823" s="31">
        <f t="shared" si="477"/>
        <v>151.2546184</v>
      </c>
      <c r="AO823" s="31">
        <f t="shared" si="478"/>
        <v>195550.06774700002</v>
      </c>
      <c r="AP823" s="29">
        <f t="shared" si="499"/>
        <v>0</v>
      </c>
      <c r="AQ823" s="29">
        <f t="shared" si="499"/>
        <v>0</v>
      </c>
      <c r="AR823" s="29">
        <f t="shared" si="499"/>
        <v>195550.06774700002</v>
      </c>
      <c r="AS823" s="29">
        <f t="shared" si="493"/>
        <v>0</v>
      </c>
      <c r="AT823" s="31">
        <f t="shared" si="479"/>
        <v>356.11911120000002</v>
      </c>
      <c r="AU823" s="31">
        <f t="shared" si="480"/>
        <v>48.083689200000002</v>
      </c>
      <c r="AV823" s="31">
        <f t="shared" si="481"/>
        <v>0</v>
      </c>
      <c r="AW823" s="31">
        <f t="shared" si="482"/>
        <v>0</v>
      </c>
      <c r="AX823" s="31">
        <f t="shared" si="483"/>
        <v>0</v>
      </c>
      <c r="AY823" s="31">
        <f t="shared" si="484"/>
        <v>0</v>
      </c>
      <c r="AZ823" s="31">
        <f t="shared" si="485"/>
        <v>10.297464</v>
      </c>
      <c r="BA823" s="31">
        <f t="shared" si="486"/>
        <v>732.50281139999993</v>
      </c>
      <c r="BB823" s="31">
        <f t="shared" si="487"/>
        <v>0</v>
      </c>
      <c r="BC823" s="31">
        <f t="shared" si="488"/>
        <v>0</v>
      </c>
      <c r="BD823" s="31">
        <f t="shared" si="489"/>
        <v>56502.453795600006</v>
      </c>
      <c r="BE823" s="31">
        <f t="shared" si="490"/>
        <v>44.625381599999997</v>
      </c>
      <c r="BF823" s="31">
        <f t="shared" si="491"/>
        <v>57694.082253000008</v>
      </c>
      <c r="BG823" s="29">
        <f t="shared" si="498"/>
        <v>0</v>
      </c>
      <c r="BH823" s="29">
        <f t="shared" si="498"/>
        <v>0</v>
      </c>
      <c r="BI823" s="29">
        <f t="shared" si="498"/>
        <v>57694.082253000008</v>
      </c>
      <c r="BJ823" s="29">
        <f t="shared" si="498"/>
        <v>0</v>
      </c>
    </row>
    <row r="824" spans="1:62">
      <c r="A824" s="25" t="s">
        <v>135</v>
      </c>
      <c r="B824" s="25" t="s">
        <v>95</v>
      </c>
      <c r="C824" s="25" t="s">
        <v>102</v>
      </c>
      <c r="D824" s="25" t="s">
        <v>173</v>
      </c>
      <c r="E824" s="25" t="s">
        <v>42</v>
      </c>
      <c r="F824" s="25" t="s">
        <v>46</v>
      </c>
      <c r="G824" s="25" t="s">
        <v>304</v>
      </c>
      <c r="H824" s="25" t="s">
        <v>54</v>
      </c>
      <c r="I824" s="25" t="s">
        <v>289</v>
      </c>
      <c r="J824" s="102">
        <v>0.68266000000000004</v>
      </c>
      <c r="K824" s="102">
        <v>0</v>
      </c>
      <c r="L824" s="29"/>
      <c r="M824" s="29"/>
      <c r="N824" s="29"/>
      <c r="O824" s="29"/>
      <c r="P824" s="29"/>
      <c r="Q824" s="29"/>
      <c r="R824" s="29">
        <v>45559.43</v>
      </c>
      <c r="S824" s="29"/>
      <c r="T824" s="29"/>
      <c r="U824" s="29">
        <v>20385.63</v>
      </c>
      <c r="V824" s="29"/>
      <c r="W824" s="29">
        <v>0</v>
      </c>
      <c r="X824" s="29">
        <f t="shared" si="465"/>
        <v>65945.06</v>
      </c>
      <c r="Y824" s="29">
        <f t="shared" si="492"/>
        <v>0</v>
      </c>
      <c r="Z824" s="29">
        <f t="shared" si="497"/>
        <v>0</v>
      </c>
      <c r="AA824" s="29">
        <f t="shared" si="497"/>
        <v>65945.06</v>
      </c>
      <c r="AB824" s="29">
        <f t="shared" si="497"/>
        <v>0</v>
      </c>
      <c r="AC824" s="31">
        <f t="shared" si="466"/>
        <v>0</v>
      </c>
      <c r="AD824" s="31">
        <f t="shared" si="467"/>
        <v>0</v>
      </c>
      <c r="AE824" s="31">
        <f t="shared" si="468"/>
        <v>0</v>
      </c>
      <c r="AF824" s="31">
        <f t="shared" si="469"/>
        <v>0</v>
      </c>
      <c r="AG824" s="31">
        <f t="shared" si="470"/>
        <v>0</v>
      </c>
      <c r="AH824" s="31">
        <f t="shared" si="471"/>
        <v>0</v>
      </c>
      <c r="AI824" s="31">
        <f t="shared" si="472"/>
        <v>31101.600483800001</v>
      </c>
      <c r="AJ824" s="31">
        <f t="shared" si="473"/>
        <v>0</v>
      </c>
      <c r="AK824" s="31">
        <f t="shared" si="474"/>
        <v>0</v>
      </c>
      <c r="AL824" s="31">
        <f t="shared" si="475"/>
        <v>13916.454175800001</v>
      </c>
      <c r="AM824" s="31">
        <f t="shared" si="476"/>
        <v>0</v>
      </c>
      <c r="AN824" s="31">
        <f t="shared" si="477"/>
        <v>0</v>
      </c>
      <c r="AO824" s="31">
        <f t="shared" si="478"/>
        <v>45018.054659600006</v>
      </c>
      <c r="AP824" s="29">
        <f t="shared" si="499"/>
        <v>0</v>
      </c>
      <c r="AQ824" s="29">
        <f t="shared" si="499"/>
        <v>0</v>
      </c>
      <c r="AR824" s="29">
        <f t="shared" si="499"/>
        <v>45018.054659600006</v>
      </c>
      <c r="AS824" s="29">
        <f t="shared" si="493"/>
        <v>0</v>
      </c>
      <c r="AT824" s="31">
        <f t="shared" si="479"/>
        <v>0</v>
      </c>
      <c r="AU824" s="31">
        <f t="shared" si="480"/>
        <v>0</v>
      </c>
      <c r="AV824" s="31">
        <f t="shared" si="481"/>
        <v>0</v>
      </c>
      <c r="AW824" s="31">
        <f t="shared" si="482"/>
        <v>0</v>
      </c>
      <c r="AX824" s="31">
        <f t="shared" si="483"/>
        <v>0</v>
      </c>
      <c r="AY824" s="31">
        <f t="shared" si="484"/>
        <v>0</v>
      </c>
      <c r="AZ824" s="31">
        <f t="shared" si="485"/>
        <v>0</v>
      </c>
      <c r="BA824" s="31">
        <f t="shared" si="486"/>
        <v>0</v>
      </c>
      <c r="BB824" s="31">
        <f t="shared" si="487"/>
        <v>0</v>
      </c>
      <c r="BC824" s="31">
        <f t="shared" si="488"/>
        <v>0</v>
      </c>
      <c r="BD824" s="31">
        <f t="shared" si="489"/>
        <v>0</v>
      </c>
      <c r="BE824" s="31">
        <f t="shared" si="490"/>
        <v>0</v>
      </c>
      <c r="BF824" s="31">
        <f t="shared" si="491"/>
        <v>0</v>
      </c>
      <c r="BG824" s="29">
        <f t="shared" si="498"/>
        <v>0</v>
      </c>
      <c r="BH824" s="29">
        <f t="shared" si="498"/>
        <v>0</v>
      </c>
      <c r="BI824" s="29">
        <f t="shared" si="498"/>
        <v>0</v>
      </c>
      <c r="BJ824" s="29">
        <f t="shared" si="498"/>
        <v>0</v>
      </c>
    </row>
    <row r="825" spans="1:62">
      <c r="A825" s="25" t="s">
        <v>135</v>
      </c>
      <c r="B825" s="25" t="s">
        <v>95</v>
      </c>
      <c r="C825" s="25" t="s">
        <v>102</v>
      </c>
      <c r="D825" s="25" t="s">
        <v>173</v>
      </c>
      <c r="E825" s="25" t="s">
        <v>42</v>
      </c>
      <c r="F825" s="25" t="s">
        <v>49</v>
      </c>
      <c r="G825" s="25" t="s">
        <v>304</v>
      </c>
      <c r="H825" s="25" t="s">
        <v>54</v>
      </c>
      <c r="I825" s="25" t="s">
        <v>289</v>
      </c>
      <c r="J825" s="102">
        <v>0</v>
      </c>
      <c r="K825" s="102">
        <v>0</v>
      </c>
      <c r="L825" s="29">
        <v>7470.5499999999993</v>
      </c>
      <c r="M825" s="29"/>
      <c r="N825" s="29"/>
      <c r="O825" s="29"/>
      <c r="P825" s="29"/>
      <c r="Q825" s="29"/>
      <c r="R825" s="29"/>
      <c r="S825" s="29"/>
      <c r="T825" s="29"/>
      <c r="U825" s="29"/>
      <c r="V825" s="29">
        <v>336590.47</v>
      </c>
      <c r="W825" s="29">
        <v>82167.87</v>
      </c>
      <c r="X825" s="29">
        <f t="shared" si="465"/>
        <v>426228.88999999996</v>
      </c>
      <c r="Y825" s="29">
        <f t="shared" si="492"/>
        <v>0</v>
      </c>
      <c r="Z825" s="29">
        <f t="shared" si="497"/>
        <v>0</v>
      </c>
      <c r="AA825" s="29">
        <f t="shared" si="497"/>
        <v>426228.88999999996</v>
      </c>
      <c r="AB825" s="29">
        <f t="shared" si="497"/>
        <v>0</v>
      </c>
      <c r="AC825" s="31">
        <f t="shared" si="466"/>
        <v>0</v>
      </c>
      <c r="AD825" s="31">
        <f t="shared" si="467"/>
        <v>0</v>
      </c>
      <c r="AE825" s="31">
        <f t="shared" si="468"/>
        <v>0</v>
      </c>
      <c r="AF825" s="31">
        <f t="shared" si="469"/>
        <v>0</v>
      </c>
      <c r="AG825" s="31">
        <f t="shared" si="470"/>
        <v>0</v>
      </c>
      <c r="AH825" s="31">
        <f t="shared" si="471"/>
        <v>0</v>
      </c>
      <c r="AI825" s="31">
        <f t="shared" si="472"/>
        <v>0</v>
      </c>
      <c r="AJ825" s="31">
        <f t="shared" si="473"/>
        <v>0</v>
      </c>
      <c r="AK825" s="31">
        <f t="shared" si="474"/>
        <v>0</v>
      </c>
      <c r="AL825" s="31">
        <f t="shared" si="475"/>
        <v>0</v>
      </c>
      <c r="AM825" s="31">
        <f t="shared" si="476"/>
        <v>0</v>
      </c>
      <c r="AN825" s="31">
        <f t="shared" si="477"/>
        <v>0</v>
      </c>
      <c r="AO825" s="31">
        <f t="shared" si="478"/>
        <v>0</v>
      </c>
      <c r="AP825" s="29">
        <f t="shared" si="499"/>
        <v>0</v>
      </c>
      <c r="AQ825" s="29">
        <f t="shared" si="499"/>
        <v>0</v>
      </c>
      <c r="AR825" s="29">
        <f t="shared" si="499"/>
        <v>0</v>
      </c>
      <c r="AS825" s="29">
        <f t="shared" si="493"/>
        <v>0</v>
      </c>
      <c r="AT825" s="31">
        <f t="shared" si="479"/>
        <v>0</v>
      </c>
      <c r="AU825" s="31">
        <f t="shared" si="480"/>
        <v>0</v>
      </c>
      <c r="AV825" s="31">
        <f t="shared" si="481"/>
        <v>0</v>
      </c>
      <c r="AW825" s="31">
        <f t="shared" si="482"/>
        <v>0</v>
      </c>
      <c r="AX825" s="31">
        <f t="shared" si="483"/>
        <v>0</v>
      </c>
      <c r="AY825" s="31">
        <f t="shared" si="484"/>
        <v>0</v>
      </c>
      <c r="AZ825" s="31">
        <f t="shared" si="485"/>
        <v>0</v>
      </c>
      <c r="BA825" s="31">
        <f t="shared" si="486"/>
        <v>0</v>
      </c>
      <c r="BB825" s="31">
        <f t="shared" si="487"/>
        <v>0</v>
      </c>
      <c r="BC825" s="31">
        <f t="shared" si="488"/>
        <v>0</v>
      </c>
      <c r="BD825" s="31">
        <f t="shared" si="489"/>
        <v>0</v>
      </c>
      <c r="BE825" s="31">
        <f t="shared" si="490"/>
        <v>0</v>
      </c>
      <c r="BF825" s="31">
        <f t="shared" si="491"/>
        <v>0</v>
      </c>
      <c r="BG825" s="29">
        <f t="shared" si="498"/>
        <v>0</v>
      </c>
      <c r="BH825" s="29">
        <f t="shared" si="498"/>
        <v>0</v>
      </c>
      <c r="BI825" s="29">
        <f t="shared" si="498"/>
        <v>0</v>
      </c>
      <c r="BJ825" s="29">
        <f t="shared" si="498"/>
        <v>0</v>
      </c>
    </row>
    <row r="826" spans="1:62">
      <c r="A826" s="25" t="s">
        <v>135</v>
      </c>
      <c r="B826" s="25" t="s">
        <v>95</v>
      </c>
      <c r="C826" s="25" t="s">
        <v>102</v>
      </c>
      <c r="D826" s="25" t="s">
        <v>173</v>
      </c>
      <c r="E826" s="25" t="s">
        <v>42</v>
      </c>
      <c r="F826" s="25" t="s">
        <v>43</v>
      </c>
      <c r="G826" s="25" t="s">
        <v>61</v>
      </c>
      <c r="H826" s="25" t="s">
        <v>61</v>
      </c>
      <c r="I826" s="25" t="s">
        <v>289</v>
      </c>
      <c r="J826" s="102">
        <v>1</v>
      </c>
      <c r="K826" s="102">
        <v>0</v>
      </c>
      <c r="L826" s="29"/>
      <c r="M826" s="29"/>
      <c r="N826" s="29"/>
      <c r="O826" s="29"/>
      <c r="P826" s="29"/>
      <c r="Q826" s="29"/>
      <c r="R826" s="29"/>
      <c r="S826" s="29"/>
      <c r="T826" s="29"/>
      <c r="U826" s="29"/>
      <c r="V826" s="29">
        <v>-6.8212102632969618E-12</v>
      </c>
      <c r="W826" s="29"/>
      <c r="X826" s="29">
        <f t="shared" si="465"/>
        <v>-6.8212102632969618E-12</v>
      </c>
      <c r="Y826" s="29">
        <f t="shared" si="492"/>
        <v>0</v>
      </c>
      <c r="Z826" s="29">
        <f t="shared" ref="Z826:AB845" si="500">SUMIF($I826,Z$5,$X826)</f>
        <v>0</v>
      </c>
      <c r="AA826" s="29">
        <f t="shared" si="500"/>
        <v>-6.8212102632969618E-12</v>
      </c>
      <c r="AB826" s="29">
        <f t="shared" si="500"/>
        <v>0</v>
      </c>
      <c r="AC826" s="31">
        <f t="shared" si="466"/>
        <v>0</v>
      </c>
      <c r="AD826" s="31">
        <f t="shared" si="467"/>
        <v>0</v>
      </c>
      <c r="AE826" s="31">
        <f t="shared" si="468"/>
        <v>0</v>
      </c>
      <c r="AF826" s="31">
        <f t="shared" si="469"/>
        <v>0</v>
      </c>
      <c r="AG826" s="31">
        <f t="shared" si="470"/>
        <v>0</v>
      </c>
      <c r="AH826" s="31">
        <f t="shared" si="471"/>
        <v>0</v>
      </c>
      <c r="AI826" s="31">
        <f t="shared" si="472"/>
        <v>0</v>
      </c>
      <c r="AJ826" s="31">
        <f t="shared" si="473"/>
        <v>0</v>
      </c>
      <c r="AK826" s="31">
        <f t="shared" si="474"/>
        <v>0</v>
      </c>
      <c r="AL826" s="31">
        <f t="shared" si="475"/>
        <v>0</v>
      </c>
      <c r="AM826" s="31">
        <f t="shared" si="476"/>
        <v>-6.8212102632969618E-12</v>
      </c>
      <c r="AN826" s="31">
        <f t="shared" si="477"/>
        <v>0</v>
      </c>
      <c r="AO826" s="31">
        <f t="shared" si="478"/>
        <v>-6.8212102632969618E-12</v>
      </c>
      <c r="AP826" s="29">
        <f t="shared" si="499"/>
        <v>0</v>
      </c>
      <c r="AQ826" s="29">
        <f t="shared" si="499"/>
        <v>0</v>
      </c>
      <c r="AR826" s="29">
        <f t="shared" si="499"/>
        <v>-6.8212102632969618E-12</v>
      </c>
      <c r="AS826" s="29">
        <f t="shared" si="493"/>
        <v>0</v>
      </c>
      <c r="AT826" s="31">
        <f t="shared" si="479"/>
        <v>0</v>
      </c>
      <c r="AU826" s="31">
        <f t="shared" si="480"/>
        <v>0</v>
      </c>
      <c r="AV826" s="31">
        <f t="shared" si="481"/>
        <v>0</v>
      </c>
      <c r="AW826" s="31">
        <f t="shared" si="482"/>
        <v>0</v>
      </c>
      <c r="AX826" s="31">
        <f t="shared" si="483"/>
        <v>0</v>
      </c>
      <c r="AY826" s="31">
        <f t="shared" si="484"/>
        <v>0</v>
      </c>
      <c r="AZ826" s="31">
        <f t="shared" si="485"/>
        <v>0</v>
      </c>
      <c r="BA826" s="31">
        <f t="shared" si="486"/>
        <v>0</v>
      </c>
      <c r="BB826" s="31">
        <f t="shared" si="487"/>
        <v>0</v>
      </c>
      <c r="BC826" s="31">
        <f t="shared" si="488"/>
        <v>0</v>
      </c>
      <c r="BD826" s="31">
        <f t="shared" si="489"/>
        <v>0</v>
      </c>
      <c r="BE826" s="31">
        <f t="shared" si="490"/>
        <v>0</v>
      </c>
      <c r="BF826" s="31">
        <f t="shared" si="491"/>
        <v>0</v>
      </c>
      <c r="BG826" s="29">
        <f t="shared" si="498"/>
        <v>0</v>
      </c>
      <c r="BH826" s="29">
        <f t="shared" si="498"/>
        <v>0</v>
      </c>
      <c r="BI826" s="29">
        <f t="shared" si="498"/>
        <v>0</v>
      </c>
      <c r="BJ826" s="29">
        <f t="shared" si="498"/>
        <v>0</v>
      </c>
    </row>
    <row r="827" spans="1:62">
      <c r="A827" s="25" t="s">
        <v>135</v>
      </c>
      <c r="B827" s="25" t="s">
        <v>95</v>
      </c>
      <c r="C827" s="25" t="s">
        <v>102</v>
      </c>
      <c r="D827" s="25" t="s">
        <v>173</v>
      </c>
      <c r="E827" s="25" t="s">
        <v>42</v>
      </c>
      <c r="F827" s="25" t="s">
        <v>43</v>
      </c>
      <c r="G827" s="25" t="s">
        <v>304</v>
      </c>
      <c r="H827" s="25" t="s">
        <v>54</v>
      </c>
      <c r="I827" s="25" t="s">
        <v>289</v>
      </c>
      <c r="J827" s="102">
        <v>1</v>
      </c>
      <c r="K827" s="102">
        <v>0</v>
      </c>
      <c r="L827" s="29">
        <v>5862.21</v>
      </c>
      <c r="M827" s="29">
        <v>211.06</v>
      </c>
      <c r="N827" s="29">
        <v>46412.4</v>
      </c>
      <c r="O827" s="29"/>
      <c r="P827" s="29"/>
      <c r="Q827" s="29"/>
      <c r="R827" s="29">
        <v>49607.72</v>
      </c>
      <c r="S827" s="29"/>
      <c r="T827" s="29"/>
      <c r="U827" s="29"/>
      <c r="V827" s="29"/>
      <c r="W827" s="29">
        <v>646.30999999999995</v>
      </c>
      <c r="X827" s="29">
        <f t="shared" si="465"/>
        <v>102739.7</v>
      </c>
      <c r="Y827" s="29">
        <f t="shared" si="492"/>
        <v>0</v>
      </c>
      <c r="Z827" s="29">
        <f t="shared" si="500"/>
        <v>0</v>
      </c>
      <c r="AA827" s="29">
        <f t="shared" si="500"/>
        <v>102739.7</v>
      </c>
      <c r="AB827" s="29">
        <f t="shared" si="500"/>
        <v>0</v>
      </c>
      <c r="AC827" s="31">
        <f t="shared" si="466"/>
        <v>5862.21</v>
      </c>
      <c r="AD827" s="31">
        <f t="shared" si="467"/>
        <v>211.06</v>
      </c>
      <c r="AE827" s="31">
        <f t="shared" si="468"/>
        <v>46412.4</v>
      </c>
      <c r="AF827" s="31">
        <f t="shared" si="469"/>
        <v>0</v>
      </c>
      <c r="AG827" s="31">
        <f t="shared" si="470"/>
        <v>0</v>
      </c>
      <c r="AH827" s="31">
        <f t="shared" si="471"/>
        <v>0</v>
      </c>
      <c r="AI827" s="31">
        <f t="shared" si="472"/>
        <v>49607.72</v>
      </c>
      <c r="AJ827" s="31">
        <f t="shared" si="473"/>
        <v>0</v>
      </c>
      <c r="AK827" s="31">
        <f t="shared" si="474"/>
        <v>0</v>
      </c>
      <c r="AL827" s="31">
        <f t="shared" si="475"/>
        <v>0</v>
      </c>
      <c r="AM827" s="31">
        <f t="shared" si="476"/>
        <v>0</v>
      </c>
      <c r="AN827" s="31">
        <f t="shared" si="477"/>
        <v>646.30999999999995</v>
      </c>
      <c r="AO827" s="31">
        <f t="shared" si="478"/>
        <v>102739.7</v>
      </c>
      <c r="AP827" s="29">
        <f t="shared" si="499"/>
        <v>0</v>
      </c>
      <c r="AQ827" s="29">
        <f t="shared" si="499"/>
        <v>0</v>
      </c>
      <c r="AR827" s="29">
        <f t="shared" si="499"/>
        <v>102739.7</v>
      </c>
      <c r="AS827" s="29">
        <f t="shared" si="493"/>
        <v>0</v>
      </c>
      <c r="AT827" s="31">
        <f t="shared" si="479"/>
        <v>0</v>
      </c>
      <c r="AU827" s="31">
        <f t="shared" si="480"/>
        <v>0</v>
      </c>
      <c r="AV827" s="31">
        <f t="shared" si="481"/>
        <v>0</v>
      </c>
      <c r="AW827" s="31">
        <f t="shared" si="482"/>
        <v>0</v>
      </c>
      <c r="AX827" s="31">
        <f t="shared" si="483"/>
        <v>0</v>
      </c>
      <c r="AY827" s="31">
        <f t="shared" si="484"/>
        <v>0</v>
      </c>
      <c r="AZ827" s="31">
        <f t="shared" si="485"/>
        <v>0</v>
      </c>
      <c r="BA827" s="31">
        <f t="shared" si="486"/>
        <v>0</v>
      </c>
      <c r="BB827" s="31">
        <f t="shared" si="487"/>
        <v>0</v>
      </c>
      <c r="BC827" s="31">
        <f t="shared" si="488"/>
        <v>0</v>
      </c>
      <c r="BD827" s="31">
        <f t="shared" si="489"/>
        <v>0</v>
      </c>
      <c r="BE827" s="31">
        <f t="shared" si="490"/>
        <v>0</v>
      </c>
      <c r="BF827" s="31">
        <f t="shared" si="491"/>
        <v>0</v>
      </c>
      <c r="BG827" s="29">
        <f t="shared" si="498"/>
        <v>0</v>
      </c>
      <c r="BH827" s="29">
        <f t="shared" si="498"/>
        <v>0</v>
      </c>
      <c r="BI827" s="29">
        <f t="shared" si="498"/>
        <v>0</v>
      </c>
      <c r="BJ827" s="29">
        <f t="shared" si="498"/>
        <v>0</v>
      </c>
    </row>
    <row r="828" spans="1:62">
      <c r="A828" s="25" t="s">
        <v>135</v>
      </c>
      <c r="B828" s="25" t="s">
        <v>95</v>
      </c>
      <c r="C828" s="25" t="s">
        <v>102</v>
      </c>
      <c r="D828" s="25" t="s">
        <v>173</v>
      </c>
      <c r="E828" s="25" t="s">
        <v>47</v>
      </c>
      <c r="F828" s="25" t="s">
        <v>48</v>
      </c>
      <c r="G828" s="25" t="s">
        <v>304</v>
      </c>
      <c r="H828" s="25" t="s">
        <v>54</v>
      </c>
      <c r="I828" s="25" t="s">
        <v>289</v>
      </c>
      <c r="J828" s="102">
        <v>0</v>
      </c>
      <c r="K828" s="102">
        <v>0</v>
      </c>
      <c r="L828" s="29"/>
      <c r="M828" s="29"/>
      <c r="N828" s="29">
        <v>8108.28</v>
      </c>
      <c r="O828" s="29">
        <v>1805.51</v>
      </c>
      <c r="P828" s="29"/>
      <c r="Q828" s="29"/>
      <c r="R828" s="29"/>
      <c r="S828" s="29">
        <v>1140.79</v>
      </c>
      <c r="T828" s="29"/>
      <c r="U828" s="29"/>
      <c r="V828" s="29">
        <v>157370.68</v>
      </c>
      <c r="W828" s="29">
        <v>9596.07</v>
      </c>
      <c r="X828" s="29">
        <f t="shared" si="465"/>
        <v>178021.33</v>
      </c>
      <c r="Y828" s="29">
        <f t="shared" si="492"/>
        <v>0</v>
      </c>
      <c r="Z828" s="29">
        <f t="shared" si="500"/>
        <v>0</v>
      </c>
      <c r="AA828" s="29">
        <f t="shared" si="500"/>
        <v>178021.33</v>
      </c>
      <c r="AB828" s="29">
        <f t="shared" si="500"/>
        <v>0</v>
      </c>
      <c r="AC828" s="31">
        <f t="shared" si="466"/>
        <v>0</v>
      </c>
      <c r="AD828" s="31">
        <f t="shared" si="467"/>
        <v>0</v>
      </c>
      <c r="AE828" s="31">
        <f t="shared" si="468"/>
        <v>0</v>
      </c>
      <c r="AF828" s="31">
        <f t="shared" si="469"/>
        <v>0</v>
      </c>
      <c r="AG828" s="31">
        <f t="shared" si="470"/>
        <v>0</v>
      </c>
      <c r="AH828" s="31">
        <f t="shared" si="471"/>
        <v>0</v>
      </c>
      <c r="AI828" s="31">
        <f t="shared" si="472"/>
        <v>0</v>
      </c>
      <c r="AJ828" s="31">
        <f t="shared" si="473"/>
        <v>0</v>
      </c>
      <c r="AK828" s="31">
        <f t="shared" si="474"/>
        <v>0</v>
      </c>
      <c r="AL828" s="31">
        <f t="shared" si="475"/>
        <v>0</v>
      </c>
      <c r="AM828" s="31">
        <f t="shared" si="476"/>
        <v>0</v>
      </c>
      <c r="AN828" s="31">
        <f t="shared" si="477"/>
        <v>0</v>
      </c>
      <c r="AO828" s="31">
        <f t="shared" si="478"/>
        <v>0</v>
      </c>
      <c r="AP828" s="29">
        <f t="shared" si="499"/>
        <v>0</v>
      </c>
      <c r="AQ828" s="29">
        <f t="shared" si="499"/>
        <v>0</v>
      </c>
      <c r="AR828" s="29">
        <f t="shared" si="499"/>
        <v>0</v>
      </c>
      <c r="AS828" s="29">
        <f t="shared" si="493"/>
        <v>0</v>
      </c>
      <c r="AT828" s="31">
        <f t="shared" si="479"/>
        <v>0</v>
      </c>
      <c r="AU828" s="31">
        <f t="shared" si="480"/>
        <v>0</v>
      </c>
      <c r="AV828" s="31">
        <f t="shared" si="481"/>
        <v>0</v>
      </c>
      <c r="AW828" s="31">
        <f t="shared" si="482"/>
        <v>0</v>
      </c>
      <c r="AX828" s="31">
        <f t="shared" si="483"/>
        <v>0</v>
      </c>
      <c r="AY828" s="31">
        <f t="shared" si="484"/>
        <v>0</v>
      </c>
      <c r="AZ828" s="31">
        <f t="shared" si="485"/>
        <v>0</v>
      </c>
      <c r="BA828" s="31">
        <f t="shared" si="486"/>
        <v>0</v>
      </c>
      <c r="BB828" s="31">
        <f t="shared" si="487"/>
        <v>0</v>
      </c>
      <c r="BC828" s="31">
        <f t="shared" si="488"/>
        <v>0</v>
      </c>
      <c r="BD828" s="31">
        <f t="shared" si="489"/>
        <v>0</v>
      </c>
      <c r="BE828" s="31">
        <f t="shared" si="490"/>
        <v>0</v>
      </c>
      <c r="BF828" s="31">
        <f t="shared" si="491"/>
        <v>0</v>
      </c>
      <c r="BG828" s="29">
        <f t="shared" ref="BG828:BJ847" si="501">SUMIF($I828,BG$5,$BF828)</f>
        <v>0</v>
      </c>
      <c r="BH828" s="29">
        <f t="shared" si="501"/>
        <v>0</v>
      </c>
      <c r="BI828" s="29">
        <f t="shared" si="501"/>
        <v>0</v>
      </c>
      <c r="BJ828" s="29">
        <f t="shared" si="501"/>
        <v>0</v>
      </c>
    </row>
    <row r="829" spans="1:62">
      <c r="A829" s="25" t="s">
        <v>135</v>
      </c>
      <c r="B829" s="25" t="s">
        <v>95</v>
      </c>
      <c r="C829" s="25" t="s">
        <v>102</v>
      </c>
      <c r="D829" s="25" t="s">
        <v>173</v>
      </c>
      <c r="E829" s="25" t="s">
        <v>47</v>
      </c>
      <c r="F829" s="25" t="s">
        <v>43</v>
      </c>
      <c r="G829" s="25" t="s">
        <v>300</v>
      </c>
      <c r="H829" s="25" t="s">
        <v>54</v>
      </c>
      <c r="I829" s="25" t="s">
        <v>289</v>
      </c>
      <c r="J829" s="102">
        <v>0</v>
      </c>
      <c r="K829" s="102">
        <v>1</v>
      </c>
      <c r="L829" s="29"/>
      <c r="M829" s="29"/>
      <c r="N829" s="29"/>
      <c r="O829" s="29"/>
      <c r="P829" s="29"/>
      <c r="Q829" s="29"/>
      <c r="R829" s="29">
        <v>22339.8</v>
      </c>
      <c r="S829" s="29"/>
      <c r="T829" s="29"/>
      <c r="U829" s="29"/>
      <c r="V829" s="29"/>
      <c r="W829" s="29">
        <v>0</v>
      </c>
      <c r="X829" s="29">
        <f t="shared" si="465"/>
        <v>22339.8</v>
      </c>
      <c r="Y829" s="29">
        <f t="shared" si="492"/>
        <v>0</v>
      </c>
      <c r="Z829" s="29">
        <f t="shared" si="500"/>
        <v>0</v>
      </c>
      <c r="AA829" s="29">
        <f t="shared" si="500"/>
        <v>22339.8</v>
      </c>
      <c r="AB829" s="29">
        <f t="shared" si="500"/>
        <v>0</v>
      </c>
      <c r="AC829" s="31">
        <f t="shared" si="466"/>
        <v>0</v>
      </c>
      <c r="AD829" s="31">
        <f t="shared" si="467"/>
        <v>0</v>
      </c>
      <c r="AE829" s="31">
        <f t="shared" si="468"/>
        <v>0</v>
      </c>
      <c r="AF829" s="31">
        <f t="shared" si="469"/>
        <v>0</v>
      </c>
      <c r="AG829" s="31">
        <f t="shared" si="470"/>
        <v>0</v>
      </c>
      <c r="AH829" s="31">
        <f t="shared" si="471"/>
        <v>0</v>
      </c>
      <c r="AI829" s="31">
        <f t="shared" si="472"/>
        <v>0</v>
      </c>
      <c r="AJ829" s="31">
        <f t="shared" si="473"/>
        <v>0</v>
      </c>
      <c r="AK829" s="31">
        <f t="shared" si="474"/>
        <v>0</v>
      </c>
      <c r="AL829" s="31">
        <f t="shared" si="475"/>
        <v>0</v>
      </c>
      <c r="AM829" s="31">
        <f t="shared" si="476"/>
        <v>0</v>
      </c>
      <c r="AN829" s="31">
        <f t="shared" si="477"/>
        <v>0</v>
      </c>
      <c r="AO829" s="31">
        <f t="shared" si="478"/>
        <v>0</v>
      </c>
      <c r="AP829" s="29">
        <f t="shared" ref="AP829:AR848" si="502">SUMIF($I829,AP$5,$AO829)</f>
        <v>0</v>
      </c>
      <c r="AQ829" s="29">
        <f t="shared" si="502"/>
        <v>0</v>
      </c>
      <c r="AR829" s="29">
        <f t="shared" si="502"/>
        <v>0</v>
      </c>
      <c r="AS829" s="29">
        <f t="shared" si="493"/>
        <v>0</v>
      </c>
      <c r="AT829" s="31">
        <f t="shared" si="479"/>
        <v>0</v>
      </c>
      <c r="AU829" s="31">
        <f t="shared" si="480"/>
        <v>0</v>
      </c>
      <c r="AV829" s="31">
        <f t="shared" si="481"/>
        <v>0</v>
      </c>
      <c r="AW829" s="31">
        <f t="shared" si="482"/>
        <v>0</v>
      </c>
      <c r="AX829" s="31">
        <f t="shared" si="483"/>
        <v>0</v>
      </c>
      <c r="AY829" s="31">
        <f t="shared" si="484"/>
        <v>0</v>
      </c>
      <c r="AZ829" s="31">
        <f t="shared" si="485"/>
        <v>22339.8</v>
      </c>
      <c r="BA829" s="31">
        <f t="shared" si="486"/>
        <v>0</v>
      </c>
      <c r="BB829" s="31">
        <f t="shared" si="487"/>
        <v>0</v>
      </c>
      <c r="BC829" s="31">
        <f t="shared" si="488"/>
        <v>0</v>
      </c>
      <c r="BD829" s="31">
        <f t="shared" si="489"/>
        <v>0</v>
      </c>
      <c r="BE829" s="31">
        <f t="shared" si="490"/>
        <v>0</v>
      </c>
      <c r="BF829" s="31">
        <f t="shared" si="491"/>
        <v>22339.8</v>
      </c>
      <c r="BG829" s="29">
        <f t="shared" si="501"/>
        <v>0</v>
      </c>
      <c r="BH829" s="29">
        <f t="shared" si="501"/>
        <v>0</v>
      </c>
      <c r="BI829" s="29">
        <f t="shared" si="501"/>
        <v>22339.8</v>
      </c>
      <c r="BJ829" s="29">
        <f t="shared" si="501"/>
        <v>0</v>
      </c>
    </row>
    <row r="830" spans="1:62">
      <c r="A830" s="25" t="s">
        <v>135</v>
      </c>
      <c r="B830" s="25" t="s">
        <v>95</v>
      </c>
      <c r="C830" s="25" t="s">
        <v>102</v>
      </c>
      <c r="D830" s="25" t="s">
        <v>310</v>
      </c>
      <c r="E830" s="25" t="s">
        <v>44</v>
      </c>
      <c r="F830" s="25" t="s">
        <v>45</v>
      </c>
      <c r="G830" s="25" t="s">
        <v>300</v>
      </c>
      <c r="H830" s="25" t="s">
        <v>54</v>
      </c>
      <c r="I830" s="25" t="s">
        <v>289</v>
      </c>
      <c r="J830" s="102">
        <v>0.47784834680000005</v>
      </c>
      <c r="K830" s="102">
        <v>0.15089759249999998</v>
      </c>
      <c r="L830" s="29"/>
      <c r="M830" s="29"/>
      <c r="N830" s="29"/>
      <c r="O830" s="29"/>
      <c r="P830" s="29">
        <v>483249.21</v>
      </c>
      <c r="Q830" s="29">
        <v>12310.64</v>
      </c>
      <c r="R830" s="29">
        <v>157.16</v>
      </c>
      <c r="S830" s="29">
        <v>8803.83</v>
      </c>
      <c r="T830" s="29">
        <v>10200.459999999999</v>
      </c>
      <c r="U830" s="29">
        <v>184811.83000000002</v>
      </c>
      <c r="V830" s="29">
        <v>-4499.7299999999996</v>
      </c>
      <c r="W830" s="29">
        <v>10785.93</v>
      </c>
      <c r="X830" s="29">
        <f t="shared" si="465"/>
        <v>705819.33000000019</v>
      </c>
      <c r="Y830" s="29">
        <f t="shared" si="492"/>
        <v>0</v>
      </c>
      <c r="Z830" s="29">
        <f t="shared" si="500"/>
        <v>0</v>
      </c>
      <c r="AA830" s="29">
        <f t="shared" si="500"/>
        <v>705819.33000000019</v>
      </c>
      <c r="AB830" s="29">
        <f t="shared" si="500"/>
        <v>0</v>
      </c>
      <c r="AC830" s="31">
        <f t="shared" si="466"/>
        <v>0</v>
      </c>
      <c r="AD830" s="31">
        <f t="shared" si="467"/>
        <v>0</v>
      </c>
      <c r="AE830" s="31">
        <f t="shared" si="468"/>
        <v>0</v>
      </c>
      <c r="AF830" s="31">
        <f t="shared" si="469"/>
        <v>0</v>
      </c>
      <c r="AG830" s="31">
        <f t="shared" si="470"/>
        <v>230919.83609090606</v>
      </c>
      <c r="AH830" s="31">
        <f t="shared" si="471"/>
        <v>5882.6189720499524</v>
      </c>
      <c r="AI830" s="31">
        <f t="shared" si="472"/>
        <v>75.098646183088007</v>
      </c>
      <c r="AJ830" s="31">
        <f t="shared" si="473"/>
        <v>4206.8956110082445</v>
      </c>
      <c r="AK830" s="31">
        <f t="shared" si="474"/>
        <v>4874.2729475995284</v>
      </c>
      <c r="AL830" s="31">
        <f t="shared" si="475"/>
        <v>88312.027434582662</v>
      </c>
      <c r="AM830" s="31">
        <f t="shared" si="476"/>
        <v>-2150.1885415463639</v>
      </c>
      <c r="AN830" s="31">
        <f t="shared" si="477"/>
        <v>5154.0388192005248</v>
      </c>
      <c r="AO830" s="31">
        <f t="shared" si="478"/>
        <v>337274.5999799837</v>
      </c>
      <c r="AP830" s="29">
        <f t="shared" si="502"/>
        <v>0</v>
      </c>
      <c r="AQ830" s="29">
        <f t="shared" si="502"/>
        <v>0</v>
      </c>
      <c r="AR830" s="29">
        <f t="shared" si="502"/>
        <v>337274.5999799837</v>
      </c>
      <c r="AS830" s="29">
        <f t="shared" si="493"/>
        <v>0</v>
      </c>
      <c r="AT830" s="31">
        <f t="shared" si="479"/>
        <v>0</v>
      </c>
      <c r="AU830" s="31">
        <f t="shared" si="480"/>
        <v>0</v>
      </c>
      <c r="AV830" s="31">
        <f t="shared" si="481"/>
        <v>0</v>
      </c>
      <c r="AW830" s="31">
        <f t="shared" si="482"/>
        <v>0</v>
      </c>
      <c r="AX830" s="31">
        <f t="shared" si="483"/>
        <v>72921.142366526925</v>
      </c>
      <c r="AY830" s="31">
        <f t="shared" si="484"/>
        <v>1857.6459381341997</v>
      </c>
      <c r="AZ830" s="31">
        <f t="shared" si="485"/>
        <v>23.715065637299997</v>
      </c>
      <c r="BA830" s="31">
        <f t="shared" si="486"/>
        <v>1328.4767517792748</v>
      </c>
      <c r="BB830" s="31">
        <f t="shared" si="487"/>
        <v>1539.2248563925498</v>
      </c>
      <c r="BC830" s="31">
        <f t="shared" si="488"/>
        <v>27887.660212519273</v>
      </c>
      <c r="BD830" s="31">
        <f t="shared" si="489"/>
        <v>-678.99842390002482</v>
      </c>
      <c r="BE830" s="31">
        <f t="shared" si="490"/>
        <v>1627.5708698735248</v>
      </c>
      <c r="BF830" s="31">
        <f t="shared" si="491"/>
        <v>106506.43763696303</v>
      </c>
      <c r="BG830" s="29">
        <f t="shared" si="501"/>
        <v>0</v>
      </c>
      <c r="BH830" s="29">
        <f t="shared" si="501"/>
        <v>0</v>
      </c>
      <c r="BI830" s="29">
        <f t="shared" si="501"/>
        <v>106506.43763696303</v>
      </c>
      <c r="BJ830" s="29">
        <f t="shared" si="501"/>
        <v>0</v>
      </c>
    </row>
    <row r="831" spans="1:62">
      <c r="A831" s="25" t="s">
        <v>135</v>
      </c>
      <c r="B831" s="25" t="s">
        <v>95</v>
      </c>
      <c r="C831" s="25" t="s">
        <v>102</v>
      </c>
      <c r="D831" s="25" t="s">
        <v>310</v>
      </c>
      <c r="E831" s="25" t="s">
        <v>44</v>
      </c>
      <c r="F831" s="25" t="s">
        <v>45</v>
      </c>
      <c r="G831" s="25" t="s">
        <v>90</v>
      </c>
      <c r="H831" s="25" t="s">
        <v>54</v>
      </c>
      <c r="I831" s="25" t="s">
        <v>289</v>
      </c>
      <c r="J831" s="102">
        <v>0.47784834680000005</v>
      </c>
      <c r="K831" s="102">
        <v>0.15089759249999998</v>
      </c>
      <c r="L831" s="29"/>
      <c r="M831" s="29"/>
      <c r="N831" s="29"/>
      <c r="O831" s="29"/>
      <c r="P831" s="29">
        <v>326193.23</v>
      </c>
      <c r="Q831" s="29">
        <v>8309.67</v>
      </c>
      <c r="R831" s="29">
        <v>106.08</v>
      </c>
      <c r="S831" s="29">
        <v>5942.58</v>
      </c>
      <c r="T831" s="29">
        <v>6885.3</v>
      </c>
      <c r="U831" s="29">
        <v>-1137.78</v>
      </c>
      <c r="V831" s="29">
        <v>2620.73</v>
      </c>
      <c r="W831" s="29">
        <v>3415</v>
      </c>
      <c r="X831" s="29">
        <f t="shared" si="465"/>
        <v>352334.80999999994</v>
      </c>
      <c r="Y831" s="29">
        <f t="shared" si="492"/>
        <v>0</v>
      </c>
      <c r="Z831" s="29">
        <f t="shared" si="500"/>
        <v>0</v>
      </c>
      <c r="AA831" s="29">
        <f t="shared" si="500"/>
        <v>352334.80999999994</v>
      </c>
      <c r="AB831" s="29">
        <f t="shared" si="500"/>
        <v>0</v>
      </c>
      <c r="AC831" s="31">
        <f t="shared" si="466"/>
        <v>0</v>
      </c>
      <c r="AD831" s="31">
        <f t="shared" si="467"/>
        <v>0</v>
      </c>
      <c r="AE831" s="31">
        <f t="shared" si="468"/>
        <v>0</v>
      </c>
      <c r="AF831" s="31">
        <f t="shared" si="469"/>
        <v>0</v>
      </c>
      <c r="AG831" s="31">
        <f t="shared" si="470"/>
        <v>155870.89569285218</v>
      </c>
      <c r="AH831" s="31">
        <f t="shared" si="471"/>
        <v>3970.7620719535562</v>
      </c>
      <c r="AI831" s="31">
        <f t="shared" si="472"/>
        <v>50.690152628544006</v>
      </c>
      <c r="AJ831" s="31">
        <f t="shared" si="473"/>
        <v>2839.6520287267444</v>
      </c>
      <c r="AK831" s="31">
        <f t="shared" si="474"/>
        <v>3290.1292222220404</v>
      </c>
      <c r="AL831" s="31">
        <f t="shared" si="475"/>
        <v>-543.686292022104</v>
      </c>
      <c r="AM831" s="31">
        <f t="shared" si="476"/>
        <v>1252.311497909164</v>
      </c>
      <c r="AN831" s="31">
        <f t="shared" si="477"/>
        <v>1631.8521043220001</v>
      </c>
      <c r="AO831" s="31">
        <f t="shared" si="478"/>
        <v>168362.60647859212</v>
      </c>
      <c r="AP831" s="29">
        <f t="shared" si="502"/>
        <v>0</v>
      </c>
      <c r="AQ831" s="29">
        <f t="shared" si="502"/>
        <v>0</v>
      </c>
      <c r="AR831" s="29">
        <f t="shared" si="502"/>
        <v>168362.60647859212</v>
      </c>
      <c r="AS831" s="29">
        <f t="shared" si="493"/>
        <v>0</v>
      </c>
      <c r="AT831" s="31">
        <f t="shared" si="479"/>
        <v>0</v>
      </c>
      <c r="AU831" s="31">
        <f t="shared" si="480"/>
        <v>0</v>
      </c>
      <c r="AV831" s="31">
        <f t="shared" si="481"/>
        <v>0</v>
      </c>
      <c r="AW831" s="31">
        <f t="shared" si="482"/>
        <v>0</v>
      </c>
      <c r="AX831" s="31">
        <f t="shared" si="483"/>
        <v>49221.773096798766</v>
      </c>
      <c r="AY831" s="31">
        <f t="shared" si="484"/>
        <v>1253.909197469475</v>
      </c>
      <c r="AZ831" s="31">
        <f t="shared" si="485"/>
        <v>16.007216612399997</v>
      </c>
      <c r="BA831" s="31">
        <f t="shared" si="486"/>
        <v>896.7210152386499</v>
      </c>
      <c r="BB831" s="31">
        <f t="shared" si="487"/>
        <v>1038.9751936402499</v>
      </c>
      <c r="BC831" s="31">
        <f t="shared" si="488"/>
        <v>-171.68826279464997</v>
      </c>
      <c r="BD831" s="31">
        <f t="shared" si="489"/>
        <v>395.46184759252498</v>
      </c>
      <c r="BE831" s="31">
        <f t="shared" si="490"/>
        <v>515.31527838749992</v>
      </c>
      <c r="BF831" s="31">
        <f t="shared" si="491"/>
        <v>53166.474582944909</v>
      </c>
      <c r="BG831" s="29">
        <f t="shared" si="501"/>
        <v>0</v>
      </c>
      <c r="BH831" s="29">
        <f t="shared" si="501"/>
        <v>0</v>
      </c>
      <c r="BI831" s="29">
        <f t="shared" si="501"/>
        <v>53166.474582944909</v>
      </c>
      <c r="BJ831" s="29">
        <f t="shared" si="501"/>
        <v>0</v>
      </c>
    </row>
    <row r="832" spans="1:62">
      <c r="A832" s="25" t="s">
        <v>135</v>
      </c>
      <c r="B832" s="25" t="s">
        <v>95</v>
      </c>
      <c r="C832" s="25" t="s">
        <v>102</v>
      </c>
      <c r="D832" s="25" t="s">
        <v>310</v>
      </c>
      <c r="E832" s="25" t="s">
        <v>42</v>
      </c>
      <c r="F832" s="25" t="s">
        <v>46</v>
      </c>
      <c r="G832" s="25" t="s">
        <v>61</v>
      </c>
      <c r="H832" s="25" t="s">
        <v>61</v>
      </c>
      <c r="I832" s="25" t="s">
        <v>289</v>
      </c>
      <c r="J832" s="102">
        <v>0.63656999999999997</v>
      </c>
      <c r="K832" s="102">
        <v>0</v>
      </c>
      <c r="L832" s="29"/>
      <c r="M832" s="29"/>
      <c r="N832" s="29"/>
      <c r="O832" s="29">
        <v>13836.06</v>
      </c>
      <c r="P832" s="29"/>
      <c r="Q832" s="29"/>
      <c r="R832" s="29"/>
      <c r="S832" s="29">
        <v>100685.5</v>
      </c>
      <c r="T832" s="29"/>
      <c r="U832" s="29"/>
      <c r="V832" s="29"/>
      <c r="W832" s="29"/>
      <c r="X832" s="29">
        <f t="shared" si="465"/>
        <v>114521.56</v>
      </c>
      <c r="Y832" s="29">
        <f t="shared" si="492"/>
        <v>0</v>
      </c>
      <c r="Z832" s="29">
        <f t="shared" si="500"/>
        <v>0</v>
      </c>
      <c r="AA832" s="29">
        <f t="shared" si="500"/>
        <v>114521.56</v>
      </c>
      <c r="AB832" s="29">
        <f t="shared" si="500"/>
        <v>0</v>
      </c>
      <c r="AC832" s="31">
        <f t="shared" si="466"/>
        <v>0</v>
      </c>
      <c r="AD832" s="31">
        <f t="shared" si="467"/>
        <v>0</v>
      </c>
      <c r="AE832" s="31">
        <f t="shared" si="468"/>
        <v>0</v>
      </c>
      <c r="AF832" s="31">
        <f t="shared" si="469"/>
        <v>8807.6207141999985</v>
      </c>
      <c r="AG832" s="31">
        <f t="shared" si="470"/>
        <v>0</v>
      </c>
      <c r="AH832" s="31">
        <f t="shared" si="471"/>
        <v>0</v>
      </c>
      <c r="AI832" s="31">
        <f t="shared" si="472"/>
        <v>0</v>
      </c>
      <c r="AJ832" s="31">
        <f t="shared" si="473"/>
        <v>64093.368734999996</v>
      </c>
      <c r="AK832" s="31">
        <f t="shared" si="474"/>
        <v>0</v>
      </c>
      <c r="AL832" s="31">
        <f t="shared" si="475"/>
        <v>0</v>
      </c>
      <c r="AM832" s="31">
        <f t="shared" si="476"/>
        <v>0</v>
      </c>
      <c r="AN832" s="31">
        <f t="shared" si="477"/>
        <v>0</v>
      </c>
      <c r="AO832" s="31">
        <f t="shared" si="478"/>
        <v>72900.989449199988</v>
      </c>
      <c r="AP832" s="29">
        <f t="shared" si="502"/>
        <v>0</v>
      </c>
      <c r="AQ832" s="29">
        <f t="shared" si="502"/>
        <v>0</v>
      </c>
      <c r="AR832" s="29">
        <f t="shared" si="502"/>
        <v>72900.989449199988</v>
      </c>
      <c r="AS832" s="29">
        <f t="shared" si="493"/>
        <v>0</v>
      </c>
      <c r="AT832" s="31">
        <f t="shared" si="479"/>
        <v>0</v>
      </c>
      <c r="AU832" s="31">
        <f t="shared" si="480"/>
        <v>0</v>
      </c>
      <c r="AV832" s="31">
        <f t="shared" si="481"/>
        <v>0</v>
      </c>
      <c r="AW832" s="31">
        <f t="shared" si="482"/>
        <v>0</v>
      </c>
      <c r="AX832" s="31">
        <f t="shared" si="483"/>
        <v>0</v>
      </c>
      <c r="AY832" s="31">
        <f t="shared" si="484"/>
        <v>0</v>
      </c>
      <c r="AZ832" s="31">
        <f t="shared" si="485"/>
        <v>0</v>
      </c>
      <c r="BA832" s="31">
        <f t="shared" si="486"/>
        <v>0</v>
      </c>
      <c r="BB832" s="31">
        <f t="shared" si="487"/>
        <v>0</v>
      </c>
      <c r="BC832" s="31">
        <f t="shared" si="488"/>
        <v>0</v>
      </c>
      <c r="BD832" s="31">
        <f t="shared" si="489"/>
        <v>0</v>
      </c>
      <c r="BE832" s="31">
        <f t="shared" si="490"/>
        <v>0</v>
      </c>
      <c r="BF832" s="31">
        <f t="shared" si="491"/>
        <v>0</v>
      </c>
      <c r="BG832" s="29">
        <f t="shared" si="501"/>
        <v>0</v>
      </c>
      <c r="BH832" s="29">
        <f t="shared" si="501"/>
        <v>0</v>
      </c>
      <c r="BI832" s="29">
        <f t="shared" si="501"/>
        <v>0</v>
      </c>
      <c r="BJ832" s="29">
        <f t="shared" si="501"/>
        <v>0</v>
      </c>
    </row>
    <row r="833" spans="1:62">
      <c r="A833" s="25" t="s">
        <v>135</v>
      </c>
      <c r="B833" s="25" t="s">
        <v>95</v>
      </c>
      <c r="C833" s="25" t="s">
        <v>102</v>
      </c>
      <c r="D833" s="25" t="s">
        <v>310</v>
      </c>
      <c r="E833" s="25" t="s">
        <v>42</v>
      </c>
      <c r="F833" s="25" t="s">
        <v>46</v>
      </c>
      <c r="G833" s="25" t="s">
        <v>300</v>
      </c>
      <c r="H833" s="25" t="s">
        <v>54</v>
      </c>
      <c r="I833" s="25" t="s">
        <v>289</v>
      </c>
      <c r="J833" s="102">
        <v>0.68266000000000004</v>
      </c>
      <c r="K833" s="102">
        <v>0</v>
      </c>
      <c r="L833" s="29"/>
      <c r="M833" s="29"/>
      <c r="N833" s="29"/>
      <c r="O833" s="29">
        <v>6034.2</v>
      </c>
      <c r="P833" s="29">
        <v>12.47</v>
      </c>
      <c r="Q833" s="29">
        <v>3.02</v>
      </c>
      <c r="R833" s="29">
        <v>6.15</v>
      </c>
      <c r="S833" s="29">
        <v>4.75</v>
      </c>
      <c r="T833" s="29">
        <v>9.09</v>
      </c>
      <c r="U833" s="29">
        <v>77.36</v>
      </c>
      <c r="V833" s="29"/>
      <c r="W833" s="29"/>
      <c r="X833" s="29">
        <f t="shared" si="465"/>
        <v>6147.04</v>
      </c>
      <c r="Y833" s="29">
        <f t="shared" si="492"/>
        <v>0</v>
      </c>
      <c r="Z833" s="29">
        <f t="shared" si="500"/>
        <v>0</v>
      </c>
      <c r="AA833" s="29">
        <f t="shared" si="500"/>
        <v>6147.04</v>
      </c>
      <c r="AB833" s="29">
        <f t="shared" si="500"/>
        <v>0</v>
      </c>
      <c r="AC833" s="31">
        <f t="shared" si="466"/>
        <v>0</v>
      </c>
      <c r="AD833" s="31">
        <f t="shared" si="467"/>
        <v>0</v>
      </c>
      <c r="AE833" s="31">
        <f t="shared" si="468"/>
        <v>0</v>
      </c>
      <c r="AF833" s="31">
        <f t="shared" si="469"/>
        <v>4119.3069720000003</v>
      </c>
      <c r="AG833" s="31">
        <f t="shared" si="470"/>
        <v>8.5127702000000003</v>
      </c>
      <c r="AH833" s="31">
        <f t="shared" si="471"/>
        <v>2.0616332000000002</v>
      </c>
      <c r="AI833" s="31">
        <f t="shared" si="472"/>
        <v>4.1983590000000008</v>
      </c>
      <c r="AJ833" s="31">
        <f t="shared" si="473"/>
        <v>3.2426350000000004</v>
      </c>
      <c r="AK833" s="31">
        <f t="shared" si="474"/>
        <v>6.2053794</v>
      </c>
      <c r="AL833" s="31">
        <f t="shared" si="475"/>
        <v>52.810577600000002</v>
      </c>
      <c r="AM833" s="31">
        <f t="shared" si="476"/>
        <v>0</v>
      </c>
      <c r="AN833" s="31">
        <f t="shared" si="477"/>
        <v>0</v>
      </c>
      <c r="AO833" s="31">
        <f t="shared" si="478"/>
        <v>4196.3383264000004</v>
      </c>
      <c r="AP833" s="29">
        <f t="shared" si="502"/>
        <v>0</v>
      </c>
      <c r="AQ833" s="29">
        <f t="shared" si="502"/>
        <v>0</v>
      </c>
      <c r="AR833" s="29">
        <f t="shared" si="502"/>
        <v>4196.3383264000004</v>
      </c>
      <c r="AS833" s="29">
        <f t="shared" si="493"/>
        <v>0</v>
      </c>
      <c r="AT833" s="31">
        <f t="shared" si="479"/>
        <v>0</v>
      </c>
      <c r="AU833" s="31">
        <f t="shared" si="480"/>
        <v>0</v>
      </c>
      <c r="AV833" s="31">
        <f t="shared" si="481"/>
        <v>0</v>
      </c>
      <c r="AW833" s="31">
        <f t="shared" si="482"/>
        <v>0</v>
      </c>
      <c r="AX833" s="31">
        <f t="shared" si="483"/>
        <v>0</v>
      </c>
      <c r="AY833" s="31">
        <f t="shared" si="484"/>
        <v>0</v>
      </c>
      <c r="AZ833" s="31">
        <f t="shared" si="485"/>
        <v>0</v>
      </c>
      <c r="BA833" s="31">
        <f t="shared" si="486"/>
        <v>0</v>
      </c>
      <c r="BB833" s="31">
        <f t="shared" si="487"/>
        <v>0</v>
      </c>
      <c r="BC833" s="31">
        <f t="shared" si="488"/>
        <v>0</v>
      </c>
      <c r="BD833" s="31">
        <f t="shared" si="489"/>
        <v>0</v>
      </c>
      <c r="BE833" s="31">
        <f t="shared" si="490"/>
        <v>0</v>
      </c>
      <c r="BF833" s="31">
        <f t="shared" si="491"/>
        <v>0</v>
      </c>
      <c r="BG833" s="29">
        <f t="shared" si="501"/>
        <v>0</v>
      </c>
      <c r="BH833" s="29">
        <f t="shared" si="501"/>
        <v>0</v>
      </c>
      <c r="BI833" s="29">
        <f t="shared" si="501"/>
        <v>0</v>
      </c>
      <c r="BJ833" s="29">
        <f t="shared" si="501"/>
        <v>0</v>
      </c>
    </row>
    <row r="834" spans="1:62">
      <c r="A834" s="25" t="s">
        <v>135</v>
      </c>
      <c r="B834" s="25" t="s">
        <v>95</v>
      </c>
      <c r="C834" s="25" t="s">
        <v>102</v>
      </c>
      <c r="D834" s="25" t="s">
        <v>310</v>
      </c>
      <c r="E834" s="25" t="s">
        <v>42</v>
      </c>
      <c r="F834" s="25" t="s">
        <v>46</v>
      </c>
      <c r="G834" s="25" t="s">
        <v>304</v>
      </c>
      <c r="H834" s="25" t="s">
        <v>54</v>
      </c>
      <c r="I834" s="25" t="s">
        <v>289</v>
      </c>
      <c r="J834" s="102">
        <v>0.68266000000000004</v>
      </c>
      <c r="K834" s="102">
        <v>0</v>
      </c>
      <c r="L834" s="29"/>
      <c r="M834" s="29"/>
      <c r="N834" s="29"/>
      <c r="O834" s="29"/>
      <c r="P834" s="29"/>
      <c r="Q834" s="29"/>
      <c r="R834" s="29"/>
      <c r="S834" s="29"/>
      <c r="T834" s="29">
        <v>1311317.8500000001</v>
      </c>
      <c r="U834" s="29">
        <v>0</v>
      </c>
      <c r="V834" s="29"/>
      <c r="W834" s="29"/>
      <c r="X834" s="29">
        <f t="shared" si="465"/>
        <v>1311317.8500000001</v>
      </c>
      <c r="Y834" s="29">
        <f t="shared" si="492"/>
        <v>0</v>
      </c>
      <c r="Z834" s="29">
        <f t="shared" si="500"/>
        <v>0</v>
      </c>
      <c r="AA834" s="29">
        <f t="shared" si="500"/>
        <v>1311317.8500000001</v>
      </c>
      <c r="AB834" s="29">
        <f t="shared" si="500"/>
        <v>0</v>
      </c>
      <c r="AC834" s="31">
        <f t="shared" si="466"/>
        <v>0</v>
      </c>
      <c r="AD834" s="31">
        <f t="shared" si="467"/>
        <v>0</v>
      </c>
      <c r="AE834" s="31">
        <f t="shared" si="468"/>
        <v>0</v>
      </c>
      <c r="AF834" s="31">
        <f t="shared" si="469"/>
        <v>0</v>
      </c>
      <c r="AG834" s="31">
        <f t="shared" si="470"/>
        <v>0</v>
      </c>
      <c r="AH834" s="31">
        <f t="shared" si="471"/>
        <v>0</v>
      </c>
      <c r="AI834" s="31">
        <f t="shared" si="472"/>
        <v>0</v>
      </c>
      <c r="AJ834" s="31">
        <f t="shared" si="473"/>
        <v>0</v>
      </c>
      <c r="AK834" s="31">
        <f t="shared" si="474"/>
        <v>895184.24348100007</v>
      </c>
      <c r="AL834" s="31">
        <f t="shared" si="475"/>
        <v>0</v>
      </c>
      <c r="AM834" s="31">
        <f t="shared" si="476"/>
        <v>0</v>
      </c>
      <c r="AN834" s="31">
        <f t="shared" si="477"/>
        <v>0</v>
      </c>
      <c r="AO834" s="31">
        <f t="shared" si="478"/>
        <v>895184.24348100007</v>
      </c>
      <c r="AP834" s="29">
        <f t="shared" si="502"/>
        <v>0</v>
      </c>
      <c r="AQ834" s="29">
        <f t="shared" si="502"/>
        <v>0</v>
      </c>
      <c r="AR834" s="29">
        <f t="shared" si="502"/>
        <v>895184.24348100007</v>
      </c>
      <c r="AS834" s="29">
        <f t="shared" si="493"/>
        <v>0</v>
      </c>
      <c r="AT834" s="31">
        <f t="shared" si="479"/>
        <v>0</v>
      </c>
      <c r="AU834" s="31">
        <f t="shared" si="480"/>
        <v>0</v>
      </c>
      <c r="AV834" s="31">
        <f t="shared" si="481"/>
        <v>0</v>
      </c>
      <c r="AW834" s="31">
        <f t="shared" si="482"/>
        <v>0</v>
      </c>
      <c r="AX834" s="31">
        <f t="shared" si="483"/>
        <v>0</v>
      </c>
      <c r="AY834" s="31">
        <f t="shared" si="484"/>
        <v>0</v>
      </c>
      <c r="AZ834" s="31">
        <f t="shared" si="485"/>
        <v>0</v>
      </c>
      <c r="BA834" s="31">
        <f t="shared" si="486"/>
        <v>0</v>
      </c>
      <c r="BB834" s="31">
        <f t="shared" si="487"/>
        <v>0</v>
      </c>
      <c r="BC834" s="31">
        <f t="shared" si="488"/>
        <v>0</v>
      </c>
      <c r="BD834" s="31">
        <f t="shared" si="489"/>
        <v>0</v>
      </c>
      <c r="BE834" s="31">
        <f t="shared" si="490"/>
        <v>0</v>
      </c>
      <c r="BF834" s="31">
        <f t="shared" si="491"/>
        <v>0</v>
      </c>
      <c r="BG834" s="29">
        <f t="shared" si="501"/>
        <v>0</v>
      </c>
      <c r="BH834" s="29">
        <f t="shared" si="501"/>
        <v>0</v>
      </c>
      <c r="BI834" s="29">
        <f t="shared" si="501"/>
        <v>0</v>
      </c>
      <c r="BJ834" s="29">
        <f t="shared" si="501"/>
        <v>0</v>
      </c>
    </row>
    <row r="835" spans="1:62">
      <c r="A835" s="25" t="s">
        <v>135</v>
      </c>
      <c r="B835" s="25" t="s">
        <v>95</v>
      </c>
      <c r="C835" s="25" t="s">
        <v>102</v>
      </c>
      <c r="D835" s="25" t="s">
        <v>310</v>
      </c>
      <c r="E835" s="25" t="s">
        <v>42</v>
      </c>
      <c r="F835" s="25" t="s">
        <v>46</v>
      </c>
      <c r="G835" s="25" t="s">
        <v>55</v>
      </c>
      <c r="H835" s="25" t="s">
        <v>55</v>
      </c>
      <c r="I835" s="25" t="s">
        <v>289</v>
      </c>
      <c r="J835" s="102">
        <v>0.65539999999999998</v>
      </c>
      <c r="K835" s="102">
        <v>0</v>
      </c>
      <c r="L835" s="29">
        <v>43548.439999999995</v>
      </c>
      <c r="M835" s="29">
        <v>1464.87</v>
      </c>
      <c r="N835" s="29">
        <v>2688.92</v>
      </c>
      <c r="O835" s="29">
        <v>15561528.710000001</v>
      </c>
      <c r="P835" s="29">
        <v>357417.82</v>
      </c>
      <c r="Q835" s="29">
        <v>3556299.54</v>
      </c>
      <c r="R835" s="29">
        <v>318537.20999999996</v>
      </c>
      <c r="S835" s="29">
        <v>438042.52000000008</v>
      </c>
      <c r="T835" s="29">
        <v>10808.830000000002</v>
      </c>
      <c r="U835" s="29">
        <v>119241.57999999999</v>
      </c>
      <c r="V835" s="29">
        <v>557203.79</v>
      </c>
      <c r="W835" s="29">
        <v>1297483.42</v>
      </c>
      <c r="X835" s="29">
        <f t="shared" si="465"/>
        <v>22264265.649999999</v>
      </c>
      <c r="Y835" s="29">
        <f t="shared" si="492"/>
        <v>0</v>
      </c>
      <c r="Z835" s="29">
        <f t="shared" si="500"/>
        <v>0</v>
      </c>
      <c r="AA835" s="29">
        <f t="shared" si="500"/>
        <v>22264265.649999999</v>
      </c>
      <c r="AB835" s="29">
        <f t="shared" si="500"/>
        <v>0</v>
      </c>
      <c r="AC835" s="31">
        <f t="shared" si="466"/>
        <v>28541.647575999996</v>
      </c>
      <c r="AD835" s="31">
        <f t="shared" si="467"/>
        <v>960.07579799999985</v>
      </c>
      <c r="AE835" s="31">
        <f t="shared" si="468"/>
        <v>1762.318168</v>
      </c>
      <c r="AF835" s="31">
        <f t="shared" si="469"/>
        <v>10199025.916534001</v>
      </c>
      <c r="AG835" s="31">
        <f t="shared" si="470"/>
        <v>234251.63922799999</v>
      </c>
      <c r="AH835" s="31">
        <f t="shared" si="471"/>
        <v>2330798.7185160001</v>
      </c>
      <c r="AI835" s="31">
        <f t="shared" si="472"/>
        <v>208769.28743399997</v>
      </c>
      <c r="AJ835" s="31">
        <f t="shared" si="473"/>
        <v>287093.06760800007</v>
      </c>
      <c r="AK835" s="31">
        <f t="shared" si="474"/>
        <v>7084.1071820000006</v>
      </c>
      <c r="AL835" s="31">
        <f t="shared" si="475"/>
        <v>78150.931531999988</v>
      </c>
      <c r="AM835" s="31">
        <f t="shared" si="476"/>
        <v>365191.36396600003</v>
      </c>
      <c r="AN835" s="31">
        <f t="shared" si="477"/>
        <v>850370.63346799999</v>
      </c>
      <c r="AO835" s="31">
        <f t="shared" si="478"/>
        <v>14591999.707009999</v>
      </c>
      <c r="AP835" s="29">
        <f t="shared" si="502"/>
        <v>0</v>
      </c>
      <c r="AQ835" s="29">
        <f t="shared" si="502"/>
        <v>0</v>
      </c>
      <c r="AR835" s="29">
        <f t="shared" si="502"/>
        <v>14591999.707009999</v>
      </c>
      <c r="AS835" s="29">
        <f t="shared" si="493"/>
        <v>0</v>
      </c>
      <c r="AT835" s="31">
        <f t="shared" si="479"/>
        <v>0</v>
      </c>
      <c r="AU835" s="31">
        <f t="shared" si="480"/>
        <v>0</v>
      </c>
      <c r="AV835" s="31">
        <f t="shared" si="481"/>
        <v>0</v>
      </c>
      <c r="AW835" s="31">
        <f t="shared" si="482"/>
        <v>0</v>
      </c>
      <c r="AX835" s="31">
        <f t="shared" si="483"/>
        <v>0</v>
      </c>
      <c r="AY835" s="31">
        <f t="shared" si="484"/>
        <v>0</v>
      </c>
      <c r="AZ835" s="31">
        <f t="shared" si="485"/>
        <v>0</v>
      </c>
      <c r="BA835" s="31">
        <f t="shared" si="486"/>
        <v>0</v>
      </c>
      <c r="BB835" s="31">
        <f t="shared" si="487"/>
        <v>0</v>
      </c>
      <c r="BC835" s="31">
        <f t="shared" si="488"/>
        <v>0</v>
      </c>
      <c r="BD835" s="31">
        <f t="shared" si="489"/>
        <v>0</v>
      </c>
      <c r="BE835" s="31">
        <f t="shared" si="490"/>
        <v>0</v>
      </c>
      <c r="BF835" s="31">
        <f t="shared" si="491"/>
        <v>0</v>
      </c>
      <c r="BG835" s="29">
        <f t="shared" si="501"/>
        <v>0</v>
      </c>
      <c r="BH835" s="29">
        <f t="shared" si="501"/>
        <v>0</v>
      </c>
      <c r="BI835" s="29">
        <f t="shared" si="501"/>
        <v>0</v>
      </c>
      <c r="BJ835" s="29">
        <f t="shared" si="501"/>
        <v>0</v>
      </c>
    </row>
    <row r="836" spans="1:62">
      <c r="A836" s="25" t="s">
        <v>135</v>
      </c>
      <c r="B836" s="25" t="s">
        <v>95</v>
      </c>
      <c r="C836" s="25" t="s">
        <v>102</v>
      </c>
      <c r="D836" s="25" t="s">
        <v>310</v>
      </c>
      <c r="E836" s="25" t="s">
        <v>42</v>
      </c>
      <c r="F836" s="25" t="s">
        <v>49</v>
      </c>
      <c r="G836" s="25" t="s">
        <v>61</v>
      </c>
      <c r="H836" s="25" t="s">
        <v>61</v>
      </c>
      <c r="I836" s="25" t="s">
        <v>289</v>
      </c>
      <c r="J836" s="102">
        <v>0</v>
      </c>
      <c r="K836" s="102">
        <v>0</v>
      </c>
      <c r="L836" s="29"/>
      <c r="M836" s="29"/>
      <c r="N836" s="29"/>
      <c r="O836" s="29"/>
      <c r="P836" s="29">
        <v>4351.18</v>
      </c>
      <c r="Q836" s="29">
        <v>87107.86</v>
      </c>
      <c r="R836" s="29">
        <v>42432.600000000006</v>
      </c>
      <c r="S836" s="29">
        <v>235934.5</v>
      </c>
      <c r="T836" s="29">
        <v>-38966.83</v>
      </c>
      <c r="U836" s="29">
        <v>34691.01</v>
      </c>
      <c r="V836" s="29"/>
      <c r="W836" s="29">
        <v>139858</v>
      </c>
      <c r="X836" s="29">
        <f t="shared" si="465"/>
        <v>505408.32</v>
      </c>
      <c r="Y836" s="29">
        <f t="shared" si="492"/>
        <v>0</v>
      </c>
      <c r="Z836" s="29">
        <f t="shared" si="500"/>
        <v>0</v>
      </c>
      <c r="AA836" s="29">
        <f t="shared" si="500"/>
        <v>505408.32</v>
      </c>
      <c r="AB836" s="29">
        <f t="shared" si="500"/>
        <v>0</v>
      </c>
      <c r="AC836" s="31">
        <f t="shared" si="466"/>
        <v>0</v>
      </c>
      <c r="AD836" s="31">
        <f t="shared" si="467"/>
        <v>0</v>
      </c>
      <c r="AE836" s="31">
        <f t="shared" si="468"/>
        <v>0</v>
      </c>
      <c r="AF836" s="31">
        <f t="shared" si="469"/>
        <v>0</v>
      </c>
      <c r="AG836" s="31">
        <f t="shared" si="470"/>
        <v>0</v>
      </c>
      <c r="AH836" s="31">
        <f t="shared" si="471"/>
        <v>0</v>
      </c>
      <c r="AI836" s="31">
        <f t="shared" si="472"/>
        <v>0</v>
      </c>
      <c r="AJ836" s="31">
        <f t="shared" si="473"/>
        <v>0</v>
      </c>
      <c r="AK836" s="31">
        <f t="shared" si="474"/>
        <v>0</v>
      </c>
      <c r="AL836" s="31">
        <f t="shared" si="475"/>
        <v>0</v>
      </c>
      <c r="AM836" s="31">
        <f t="shared" si="476"/>
        <v>0</v>
      </c>
      <c r="AN836" s="31">
        <f t="shared" si="477"/>
        <v>0</v>
      </c>
      <c r="AO836" s="31">
        <f t="shared" si="478"/>
        <v>0</v>
      </c>
      <c r="AP836" s="29">
        <f t="shared" si="502"/>
        <v>0</v>
      </c>
      <c r="AQ836" s="29">
        <f t="shared" si="502"/>
        <v>0</v>
      </c>
      <c r="AR836" s="29">
        <f t="shared" si="502"/>
        <v>0</v>
      </c>
      <c r="AS836" s="29">
        <f t="shared" si="493"/>
        <v>0</v>
      </c>
      <c r="AT836" s="31">
        <f t="shared" si="479"/>
        <v>0</v>
      </c>
      <c r="AU836" s="31">
        <f t="shared" si="480"/>
        <v>0</v>
      </c>
      <c r="AV836" s="31">
        <f t="shared" si="481"/>
        <v>0</v>
      </c>
      <c r="AW836" s="31">
        <f t="shared" si="482"/>
        <v>0</v>
      </c>
      <c r="AX836" s="31">
        <f t="shared" si="483"/>
        <v>0</v>
      </c>
      <c r="AY836" s="31">
        <f t="shared" si="484"/>
        <v>0</v>
      </c>
      <c r="AZ836" s="31">
        <f t="shared" si="485"/>
        <v>0</v>
      </c>
      <c r="BA836" s="31">
        <f t="shared" si="486"/>
        <v>0</v>
      </c>
      <c r="BB836" s="31">
        <f t="shared" si="487"/>
        <v>0</v>
      </c>
      <c r="BC836" s="31">
        <f t="shared" si="488"/>
        <v>0</v>
      </c>
      <c r="BD836" s="31">
        <f t="shared" si="489"/>
        <v>0</v>
      </c>
      <c r="BE836" s="31">
        <f t="shared" si="490"/>
        <v>0</v>
      </c>
      <c r="BF836" s="31">
        <f t="shared" si="491"/>
        <v>0</v>
      </c>
      <c r="BG836" s="29">
        <f t="shared" si="501"/>
        <v>0</v>
      </c>
      <c r="BH836" s="29">
        <f t="shared" si="501"/>
        <v>0</v>
      </c>
      <c r="BI836" s="29">
        <f t="shared" si="501"/>
        <v>0</v>
      </c>
      <c r="BJ836" s="29">
        <f t="shared" si="501"/>
        <v>0</v>
      </c>
    </row>
    <row r="837" spans="1:62">
      <c r="A837" s="25" t="s">
        <v>135</v>
      </c>
      <c r="B837" s="25" t="s">
        <v>95</v>
      </c>
      <c r="C837" s="25" t="s">
        <v>102</v>
      </c>
      <c r="D837" s="25" t="s">
        <v>310</v>
      </c>
      <c r="E837" s="25" t="s">
        <v>42</v>
      </c>
      <c r="F837" s="25" t="s">
        <v>43</v>
      </c>
      <c r="G837" s="25" t="s">
        <v>61</v>
      </c>
      <c r="H837" s="25" t="s">
        <v>61</v>
      </c>
      <c r="I837" s="25" t="s">
        <v>289</v>
      </c>
      <c r="J837" s="102">
        <v>1</v>
      </c>
      <c r="K837" s="102">
        <v>0</v>
      </c>
      <c r="L837" s="29">
        <v>4173.68</v>
      </c>
      <c r="M837" s="29">
        <v>0</v>
      </c>
      <c r="N837" s="29">
        <v>0</v>
      </c>
      <c r="O837" s="29">
        <v>3445401.0599999996</v>
      </c>
      <c r="P837" s="29">
        <v>1077675.3699999999</v>
      </c>
      <c r="Q837" s="29">
        <v>40996.61</v>
      </c>
      <c r="R837" s="29">
        <v>7370.0199999999995</v>
      </c>
      <c r="S837" s="29">
        <v>291897.87</v>
      </c>
      <c r="T837" s="29">
        <v>4509.6899999999996</v>
      </c>
      <c r="U837" s="29">
        <v>29097.72</v>
      </c>
      <c r="V837" s="29">
        <v>6538063.0299999993</v>
      </c>
      <c r="W837" s="29">
        <v>111746.25</v>
      </c>
      <c r="X837" s="29">
        <f t="shared" ref="X837:X897" si="503">SUM(L837:W837)</f>
        <v>11550931.299999999</v>
      </c>
      <c r="Y837" s="29">
        <f t="shared" si="492"/>
        <v>0</v>
      </c>
      <c r="Z837" s="29">
        <f t="shared" si="500"/>
        <v>0</v>
      </c>
      <c r="AA837" s="29">
        <f t="shared" si="500"/>
        <v>11550931.299999999</v>
      </c>
      <c r="AB837" s="29">
        <f t="shared" si="500"/>
        <v>0</v>
      </c>
      <c r="AC837" s="31">
        <f t="shared" ref="AC837:AC897" si="504">+L837*$J837</f>
        <v>4173.68</v>
      </c>
      <c r="AD837" s="31">
        <f t="shared" ref="AD837:AD897" si="505">+M837*$J837</f>
        <v>0</v>
      </c>
      <c r="AE837" s="31">
        <f t="shared" ref="AE837:AE897" si="506">+N837*$J837</f>
        <v>0</v>
      </c>
      <c r="AF837" s="31">
        <f t="shared" ref="AF837:AF897" si="507">+O837*$J837</f>
        <v>3445401.0599999996</v>
      </c>
      <c r="AG837" s="31">
        <f t="shared" ref="AG837:AG897" si="508">+P837*$J837</f>
        <v>1077675.3699999999</v>
      </c>
      <c r="AH837" s="31">
        <f t="shared" ref="AH837:AH897" si="509">+Q837*$J837</f>
        <v>40996.61</v>
      </c>
      <c r="AI837" s="31">
        <f t="shared" ref="AI837:AI897" si="510">+R837*$J837</f>
        <v>7370.0199999999995</v>
      </c>
      <c r="AJ837" s="31">
        <f t="shared" ref="AJ837:AJ897" si="511">+S837*$J837</f>
        <v>291897.87</v>
      </c>
      <c r="AK837" s="31">
        <f t="shared" ref="AK837:AK897" si="512">+T837*$J837</f>
        <v>4509.6899999999996</v>
      </c>
      <c r="AL837" s="31">
        <f t="shared" ref="AL837:AL897" si="513">+U837*$J837</f>
        <v>29097.72</v>
      </c>
      <c r="AM837" s="31">
        <f t="shared" ref="AM837:AM897" si="514">+V837*$J837</f>
        <v>6538063.0299999993</v>
      </c>
      <c r="AN837" s="31">
        <f t="shared" ref="AN837:AN897" si="515">+W837*$J837</f>
        <v>111746.25</v>
      </c>
      <c r="AO837" s="31">
        <f t="shared" ref="AO837:AO897" si="516">SUM(AC837:AN837)</f>
        <v>11550931.299999999</v>
      </c>
      <c r="AP837" s="29">
        <f t="shared" si="502"/>
        <v>0</v>
      </c>
      <c r="AQ837" s="29">
        <f t="shared" si="502"/>
        <v>0</v>
      </c>
      <c r="AR837" s="29">
        <f t="shared" si="502"/>
        <v>11550931.299999999</v>
      </c>
      <c r="AS837" s="29">
        <f t="shared" si="493"/>
        <v>0</v>
      </c>
      <c r="AT837" s="31">
        <f t="shared" ref="AT837:AT897" si="517">+L837*$K837</f>
        <v>0</v>
      </c>
      <c r="AU837" s="31">
        <f t="shared" ref="AU837:AU897" si="518">+M837*$K837</f>
        <v>0</v>
      </c>
      <c r="AV837" s="31">
        <f t="shared" ref="AV837:AV897" si="519">+N837*$K837</f>
        <v>0</v>
      </c>
      <c r="AW837" s="31">
        <f t="shared" ref="AW837:AW897" si="520">+O837*$K837</f>
        <v>0</v>
      </c>
      <c r="AX837" s="31">
        <f t="shared" ref="AX837:AX897" si="521">+P837*$K837</f>
        <v>0</v>
      </c>
      <c r="AY837" s="31">
        <f t="shared" ref="AY837:AY897" si="522">+Q837*$K837</f>
        <v>0</v>
      </c>
      <c r="AZ837" s="31">
        <f t="shared" ref="AZ837:AZ897" si="523">+R837*$K837</f>
        <v>0</v>
      </c>
      <c r="BA837" s="31">
        <f t="shared" ref="BA837:BA897" si="524">+S837*$K837</f>
        <v>0</v>
      </c>
      <c r="BB837" s="31">
        <f t="shared" ref="BB837:BB897" si="525">+T837*$K837</f>
        <v>0</v>
      </c>
      <c r="BC837" s="31">
        <f t="shared" ref="BC837:BC897" si="526">+U837*$K837</f>
        <v>0</v>
      </c>
      <c r="BD837" s="31">
        <f t="shared" ref="BD837:BD897" si="527">+V837*$K837</f>
        <v>0</v>
      </c>
      <c r="BE837" s="31">
        <f t="shared" ref="BE837:BE897" si="528">+W837*$K837</f>
        <v>0</v>
      </c>
      <c r="BF837" s="31">
        <f t="shared" ref="BF837:BF897" si="529">SUM(AT837:BE837)</f>
        <v>0</v>
      </c>
      <c r="BG837" s="29">
        <f t="shared" si="501"/>
        <v>0</v>
      </c>
      <c r="BH837" s="29">
        <f t="shared" si="501"/>
        <v>0</v>
      </c>
      <c r="BI837" s="29">
        <f t="shared" si="501"/>
        <v>0</v>
      </c>
      <c r="BJ837" s="29">
        <f t="shared" si="501"/>
        <v>0</v>
      </c>
    </row>
    <row r="838" spans="1:62">
      <c r="A838" s="25" t="s">
        <v>135</v>
      </c>
      <c r="B838" s="25" t="s">
        <v>95</v>
      </c>
      <c r="C838" s="25" t="s">
        <v>102</v>
      </c>
      <c r="D838" s="25" t="s">
        <v>310</v>
      </c>
      <c r="E838" s="25" t="s">
        <v>42</v>
      </c>
      <c r="F838" s="25" t="s">
        <v>43</v>
      </c>
      <c r="G838" s="25" t="s">
        <v>300</v>
      </c>
      <c r="H838" s="25" t="s">
        <v>54</v>
      </c>
      <c r="I838" s="25" t="s">
        <v>289</v>
      </c>
      <c r="J838" s="102">
        <v>1</v>
      </c>
      <c r="K838" s="102">
        <v>0</v>
      </c>
      <c r="L838" s="29"/>
      <c r="M838" s="29"/>
      <c r="N838" s="29"/>
      <c r="O838" s="29">
        <v>83180.600000000006</v>
      </c>
      <c r="P838" s="29">
        <v>15.07</v>
      </c>
      <c r="Q838" s="29">
        <v>57.46</v>
      </c>
      <c r="R838" s="29"/>
      <c r="S838" s="29"/>
      <c r="T838" s="29"/>
      <c r="U838" s="29"/>
      <c r="V838" s="29">
        <v>14219.22</v>
      </c>
      <c r="W838" s="29">
        <v>72.400000000000006</v>
      </c>
      <c r="X838" s="29">
        <f t="shared" si="503"/>
        <v>97544.750000000015</v>
      </c>
      <c r="Y838" s="29">
        <f t="shared" ref="Y838:Y898" si="530">SUMIF($I838:$I838,Y$5,X838:X838)</f>
        <v>0</v>
      </c>
      <c r="Z838" s="29">
        <f t="shared" si="500"/>
        <v>0</v>
      </c>
      <c r="AA838" s="29">
        <f t="shared" si="500"/>
        <v>97544.750000000015</v>
      </c>
      <c r="AB838" s="29">
        <f t="shared" si="500"/>
        <v>0</v>
      </c>
      <c r="AC838" s="31">
        <f t="shared" si="504"/>
        <v>0</v>
      </c>
      <c r="AD838" s="31">
        <f t="shared" si="505"/>
        <v>0</v>
      </c>
      <c r="AE838" s="31">
        <f t="shared" si="506"/>
        <v>0</v>
      </c>
      <c r="AF838" s="31">
        <f t="shared" si="507"/>
        <v>83180.600000000006</v>
      </c>
      <c r="AG838" s="31">
        <f t="shared" si="508"/>
        <v>15.07</v>
      </c>
      <c r="AH838" s="31">
        <f t="shared" si="509"/>
        <v>57.46</v>
      </c>
      <c r="AI838" s="31">
        <f t="shared" si="510"/>
        <v>0</v>
      </c>
      <c r="AJ838" s="31">
        <f t="shared" si="511"/>
        <v>0</v>
      </c>
      <c r="AK838" s="31">
        <f t="shared" si="512"/>
        <v>0</v>
      </c>
      <c r="AL838" s="31">
        <f t="shared" si="513"/>
        <v>0</v>
      </c>
      <c r="AM838" s="31">
        <f t="shared" si="514"/>
        <v>14219.22</v>
      </c>
      <c r="AN838" s="31">
        <f t="shared" si="515"/>
        <v>72.400000000000006</v>
      </c>
      <c r="AO838" s="31">
        <f t="shared" si="516"/>
        <v>97544.750000000015</v>
      </c>
      <c r="AP838" s="29">
        <f t="shared" si="502"/>
        <v>0</v>
      </c>
      <c r="AQ838" s="29">
        <f t="shared" si="502"/>
        <v>0</v>
      </c>
      <c r="AR838" s="29">
        <f t="shared" si="502"/>
        <v>97544.750000000015</v>
      </c>
      <c r="AS838" s="29">
        <f t="shared" ref="AS838:AS898" si="531">SUMIF($I838,AS$5,$AO838)</f>
        <v>0</v>
      </c>
      <c r="AT838" s="31">
        <f t="shared" si="517"/>
        <v>0</v>
      </c>
      <c r="AU838" s="31">
        <f t="shared" si="518"/>
        <v>0</v>
      </c>
      <c r="AV838" s="31">
        <f t="shared" si="519"/>
        <v>0</v>
      </c>
      <c r="AW838" s="31">
        <f t="shared" si="520"/>
        <v>0</v>
      </c>
      <c r="AX838" s="31">
        <f t="shared" si="521"/>
        <v>0</v>
      </c>
      <c r="AY838" s="31">
        <f t="shared" si="522"/>
        <v>0</v>
      </c>
      <c r="AZ838" s="31">
        <f t="shared" si="523"/>
        <v>0</v>
      </c>
      <c r="BA838" s="31">
        <f t="shared" si="524"/>
        <v>0</v>
      </c>
      <c r="BB838" s="31">
        <f t="shared" si="525"/>
        <v>0</v>
      </c>
      <c r="BC838" s="31">
        <f t="shared" si="526"/>
        <v>0</v>
      </c>
      <c r="BD838" s="31">
        <f t="shared" si="527"/>
        <v>0</v>
      </c>
      <c r="BE838" s="31">
        <f t="shared" si="528"/>
        <v>0</v>
      </c>
      <c r="BF838" s="31">
        <f t="shared" si="529"/>
        <v>0</v>
      </c>
      <c r="BG838" s="29">
        <f t="shared" si="501"/>
        <v>0</v>
      </c>
      <c r="BH838" s="29">
        <f t="shared" si="501"/>
        <v>0</v>
      </c>
      <c r="BI838" s="29">
        <f t="shared" si="501"/>
        <v>0</v>
      </c>
      <c r="BJ838" s="29">
        <f t="shared" si="501"/>
        <v>0</v>
      </c>
    </row>
    <row r="839" spans="1:62">
      <c r="A839" s="25" t="s">
        <v>135</v>
      </c>
      <c r="B839" s="25" t="s">
        <v>95</v>
      </c>
      <c r="C839" s="25" t="s">
        <v>102</v>
      </c>
      <c r="D839" s="25" t="s">
        <v>176</v>
      </c>
      <c r="E839" s="25" t="s">
        <v>42</v>
      </c>
      <c r="F839" s="25" t="s">
        <v>46</v>
      </c>
      <c r="G839" s="25" t="s">
        <v>55</v>
      </c>
      <c r="H839" s="25" t="s">
        <v>55</v>
      </c>
      <c r="I839" s="25" t="s">
        <v>289</v>
      </c>
      <c r="J839" s="102">
        <v>0.65539999999999998</v>
      </c>
      <c r="K839" s="102">
        <v>0</v>
      </c>
      <c r="L839" s="29">
        <v>64971.340000000004</v>
      </c>
      <c r="M839" s="29">
        <v>6518.59</v>
      </c>
      <c r="N839" s="29">
        <v>14653.88</v>
      </c>
      <c r="O839" s="29">
        <v>597106.41</v>
      </c>
      <c r="P839" s="29">
        <v>217876.54</v>
      </c>
      <c r="Q839" s="29">
        <v>177953.43000000005</v>
      </c>
      <c r="R839" s="29">
        <v>7112.67</v>
      </c>
      <c r="S839" s="29">
        <v>2304042.5599999996</v>
      </c>
      <c r="T839" s="29">
        <v>396719.48</v>
      </c>
      <c r="U839" s="29">
        <v>303112.60999999993</v>
      </c>
      <c r="V839" s="29">
        <v>2004549</v>
      </c>
      <c r="W839" s="29">
        <v>55054.27000000015</v>
      </c>
      <c r="X839" s="29">
        <f t="shared" si="503"/>
        <v>6149670.7800000003</v>
      </c>
      <c r="Y839" s="29">
        <f t="shared" si="530"/>
        <v>0</v>
      </c>
      <c r="Z839" s="29">
        <f t="shared" si="500"/>
        <v>0</v>
      </c>
      <c r="AA839" s="29">
        <f t="shared" si="500"/>
        <v>6149670.7800000003</v>
      </c>
      <c r="AB839" s="29">
        <f t="shared" si="500"/>
        <v>0</v>
      </c>
      <c r="AC839" s="31">
        <f t="shared" si="504"/>
        <v>42582.216236</v>
      </c>
      <c r="AD839" s="31">
        <f t="shared" si="505"/>
        <v>4272.2838860000002</v>
      </c>
      <c r="AE839" s="31">
        <f t="shared" si="506"/>
        <v>9604.1529519999985</v>
      </c>
      <c r="AF839" s="31">
        <f t="shared" si="507"/>
        <v>391343.54111400002</v>
      </c>
      <c r="AG839" s="31">
        <f t="shared" si="508"/>
        <v>142796.284316</v>
      </c>
      <c r="AH839" s="31">
        <f t="shared" si="509"/>
        <v>116630.67802200004</v>
      </c>
      <c r="AI839" s="31">
        <f t="shared" si="510"/>
        <v>4661.6439179999998</v>
      </c>
      <c r="AJ839" s="31">
        <f t="shared" si="511"/>
        <v>1510069.4938239998</v>
      </c>
      <c r="AK839" s="31">
        <f t="shared" si="512"/>
        <v>260009.94719199999</v>
      </c>
      <c r="AL839" s="31">
        <f t="shared" si="513"/>
        <v>198660.00459399994</v>
      </c>
      <c r="AM839" s="31">
        <f t="shared" si="514"/>
        <v>1313781.4146</v>
      </c>
      <c r="AN839" s="31">
        <f t="shared" si="515"/>
        <v>36082.568558000094</v>
      </c>
      <c r="AO839" s="31">
        <f t="shared" si="516"/>
        <v>4030494.229212</v>
      </c>
      <c r="AP839" s="29">
        <f t="shared" si="502"/>
        <v>0</v>
      </c>
      <c r="AQ839" s="29">
        <f t="shared" si="502"/>
        <v>0</v>
      </c>
      <c r="AR839" s="29">
        <f t="shared" si="502"/>
        <v>4030494.229212</v>
      </c>
      <c r="AS839" s="29">
        <f t="shared" si="531"/>
        <v>0</v>
      </c>
      <c r="AT839" s="31">
        <f t="shared" si="517"/>
        <v>0</v>
      </c>
      <c r="AU839" s="31">
        <f t="shared" si="518"/>
        <v>0</v>
      </c>
      <c r="AV839" s="31">
        <f t="shared" si="519"/>
        <v>0</v>
      </c>
      <c r="AW839" s="31">
        <f t="shared" si="520"/>
        <v>0</v>
      </c>
      <c r="AX839" s="31">
        <f t="shared" si="521"/>
        <v>0</v>
      </c>
      <c r="AY839" s="31">
        <f t="shared" si="522"/>
        <v>0</v>
      </c>
      <c r="AZ839" s="31">
        <f t="shared" si="523"/>
        <v>0</v>
      </c>
      <c r="BA839" s="31">
        <f t="shared" si="524"/>
        <v>0</v>
      </c>
      <c r="BB839" s="31">
        <f t="shared" si="525"/>
        <v>0</v>
      </c>
      <c r="BC839" s="31">
        <f t="shared" si="526"/>
        <v>0</v>
      </c>
      <c r="BD839" s="31">
        <f t="shared" si="527"/>
        <v>0</v>
      </c>
      <c r="BE839" s="31">
        <f t="shared" si="528"/>
        <v>0</v>
      </c>
      <c r="BF839" s="31">
        <f t="shared" si="529"/>
        <v>0</v>
      </c>
      <c r="BG839" s="29">
        <f t="shared" si="501"/>
        <v>0</v>
      </c>
      <c r="BH839" s="29">
        <f t="shared" si="501"/>
        <v>0</v>
      </c>
      <c r="BI839" s="29">
        <f t="shared" si="501"/>
        <v>0</v>
      </c>
      <c r="BJ839" s="29">
        <f t="shared" si="501"/>
        <v>0</v>
      </c>
    </row>
    <row r="840" spans="1:62">
      <c r="A840" s="25" t="s">
        <v>135</v>
      </c>
      <c r="B840" s="25" t="s">
        <v>95</v>
      </c>
      <c r="C840" s="25" t="s">
        <v>102</v>
      </c>
      <c r="D840" s="25" t="s">
        <v>176</v>
      </c>
      <c r="E840" s="25" t="s">
        <v>42</v>
      </c>
      <c r="F840" s="25" t="s">
        <v>43</v>
      </c>
      <c r="G840" s="25" t="s">
        <v>61</v>
      </c>
      <c r="H840" s="25" t="s">
        <v>61</v>
      </c>
      <c r="I840" s="25" t="s">
        <v>289</v>
      </c>
      <c r="J840" s="102">
        <v>1</v>
      </c>
      <c r="K840" s="102">
        <v>0</v>
      </c>
      <c r="L840" s="29"/>
      <c r="M840" s="29"/>
      <c r="N840" s="29"/>
      <c r="O840" s="29"/>
      <c r="P840" s="29"/>
      <c r="Q840" s="29"/>
      <c r="R840" s="29"/>
      <c r="S840" s="29"/>
      <c r="T840" s="29"/>
      <c r="U840" s="29"/>
      <c r="V840" s="29">
        <v>30188.120000000003</v>
      </c>
      <c r="W840" s="29">
        <v>0</v>
      </c>
      <c r="X840" s="29">
        <f t="shared" si="503"/>
        <v>30188.120000000003</v>
      </c>
      <c r="Y840" s="29">
        <f t="shared" si="530"/>
        <v>0</v>
      </c>
      <c r="Z840" s="29">
        <f t="shared" si="500"/>
        <v>0</v>
      </c>
      <c r="AA840" s="29">
        <f t="shared" si="500"/>
        <v>30188.120000000003</v>
      </c>
      <c r="AB840" s="29">
        <f t="shared" si="500"/>
        <v>0</v>
      </c>
      <c r="AC840" s="31">
        <f t="shared" si="504"/>
        <v>0</v>
      </c>
      <c r="AD840" s="31">
        <f t="shared" si="505"/>
        <v>0</v>
      </c>
      <c r="AE840" s="31">
        <f t="shared" si="506"/>
        <v>0</v>
      </c>
      <c r="AF840" s="31">
        <f t="shared" si="507"/>
        <v>0</v>
      </c>
      <c r="AG840" s="31">
        <f t="shared" si="508"/>
        <v>0</v>
      </c>
      <c r="AH840" s="31">
        <f t="shared" si="509"/>
        <v>0</v>
      </c>
      <c r="AI840" s="31">
        <f t="shared" si="510"/>
        <v>0</v>
      </c>
      <c r="AJ840" s="31">
        <f t="shared" si="511"/>
        <v>0</v>
      </c>
      <c r="AK840" s="31">
        <f t="shared" si="512"/>
        <v>0</v>
      </c>
      <c r="AL840" s="31">
        <f t="shared" si="513"/>
        <v>0</v>
      </c>
      <c r="AM840" s="31">
        <f t="shared" si="514"/>
        <v>30188.120000000003</v>
      </c>
      <c r="AN840" s="31">
        <f t="shared" si="515"/>
        <v>0</v>
      </c>
      <c r="AO840" s="31">
        <f t="shared" si="516"/>
        <v>30188.120000000003</v>
      </c>
      <c r="AP840" s="29">
        <f t="shared" si="502"/>
        <v>0</v>
      </c>
      <c r="AQ840" s="29">
        <f t="shared" si="502"/>
        <v>0</v>
      </c>
      <c r="AR840" s="29">
        <f t="shared" si="502"/>
        <v>30188.120000000003</v>
      </c>
      <c r="AS840" s="29">
        <f t="shared" si="531"/>
        <v>0</v>
      </c>
      <c r="AT840" s="31">
        <f t="shared" si="517"/>
        <v>0</v>
      </c>
      <c r="AU840" s="31">
        <f t="shared" si="518"/>
        <v>0</v>
      </c>
      <c r="AV840" s="31">
        <f t="shared" si="519"/>
        <v>0</v>
      </c>
      <c r="AW840" s="31">
        <f t="shared" si="520"/>
        <v>0</v>
      </c>
      <c r="AX840" s="31">
        <f t="shared" si="521"/>
        <v>0</v>
      </c>
      <c r="AY840" s="31">
        <f t="shared" si="522"/>
        <v>0</v>
      </c>
      <c r="AZ840" s="31">
        <f t="shared" si="523"/>
        <v>0</v>
      </c>
      <c r="BA840" s="31">
        <f t="shared" si="524"/>
        <v>0</v>
      </c>
      <c r="BB840" s="31">
        <f t="shared" si="525"/>
        <v>0</v>
      </c>
      <c r="BC840" s="31">
        <f t="shared" si="526"/>
        <v>0</v>
      </c>
      <c r="BD840" s="31">
        <f t="shared" si="527"/>
        <v>0</v>
      </c>
      <c r="BE840" s="31">
        <f t="shared" si="528"/>
        <v>0</v>
      </c>
      <c r="BF840" s="31">
        <f t="shared" si="529"/>
        <v>0</v>
      </c>
      <c r="BG840" s="29">
        <f t="shared" si="501"/>
        <v>0</v>
      </c>
      <c r="BH840" s="29">
        <f t="shared" si="501"/>
        <v>0</v>
      </c>
      <c r="BI840" s="29">
        <f t="shared" si="501"/>
        <v>0</v>
      </c>
      <c r="BJ840" s="29">
        <f t="shared" si="501"/>
        <v>0</v>
      </c>
    </row>
    <row r="841" spans="1:62">
      <c r="A841" s="25" t="s">
        <v>135</v>
      </c>
      <c r="B841" s="25" t="s">
        <v>95</v>
      </c>
      <c r="C841" s="25" t="s">
        <v>102</v>
      </c>
      <c r="D841" s="25" t="s">
        <v>177</v>
      </c>
      <c r="E841" s="25" t="s">
        <v>42</v>
      </c>
      <c r="F841" s="25" t="s">
        <v>49</v>
      </c>
      <c r="G841" s="25" t="s">
        <v>61</v>
      </c>
      <c r="H841" s="25" t="s">
        <v>61</v>
      </c>
      <c r="I841" s="25" t="s">
        <v>289</v>
      </c>
      <c r="J841" s="102">
        <v>0</v>
      </c>
      <c r="K841" s="102">
        <v>0</v>
      </c>
      <c r="L841" s="29">
        <v>112812.54000000001</v>
      </c>
      <c r="M841" s="29">
        <v>113318.83</v>
      </c>
      <c r="N841" s="29">
        <v>108853.20000000001</v>
      </c>
      <c r="O841" s="29">
        <v>245863.19000000003</v>
      </c>
      <c r="P841" s="29">
        <v>110480.51</v>
      </c>
      <c r="Q841" s="29">
        <v>369232.69</v>
      </c>
      <c r="R841" s="29">
        <v>517991.18</v>
      </c>
      <c r="S841" s="29">
        <v>446136.5</v>
      </c>
      <c r="T841" s="29">
        <v>527622.99</v>
      </c>
      <c r="U841" s="29">
        <v>396227.64000000007</v>
      </c>
      <c r="V841" s="29">
        <v>182616.52999999997</v>
      </c>
      <c r="W841" s="29">
        <v>377487.2799999998</v>
      </c>
      <c r="X841" s="29">
        <f t="shared" si="503"/>
        <v>3508643.0799999996</v>
      </c>
      <c r="Y841" s="29">
        <f t="shared" si="530"/>
        <v>0</v>
      </c>
      <c r="Z841" s="29">
        <f t="shared" si="500"/>
        <v>0</v>
      </c>
      <c r="AA841" s="29">
        <f t="shared" si="500"/>
        <v>3508643.0799999996</v>
      </c>
      <c r="AB841" s="29">
        <f t="shared" si="500"/>
        <v>0</v>
      </c>
      <c r="AC841" s="31">
        <f t="shared" si="504"/>
        <v>0</v>
      </c>
      <c r="AD841" s="31">
        <f t="shared" si="505"/>
        <v>0</v>
      </c>
      <c r="AE841" s="31">
        <f t="shared" si="506"/>
        <v>0</v>
      </c>
      <c r="AF841" s="31">
        <f t="shared" si="507"/>
        <v>0</v>
      </c>
      <c r="AG841" s="31">
        <f t="shared" si="508"/>
        <v>0</v>
      </c>
      <c r="AH841" s="31">
        <f t="shared" si="509"/>
        <v>0</v>
      </c>
      <c r="AI841" s="31">
        <f t="shared" si="510"/>
        <v>0</v>
      </c>
      <c r="AJ841" s="31">
        <f t="shared" si="511"/>
        <v>0</v>
      </c>
      <c r="AK841" s="31">
        <f t="shared" si="512"/>
        <v>0</v>
      </c>
      <c r="AL841" s="31">
        <f t="shared" si="513"/>
        <v>0</v>
      </c>
      <c r="AM841" s="31">
        <f t="shared" si="514"/>
        <v>0</v>
      </c>
      <c r="AN841" s="31">
        <f t="shared" si="515"/>
        <v>0</v>
      </c>
      <c r="AO841" s="31">
        <f t="shared" si="516"/>
        <v>0</v>
      </c>
      <c r="AP841" s="29">
        <f t="shared" si="502"/>
        <v>0</v>
      </c>
      <c r="AQ841" s="29">
        <f t="shared" si="502"/>
        <v>0</v>
      </c>
      <c r="AR841" s="29">
        <f t="shared" si="502"/>
        <v>0</v>
      </c>
      <c r="AS841" s="29">
        <f t="shared" si="531"/>
        <v>0</v>
      </c>
      <c r="AT841" s="31">
        <f t="shared" si="517"/>
        <v>0</v>
      </c>
      <c r="AU841" s="31">
        <f t="shared" si="518"/>
        <v>0</v>
      </c>
      <c r="AV841" s="31">
        <f t="shared" si="519"/>
        <v>0</v>
      </c>
      <c r="AW841" s="31">
        <f t="shared" si="520"/>
        <v>0</v>
      </c>
      <c r="AX841" s="31">
        <f t="shared" si="521"/>
        <v>0</v>
      </c>
      <c r="AY841" s="31">
        <f t="shared" si="522"/>
        <v>0</v>
      </c>
      <c r="AZ841" s="31">
        <f t="shared" si="523"/>
        <v>0</v>
      </c>
      <c r="BA841" s="31">
        <f t="shared" si="524"/>
        <v>0</v>
      </c>
      <c r="BB841" s="31">
        <f t="shared" si="525"/>
        <v>0</v>
      </c>
      <c r="BC841" s="31">
        <f t="shared" si="526"/>
        <v>0</v>
      </c>
      <c r="BD841" s="31">
        <f t="shared" si="527"/>
        <v>0</v>
      </c>
      <c r="BE841" s="31">
        <f t="shared" si="528"/>
        <v>0</v>
      </c>
      <c r="BF841" s="31">
        <f t="shared" si="529"/>
        <v>0</v>
      </c>
      <c r="BG841" s="29">
        <f t="shared" si="501"/>
        <v>0</v>
      </c>
      <c r="BH841" s="29">
        <f t="shared" si="501"/>
        <v>0</v>
      </c>
      <c r="BI841" s="29">
        <f t="shared" si="501"/>
        <v>0</v>
      </c>
      <c r="BJ841" s="29">
        <f t="shared" si="501"/>
        <v>0</v>
      </c>
    </row>
    <row r="842" spans="1:62">
      <c r="A842" s="25" t="s">
        <v>135</v>
      </c>
      <c r="B842" s="25" t="s">
        <v>95</v>
      </c>
      <c r="C842" s="25" t="s">
        <v>102</v>
      </c>
      <c r="D842" s="25" t="s">
        <v>177</v>
      </c>
      <c r="E842" s="25" t="s">
        <v>42</v>
      </c>
      <c r="F842" s="25" t="s">
        <v>43</v>
      </c>
      <c r="G842" s="25" t="s">
        <v>61</v>
      </c>
      <c r="H842" s="25" t="s">
        <v>61</v>
      </c>
      <c r="I842" s="25" t="s">
        <v>289</v>
      </c>
      <c r="J842" s="102">
        <v>1</v>
      </c>
      <c r="K842" s="102">
        <v>0</v>
      </c>
      <c r="L842" s="29">
        <v>49088.30999999999</v>
      </c>
      <c r="M842" s="29">
        <v>348392.81000000006</v>
      </c>
      <c r="N842" s="29">
        <v>643599.52</v>
      </c>
      <c r="O842" s="29">
        <v>671464.92999999982</v>
      </c>
      <c r="P842" s="29">
        <v>751031.95</v>
      </c>
      <c r="Q842" s="29">
        <v>1649318.39</v>
      </c>
      <c r="R842" s="29">
        <v>860298.26000000013</v>
      </c>
      <c r="S842" s="29">
        <v>1309508.7599999993</v>
      </c>
      <c r="T842" s="29">
        <v>1308104.94</v>
      </c>
      <c r="U842" s="29">
        <v>336216.81</v>
      </c>
      <c r="V842" s="29">
        <v>407099.68</v>
      </c>
      <c r="W842" s="29">
        <v>671629.82</v>
      </c>
      <c r="X842" s="29">
        <f t="shared" si="503"/>
        <v>9005754.179999996</v>
      </c>
      <c r="Y842" s="29">
        <f t="shared" si="530"/>
        <v>0</v>
      </c>
      <c r="Z842" s="29">
        <f t="shared" si="500"/>
        <v>0</v>
      </c>
      <c r="AA842" s="29">
        <f t="shared" si="500"/>
        <v>9005754.179999996</v>
      </c>
      <c r="AB842" s="29">
        <f t="shared" si="500"/>
        <v>0</v>
      </c>
      <c r="AC842" s="31">
        <f t="shared" si="504"/>
        <v>49088.30999999999</v>
      </c>
      <c r="AD842" s="31">
        <f t="shared" si="505"/>
        <v>348392.81000000006</v>
      </c>
      <c r="AE842" s="31">
        <f t="shared" si="506"/>
        <v>643599.52</v>
      </c>
      <c r="AF842" s="31">
        <f t="shared" si="507"/>
        <v>671464.92999999982</v>
      </c>
      <c r="AG842" s="31">
        <f t="shared" si="508"/>
        <v>751031.95</v>
      </c>
      <c r="AH842" s="31">
        <f t="shared" si="509"/>
        <v>1649318.39</v>
      </c>
      <c r="AI842" s="31">
        <f t="shared" si="510"/>
        <v>860298.26000000013</v>
      </c>
      <c r="AJ842" s="31">
        <f t="shared" si="511"/>
        <v>1309508.7599999993</v>
      </c>
      <c r="AK842" s="31">
        <f t="shared" si="512"/>
        <v>1308104.94</v>
      </c>
      <c r="AL842" s="31">
        <f t="shared" si="513"/>
        <v>336216.81</v>
      </c>
      <c r="AM842" s="31">
        <f t="shared" si="514"/>
        <v>407099.68</v>
      </c>
      <c r="AN842" s="31">
        <f t="shared" si="515"/>
        <v>671629.82</v>
      </c>
      <c r="AO842" s="31">
        <f t="shared" si="516"/>
        <v>9005754.179999996</v>
      </c>
      <c r="AP842" s="29">
        <f t="shared" si="502"/>
        <v>0</v>
      </c>
      <c r="AQ842" s="29">
        <f t="shared" si="502"/>
        <v>0</v>
      </c>
      <c r="AR842" s="29">
        <f t="shared" si="502"/>
        <v>9005754.179999996</v>
      </c>
      <c r="AS842" s="29">
        <f t="shared" si="531"/>
        <v>0</v>
      </c>
      <c r="AT842" s="31">
        <f t="shared" si="517"/>
        <v>0</v>
      </c>
      <c r="AU842" s="31">
        <f t="shared" si="518"/>
        <v>0</v>
      </c>
      <c r="AV842" s="31">
        <f t="shared" si="519"/>
        <v>0</v>
      </c>
      <c r="AW842" s="31">
        <f t="shared" si="520"/>
        <v>0</v>
      </c>
      <c r="AX842" s="31">
        <f t="shared" si="521"/>
        <v>0</v>
      </c>
      <c r="AY842" s="31">
        <f t="shared" si="522"/>
        <v>0</v>
      </c>
      <c r="AZ842" s="31">
        <f t="shared" si="523"/>
        <v>0</v>
      </c>
      <c r="BA842" s="31">
        <f t="shared" si="524"/>
        <v>0</v>
      </c>
      <c r="BB842" s="31">
        <f t="shared" si="525"/>
        <v>0</v>
      </c>
      <c r="BC842" s="31">
        <f t="shared" si="526"/>
        <v>0</v>
      </c>
      <c r="BD842" s="31">
        <f t="shared" si="527"/>
        <v>0</v>
      </c>
      <c r="BE842" s="31">
        <f t="shared" si="528"/>
        <v>0</v>
      </c>
      <c r="BF842" s="31">
        <f t="shared" si="529"/>
        <v>0</v>
      </c>
      <c r="BG842" s="29">
        <f t="shared" si="501"/>
        <v>0</v>
      </c>
      <c r="BH842" s="29">
        <f t="shared" si="501"/>
        <v>0</v>
      </c>
      <c r="BI842" s="29">
        <f t="shared" si="501"/>
        <v>0</v>
      </c>
      <c r="BJ842" s="29">
        <f t="shared" si="501"/>
        <v>0</v>
      </c>
    </row>
    <row r="843" spans="1:62">
      <c r="A843" s="25" t="s">
        <v>135</v>
      </c>
      <c r="B843" s="25" t="s">
        <v>95</v>
      </c>
      <c r="C843" s="25" t="s">
        <v>129</v>
      </c>
      <c r="D843" s="25" t="s">
        <v>178</v>
      </c>
      <c r="E843" s="25" t="s">
        <v>42</v>
      </c>
      <c r="F843" s="25" t="s">
        <v>46</v>
      </c>
      <c r="G843" s="25" t="s">
        <v>55</v>
      </c>
      <c r="H843" s="25" t="s">
        <v>55</v>
      </c>
      <c r="I843" s="25" t="s">
        <v>289</v>
      </c>
      <c r="J843" s="102">
        <v>0.65539999999999998</v>
      </c>
      <c r="K843" s="102">
        <v>0</v>
      </c>
      <c r="L843" s="29">
        <v>-17.97</v>
      </c>
      <c r="M843" s="29">
        <v>56.53</v>
      </c>
      <c r="N843" s="29">
        <v>158.87</v>
      </c>
      <c r="O843" s="29">
        <v>31.21</v>
      </c>
      <c r="P843" s="29">
        <v>14.45</v>
      </c>
      <c r="Q843" s="29">
        <v>-76.650000000000006</v>
      </c>
      <c r="R843" s="29">
        <v>215.98</v>
      </c>
      <c r="S843" s="29">
        <v>92.13</v>
      </c>
      <c r="T843" s="29">
        <v>78.19</v>
      </c>
      <c r="U843" s="29">
        <v>11654.16</v>
      </c>
      <c r="V843" s="29">
        <v>952.56</v>
      </c>
      <c r="W843" s="29">
        <v>435.62</v>
      </c>
      <c r="X843" s="29">
        <f t="shared" si="503"/>
        <v>13595.08</v>
      </c>
      <c r="Y843" s="29">
        <f t="shared" si="530"/>
        <v>0</v>
      </c>
      <c r="Z843" s="29">
        <f t="shared" si="500"/>
        <v>0</v>
      </c>
      <c r="AA843" s="29">
        <f t="shared" si="500"/>
        <v>13595.08</v>
      </c>
      <c r="AB843" s="29">
        <f t="shared" si="500"/>
        <v>0</v>
      </c>
      <c r="AC843" s="31">
        <f t="shared" si="504"/>
        <v>-11.777537999999998</v>
      </c>
      <c r="AD843" s="31">
        <f t="shared" si="505"/>
        <v>37.049762000000001</v>
      </c>
      <c r="AE843" s="31">
        <f t="shared" si="506"/>
        <v>104.12339799999999</v>
      </c>
      <c r="AF843" s="31">
        <f t="shared" si="507"/>
        <v>20.455034000000001</v>
      </c>
      <c r="AG843" s="31">
        <f t="shared" si="508"/>
        <v>9.4705300000000001</v>
      </c>
      <c r="AH843" s="31">
        <f t="shared" si="509"/>
        <v>-50.236409999999999</v>
      </c>
      <c r="AI843" s="31">
        <f t="shared" si="510"/>
        <v>141.553292</v>
      </c>
      <c r="AJ843" s="31">
        <f t="shared" si="511"/>
        <v>60.382001999999993</v>
      </c>
      <c r="AK843" s="31">
        <f t="shared" si="512"/>
        <v>51.245725999999998</v>
      </c>
      <c r="AL843" s="31">
        <f t="shared" si="513"/>
        <v>7638.1364639999993</v>
      </c>
      <c r="AM843" s="31">
        <f t="shared" si="514"/>
        <v>624.30782399999998</v>
      </c>
      <c r="AN843" s="31">
        <f t="shared" si="515"/>
        <v>285.50534799999997</v>
      </c>
      <c r="AO843" s="31">
        <f t="shared" si="516"/>
        <v>8910.2154319999991</v>
      </c>
      <c r="AP843" s="29">
        <f t="shared" si="502"/>
        <v>0</v>
      </c>
      <c r="AQ843" s="29">
        <f t="shared" si="502"/>
        <v>0</v>
      </c>
      <c r="AR843" s="29">
        <f t="shared" si="502"/>
        <v>8910.2154319999991</v>
      </c>
      <c r="AS843" s="29">
        <f t="shared" si="531"/>
        <v>0</v>
      </c>
      <c r="AT843" s="31">
        <f t="shared" si="517"/>
        <v>0</v>
      </c>
      <c r="AU843" s="31">
        <f t="shared" si="518"/>
        <v>0</v>
      </c>
      <c r="AV843" s="31">
        <f t="shared" si="519"/>
        <v>0</v>
      </c>
      <c r="AW843" s="31">
        <f t="shared" si="520"/>
        <v>0</v>
      </c>
      <c r="AX843" s="31">
        <f t="shared" si="521"/>
        <v>0</v>
      </c>
      <c r="AY843" s="31">
        <f t="shared" si="522"/>
        <v>0</v>
      </c>
      <c r="AZ843" s="31">
        <f t="shared" si="523"/>
        <v>0</v>
      </c>
      <c r="BA843" s="31">
        <f t="shared" si="524"/>
        <v>0</v>
      </c>
      <c r="BB843" s="31">
        <f t="shared" si="525"/>
        <v>0</v>
      </c>
      <c r="BC843" s="31">
        <f t="shared" si="526"/>
        <v>0</v>
      </c>
      <c r="BD843" s="31">
        <f t="shared" si="527"/>
        <v>0</v>
      </c>
      <c r="BE843" s="31">
        <f t="shared" si="528"/>
        <v>0</v>
      </c>
      <c r="BF843" s="31">
        <f t="shared" si="529"/>
        <v>0</v>
      </c>
      <c r="BG843" s="29">
        <f t="shared" si="501"/>
        <v>0</v>
      </c>
      <c r="BH843" s="29">
        <f t="shared" si="501"/>
        <v>0</v>
      </c>
      <c r="BI843" s="29">
        <f t="shared" si="501"/>
        <v>0</v>
      </c>
      <c r="BJ843" s="29">
        <f t="shared" si="501"/>
        <v>0</v>
      </c>
    </row>
    <row r="844" spans="1:62">
      <c r="A844" s="25" t="s">
        <v>135</v>
      </c>
      <c r="B844" s="25" t="s">
        <v>95</v>
      </c>
      <c r="C844" s="25" t="s">
        <v>129</v>
      </c>
      <c r="D844" s="25" t="s">
        <v>178</v>
      </c>
      <c r="E844" s="25" t="s">
        <v>42</v>
      </c>
      <c r="F844" s="25" t="s">
        <v>49</v>
      </c>
      <c r="G844" s="25" t="s">
        <v>61</v>
      </c>
      <c r="H844" s="25" t="s">
        <v>61</v>
      </c>
      <c r="I844" s="25" t="s">
        <v>289</v>
      </c>
      <c r="J844" s="102">
        <v>0</v>
      </c>
      <c r="K844" s="102">
        <v>0</v>
      </c>
      <c r="L844" s="29">
        <v>1711687.8799999997</v>
      </c>
      <c r="M844" s="29">
        <v>1455158.0799999996</v>
      </c>
      <c r="N844" s="29">
        <v>1778464.3099999996</v>
      </c>
      <c r="O844" s="29">
        <v>1488698.5200000005</v>
      </c>
      <c r="P844" s="29">
        <v>2099979.5900000012</v>
      </c>
      <c r="Q844" s="29">
        <v>2256035.9999999977</v>
      </c>
      <c r="R844" s="29">
        <v>1204513.2899999996</v>
      </c>
      <c r="S844" s="29">
        <v>2122937.1999999997</v>
      </c>
      <c r="T844" s="29">
        <v>1739349.9100000013</v>
      </c>
      <c r="U844" s="29">
        <v>1491737.4000000006</v>
      </c>
      <c r="V844" s="29">
        <v>1728707.7800000007</v>
      </c>
      <c r="W844" s="29">
        <v>1051048.5000000005</v>
      </c>
      <c r="X844" s="29">
        <f t="shared" si="503"/>
        <v>20128318.460000001</v>
      </c>
      <c r="Y844" s="29">
        <f t="shared" si="530"/>
        <v>0</v>
      </c>
      <c r="Z844" s="29">
        <f t="shared" si="500"/>
        <v>0</v>
      </c>
      <c r="AA844" s="29">
        <f t="shared" si="500"/>
        <v>20128318.460000001</v>
      </c>
      <c r="AB844" s="29">
        <f t="shared" si="500"/>
        <v>0</v>
      </c>
      <c r="AC844" s="31">
        <f t="shared" si="504"/>
        <v>0</v>
      </c>
      <c r="AD844" s="31">
        <f t="shared" si="505"/>
        <v>0</v>
      </c>
      <c r="AE844" s="31">
        <f t="shared" si="506"/>
        <v>0</v>
      </c>
      <c r="AF844" s="31">
        <f t="shared" si="507"/>
        <v>0</v>
      </c>
      <c r="AG844" s="31">
        <f t="shared" si="508"/>
        <v>0</v>
      </c>
      <c r="AH844" s="31">
        <f t="shared" si="509"/>
        <v>0</v>
      </c>
      <c r="AI844" s="31">
        <f t="shared" si="510"/>
        <v>0</v>
      </c>
      <c r="AJ844" s="31">
        <f t="shared" si="511"/>
        <v>0</v>
      </c>
      <c r="AK844" s="31">
        <f t="shared" si="512"/>
        <v>0</v>
      </c>
      <c r="AL844" s="31">
        <f t="shared" si="513"/>
        <v>0</v>
      </c>
      <c r="AM844" s="31">
        <f t="shared" si="514"/>
        <v>0</v>
      </c>
      <c r="AN844" s="31">
        <f t="shared" si="515"/>
        <v>0</v>
      </c>
      <c r="AO844" s="31">
        <f t="shared" si="516"/>
        <v>0</v>
      </c>
      <c r="AP844" s="29">
        <f t="shared" si="502"/>
        <v>0</v>
      </c>
      <c r="AQ844" s="29">
        <f t="shared" si="502"/>
        <v>0</v>
      </c>
      <c r="AR844" s="29">
        <f t="shared" si="502"/>
        <v>0</v>
      </c>
      <c r="AS844" s="29">
        <f t="shared" si="531"/>
        <v>0</v>
      </c>
      <c r="AT844" s="31">
        <f t="shared" si="517"/>
        <v>0</v>
      </c>
      <c r="AU844" s="31">
        <f t="shared" si="518"/>
        <v>0</v>
      </c>
      <c r="AV844" s="31">
        <f t="shared" si="519"/>
        <v>0</v>
      </c>
      <c r="AW844" s="31">
        <f t="shared" si="520"/>
        <v>0</v>
      </c>
      <c r="AX844" s="31">
        <f t="shared" si="521"/>
        <v>0</v>
      </c>
      <c r="AY844" s="31">
        <f t="shared" si="522"/>
        <v>0</v>
      </c>
      <c r="AZ844" s="31">
        <f t="shared" si="523"/>
        <v>0</v>
      </c>
      <c r="BA844" s="31">
        <f t="shared" si="524"/>
        <v>0</v>
      </c>
      <c r="BB844" s="31">
        <f t="shared" si="525"/>
        <v>0</v>
      </c>
      <c r="BC844" s="31">
        <f t="shared" si="526"/>
        <v>0</v>
      </c>
      <c r="BD844" s="31">
        <f t="shared" si="527"/>
        <v>0</v>
      </c>
      <c r="BE844" s="31">
        <f t="shared" si="528"/>
        <v>0</v>
      </c>
      <c r="BF844" s="31">
        <f t="shared" si="529"/>
        <v>0</v>
      </c>
      <c r="BG844" s="29">
        <f t="shared" si="501"/>
        <v>0</v>
      </c>
      <c r="BH844" s="29">
        <f t="shared" si="501"/>
        <v>0</v>
      </c>
      <c r="BI844" s="29">
        <f t="shared" si="501"/>
        <v>0</v>
      </c>
      <c r="BJ844" s="29">
        <f t="shared" si="501"/>
        <v>0</v>
      </c>
    </row>
    <row r="845" spans="1:62">
      <c r="A845" s="25" t="s">
        <v>135</v>
      </c>
      <c r="B845" s="25" t="s">
        <v>95</v>
      </c>
      <c r="C845" s="25" t="s">
        <v>129</v>
      </c>
      <c r="D845" s="25" t="s">
        <v>178</v>
      </c>
      <c r="E845" s="25" t="s">
        <v>42</v>
      </c>
      <c r="F845" s="25" t="s">
        <v>50</v>
      </c>
      <c r="G845" s="25" t="s">
        <v>61</v>
      </c>
      <c r="H845" s="25" t="s">
        <v>61</v>
      </c>
      <c r="I845" s="25" t="s">
        <v>289</v>
      </c>
      <c r="J845" s="102">
        <v>0</v>
      </c>
      <c r="K845" s="102">
        <v>0</v>
      </c>
      <c r="L845" s="29"/>
      <c r="M845" s="29"/>
      <c r="N845" s="29">
        <v>238196.75</v>
      </c>
      <c r="O845" s="29"/>
      <c r="P845" s="29"/>
      <c r="Q845" s="29"/>
      <c r="R845" s="29"/>
      <c r="S845" s="29"/>
      <c r="T845" s="29"/>
      <c r="U845" s="29"/>
      <c r="V845" s="29"/>
      <c r="W845" s="29"/>
      <c r="X845" s="29">
        <f t="shared" si="503"/>
        <v>238196.75</v>
      </c>
      <c r="Y845" s="29">
        <f t="shared" si="530"/>
        <v>0</v>
      </c>
      <c r="Z845" s="29">
        <f t="shared" si="500"/>
        <v>0</v>
      </c>
      <c r="AA845" s="29">
        <f t="shared" si="500"/>
        <v>238196.75</v>
      </c>
      <c r="AB845" s="29">
        <f t="shared" si="500"/>
        <v>0</v>
      </c>
      <c r="AC845" s="31">
        <f t="shared" si="504"/>
        <v>0</v>
      </c>
      <c r="AD845" s="31">
        <f t="shared" si="505"/>
        <v>0</v>
      </c>
      <c r="AE845" s="31">
        <f t="shared" si="506"/>
        <v>0</v>
      </c>
      <c r="AF845" s="31">
        <f t="shared" si="507"/>
        <v>0</v>
      </c>
      <c r="AG845" s="31">
        <f t="shared" si="508"/>
        <v>0</v>
      </c>
      <c r="AH845" s="31">
        <f t="shared" si="509"/>
        <v>0</v>
      </c>
      <c r="AI845" s="31">
        <f t="shared" si="510"/>
        <v>0</v>
      </c>
      <c r="AJ845" s="31">
        <f t="shared" si="511"/>
        <v>0</v>
      </c>
      <c r="AK845" s="31">
        <f t="shared" si="512"/>
        <v>0</v>
      </c>
      <c r="AL845" s="31">
        <f t="shared" si="513"/>
        <v>0</v>
      </c>
      <c r="AM845" s="31">
        <f t="shared" si="514"/>
        <v>0</v>
      </c>
      <c r="AN845" s="31">
        <f t="shared" si="515"/>
        <v>0</v>
      </c>
      <c r="AO845" s="31">
        <f t="shared" si="516"/>
        <v>0</v>
      </c>
      <c r="AP845" s="29">
        <f t="shared" si="502"/>
        <v>0</v>
      </c>
      <c r="AQ845" s="29">
        <f t="shared" si="502"/>
        <v>0</v>
      </c>
      <c r="AR845" s="29">
        <f t="shared" si="502"/>
        <v>0</v>
      </c>
      <c r="AS845" s="29">
        <f t="shared" si="531"/>
        <v>0</v>
      </c>
      <c r="AT845" s="31">
        <f t="shared" si="517"/>
        <v>0</v>
      </c>
      <c r="AU845" s="31">
        <f t="shared" si="518"/>
        <v>0</v>
      </c>
      <c r="AV845" s="31">
        <f t="shared" si="519"/>
        <v>0</v>
      </c>
      <c r="AW845" s="31">
        <f t="shared" si="520"/>
        <v>0</v>
      </c>
      <c r="AX845" s="31">
        <f t="shared" si="521"/>
        <v>0</v>
      </c>
      <c r="AY845" s="31">
        <f t="shared" si="522"/>
        <v>0</v>
      </c>
      <c r="AZ845" s="31">
        <f t="shared" si="523"/>
        <v>0</v>
      </c>
      <c r="BA845" s="31">
        <f t="shared" si="524"/>
        <v>0</v>
      </c>
      <c r="BB845" s="31">
        <f t="shared" si="525"/>
        <v>0</v>
      </c>
      <c r="BC845" s="31">
        <f t="shared" si="526"/>
        <v>0</v>
      </c>
      <c r="BD845" s="31">
        <f t="shared" si="527"/>
        <v>0</v>
      </c>
      <c r="BE845" s="31">
        <f t="shared" si="528"/>
        <v>0</v>
      </c>
      <c r="BF845" s="31">
        <f t="shared" si="529"/>
        <v>0</v>
      </c>
      <c r="BG845" s="29">
        <f t="shared" si="501"/>
        <v>0</v>
      </c>
      <c r="BH845" s="29">
        <f t="shared" si="501"/>
        <v>0</v>
      </c>
      <c r="BI845" s="29">
        <f t="shared" si="501"/>
        <v>0</v>
      </c>
      <c r="BJ845" s="29">
        <f t="shared" si="501"/>
        <v>0</v>
      </c>
    </row>
    <row r="846" spans="1:62">
      <c r="A846" s="25" t="s">
        <v>135</v>
      </c>
      <c r="B846" s="25" t="s">
        <v>95</v>
      </c>
      <c r="C846" s="25" t="s">
        <v>129</v>
      </c>
      <c r="D846" s="25" t="s">
        <v>178</v>
      </c>
      <c r="E846" s="25" t="s">
        <v>42</v>
      </c>
      <c r="F846" s="25" t="s">
        <v>43</v>
      </c>
      <c r="G846" s="25" t="s">
        <v>61</v>
      </c>
      <c r="H846" s="25" t="s">
        <v>61</v>
      </c>
      <c r="I846" s="25" t="s">
        <v>289</v>
      </c>
      <c r="J846" s="102">
        <v>0</v>
      </c>
      <c r="K846" s="102">
        <v>0</v>
      </c>
      <c r="L846" s="29"/>
      <c r="M846" s="29">
        <v>1532.14</v>
      </c>
      <c r="N846" s="29">
        <v>1618.97</v>
      </c>
      <c r="O846" s="29"/>
      <c r="P846" s="29"/>
      <c r="Q846" s="29"/>
      <c r="R846" s="29"/>
      <c r="S846" s="29">
        <v>11018.52</v>
      </c>
      <c r="T846" s="29"/>
      <c r="U846" s="29"/>
      <c r="V846" s="29"/>
      <c r="W846" s="29"/>
      <c r="X846" s="29">
        <f t="shared" si="503"/>
        <v>14169.630000000001</v>
      </c>
      <c r="Y846" s="29">
        <f t="shared" si="530"/>
        <v>0</v>
      </c>
      <c r="Z846" s="29">
        <f t="shared" ref="Z846:AB865" si="532">SUMIF($I846,Z$5,$X846)</f>
        <v>0</v>
      </c>
      <c r="AA846" s="29">
        <f t="shared" si="532"/>
        <v>14169.630000000001</v>
      </c>
      <c r="AB846" s="29">
        <f t="shared" si="532"/>
        <v>0</v>
      </c>
      <c r="AC846" s="31">
        <f t="shared" si="504"/>
        <v>0</v>
      </c>
      <c r="AD846" s="31">
        <f t="shared" si="505"/>
        <v>0</v>
      </c>
      <c r="AE846" s="31">
        <f t="shared" si="506"/>
        <v>0</v>
      </c>
      <c r="AF846" s="31">
        <f t="shared" si="507"/>
        <v>0</v>
      </c>
      <c r="AG846" s="31">
        <f t="shared" si="508"/>
        <v>0</v>
      </c>
      <c r="AH846" s="31">
        <f t="shared" si="509"/>
        <v>0</v>
      </c>
      <c r="AI846" s="31">
        <f t="shared" si="510"/>
        <v>0</v>
      </c>
      <c r="AJ846" s="31">
        <f t="shared" si="511"/>
        <v>0</v>
      </c>
      <c r="AK846" s="31">
        <f t="shared" si="512"/>
        <v>0</v>
      </c>
      <c r="AL846" s="31">
        <f t="shared" si="513"/>
        <v>0</v>
      </c>
      <c r="AM846" s="31">
        <f t="shared" si="514"/>
        <v>0</v>
      </c>
      <c r="AN846" s="31">
        <f t="shared" si="515"/>
        <v>0</v>
      </c>
      <c r="AO846" s="31">
        <f t="shared" si="516"/>
        <v>0</v>
      </c>
      <c r="AP846" s="29">
        <f t="shared" si="502"/>
        <v>0</v>
      </c>
      <c r="AQ846" s="29">
        <f t="shared" si="502"/>
        <v>0</v>
      </c>
      <c r="AR846" s="29">
        <f t="shared" si="502"/>
        <v>0</v>
      </c>
      <c r="AS846" s="29">
        <f t="shared" si="531"/>
        <v>0</v>
      </c>
      <c r="AT846" s="31">
        <f t="shared" si="517"/>
        <v>0</v>
      </c>
      <c r="AU846" s="31">
        <f t="shared" si="518"/>
        <v>0</v>
      </c>
      <c r="AV846" s="31">
        <f t="shared" si="519"/>
        <v>0</v>
      </c>
      <c r="AW846" s="31">
        <f t="shared" si="520"/>
        <v>0</v>
      </c>
      <c r="AX846" s="31">
        <f t="shared" si="521"/>
        <v>0</v>
      </c>
      <c r="AY846" s="31">
        <f t="shared" si="522"/>
        <v>0</v>
      </c>
      <c r="AZ846" s="31">
        <f t="shared" si="523"/>
        <v>0</v>
      </c>
      <c r="BA846" s="31">
        <f t="shared" si="524"/>
        <v>0</v>
      </c>
      <c r="BB846" s="31">
        <f t="shared" si="525"/>
        <v>0</v>
      </c>
      <c r="BC846" s="31">
        <f t="shared" si="526"/>
        <v>0</v>
      </c>
      <c r="BD846" s="31">
        <f t="shared" si="527"/>
        <v>0</v>
      </c>
      <c r="BE846" s="31">
        <f t="shared" si="528"/>
        <v>0</v>
      </c>
      <c r="BF846" s="31">
        <f t="shared" si="529"/>
        <v>0</v>
      </c>
      <c r="BG846" s="29">
        <f t="shared" si="501"/>
        <v>0</v>
      </c>
      <c r="BH846" s="29">
        <f t="shared" si="501"/>
        <v>0</v>
      </c>
      <c r="BI846" s="29">
        <f t="shared" si="501"/>
        <v>0</v>
      </c>
      <c r="BJ846" s="29">
        <f t="shared" si="501"/>
        <v>0</v>
      </c>
    </row>
    <row r="847" spans="1:62">
      <c r="A847" s="25" t="s">
        <v>135</v>
      </c>
      <c r="B847" s="25" t="s">
        <v>95</v>
      </c>
      <c r="C847" s="25" t="s">
        <v>129</v>
      </c>
      <c r="D847" s="25" t="s">
        <v>178</v>
      </c>
      <c r="E847" s="25" t="s">
        <v>42</v>
      </c>
      <c r="F847" s="25" t="s">
        <v>43</v>
      </c>
      <c r="G847" s="25" t="s">
        <v>61</v>
      </c>
      <c r="H847" s="25" t="s">
        <v>61</v>
      </c>
      <c r="I847" s="25" t="s">
        <v>289</v>
      </c>
      <c r="J847" s="102">
        <v>1</v>
      </c>
      <c r="K847" s="102">
        <v>0</v>
      </c>
      <c r="L847" s="29">
        <v>4505542.3299999991</v>
      </c>
      <c r="M847" s="29">
        <v>5772435.2699999949</v>
      </c>
      <c r="N847" s="29">
        <v>5798256.5199999958</v>
      </c>
      <c r="O847" s="29">
        <v>4459972.2200000025</v>
      </c>
      <c r="P847" s="29">
        <v>2515864.6500000004</v>
      </c>
      <c r="Q847" s="29">
        <v>3986808.9500000034</v>
      </c>
      <c r="R847" s="29">
        <v>2653675.8599999994</v>
      </c>
      <c r="S847" s="29">
        <v>2643662.7300000004</v>
      </c>
      <c r="T847" s="29">
        <v>3358486.0700000003</v>
      </c>
      <c r="U847" s="29">
        <v>4700677.9800000051</v>
      </c>
      <c r="V847" s="29">
        <v>4199254.8099999968</v>
      </c>
      <c r="W847" s="29">
        <v>3808235.37</v>
      </c>
      <c r="X847" s="29">
        <f t="shared" si="503"/>
        <v>48402872.75999999</v>
      </c>
      <c r="Y847" s="29">
        <f t="shared" si="530"/>
        <v>0</v>
      </c>
      <c r="Z847" s="29">
        <f t="shared" si="532"/>
        <v>0</v>
      </c>
      <c r="AA847" s="29">
        <f t="shared" si="532"/>
        <v>48402872.75999999</v>
      </c>
      <c r="AB847" s="29">
        <f t="shared" si="532"/>
        <v>0</v>
      </c>
      <c r="AC847" s="31">
        <f t="shared" si="504"/>
        <v>4505542.3299999991</v>
      </c>
      <c r="AD847" s="31">
        <f t="shared" si="505"/>
        <v>5772435.2699999949</v>
      </c>
      <c r="AE847" s="31">
        <f t="shared" si="506"/>
        <v>5798256.5199999958</v>
      </c>
      <c r="AF847" s="31">
        <f t="shared" si="507"/>
        <v>4459972.2200000025</v>
      </c>
      <c r="AG847" s="31">
        <f t="shared" si="508"/>
        <v>2515864.6500000004</v>
      </c>
      <c r="AH847" s="31">
        <f t="shared" si="509"/>
        <v>3986808.9500000034</v>
      </c>
      <c r="AI847" s="31">
        <f t="shared" si="510"/>
        <v>2653675.8599999994</v>
      </c>
      <c r="AJ847" s="31">
        <f t="shared" si="511"/>
        <v>2643662.7300000004</v>
      </c>
      <c r="AK847" s="31">
        <f t="shared" si="512"/>
        <v>3358486.0700000003</v>
      </c>
      <c r="AL847" s="31">
        <f t="shared" si="513"/>
        <v>4700677.9800000051</v>
      </c>
      <c r="AM847" s="31">
        <f t="shared" si="514"/>
        <v>4199254.8099999968</v>
      </c>
      <c r="AN847" s="31">
        <f t="shared" si="515"/>
        <v>3808235.37</v>
      </c>
      <c r="AO847" s="31">
        <f t="shared" si="516"/>
        <v>48402872.75999999</v>
      </c>
      <c r="AP847" s="29">
        <f t="shared" si="502"/>
        <v>0</v>
      </c>
      <c r="AQ847" s="29">
        <f t="shared" si="502"/>
        <v>0</v>
      </c>
      <c r="AR847" s="29">
        <f t="shared" si="502"/>
        <v>48402872.75999999</v>
      </c>
      <c r="AS847" s="29">
        <f t="shared" si="531"/>
        <v>0</v>
      </c>
      <c r="AT847" s="31">
        <f t="shared" si="517"/>
        <v>0</v>
      </c>
      <c r="AU847" s="31">
        <f t="shared" si="518"/>
        <v>0</v>
      </c>
      <c r="AV847" s="31">
        <f t="shared" si="519"/>
        <v>0</v>
      </c>
      <c r="AW847" s="31">
        <f t="shared" si="520"/>
        <v>0</v>
      </c>
      <c r="AX847" s="31">
        <f t="shared" si="521"/>
        <v>0</v>
      </c>
      <c r="AY847" s="31">
        <f t="shared" si="522"/>
        <v>0</v>
      </c>
      <c r="AZ847" s="31">
        <f t="shared" si="523"/>
        <v>0</v>
      </c>
      <c r="BA847" s="31">
        <f t="shared" si="524"/>
        <v>0</v>
      </c>
      <c r="BB847" s="31">
        <f t="shared" si="525"/>
        <v>0</v>
      </c>
      <c r="BC847" s="31">
        <f t="shared" si="526"/>
        <v>0</v>
      </c>
      <c r="BD847" s="31">
        <f t="shared" si="527"/>
        <v>0</v>
      </c>
      <c r="BE847" s="31">
        <f t="shared" si="528"/>
        <v>0</v>
      </c>
      <c r="BF847" s="31">
        <f t="shared" si="529"/>
        <v>0</v>
      </c>
      <c r="BG847" s="29">
        <f t="shared" si="501"/>
        <v>0</v>
      </c>
      <c r="BH847" s="29">
        <f t="shared" si="501"/>
        <v>0</v>
      </c>
      <c r="BI847" s="29">
        <f t="shared" si="501"/>
        <v>0</v>
      </c>
      <c r="BJ847" s="29">
        <f t="shared" si="501"/>
        <v>0</v>
      </c>
    </row>
    <row r="848" spans="1:62">
      <c r="A848" s="25" t="s">
        <v>135</v>
      </c>
      <c r="B848" s="25" t="s">
        <v>95</v>
      </c>
      <c r="C848" s="25" t="s">
        <v>129</v>
      </c>
      <c r="D848" s="25" t="s">
        <v>178</v>
      </c>
      <c r="E848" s="25" t="s">
        <v>47</v>
      </c>
      <c r="F848" s="25" t="s">
        <v>49</v>
      </c>
      <c r="G848" s="25" t="s">
        <v>62</v>
      </c>
      <c r="H848" s="25" t="s">
        <v>62</v>
      </c>
      <c r="I848" s="25" t="s">
        <v>289</v>
      </c>
      <c r="J848" s="102">
        <v>0</v>
      </c>
      <c r="K848" s="102">
        <v>0</v>
      </c>
      <c r="L848" s="29">
        <v>470545.95000000007</v>
      </c>
      <c r="M848" s="29">
        <v>371746.44999999995</v>
      </c>
      <c r="N848" s="29">
        <v>468578.17000000004</v>
      </c>
      <c r="O848" s="29">
        <v>570526.57000000007</v>
      </c>
      <c r="P848" s="29">
        <v>853069.28000000026</v>
      </c>
      <c r="Q848" s="29">
        <v>863445.36000000022</v>
      </c>
      <c r="R848" s="29">
        <v>667640.62</v>
      </c>
      <c r="S848" s="29">
        <v>853389.34</v>
      </c>
      <c r="T848" s="29">
        <v>972706.11</v>
      </c>
      <c r="U848" s="29">
        <v>976001.08</v>
      </c>
      <c r="V848" s="29">
        <v>883048.83000000007</v>
      </c>
      <c r="W848" s="29">
        <v>390303.05000000005</v>
      </c>
      <c r="X848" s="29">
        <f t="shared" si="503"/>
        <v>8341000.8100000005</v>
      </c>
      <c r="Y848" s="29">
        <f t="shared" si="530"/>
        <v>0</v>
      </c>
      <c r="Z848" s="29">
        <f t="shared" si="532"/>
        <v>0</v>
      </c>
      <c r="AA848" s="29">
        <f t="shared" si="532"/>
        <v>8341000.8100000005</v>
      </c>
      <c r="AB848" s="29">
        <f t="shared" si="532"/>
        <v>0</v>
      </c>
      <c r="AC848" s="31">
        <f t="shared" si="504"/>
        <v>0</v>
      </c>
      <c r="AD848" s="31">
        <f t="shared" si="505"/>
        <v>0</v>
      </c>
      <c r="AE848" s="31">
        <f t="shared" si="506"/>
        <v>0</v>
      </c>
      <c r="AF848" s="31">
        <f t="shared" si="507"/>
        <v>0</v>
      </c>
      <c r="AG848" s="31">
        <f t="shared" si="508"/>
        <v>0</v>
      </c>
      <c r="AH848" s="31">
        <f t="shared" si="509"/>
        <v>0</v>
      </c>
      <c r="AI848" s="31">
        <f t="shared" si="510"/>
        <v>0</v>
      </c>
      <c r="AJ848" s="31">
        <f t="shared" si="511"/>
        <v>0</v>
      </c>
      <c r="AK848" s="31">
        <f t="shared" si="512"/>
        <v>0</v>
      </c>
      <c r="AL848" s="31">
        <f t="shared" si="513"/>
        <v>0</v>
      </c>
      <c r="AM848" s="31">
        <f t="shared" si="514"/>
        <v>0</v>
      </c>
      <c r="AN848" s="31">
        <f t="shared" si="515"/>
        <v>0</v>
      </c>
      <c r="AO848" s="31">
        <f t="shared" si="516"/>
        <v>0</v>
      </c>
      <c r="AP848" s="29">
        <f t="shared" si="502"/>
        <v>0</v>
      </c>
      <c r="AQ848" s="29">
        <f t="shared" si="502"/>
        <v>0</v>
      </c>
      <c r="AR848" s="29">
        <f t="shared" si="502"/>
        <v>0</v>
      </c>
      <c r="AS848" s="29">
        <f t="shared" si="531"/>
        <v>0</v>
      </c>
      <c r="AT848" s="31">
        <f t="shared" si="517"/>
        <v>0</v>
      </c>
      <c r="AU848" s="31">
        <f t="shared" si="518"/>
        <v>0</v>
      </c>
      <c r="AV848" s="31">
        <f t="shared" si="519"/>
        <v>0</v>
      </c>
      <c r="AW848" s="31">
        <f t="shared" si="520"/>
        <v>0</v>
      </c>
      <c r="AX848" s="31">
        <f t="shared" si="521"/>
        <v>0</v>
      </c>
      <c r="AY848" s="31">
        <f t="shared" si="522"/>
        <v>0</v>
      </c>
      <c r="AZ848" s="31">
        <f t="shared" si="523"/>
        <v>0</v>
      </c>
      <c r="BA848" s="31">
        <f t="shared" si="524"/>
        <v>0</v>
      </c>
      <c r="BB848" s="31">
        <f t="shared" si="525"/>
        <v>0</v>
      </c>
      <c r="BC848" s="31">
        <f t="shared" si="526"/>
        <v>0</v>
      </c>
      <c r="BD848" s="31">
        <f t="shared" si="527"/>
        <v>0</v>
      </c>
      <c r="BE848" s="31">
        <f t="shared" si="528"/>
        <v>0</v>
      </c>
      <c r="BF848" s="31">
        <f t="shared" si="529"/>
        <v>0</v>
      </c>
      <c r="BG848" s="29">
        <f t="shared" ref="BG848:BJ867" si="533">SUMIF($I848,BG$5,$BF848)</f>
        <v>0</v>
      </c>
      <c r="BH848" s="29">
        <f t="shared" si="533"/>
        <v>0</v>
      </c>
      <c r="BI848" s="29">
        <f t="shared" si="533"/>
        <v>0</v>
      </c>
      <c r="BJ848" s="29">
        <f t="shared" si="533"/>
        <v>0</v>
      </c>
    </row>
    <row r="849" spans="1:62">
      <c r="A849" s="25" t="s">
        <v>135</v>
      </c>
      <c r="B849" s="25" t="s">
        <v>95</v>
      </c>
      <c r="C849" s="25" t="s">
        <v>129</v>
      </c>
      <c r="D849" s="25" t="s">
        <v>178</v>
      </c>
      <c r="E849" s="25" t="s">
        <v>47</v>
      </c>
      <c r="F849" s="25" t="s">
        <v>48</v>
      </c>
      <c r="G849" s="25" t="s">
        <v>62</v>
      </c>
      <c r="H849" s="25" t="s">
        <v>62</v>
      </c>
      <c r="I849" s="25" t="s">
        <v>289</v>
      </c>
      <c r="J849" s="102">
        <v>0</v>
      </c>
      <c r="K849" s="102">
        <v>0</v>
      </c>
      <c r="L849" s="29">
        <v>715980.60000000009</v>
      </c>
      <c r="M849" s="29">
        <v>645999.29000000015</v>
      </c>
      <c r="N849" s="29">
        <v>815378.03999999992</v>
      </c>
      <c r="O849" s="29">
        <v>631455.67999999993</v>
      </c>
      <c r="P849" s="29">
        <v>1095579.47</v>
      </c>
      <c r="Q849" s="29">
        <v>1053638.49</v>
      </c>
      <c r="R849" s="29">
        <v>447145.33999999997</v>
      </c>
      <c r="S849" s="29">
        <v>733576.49000000022</v>
      </c>
      <c r="T849" s="29">
        <v>803588.74</v>
      </c>
      <c r="U849" s="29">
        <v>888410.05999999982</v>
      </c>
      <c r="V849" s="29">
        <v>938046.7899999998</v>
      </c>
      <c r="W849" s="29">
        <v>789738.06000000029</v>
      </c>
      <c r="X849" s="29">
        <f t="shared" si="503"/>
        <v>9558537.0500000007</v>
      </c>
      <c r="Y849" s="29">
        <f t="shared" si="530"/>
        <v>0</v>
      </c>
      <c r="Z849" s="29">
        <f t="shared" si="532"/>
        <v>0</v>
      </c>
      <c r="AA849" s="29">
        <f t="shared" si="532"/>
        <v>9558537.0500000007</v>
      </c>
      <c r="AB849" s="29">
        <f t="shared" si="532"/>
        <v>0</v>
      </c>
      <c r="AC849" s="31">
        <f t="shared" si="504"/>
        <v>0</v>
      </c>
      <c r="AD849" s="31">
        <f t="shared" si="505"/>
        <v>0</v>
      </c>
      <c r="AE849" s="31">
        <f t="shared" si="506"/>
        <v>0</v>
      </c>
      <c r="AF849" s="31">
        <f t="shared" si="507"/>
        <v>0</v>
      </c>
      <c r="AG849" s="31">
        <f t="shared" si="508"/>
        <v>0</v>
      </c>
      <c r="AH849" s="31">
        <f t="shared" si="509"/>
        <v>0</v>
      </c>
      <c r="AI849" s="31">
        <f t="shared" si="510"/>
        <v>0</v>
      </c>
      <c r="AJ849" s="31">
        <f t="shared" si="511"/>
        <v>0</v>
      </c>
      <c r="AK849" s="31">
        <f t="shared" si="512"/>
        <v>0</v>
      </c>
      <c r="AL849" s="31">
        <f t="shared" si="513"/>
        <v>0</v>
      </c>
      <c r="AM849" s="31">
        <f t="shared" si="514"/>
        <v>0</v>
      </c>
      <c r="AN849" s="31">
        <f t="shared" si="515"/>
        <v>0</v>
      </c>
      <c r="AO849" s="31">
        <f t="shared" si="516"/>
        <v>0</v>
      </c>
      <c r="AP849" s="29">
        <f t="shared" ref="AP849:AR868" si="534">SUMIF($I849,AP$5,$AO849)</f>
        <v>0</v>
      </c>
      <c r="AQ849" s="29">
        <f t="shared" si="534"/>
        <v>0</v>
      </c>
      <c r="AR849" s="29">
        <f t="shared" si="534"/>
        <v>0</v>
      </c>
      <c r="AS849" s="29">
        <f t="shared" si="531"/>
        <v>0</v>
      </c>
      <c r="AT849" s="31">
        <f t="shared" si="517"/>
        <v>0</v>
      </c>
      <c r="AU849" s="31">
        <f t="shared" si="518"/>
        <v>0</v>
      </c>
      <c r="AV849" s="31">
        <f t="shared" si="519"/>
        <v>0</v>
      </c>
      <c r="AW849" s="31">
        <f t="shared" si="520"/>
        <v>0</v>
      </c>
      <c r="AX849" s="31">
        <f t="shared" si="521"/>
        <v>0</v>
      </c>
      <c r="AY849" s="31">
        <f t="shared" si="522"/>
        <v>0</v>
      </c>
      <c r="AZ849" s="31">
        <f t="shared" si="523"/>
        <v>0</v>
      </c>
      <c r="BA849" s="31">
        <f t="shared" si="524"/>
        <v>0</v>
      </c>
      <c r="BB849" s="31">
        <f t="shared" si="525"/>
        <v>0</v>
      </c>
      <c r="BC849" s="31">
        <f t="shared" si="526"/>
        <v>0</v>
      </c>
      <c r="BD849" s="31">
        <f t="shared" si="527"/>
        <v>0</v>
      </c>
      <c r="BE849" s="31">
        <f t="shared" si="528"/>
        <v>0</v>
      </c>
      <c r="BF849" s="31">
        <f t="shared" si="529"/>
        <v>0</v>
      </c>
      <c r="BG849" s="29">
        <f t="shared" si="533"/>
        <v>0</v>
      </c>
      <c r="BH849" s="29">
        <f t="shared" si="533"/>
        <v>0</v>
      </c>
      <c r="BI849" s="29">
        <f t="shared" si="533"/>
        <v>0</v>
      </c>
      <c r="BJ849" s="29">
        <f t="shared" si="533"/>
        <v>0</v>
      </c>
    </row>
    <row r="850" spans="1:62">
      <c r="A850" s="25" t="s">
        <v>135</v>
      </c>
      <c r="B850" s="25" t="s">
        <v>95</v>
      </c>
      <c r="C850" s="25" t="s">
        <v>129</v>
      </c>
      <c r="D850" s="25" t="s">
        <v>178</v>
      </c>
      <c r="E850" s="25" t="s">
        <v>47</v>
      </c>
      <c r="F850" s="25" t="s">
        <v>43</v>
      </c>
      <c r="G850" s="25" t="s">
        <v>62</v>
      </c>
      <c r="H850" s="25" t="s">
        <v>62</v>
      </c>
      <c r="I850" s="25" t="s">
        <v>289</v>
      </c>
      <c r="J850" s="102">
        <v>0</v>
      </c>
      <c r="K850" s="102">
        <v>1</v>
      </c>
      <c r="L850" s="29">
        <v>623489.38000000012</v>
      </c>
      <c r="M850" s="29">
        <v>2692413.1500000008</v>
      </c>
      <c r="N850" s="29">
        <v>1814997.9799999997</v>
      </c>
      <c r="O850" s="29">
        <v>2055252.4099999995</v>
      </c>
      <c r="P850" s="29">
        <v>1931894.4199999997</v>
      </c>
      <c r="Q850" s="29">
        <v>1400267.2799999977</v>
      </c>
      <c r="R850" s="29">
        <v>1106034.4700000004</v>
      </c>
      <c r="S850" s="29">
        <v>1462285.8099999998</v>
      </c>
      <c r="T850" s="29">
        <v>1594084.2400000002</v>
      </c>
      <c r="U850" s="29">
        <v>1679612.7900000007</v>
      </c>
      <c r="V850" s="29">
        <v>2130689.2400000007</v>
      </c>
      <c r="W850" s="29">
        <v>1776079.1000000006</v>
      </c>
      <c r="X850" s="29">
        <f t="shared" si="503"/>
        <v>20267100.270000003</v>
      </c>
      <c r="Y850" s="29">
        <f t="shared" si="530"/>
        <v>0</v>
      </c>
      <c r="Z850" s="29">
        <f t="shared" si="532"/>
        <v>0</v>
      </c>
      <c r="AA850" s="29">
        <f t="shared" si="532"/>
        <v>20267100.270000003</v>
      </c>
      <c r="AB850" s="29">
        <f t="shared" si="532"/>
        <v>0</v>
      </c>
      <c r="AC850" s="31">
        <f t="shared" si="504"/>
        <v>0</v>
      </c>
      <c r="AD850" s="31">
        <f t="shared" si="505"/>
        <v>0</v>
      </c>
      <c r="AE850" s="31">
        <f t="shared" si="506"/>
        <v>0</v>
      </c>
      <c r="AF850" s="31">
        <f t="shared" si="507"/>
        <v>0</v>
      </c>
      <c r="AG850" s="31">
        <f t="shared" si="508"/>
        <v>0</v>
      </c>
      <c r="AH850" s="31">
        <f t="shared" si="509"/>
        <v>0</v>
      </c>
      <c r="AI850" s="31">
        <f t="shared" si="510"/>
        <v>0</v>
      </c>
      <c r="AJ850" s="31">
        <f t="shared" si="511"/>
        <v>0</v>
      </c>
      <c r="AK850" s="31">
        <f t="shared" si="512"/>
        <v>0</v>
      </c>
      <c r="AL850" s="31">
        <f t="shared" si="513"/>
        <v>0</v>
      </c>
      <c r="AM850" s="31">
        <f t="shared" si="514"/>
        <v>0</v>
      </c>
      <c r="AN850" s="31">
        <f t="shared" si="515"/>
        <v>0</v>
      </c>
      <c r="AO850" s="31">
        <f t="shared" si="516"/>
        <v>0</v>
      </c>
      <c r="AP850" s="29">
        <f t="shared" si="534"/>
        <v>0</v>
      </c>
      <c r="AQ850" s="29">
        <f t="shared" si="534"/>
        <v>0</v>
      </c>
      <c r="AR850" s="29">
        <f t="shared" si="534"/>
        <v>0</v>
      </c>
      <c r="AS850" s="29">
        <f t="shared" si="531"/>
        <v>0</v>
      </c>
      <c r="AT850" s="31">
        <f t="shared" si="517"/>
        <v>623489.38000000012</v>
      </c>
      <c r="AU850" s="31">
        <f t="shared" si="518"/>
        <v>2692413.1500000008</v>
      </c>
      <c r="AV850" s="31">
        <f t="shared" si="519"/>
        <v>1814997.9799999997</v>
      </c>
      <c r="AW850" s="31">
        <f t="shared" si="520"/>
        <v>2055252.4099999995</v>
      </c>
      <c r="AX850" s="31">
        <f t="shared" si="521"/>
        <v>1931894.4199999997</v>
      </c>
      <c r="AY850" s="31">
        <f t="shared" si="522"/>
        <v>1400267.2799999977</v>
      </c>
      <c r="AZ850" s="31">
        <f t="shared" si="523"/>
        <v>1106034.4700000004</v>
      </c>
      <c r="BA850" s="31">
        <f t="shared" si="524"/>
        <v>1462285.8099999998</v>
      </c>
      <c r="BB850" s="31">
        <f t="shared" si="525"/>
        <v>1594084.2400000002</v>
      </c>
      <c r="BC850" s="31">
        <f t="shared" si="526"/>
        <v>1679612.7900000007</v>
      </c>
      <c r="BD850" s="31">
        <f t="shared" si="527"/>
        <v>2130689.2400000007</v>
      </c>
      <c r="BE850" s="31">
        <f t="shared" si="528"/>
        <v>1776079.1000000006</v>
      </c>
      <c r="BF850" s="31">
        <f t="shared" si="529"/>
        <v>20267100.270000003</v>
      </c>
      <c r="BG850" s="29">
        <f t="shared" si="533"/>
        <v>0</v>
      </c>
      <c r="BH850" s="29">
        <f t="shared" si="533"/>
        <v>0</v>
      </c>
      <c r="BI850" s="29">
        <f t="shared" si="533"/>
        <v>20267100.270000003</v>
      </c>
      <c r="BJ850" s="29">
        <f t="shared" si="533"/>
        <v>0</v>
      </c>
    </row>
    <row r="851" spans="1:62">
      <c r="A851" s="25" t="s">
        <v>135</v>
      </c>
      <c r="B851" s="25" t="s">
        <v>95</v>
      </c>
      <c r="C851" s="25" t="s">
        <v>96</v>
      </c>
      <c r="D851" s="25" t="s">
        <v>179</v>
      </c>
      <c r="E851" s="25" t="s">
        <v>42</v>
      </c>
      <c r="F851" s="25" t="s">
        <v>46</v>
      </c>
      <c r="G851" s="25" t="s">
        <v>55</v>
      </c>
      <c r="H851" s="25" t="s">
        <v>55</v>
      </c>
      <c r="I851" s="25" t="s">
        <v>289</v>
      </c>
      <c r="J851" s="102">
        <v>0.65539999999999998</v>
      </c>
      <c r="K851" s="102">
        <v>0</v>
      </c>
      <c r="L851" s="29">
        <v>100523.48000000013</v>
      </c>
      <c r="M851" s="29">
        <v>36936.58</v>
      </c>
      <c r="N851" s="29">
        <v>98055.29</v>
      </c>
      <c r="O851" s="29">
        <v>18750.22</v>
      </c>
      <c r="P851" s="29">
        <v>174968.50000000003</v>
      </c>
      <c r="Q851" s="29">
        <v>163350.54</v>
      </c>
      <c r="R851" s="29">
        <v>54683.329999999994</v>
      </c>
      <c r="S851" s="29">
        <v>7220.7099999999982</v>
      </c>
      <c r="T851" s="29">
        <v>167344.28999999998</v>
      </c>
      <c r="U851" s="29">
        <v>106112.29999999999</v>
      </c>
      <c r="V851" s="29">
        <v>196872.61</v>
      </c>
      <c r="W851" s="29">
        <v>17633.78</v>
      </c>
      <c r="X851" s="29">
        <f t="shared" si="503"/>
        <v>1142451.6300000001</v>
      </c>
      <c r="Y851" s="29">
        <f t="shared" si="530"/>
        <v>0</v>
      </c>
      <c r="Z851" s="29">
        <f t="shared" si="532"/>
        <v>0</v>
      </c>
      <c r="AA851" s="29">
        <f t="shared" si="532"/>
        <v>1142451.6300000001</v>
      </c>
      <c r="AB851" s="29">
        <f t="shared" si="532"/>
        <v>0</v>
      </c>
      <c r="AC851" s="31">
        <f t="shared" si="504"/>
        <v>65883.088792000082</v>
      </c>
      <c r="AD851" s="31">
        <f t="shared" si="505"/>
        <v>24208.234532000002</v>
      </c>
      <c r="AE851" s="31">
        <f t="shared" si="506"/>
        <v>64265.437065999991</v>
      </c>
      <c r="AF851" s="31">
        <f t="shared" si="507"/>
        <v>12288.894188</v>
      </c>
      <c r="AG851" s="31">
        <f t="shared" si="508"/>
        <v>114674.35490000002</v>
      </c>
      <c r="AH851" s="31">
        <f t="shared" si="509"/>
        <v>107059.943916</v>
      </c>
      <c r="AI851" s="31">
        <f t="shared" si="510"/>
        <v>35839.454481999994</v>
      </c>
      <c r="AJ851" s="31">
        <f t="shared" si="511"/>
        <v>4732.4533339999989</v>
      </c>
      <c r="AK851" s="31">
        <f t="shared" si="512"/>
        <v>109677.44766599998</v>
      </c>
      <c r="AL851" s="31">
        <f t="shared" si="513"/>
        <v>69546.001419999986</v>
      </c>
      <c r="AM851" s="31">
        <f t="shared" si="514"/>
        <v>129030.30859399999</v>
      </c>
      <c r="AN851" s="31">
        <f t="shared" si="515"/>
        <v>11557.179412</v>
      </c>
      <c r="AO851" s="31">
        <f t="shared" si="516"/>
        <v>748762.79830200004</v>
      </c>
      <c r="AP851" s="29">
        <f t="shared" si="534"/>
        <v>0</v>
      </c>
      <c r="AQ851" s="29">
        <f t="shared" si="534"/>
        <v>0</v>
      </c>
      <c r="AR851" s="29">
        <f t="shared" si="534"/>
        <v>748762.79830200004</v>
      </c>
      <c r="AS851" s="29">
        <f t="shared" si="531"/>
        <v>0</v>
      </c>
      <c r="AT851" s="31">
        <f t="shared" si="517"/>
        <v>0</v>
      </c>
      <c r="AU851" s="31">
        <f t="shared" si="518"/>
        <v>0</v>
      </c>
      <c r="AV851" s="31">
        <f t="shared" si="519"/>
        <v>0</v>
      </c>
      <c r="AW851" s="31">
        <f t="shared" si="520"/>
        <v>0</v>
      </c>
      <c r="AX851" s="31">
        <f t="shared" si="521"/>
        <v>0</v>
      </c>
      <c r="AY851" s="31">
        <f t="shared" si="522"/>
        <v>0</v>
      </c>
      <c r="AZ851" s="31">
        <f t="shared" si="523"/>
        <v>0</v>
      </c>
      <c r="BA851" s="31">
        <f t="shared" si="524"/>
        <v>0</v>
      </c>
      <c r="BB851" s="31">
        <f t="shared" si="525"/>
        <v>0</v>
      </c>
      <c r="BC851" s="31">
        <f t="shared" si="526"/>
        <v>0</v>
      </c>
      <c r="BD851" s="31">
        <f t="shared" si="527"/>
        <v>0</v>
      </c>
      <c r="BE851" s="31">
        <f t="shared" si="528"/>
        <v>0</v>
      </c>
      <c r="BF851" s="31">
        <f t="shared" si="529"/>
        <v>0</v>
      </c>
      <c r="BG851" s="29">
        <f t="shared" si="533"/>
        <v>0</v>
      </c>
      <c r="BH851" s="29">
        <f t="shared" si="533"/>
        <v>0</v>
      </c>
      <c r="BI851" s="29">
        <f t="shared" si="533"/>
        <v>0</v>
      </c>
      <c r="BJ851" s="29">
        <f t="shared" si="533"/>
        <v>0</v>
      </c>
    </row>
    <row r="852" spans="1:62">
      <c r="A852" s="25" t="s">
        <v>135</v>
      </c>
      <c r="B852" s="25" t="s">
        <v>95</v>
      </c>
      <c r="C852" s="25" t="s">
        <v>96</v>
      </c>
      <c r="D852" s="25" t="s">
        <v>179</v>
      </c>
      <c r="E852" s="25" t="s">
        <v>42</v>
      </c>
      <c r="F852" s="25" t="s">
        <v>49</v>
      </c>
      <c r="G852" s="25" t="s">
        <v>61</v>
      </c>
      <c r="H852" s="25" t="s">
        <v>61</v>
      </c>
      <c r="I852" s="25" t="s">
        <v>289</v>
      </c>
      <c r="J852" s="102">
        <v>0</v>
      </c>
      <c r="K852" s="102">
        <v>0</v>
      </c>
      <c r="L852" s="29">
        <v>29783.250000000007</v>
      </c>
      <c r="M852" s="29">
        <v>15566.339999999998</v>
      </c>
      <c r="N852" s="29">
        <v>31451.13</v>
      </c>
      <c r="O852" s="29">
        <v>32743.569999999992</v>
      </c>
      <c r="P852" s="29">
        <v>62521.880000000005</v>
      </c>
      <c r="Q852" s="29">
        <v>58417.95</v>
      </c>
      <c r="R852" s="29">
        <v>21735.259999999995</v>
      </c>
      <c r="S852" s="29">
        <v>15916.869999999997</v>
      </c>
      <c r="T852" s="29">
        <v>45203.700000000004</v>
      </c>
      <c r="U852" s="29">
        <v>33392.32</v>
      </c>
      <c r="V852" s="29">
        <v>27152.53</v>
      </c>
      <c r="W852" s="29">
        <v>50467.12</v>
      </c>
      <c r="X852" s="29">
        <f t="shared" si="503"/>
        <v>424351.92000000004</v>
      </c>
      <c r="Y852" s="29">
        <f t="shared" si="530"/>
        <v>0</v>
      </c>
      <c r="Z852" s="29">
        <f t="shared" si="532"/>
        <v>0</v>
      </c>
      <c r="AA852" s="29">
        <f t="shared" si="532"/>
        <v>424351.92000000004</v>
      </c>
      <c r="AB852" s="29">
        <f t="shared" si="532"/>
        <v>0</v>
      </c>
      <c r="AC852" s="31">
        <f t="shared" si="504"/>
        <v>0</v>
      </c>
      <c r="AD852" s="31">
        <f t="shared" si="505"/>
        <v>0</v>
      </c>
      <c r="AE852" s="31">
        <f t="shared" si="506"/>
        <v>0</v>
      </c>
      <c r="AF852" s="31">
        <f t="shared" si="507"/>
        <v>0</v>
      </c>
      <c r="AG852" s="31">
        <f t="shared" si="508"/>
        <v>0</v>
      </c>
      <c r="AH852" s="31">
        <f t="shared" si="509"/>
        <v>0</v>
      </c>
      <c r="AI852" s="31">
        <f t="shared" si="510"/>
        <v>0</v>
      </c>
      <c r="AJ852" s="31">
        <f t="shared" si="511"/>
        <v>0</v>
      </c>
      <c r="AK852" s="31">
        <f t="shared" si="512"/>
        <v>0</v>
      </c>
      <c r="AL852" s="31">
        <f t="shared" si="513"/>
        <v>0</v>
      </c>
      <c r="AM852" s="31">
        <f t="shared" si="514"/>
        <v>0</v>
      </c>
      <c r="AN852" s="31">
        <f t="shared" si="515"/>
        <v>0</v>
      </c>
      <c r="AO852" s="31">
        <f t="shared" si="516"/>
        <v>0</v>
      </c>
      <c r="AP852" s="29">
        <f t="shared" si="534"/>
        <v>0</v>
      </c>
      <c r="AQ852" s="29">
        <f t="shared" si="534"/>
        <v>0</v>
      </c>
      <c r="AR852" s="29">
        <f t="shared" si="534"/>
        <v>0</v>
      </c>
      <c r="AS852" s="29">
        <f t="shared" si="531"/>
        <v>0</v>
      </c>
      <c r="AT852" s="31">
        <f t="shared" si="517"/>
        <v>0</v>
      </c>
      <c r="AU852" s="31">
        <f t="shared" si="518"/>
        <v>0</v>
      </c>
      <c r="AV852" s="31">
        <f t="shared" si="519"/>
        <v>0</v>
      </c>
      <c r="AW852" s="31">
        <f t="shared" si="520"/>
        <v>0</v>
      </c>
      <c r="AX852" s="31">
        <f t="shared" si="521"/>
        <v>0</v>
      </c>
      <c r="AY852" s="31">
        <f t="shared" si="522"/>
        <v>0</v>
      </c>
      <c r="AZ852" s="31">
        <f t="shared" si="523"/>
        <v>0</v>
      </c>
      <c r="BA852" s="31">
        <f t="shared" si="524"/>
        <v>0</v>
      </c>
      <c r="BB852" s="31">
        <f t="shared" si="525"/>
        <v>0</v>
      </c>
      <c r="BC852" s="31">
        <f t="shared" si="526"/>
        <v>0</v>
      </c>
      <c r="BD852" s="31">
        <f t="shared" si="527"/>
        <v>0</v>
      </c>
      <c r="BE852" s="31">
        <f t="shared" si="528"/>
        <v>0</v>
      </c>
      <c r="BF852" s="31">
        <f t="shared" si="529"/>
        <v>0</v>
      </c>
      <c r="BG852" s="29">
        <f t="shared" si="533"/>
        <v>0</v>
      </c>
      <c r="BH852" s="29">
        <f t="shared" si="533"/>
        <v>0</v>
      </c>
      <c r="BI852" s="29">
        <f t="shared" si="533"/>
        <v>0</v>
      </c>
      <c r="BJ852" s="29">
        <f t="shared" si="533"/>
        <v>0</v>
      </c>
    </row>
    <row r="853" spans="1:62">
      <c r="A853" s="25" t="s">
        <v>135</v>
      </c>
      <c r="B853" s="25" t="s">
        <v>95</v>
      </c>
      <c r="C853" s="25" t="s">
        <v>96</v>
      </c>
      <c r="D853" s="25" t="s">
        <v>179</v>
      </c>
      <c r="E853" s="25" t="s">
        <v>42</v>
      </c>
      <c r="F853" s="25" t="s">
        <v>43</v>
      </c>
      <c r="G853" s="25" t="s">
        <v>61</v>
      </c>
      <c r="H853" s="25" t="s">
        <v>61</v>
      </c>
      <c r="I853" s="25" t="s">
        <v>289</v>
      </c>
      <c r="J853" s="102">
        <v>0</v>
      </c>
      <c r="K853" s="102">
        <v>0</v>
      </c>
      <c r="L853" s="29"/>
      <c r="M853" s="29"/>
      <c r="N853" s="29"/>
      <c r="O853" s="29"/>
      <c r="P853" s="29"/>
      <c r="Q853" s="29"/>
      <c r="R853" s="29"/>
      <c r="S853" s="29"/>
      <c r="T853" s="29"/>
      <c r="U853" s="29">
        <v>845.54</v>
      </c>
      <c r="V853" s="29"/>
      <c r="W853" s="29"/>
      <c r="X853" s="29">
        <f t="shared" si="503"/>
        <v>845.54</v>
      </c>
      <c r="Y853" s="29">
        <f t="shared" si="530"/>
        <v>0</v>
      </c>
      <c r="Z853" s="29">
        <f t="shared" si="532"/>
        <v>0</v>
      </c>
      <c r="AA853" s="29">
        <f t="shared" si="532"/>
        <v>845.54</v>
      </c>
      <c r="AB853" s="29">
        <f t="shared" si="532"/>
        <v>0</v>
      </c>
      <c r="AC853" s="31">
        <f t="shared" si="504"/>
        <v>0</v>
      </c>
      <c r="AD853" s="31">
        <f t="shared" si="505"/>
        <v>0</v>
      </c>
      <c r="AE853" s="31">
        <f t="shared" si="506"/>
        <v>0</v>
      </c>
      <c r="AF853" s="31">
        <f t="shared" si="507"/>
        <v>0</v>
      </c>
      <c r="AG853" s="31">
        <f t="shared" si="508"/>
        <v>0</v>
      </c>
      <c r="AH853" s="31">
        <f t="shared" si="509"/>
        <v>0</v>
      </c>
      <c r="AI853" s="31">
        <f t="shared" si="510"/>
        <v>0</v>
      </c>
      <c r="AJ853" s="31">
        <f t="shared" si="511"/>
        <v>0</v>
      </c>
      <c r="AK853" s="31">
        <f t="shared" si="512"/>
        <v>0</v>
      </c>
      <c r="AL853" s="31">
        <f t="shared" si="513"/>
        <v>0</v>
      </c>
      <c r="AM853" s="31">
        <f t="shared" si="514"/>
        <v>0</v>
      </c>
      <c r="AN853" s="31">
        <f t="shared" si="515"/>
        <v>0</v>
      </c>
      <c r="AO853" s="31">
        <f t="shared" si="516"/>
        <v>0</v>
      </c>
      <c r="AP853" s="29">
        <f t="shared" si="534"/>
        <v>0</v>
      </c>
      <c r="AQ853" s="29">
        <f t="shared" si="534"/>
        <v>0</v>
      </c>
      <c r="AR853" s="29">
        <f t="shared" si="534"/>
        <v>0</v>
      </c>
      <c r="AS853" s="29">
        <f t="shared" si="531"/>
        <v>0</v>
      </c>
      <c r="AT853" s="31">
        <f t="shared" si="517"/>
        <v>0</v>
      </c>
      <c r="AU853" s="31">
        <f t="shared" si="518"/>
        <v>0</v>
      </c>
      <c r="AV853" s="31">
        <f t="shared" si="519"/>
        <v>0</v>
      </c>
      <c r="AW853" s="31">
        <f t="shared" si="520"/>
        <v>0</v>
      </c>
      <c r="AX853" s="31">
        <f t="shared" si="521"/>
        <v>0</v>
      </c>
      <c r="AY853" s="31">
        <f t="shared" si="522"/>
        <v>0</v>
      </c>
      <c r="AZ853" s="31">
        <f t="shared" si="523"/>
        <v>0</v>
      </c>
      <c r="BA853" s="31">
        <f t="shared" si="524"/>
        <v>0</v>
      </c>
      <c r="BB853" s="31">
        <f t="shared" si="525"/>
        <v>0</v>
      </c>
      <c r="BC853" s="31">
        <f t="shared" si="526"/>
        <v>0</v>
      </c>
      <c r="BD853" s="31">
        <f t="shared" si="527"/>
        <v>0</v>
      </c>
      <c r="BE853" s="31">
        <f t="shared" si="528"/>
        <v>0</v>
      </c>
      <c r="BF853" s="31">
        <f t="shared" si="529"/>
        <v>0</v>
      </c>
      <c r="BG853" s="29">
        <f t="shared" si="533"/>
        <v>0</v>
      </c>
      <c r="BH853" s="29">
        <f t="shared" si="533"/>
        <v>0</v>
      </c>
      <c r="BI853" s="29">
        <f t="shared" si="533"/>
        <v>0</v>
      </c>
      <c r="BJ853" s="29">
        <f t="shared" si="533"/>
        <v>0</v>
      </c>
    </row>
    <row r="854" spans="1:62">
      <c r="A854" s="25" t="s">
        <v>135</v>
      </c>
      <c r="B854" s="25" t="s">
        <v>95</v>
      </c>
      <c r="C854" s="25" t="s">
        <v>96</v>
      </c>
      <c r="D854" s="25" t="s">
        <v>179</v>
      </c>
      <c r="E854" s="25" t="s">
        <v>42</v>
      </c>
      <c r="F854" s="25" t="s">
        <v>43</v>
      </c>
      <c r="G854" s="25" t="s">
        <v>61</v>
      </c>
      <c r="H854" s="25" t="s">
        <v>61</v>
      </c>
      <c r="I854" s="25" t="s">
        <v>289</v>
      </c>
      <c r="J854" s="102">
        <v>1</v>
      </c>
      <c r="K854" s="102">
        <v>0</v>
      </c>
      <c r="L854" s="29">
        <v>285876.3299999999</v>
      </c>
      <c r="M854" s="29">
        <v>41227.979999999996</v>
      </c>
      <c r="N854" s="29">
        <v>51164.040000000023</v>
      </c>
      <c r="O854" s="29">
        <v>24821.739999999994</v>
      </c>
      <c r="P854" s="29">
        <v>35851.729999999996</v>
      </c>
      <c r="Q854" s="29">
        <v>266338.59999999998</v>
      </c>
      <c r="R854" s="29">
        <v>23746.179999999993</v>
      </c>
      <c r="S854" s="29">
        <v>527470.09999999986</v>
      </c>
      <c r="T854" s="29">
        <v>1215778.3299999998</v>
      </c>
      <c r="U854" s="29">
        <v>86084.07</v>
      </c>
      <c r="V854" s="29">
        <v>27824.350000000006</v>
      </c>
      <c r="W854" s="29">
        <v>41594.21</v>
      </c>
      <c r="X854" s="29">
        <f t="shared" si="503"/>
        <v>2627777.6599999992</v>
      </c>
      <c r="Y854" s="29">
        <f t="shared" si="530"/>
        <v>0</v>
      </c>
      <c r="Z854" s="29">
        <f t="shared" si="532"/>
        <v>0</v>
      </c>
      <c r="AA854" s="29">
        <f t="shared" si="532"/>
        <v>2627777.6599999992</v>
      </c>
      <c r="AB854" s="29">
        <f t="shared" si="532"/>
        <v>0</v>
      </c>
      <c r="AC854" s="31">
        <f t="shared" si="504"/>
        <v>285876.3299999999</v>
      </c>
      <c r="AD854" s="31">
        <f t="shared" si="505"/>
        <v>41227.979999999996</v>
      </c>
      <c r="AE854" s="31">
        <f t="shared" si="506"/>
        <v>51164.040000000023</v>
      </c>
      <c r="AF854" s="31">
        <f t="shared" si="507"/>
        <v>24821.739999999994</v>
      </c>
      <c r="AG854" s="31">
        <f t="shared" si="508"/>
        <v>35851.729999999996</v>
      </c>
      <c r="AH854" s="31">
        <f t="shared" si="509"/>
        <v>266338.59999999998</v>
      </c>
      <c r="AI854" s="31">
        <f t="shared" si="510"/>
        <v>23746.179999999993</v>
      </c>
      <c r="AJ854" s="31">
        <f t="shared" si="511"/>
        <v>527470.09999999986</v>
      </c>
      <c r="AK854" s="31">
        <f t="shared" si="512"/>
        <v>1215778.3299999998</v>
      </c>
      <c r="AL854" s="31">
        <f t="shared" si="513"/>
        <v>86084.07</v>
      </c>
      <c r="AM854" s="31">
        <f t="shared" si="514"/>
        <v>27824.350000000006</v>
      </c>
      <c r="AN854" s="31">
        <f t="shared" si="515"/>
        <v>41594.21</v>
      </c>
      <c r="AO854" s="31">
        <f t="shared" si="516"/>
        <v>2627777.6599999992</v>
      </c>
      <c r="AP854" s="29">
        <f t="shared" si="534"/>
        <v>0</v>
      </c>
      <c r="AQ854" s="29">
        <f t="shared" si="534"/>
        <v>0</v>
      </c>
      <c r="AR854" s="29">
        <f t="shared" si="534"/>
        <v>2627777.6599999992</v>
      </c>
      <c r="AS854" s="29">
        <f t="shared" si="531"/>
        <v>0</v>
      </c>
      <c r="AT854" s="31">
        <f t="shared" si="517"/>
        <v>0</v>
      </c>
      <c r="AU854" s="31">
        <f t="shared" si="518"/>
        <v>0</v>
      </c>
      <c r="AV854" s="31">
        <f t="shared" si="519"/>
        <v>0</v>
      </c>
      <c r="AW854" s="31">
        <f t="shared" si="520"/>
        <v>0</v>
      </c>
      <c r="AX854" s="31">
        <f t="shared" si="521"/>
        <v>0</v>
      </c>
      <c r="AY854" s="31">
        <f t="shared" si="522"/>
        <v>0</v>
      </c>
      <c r="AZ854" s="31">
        <f t="shared" si="523"/>
        <v>0</v>
      </c>
      <c r="BA854" s="31">
        <f t="shared" si="524"/>
        <v>0</v>
      </c>
      <c r="BB854" s="31">
        <f t="shared" si="525"/>
        <v>0</v>
      </c>
      <c r="BC854" s="31">
        <f t="shared" si="526"/>
        <v>0</v>
      </c>
      <c r="BD854" s="31">
        <f t="shared" si="527"/>
        <v>0</v>
      </c>
      <c r="BE854" s="31">
        <f t="shared" si="528"/>
        <v>0</v>
      </c>
      <c r="BF854" s="31">
        <f t="shared" si="529"/>
        <v>0</v>
      </c>
      <c r="BG854" s="29">
        <f t="shared" si="533"/>
        <v>0</v>
      </c>
      <c r="BH854" s="29">
        <f t="shared" si="533"/>
        <v>0</v>
      </c>
      <c r="BI854" s="29">
        <f t="shared" si="533"/>
        <v>0</v>
      </c>
      <c r="BJ854" s="29">
        <f t="shared" si="533"/>
        <v>0</v>
      </c>
    </row>
    <row r="855" spans="1:62">
      <c r="A855" s="25" t="s">
        <v>135</v>
      </c>
      <c r="B855" s="25" t="s">
        <v>95</v>
      </c>
      <c r="C855" s="25" t="s">
        <v>96</v>
      </c>
      <c r="D855" s="25" t="s">
        <v>180</v>
      </c>
      <c r="E855" s="25" t="s">
        <v>47</v>
      </c>
      <c r="F855" s="25" t="s">
        <v>49</v>
      </c>
      <c r="G855" s="25" t="s">
        <v>62</v>
      </c>
      <c r="H855" s="25" t="s">
        <v>62</v>
      </c>
      <c r="I855" s="25" t="s">
        <v>289</v>
      </c>
      <c r="J855" s="102">
        <v>0</v>
      </c>
      <c r="K855" s="102">
        <v>0</v>
      </c>
      <c r="L855" s="29">
        <v>49814.66</v>
      </c>
      <c r="M855" s="29">
        <v>364496.76999999996</v>
      </c>
      <c r="N855" s="29">
        <v>39230.619999999995</v>
      </c>
      <c r="O855" s="29">
        <v>69693.89</v>
      </c>
      <c r="P855" s="29">
        <v>108951.85999999999</v>
      </c>
      <c r="Q855" s="29">
        <v>90154.420000000013</v>
      </c>
      <c r="R855" s="29">
        <v>109621.57</v>
      </c>
      <c r="S855" s="29">
        <v>121440.04999999999</v>
      </c>
      <c r="T855" s="29">
        <v>174007.53000000006</v>
      </c>
      <c r="U855" s="29">
        <v>62169.5</v>
      </c>
      <c r="V855" s="29">
        <v>76138.109999999986</v>
      </c>
      <c r="W855" s="29">
        <v>-29901.420000000002</v>
      </c>
      <c r="X855" s="29">
        <f t="shared" si="503"/>
        <v>1235817.56</v>
      </c>
      <c r="Y855" s="29">
        <f t="shared" si="530"/>
        <v>0</v>
      </c>
      <c r="Z855" s="29">
        <f t="shared" si="532"/>
        <v>0</v>
      </c>
      <c r="AA855" s="29">
        <f t="shared" si="532"/>
        <v>1235817.56</v>
      </c>
      <c r="AB855" s="29">
        <f t="shared" si="532"/>
        <v>0</v>
      </c>
      <c r="AC855" s="31">
        <f t="shared" si="504"/>
        <v>0</v>
      </c>
      <c r="AD855" s="31">
        <f t="shared" si="505"/>
        <v>0</v>
      </c>
      <c r="AE855" s="31">
        <f t="shared" si="506"/>
        <v>0</v>
      </c>
      <c r="AF855" s="31">
        <f t="shared" si="507"/>
        <v>0</v>
      </c>
      <c r="AG855" s="31">
        <f t="shared" si="508"/>
        <v>0</v>
      </c>
      <c r="AH855" s="31">
        <f t="shared" si="509"/>
        <v>0</v>
      </c>
      <c r="AI855" s="31">
        <f t="shared" si="510"/>
        <v>0</v>
      </c>
      <c r="AJ855" s="31">
        <f t="shared" si="511"/>
        <v>0</v>
      </c>
      <c r="AK855" s="31">
        <f t="shared" si="512"/>
        <v>0</v>
      </c>
      <c r="AL855" s="31">
        <f t="shared" si="513"/>
        <v>0</v>
      </c>
      <c r="AM855" s="31">
        <f t="shared" si="514"/>
        <v>0</v>
      </c>
      <c r="AN855" s="31">
        <f t="shared" si="515"/>
        <v>0</v>
      </c>
      <c r="AO855" s="31">
        <f t="shared" si="516"/>
        <v>0</v>
      </c>
      <c r="AP855" s="29">
        <f t="shared" si="534"/>
        <v>0</v>
      </c>
      <c r="AQ855" s="29">
        <f t="shared" si="534"/>
        <v>0</v>
      </c>
      <c r="AR855" s="29">
        <f t="shared" si="534"/>
        <v>0</v>
      </c>
      <c r="AS855" s="29">
        <f t="shared" si="531"/>
        <v>0</v>
      </c>
      <c r="AT855" s="31">
        <f t="shared" si="517"/>
        <v>0</v>
      </c>
      <c r="AU855" s="31">
        <f t="shared" si="518"/>
        <v>0</v>
      </c>
      <c r="AV855" s="31">
        <f t="shared" si="519"/>
        <v>0</v>
      </c>
      <c r="AW855" s="31">
        <f t="shared" si="520"/>
        <v>0</v>
      </c>
      <c r="AX855" s="31">
        <f t="shared" si="521"/>
        <v>0</v>
      </c>
      <c r="AY855" s="31">
        <f t="shared" si="522"/>
        <v>0</v>
      </c>
      <c r="AZ855" s="31">
        <f t="shared" si="523"/>
        <v>0</v>
      </c>
      <c r="BA855" s="31">
        <f t="shared" si="524"/>
        <v>0</v>
      </c>
      <c r="BB855" s="31">
        <f t="shared" si="525"/>
        <v>0</v>
      </c>
      <c r="BC855" s="31">
        <f t="shared" si="526"/>
        <v>0</v>
      </c>
      <c r="BD855" s="31">
        <f t="shared" si="527"/>
        <v>0</v>
      </c>
      <c r="BE855" s="31">
        <f t="shared" si="528"/>
        <v>0</v>
      </c>
      <c r="BF855" s="31">
        <f t="shared" si="529"/>
        <v>0</v>
      </c>
      <c r="BG855" s="29">
        <f t="shared" si="533"/>
        <v>0</v>
      </c>
      <c r="BH855" s="29">
        <f t="shared" si="533"/>
        <v>0</v>
      </c>
      <c r="BI855" s="29">
        <f t="shared" si="533"/>
        <v>0</v>
      </c>
      <c r="BJ855" s="29">
        <f t="shared" si="533"/>
        <v>0</v>
      </c>
    </row>
    <row r="856" spans="1:62">
      <c r="A856" s="25" t="s">
        <v>135</v>
      </c>
      <c r="B856" s="25" t="s">
        <v>95</v>
      </c>
      <c r="C856" s="25" t="s">
        <v>96</v>
      </c>
      <c r="D856" s="25" t="s">
        <v>180</v>
      </c>
      <c r="E856" s="25" t="s">
        <v>47</v>
      </c>
      <c r="F856" s="25" t="s">
        <v>48</v>
      </c>
      <c r="G856" s="25" t="s">
        <v>62</v>
      </c>
      <c r="H856" s="25" t="s">
        <v>62</v>
      </c>
      <c r="I856" s="25" t="s">
        <v>289</v>
      </c>
      <c r="J856" s="102">
        <v>0</v>
      </c>
      <c r="K856" s="102">
        <v>0</v>
      </c>
      <c r="L856" s="29">
        <v>323077.87999999995</v>
      </c>
      <c r="M856" s="29">
        <v>317209.00999999989</v>
      </c>
      <c r="N856" s="29">
        <v>466120.30000000005</v>
      </c>
      <c r="O856" s="29">
        <v>332292.34999999992</v>
      </c>
      <c r="P856" s="29">
        <v>778329.21000000008</v>
      </c>
      <c r="Q856" s="29">
        <v>585464.41000000015</v>
      </c>
      <c r="R856" s="29">
        <v>432231.24000000011</v>
      </c>
      <c r="S856" s="29">
        <v>646960.77</v>
      </c>
      <c r="T856" s="29">
        <v>517426.58999999997</v>
      </c>
      <c r="U856" s="29">
        <v>413654.27000000008</v>
      </c>
      <c r="V856" s="29">
        <v>236603.19999999998</v>
      </c>
      <c r="W856" s="29">
        <v>224088.1</v>
      </c>
      <c r="X856" s="29">
        <f t="shared" si="503"/>
        <v>5273457.330000001</v>
      </c>
      <c r="Y856" s="29">
        <f t="shared" si="530"/>
        <v>0</v>
      </c>
      <c r="Z856" s="29">
        <f t="shared" si="532"/>
        <v>0</v>
      </c>
      <c r="AA856" s="29">
        <f t="shared" si="532"/>
        <v>5273457.330000001</v>
      </c>
      <c r="AB856" s="29">
        <f t="shared" si="532"/>
        <v>0</v>
      </c>
      <c r="AC856" s="31">
        <f t="shared" si="504"/>
        <v>0</v>
      </c>
      <c r="AD856" s="31">
        <f t="shared" si="505"/>
        <v>0</v>
      </c>
      <c r="AE856" s="31">
        <f t="shared" si="506"/>
        <v>0</v>
      </c>
      <c r="AF856" s="31">
        <f t="shared" si="507"/>
        <v>0</v>
      </c>
      <c r="AG856" s="31">
        <f t="shared" si="508"/>
        <v>0</v>
      </c>
      <c r="AH856" s="31">
        <f t="shared" si="509"/>
        <v>0</v>
      </c>
      <c r="AI856" s="31">
        <f t="shared" si="510"/>
        <v>0</v>
      </c>
      <c r="AJ856" s="31">
        <f t="shared" si="511"/>
        <v>0</v>
      </c>
      <c r="AK856" s="31">
        <f t="shared" si="512"/>
        <v>0</v>
      </c>
      <c r="AL856" s="31">
        <f t="shared" si="513"/>
        <v>0</v>
      </c>
      <c r="AM856" s="31">
        <f t="shared" si="514"/>
        <v>0</v>
      </c>
      <c r="AN856" s="31">
        <f t="shared" si="515"/>
        <v>0</v>
      </c>
      <c r="AO856" s="31">
        <f t="shared" si="516"/>
        <v>0</v>
      </c>
      <c r="AP856" s="29">
        <f t="shared" si="534"/>
        <v>0</v>
      </c>
      <c r="AQ856" s="29">
        <f t="shared" si="534"/>
        <v>0</v>
      </c>
      <c r="AR856" s="29">
        <f t="shared" si="534"/>
        <v>0</v>
      </c>
      <c r="AS856" s="29">
        <f t="shared" si="531"/>
        <v>0</v>
      </c>
      <c r="AT856" s="31">
        <f t="shared" si="517"/>
        <v>0</v>
      </c>
      <c r="AU856" s="31">
        <f t="shared" si="518"/>
        <v>0</v>
      </c>
      <c r="AV856" s="31">
        <f t="shared" si="519"/>
        <v>0</v>
      </c>
      <c r="AW856" s="31">
        <f t="shared" si="520"/>
        <v>0</v>
      </c>
      <c r="AX856" s="31">
        <f t="shared" si="521"/>
        <v>0</v>
      </c>
      <c r="AY856" s="31">
        <f t="shared" si="522"/>
        <v>0</v>
      </c>
      <c r="AZ856" s="31">
        <f t="shared" si="523"/>
        <v>0</v>
      </c>
      <c r="BA856" s="31">
        <f t="shared" si="524"/>
        <v>0</v>
      </c>
      <c r="BB856" s="31">
        <f t="shared" si="525"/>
        <v>0</v>
      </c>
      <c r="BC856" s="31">
        <f t="shared" si="526"/>
        <v>0</v>
      </c>
      <c r="BD856" s="31">
        <f t="shared" si="527"/>
        <v>0</v>
      </c>
      <c r="BE856" s="31">
        <f t="shared" si="528"/>
        <v>0</v>
      </c>
      <c r="BF856" s="31">
        <f t="shared" si="529"/>
        <v>0</v>
      </c>
      <c r="BG856" s="29">
        <f t="shared" si="533"/>
        <v>0</v>
      </c>
      <c r="BH856" s="29">
        <f t="shared" si="533"/>
        <v>0</v>
      </c>
      <c r="BI856" s="29">
        <f t="shared" si="533"/>
        <v>0</v>
      </c>
      <c r="BJ856" s="29">
        <f t="shared" si="533"/>
        <v>0</v>
      </c>
    </row>
    <row r="857" spans="1:62">
      <c r="A857" s="25" t="s">
        <v>135</v>
      </c>
      <c r="B857" s="25" t="s">
        <v>95</v>
      </c>
      <c r="C857" s="25" t="s">
        <v>96</v>
      </c>
      <c r="D857" s="25" t="s">
        <v>180</v>
      </c>
      <c r="E857" s="25" t="s">
        <v>47</v>
      </c>
      <c r="F857" s="25" t="s">
        <v>43</v>
      </c>
      <c r="G857" s="25" t="s">
        <v>62</v>
      </c>
      <c r="H857" s="25" t="s">
        <v>62</v>
      </c>
      <c r="I857" s="25" t="s">
        <v>289</v>
      </c>
      <c r="J857" s="102">
        <v>0</v>
      </c>
      <c r="K857" s="102">
        <v>1</v>
      </c>
      <c r="L857" s="29">
        <v>149092.38999999998</v>
      </c>
      <c r="M857" s="29">
        <v>138043.41999999998</v>
      </c>
      <c r="N857" s="29">
        <v>252693.41000000006</v>
      </c>
      <c r="O857" s="29">
        <v>249141.02000000005</v>
      </c>
      <c r="P857" s="29">
        <v>377424</v>
      </c>
      <c r="Q857" s="29">
        <v>482483.63</v>
      </c>
      <c r="R857" s="29">
        <v>492652.35000000009</v>
      </c>
      <c r="S857" s="29">
        <v>406187.78</v>
      </c>
      <c r="T857" s="29">
        <v>402102.70999999996</v>
      </c>
      <c r="U857" s="29">
        <v>695287.54999999993</v>
      </c>
      <c r="V857" s="29">
        <v>350273.33999999997</v>
      </c>
      <c r="W857" s="29">
        <v>274993.26</v>
      </c>
      <c r="X857" s="29">
        <f t="shared" si="503"/>
        <v>4270374.8599999994</v>
      </c>
      <c r="Y857" s="29">
        <f t="shared" si="530"/>
        <v>0</v>
      </c>
      <c r="Z857" s="29">
        <f t="shared" si="532"/>
        <v>0</v>
      </c>
      <c r="AA857" s="29">
        <f t="shared" si="532"/>
        <v>4270374.8599999994</v>
      </c>
      <c r="AB857" s="29">
        <f t="shared" si="532"/>
        <v>0</v>
      </c>
      <c r="AC857" s="31">
        <f t="shared" si="504"/>
        <v>0</v>
      </c>
      <c r="AD857" s="31">
        <f t="shared" si="505"/>
        <v>0</v>
      </c>
      <c r="AE857" s="31">
        <f t="shared" si="506"/>
        <v>0</v>
      </c>
      <c r="AF857" s="31">
        <f t="shared" si="507"/>
        <v>0</v>
      </c>
      <c r="AG857" s="31">
        <f t="shared" si="508"/>
        <v>0</v>
      </c>
      <c r="AH857" s="31">
        <f t="shared" si="509"/>
        <v>0</v>
      </c>
      <c r="AI857" s="31">
        <f t="shared" si="510"/>
        <v>0</v>
      </c>
      <c r="AJ857" s="31">
        <f t="shared" si="511"/>
        <v>0</v>
      </c>
      <c r="AK857" s="31">
        <f t="shared" si="512"/>
        <v>0</v>
      </c>
      <c r="AL857" s="31">
        <f t="shared" si="513"/>
        <v>0</v>
      </c>
      <c r="AM857" s="31">
        <f t="shared" si="514"/>
        <v>0</v>
      </c>
      <c r="AN857" s="31">
        <f t="shared" si="515"/>
        <v>0</v>
      </c>
      <c r="AO857" s="31">
        <f t="shared" si="516"/>
        <v>0</v>
      </c>
      <c r="AP857" s="29">
        <f t="shared" si="534"/>
        <v>0</v>
      </c>
      <c r="AQ857" s="29">
        <f t="shared" si="534"/>
        <v>0</v>
      </c>
      <c r="AR857" s="29">
        <f t="shared" si="534"/>
        <v>0</v>
      </c>
      <c r="AS857" s="29">
        <f t="shared" si="531"/>
        <v>0</v>
      </c>
      <c r="AT857" s="31">
        <f t="shared" si="517"/>
        <v>149092.38999999998</v>
      </c>
      <c r="AU857" s="31">
        <f t="shared" si="518"/>
        <v>138043.41999999998</v>
      </c>
      <c r="AV857" s="31">
        <f t="shared" si="519"/>
        <v>252693.41000000006</v>
      </c>
      <c r="AW857" s="31">
        <f t="shared" si="520"/>
        <v>249141.02000000005</v>
      </c>
      <c r="AX857" s="31">
        <f t="shared" si="521"/>
        <v>377424</v>
      </c>
      <c r="AY857" s="31">
        <f t="shared" si="522"/>
        <v>482483.63</v>
      </c>
      <c r="AZ857" s="31">
        <f t="shared" si="523"/>
        <v>492652.35000000009</v>
      </c>
      <c r="BA857" s="31">
        <f t="shared" si="524"/>
        <v>406187.78</v>
      </c>
      <c r="BB857" s="31">
        <f t="shared" si="525"/>
        <v>402102.70999999996</v>
      </c>
      <c r="BC857" s="31">
        <f t="shared" si="526"/>
        <v>695287.54999999993</v>
      </c>
      <c r="BD857" s="31">
        <f t="shared" si="527"/>
        <v>350273.33999999997</v>
      </c>
      <c r="BE857" s="31">
        <f t="shared" si="528"/>
        <v>274993.26</v>
      </c>
      <c r="BF857" s="31">
        <f t="shared" si="529"/>
        <v>4270374.8599999994</v>
      </c>
      <c r="BG857" s="29">
        <f t="shared" si="533"/>
        <v>0</v>
      </c>
      <c r="BH857" s="29">
        <f t="shared" si="533"/>
        <v>0</v>
      </c>
      <c r="BI857" s="29">
        <f t="shared" si="533"/>
        <v>4270374.8599999994</v>
      </c>
      <c r="BJ857" s="29">
        <f t="shared" si="533"/>
        <v>0</v>
      </c>
    </row>
    <row r="858" spans="1:62">
      <c r="A858" s="25" t="s">
        <v>135</v>
      </c>
      <c r="B858" s="25" t="s">
        <v>95</v>
      </c>
      <c r="C858" s="25" t="s">
        <v>96</v>
      </c>
      <c r="D858" s="25" t="s">
        <v>181</v>
      </c>
      <c r="E858" s="25" t="s">
        <v>42</v>
      </c>
      <c r="F858" s="25" t="s">
        <v>49</v>
      </c>
      <c r="G858" s="25" t="s">
        <v>61</v>
      </c>
      <c r="H858" s="25" t="s">
        <v>61</v>
      </c>
      <c r="I858" s="25" t="s">
        <v>289</v>
      </c>
      <c r="J858" s="102">
        <v>0</v>
      </c>
      <c r="K858" s="102">
        <v>0</v>
      </c>
      <c r="L858" s="29">
        <v>8583.6500000000015</v>
      </c>
      <c r="M858" s="29">
        <v>10059.91</v>
      </c>
      <c r="N858" s="29">
        <v>12624.080000000002</v>
      </c>
      <c r="O858" s="29">
        <v>9334.57</v>
      </c>
      <c r="P858" s="29">
        <v>19248.039999999997</v>
      </c>
      <c r="Q858" s="29">
        <v>14068.949999999999</v>
      </c>
      <c r="R858" s="29">
        <v>10426.77</v>
      </c>
      <c r="S858" s="29">
        <v>20748.61</v>
      </c>
      <c r="T858" s="29">
        <v>19764.36</v>
      </c>
      <c r="U858" s="29">
        <v>15586.43</v>
      </c>
      <c r="V858" s="29">
        <v>9579.64</v>
      </c>
      <c r="W858" s="29">
        <v>14250.83</v>
      </c>
      <c r="X858" s="29">
        <f t="shared" si="503"/>
        <v>164275.84</v>
      </c>
      <c r="Y858" s="29">
        <f t="shared" si="530"/>
        <v>0</v>
      </c>
      <c r="Z858" s="29">
        <f t="shared" si="532"/>
        <v>0</v>
      </c>
      <c r="AA858" s="29">
        <f t="shared" si="532"/>
        <v>164275.84</v>
      </c>
      <c r="AB858" s="29">
        <f t="shared" si="532"/>
        <v>0</v>
      </c>
      <c r="AC858" s="31">
        <f t="shared" si="504"/>
        <v>0</v>
      </c>
      <c r="AD858" s="31">
        <f t="shared" si="505"/>
        <v>0</v>
      </c>
      <c r="AE858" s="31">
        <f t="shared" si="506"/>
        <v>0</v>
      </c>
      <c r="AF858" s="31">
        <f t="shared" si="507"/>
        <v>0</v>
      </c>
      <c r="AG858" s="31">
        <f t="shared" si="508"/>
        <v>0</v>
      </c>
      <c r="AH858" s="31">
        <f t="shared" si="509"/>
        <v>0</v>
      </c>
      <c r="AI858" s="31">
        <f t="shared" si="510"/>
        <v>0</v>
      </c>
      <c r="AJ858" s="31">
        <f t="shared" si="511"/>
        <v>0</v>
      </c>
      <c r="AK858" s="31">
        <f t="shared" si="512"/>
        <v>0</v>
      </c>
      <c r="AL858" s="31">
        <f t="shared" si="513"/>
        <v>0</v>
      </c>
      <c r="AM858" s="31">
        <f t="shared" si="514"/>
        <v>0</v>
      </c>
      <c r="AN858" s="31">
        <f t="shared" si="515"/>
        <v>0</v>
      </c>
      <c r="AO858" s="31">
        <f t="shared" si="516"/>
        <v>0</v>
      </c>
      <c r="AP858" s="29">
        <f t="shared" si="534"/>
        <v>0</v>
      </c>
      <c r="AQ858" s="29">
        <f t="shared" si="534"/>
        <v>0</v>
      </c>
      <c r="AR858" s="29">
        <f t="shared" si="534"/>
        <v>0</v>
      </c>
      <c r="AS858" s="29">
        <f t="shared" si="531"/>
        <v>0</v>
      </c>
      <c r="AT858" s="31">
        <f t="shared" si="517"/>
        <v>0</v>
      </c>
      <c r="AU858" s="31">
        <f t="shared" si="518"/>
        <v>0</v>
      </c>
      <c r="AV858" s="31">
        <f t="shared" si="519"/>
        <v>0</v>
      </c>
      <c r="AW858" s="31">
        <f t="shared" si="520"/>
        <v>0</v>
      </c>
      <c r="AX858" s="31">
        <f t="shared" si="521"/>
        <v>0</v>
      </c>
      <c r="AY858" s="31">
        <f t="shared" si="522"/>
        <v>0</v>
      </c>
      <c r="AZ858" s="31">
        <f t="shared" si="523"/>
        <v>0</v>
      </c>
      <c r="BA858" s="31">
        <f t="shared" si="524"/>
        <v>0</v>
      </c>
      <c r="BB858" s="31">
        <f t="shared" si="525"/>
        <v>0</v>
      </c>
      <c r="BC858" s="31">
        <f t="shared" si="526"/>
        <v>0</v>
      </c>
      <c r="BD858" s="31">
        <f t="shared" si="527"/>
        <v>0</v>
      </c>
      <c r="BE858" s="31">
        <f t="shared" si="528"/>
        <v>0</v>
      </c>
      <c r="BF858" s="31">
        <f t="shared" si="529"/>
        <v>0</v>
      </c>
      <c r="BG858" s="29">
        <f t="shared" si="533"/>
        <v>0</v>
      </c>
      <c r="BH858" s="29">
        <f t="shared" si="533"/>
        <v>0</v>
      </c>
      <c r="BI858" s="29">
        <f t="shared" si="533"/>
        <v>0</v>
      </c>
      <c r="BJ858" s="29">
        <f t="shared" si="533"/>
        <v>0</v>
      </c>
    </row>
    <row r="859" spans="1:62">
      <c r="A859" s="25" t="s">
        <v>135</v>
      </c>
      <c r="B859" s="25" t="s">
        <v>95</v>
      </c>
      <c r="C859" s="25" t="s">
        <v>96</v>
      </c>
      <c r="D859" s="25" t="s">
        <v>181</v>
      </c>
      <c r="E859" s="25" t="s">
        <v>42</v>
      </c>
      <c r="F859" s="25" t="s">
        <v>43</v>
      </c>
      <c r="G859" s="25" t="s">
        <v>61</v>
      </c>
      <c r="H859" s="25" t="s">
        <v>61</v>
      </c>
      <c r="I859" s="25" t="s">
        <v>289</v>
      </c>
      <c r="J859" s="102">
        <v>1</v>
      </c>
      <c r="K859" s="102">
        <v>0</v>
      </c>
      <c r="L859" s="29">
        <v>2573.12</v>
      </c>
      <c r="M859" s="29">
        <v>3304.0699999999997</v>
      </c>
      <c r="N859" s="29">
        <v>7110.9</v>
      </c>
      <c r="O859" s="29">
        <v>4863.46</v>
      </c>
      <c r="P859" s="29">
        <v>2861.47</v>
      </c>
      <c r="Q859" s="29">
        <v>3166.5</v>
      </c>
      <c r="R859" s="29">
        <v>8788.14</v>
      </c>
      <c r="S859" s="29">
        <v>10253.4</v>
      </c>
      <c r="T859" s="29">
        <v>10106</v>
      </c>
      <c r="U859" s="29">
        <v>10217.6</v>
      </c>
      <c r="V859" s="29">
        <v>5431.71</v>
      </c>
      <c r="W859" s="29">
        <v>13493.61</v>
      </c>
      <c r="X859" s="29">
        <f t="shared" si="503"/>
        <v>82169.98</v>
      </c>
      <c r="Y859" s="29">
        <f t="shared" si="530"/>
        <v>0</v>
      </c>
      <c r="Z859" s="29">
        <f t="shared" si="532"/>
        <v>0</v>
      </c>
      <c r="AA859" s="29">
        <f t="shared" si="532"/>
        <v>82169.98</v>
      </c>
      <c r="AB859" s="29">
        <f t="shared" si="532"/>
        <v>0</v>
      </c>
      <c r="AC859" s="31">
        <f t="shared" si="504"/>
        <v>2573.12</v>
      </c>
      <c r="AD859" s="31">
        <f t="shared" si="505"/>
        <v>3304.0699999999997</v>
      </c>
      <c r="AE859" s="31">
        <f t="shared" si="506"/>
        <v>7110.9</v>
      </c>
      <c r="AF859" s="31">
        <f t="shared" si="507"/>
        <v>4863.46</v>
      </c>
      <c r="AG859" s="31">
        <f t="shared" si="508"/>
        <v>2861.47</v>
      </c>
      <c r="AH859" s="31">
        <f t="shared" si="509"/>
        <v>3166.5</v>
      </c>
      <c r="AI859" s="31">
        <f t="shared" si="510"/>
        <v>8788.14</v>
      </c>
      <c r="AJ859" s="31">
        <f t="shared" si="511"/>
        <v>10253.4</v>
      </c>
      <c r="AK859" s="31">
        <f t="shared" si="512"/>
        <v>10106</v>
      </c>
      <c r="AL859" s="31">
        <f t="shared" si="513"/>
        <v>10217.6</v>
      </c>
      <c r="AM859" s="31">
        <f t="shared" si="514"/>
        <v>5431.71</v>
      </c>
      <c r="AN859" s="31">
        <f t="shared" si="515"/>
        <v>13493.61</v>
      </c>
      <c r="AO859" s="31">
        <f t="shared" si="516"/>
        <v>82169.98</v>
      </c>
      <c r="AP859" s="29">
        <f t="shared" si="534"/>
        <v>0</v>
      </c>
      <c r="AQ859" s="29">
        <f t="shared" si="534"/>
        <v>0</v>
      </c>
      <c r="AR859" s="29">
        <f t="shared" si="534"/>
        <v>82169.98</v>
      </c>
      <c r="AS859" s="29">
        <f t="shared" si="531"/>
        <v>0</v>
      </c>
      <c r="AT859" s="31">
        <f t="shared" si="517"/>
        <v>0</v>
      </c>
      <c r="AU859" s="31">
        <f t="shared" si="518"/>
        <v>0</v>
      </c>
      <c r="AV859" s="31">
        <f t="shared" si="519"/>
        <v>0</v>
      </c>
      <c r="AW859" s="31">
        <f t="shared" si="520"/>
        <v>0</v>
      </c>
      <c r="AX859" s="31">
        <f t="shared" si="521"/>
        <v>0</v>
      </c>
      <c r="AY859" s="31">
        <f t="shared" si="522"/>
        <v>0</v>
      </c>
      <c r="AZ859" s="31">
        <f t="shared" si="523"/>
        <v>0</v>
      </c>
      <c r="BA859" s="31">
        <f t="shared" si="524"/>
        <v>0</v>
      </c>
      <c r="BB859" s="31">
        <f t="shared" si="525"/>
        <v>0</v>
      </c>
      <c r="BC859" s="31">
        <f t="shared" si="526"/>
        <v>0</v>
      </c>
      <c r="BD859" s="31">
        <f t="shared" si="527"/>
        <v>0</v>
      </c>
      <c r="BE859" s="31">
        <f t="shared" si="528"/>
        <v>0</v>
      </c>
      <c r="BF859" s="31">
        <f t="shared" si="529"/>
        <v>0</v>
      </c>
      <c r="BG859" s="29">
        <f t="shared" si="533"/>
        <v>0</v>
      </c>
      <c r="BH859" s="29">
        <f t="shared" si="533"/>
        <v>0</v>
      </c>
      <c r="BI859" s="29">
        <f t="shared" si="533"/>
        <v>0</v>
      </c>
      <c r="BJ859" s="29">
        <f t="shared" si="533"/>
        <v>0</v>
      </c>
    </row>
    <row r="860" spans="1:62">
      <c r="A860" s="25" t="s">
        <v>135</v>
      </c>
      <c r="B860" s="25" t="s">
        <v>95</v>
      </c>
      <c r="C860" s="25" t="s">
        <v>87</v>
      </c>
      <c r="D860" s="25" t="s">
        <v>611</v>
      </c>
      <c r="E860" s="25" t="s">
        <v>42</v>
      </c>
      <c r="F860" s="25" t="s">
        <v>49</v>
      </c>
      <c r="G860" s="25" t="s">
        <v>61</v>
      </c>
      <c r="H860" s="25" t="s">
        <v>61</v>
      </c>
      <c r="I860" s="25" t="s">
        <v>289</v>
      </c>
      <c r="J860" s="102">
        <v>0</v>
      </c>
      <c r="K860" s="102">
        <v>0</v>
      </c>
      <c r="L860" s="29">
        <v>1018.66</v>
      </c>
      <c r="M860" s="29">
        <v>541288.32999999996</v>
      </c>
      <c r="N860" s="29">
        <v>3842.97</v>
      </c>
      <c r="O860" s="29">
        <v>240981.39</v>
      </c>
      <c r="P860" s="29">
        <v>90079.6</v>
      </c>
      <c r="Q860" s="29"/>
      <c r="R860" s="29">
        <v>793550.57</v>
      </c>
      <c r="S860" s="29">
        <v>596502.82000000007</v>
      </c>
      <c r="T860" s="29">
        <v>83998.44</v>
      </c>
      <c r="U860" s="29">
        <v>51206.520000000004</v>
      </c>
      <c r="V860" s="29">
        <v>613796.81000000006</v>
      </c>
      <c r="W860" s="29">
        <v>2676259.7999999998</v>
      </c>
      <c r="X860" s="29">
        <f t="shared" si="503"/>
        <v>5692525.9100000001</v>
      </c>
      <c r="Y860" s="29">
        <f t="shared" si="530"/>
        <v>0</v>
      </c>
      <c r="Z860" s="29">
        <f t="shared" si="532"/>
        <v>0</v>
      </c>
      <c r="AA860" s="29">
        <f t="shared" si="532"/>
        <v>5692525.9100000001</v>
      </c>
      <c r="AB860" s="29">
        <f t="shared" si="532"/>
        <v>0</v>
      </c>
      <c r="AC860" s="31">
        <f t="shared" si="504"/>
        <v>0</v>
      </c>
      <c r="AD860" s="31">
        <f t="shared" si="505"/>
        <v>0</v>
      </c>
      <c r="AE860" s="31">
        <f t="shared" si="506"/>
        <v>0</v>
      </c>
      <c r="AF860" s="31">
        <f t="shared" si="507"/>
        <v>0</v>
      </c>
      <c r="AG860" s="31">
        <f t="shared" si="508"/>
        <v>0</v>
      </c>
      <c r="AH860" s="31">
        <f t="shared" si="509"/>
        <v>0</v>
      </c>
      <c r="AI860" s="31">
        <f t="shared" si="510"/>
        <v>0</v>
      </c>
      <c r="AJ860" s="31">
        <f t="shared" si="511"/>
        <v>0</v>
      </c>
      <c r="AK860" s="31">
        <f t="shared" si="512"/>
        <v>0</v>
      </c>
      <c r="AL860" s="31">
        <f t="shared" si="513"/>
        <v>0</v>
      </c>
      <c r="AM860" s="31">
        <f t="shared" si="514"/>
        <v>0</v>
      </c>
      <c r="AN860" s="31">
        <f t="shared" si="515"/>
        <v>0</v>
      </c>
      <c r="AO860" s="31">
        <f t="shared" si="516"/>
        <v>0</v>
      </c>
      <c r="AP860" s="29">
        <f t="shared" si="534"/>
        <v>0</v>
      </c>
      <c r="AQ860" s="29">
        <f t="shared" si="534"/>
        <v>0</v>
      </c>
      <c r="AR860" s="29">
        <f t="shared" si="534"/>
        <v>0</v>
      </c>
      <c r="AS860" s="29">
        <f t="shared" si="531"/>
        <v>0</v>
      </c>
      <c r="AT860" s="31">
        <f t="shared" si="517"/>
        <v>0</v>
      </c>
      <c r="AU860" s="31">
        <f t="shared" si="518"/>
        <v>0</v>
      </c>
      <c r="AV860" s="31">
        <f t="shared" si="519"/>
        <v>0</v>
      </c>
      <c r="AW860" s="31">
        <f t="shared" si="520"/>
        <v>0</v>
      </c>
      <c r="AX860" s="31">
        <f t="shared" si="521"/>
        <v>0</v>
      </c>
      <c r="AY860" s="31">
        <f t="shared" si="522"/>
        <v>0</v>
      </c>
      <c r="AZ860" s="31">
        <f t="shared" si="523"/>
        <v>0</v>
      </c>
      <c r="BA860" s="31">
        <f t="shared" si="524"/>
        <v>0</v>
      </c>
      <c r="BB860" s="31">
        <f t="shared" si="525"/>
        <v>0</v>
      </c>
      <c r="BC860" s="31">
        <f t="shared" si="526"/>
        <v>0</v>
      </c>
      <c r="BD860" s="31">
        <f t="shared" si="527"/>
        <v>0</v>
      </c>
      <c r="BE860" s="31">
        <f t="shared" si="528"/>
        <v>0</v>
      </c>
      <c r="BF860" s="31">
        <f t="shared" si="529"/>
        <v>0</v>
      </c>
      <c r="BG860" s="29">
        <f t="shared" si="533"/>
        <v>0</v>
      </c>
      <c r="BH860" s="29">
        <f t="shared" si="533"/>
        <v>0</v>
      </c>
      <c r="BI860" s="29">
        <f t="shared" si="533"/>
        <v>0</v>
      </c>
      <c r="BJ860" s="29">
        <f t="shared" si="533"/>
        <v>0</v>
      </c>
    </row>
    <row r="861" spans="1:62">
      <c r="A861" s="25" t="s">
        <v>135</v>
      </c>
      <c r="B861" s="25" t="s">
        <v>95</v>
      </c>
      <c r="C861" s="25" t="s">
        <v>87</v>
      </c>
      <c r="D861" s="25" t="s">
        <v>611</v>
      </c>
      <c r="E861" s="25" t="s">
        <v>42</v>
      </c>
      <c r="F861" s="25" t="s">
        <v>49</v>
      </c>
      <c r="G861" s="25" t="s">
        <v>300</v>
      </c>
      <c r="H861" s="25" t="s">
        <v>54</v>
      </c>
      <c r="I861" s="25" t="s">
        <v>289</v>
      </c>
      <c r="J861" s="102">
        <v>0</v>
      </c>
      <c r="K861" s="102">
        <v>0</v>
      </c>
      <c r="L861" s="29"/>
      <c r="M861" s="29"/>
      <c r="N861" s="29"/>
      <c r="O861" s="29"/>
      <c r="P861" s="29"/>
      <c r="Q861" s="29"/>
      <c r="R861" s="29"/>
      <c r="S861" s="29"/>
      <c r="T861" s="29"/>
      <c r="U861" s="29"/>
      <c r="V861" s="29"/>
      <c r="W861" s="29">
        <v>13283.7</v>
      </c>
      <c r="X861" s="29">
        <f t="shared" si="503"/>
        <v>13283.7</v>
      </c>
      <c r="Y861" s="29">
        <f t="shared" si="530"/>
        <v>0</v>
      </c>
      <c r="Z861" s="29">
        <f t="shared" si="532"/>
        <v>0</v>
      </c>
      <c r="AA861" s="29">
        <f t="shared" si="532"/>
        <v>13283.7</v>
      </c>
      <c r="AB861" s="29">
        <f t="shared" si="532"/>
        <v>0</v>
      </c>
      <c r="AC861" s="31">
        <f t="shared" si="504"/>
        <v>0</v>
      </c>
      <c r="AD861" s="31">
        <f t="shared" si="505"/>
        <v>0</v>
      </c>
      <c r="AE861" s="31">
        <f t="shared" si="506"/>
        <v>0</v>
      </c>
      <c r="AF861" s="31">
        <f t="shared" si="507"/>
        <v>0</v>
      </c>
      <c r="AG861" s="31">
        <f t="shared" si="508"/>
        <v>0</v>
      </c>
      <c r="AH861" s="31">
        <f t="shared" si="509"/>
        <v>0</v>
      </c>
      <c r="AI861" s="31">
        <f t="shared" si="510"/>
        <v>0</v>
      </c>
      <c r="AJ861" s="31">
        <f t="shared" si="511"/>
        <v>0</v>
      </c>
      <c r="AK861" s="31">
        <f t="shared" si="512"/>
        <v>0</v>
      </c>
      <c r="AL861" s="31">
        <f t="shared" si="513"/>
        <v>0</v>
      </c>
      <c r="AM861" s="31">
        <f t="shared" si="514"/>
        <v>0</v>
      </c>
      <c r="AN861" s="31">
        <f t="shared" si="515"/>
        <v>0</v>
      </c>
      <c r="AO861" s="31">
        <f t="shared" si="516"/>
        <v>0</v>
      </c>
      <c r="AP861" s="29">
        <f t="shared" si="534"/>
        <v>0</v>
      </c>
      <c r="AQ861" s="29">
        <f t="shared" si="534"/>
        <v>0</v>
      </c>
      <c r="AR861" s="29">
        <f t="shared" si="534"/>
        <v>0</v>
      </c>
      <c r="AS861" s="29">
        <f t="shared" si="531"/>
        <v>0</v>
      </c>
      <c r="AT861" s="31">
        <f t="shared" si="517"/>
        <v>0</v>
      </c>
      <c r="AU861" s="31">
        <f t="shared" si="518"/>
        <v>0</v>
      </c>
      <c r="AV861" s="31">
        <f t="shared" si="519"/>
        <v>0</v>
      </c>
      <c r="AW861" s="31">
        <f t="shared" si="520"/>
        <v>0</v>
      </c>
      <c r="AX861" s="31">
        <f t="shared" si="521"/>
        <v>0</v>
      </c>
      <c r="AY861" s="31">
        <f t="shared" si="522"/>
        <v>0</v>
      </c>
      <c r="AZ861" s="31">
        <f t="shared" si="523"/>
        <v>0</v>
      </c>
      <c r="BA861" s="31">
        <f t="shared" si="524"/>
        <v>0</v>
      </c>
      <c r="BB861" s="31">
        <f t="shared" si="525"/>
        <v>0</v>
      </c>
      <c r="BC861" s="31">
        <f t="shared" si="526"/>
        <v>0</v>
      </c>
      <c r="BD861" s="31">
        <f t="shared" si="527"/>
        <v>0</v>
      </c>
      <c r="BE861" s="31">
        <f t="shared" si="528"/>
        <v>0</v>
      </c>
      <c r="BF861" s="31">
        <f t="shared" si="529"/>
        <v>0</v>
      </c>
      <c r="BG861" s="29">
        <f t="shared" si="533"/>
        <v>0</v>
      </c>
      <c r="BH861" s="29">
        <f t="shared" si="533"/>
        <v>0</v>
      </c>
      <c r="BI861" s="29">
        <f t="shared" si="533"/>
        <v>0</v>
      </c>
      <c r="BJ861" s="29">
        <f t="shared" si="533"/>
        <v>0</v>
      </c>
    </row>
    <row r="862" spans="1:62">
      <c r="A862" s="25" t="s">
        <v>135</v>
      </c>
      <c r="B862" s="25" t="s">
        <v>95</v>
      </c>
      <c r="C862" s="25" t="s">
        <v>87</v>
      </c>
      <c r="D862" s="25" t="s">
        <v>611</v>
      </c>
      <c r="E862" s="25" t="s">
        <v>42</v>
      </c>
      <c r="F862" s="25" t="s">
        <v>43</v>
      </c>
      <c r="G862" s="25" t="s">
        <v>61</v>
      </c>
      <c r="H862" s="25" t="s">
        <v>61</v>
      </c>
      <c r="I862" s="25" t="s">
        <v>289</v>
      </c>
      <c r="J862" s="102">
        <v>1</v>
      </c>
      <c r="K862" s="102">
        <v>0</v>
      </c>
      <c r="L862" s="29">
        <v>200571.26</v>
      </c>
      <c r="M862" s="29">
        <v>1719107.21</v>
      </c>
      <c r="N862" s="29">
        <v>9795.0499999999975</v>
      </c>
      <c r="O862" s="29">
        <v>243003.41999999998</v>
      </c>
      <c r="P862" s="29"/>
      <c r="Q862" s="29">
        <v>641288.36999999988</v>
      </c>
      <c r="R862" s="29">
        <v>6456.6899999999987</v>
      </c>
      <c r="S862" s="29">
        <v>15092.48</v>
      </c>
      <c r="T862" s="29">
        <v>854316.13000000012</v>
      </c>
      <c r="U862" s="29">
        <v>1795474.42</v>
      </c>
      <c r="V862" s="29">
        <v>325681.53999999998</v>
      </c>
      <c r="W862" s="29">
        <v>1245302.5</v>
      </c>
      <c r="X862" s="29">
        <f t="shared" si="503"/>
        <v>7056089.0699999994</v>
      </c>
      <c r="Y862" s="29">
        <f t="shared" si="530"/>
        <v>0</v>
      </c>
      <c r="Z862" s="29">
        <f t="shared" si="532"/>
        <v>0</v>
      </c>
      <c r="AA862" s="29">
        <f t="shared" si="532"/>
        <v>7056089.0699999994</v>
      </c>
      <c r="AB862" s="29">
        <f t="shared" si="532"/>
        <v>0</v>
      </c>
      <c r="AC862" s="31">
        <f t="shared" si="504"/>
        <v>200571.26</v>
      </c>
      <c r="AD862" s="31">
        <f t="shared" si="505"/>
        <v>1719107.21</v>
      </c>
      <c r="AE862" s="31">
        <f t="shared" si="506"/>
        <v>9795.0499999999975</v>
      </c>
      <c r="AF862" s="31">
        <f t="shared" si="507"/>
        <v>243003.41999999998</v>
      </c>
      <c r="AG862" s="31">
        <f t="shared" si="508"/>
        <v>0</v>
      </c>
      <c r="AH862" s="31">
        <f t="shared" si="509"/>
        <v>641288.36999999988</v>
      </c>
      <c r="AI862" s="31">
        <f t="shared" si="510"/>
        <v>6456.6899999999987</v>
      </c>
      <c r="AJ862" s="31">
        <f t="shared" si="511"/>
        <v>15092.48</v>
      </c>
      <c r="AK862" s="31">
        <f t="shared" si="512"/>
        <v>854316.13000000012</v>
      </c>
      <c r="AL862" s="31">
        <f t="shared" si="513"/>
        <v>1795474.42</v>
      </c>
      <c r="AM862" s="31">
        <f t="shared" si="514"/>
        <v>325681.53999999998</v>
      </c>
      <c r="AN862" s="31">
        <f t="shared" si="515"/>
        <v>1245302.5</v>
      </c>
      <c r="AO862" s="31">
        <f t="shared" si="516"/>
        <v>7056089.0699999994</v>
      </c>
      <c r="AP862" s="29">
        <f t="shared" si="534"/>
        <v>0</v>
      </c>
      <c r="AQ862" s="29">
        <f t="shared" si="534"/>
        <v>0</v>
      </c>
      <c r="AR862" s="29">
        <f t="shared" si="534"/>
        <v>7056089.0699999994</v>
      </c>
      <c r="AS862" s="29">
        <f t="shared" si="531"/>
        <v>0</v>
      </c>
      <c r="AT862" s="31">
        <f t="shared" si="517"/>
        <v>0</v>
      </c>
      <c r="AU862" s="31">
        <f t="shared" si="518"/>
        <v>0</v>
      </c>
      <c r="AV862" s="31">
        <f t="shared" si="519"/>
        <v>0</v>
      </c>
      <c r="AW862" s="31">
        <f t="shared" si="520"/>
        <v>0</v>
      </c>
      <c r="AX862" s="31">
        <f t="shared" si="521"/>
        <v>0</v>
      </c>
      <c r="AY862" s="31">
        <f t="shared" si="522"/>
        <v>0</v>
      </c>
      <c r="AZ862" s="31">
        <f t="shared" si="523"/>
        <v>0</v>
      </c>
      <c r="BA862" s="31">
        <f t="shared" si="524"/>
        <v>0</v>
      </c>
      <c r="BB862" s="31">
        <f t="shared" si="525"/>
        <v>0</v>
      </c>
      <c r="BC862" s="31">
        <f t="shared" si="526"/>
        <v>0</v>
      </c>
      <c r="BD862" s="31">
        <f t="shared" si="527"/>
        <v>0</v>
      </c>
      <c r="BE862" s="31">
        <f t="shared" si="528"/>
        <v>0</v>
      </c>
      <c r="BF862" s="31">
        <f t="shared" si="529"/>
        <v>0</v>
      </c>
      <c r="BG862" s="29">
        <f t="shared" si="533"/>
        <v>0</v>
      </c>
      <c r="BH862" s="29">
        <f t="shared" si="533"/>
        <v>0</v>
      </c>
      <c r="BI862" s="29">
        <f t="shared" si="533"/>
        <v>0</v>
      </c>
      <c r="BJ862" s="29">
        <f t="shared" si="533"/>
        <v>0</v>
      </c>
    </row>
    <row r="863" spans="1:62">
      <c r="A863" s="25" t="s">
        <v>135</v>
      </c>
      <c r="B863" s="25" t="s">
        <v>95</v>
      </c>
      <c r="C863" s="25" t="s">
        <v>87</v>
      </c>
      <c r="D863" s="25" t="s">
        <v>182</v>
      </c>
      <c r="E863" s="25" t="s">
        <v>42</v>
      </c>
      <c r="F863" s="25" t="s">
        <v>43</v>
      </c>
      <c r="G863" s="25" t="s">
        <v>61</v>
      </c>
      <c r="H863" s="25" t="s">
        <v>61</v>
      </c>
      <c r="I863" s="25" t="s">
        <v>289</v>
      </c>
      <c r="J863" s="102">
        <v>1</v>
      </c>
      <c r="K863" s="102">
        <v>0</v>
      </c>
      <c r="L863" s="29">
        <v>9692.5499999999993</v>
      </c>
      <c r="M863" s="29">
        <v>3058.51</v>
      </c>
      <c r="N863" s="29">
        <v>4962.21</v>
      </c>
      <c r="O863" s="29">
        <v>3710.5</v>
      </c>
      <c r="P863" s="29">
        <v>2277.4699999999998</v>
      </c>
      <c r="Q863" s="29">
        <v>4385.75</v>
      </c>
      <c r="R863" s="29">
        <v>136526.62000000017</v>
      </c>
      <c r="S863" s="29">
        <v>4799.8</v>
      </c>
      <c r="T863" s="29">
        <v>7482.1200000000008</v>
      </c>
      <c r="U863" s="29">
        <v>108584.45</v>
      </c>
      <c r="V863" s="29">
        <v>259977.5</v>
      </c>
      <c r="W863" s="29">
        <v>22108.639999999999</v>
      </c>
      <c r="X863" s="29">
        <f t="shared" si="503"/>
        <v>567566.12000000023</v>
      </c>
      <c r="Y863" s="29">
        <f t="shared" si="530"/>
        <v>0</v>
      </c>
      <c r="Z863" s="29">
        <f t="shared" si="532"/>
        <v>0</v>
      </c>
      <c r="AA863" s="29">
        <f t="shared" si="532"/>
        <v>567566.12000000023</v>
      </c>
      <c r="AB863" s="29">
        <f t="shared" si="532"/>
        <v>0</v>
      </c>
      <c r="AC863" s="31">
        <f t="shared" si="504"/>
        <v>9692.5499999999993</v>
      </c>
      <c r="AD863" s="31">
        <f t="shared" si="505"/>
        <v>3058.51</v>
      </c>
      <c r="AE863" s="31">
        <f t="shared" si="506"/>
        <v>4962.21</v>
      </c>
      <c r="AF863" s="31">
        <f t="shared" si="507"/>
        <v>3710.5</v>
      </c>
      <c r="AG863" s="31">
        <f t="shared" si="508"/>
        <v>2277.4699999999998</v>
      </c>
      <c r="AH863" s="31">
        <f t="shared" si="509"/>
        <v>4385.75</v>
      </c>
      <c r="AI863" s="31">
        <f t="shared" si="510"/>
        <v>136526.62000000017</v>
      </c>
      <c r="AJ863" s="31">
        <f t="shared" si="511"/>
        <v>4799.8</v>
      </c>
      <c r="AK863" s="31">
        <f t="shared" si="512"/>
        <v>7482.1200000000008</v>
      </c>
      <c r="AL863" s="31">
        <f t="shared" si="513"/>
        <v>108584.45</v>
      </c>
      <c r="AM863" s="31">
        <f t="shared" si="514"/>
        <v>259977.5</v>
      </c>
      <c r="AN863" s="31">
        <f t="shared" si="515"/>
        <v>22108.639999999999</v>
      </c>
      <c r="AO863" s="31">
        <f t="shared" si="516"/>
        <v>567566.12000000023</v>
      </c>
      <c r="AP863" s="29">
        <f t="shared" si="534"/>
        <v>0</v>
      </c>
      <c r="AQ863" s="29">
        <f t="shared" si="534"/>
        <v>0</v>
      </c>
      <c r="AR863" s="29">
        <f t="shared" si="534"/>
        <v>567566.12000000023</v>
      </c>
      <c r="AS863" s="29">
        <f t="shared" si="531"/>
        <v>0</v>
      </c>
      <c r="AT863" s="31">
        <f t="shared" si="517"/>
        <v>0</v>
      </c>
      <c r="AU863" s="31">
        <f t="shared" si="518"/>
        <v>0</v>
      </c>
      <c r="AV863" s="31">
        <f t="shared" si="519"/>
        <v>0</v>
      </c>
      <c r="AW863" s="31">
        <f t="shared" si="520"/>
        <v>0</v>
      </c>
      <c r="AX863" s="31">
        <f t="shared" si="521"/>
        <v>0</v>
      </c>
      <c r="AY863" s="31">
        <f t="shared" si="522"/>
        <v>0</v>
      </c>
      <c r="AZ863" s="31">
        <f t="shared" si="523"/>
        <v>0</v>
      </c>
      <c r="BA863" s="31">
        <f t="shared" si="524"/>
        <v>0</v>
      </c>
      <c r="BB863" s="31">
        <f t="shared" si="525"/>
        <v>0</v>
      </c>
      <c r="BC863" s="31">
        <f t="shared" si="526"/>
        <v>0</v>
      </c>
      <c r="BD863" s="31">
        <f t="shared" si="527"/>
        <v>0</v>
      </c>
      <c r="BE863" s="31">
        <f t="shared" si="528"/>
        <v>0</v>
      </c>
      <c r="BF863" s="31">
        <f t="shared" si="529"/>
        <v>0</v>
      </c>
      <c r="BG863" s="29">
        <f t="shared" si="533"/>
        <v>0</v>
      </c>
      <c r="BH863" s="29">
        <f t="shared" si="533"/>
        <v>0</v>
      </c>
      <c r="BI863" s="29">
        <f t="shared" si="533"/>
        <v>0</v>
      </c>
      <c r="BJ863" s="29">
        <f t="shared" si="533"/>
        <v>0</v>
      </c>
    </row>
    <row r="864" spans="1:62">
      <c r="A864" s="25" t="s">
        <v>135</v>
      </c>
      <c r="B864" s="25" t="s">
        <v>95</v>
      </c>
      <c r="C864" s="25" t="s">
        <v>87</v>
      </c>
      <c r="D864" s="25" t="s">
        <v>183</v>
      </c>
      <c r="E864" s="25" t="s">
        <v>47</v>
      </c>
      <c r="F864" s="25" t="s">
        <v>43</v>
      </c>
      <c r="G864" s="25" t="s">
        <v>62</v>
      </c>
      <c r="H864" s="25" t="s">
        <v>62</v>
      </c>
      <c r="I864" s="25" t="s">
        <v>289</v>
      </c>
      <c r="J864" s="102">
        <v>0</v>
      </c>
      <c r="K864" s="102">
        <v>1</v>
      </c>
      <c r="L864" s="29">
        <v>3248.65</v>
      </c>
      <c r="M864" s="29">
        <v>1295.94</v>
      </c>
      <c r="N864" s="29">
        <v>-13368.53</v>
      </c>
      <c r="O864" s="29">
        <v>3537.82</v>
      </c>
      <c r="P864" s="29">
        <v>369.3</v>
      </c>
      <c r="Q864" s="29">
        <v>323.82</v>
      </c>
      <c r="R864" s="29"/>
      <c r="S864" s="29"/>
      <c r="T864" s="29"/>
      <c r="U864" s="29"/>
      <c r="V864" s="29"/>
      <c r="W864" s="29"/>
      <c r="X864" s="29">
        <f t="shared" si="503"/>
        <v>-4593.0000000000009</v>
      </c>
      <c r="Y864" s="29">
        <f t="shared" si="530"/>
        <v>0</v>
      </c>
      <c r="Z864" s="29">
        <f t="shared" si="532"/>
        <v>0</v>
      </c>
      <c r="AA864" s="29">
        <f t="shared" si="532"/>
        <v>-4593.0000000000009</v>
      </c>
      <c r="AB864" s="29">
        <f t="shared" si="532"/>
        <v>0</v>
      </c>
      <c r="AC864" s="31">
        <f t="shared" si="504"/>
        <v>0</v>
      </c>
      <c r="AD864" s="31">
        <f t="shared" si="505"/>
        <v>0</v>
      </c>
      <c r="AE864" s="31">
        <f t="shared" si="506"/>
        <v>0</v>
      </c>
      <c r="AF864" s="31">
        <f t="shared" si="507"/>
        <v>0</v>
      </c>
      <c r="AG864" s="31">
        <f t="shared" si="508"/>
        <v>0</v>
      </c>
      <c r="AH864" s="31">
        <f t="shared" si="509"/>
        <v>0</v>
      </c>
      <c r="AI864" s="31">
        <f t="shared" si="510"/>
        <v>0</v>
      </c>
      <c r="AJ864" s="31">
        <f t="shared" si="511"/>
        <v>0</v>
      </c>
      <c r="AK864" s="31">
        <f t="shared" si="512"/>
        <v>0</v>
      </c>
      <c r="AL864" s="31">
        <f t="shared" si="513"/>
        <v>0</v>
      </c>
      <c r="AM864" s="31">
        <f t="shared" si="514"/>
        <v>0</v>
      </c>
      <c r="AN864" s="31">
        <f t="shared" si="515"/>
        <v>0</v>
      </c>
      <c r="AO864" s="31">
        <f t="shared" si="516"/>
        <v>0</v>
      </c>
      <c r="AP864" s="29">
        <f t="shared" si="534"/>
        <v>0</v>
      </c>
      <c r="AQ864" s="29">
        <f t="shared" si="534"/>
        <v>0</v>
      </c>
      <c r="AR864" s="29">
        <f t="shared" si="534"/>
        <v>0</v>
      </c>
      <c r="AS864" s="29">
        <f t="shared" si="531"/>
        <v>0</v>
      </c>
      <c r="AT864" s="31">
        <f t="shared" si="517"/>
        <v>3248.65</v>
      </c>
      <c r="AU864" s="31">
        <f t="shared" si="518"/>
        <v>1295.94</v>
      </c>
      <c r="AV864" s="31">
        <f t="shared" si="519"/>
        <v>-13368.53</v>
      </c>
      <c r="AW864" s="31">
        <f t="shared" si="520"/>
        <v>3537.82</v>
      </c>
      <c r="AX864" s="31">
        <f t="shared" si="521"/>
        <v>369.3</v>
      </c>
      <c r="AY864" s="31">
        <f t="shared" si="522"/>
        <v>323.82</v>
      </c>
      <c r="AZ864" s="31">
        <f t="shared" si="523"/>
        <v>0</v>
      </c>
      <c r="BA864" s="31">
        <f t="shared" si="524"/>
        <v>0</v>
      </c>
      <c r="BB864" s="31">
        <f t="shared" si="525"/>
        <v>0</v>
      </c>
      <c r="BC864" s="31">
        <f t="shared" si="526"/>
        <v>0</v>
      </c>
      <c r="BD864" s="31">
        <f t="shared" si="527"/>
        <v>0</v>
      </c>
      <c r="BE864" s="31">
        <f t="shared" si="528"/>
        <v>0</v>
      </c>
      <c r="BF864" s="31">
        <f t="shared" si="529"/>
        <v>-4593.0000000000009</v>
      </c>
      <c r="BG864" s="29">
        <f t="shared" si="533"/>
        <v>0</v>
      </c>
      <c r="BH864" s="29">
        <f t="shared" si="533"/>
        <v>0</v>
      </c>
      <c r="BI864" s="29">
        <f t="shared" si="533"/>
        <v>-4593.0000000000009</v>
      </c>
      <c r="BJ864" s="29">
        <f t="shared" si="533"/>
        <v>0</v>
      </c>
    </row>
    <row r="865" spans="1:62">
      <c r="A865" s="25" t="s">
        <v>135</v>
      </c>
      <c r="B865" s="25" t="s">
        <v>95</v>
      </c>
      <c r="C865" s="25" t="s">
        <v>87</v>
      </c>
      <c r="D865" s="25" t="s">
        <v>184</v>
      </c>
      <c r="E865" s="25" t="s">
        <v>47</v>
      </c>
      <c r="F865" s="25" t="s">
        <v>49</v>
      </c>
      <c r="G865" s="25" t="s">
        <v>62</v>
      </c>
      <c r="H865" s="25" t="s">
        <v>62</v>
      </c>
      <c r="I865" s="25" t="s">
        <v>289</v>
      </c>
      <c r="J865" s="102">
        <v>0</v>
      </c>
      <c r="K865" s="102">
        <v>0</v>
      </c>
      <c r="L865" s="29">
        <v>20241.04</v>
      </c>
      <c r="M865" s="29">
        <v>130493.03</v>
      </c>
      <c r="N865" s="29">
        <v>2240.52</v>
      </c>
      <c r="O865" s="29">
        <v>3596</v>
      </c>
      <c r="P865" s="29">
        <v>26802.29</v>
      </c>
      <c r="Q865" s="29">
        <v>41950.15</v>
      </c>
      <c r="R865" s="29">
        <v>-339.32</v>
      </c>
      <c r="S865" s="29">
        <v>14728.09</v>
      </c>
      <c r="T865" s="29">
        <v>8981.14</v>
      </c>
      <c r="U865" s="29">
        <v>14052.93</v>
      </c>
      <c r="V865" s="29">
        <v>29274.799999999996</v>
      </c>
      <c r="W865" s="29">
        <v>206.79</v>
      </c>
      <c r="X865" s="29">
        <f t="shared" si="503"/>
        <v>292227.45999999996</v>
      </c>
      <c r="Y865" s="29">
        <f t="shared" si="530"/>
        <v>0</v>
      </c>
      <c r="Z865" s="29">
        <f t="shared" si="532"/>
        <v>0</v>
      </c>
      <c r="AA865" s="29">
        <f t="shared" si="532"/>
        <v>292227.45999999996</v>
      </c>
      <c r="AB865" s="29">
        <f t="shared" si="532"/>
        <v>0</v>
      </c>
      <c r="AC865" s="31">
        <f t="shared" si="504"/>
        <v>0</v>
      </c>
      <c r="AD865" s="31">
        <f t="shared" si="505"/>
        <v>0</v>
      </c>
      <c r="AE865" s="31">
        <f t="shared" si="506"/>
        <v>0</v>
      </c>
      <c r="AF865" s="31">
        <f t="shared" si="507"/>
        <v>0</v>
      </c>
      <c r="AG865" s="31">
        <f t="shared" si="508"/>
        <v>0</v>
      </c>
      <c r="AH865" s="31">
        <f t="shared" si="509"/>
        <v>0</v>
      </c>
      <c r="AI865" s="31">
        <f t="shared" si="510"/>
        <v>0</v>
      </c>
      <c r="AJ865" s="31">
        <f t="shared" si="511"/>
        <v>0</v>
      </c>
      <c r="AK865" s="31">
        <f t="shared" si="512"/>
        <v>0</v>
      </c>
      <c r="AL865" s="31">
        <f t="shared" si="513"/>
        <v>0</v>
      </c>
      <c r="AM865" s="31">
        <f t="shared" si="514"/>
        <v>0</v>
      </c>
      <c r="AN865" s="31">
        <f t="shared" si="515"/>
        <v>0</v>
      </c>
      <c r="AO865" s="31">
        <f t="shared" si="516"/>
        <v>0</v>
      </c>
      <c r="AP865" s="29">
        <f t="shared" si="534"/>
        <v>0</v>
      </c>
      <c r="AQ865" s="29">
        <f t="shared" si="534"/>
        <v>0</v>
      </c>
      <c r="AR865" s="29">
        <f t="shared" si="534"/>
        <v>0</v>
      </c>
      <c r="AS865" s="29">
        <f t="shared" si="531"/>
        <v>0</v>
      </c>
      <c r="AT865" s="31">
        <f t="shared" si="517"/>
        <v>0</v>
      </c>
      <c r="AU865" s="31">
        <f t="shared" si="518"/>
        <v>0</v>
      </c>
      <c r="AV865" s="31">
        <f t="shared" si="519"/>
        <v>0</v>
      </c>
      <c r="AW865" s="31">
        <f t="shared" si="520"/>
        <v>0</v>
      </c>
      <c r="AX865" s="31">
        <f t="shared" si="521"/>
        <v>0</v>
      </c>
      <c r="AY865" s="31">
        <f t="shared" si="522"/>
        <v>0</v>
      </c>
      <c r="AZ865" s="31">
        <f t="shared" si="523"/>
        <v>0</v>
      </c>
      <c r="BA865" s="31">
        <f t="shared" si="524"/>
        <v>0</v>
      </c>
      <c r="BB865" s="31">
        <f t="shared" si="525"/>
        <v>0</v>
      </c>
      <c r="BC865" s="31">
        <f t="shared" si="526"/>
        <v>0</v>
      </c>
      <c r="BD865" s="31">
        <f t="shared" si="527"/>
        <v>0</v>
      </c>
      <c r="BE865" s="31">
        <f t="shared" si="528"/>
        <v>0</v>
      </c>
      <c r="BF865" s="31">
        <f t="shared" si="529"/>
        <v>0</v>
      </c>
      <c r="BG865" s="29">
        <f t="shared" si="533"/>
        <v>0</v>
      </c>
      <c r="BH865" s="29">
        <f t="shared" si="533"/>
        <v>0</v>
      </c>
      <c r="BI865" s="29">
        <f t="shared" si="533"/>
        <v>0</v>
      </c>
      <c r="BJ865" s="29">
        <f t="shared" si="533"/>
        <v>0</v>
      </c>
    </row>
    <row r="866" spans="1:62">
      <c r="A866" s="25" t="s">
        <v>135</v>
      </c>
      <c r="B866" s="25" t="s">
        <v>95</v>
      </c>
      <c r="C866" s="25" t="s">
        <v>87</v>
      </c>
      <c r="D866" s="25" t="s">
        <v>184</v>
      </c>
      <c r="E866" s="25" t="s">
        <v>47</v>
      </c>
      <c r="F866" s="25" t="s">
        <v>48</v>
      </c>
      <c r="G866" s="25" t="s">
        <v>62</v>
      </c>
      <c r="H866" s="25" t="s">
        <v>62</v>
      </c>
      <c r="I866" s="25" t="s">
        <v>289</v>
      </c>
      <c r="J866" s="102">
        <v>0</v>
      </c>
      <c r="K866" s="102">
        <v>0</v>
      </c>
      <c r="L866" s="29">
        <v>5843.3</v>
      </c>
      <c r="M866" s="29">
        <v>3286.8199999999997</v>
      </c>
      <c r="N866" s="29">
        <v>11919.57</v>
      </c>
      <c r="O866" s="29">
        <v>34455.85</v>
      </c>
      <c r="P866" s="29">
        <v>20965.740000000002</v>
      </c>
      <c r="Q866" s="29">
        <v>28643.05</v>
      </c>
      <c r="R866" s="29">
        <v>6416.93</v>
      </c>
      <c r="S866" s="29">
        <v>31973.479999999996</v>
      </c>
      <c r="T866" s="29">
        <v>8183.6799999999994</v>
      </c>
      <c r="U866" s="29">
        <v>-33253.25</v>
      </c>
      <c r="V866" s="29">
        <v>1527.47</v>
      </c>
      <c r="W866" s="29">
        <v>3923.31</v>
      </c>
      <c r="X866" s="29">
        <f t="shared" si="503"/>
        <v>123885.94999999998</v>
      </c>
      <c r="Y866" s="29">
        <f t="shared" si="530"/>
        <v>0</v>
      </c>
      <c r="Z866" s="29">
        <f t="shared" ref="Z866:AB884" si="535">SUMIF($I866,Z$5,$X866)</f>
        <v>0</v>
      </c>
      <c r="AA866" s="29">
        <f t="shared" si="535"/>
        <v>123885.94999999998</v>
      </c>
      <c r="AB866" s="29">
        <f t="shared" si="535"/>
        <v>0</v>
      </c>
      <c r="AC866" s="31">
        <f t="shared" si="504"/>
        <v>0</v>
      </c>
      <c r="AD866" s="31">
        <f t="shared" si="505"/>
        <v>0</v>
      </c>
      <c r="AE866" s="31">
        <f t="shared" si="506"/>
        <v>0</v>
      </c>
      <c r="AF866" s="31">
        <f t="shared" si="507"/>
        <v>0</v>
      </c>
      <c r="AG866" s="31">
        <f t="shared" si="508"/>
        <v>0</v>
      </c>
      <c r="AH866" s="31">
        <f t="shared" si="509"/>
        <v>0</v>
      </c>
      <c r="AI866" s="31">
        <f t="shared" si="510"/>
        <v>0</v>
      </c>
      <c r="AJ866" s="31">
        <f t="shared" si="511"/>
        <v>0</v>
      </c>
      <c r="AK866" s="31">
        <f t="shared" si="512"/>
        <v>0</v>
      </c>
      <c r="AL866" s="31">
        <f t="shared" si="513"/>
        <v>0</v>
      </c>
      <c r="AM866" s="31">
        <f t="shared" si="514"/>
        <v>0</v>
      </c>
      <c r="AN866" s="31">
        <f t="shared" si="515"/>
        <v>0</v>
      </c>
      <c r="AO866" s="31">
        <f t="shared" si="516"/>
        <v>0</v>
      </c>
      <c r="AP866" s="29">
        <f t="shared" si="534"/>
        <v>0</v>
      </c>
      <c r="AQ866" s="29">
        <f t="shared" si="534"/>
        <v>0</v>
      </c>
      <c r="AR866" s="29">
        <f t="shared" si="534"/>
        <v>0</v>
      </c>
      <c r="AS866" s="29">
        <f t="shared" si="531"/>
        <v>0</v>
      </c>
      <c r="AT866" s="31">
        <f t="shared" si="517"/>
        <v>0</v>
      </c>
      <c r="AU866" s="31">
        <f t="shared" si="518"/>
        <v>0</v>
      </c>
      <c r="AV866" s="31">
        <f t="shared" si="519"/>
        <v>0</v>
      </c>
      <c r="AW866" s="31">
        <f t="shared" si="520"/>
        <v>0</v>
      </c>
      <c r="AX866" s="31">
        <f t="shared" si="521"/>
        <v>0</v>
      </c>
      <c r="AY866" s="31">
        <f t="shared" si="522"/>
        <v>0</v>
      </c>
      <c r="AZ866" s="31">
        <f t="shared" si="523"/>
        <v>0</v>
      </c>
      <c r="BA866" s="31">
        <f t="shared" si="524"/>
        <v>0</v>
      </c>
      <c r="BB866" s="31">
        <f t="shared" si="525"/>
        <v>0</v>
      </c>
      <c r="BC866" s="31">
        <f t="shared" si="526"/>
        <v>0</v>
      </c>
      <c r="BD866" s="31">
        <f t="shared" si="527"/>
        <v>0</v>
      </c>
      <c r="BE866" s="31">
        <f t="shared" si="528"/>
        <v>0</v>
      </c>
      <c r="BF866" s="31">
        <f t="shared" si="529"/>
        <v>0</v>
      </c>
      <c r="BG866" s="29">
        <f t="shared" si="533"/>
        <v>0</v>
      </c>
      <c r="BH866" s="29">
        <f t="shared" si="533"/>
        <v>0</v>
      </c>
      <c r="BI866" s="29">
        <f t="shared" si="533"/>
        <v>0</v>
      </c>
      <c r="BJ866" s="29">
        <f t="shared" si="533"/>
        <v>0</v>
      </c>
    </row>
    <row r="867" spans="1:62">
      <c r="A867" s="25" t="s">
        <v>135</v>
      </c>
      <c r="B867" s="25" t="s">
        <v>95</v>
      </c>
      <c r="C867" s="25" t="s">
        <v>87</v>
      </c>
      <c r="D867" s="25" t="s">
        <v>184</v>
      </c>
      <c r="E867" s="25" t="s">
        <v>47</v>
      </c>
      <c r="F867" s="25" t="s">
        <v>43</v>
      </c>
      <c r="G867" s="25" t="s">
        <v>62</v>
      </c>
      <c r="H867" s="25" t="s">
        <v>62</v>
      </c>
      <c r="I867" s="25" t="s">
        <v>289</v>
      </c>
      <c r="J867" s="102">
        <v>0</v>
      </c>
      <c r="K867" s="102">
        <v>1</v>
      </c>
      <c r="L867" s="29">
        <v>1290.4000000000001</v>
      </c>
      <c r="M867" s="29">
        <v>232874.71</v>
      </c>
      <c r="N867" s="29">
        <v>2632.53</v>
      </c>
      <c r="O867" s="29">
        <v>13010.56</v>
      </c>
      <c r="P867" s="29">
        <v>10883.859999999999</v>
      </c>
      <c r="Q867" s="29">
        <v>12938.85</v>
      </c>
      <c r="R867" s="29">
        <v>17359.71</v>
      </c>
      <c r="S867" s="29">
        <v>2501.64</v>
      </c>
      <c r="T867" s="29">
        <v>5674.24</v>
      </c>
      <c r="U867" s="29">
        <v>176693.77</v>
      </c>
      <c r="V867" s="29">
        <v>15650.51</v>
      </c>
      <c r="W867" s="29">
        <v>4833.8999999999996</v>
      </c>
      <c r="X867" s="29">
        <f t="shared" si="503"/>
        <v>496344.68000000005</v>
      </c>
      <c r="Y867" s="29">
        <f t="shared" si="530"/>
        <v>0</v>
      </c>
      <c r="Z867" s="29">
        <f t="shared" si="535"/>
        <v>0</v>
      </c>
      <c r="AA867" s="29">
        <f t="shared" si="535"/>
        <v>496344.68000000005</v>
      </c>
      <c r="AB867" s="29">
        <f t="shared" si="535"/>
        <v>0</v>
      </c>
      <c r="AC867" s="31">
        <f t="shared" si="504"/>
        <v>0</v>
      </c>
      <c r="AD867" s="31">
        <f t="shared" si="505"/>
        <v>0</v>
      </c>
      <c r="AE867" s="31">
        <f t="shared" si="506"/>
        <v>0</v>
      </c>
      <c r="AF867" s="31">
        <f t="shared" si="507"/>
        <v>0</v>
      </c>
      <c r="AG867" s="31">
        <f t="shared" si="508"/>
        <v>0</v>
      </c>
      <c r="AH867" s="31">
        <f t="shared" si="509"/>
        <v>0</v>
      </c>
      <c r="AI867" s="31">
        <f t="shared" si="510"/>
        <v>0</v>
      </c>
      <c r="AJ867" s="31">
        <f t="shared" si="511"/>
        <v>0</v>
      </c>
      <c r="AK867" s="31">
        <f t="shared" si="512"/>
        <v>0</v>
      </c>
      <c r="AL867" s="31">
        <f t="shared" si="513"/>
        <v>0</v>
      </c>
      <c r="AM867" s="31">
        <f t="shared" si="514"/>
        <v>0</v>
      </c>
      <c r="AN867" s="31">
        <f t="shared" si="515"/>
        <v>0</v>
      </c>
      <c r="AO867" s="31">
        <f t="shared" si="516"/>
        <v>0</v>
      </c>
      <c r="AP867" s="29">
        <f t="shared" si="534"/>
        <v>0</v>
      </c>
      <c r="AQ867" s="29">
        <f t="shared" si="534"/>
        <v>0</v>
      </c>
      <c r="AR867" s="29">
        <f t="shared" si="534"/>
        <v>0</v>
      </c>
      <c r="AS867" s="29">
        <f t="shared" si="531"/>
        <v>0</v>
      </c>
      <c r="AT867" s="31">
        <f t="shared" si="517"/>
        <v>1290.4000000000001</v>
      </c>
      <c r="AU867" s="31">
        <f t="shared" si="518"/>
        <v>232874.71</v>
      </c>
      <c r="AV867" s="31">
        <f t="shared" si="519"/>
        <v>2632.53</v>
      </c>
      <c r="AW867" s="31">
        <f t="shared" si="520"/>
        <v>13010.56</v>
      </c>
      <c r="AX867" s="31">
        <f t="shared" si="521"/>
        <v>10883.859999999999</v>
      </c>
      <c r="AY867" s="31">
        <f t="shared" si="522"/>
        <v>12938.85</v>
      </c>
      <c r="AZ867" s="31">
        <f t="shared" si="523"/>
        <v>17359.71</v>
      </c>
      <c r="BA867" s="31">
        <f t="shared" si="524"/>
        <v>2501.64</v>
      </c>
      <c r="BB867" s="31">
        <f t="shared" si="525"/>
        <v>5674.24</v>
      </c>
      <c r="BC867" s="31">
        <f t="shared" si="526"/>
        <v>176693.77</v>
      </c>
      <c r="BD867" s="31">
        <f t="shared" si="527"/>
        <v>15650.51</v>
      </c>
      <c r="BE867" s="31">
        <f t="shared" si="528"/>
        <v>4833.8999999999996</v>
      </c>
      <c r="BF867" s="31">
        <f t="shared" si="529"/>
        <v>496344.68000000005</v>
      </c>
      <c r="BG867" s="29">
        <f t="shared" si="533"/>
        <v>0</v>
      </c>
      <c r="BH867" s="29">
        <f t="shared" si="533"/>
        <v>0</v>
      </c>
      <c r="BI867" s="29">
        <f t="shared" si="533"/>
        <v>496344.68000000005</v>
      </c>
      <c r="BJ867" s="29">
        <f t="shared" si="533"/>
        <v>0</v>
      </c>
    </row>
    <row r="868" spans="1:62">
      <c r="A868" s="25" t="s">
        <v>135</v>
      </c>
      <c r="B868" s="25" t="s">
        <v>95</v>
      </c>
      <c r="C868" s="25" t="s">
        <v>87</v>
      </c>
      <c r="D868" s="25" t="s">
        <v>185</v>
      </c>
      <c r="E868" s="25" t="s">
        <v>47</v>
      </c>
      <c r="F868" s="25" t="s">
        <v>49</v>
      </c>
      <c r="G868" s="25" t="s">
        <v>62</v>
      </c>
      <c r="H868" s="25" t="s">
        <v>62</v>
      </c>
      <c r="I868" s="25" t="s">
        <v>289</v>
      </c>
      <c r="J868" s="102">
        <v>0</v>
      </c>
      <c r="K868" s="102">
        <v>0</v>
      </c>
      <c r="L868" s="29">
        <v>54638.270000000004</v>
      </c>
      <c r="M868" s="29">
        <v>955.38</v>
      </c>
      <c r="N868" s="29">
        <v>10344.379999999999</v>
      </c>
      <c r="O868" s="29">
        <v>-8283.3700000000008</v>
      </c>
      <c r="P868" s="29">
        <v>-200.01</v>
      </c>
      <c r="Q868" s="29">
        <v>91.95</v>
      </c>
      <c r="R868" s="29"/>
      <c r="S868" s="29"/>
      <c r="T868" s="29">
        <v>92.87</v>
      </c>
      <c r="U868" s="29"/>
      <c r="V868" s="29"/>
      <c r="W868" s="29">
        <v>52901.08</v>
      </c>
      <c r="X868" s="29">
        <f t="shared" si="503"/>
        <v>110540.54999999999</v>
      </c>
      <c r="Y868" s="29">
        <f t="shared" si="530"/>
        <v>0</v>
      </c>
      <c r="Z868" s="29">
        <f t="shared" si="535"/>
        <v>0</v>
      </c>
      <c r="AA868" s="29">
        <f t="shared" si="535"/>
        <v>110540.54999999999</v>
      </c>
      <c r="AB868" s="29">
        <f t="shared" si="535"/>
        <v>0</v>
      </c>
      <c r="AC868" s="31">
        <f t="shared" si="504"/>
        <v>0</v>
      </c>
      <c r="AD868" s="31">
        <f t="shared" si="505"/>
        <v>0</v>
      </c>
      <c r="AE868" s="31">
        <f t="shared" si="506"/>
        <v>0</v>
      </c>
      <c r="AF868" s="31">
        <f t="shared" si="507"/>
        <v>0</v>
      </c>
      <c r="AG868" s="31">
        <f t="shared" si="508"/>
        <v>0</v>
      </c>
      <c r="AH868" s="31">
        <f t="shared" si="509"/>
        <v>0</v>
      </c>
      <c r="AI868" s="31">
        <f t="shared" si="510"/>
        <v>0</v>
      </c>
      <c r="AJ868" s="31">
        <f t="shared" si="511"/>
        <v>0</v>
      </c>
      <c r="AK868" s="31">
        <f t="shared" si="512"/>
        <v>0</v>
      </c>
      <c r="AL868" s="31">
        <f t="shared" si="513"/>
        <v>0</v>
      </c>
      <c r="AM868" s="31">
        <f t="shared" si="514"/>
        <v>0</v>
      </c>
      <c r="AN868" s="31">
        <f t="shared" si="515"/>
        <v>0</v>
      </c>
      <c r="AO868" s="31">
        <f t="shared" si="516"/>
        <v>0</v>
      </c>
      <c r="AP868" s="29">
        <f t="shared" si="534"/>
        <v>0</v>
      </c>
      <c r="AQ868" s="29">
        <f t="shared" si="534"/>
        <v>0</v>
      </c>
      <c r="AR868" s="29">
        <f t="shared" si="534"/>
        <v>0</v>
      </c>
      <c r="AS868" s="29">
        <f t="shared" si="531"/>
        <v>0</v>
      </c>
      <c r="AT868" s="31">
        <f t="shared" si="517"/>
        <v>0</v>
      </c>
      <c r="AU868" s="31">
        <f t="shared" si="518"/>
        <v>0</v>
      </c>
      <c r="AV868" s="31">
        <f t="shared" si="519"/>
        <v>0</v>
      </c>
      <c r="AW868" s="31">
        <f t="shared" si="520"/>
        <v>0</v>
      </c>
      <c r="AX868" s="31">
        <f t="shared" si="521"/>
        <v>0</v>
      </c>
      <c r="AY868" s="31">
        <f t="shared" si="522"/>
        <v>0</v>
      </c>
      <c r="AZ868" s="31">
        <f t="shared" si="523"/>
        <v>0</v>
      </c>
      <c r="BA868" s="31">
        <f t="shared" si="524"/>
        <v>0</v>
      </c>
      <c r="BB868" s="31">
        <f t="shared" si="525"/>
        <v>0</v>
      </c>
      <c r="BC868" s="31">
        <f t="shared" si="526"/>
        <v>0</v>
      </c>
      <c r="BD868" s="31">
        <f t="shared" si="527"/>
        <v>0</v>
      </c>
      <c r="BE868" s="31">
        <f t="shared" si="528"/>
        <v>0</v>
      </c>
      <c r="BF868" s="31">
        <f t="shared" si="529"/>
        <v>0</v>
      </c>
      <c r="BG868" s="29">
        <f t="shared" ref="BG868:BJ887" si="536">SUMIF($I868,BG$5,$BF868)</f>
        <v>0</v>
      </c>
      <c r="BH868" s="29">
        <f t="shared" si="536"/>
        <v>0</v>
      </c>
      <c r="BI868" s="29">
        <f t="shared" si="536"/>
        <v>0</v>
      </c>
      <c r="BJ868" s="29">
        <f t="shared" si="536"/>
        <v>0</v>
      </c>
    </row>
    <row r="869" spans="1:62">
      <c r="A869" s="25" t="s">
        <v>135</v>
      </c>
      <c r="B869" s="25" t="s">
        <v>95</v>
      </c>
      <c r="C869" s="25" t="s">
        <v>87</v>
      </c>
      <c r="D869" s="25" t="s">
        <v>185</v>
      </c>
      <c r="E869" s="25" t="s">
        <v>47</v>
      </c>
      <c r="F869" s="25" t="s">
        <v>48</v>
      </c>
      <c r="G869" s="25" t="s">
        <v>62</v>
      </c>
      <c r="H869" s="25" t="s">
        <v>62</v>
      </c>
      <c r="I869" s="25" t="s">
        <v>289</v>
      </c>
      <c r="J869" s="102">
        <v>0</v>
      </c>
      <c r="K869" s="102">
        <v>0</v>
      </c>
      <c r="L869" s="29">
        <v>36397.869999999995</v>
      </c>
      <c r="M869" s="29">
        <v>20289.71</v>
      </c>
      <c r="N869" s="29">
        <v>734.72000000000025</v>
      </c>
      <c r="O869" s="29">
        <v>819.23</v>
      </c>
      <c r="P869" s="29">
        <v>365.70000000000005</v>
      </c>
      <c r="Q869" s="29">
        <v>91.949999999999989</v>
      </c>
      <c r="R869" s="29"/>
      <c r="S869" s="29">
        <v>2694.1000000000004</v>
      </c>
      <c r="T869" s="29">
        <v>6666.7799999999988</v>
      </c>
      <c r="U869" s="29">
        <v>13791.46</v>
      </c>
      <c r="V869" s="29">
        <v>-5845.75</v>
      </c>
      <c r="W869" s="29">
        <v>167707.55000000002</v>
      </c>
      <c r="X869" s="29">
        <f t="shared" si="503"/>
        <v>243713.32</v>
      </c>
      <c r="Y869" s="29">
        <f t="shared" si="530"/>
        <v>0</v>
      </c>
      <c r="Z869" s="29">
        <f t="shared" si="535"/>
        <v>0</v>
      </c>
      <c r="AA869" s="29">
        <f t="shared" si="535"/>
        <v>243713.32</v>
      </c>
      <c r="AB869" s="29">
        <f t="shared" si="535"/>
        <v>0</v>
      </c>
      <c r="AC869" s="31">
        <f t="shared" si="504"/>
        <v>0</v>
      </c>
      <c r="AD869" s="31">
        <f t="shared" si="505"/>
        <v>0</v>
      </c>
      <c r="AE869" s="31">
        <f t="shared" si="506"/>
        <v>0</v>
      </c>
      <c r="AF869" s="31">
        <f t="shared" si="507"/>
        <v>0</v>
      </c>
      <c r="AG869" s="31">
        <f t="shared" si="508"/>
        <v>0</v>
      </c>
      <c r="AH869" s="31">
        <f t="shared" si="509"/>
        <v>0</v>
      </c>
      <c r="AI869" s="31">
        <f t="shared" si="510"/>
        <v>0</v>
      </c>
      <c r="AJ869" s="31">
        <f t="shared" si="511"/>
        <v>0</v>
      </c>
      <c r="AK869" s="31">
        <f t="shared" si="512"/>
        <v>0</v>
      </c>
      <c r="AL869" s="31">
        <f t="shared" si="513"/>
        <v>0</v>
      </c>
      <c r="AM869" s="31">
        <f t="shared" si="514"/>
        <v>0</v>
      </c>
      <c r="AN869" s="31">
        <f t="shared" si="515"/>
        <v>0</v>
      </c>
      <c r="AO869" s="31">
        <f t="shared" si="516"/>
        <v>0</v>
      </c>
      <c r="AP869" s="29">
        <f t="shared" ref="AP869:AR888" si="537">SUMIF($I869,AP$5,$AO869)</f>
        <v>0</v>
      </c>
      <c r="AQ869" s="29">
        <f t="shared" si="537"/>
        <v>0</v>
      </c>
      <c r="AR869" s="29">
        <f t="shared" si="537"/>
        <v>0</v>
      </c>
      <c r="AS869" s="29">
        <f t="shared" si="531"/>
        <v>0</v>
      </c>
      <c r="AT869" s="31">
        <f t="shared" si="517"/>
        <v>0</v>
      </c>
      <c r="AU869" s="31">
        <f t="shared" si="518"/>
        <v>0</v>
      </c>
      <c r="AV869" s="31">
        <f t="shared" si="519"/>
        <v>0</v>
      </c>
      <c r="AW869" s="31">
        <f t="shared" si="520"/>
        <v>0</v>
      </c>
      <c r="AX869" s="31">
        <f t="shared" si="521"/>
        <v>0</v>
      </c>
      <c r="AY869" s="31">
        <f t="shared" si="522"/>
        <v>0</v>
      </c>
      <c r="AZ869" s="31">
        <f t="shared" si="523"/>
        <v>0</v>
      </c>
      <c r="BA869" s="31">
        <f t="shared" si="524"/>
        <v>0</v>
      </c>
      <c r="BB869" s="31">
        <f t="shared" si="525"/>
        <v>0</v>
      </c>
      <c r="BC869" s="31">
        <f t="shared" si="526"/>
        <v>0</v>
      </c>
      <c r="BD869" s="31">
        <f t="shared" si="527"/>
        <v>0</v>
      </c>
      <c r="BE869" s="31">
        <f t="shared" si="528"/>
        <v>0</v>
      </c>
      <c r="BF869" s="31">
        <f t="shared" si="529"/>
        <v>0</v>
      </c>
      <c r="BG869" s="29">
        <f t="shared" si="536"/>
        <v>0</v>
      </c>
      <c r="BH869" s="29">
        <f t="shared" si="536"/>
        <v>0</v>
      </c>
      <c r="BI869" s="29">
        <f t="shared" si="536"/>
        <v>0</v>
      </c>
      <c r="BJ869" s="29">
        <f t="shared" si="536"/>
        <v>0</v>
      </c>
    </row>
    <row r="870" spans="1:62">
      <c r="A870" s="25" t="s">
        <v>135</v>
      </c>
      <c r="B870" s="25" t="s">
        <v>95</v>
      </c>
      <c r="C870" s="25" t="s">
        <v>87</v>
      </c>
      <c r="D870" s="25" t="s">
        <v>185</v>
      </c>
      <c r="E870" s="25" t="s">
        <v>47</v>
      </c>
      <c r="F870" s="25" t="s">
        <v>43</v>
      </c>
      <c r="G870" s="25" t="s">
        <v>62</v>
      </c>
      <c r="H870" s="25" t="s">
        <v>62</v>
      </c>
      <c r="I870" s="25" t="s">
        <v>289</v>
      </c>
      <c r="J870" s="102">
        <v>0</v>
      </c>
      <c r="K870" s="102">
        <v>1</v>
      </c>
      <c r="L870" s="29">
        <v>72781.97</v>
      </c>
      <c r="M870" s="29">
        <v>955.38</v>
      </c>
      <c r="N870" s="29"/>
      <c r="O870" s="29">
        <v>546.15</v>
      </c>
      <c r="P870" s="29">
        <v>365.70000000000005</v>
      </c>
      <c r="Q870" s="29">
        <v>18102.019999999997</v>
      </c>
      <c r="R870" s="29">
        <v>53.46</v>
      </c>
      <c r="S870" s="29">
        <v>577.94000000000005</v>
      </c>
      <c r="T870" s="29">
        <v>66425.58</v>
      </c>
      <c r="U870" s="29">
        <v>1575.75</v>
      </c>
      <c r="V870" s="29">
        <v>8801.6</v>
      </c>
      <c r="W870" s="29">
        <v>107755.73999999999</v>
      </c>
      <c r="X870" s="29">
        <f t="shared" si="503"/>
        <v>277941.29000000004</v>
      </c>
      <c r="Y870" s="29">
        <f t="shared" si="530"/>
        <v>0</v>
      </c>
      <c r="Z870" s="29">
        <f t="shared" si="535"/>
        <v>0</v>
      </c>
      <c r="AA870" s="29">
        <f t="shared" si="535"/>
        <v>277941.29000000004</v>
      </c>
      <c r="AB870" s="29">
        <f t="shared" si="535"/>
        <v>0</v>
      </c>
      <c r="AC870" s="31">
        <f t="shared" si="504"/>
        <v>0</v>
      </c>
      <c r="AD870" s="31">
        <f t="shared" si="505"/>
        <v>0</v>
      </c>
      <c r="AE870" s="31">
        <f t="shared" si="506"/>
        <v>0</v>
      </c>
      <c r="AF870" s="31">
        <f t="shared" si="507"/>
        <v>0</v>
      </c>
      <c r="AG870" s="31">
        <f t="shared" si="508"/>
        <v>0</v>
      </c>
      <c r="AH870" s="31">
        <f t="shared" si="509"/>
        <v>0</v>
      </c>
      <c r="AI870" s="31">
        <f t="shared" si="510"/>
        <v>0</v>
      </c>
      <c r="AJ870" s="31">
        <f t="shared" si="511"/>
        <v>0</v>
      </c>
      <c r="AK870" s="31">
        <f t="shared" si="512"/>
        <v>0</v>
      </c>
      <c r="AL870" s="31">
        <f t="shared" si="513"/>
        <v>0</v>
      </c>
      <c r="AM870" s="31">
        <f t="shared" si="514"/>
        <v>0</v>
      </c>
      <c r="AN870" s="31">
        <f t="shared" si="515"/>
        <v>0</v>
      </c>
      <c r="AO870" s="31">
        <f t="shared" si="516"/>
        <v>0</v>
      </c>
      <c r="AP870" s="29">
        <f t="shared" si="537"/>
        <v>0</v>
      </c>
      <c r="AQ870" s="29">
        <f t="shared" si="537"/>
        <v>0</v>
      </c>
      <c r="AR870" s="29">
        <f t="shared" si="537"/>
        <v>0</v>
      </c>
      <c r="AS870" s="29">
        <f t="shared" si="531"/>
        <v>0</v>
      </c>
      <c r="AT870" s="31">
        <f t="shared" si="517"/>
        <v>72781.97</v>
      </c>
      <c r="AU870" s="31">
        <f t="shared" si="518"/>
        <v>955.38</v>
      </c>
      <c r="AV870" s="31">
        <f t="shared" si="519"/>
        <v>0</v>
      </c>
      <c r="AW870" s="31">
        <f t="shared" si="520"/>
        <v>546.15</v>
      </c>
      <c r="AX870" s="31">
        <f t="shared" si="521"/>
        <v>365.70000000000005</v>
      </c>
      <c r="AY870" s="31">
        <f t="shared" si="522"/>
        <v>18102.019999999997</v>
      </c>
      <c r="AZ870" s="31">
        <f t="shared" si="523"/>
        <v>53.46</v>
      </c>
      <c r="BA870" s="31">
        <f t="shared" si="524"/>
        <v>577.94000000000005</v>
      </c>
      <c r="BB870" s="31">
        <f t="shared" si="525"/>
        <v>66425.58</v>
      </c>
      <c r="BC870" s="31">
        <f t="shared" si="526"/>
        <v>1575.75</v>
      </c>
      <c r="BD870" s="31">
        <f t="shared" si="527"/>
        <v>8801.6</v>
      </c>
      <c r="BE870" s="31">
        <f t="shared" si="528"/>
        <v>107755.73999999999</v>
      </c>
      <c r="BF870" s="31">
        <f t="shared" si="529"/>
        <v>277941.29000000004</v>
      </c>
      <c r="BG870" s="29">
        <f t="shared" si="536"/>
        <v>0</v>
      </c>
      <c r="BH870" s="29">
        <f t="shared" si="536"/>
        <v>0</v>
      </c>
      <c r="BI870" s="29">
        <f t="shared" si="536"/>
        <v>277941.29000000004</v>
      </c>
      <c r="BJ870" s="29">
        <f t="shared" si="536"/>
        <v>0</v>
      </c>
    </row>
    <row r="871" spans="1:62">
      <c r="A871" s="25" t="s">
        <v>135</v>
      </c>
      <c r="B871" s="25" t="s">
        <v>95</v>
      </c>
      <c r="C871" s="25" t="s">
        <v>87</v>
      </c>
      <c r="D871" s="25" t="s">
        <v>185</v>
      </c>
      <c r="E871" s="25" t="s">
        <v>47</v>
      </c>
      <c r="F871" s="25" t="s">
        <v>43</v>
      </c>
      <c r="G871" s="25" t="s">
        <v>300</v>
      </c>
      <c r="H871" s="25" t="s">
        <v>54</v>
      </c>
      <c r="I871" s="25" t="s">
        <v>289</v>
      </c>
      <c r="J871" s="102">
        <v>0</v>
      </c>
      <c r="K871" s="102">
        <v>1</v>
      </c>
      <c r="L871" s="29"/>
      <c r="M871" s="29"/>
      <c r="N871" s="29"/>
      <c r="O871" s="29"/>
      <c r="P871" s="29"/>
      <c r="Q871" s="29"/>
      <c r="R871" s="29">
        <v>4078.39</v>
      </c>
      <c r="S871" s="29"/>
      <c r="T871" s="29"/>
      <c r="U871" s="29"/>
      <c r="V871" s="29"/>
      <c r="W871" s="29"/>
      <c r="X871" s="29">
        <f t="shared" si="503"/>
        <v>4078.39</v>
      </c>
      <c r="Y871" s="29">
        <f t="shared" si="530"/>
        <v>0</v>
      </c>
      <c r="Z871" s="29">
        <f t="shared" si="535"/>
        <v>0</v>
      </c>
      <c r="AA871" s="29">
        <f t="shared" si="535"/>
        <v>4078.39</v>
      </c>
      <c r="AB871" s="29">
        <f t="shared" si="535"/>
        <v>0</v>
      </c>
      <c r="AC871" s="31">
        <f t="shared" si="504"/>
        <v>0</v>
      </c>
      <c r="AD871" s="31">
        <f t="shared" si="505"/>
        <v>0</v>
      </c>
      <c r="AE871" s="31">
        <f t="shared" si="506"/>
        <v>0</v>
      </c>
      <c r="AF871" s="31">
        <f t="shared" si="507"/>
        <v>0</v>
      </c>
      <c r="AG871" s="31">
        <f t="shared" si="508"/>
        <v>0</v>
      </c>
      <c r="AH871" s="31">
        <f t="shared" si="509"/>
        <v>0</v>
      </c>
      <c r="AI871" s="31">
        <f t="shared" si="510"/>
        <v>0</v>
      </c>
      <c r="AJ871" s="31">
        <f t="shared" si="511"/>
        <v>0</v>
      </c>
      <c r="AK871" s="31">
        <f t="shared" si="512"/>
        <v>0</v>
      </c>
      <c r="AL871" s="31">
        <f t="shared" si="513"/>
        <v>0</v>
      </c>
      <c r="AM871" s="31">
        <f t="shared" si="514"/>
        <v>0</v>
      </c>
      <c r="AN871" s="31">
        <f t="shared" si="515"/>
        <v>0</v>
      </c>
      <c r="AO871" s="31">
        <f t="shared" si="516"/>
        <v>0</v>
      </c>
      <c r="AP871" s="29">
        <f t="shared" si="537"/>
        <v>0</v>
      </c>
      <c r="AQ871" s="29">
        <f t="shared" si="537"/>
        <v>0</v>
      </c>
      <c r="AR871" s="29">
        <f t="shared" si="537"/>
        <v>0</v>
      </c>
      <c r="AS871" s="29">
        <f t="shared" si="531"/>
        <v>0</v>
      </c>
      <c r="AT871" s="31">
        <f t="shared" si="517"/>
        <v>0</v>
      </c>
      <c r="AU871" s="31">
        <f t="shared" si="518"/>
        <v>0</v>
      </c>
      <c r="AV871" s="31">
        <f t="shared" si="519"/>
        <v>0</v>
      </c>
      <c r="AW871" s="31">
        <f t="shared" si="520"/>
        <v>0</v>
      </c>
      <c r="AX871" s="31">
        <f t="shared" si="521"/>
        <v>0</v>
      </c>
      <c r="AY871" s="31">
        <f t="shared" si="522"/>
        <v>0</v>
      </c>
      <c r="AZ871" s="31">
        <f t="shared" si="523"/>
        <v>4078.39</v>
      </c>
      <c r="BA871" s="31">
        <f t="shared" si="524"/>
        <v>0</v>
      </c>
      <c r="BB871" s="31">
        <f t="shared" si="525"/>
        <v>0</v>
      </c>
      <c r="BC871" s="31">
        <f t="shared" si="526"/>
        <v>0</v>
      </c>
      <c r="BD871" s="31">
        <f t="shared" si="527"/>
        <v>0</v>
      </c>
      <c r="BE871" s="31">
        <f t="shared" si="528"/>
        <v>0</v>
      </c>
      <c r="BF871" s="31">
        <f t="shared" si="529"/>
        <v>4078.39</v>
      </c>
      <c r="BG871" s="29">
        <f t="shared" si="536"/>
        <v>0</v>
      </c>
      <c r="BH871" s="29">
        <f t="shared" si="536"/>
        <v>0</v>
      </c>
      <c r="BI871" s="29">
        <f t="shared" si="536"/>
        <v>4078.39</v>
      </c>
      <c r="BJ871" s="29">
        <f t="shared" si="536"/>
        <v>0</v>
      </c>
    </row>
    <row r="872" spans="1:62">
      <c r="A872" s="25" t="s">
        <v>135</v>
      </c>
      <c r="B872" s="25" t="s">
        <v>95</v>
      </c>
      <c r="C872" s="25" t="s">
        <v>87</v>
      </c>
      <c r="D872" s="25" t="s">
        <v>311</v>
      </c>
      <c r="E872" s="25" t="s">
        <v>44</v>
      </c>
      <c r="F872" s="25" t="s">
        <v>45</v>
      </c>
      <c r="G872" s="25" t="s">
        <v>300</v>
      </c>
      <c r="H872" s="25" t="s">
        <v>54</v>
      </c>
      <c r="I872" s="25" t="s">
        <v>289</v>
      </c>
      <c r="J872" s="102">
        <v>0.47784834680000005</v>
      </c>
      <c r="K872" s="102">
        <v>0.15089759249999998</v>
      </c>
      <c r="L872" s="29"/>
      <c r="M872" s="29"/>
      <c r="N872" s="29"/>
      <c r="O872" s="29"/>
      <c r="P872" s="29"/>
      <c r="Q872" s="29"/>
      <c r="R872" s="29"/>
      <c r="S872" s="29">
        <v>416608.84</v>
      </c>
      <c r="T872" s="29">
        <v>1653.87</v>
      </c>
      <c r="U872" s="29">
        <v>98.87</v>
      </c>
      <c r="V872" s="29">
        <v>798.65</v>
      </c>
      <c r="W872" s="29">
        <v>2099.14</v>
      </c>
      <c r="X872" s="29">
        <f t="shared" si="503"/>
        <v>421259.37000000005</v>
      </c>
      <c r="Y872" s="29">
        <f t="shared" si="530"/>
        <v>0</v>
      </c>
      <c r="Z872" s="29">
        <f t="shared" si="535"/>
        <v>0</v>
      </c>
      <c r="AA872" s="29">
        <f t="shared" si="535"/>
        <v>421259.37000000005</v>
      </c>
      <c r="AB872" s="29">
        <f t="shared" si="535"/>
        <v>0</v>
      </c>
      <c r="AC872" s="31">
        <f t="shared" si="504"/>
        <v>0</v>
      </c>
      <c r="AD872" s="31">
        <f t="shared" si="505"/>
        <v>0</v>
      </c>
      <c r="AE872" s="31">
        <f t="shared" si="506"/>
        <v>0</v>
      </c>
      <c r="AF872" s="31">
        <f t="shared" si="507"/>
        <v>0</v>
      </c>
      <c r="AG872" s="31">
        <f t="shared" si="508"/>
        <v>0</v>
      </c>
      <c r="AH872" s="31">
        <f t="shared" si="509"/>
        <v>0</v>
      </c>
      <c r="AI872" s="31">
        <f t="shared" si="510"/>
        <v>0</v>
      </c>
      <c r="AJ872" s="31">
        <f t="shared" si="511"/>
        <v>199075.84545626576</v>
      </c>
      <c r="AK872" s="31">
        <f t="shared" si="512"/>
        <v>790.29904532211606</v>
      </c>
      <c r="AL872" s="31">
        <f t="shared" si="513"/>
        <v>47.244866048116009</v>
      </c>
      <c r="AM872" s="31">
        <f t="shared" si="514"/>
        <v>381.63358217182002</v>
      </c>
      <c r="AN872" s="31">
        <f t="shared" si="515"/>
        <v>1003.0705787017521</v>
      </c>
      <c r="AO872" s="31">
        <f t="shared" si="516"/>
        <v>201298.09352850955</v>
      </c>
      <c r="AP872" s="29">
        <f t="shared" si="537"/>
        <v>0</v>
      </c>
      <c r="AQ872" s="29">
        <f t="shared" si="537"/>
        <v>0</v>
      </c>
      <c r="AR872" s="29">
        <f t="shared" si="537"/>
        <v>201298.09352850955</v>
      </c>
      <c r="AS872" s="29">
        <f t="shared" si="531"/>
        <v>0</v>
      </c>
      <c r="AT872" s="31">
        <f t="shared" si="517"/>
        <v>0</v>
      </c>
      <c r="AU872" s="31">
        <f t="shared" si="518"/>
        <v>0</v>
      </c>
      <c r="AV872" s="31">
        <f t="shared" si="519"/>
        <v>0</v>
      </c>
      <c r="AW872" s="31">
        <f t="shared" si="520"/>
        <v>0</v>
      </c>
      <c r="AX872" s="31">
        <f t="shared" si="521"/>
        <v>0</v>
      </c>
      <c r="AY872" s="31">
        <f t="shared" si="522"/>
        <v>0</v>
      </c>
      <c r="AZ872" s="31">
        <f t="shared" si="523"/>
        <v>0</v>
      </c>
      <c r="BA872" s="31">
        <f t="shared" si="524"/>
        <v>62865.270970217694</v>
      </c>
      <c r="BB872" s="31">
        <f t="shared" si="525"/>
        <v>249.56500130797497</v>
      </c>
      <c r="BC872" s="31">
        <f t="shared" si="526"/>
        <v>14.919244970474999</v>
      </c>
      <c r="BD872" s="31">
        <f t="shared" si="527"/>
        <v>120.51436225012499</v>
      </c>
      <c r="BE872" s="31">
        <f t="shared" si="528"/>
        <v>316.75517232044996</v>
      </c>
      <c r="BF872" s="31">
        <f t="shared" si="529"/>
        <v>63567.024751066718</v>
      </c>
      <c r="BG872" s="29">
        <f t="shared" si="536"/>
        <v>0</v>
      </c>
      <c r="BH872" s="29">
        <f t="shared" si="536"/>
        <v>0</v>
      </c>
      <c r="BI872" s="29">
        <f t="shared" si="536"/>
        <v>63567.024751066718</v>
      </c>
      <c r="BJ872" s="29">
        <f t="shared" si="536"/>
        <v>0</v>
      </c>
    </row>
    <row r="873" spans="1:62">
      <c r="A873" s="25" t="s">
        <v>135</v>
      </c>
      <c r="B873" s="25" t="s">
        <v>95</v>
      </c>
      <c r="C873" s="25" t="s">
        <v>87</v>
      </c>
      <c r="D873" s="25" t="s">
        <v>311</v>
      </c>
      <c r="E873" s="25" t="s">
        <v>42</v>
      </c>
      <c r="F873" s="25" t="s">
        <v>46</v>
      </c>
      <c r="G873" s="25" t="s">
        <v>300</v>
      </c>
      <c r="H873" s="25" t="s">
        <v>54</v>
      </c>
      <c r="I873" s="25" t="s">
        <v>289</v>
      </c>
      <c r="J873" s="102">
        <v>0.68266000000000004</v>
      </c>
      <c r="K873" s="102">
        <v>0</v>
      </c>
      <c r="L873" s="29">
        <v>66.28</v>
      </c>
      <c r="M873" s="29">
        <v>262.10000000000002</v>
      </c>
      <c r="N873" s="29"/>
      <c r="O873" s="29"/>
      <c r="P873" s="29"/>
      <c r="Q873" s="29"/>
      <c r="R873" s="29"/>
      <c r="S873" s="29"/>
      <c r="T873" s="29"/>
      <c r="U873" s="29"/>
      <c r="V873" s="29"/>
      <c r="W873" s="29"/>
      <c r="X873" s="29">
        <f t="shared" si="503"/>
        <v>328.38</v>
      </c>
      <c r="Y873" s="29">
        <f t="shared" si="530"/>
        <v>0</v>
      </c>
      <c r="Z873" s="29">
        <f t="shared" si="535"/>
        <v>0</v>
      </c>
      <c r="AA873" s="29">
        <f t="shared" si="535"/>
        <v>328.38</v>
      </c>
      <c r="AB873" s="29">
        <f t="shared" si="535"/>
        <v>0</v>
      </c>
      <c r="AC873" s="31">
        <f t="shared" si="504"/>
        <v>45.246704800000003</v>
      </c>
      <c r="AD873" s="31">
        <f t="shared" si="505"/>
        <v>178.92518600000002</v>
      </c>
      <c r="AE873" s="31">
        <f t="shared" si="506"/>
        <v>0</v>
      </c>
      <c r="AF873" s="31">
        <f t="shared" si="507"/>
        <v>0</v>
      </c>
      <c r="AG873" s="31">
        <f t="shared" si="508"/>
        <v>0</v>
      </c>
      <c r="AH873" s="31">
        <f t="shared" si="509"/>
        <v>0</v>
      </c>
      <c r="AI873" s="31">
        <f t="shared" si="510"/>
        <v>0</v>
      </c>
      <c r="AJ873" s="31">
        <f t="shared" si="511"/>
        <v>0</v>
      </c>
      <c r="AK873" s="31">
        <f t="shared" si="512"/>
        <v>0</v>
      </c>
      <c r="AL873" s="31">
        <f t="shared" si="513"/>
        <v>0</v>
      </c>
      <c r="AM873" s="31">
        <f t="shared" si="514"/>
        <v>0</v>
      </c>
      <c r="AN873" s="31">
        <f t="shared" si="515"/>
        <v>0</v>
      </c>
      <c r="AO873" s="31">
        <f t="shared" si="516"/>
        <v>224.17189080000003</v>
      </c>
      <c r="AP873" s="29">
        <f t="shared" si="537"/>
        <v>0</v>
      </c>
      <c r="AQ873" s="29">
        <f t="shared" si="537"/>
        <v>0</v>
      </c>
      <c r="AR873" s="29">
        <f t="shared" si="537"/>
        <v>224.17189080000003</v>
      </c>
      <c r="AS873" s="29">
        <f t="shared" si="531"/>
        <v>0</v>
      </c>
      <c r="AT873" s="31">
        <f t="shared" si="517"/>
        <v>0</v>
      </c>
      <c r="AU873" s="31">
        <f t="shared" si="518"/>
        <v>0</v>
      </c>
      <c r="AV873" s="31">
        <f t="shared" si="519"/>
        <v>0</v>
      </c>
      <c r="AW873" s="31">
        <f t="shared" si="520"/>
        <v>0</v>
      </c>
      <c r="AX873" s="31">
        <f t="shared" si="521"/>
        <v>0</v>
      </c>
      <c r="AY873" s="31">
        <f t="shared" si="522"/>
        <v>0</v>
      </c>
      <c r="AZ873" s="31">
        <f t="shared" si="523"/>
        <v>0</v>
      </c>
      <c r="BA873" s="31">
        <f t="shared" si="524"/>
        <v>0</v>
      </c>
      <c r="BB873" s="31">
        <f t="shared" si="525"/>
        <v>0</v>
      </c>
      <c r="BC873" s="31">
        <f t="shared" si="526"/>
        <v>0</v>
      </c>
      <c r="BD873" s="31">
        <f t="shared" si="527"/>
        <v>0</v>
      </c>
      <c r="BE873" s="31">
        <f t="shared" si="528"/>
        <v>0</v>
      </c>
      <c r="BF873" s="31">
        <f t="shared" si="529"/>
        <v>0</v>
      </c>
      <c r="BG873" s="29">
        <f t="shared" si="536"/>
        <v>0</v>
      </c>
      <c r="BH873" s="29">
        <f t="shared" si="536"/>
        <v>0</v>
      </c>
      <c r="BI873" s="29">
        <f t="shared" si="536"/>
        <v>0</v>
      </c>
      <c r="BJ873" s="29">
        <f t="shared" si="536"/>
        <v>0</v>
      </c>
    </row>
    <row r="874" spans="1:62">
      <c r="A874" s="25" t="s">
        <v>135</v>
      </c>
      <c r="B874" s="25" t="s">
        <v>95</v>
      </c>
      <c r="C874" s="25" t="s">
        <v>87</v>
      </c>
      <c r="D874" s="25" t="s">
        <v>311</v>
      </c>
      <c r="E874" s="25" t="s">
        <v>42</v>
      </c>
      <c r="F874" s="25" t="s">
        <v>46</v>
      </c>
      <c r="G874" s="25" t="s">
        <v>55</v>
      </c>
      <c r="H874" s="25" t="s">
        <v>55</v>
      </c>
      <c r="I874" s="25" t="s">
        <v>289</v>
      </c>
      <c r="J874" s="102">
        <v>0.65539999999999998</v>
      </c>
      <c r="K874" s="102">
        <v>0</v>
      </c>
      <c r="L874" s="29">
        <v>265.10000000000002</v>
      </c>
      <c r="M874" s="29">
        <v>1048.4000000000001</v>
      </c>
      <c r="N874" s="29"/>
      <c r="O874" s="29"/>
      <c r="P874" s="29">
        <v>837100.73</v>
      </c>
      <c r="Q874" s="29">
        <v>15245.35</v>
      </c>
      <c r="R874" s="29">
        <v>223</v>
      </c>
      <c r="S874" s="29">
        <v>1517389.13</v>
      </c>
      <c r="T874" s="29">
        <v>1911.92</v>
      </c>
      <c r="U874" s="29">
        <v>568.34</v>
      </c>
      <c r="V874" s="29">
        <v>744.07</v>
      </c>
      <c r="W874" s="29">
        <v>-2692.65</v>
      </c>
      <c r="X874" s="29">
        <f t="shared" si="503"/>
        <v>2371803.3899999997</v>
      </c>
      <c r="Y874" s="29">
        <f t="shared" si="530"/>
        <v>0</v>
      </c>
      <c r="Z874" s="29">
        <f t="shared" si="535"/>
        <v>0</v>
      </c>
      <c r="AA874" s="29">
        <f t="shared" si="535"/>
        <v>2371803.3899999997</v>
      </c>
      <c r="AB874" s="29">
        <f t="shared" si="535"/>
        <v>0</v>
      </c>
      <c r="AC874" s="31">
        <f t="shared" si="504"/>
        <v>173.74654000000001</v>
      </c>
      <c r="AD874" s="31">
        <f t="shared" si="505"/>
        <v>687.1213600000001</v>
      </c>
      <c r="AE874" s="31">
        <f t="shared" si="506"/>
        <v>0</v>
      </c>
      <c r="AF874" s="31">
        <f t="shared" si="507"/>
        <v>0</v>
      </c>
      <c r="AG874" s="31">
        <f t="shared" si="508"/>
        <v>548635.81844199996</v>
      </c>
      <c r="AH874" s="31">
        <f t="shared" si="509"/>
        <v>9991.8023900000007</v>
      </c>
      <c r="AI874" s="31">
        <f t="shared" si="510"/>
        <v>146.1542</v>
      </c>
      <c r="AJ874" s="31">
        <f t="shared" si="511"/>
        <v>994496.8358019999</v>
      </c>
      <c r="AK874" s="31">
        <f t="shared" si="512"/>
        <v>1253.0723680000001</v>
      </c>
      <c r="AL874" s="31">
        <f t="shared" si="513"/>
        <v>372.49003600000003</v>
      </c>
      <c r="AM874" s="31">
        <f t="shared" si="514"/>
        <v>487.663478</v>
      </c>
      <c r="AN874" s="31">
        <f t="shared" si="515"/>
        <v>-1764.7628099999999</v>
      </c>
      <c r="AO874" s="31">
        <f t="shared" si="516"/>
        <v>1554479.9418059997</v>
      </c>
      <c r="AP874" s="29">
        <f t="shared" si="537"/>
        <v>0</v>
      </c>
      <c r="AQ874" s="29">
        <f t="shared" si="537"/>
        <v>0</v>
      </c>
      <c r="AR874" s="29">
        <f t="shared" si="537"/>
        <v>1554479.9418059997</v>
      </c>
      <c r="AS874" s="29">
        <f t="shared" si="531"/>
        <v>0</v>
      </c>
      <c r="AT874" s="31">
        <f t="shared" si="517"/>
        <v>0</v>
      </c>
      <c r="AU874" s="31">
        <f t="shared" si="518"/>
        <v>0</v>
      </c>
      <c r="AV874" s="31">
        <f t="shared" si="519"/>
        <v>0</v>
      </c>
      <c r="AW874" s="31">
        <f t="shared" si="520"/>
        <v>0</v>
      </c>
      <c r="AX874" s="31">
        <f t="shared" si="521"/>
        <v>0</v>
      </c>
      <c r="AY874" s="31">
        <f t="shared" si="522"/>
        <v>0</v>
      </c>
      <c r="AZ874" s="31">
        <f t="shared" si="523"/>
        <v>0</v>
      </c>
      <c r="BA874" s="31">
        <f t="shared" si="524"/>
        <v>0</v>
      </c>
      <c r="BB874" s="31">
        <f t="shared" si="525"/>
        <v>0</v>
      </c>
      <c r="BC874" s="31">
        <f t="shared" si="526"/>
        <v>0</v>
      </c>
      <c r="BD874" s="31">
        <f t="shared" si="527"/>
        <v>0</v>
      </c>
      <c r="BE874" s="31">
        <f t="shared" si="528"/>
        <v>0</v>
      </c>
      <c r="BF874" s="31">
        <f t="shared" si="529"/>
        <v>0</v>
      </c>
      <c r="BG874" s="29">
        <f t="shared" si="536"/>
        <v>0</v>
      </c>
      <c r="BH874" s="29">
        <f t="shared" si="536"/>
        <v>0</v>
      </c>
      <c r="BI874" s="29">
        <f t="shared" si="536"/>
        <v>0</v>
      </c>
      <c r="BJ874" s="29">
        <f t="shared" si="536"/>
        <v>0</v>
      </c>
    </row>
    <row r="875" spans="1:62">
      <c r="A875" s="25" t="s">
        <v>135</v>
      </c>
      <c r="B875" s="25" t="s">
        <v>95</v>
      </c>
      <c r="C875" s="25" t="s">
        <v>87</v>
      </c>
      <c r="D875" s="25" t="s">
        <v>311</v>
      </c>
      <c r="E875" s="25" t="s">
        <v>42</v>
      </c>
      <c r="F875" s="25" t="s">
        <v>49</v>
      </c>
      <c r="G875" s="25" t="s">
        <v>300</v>
      </c>
      <c r="H875" s="25" t="s">
        <v>54</v>
      </c>
      <c r="I875" s="25" t="s">
        <v>289</v>
      </c>
      <c r="J875" s="102">
        <v>0</v>
      </c>
      <c r="K875" s="102">
        <v>0</v>
      </c>
      <c r="L875" s="29"/>
      <c r="M875" s="29">
        <v>1802.55</v>
      </c>
      <c r="N875" s="29"/>
      <c r="O875" s="29"/>
      <c r="P875" s="29"/>
      <c r="Q875" s="29"/>
      <c r="R875" s="29"/>
      <c r="S875" s="29"/>
      <c r="T875" s="29"/>
      <c r="U875" s="29"/>
      <c r="V875" s="29"/>
      <c r="W875" s="29"/>
      <c r="X875" s="29">
        <f t="shared" si="503"/>
        <v>1802.55</v>
      </c>
      <c r="Y875" s="29">
        <f t="shared" si="530"/>
        <v>0</v>
      </c>
      <c r="Z875" s="29">
        <f t="shared" si="535"/>
        <v>0</v>
      </c>
      <c r="AA875" s="29">
        <f t="shared" si="535"/>
        <v>1802.55</v>
      </c>
      <c r="AB875" s="29">
        <f t="shared" si="535"/>
        <v>0</v>
      </c>
      <c r="AC875" s="31">
        <f t="shared" si="504"/>
        <v>0</v>
      </c>
      <c r="AD875" s="31">
        <f t="shared" si="505"/>
        <v>0</v>
      </c>
      <c r="AE875" s="31">
        <f t="shared" si="506"/>
        <v>0</v>
      </c>
      <c r="AF875" s="31">
        <f t="shared" si="507"/>
        <v>0</v>
      </c>
      <c r="AG875" s="31">
        <f t="shared" si="508"/>
        <v>0</v>
      </c>
      <c r="AH875" s="31">
        <f t="shared" si="509"/>
        <v>0</v>
      </c>
      <c r="AI875" s="31">
        <f t="shared" si="510"/>
        <v>0</v>
      </c>
      <c r="AJ875" s="31">
        <f t="shared" si="511"/>
        <v>0</v>
      </c>
      <c r="AK875" s="31">
        <f t="shared" si="512"/>
        <v>0</v>
      </c>
      <c r="AL875" s="31">
        <f t="shared" si="513"/>
        <v>0</v>
      </c>
      <c r="AM875" s="31">
        <f t="shared" si="514"/>
        <v>0</v>
      </c>
      <c r="AN875" s="31">
        <f t="shared" si="515"/>
        <v>0</v>
      </c>
      <c r="AO875" s="31">
        <f t="shared" si="516"/>
        <v>0</v>
      </c>
      <c r="AP875" s="29">
        <f t="shared" si="537"/>
        <v>0</v>
      </c>
      <c r="AQ875" s="29">
        <f t="shared" si="537"/>
        <v>0</v>
      </c>
      <c r="AR875" s="29">
        <f t="shared" si="537"/>
        <v>0</v>
      </c>
      <c r="AS875" s="29">
        <f t="shared" si="531"/>
        <v>0</v>
      </c>
      <c r="AT875" s="31">
        <f t="shared" si="517"/>
        <v>0</v>
      </c>
      <c r="AU875" s="31">
        <f t="shared" si="518"/>
        <v>0</v>
      </c>
      <c r="AV875" s="31">
        <f t="shared" si="519"/>
        <v>0</v>
      </c>
      <c r="AW875" s="31">
        <f t="shared" si="520"/>
        <v>0</v>
      </c>
      <c r="AX875" s="31">
        <f t="shared" si="521"/>
        <v>0</v>
      </c>
      <c r="AY875" s="31">
        <f t="shared" si="522"/>
        <v>0</v>
      </c>
      <c r="AZ875" s="31">
        <f t="shared" si="523"/>
        <v>0</v>
      </c>
      <c r="BA875" s="31">
        <f t="shared" si="524"/>
        <v>0</v>
      </c>
      <c r="BB875" s="31">
        <f t="shared" si="525"/>
        <v>0</v>
      </c>
      <c r="BC875" s="31">
        <f t="shared" si="526"/>
        <v>0</v>
      </c>
      <c r="BD875" s="31">
        <f t="shared" si="527"/>
        <v>0</v>
      </c>
      <c r="BE875" s="31">
        <f t="shared" si="528"/>
        <v>0</v>
      </c>
      <c r="BF875" s="31">
        <f t="shared" si="529"/>
        <v>0</v>
      </c>
      <c r="BG875" s="29">
        <f t="shared" si="536"/>
        <v>0</v>
      </c>
      <c r="BH875" s="29">
        <f t="shared" si="536"/>
        <v>0</v>
      </c>
      <c r="BI875" s="29">
        <f t="shared" si="536"/>
        <v>0</v>
      </c>
      <c r="BJ875" s="29">
        <f t="shared" si="536"/>
        <v>0</v>
      </c>
    </row>
    <row r="876" spans="1:62">
      <c r="A876" s="25" t="s">
        <v>135</v>
      </c>
      <c r="B876" s="25" t="s">
        <v>95</v>
      </c>
      <c r="C876" s="25" t="s">
        <v>87</v>
      </c>
      <c r="D876" s="25" t="s">
        <v>311</v>
      </c>
      <c r="E876" s="25" t="s">
        <v>42</v>
      </c>
      <c r="F876" s="25" t="s">
        <v>43</v>
      </c>
      <c r="G876" s="25" t="s">
        <v>61</v>
      </c>
      <c r="H876" s="25" t="s">
        <v>61</v>
      </c>
      <c r="I876" s="25" t="s">
        <v>289</v>
      </c>
      <c r="J876" s="102">
        <v>1</v>
      </c>
      <c r="K876" s="102">
        <v>0</v>
      </c>
      <c r="L876" s="29"/>
      <c r="M876" s="29"/>
      <c r="N876" s="29">
        <v>0</v>
      </c>
      <c r="O876" s="29"/>
      <c r="P876" s="29">
        <v>6766527.25</v>
      </c>
      <c r="Q876" s="29">
        <v>6915.62</v>
      </c>
      <c r="R876" s="29">
        <v>7760.1799999999994</v>
      </c>
      <c r="S876" s="29">
        <v>7252.43</v>
      </c>
      <c r="T876" s="29">
        <v>2116.79</v>
      </c>
      <c r="U876" s="29">
        <v>1336589.3199999998</v>
      </c>
      <c r="V876" s="29">
        <v>539.71</v>
      </c>
      <c r="W876" s="29">
        <v>0</v>
      </c>
      <c r="X876" s="29">
        <f t="shared" si="503"/>
        <v>8127701.2999999998</v>
      </c>
      <c r="Y876" s="29">
        <f t="shared" si="530"/>
        <v>0</v>
      </c>
      <c r="Z876" s="29">
        <f t="shared" si="535"/>
        <v>0</v>
      </c>
      <c r="AA876" s="29">
        <f t="shared" si="535"/>
        <v>8127701.2999999998</v>
      </c>
      <c r="AB876" s="29">
        <f t="shared" si="535"/>
        <v>0</v>
      </c>
      <c r="AC876" s="31">
        <f t="shared" si="504"/>
        <v>0</v>
      </c>
      <c r="AD876" s="31">
        <f t="shared" si="505"/>
        <v>0</v>
      </c>
      <c r="AE876" s="31">
        <f t="shared" si="506"/>
        <v>0</v>
      </c>
      <c r="AF876" s="31">
        <f t="shared" si="507"/>
        <v>0</v>
      </c>
      <c r="AG876" s="31">
        <f t="shared" si="508"/>
        <v>6766527.25</v>
      </c>
      <c r="AH876" s="31">
        <f t="shared" si="509"/>
        <v>6915.62</v>
      </c>
      <c r="AI876" s="31">
        <f t="shared" si="510"/>
        <v>7760.1799999999994</v>
      </c>
      <c r="AJ876" s="31">
        <f t="shared" si="511"/>
        <v>7252.43</v>
      </c>
      <c r="AK876" s="31">
        <f t="shared" si="512"/>
        <v>2116.79</v>
      </c>
      <c r="AL876" s="31">
        <f t="shared" si="513"/>
        <v>1336589.3199999998</v>
      </c>
      <c r="AM876" s="31">
        <f t="shared" si="514"/>
        <v>539.71</v>
      </c>
      <c r="AN876" s="31">
        <f t="shared" si="515"/>
        <v>0</v>
      </c>
      <c r="AO876" s="31">
        <f t="shared" si="516"/>
        <v>8127701.2999999998</v>
      </c>
      <c r="AP876" s="29">
        <f t="shared" si="537"/>
        <v>0</v>
      </c>
      <c r="AQ876" s="29">
        <f t="shared" si="537"/>
        <v>0</v>
      </c>
      <c r="AR876" s="29">
        <f t="shared" si="537"/>
        <v>8127701.2999999998</v>
      </c>
      <c r="AS876" s="29">
        <f t="shared" si="531"/>
        <v>0</v>
      </c>
      <c r="AT876" s="31">
        <f t="shared" si="517"/>
        <v>0</v>
      </c>
      <c r="AU876" s="31">
        <f t="shared" si="518"/>
        <v>0</v>
      </c>
      <c r="AV876" s="31">
        <f t="shared" si="519"/>
        <v>0</v>
      </c>
      <c r="AW876" s="31">
        <f t="shared" si="520"/>
        <v>0</v>
      </c>
      <c r="AX876" s="31">
        <f t="shared" si="521"/>
        <v>0</v>
      </c>
      <c r="AY876" s="31">
        <f t="shared" si="522"/>
        <v>0</v>
      </c>
      <c r="AZ876" s="31">
        <f t="shared" si="523"/>
        <v>0</v>
      </c>
      <c r="BA876" s="31">
        <f t="shared" si="524"/>
        <v>0</v>
      </c>
      <c r="BB876" s="31">
        <f t="shared" si="525"/>
        <v>0</v>
      </c>
      <c r="BC876" s="31">
        <f t="shared" si="526"/>
        <v>0</v>
      </c>
      <c r="BD876" s="31">
        <f t="shared" si="527"/>
        <v>0</v>
      </c>
      <c r="BE876" s="31">
        <f t="shared" si="528"/>
        <v>0</v>
      </c>
      <c r="BF876" s="31">
        <f t="shared" si="529"/>
        <v>0</v>
      </c>
      <c r="BG876" s="29">
        <f t="shared" si="536"/>
        <v>0</v>
      </c>
      <c r="BH876" s="29">
        <f t="shared" si="536"/>
        <v>0</v>
      </c>
      <c r="BI876" s="29">
        <f t="shared" si="536"/>
        <v>0</v>
      </c>
      <c r="BJ876" s="29">
        <f t="shared" si="536"/>
        <v>0</v>
      </c>
    </row>
    <row r="877" spans="1:62">
      <c r="A877" s="25" t="s">
        <v>135</v>
      </c>
      <c r="B877" s="25" t="s">
        <v>95</v>
      </c>
      <c r="C877" s="25" t="s">
        <v>87</v>
      </c>
      <c r="D877" s="25" t="s">
        <v>311</v>
      </c>
      <c r="E877" s="25" t="s">
        <v>42</v>
      </c>
      <c r="F877" s="25" t="s">
        <v>43</v>
      </c>
      <c r="G877" s="25" t="s">
        <v>300</v>
      </c>
      <c r="H877" s="25" t="s">
        <v>54</v>
      </c>
      <c r="I877" s="25" t="s">
        <v>289</v>
      </c>
      <c r="J877" s="102">
        <v>1</v>
      </c>
      <c r="K877" s="102">
        <v>0</v>
      </c>
      <c r="L877" s="29">
        <v>13748.669999999998</v>
      </c>
      <c r="M877" s="29">
        <v>7354.03</v>
      </c>
      <c r="N877" s="29">
        <v>386.53</v>
      </c>
      <c r="O877" s="29"/>
      <c r="P877" s="29"/>
      <c r="Q877" s="29"/>
      <c r="R877" s="29"/>
      <c r="S877" s="29"/>
      <c r="T877" s="29"/>
      <c r="U877" s="29"/>
      <c r="V877" s="29"/>
      <c r="W877" s="29"/>
      <c r="X877" s="29">
        <f t="shared" si="503"/>
        <v>21489.229999999996</v>
      </c>
      <c r="Y877" s="29">
        <f t="shared" si="530"/>
        <v>0</v>
      </c>
      <c r="Z877" s="29">
        <f t="shared" si="535"/>
        <v>0</v>
      </c>
      <c r="AA877" s="29">
        <f t="shared" si="535"/>
        <v>21489.229999999996</v>
      </c>
      <c r="AB877" s="29">
        <f t="shared" si="535"/>
        <v>0</v>
      </c>
      <c r="AC877" s="31">
        <f t="shared" si="504"/>
        <v>13748.669999999998</v>
      </c>
      <c r="AD877" s="31">
        <f t="shared" si="505"/>
        <v>7354.03</v>
      </c>
      <c r="AE877" s="31">
        <f t="shared" si="506"/>
        <v>386.53</v>
      </c>
      <c r="AF877" s="31">
        <f t="shared" si="507"/>
        <v>0</v>
      </c>
      <c r="AG877" s="31">
        <f t="shared" si="508"/>
        <v>0</v>
      </c>
      <c r="AH877" s="31">
        <f t="shared" si="509"/>
        <v>0</v>
      </c>
      <c r="AI877" s="31">
        <f t="shared" si="510"/>
        <v>0</v>
      </c>
      <c r="AJ877" s="31">
        <f t="shared" si="511"/>
        <v>0</v>
      </c>
      <c r="AK877" s="31">
        <f t="shared" si="512"/>
        <v>0</v>
      </c>
      <c r="AL877" s="31">
        <f t="shared" si="513"/>
        <v>0</v>
      </c>
      <c r="AM877" s="31">
        <f t="shared" si="514"/>
        <v>0</v>
      </c>
      <c r="AN877" s="31">
        <f t="shared" si="515"/>
        <v>0</v>
      </c>
      <c r="AO877" s="31">
        <f t="shared" si="516"/>
        <v>21489.229999999996</v>
      </c>
      <c r="AP877" s="29">
        <f t="shared" si="537"/>
        <v>0</v>
      </c>
      <c r="AQ877" s="29">
        <f t="shared" si="537"/>
        <v>0</v>
      </c>
      <c r="AR877" s="29">
        <f t="shared" si="537"/>
        <v>21489.229999999996</v>
      </c>
      <c r="AS877" s="29">
        <f t="shared" si="531"/>
        <v>0</v>
      </c>
      <c r="AT877" s="31">
        <f t="shared" si="517"/>
        <v>0</v>
      </c>
      <c r="AU877" s="31">
        <f t="shared" si="518"/>
        <v>0</v>
      </c>
      <c r="AV877" s="31">
        <f t="shared" si="519"/>
        <v>0</v>
      </c>
      <c r="AW877" s="31">
        <f t="shared" si="520"/>
        <v>0</v>
      </c>
      <c r="AX877" s="31">
        <f t="shared" si="521"/>
        <v>0</v>
      </c>
      <c r="AY877" s="31">
        <f t="shared" si="522"/>
        <v>0</v>
      </c>
      <c r="AZ877" s="31">
        <f t="shared" si="523"/>
        <v>0</v>
      </c>
      <c r="BA877" s="31">
        <f t="shared" si="524"/>
        <v>0</v>
      </c>
      <c r="BB877" s="31">
        <f t="shared" si="525"/>
        <v>0</v>
      </c>
      <c r="BC877" s="31">
        <f t="shared" si="526"/>
        <v>0</v>
      </c>
      <c r="BD877" s="31">
        <f t="shared" si="527"/>
        <v>0</v>
      </c>
      <c r="BE877" s="31">
        <f t="shared" si="528"/>
        <v>0</v>
      </c>
      <c r="BF877" s="31">
        <f t="shared" si="529"/>
        <v>0</v>
      </c>
      <c r="BG877" s="29">
        <f t="shared" si="536"/>
        <v>0</v>
      </c>
      <c r="BH877" s="29">
        <f t="shared" si="536"/>
        <v>0</v>
      </c>
      <c r="BI877" s="29">
        <f t="shared" si="536"/>
        <v>0</v>
      </c>
      <c r="BJ877" s="29">
        <f t="shared" si="536"/>
        <v>0</v>
      </c>
    </row>
    <row r="878" spans="1:62">
      <c r="A878" s="25" t="s">
        <v>186</v>
      </c>
      <c r="B878" s="25" t="s">
        <v>86</v>
      </c>
      <c r="C878" s="25" t="s">
        <v>102</v>
      </c>
      <c r="D878" s="25" t="s">
        <v>190</v>
      </c>
      <c r="E878" s="25" t="s">
        <v>42</v>
      </c>
      <c r="F878" s="25" t="s">
        <v>46</v>
      </c>
      <c r="G878" s="25" t="s">
        <v>59</v>
      </c>
      <c r="H878" s="25" t="s">
        <v>59</v>
      </c>
      <c r="I878" s="25" t="s">
        <v>289</v>
      </c>
      <c r="J878" s="102">
        <v>0.65539999999999998</v>
      </c>
      <c r="K878" s="102">
        <v>0</v>
      </c>
      <c r="L878" s="29">
        <v>487781.27</v>
      </c>
      <c r="M878" s="29">
        <v>1528.6</v>
      </c>
      <c r="N878" s="29"/>
      <c r="O878" s="29"/>
      <c r="P878" s="29"/>
      <c r="Q878" s="29"/>
      <c r="R878" s="29"/>
      <c r="S878" s="29"/>
      <c r="T878" s="29"/>
      <c r="U878" s="29"/>
      <c r="V878" s="29"/>
      <c r="W878" s="29">
        <v>424166.36</v>
      </c>
      <c r="X878" s="29">
        <f t="shared" si="503"/>
        <v>913476.23</v>
      </c>
      <c r="Y878" s="29">
        <f t="shared" si="530"/>
        <v>0</v>
      </c>
      <c r="Z878" s="29">
        <f t="shared" si="535"/>
        <v>0</v>
      </c>
      <c r="AA878" s="29">
        <f t="shared" si="535"/>
        <v>913476.23</v>
      </c>
      <c r="AB878" s="29">
        <f t="shared" si="535"/>
        <v>0</v>
      </c>
      <c r="AC878" s="31">
        <f t="shared" si="504"/>
        <v>319691.84435800003</v>
      </c>
      <c r="AD878" s="31">
        <f t="shared" si="505"/>
        <v>1001.84444</v>
      </c>
      <c r="AE878" s="31">
        <f t="shared" si="506"/>
        <v>0</v>
      </c>
      <c r="AF878" s="31">
        <f t="shared" si="507"/>
        <v>0</v>
      </c>
      <c r="AG878" s="31">
        <f t="shared" si="508"/>
        <v>0</v>
      </c>
      <c r="AH878" s="31">
        <f t="shared" si="509"/>
        <v>0</v>
      </c>
      <c r="AI878" s="31">
        <f t="shared" si="510"/>
        <v>0</v>
      </c>
      <c r="AJ878" s="31">
        <f t="shared" si="511"/>
        <v>0</v>
      </c>
      <c r="AK878" s="31">
        <f t="shared" si="512"/>
        <v>0</v>
      </c>
      <c r="AL878" s="31">
        <f t="shared" si="513"/>
        <v>0</v>
      </c>
      <c r="AM878" s="31">
        <f t="shared" si="514"/>
        <v>0</v>
      </c>
      <c r="AN878" s="31">
        <f t="shared" si="515"/>
        <v>277998.63234399998</v>
      </c>
      <c r="AO878" s="31">
        <f t="shared" si="516"/>
        <v>598692.32114200003</v>
      </c>
      <c r="AP878" s="29">
        <f t="shared" si="537"/>
        <v>0</v>
      </c>
      <c r="AQ878" s="29">
        <f t="shared" si="537"/>
        <v>0</v>
      </c>
      <c r="AR878" s="29">
        <f t="shared" si="537"/>
        <v>598692.32114200003</v>
      </c>
      <c r="AS878" s="29">
        <f t="shared" si="531"/>
        <v>0</v>
      </c>
      <c r="AT878" s="31">
        <f t="shared" si="517"/>
        <v>0</v>
      </c>
      <c r="AU878" s="31">
        <f t="shared" si="518"/>
        <v>0</v>
      </c>
      <c r="AV878" s="31">
        <f t="shared" si="519"/>
        <v>0</v>
      </c>
      <c r="AW878" s="31">
        <f t="shared" si="520"/>
        <v>0</v>
      </c>
      <c r="AX878" s="31">
        <f t="shared" si="521"/>
        <v>0</v>
      </c>
      <c r="AY878" s="31">
        <f t="shared" si="522"/>
        <v>0</v>
      </c>
      <c r="AZ878" s="31">
        <f t="shared" si="523"/>
        <v>0</v>
      </c>
      <c r="BA878" s="31">
        <f t="shared" si="524"/>
        <v>0</v>
      </c>
      <c r="BB878" s="31">
        <f t="shared" si="525"/>
        <v>0</v>
      </c>
      <c r="BC878" s="31">
        <f t="shared" si="526"/>
        <v>0</v>
      </c>
      <c r="BD878" s="31">
        <f t="shared" si="527"/>
        <v>0</v>
      </c>
      <c r="BE878" s="31">
        <f t="shared" si="528"/>
        <v>0</v>
      </c>
      <c r="BF878" s="31">
        <f t="shared" si="529"/>
        <v>0</v>
      </c>
      <c r="BG878" s="29">
        <f t="shared" si="536"/>
        <v>0</v>
      </c>
      <c r="BH878" s="29">
        <f t="shared" si="536"/>
        <v>0</v>
      </c>
      <c r="BI878" s="29">
        <f t="shared" si="536"/>
        <v>0</v>
      </c>
      <c r="BJ878" s="29">
        <f t="shared" si="536"/>
        <v>0</v>
      </c>
    </row>
    <row r="879" spans="1:62">
      <c r="A879" s="25" t="s">
        <v>186</v>
      </c>
      <c r="B879" s="25" t="s">
        <v>86</v>
      </c>
      <c r="C879" s="25" t="s">
        <v>102</v>
      </c>
      <c r="D879" s="25" t="s">
        <v>192</v>
      </c>
      <c r="E879" s="25" t="s">
        <v>42</v>
      </c>
      <c r="F879" s="25" t="s">
        <v>46</v>
      </c>
      <c r="G879" s="25" t="s">
        <v>300</v>
      </c>
      <c r="H879" s="25" t="s">
        <v>54</v>
      </c>
      <c r="I879" s="25" t="s">
        <v>289</v>
      </c>
      <c r="J879" s="102">
        <v>0.68266000000000004</v>
      </c>
      <c r="K879" s="102">
        <v>0</v>
      </c>
      <c r="L879" s="29">
        <v>972.14</v>
      </c>
      <c r="M879" s="29">
        <v>26976.35</v>
      </c>
      <c r="N879" s="29">
        <v>22858.47</v>
      </c>
      <c r="O879" s="29">
        <v>-1429.43</v>
      </c>
      <c r="P879" s="29">
        <v>12979.47</v>
      </c>
      <c r="Q879" s="29">
        <v>7184.74</v>
      </c>
      <c r="R879" s="29">
        <v>2.83</v>
      </c>
      <c r="S879" s="29"/>
      <c r="T879" s="29">
        <v>1188.69</v>
      </c>
      <c r="U879" s="29"/>
      <c r="V879" s="29"/>
      <c r="W879" s="29">
        <v>951.96</v>
      </c>
      <c r="X879" s="29">
        <f t="shared" si="503"/>
        <v>71685.220000000016</v>
      </c>
      <c r="Y879" s="29">
        <f t="shared" si="530"/>
        <v>0</v>
      </c>
      <c r="Z879" s="29">
        <f t="shared" si="535"/>
        <v>0</v>
      </c>
      <c r="AA879" s="29">
        <f t="shared" si="535"/>
        <v>71685.220000000016</v>
      </c>
      <c r="AB879" s="29">
        <f t="shared" si="535"/>
        <v>0</v>
      </c>
      <c r="AC879" s="31">
        <f t="shared" si="504"/>
        <v>663.64109240000005</v>
      </c>
      <c r="AD879" s="31">
        <f t="shared" si="505"/>
        <v>18415.675091000001</v>
      </c>
      <c r="AE879" s="31">
        <f t="shared" si="506"/>
        <v>15604.563130200002</v>
      </c>
      <c r="AF879" s="31">
        <f t="shared" si="507"/>
        <v>-975.81468380000013</v>
      </c>
      <c r="AG879" s="31">
        <f t="shared" si="508"/>
        <v>8860.5649902000005</v>
      </c>
      <c r="AH879" s="31">
        <f t="shared" si="509"/>
        <v>4904.7346084000001</v>
      </c>
      <c r="AI879" s="31">
        <f t="shared" si="510"/>
        <v>1.9319278000000002</v>
      </c>
      <c r="AJ879" s="31">
        <f t="shared" si="511"/>
        <v>0</v>
      </c>
      <c r="AK879" s="31">
        <f t="shared" si="512"/>
        <v>811.47111540000014</v>
      </c>
      <c r="AL879" s="31">
        <f t="shared" si="513"/>
        <v>0</v>
      </c>
      <c r="AM879" s="31">
        <f t="shared" si="514"/>
        <v>0</v>
      </c>
      <c r="AN879" s="31">
        <f t="shared" si="515"/>
        <v>649.86501360000011</v>
      </c>
      <c r="AO879" s="31">
        <f t="shared" si="516"/>
        <v>48936.632285200001</v>
      </c>
      <c r="AP879" s="29">
        <f t="shared" si="537"/>
        <v>0</v>
      </c>
      <c r="AQ879" s="29">
        <f t="shared" si="537"/>
        <v>0</v>
      </c>
      <c r="AR879" s="29">
        <f t="shared" si="537"/>
        <v>48936.632285200001</v>
      </c>
      <c r="AS879" s="29">
        <f t="shared" si="531"/>
        <v>0</v>
      </c>
      <c r="AT879" s="31">
        <f t="shared" si="517"/>
        <v>0</v>
      </c>
      <c r="AU879" s="31">
        <f t="shared" si="518"/>
        <v>0</v>
      </c>
      <c r="AV879" s="31">
        <f t="shared" si="519"/>
        <v>0</v>
      </c>
      <c r="AW879" s="31">
        <f t="shared" si="520"/>
        <v>0</v>
      </c>
      <c r="AX879" s="31">
        <f t="shared" si="521"/>
        <v>0</v>
      </c>
      <c r="AY879" s="31">
        <f t="shared" si="522"/>
        <v>0</v>
      </c>
      <c r="AZ879" s="31">
        <f t="shared" si="523"/>
        <v>0</v>
      </c>
      <c r="BA879" s="31">
        <f t="shared" si="524"/>
        <v>0</v>
      </c>
      <c r="BB879" s="31">
        <f t="shared" si="525"/>
        <v>0</v>
      </c>
      <c r="BC879" s="31">
        <f t="shared" si="526"/>
        <v>0</v>
      </c>
      <c r="BD879" s="31">
        <f t="shared" si="527"/>
        <v>0</v>
      </c>
      <c r="BE879" s="31">
        <f t="shared" si="528"/>
        <v>0</v>
      </c>
      <c r="BF879" s="31">
        <f t="shared" si="529"/>
        <v>0</v>
      </c>
      <c r="BG879" s="29">
        <f t="shared" si="536"/>
        <v>0</v>
      </c>
      <c r="BH879" s="29">
        <f t="shared" si="536"/>
        <v>0</v>
      </c>
      <c r="BI879" s="29">
        <f t="shared" si="536"/>
        <v>0</v>
      </c>
      <c r="BJ879" s="29">
        <f t="shared" si="536"/>
        <v>0</v>
      </c>
    </row>
    <row r="880" spans="1:62">
      <c r="A880" s="25" t="s">
        <v>186</v>
      </c>
      <c r="B880" s="25" t="s">
        <v>86</v>
      </c>
      <c r="C880" s="25" t="s">
        <v>102</v>
      </c>
      <c r="D880" s="25" t="s">
        <v>192</v>
      </c>
      <c r="E880" s="25" t="s">
        <v>42</v>
      </c>
      <c r="F880" s="25" t="s">
        <v>46</v>
      </c>
      <c r="G880" s="25" t="s">
        <v>57</v>
      </c>
      <c r="H880" s="25" t="s">
        <v>57</v>
      </c>
      <c r="I880" s="25" t="s">
        <v>289</v>
      </c>
      <c r="J880" s="102">
        <v>0.65539999999999998</v>
      </c>
      <c r="K880" s="102">
        <v>0</v>
      </c>
      <c r="L880" s="29">
        <v>-265100.56</v>
      </c>
      <c r="M880" s="29">
        <v>17597.89</v>
      </c>
      <c r="N880" s="29">
        <v>337308.79</v>
      </c>
      <c r="O880" s="29">
        <v>204194.8</v>
      </c>
      <c r="P880" s="29">
        <v>67037.23</v>
      </c>
      <c r="Q880" s="29">
        <v>68449.08</v>
      </c>
      <c r="R880" s="29">
        <v>270497.03000000003</v>
      </c>
      <c r="S880" s="29">
        <v>19458.04</v>
      </c>
      <c r="T880" s="29">
        <v>117136.45</v>
      </c>
      <c r="U880" s="29">
        <v>5393.28</v>
      </c>
      <c r="V880" s="29">
        <v>21547.52</v>
      </c>
      <c r="W880" s="29">
        <v>795.09</v>
      </c>
      <c r="X880" s="29">
        <f t="shared" si="503"/>
        <v>864314.64</v>
      </c>
      <c r="Y880" s="29">
        <f t="shared" si="530"/>
        <v>0</v>
      </c>
      <c r="Z880" s="29">
        <f t="shared" si="535"/>
        <v>0</v>
      </c>
      <c r="AA880" s="29">
        <f t="shared" si="535"/>
        <v>864314.64</v>
      </c>
      <c r="AB880" s="29">
        <f t="shared" si="535"/>
        <v>0</v>
      </c>
      <c r="AC880" s="31">
        <f t="shared" si="504"/>
        <v>-173746.90702399999</v>
      </c>
      <c r="AD880" s="31">
        <f t="shared" si="505"/>
        <v>11533.657105999999</v>
      </c>
      <c r="AE880" s="31">
        <f t="shared" si="506"/>
        <v>221072.18096599999</v>
      </c>
      <c r="AF880" s="31">
        <f t="shared" si="507"/>
        <v>133829.27192</v>
      </c>
      <c r="AG880" s="31">
        <f t="shared" si="508"/>
        <v>43936.200541999999</v>
      </c>
      <c r="AH880" s="31">
        <f t="shared" si="509"/>
        <v>44861.527031999998</v>
      </c>
      <c r="AI880" s="31">
        <f t="shared" si="510"/>
        <v>177283.75346200002</v>
      </c>
      <c r="AJ880" s="31">
        <f t="shared" si="511"/>
        <v>12752.799416</v>
      </c>
      <c r="AK880" s="31">
        <f t="shared" si="512"/>
        <v>76771.229330000002</v>
      </c>
      <c r="AL880" s="31">
        <f t="shared" si="513"/>
        <v>3534.7557119999997</v>
      </c>
      <c r="AM880" s="31">
        <f t="shared" si="514"/>
        <v>14122.244607999999</v>
      </c>
      <c r="AN880" s="31">
        <f t="shared" si="515"/>
        <v>521.10198600000001</v>
      </c>
      <c r="AO880" s="31">
        <f t="shared" si="516"/>
        <v>566471.81505600002</v>
      </c>
      <c r="AP880" s="29">
        <f t="shared" si="537"/>
        <v>0</v>
      </c>
      <c r="AQ880" s="29">
        <f t="shared" si="537"/>
        <v>0</v>
      </c>
      <c r="AR880" s="29">
        <f t="shared" si="537"/>
        <v>566471.81505600002</v>
      </c>
      <c r="AS880" s="29">
        <f t="shared" si="531"/>
        <v>0</v>
      </c>
      <c r="AT880" s="31">
        <f t="shared" si="517"/>
        <v>0</v>
      </c>
      <c r="AU880" s="31">
        <f t="shared" si="518"/>
        <v>0</v>
      </c>
      <c r="AV880" s="31">
        <f t="shared" si="519"/>
        <v>0</v>
      </c>
      <c r="AW880" s="31">
        <f t="shared" si="520"/>
        <v>0</v>
      </c>
      <c r="AX880" s="31">
        <f t="shared" si="521"/>
        <v>0</v>
      </c>
      <c r="AY880" s="31">
        <f t="shared" si="522"/>
        <v>0</v>
      </c>
      <c r="AZ880" s="31">
        <f t="shared" si="523"/>
        <v>0</v>
      </c>
      <c r="BA880" s="31">
        <f t="shared" si="524"/>
        <v>0</v>
      </c>
      <c r="BB880" s="31">
        <f t="shared" si="525"/>
        <v>0</v>
      </c>
      <c r="BC880" s="31">
        <f t="shared" si="526"/>
        <v>0</v>
      </c>
      <c r="BD880" s="31">
        <f t="shared" si="527"/>
        <v>0</v>
      </c>
      <c r="BE880" s="31">
        <f t="shared" si="528"/>
        <v>0</v>
      </c>
      <c r="BF880" s="31">
        <f t="shared" si="529"/>
        <v>0</v>
      </c>
      <c r="BG880" s="29">
        <f t="shared" si="536"/>
        <v>0</v>
      </c>
      <c r="BH880" s="29">
        <f t="shared" si="536"/>
        <v>0</v>
      </c>
      <c r="BI880" s="29">
        <f t="shared" si="536"/>
        <v>0</v>
      </c>
      <c r="BJ880" s="29">
        <f t="shared" si="536"/>
        <v>0</v>
      </c>
    </row>
    <row r="881" spans="1:62">
      <c r="A881" s="25" t="s">
        <v>186</v>
      </c>
      <c r="B881" s="25" t="s">
        <v>86</v>
      </c>
      <c r="C881" s="25" t="s">
        <v>102</v>
      </c>
      <c r="D881" s="25" t="s">
        <v>194</v>
      </c>
      <c r="E881" s="25" t="s">
        <v>42</v>
      </c>
      <c r="F881" s="25" t="s">
        <v>46</v>
      </c>
      <c r="G881" s="25" t="s">
        <v>55</v>
      </c>
      <c r="H881" s="25" t="s">
        <v>55</v>
      </c>
      <c r="I881" s="25" t="s">
        <v>289</v>
      </c>
      <c r="J881" s="102">
        <v>0.65539999999999998</v>
      </c>
      <c r="K881" s="102">
        <v>0</v>
      </c>
      <c r="L881" s="29"/>
      <c r="M881" s="29"/>
      <c r="N881" s="29"/>
      <c r="O881" s="29"/>
      <c r="P881" s="29"/>
      <c r="Q881" s="29">
        <v>10706.87</v>
      </c>
      <c r="R881" s="29">
        <v>85.77</v>
      </c>
      <c r="S881" s="29"/>
      <c r="T881" s="29"/>
      <c r="U881" s="29"/>
      <c r="V881" s="29"/>
      <c r="W881" s="29"/>
      <c r="X881" s="29">
        <f t="shared" si="503"/>
        <v>10792.640000000001</v>
      </c>
      <c r="Y881" s="29">
        <f t="shared" si="530"/>
        <v>0</v>
      </c>
      <c r="Z881" s="29">
        <f t="shared" si="535"/>
        <v>0</v>
      </c>
      <c r="AA881" s="29">
        <f t="shared" si="535"/>
        <v>10792.640000000001</v>
      </c>
      <c r="AB881" s="29">
        <f t="shared" si="535"/>
        <v>0</v>
      </c>
      <c r="AC881" s="31">
        <f t="shared" si="504"/>
        <v>0</v>
      </c>
      <c r="AD881" s="31">
        <f t="shared" si="505"/>
        <v>0</v>
      </c>
      <c r="AE881" s="31">
        <f t="shared" si="506"/>
        <v>0</v>
      </c>
      <c r="AF881" s="31">
        <f t="shared" si="507"/>
        <v>0</v>
      </c>
      <c r="AG881" s="31">
        <f t="shared" si="508"/>
        <v>0</v>
      </c>
      <c r="AH881" s="31">
        <f t="shared" si="509"/>
        <v>7017.2825980000007</v>
      </c>
      <c r="AI881" s="31">
        <f t="shared" si="510"/>
        <v>56.213657999999995</v>
      </c>
      <c r="AJ881" s="31">
        <f t="shared" si="511"/>
        <v>0</v>
      </c>
      <c r="AK881" s="31">
        <f t="shared" si="512"/>
        <v>0</v>
      </c>
      <c r="AL881" s="31">
        <f t="shared" si="513"/>
        <v>0</v>
      </c>
      <c r="AM881" s="31">
        <f t="shared" si="514"/>
        <v>0</v>
      </c>
      <c r="AN881" s="31">
        <f t="shared" si="515"/>
        <v>0</v>
      </c>
      <c r="AO881" s="31">
        <f t="shared" si="516"/>
        <v>7073.4962560000004</v>
      </c>
      <c r="AP881" s="29">
        <f t="shared" si="537"/>
        <v>0</v>
      </c>
      <c r="AQ881" s="29">
        <f t="shared" si="537"/>
        <v>0</v>
      </c>
      <c r="AR881" s="29">
        <f t="shared" si="537"/>
        <v>7073.4962560000004</v>
      </c>
      <c r="AS881" s="29">
        <f t="shared" si="531"/>
        <v>0</v>
      </c>
      <c r="AT881" s="31">
        <f t="shared" si="517"/>
        <v>0</v>
      </c>
      <c r="AU881" s="31">
        <f t="shared" si="518"/>
        <v>0</v>
      </c>
      <c r="AV881" s="31">
        <f t="shared" si="519"/>
        <v>0</v>
      </c>
      <c r="AW881" s="31">
        <f t="shared" si="520"/>
        <v>0</v>
      </c>
      <c r="AX881" s="31">
        <f t="shared" si="521"/>
        <v>0</v>
      </c>
      <c r="AY881" s="31">
        <f t="shared" si="522"/>
        <v>0</v>
      </c>
      <c r="AZ881" s="31">
        <f t="shared" si="523"/>
        <v>0</v>
      </c>
      <c r="BA881" s="31">
        <f t="shared" si="524"/>
        <v>0</v>
      </c>
      <c r="BB881" s="31">
        <f t="shared" si="525"/>
        <v>0</v>
      </c>
      <c r="BC881" s="31">
        <f t="shared" si="526"/>
        <v>0</v>
      </c>
      <c r="BD881" s="31">
        <f t="shared" si="527"/>
        <v>0</v>
      </c>
      <c r="BE881" s="31">
        <f t="shared" si="528"/>
        <v>0</v>
      </c>
      <c r="BF881" s="31">
        <f t="shared" si="529"/>
        <v>0</v>
      </c>
      <c r="BG881" s="29">
        <f t="shared" si="536"/>
        <v>0</v>
      </c>
      <c r="BH881" s="29">
        <f t="shared" si="536"/>
        <v>0</v>
      </c>
      <c r="BI881" s="29">
        <f t="shared" si="536"/>
        <v>0</v>
      </c>
      <c r="BJ881" s="29">
        <f t="shared" si="536"/>
        <v>0</v>
      </c>
    </row>
    <row r="882" spans="1:62">
      <c r="A882" s="25" t="s">
        <v>186</v>
      </c>
      <c r="B882" s="25" t="s">
        <v>86</v>
      </c>
      <c r="C882" s="25" t="s">
        <v>102</v>
      </c>
      <c r="D882" s="25" t="s">
        <v>312</v>
      </c>
      <c r="E882" s="25" t="s">
        <v>42</v>
      </c>
      <c r="F882" s="25" t="s">
        <v>46</v>
      </c>
      <c r="G882" s="25" t="s">
        <v>59</v>
      </c>
      <c r="H882" s="25" t="s">
        <v>59</v>
      </c>
      <c r="I882" s="25" t="s">
        <v>289</v>
      </c>
      <c r="J882" s="102">
        <v>0.65539999999999998</v>
      </c>
      <c r="K882" s="102">
        <v>0</v>
      </c>
      <c r="L882" s="29"/>
      <c r="M882" s="29"/>
      <c r="N882" s="29"/>
      <c r="O882" s="29"/>
      <c r="P882" s="29"/>
      <c r="Q882" s="29"/>
      <c r="R882" s="29"/>
      <c r="S882" s="29"/>
      <c r="T882" s="29"/>
      <c r="U882" s="29"/>
      <c r="V882" s="29"/>
      <c r="W882" s="29">
        <v>36917.300000000003</v>
      </c>
      <c r="X882" s="29">
        <f t="shared" si="503"/>
        <v>36917.300000000003</v>
      </c>
      <c r="Y882" s="29">
        <f t="shared" si="530"/>
        <v>0</v>
      </c>
      <c r="Z882" s="29">
        <f t="shared" si="535"/>
        <v>0</v>
      </c>
      <c r="AA882" s="29">
        <f t="shared" si="535"/>
        <v>36917.300000000003</v>
      </c>
      <c r="AB882" s="29">
        <f t="shared" si="535"/>
        <v>0</v>
      </c>
      <c r="AC882" s="31">
        <f t="shared" si="504"/>
        <v>0</v>
      </c>
      <c r="AD882" s="31">
        <f t="shared" si="505"/>
        <v>0</v>
      </c>
      <c r="AE882" s="31">
        <f t="shared" si="506"/>
        <v>0</v>
      </c>
      <c r="AF882" s="31">
        <f t="shared" si="507"/>
        <v>0</v>
      </c>
      <c r="AG882" s="31">
        <f t="shared" si="508"/>
        <v>0</v>
      </c>
      <c r="AH882" s="31">
        <f t="shared" si="509"/>
        <v>0</v>
      </c>
      <c r="AI882" s="31">
        <f t="shared" si="510"/>
        <v>0</v>
      </c>
      <c r="AJ882" s="31">
        <f t="shared" si="511"/>
        <v>0</v>
      </c>
      <c r="AK882" s="31">
        <f t="shared" si="512"/>
        <v>0</v>
      </c>
      <c r="AL882" s="31">
        <f t="shared" si="513"/>
        <v>0</v>
      </c>
      <c r="AM882" s="31">
        <f t="shared" si="514"/>
        <v>0</v>
      </c>
      <c r="AN882" s="31">
        <f t="shared" si="515"/>
        <v>24195.598420000002</v>
      </c>
      <c r="AO882" s="31">
        <f t="shared" si="516"/>
        <v>24195.598420000002</v>
      </c>
      <c r="AP882" s="29">
        <f t="shared" si="537"/>
        <v>0</v>
      </c>
      <c r="AQ882" s="29">
        <f t="shared" si="537"/>
        <v>0</v>
      </c>
      <c r="AR882" s="29">
        <f t="shared" si="537"/>
        <v>24195.598420000002</v>
      </c>
      <c r="AS882" s="29">
        <f t="shared" si="531"/>
        <v>0</v>
      </c>
      <c r="AT882" s="31">
        <f t="shared" si="517"/>
        <v>0</v>
      </c>
      <c r="AU882" s="31">
        <f t="shared" si="518"/>
        <v>0</v>
      </c>
      <c r="AV882" s="31">
        <f t="shared" si="519"/>
        <v>0</v>
      </c>
      <c r="AW882" s="31">
        <f t="shared" si="520"/>
        <v>0</v>
      </c>
      <c r="AX882" s="31">
        <f t="shared" si="521"/>
        <v>0</v>
      </c>
      <c r="AY882" s="31">
        <f t="shared" si="522"/>
        <v>0</v>
      </c>
      <c r="AZ882" s="31">
        <f t="shared" si="523"/>
        <v>0</v>
      </c>
      <c r="BA882" s="31">
        <f t="shared" si="524"/>
        <v>0</v>
      </c>
      <c r="BB882" s="31">
        <f t="shared" si="525"/>
        <v>0</v>
      </c>
      <c r="BC882" s="31">
        <f t="shared" si="526"/>
        <v>0</v>
      </c>
      <c r="BD882" s="31">
        <f t="shared" si="527"/>
        <v>0</v>
      </c>
      <c r="BE882" s="31">
        <f t="shared" si="528"/>
        <v>0</v>
      </c>
      <c r="BF882" s="31">
        <f t="shared" si="529"/>
        <v>0</v>
      </c>
      <c r="BG882" s="29">
        <f t="shared" si="536"/>
        <v>0</v>
      </c>
      <c r="BH882" s="29">
        <f t="shared" si="536"/>
        <v>0</v>
      </c>
      <c r="BI882" s="29">
        <f t="shared" si="536"/>
        <v>0</v>
      </c>
      <c r="BJ882" s="29">
        <f t="shared" si="536"/>
        <v>0</v>
      </c>
    </row>
    <row r="883" spans="1:62">
      <c r="A883" s="25" t="s">
        <v>186</v>
      </c>
      <c r="B883" s="25" t="s">
        <v>86</v>
      </c>
      <c r="C883" s="25" t="s">
        <v>102</v>
      </c>
      <c r="D883" s="25" t="s">
        <v>231</v>
      </c>
      <c r="E883" s="25" t="s">
        <v>42</v>
      </c>
      <c r="F883" s="25" t="s">
        <v>46</v>
      </c>
      <c r="G883" s="25" t="s">
        <v>59</v>
      </c>
      <c r="H883" s="25" t="s">
        <v>59</v>
      </c>
      <c r="I883" s="25" t="s">
        <v>289</v>
      </c>
      <c r="J883" s="102">
        <v>0.65539999999999998</v>
      </c>
      <c r="K883" s="102">
        <v>0</v>
      </c>
      <c r="L883" s="29"/>
      <c r="M883" s="29"/>
      <c r="N883" s="29"/>
      <c r="O883" s="29"/>
      <c r="P883" s="29">
        <v>1337687.3999999999</v>
      </c>
      <c r="Q883" s="29">
        <v>180904.88</v>
      </c>
      <c r="R883" s="29">
        <v>22168.81</v>
      </c>
      <c r="S883" s="29">
        <v>21913.4</v>
      </c>
      <c r="T883" s="29">
        <v>57069.22</v>
      </c>
      <c r="U883" s="29">
        <v>25222.53</v>
      </c>
      <c r="V883" s="29">
        <v>2046.71</v>
      </c>
      <c r="W883" s="29"/>
      <c r="X883" s="29">
        <f t="shared" si="503"/>
        <v>1647012.9499999997</v>
      </c>
      <c r="Y883" s="29">
        <f t="shared" si="530"/>
        <v>0</v>
      </c>
      <c r="Z883" s="29">
        <f t="shared" si="535"/>
        <v>0</v>
      </c>
      <c r="AA883" s="29">
        <f t="shared" si="535"/>
        <v>1647012.9499999997</v>
      </c>
      <c r="AB883" s="29">
        <f t="shared" si="535"/>
        <v>0</v>
      </c>
      <c r="AC883" s="31">
        <f t="shared" si="504"/>
        <v>0</v>
      </c>
      <c r="AD883" s="31">
        <f t="shared" si="505"/>
        <v>0</v>
      </c>
      <c r="AE883" s="31">
        <f t="shared" si="506"/>
        <v>0</v>
      </c>
      <c r="AF883" s="31">
        <f t="shared" si="507"/>
        <v>0</v>
      </c>
      <c r="AG883" s="31">
        <f t="shared" si="508"/>
        <v>876720.32195999997</v>
      </c>
      <c r="AH883" s="31">
        <f t="shared" si="509"/>
        <v>118565.05835199999</v>
      </c>
      <c r="AI883" s="31">
        <f t="shared" si="510"/>
        <v>14529.438074</v>
      </c>
      <c r="AJ883" s="31">
        <f t="shared" si="511"/>
        <v>14362.042360000001</v>
      </c>
      <c r="AK883" s="31">
        <f t="shared" si="512"/>
        <v>37403.166788000002</v>
      </c>
      <c r="AL883" s="31">
        <f t="shared" si="513"/>
        <v>16530.846161999998</v>
      </c>
      <c r="AM883" s="31">
        <f t="shared" si="514"/>
        <v>1341.413734</v>
      </c>
      <c r="AN883" s="31">
        <f t="shared" si="515"/>
        <v>0</v>
      </c>
      <c r="AO883" s="31">
        <f t="shared" si="516"/>
        <v>1079452.2874299998</v>
      </c>
      <c r="AP883" s="29">
        <f t="shared" si="537"/>
        <v>0</v>
      </c>
      <c r="AQ883" s="29">
        <f t="shared" si="537"/>
        <v>0</v>
      </c>
      <c r="AR883" s="29">
        <f t="shared" si="537"/>
        <v>1079452.2874299998</v>
      </c>
      <c r="AS883" s="29">
        <f t="shared" si="531"/>
        <v>0</v>
      </c>
      <c r="AT883" s="31">
        <f t="shared" si="517"/>
        <v>0</v>
      </c>
      <c r="AU883" s="31">
        <f t="shared" si="518"/>
        <v>0</v>
      </c>
      <c r="AV883" s="31">
        <f t="shared" si="519"/>
        <v>0</v>
      </c>
      <c r="AW883" s="31">
        <f t="shared" si="520"/>
        <v>0</v>
      </c>
      <c r="AX883" s="31">
        <f t="shared" si="521"/>
        <v>0</v>
      </c>
      <c r="AY883" s="31">
        <f t="shared" si="522"/>
        <v>0</v>
      </c>
      <c r="AZ883" s="31">
        <f t="shared" si="523"/>
        <v>0</v>
      </c>
      <c r="BA883" s="31">
        <f t="shared" si="524"/>
        <v>0</v>
      </c>
      <c r="BB883" s="31">
        <f t="shared" si="525"/>
        <v>0</v>
      </c>
      <c r="BC883" s="31">
        <f t="shared" si="526"/>
        <v>0</v>
      </c>
      <c r="BD883" s="31">
        <f t="shared" si="527"/>
        <v>0</v>
      </c>
      <c r="BE883" s="31">
        <f t="shared" si="528"/>
        <v>0</v>
      </c>
      <c r="BF883" s="31">
        <f t="shared" si="529"/>
        <v>0</v>
      </c>
      <c r="BG883" s="29">
        <f t="shared" si="536"/>
        <v>0</v>
      </c>
      <c r="BH883" s="29">
        <f t="shared" si="536"/>
        <v>0</v>
      </c>
      <c r="BI883" s="29">
        <f t="shared" si="536"/>
        <v>0</v>
      </c>
      <c r="BJ883" s="29">
        <f t="shared" si="536"/>
        <v>0</v>
      </c>
    </row>
    <row r="884" spans="1:62">
      <c r="A884" s="25" t="s">
        <v>186</v>
      </c>
      <c r="B884" s="25" t="s">
        <v>86</v>
      </c>
      <c r="C884" s="25" t="s">
        <v>102</v>
      </c>
      <c r="D884" s="25" t="s">
        <v>195</v>
      </c>
      <c r="E884" s="25" t="s">
        <v>42</v>
      </c>
      <c r="F884" s="25" t="s">
        <v>46</v>
      </c>
      <c r="G884" s="25" t="s">
        <v>59</v>
      </c>
      <c r="H884" s="25" t="s">
        <v>59</v>
      </c>
      <c r="I884" s="25" t="s">
        <v>289</v>
      </c>
      <c r="J884" s="102">
        <v>0.65539999999999998</v>
      </c>
      <c r="K884" s="102">
        <v>0</v>
      </c>
      <c r="L884" s="29">
        <v>1934.74</v>
      </c>
      <c r="M884" s="29">
        <v>13725.64</v>
      </c>
      <c r="N884" s="29">
        <v>182501.31</v>
      </c>
      <c r="O884" s="29">
        <v>-173898.13</v>
      </c>
      <c r="P884" s="29">
        <v>10690.59</v>
      </c>
      <c r="Q884" s="29">
        <v>178536.69</v>
      </c>
      <c r="R884" s="29">
        <v>9180.0300000000007</v>
      </c>
      <c r="S884" s="29">
        <v>6214.92</v>
      </c>
      <c r="T884" s="29"/>
      <c r="U884" s="29">
        <v>575.15</v>
      </c>
      <c r="V884" s="29"/>
      <c r="W884" s="29"/>
      <c r="X884" s="29">
        <f t="shared" si="503"/>
        <v>229460.94</v>
      </c>
      <c r="Y884" s="29">
        <f t="shared" si="530"/>
        <v>0</v>
      </c>
      <c r="Z884" s="29">
        <f t="shared" si="535"/>
        <v>0</v>
      </c>
      <c r="AA884" s="29">
        <f t="shared" si="535"/>
        <v>229460.94</v>
      </c>
      <c r="AB884" s="29">
        <f t="shared" si="535"/>
        <v>0</v>
      </c>
      <c r="AC884" s="31">
        <f t="shared" si="504"/>
        <v>1268.0285959999999</v>
      </c>
      <c r="AD884" s="31">
        <f t="shared" si="505"/>
        <v>8995.7844559999994</v>
      </c>
      <c r="AE884" s="31">
        <f t="shared" si="506"/>
        <v>119611.358574</v>
      </c>
      <c r="AF884" s="31">
        <f t="shared" si="507"/>
        <v>-113972.83440199999</v>
      </c>
      <c r="AG884" s="31">
        <f t="shared" si="508"/>
        <v>7006.6126859999995</v>
      </c>
      <c r="AH884" s="31">
        <f t="shared" si="509"/>
        <v>117012.946626</v>
      </c>
      <c r="AI884" s="31">
        <f t="shared" si="510"/>
        <v>6016.5916620000007</v>
      </c>
      <c r="AJ884" s="31">
        <f t="shared" si="511"/>
        <v>4073.2585679999997</v>
      </c>
      <c r="AK884" s="31">
        <f t="shared" si="512"/>
        <v>0</v>
      </c>
      <c r="AL884" s="31">
        <f t="shared" si="513"/>
        <v>376.95330999999999</v>
      </c>
      <c r="AM884" s="31">
        <f t="shared" si="514"/>
        <v>0</v>
      </c>
      <c r="AN884" s="31">
        <f t="shared" si="515"/>
        <v>0</v>
      </c>
      <c r="AO884" s="31">
        <f t="shared" si="516"/>
        <v>150388.70007600001</v>
      </c>
      <c r="AP884" s="29">
        <f t="shared" si="537"/>
        <v>0</v>
      </c>
      <c r="AQ884" s="29">
        <f t="shared" si="537"/>
        <v>0</v>
      </c>
      <c r="AR884" s="29">
        <f t="shared" si="537"/>
        <v>150388.70007600001</v>
      </c>
      <c r="AS884" s="29">
        <f t="shared" si="531"/>
        <v>0</v>
      </c>
      <c r="AT884" s="31">
        <f t="shared" si="517"/>
        <v>0</v>
      </c>
      <c r="AU884" s="31">
        <f t="shared" si="518"/>
        <v>0</v>
      </c>
      <c r="AV884" s="31">
        <f t="shared" si="519"/>
        <v>0</v>
      </c>
      <c r="AW884" s="31">
        <f t="shared" si="520"/>
        <v>0</v>
      </c>
      <c r="AX884" s="31">
        <f t="shared" si="521"/>
        <v>0</v>
      </c>
      <c r="AY884" s="31">
        <f t="shared" si="522"/>
        <v>0</v>
      </c>
      <c r="AZ884" s="31">
        <f t="shared" si="523"/>
        <v>0</v>
      </c>
      <c r="BA884" s="31">
        <f t="shared" si="524"/>
        <v>0</v>
      </c>
      <c r="BB884" s="31">
        <f t="shared" si="525"/>
        <v>0</v>
      </c>
      <c r="BC884" s="31">
        <f t="shared" si="526"/>
        <v>0</v>
      </c>
      <c r="BD884" s="31">
        <f t="shared" si="527"/>
        <v>0</v>
      </c>
      <c r="BE884" s="31">
        <f t="shared" si="528"/>
        <v>0</v>
      </c>
      <c r="BF884" s="31">
        <f t="shared" si="529"/>
        <v>0</v>
      </c>
      <c r="BG884" s="29">
        <f t="shared" si="536"/>
        <v>0</v>
      </c>
      <c r="BH884" s="29">
        <f t="shared" si="536"/>
        <v>0</v>
      </c>
      <c r="BI884" s="29">
        <f t="shared" si="536"/>
        <v>0</v>
      </c>
      <c r="BJ884" s="29">
        <f t="shared" si="536"/>
        <v>0</v>
      </c>
    </row>
    <row r="885" spans="1:62">
      <c r="A885" s="25" t="s">
        <v>186</v>
      </c>
      <c r="B885" s="25" t="s">
        <v>86</v>
      </c>
      <c r="C885" s="25" t="s">
        <v>102</v>
      </c>
      <c r="D885" s="25" t="s">
        <v>313</v>
      </c>
      <c r="E885" s="25" t="s">
        <v>42</v>
      </c>
      <c r="F885" s="25" t="s">
        <v>46</v>
      </c>
      <c r="G885" s="25" t="s">
        <v>59</v>
      </c>
      <c r="H885" s="25" t="s">
        <v>59</v>
      </c>
      <c r="I885" s="25" t="s">
        <v>289</v>
      </c>
      <c r="J885" s="102">
        <v>0.65539999999999998</v>
      </c>
      <c r="K885" s="102">
        <v>0</v>
      </c>
      <c r="L885" s="29"/>
      <c r="M885" s="29"/>
      <c r="N885" s="29"/>
      <c r="O885" s="29"/>
      <c r="P885" s="29"/>
      <c r="Q885" s="29"/>
      <c r="R885" s="29"/>
      <c r="S885" s="29"/>
      <c r="T885" s="29"/>
      <c r="U885" s="29">
        <v>3615823.75</v>
      </c>
      <c r="V885" s="29">
        <v>69283.820000000007</v>
      </c>
      <c r="W885" s="29">
        <v>9336.42</v>
      </c>
      <c r="X885" s="29">
        <f t="shared" si="503"/>
        <v>3694443.9899999998</v>
      </c>
      <c r="Y885" s="29">
        <f t="shared" si="530"/>
        <v>0</v>
      </c>
      <c r="Z885" s="29">
        <f t="shared" ref="Z885:AB902" si="538">SUMIF($I885,Z$5,$X885)</f>
        <v>0</v>
      </c>
      <c r="AA885" s="29">
        <f t="shared" si="538"/>
        <v>3694443.9899999998</v>
      </c>
      <c r="AB885" s="29">
        <f t="shared" si="538"/>
        <v>0</v>
      </c>
      <c r="AC885" s="31">
        <f t="shared" si="504"/>
        <v>0</v>
      </c>
      <c r="AD885" s="31">
        <f t="shared" si="505"/>
        <v>0</v>
      </c>
      <c r="AE885" s="31">
        <f t="shared" si="506"/>
        <v>0</v>
      </c>
      <c r="AF885" s="31">
        <f t="shared" si="507"/>
        <v>0</v>
      </c>
      <c r="AG885" s="31">
        <f t="shared" si="508"/>
        <v>0</v>
      </c>
      <c r="AH885" s="31">
        <f t="shared" si="509"/>
        <v>0</v>
      </c>
      <c r="AI885" s="31">
        <f t="shared" si="510"/>
        <v>0</v>
      </c>
      <c r="AJ885" s="31">
        <f t="shared" si="511"/>
        <v>0</v>
      </c>
      <c r="AK885" s="31">
        <f t="shared" si="512"/>
        <v>0</v>
      </c>
      <c r="AL885" s="31">
        <f t="shared" si="513"/>
        <v>2369810.8857499999</v>
      </c>
      <c r="AM885" s="31">
        <f t="shared" si="514"/>
        <v>45408.615628000007</v>
      </c>
      <c r="AN885" s="31">
        <f t="shared" si="515"/>
        <v>6119.0896679999996</v>
      </c>
      <c r="AO885" s="31">
        <f t="shared" si="516"/>
        <v>2421338.5910459999</v>
      </c>
      <c r="AP885" s="29">
        <f t="shared" si="537"/>
        <v>0</v>
      </c>
      <c r="AQ885" s="29">
        <f t="shared" si="537"/>
        <v>0</v>
      </c>
      <c r="AR885" s="29">
        <f t="shared" si="537"/>
        <v>2421338.5910459999</v>
      </c>
      <c r="AS885" s="29">
        <f t="shared" si="531"/>
        <v>0</v>
      </c>
      <c r="AT885" s="31">
        <f t="shared" si="517"/>
        <v>0</v>
      </c>
      <c r="AU885" s="31">
        <f t="shared" si="518"/>
        <v>0</v>
      </c>
      <c r="AV885" s="31">
        <f t="shared" si="519"/>
        <v>0</v>
      </c>
      <c r="AW885" s="31">
        <f t="shared" si="520"/>
        <v>0</v>
      </c>
      <c r="AX885" s="31">
        <f t="shared" si="521"/>
        <v>0</v>
      </c>
      <c r="AY885" s="31">
        <f t="shared" si="522"/>
        <v>0</v>
      </c>
      <c r="AZ885" s="31">
        <f t="shared" si="523"/>
        <v>0</v>
      </c>
      <c r="BA885" s="31">
        <f t="shared" si="524"/>
        <v>0</v>
      </c>
      <c r="BB885" s="31">
        <f t="shared" si="525"/>
        <v>0</v>
      </c>
      <c r="BC885" s="31">
        <f t="shared" si="526"/>
        <v>0</v>
      </c>
      <c r="BD885" s="31">
        <f t="shared" si="527"/>
        <v>0</v>
      </c>
      <c r="BE885" s="31">
        <f t="shared" si="528"/>
        <v>0</v>
      </c>
      <c r="BF885" s="31">
        <f t="shared" si="529"/>
        <v>0</v>
      </c>
      <c r="BG885" s="29">
        <f t="shared" si="536"/>
        <v>0</v>
      </c>
      <c r="BH885" s="29">
        <f t="shared" si="536"/>
        <v>0</v>
      </c>
      <c r="BI885" s="29">
        <f t="shared" si="536"/>
        <v>0</v>
      </c>
      <c r="BJ885" s="29">
        <f t="shared" si="536"/>
        <v>0</v>
      </c>
    </row>
    <row r="886" spans="1:62">
      <c r="A886" s="25" t="s">
        <v>186</v>
      </c>
      <c r="B886" s="25" t="s">
        <v>86</v>
      </c>
      <c r="C886" s="25" t="s">
        <v>102</v>
      </c>
      <c r="D886" s="25" t="s">
        <v>314</v>
      </c>
      <c r="E886" s="25" t="s">
        <v>42</v>
      </c>
      <c r="F886" s="25" t="s">
        <v>46</v>
      </c>
      <c r="G886" s="25" t="s">
        <v>59</v>
      </c>
      <c r="H886" s="25" t="s">
        <v>59</v>
      </c>
      <c r="I886" s="25" t="s">
        <v>289</v>
      </c>
      <c r="J886" s="102">
        <v>0.65539999999999998</v>
      </c>
      <c r="K886" s="102">
        <v>0</v>
      </c>
      <c r="L886" s="29"/>
      <c r="M886" s="29"/>
      <c r="N886" s="29"/>
      <c r="O886" s="29"/>
      <c r="P886" s="29"/>
      <c r="Q886" s="29"/>
      <c r="R886" s="29"/>
      <c r="S886" s="29"/>
      <c r="T886" s="29"/>
      <c r="U886" s="29">
        <v>1812707.02</v>
      </c>
      <c r="V886" s="29">
        <v>12610.76</v>
      </c>
      <c r="W886" s="29">
        <v>500743.57999999996</v>
      </c>
      <c r="X886" s="29">
        <f t="shared" si="503"/>
        <v>2326061.36</v>
      </c>
      <c r="Y886" s="29">
        <f t="shared" si="530"/>
        <v>0</v>
      </c>
      <c r="Z886" s="29">
        <f t="shared" si="538"/>
        <v>0</v>
      </c>
      <c r="AA886" s="29">
        <f t="shared" si="538"/>
        <v>2326061.36</v>
      </c>
      <c r="AB886" s="29">
        <f t="shared" si="538"/>
        <v>0</v>
      </c>
      <c r="AC886" s="31">
        <f t="shared" si="504"/>
        <v>0</v>
      </c>
      <c r="AD886" s="31">
        <f t="shared" si="505"/>
        <v>0</v>
      </c>
      <c r="AE886" s="31">
        <f t="shared" si="506"/>
        <v>0</v>
      </c>
      <c r="AF886" s="31">
        <f t="shared" si="507"/>
        <v>0</v>
      </c>
      <c r="AG886" s="31">
        <f t="shared" si="508"/>
        <v>0</v>
      </c>
      <c r="AH886" s="31">
        <f t="shared" si="509"/>
        <v>0</v>
      </c>
      <c r="AI886" s="31">
        <f t="shared" si="510"/>
        <v>0</v>
      </c>
      <c r="AJ886" s="31">
        <f t="shared" si="511"/>
        <v>0</v>
      </c>
      <c r="AK886" s="31">
        <f t="shared" si="512"/>
        <v>0</v>
      </c>
      <c r="AL886" s="31">
        <f t="shared" si="513"/>
        <v>1188048.1809080001</v>
      </c>
      <c r="AM886" s="31">
        <f t="shared" si="514"/>
        <v>8265.0921039999994</v>
      </c>
      <c r="AN886" s="31">
        <f t="shared" si="515"/>
        <v>328187.34233199997</v>
      </c>
      <c r="AO886" s="31">
        <f t="shared" si="516"/>
        <v>1524500.615344</v>
      </c>
      <c r="AP886" s="29">
        <f t="shared" si="537"/>
        <v>0</v>
      </c>
      <c r="AQ886" s="29">
        <f t="shared" si="537"/>
        <v>0</v>
      </c>
      <c r="AR886" s="29">
        <f t="shared" si="537"/>
        <v>1524500.615344</v>
      </c>
      <c r="AS886" s="29">
        <f t="shared" si="531"/>
        <v>0</v>
      </c>
      <c r="AT886" s="31">
        <f t="shared" si="517"/>
        <v>0</v>
      </c>
      <c r="AU886" s="31">
        <f t="shared" si="518"/>
        <v>0</v>
      </c>
      <c r="AV886" s="31">
        <f t="shared" si="519"/>
        <v>0</v>
      </c>
      <c r="AW886" s="31">
        <f t="shared" si="520"/>
        <v>0</v>
      </c>
      <c r="AX886" s="31">
        <f t="shared" si="521"/>
        <v>0</v>
      </c>
      <c r="AY886" s="31">
        <f t="shared" si="522"/>
        <v>0</v>
      </c>
      <c r="AZ886" s="31">
        <f t="shared" si="523"/>
        <v>0</v>
      </c>
      <c r="BA886" s="31">
        <f t="shared" si="524"/>
        <v>0</v>
      </c>
      <c r="BB886" s="31">
        <f t="shared" si="525"/>
        <v>0</v>
      </c>
      <c r="BC886" s="31">
        <f t="shared" si="526"/>
        <v>0</v>
      </c>
      <c r="BD886" s="31">
        <f t="shared" si="527"/>
        <v>0</v>
      </c>
      <c r="BE886" s="31">
        <f t="shared" si="528"/>
        <v>0</v>
      </c>
      <c r="BF886" s="31">
        <f t="shared" si="529"/>
        <v>0</v>
      </c>
      <c r="BG886" s="29">
        <f t="shared" si="536"/>
        <v>0</v>
      </c>
      <c r="BH886" s="29">
        <f t="shared" si="536"/>
        <v>0</v>
      </c>
      <c r="BI886" s="29">
        <f t="shared" si="536"/>
        <v>0</v>
      </c>
      <c r="BJ886" s="29">
        <f t="shared" si="536"/>
        <v>0</v>
      </c>
    </row>
    <row r="887" spans="1:62">
      <c r="A887" s="25" t="s">
        <v>186</v>
      </c>
      <c r="B887" s="25" t="s">
        <v>86</v>
      </c>
      <c r="C887" s="25" t="s">
        <v>96</v>
      </c>
      <c r="D887" s="25" t="s">
        <v>198</v>
      </c>
      <c r="E887" s="25" t="s">
        <v>42</v>
      </c>
      <c r="F887" s="25" t="s">
        <v>46</v>
      </c>
      <c r="G887" s="25" t="s">
        <v>56</v>
      </c>
      <c r="H887" s="25" t="s">
        <v>56</v>
      </c>
      <c r="I887" s="25" t="s">
        <v>289</v>
      </c>
      <c r="J887" s="102">
        <v>0.65539999999999998</v>
      </c>
      <c r="K887" s="102">
        <v>0</v>
      </c>
      <c r="L887" s="29"/>
      <c r="M887" s="29">
        <v>29391.72</v>
      </c>
      <c r="N887" s="29"/>
      <c r="O887" s="29">
        <v>11277.65</v>
      </c>
      <c r="P887" s="29"/>
      <c r="Q887" s="29"/>
      <c r="R887" s="29"/>
      <c r="S887" s="29"/>
      <c r="T887" s="29">
        <v>140591.54999999999</v>
      </c>
      <c r="U887" s="29">
        <v>10506.18</v>
      </c>
      <c r="V887" s="29">
        <v>32719.43</v>
      </c>
      <c r="W887" s="29">
        <v>6113.8399999999992</v>
      </c>
      <c r="X887" s="29">
        <f t="shared" si="503"/>
        <v>230600.36999999997</v>
      </c>
      <c r="Y887" s="29">
        <f t="shared" si="530"/>
        <v>0</v>
      </c>
      <c r="Z887" s="29">
        <f t="shared" si="538"/>
        <v>0</v>
      </c>
      <c r="AA887" s="29">
        <f t="shared" si="538"/>
        <v>230600.36999999997</v>
      </c>
      <c r="AB887" s="29">
        <f t="shared" si="538"/>
        <v>0</v>
      </c>
      <c r="AC887" s="31">
        <f t="shared" si="504"/>
        <v>0</v>
      </c>
      <c r="AD887" s="31">
        <f t="shared" si="505"/>
        <v>19263.333288000002</v>
      </c>
      <c r="AE887" s="31">
        <f t="shared" si="506"/>
        <v>0</v>
      </c>
      <c r="AF887" s="31">
        <f t="shared" si="507"/>
        <v>7391.3718099999996</v>
      </c>
      <c r="AG887" s="31">
        <f t="shared" si="508"/>
        <v>0</v>
      </c>
      <c r="AH887" s="31">
        <f t="shared" si="509"/>
        <v>0</v>
      </c>
      <c r="AI887" s="31">
        <f t="shared" si="510"/>
        <v>0</v>
      </c>
      <c r="AJ887" s="31">
        <f t="shared" si="511"/>
        <v>0</v>
      </c>
      <c r="AK887" s="31">
        <f t="shared" si="512"/>
        <v>92143.70186999999</v>
      </c>
      <c r="AL887" s="31">
        <f t="shared" si="513"/>
        <v>6885.7503720000004</v>
      </c>
      <c r="AM887" s="31">
        <f t="shared" si="514"/>
        <v>21444.314421999999</v>
      </c>
      <c r="AN887" s="31">
        <f t="shared" si="515"/>
        <v>4007.0107359999993</v>
      </c>
      <c r="AO887" s="31">
        <f t="shared" si="516"/>
        <v>151135.482498</v>
      </c>
      <c r="AP887" s="29">
        <f t="shared" si="537"/>
        <v>0</v>
      </c>
      <c r="AQ887" s="29">
        <f t="shared" si="537"/>
        <v>0</v>
      </c>
      <c r="AR887" s="29">
        <f t="shared" si="537"/>
        <v>151135.482498</v>
      </c>
      <c r="AS887" s="29">
        <f t="shared" si="531"/>
        <v>0</v>
      </c>
      <c r="AT887" s="31">
        <f t="shared" si="517"/>
        <v>0</v>
      </c>
      <c r="AU887" s="31">
        <f t="shared" si="518"/>
        <v>0</v>
      </c>
      <c r="AV887" s="31">
        <f t="shared" si="519"/>
        <v>0</v>
      </c>
      <c r="AW887" s="31">
        <f t="shared" si="520"/>
        <v>0</v>
      </c>
      <c r="AX887" s="31">
        <f t="shared" si="521"/>
        <v>0</v>
      </c>
      <c r="AY887" s="31">
        <f t="shared" si="522"/>
        <v>0</v>
      </c>
      <c r="AZ887" s="31">
        <f t="shared" si="523"/>
        <v>0</v>
      </c>
      <c r="BA887" s="31">
        <f t="shared" si="524"/>
        <v>0</v>
      </c>
      <c r="BB887" s="31">
        <f t="shared" si="525"/>
        <v>0</v>
      </c>
      <c r="BC887" s="31">
        <f t="shared" si="526"/>
        <v>0</v>
      </c>
      <c r="BD887" s="31">
        <f t="shared" si="527"/>
        <v>0</v>
      </c>
      <c r="BE887" s="31">
        <f t="shared" si="528"/>
        <v>0</v>
      </c>
      <c r="BF887" s="31">
        <f t="shared" si="529"/>
        <v>0</v>
      </c>
      <c r="BG887" s="29">
        <f t="shared" si="536"/>
        <v>0</v>
      </c>
      <c r="BH887" s="29">
        <f t="shared" si="536"/>
        <v>0</v>
      </c>
      <c r="BI887" s="29">
        <f t="shared" si="536"/>
        <v>0</v>
      </c>
      <c r="BJ887" s="29">
        <f t="shared" si="536"/>
        <v>0</v>
      </c>
    </row>
    <row r="888" spans="1:62">
      <c r="A888" s="25" t="s">
        <v>186</v>
      </c>
      <c r="B888" s="25" t="s">
        <v>86</v>
      </c>
      <c r="C888" s="25" t="s">
        <v>63</v>
      </c>
      <c r="D888" s="25" t="s">
        <v>191</v>
      </c>
      <c r="E888" s="25" t="s">
        <v>42</v>
      </c>
      <c r="F888" s="25" t="s">
        <v>46</v>
      </c>
      <c r="G888" s="25" t="s">
        <v>59</v>
      </c>
      <c r="H888" s="25" t="s">
        <v>59</v>
      </c>
      <c r="I888" s="25" t="s">
        <v>289</v>
      </c>
      <c r="J888" s="102">
        <v>0.65539999999999998</v>
      </c>
      <c r="K888" s="102">
        <v>0</v>
      </c>
      <c r="L888" s="29"/>
      <c r="M888" s="29"/>
      <c r="N888" s="29"/>
      <c r="O888" s="29"/>
      <c r="P888" s="29"/>
      <c r="Q888" s="29"/>
      <c r="R888" s="29"/>
      <c r="S888" s="29"/>
      <c r="T888" s="29"/>
      <c r="U888" s="29"/>
      <c r="V888" s="29"/>
      <c r="W888" s="29">
        <v>303952.12</v>
      </c>
      <c r="X888" s="29">
        <f t="shared" si="503"/>
        <v>303952.12</v>
      </c>
      <c r="Y888" s="29">
        <f t="shared" si="530"/>
        <v>0</v>
      </c>
      <c r="Z888" s="29">
        <f t="shared" si="538"/>
        <v>0</v>
      </c>
      <c r="AA888" s="29">
        <f t="shared" si="538"/>
        <v>303952.12</v>
      </c>
      <c r="AB888" s="29">
        <f t="shared" si="538"/>
        <v>0</v>
      </c>
      <c r="AC888" s="31">
        <f t="shared" si="504"/>
        <v>0</v>
      </c>
      <c r="AD888" s="31">
        <f t="shared" si="505"/>
        <v>0</v>
      </c>
      <c r="AE888" s="31">
        <f t="shared" si="506"/>
        <v>0</v>
      </c>
      <c r="AF888" s="31">
        <f t="shared" si="507"/>
        <v>0</v>
      </c>
      <c r="AG888" s="31">
        <f t="shared" si="508"/>
        <v>0</v>
      </c>
      <c r="AH888" s="31">
        <f t="shared" si="509"/>
        <v>0</v>
      </c>
      <c r="AI888" s="31">
        <f t="shared" si="510"/>
        <v>0</v>
      </c>
      <c r="AJ888" s="31">
        <f t="shared" si="511"/>
        <v>0</v>
      </c>
      <c r="AK888" s="31">
        <f t="shared" si="512"/>
        <v>0</v>
      </c>
      <c r="AL888" s="31">
        <f t="shared" si="513"/>
        <v>0</v>
      </c>
      <c r="AM888" s="31">
        <f t="shared" si="514"/>
        <v>0</v>
      </c>
      <c r="AN888" s="31">
        <f t="shared" si="515"/>
        <v>199210.21944799999</v>
      </c>
      <c r="AO888" s="31">
        <f t="shared" si="516"/>
        <v>199210.21944799999</v>
      </c>
      <c r="AP888" s="29">
        <f t="shared" si="537"/>
        <v>0</v>
      </c>
      <c r="AQ888" s="29">
        <f t="shared" si="537"/>
        <v>0</v>
      </c>
      <c r="AR888" s="29">
        <f t="shared" si="537"/>
        <v>199210.21944799999</v>
      </c>
      <c r="AS888" s="29">
        <f t="shared" si="531"/>
        <v>0</v>
      </c>
      <c r="AT888" s="31">
        <f t="shared" si="517"/>
        <v>0</v>
      </c>
      <c r="AU888" s="31">
        <f t="shared" si="518"/>
        <v>0</v>
      </c>
      <c r="AV888" s="31">
        <f t="shared" si="519"/>
        <v>0</v>
      </c>
      <c r="AW888" s="31">
        <f t="shared" si="520"/>
        <v>0</v>
      </c>
      <c r="AX888" s="31">
        <f t="shared" si="521"/>
        <v>0</v>
      </c>
      <c r="AY888" s="31">
        <f t="shared" si="522"/>
        <v>0</v>
      </c>
      <c r="AZ888" s="31">
        <f t="shared" si="523"/>
        <v>0</v>
      </c>
      <c r="BA888" s="31">
        <f t="shared" si="524"/>
        <v>0</v>
      </c>
      <c r="BB888" s="31">
        <f t="shared" si="525"/>
        <v>0</v>
      </c>
      <c r="BC888" s="31">
        <f t="shared" si="526"/>
        <v>0</v>
      </c>
      <c r="BD888" s="31">
        <f t="shared" si="527"/>
        <v>0</v>
      </c>
      <c r="BE888" s="31">
        <f t="shared" si="528"/>
        <v>0</v>
      </c>
      <c r="BF888" s="31">
        <f t="shared" si="529"/>
        <v>0</v>
      </c>
      <c r="BG888" s="29">
        <f t="shared" ref="BG888:BJ901" si="539">SUMIF($I888,BG$5,$BF888)</f>
        <v>0</v>
      </c>
      <c r="BH888" s="29">
        <f t="shared" si="539"/>
        <v>0</v>
      </c>
      <c r="BI888" s="29">
        <f t="shared" si="539"/>
        <v>0</v>
      </c>
      <c r="BJ888" s="29">
        <f t="shared" si="539"/>
        <v>0</v>
      </c>
    </row>
    <row r="889" spans="1:62">
      <c r="A889" s="25" t="s">
        <v>186</v>
      </c>
      <c r="B889" s="25" t="s">
        <v>91</v>
      </c>
      <c r="C889" s="25" t="s">
        <v>91</v>
      </c>
      <c r="D889" s="25" t="s">
        <v>199</v>
      </c>
      <c r="E889" s="25" t="s">
        <v>42</v>
      </c>
      <c r="F889" s="25" t="s">
        <v>46</v>
      </c>
      <c r="G889" s="25" t="s">
        <v>300</v>
      </c>
      <c r="H889" s="25" t="s">
        <v>54</v>
      </c>
      <c r="I889" s="25" t="s">
        <v>289</v>
      </c>
      <c r="J889" s="102">
        <v>0.68266000000000004</v>
      </c>
      <c r="K889" s="102">
        <v>0</v>
      </c>
      <c r="L889" s="29">
        <v>298.5</v>
      </c>
      <c r="M889" s="29">
        <v>3664.35</v>
      </c>
      <c r="N889" s="29">
        <v>7271.26</v>
      </c>
      <c r="O889" s="29">
        <v>292.54000000000002</v>
      </c>
      <c r="P889" s="29">
        <v>3005.65</v>
      </c>
      <c r="Q889" s="29"/>
      <c r="R889" s="29"/>
      <c r="S889" s="29"/>
      <c r="T889" s="29"/>
      <c r="U889" s="29"/>
      <c r="V889" s="29"/>
      <c r="W889" s="29"/>
      <c r="X889" s="29">
        <f t="shared" si="503"/>
        <v>14532.300000000001</v>
      </c>
      <c r="Y889" s="29">
        <f t="shared" si="530"/>
        <v>0</v>
      </c>
      <c r="Z889" s="29">
        <f t="shared" si="538"/>
        <v>0</v>
      </c>
      <c r="AA889" s="29">
        <f t="shared" si="538"/>
        <v>14532.300000000001</v>
      </c>
      <c r="AB889" s="29">
        <f t="shared" si="538"/>
        <v>0</v>
      </c>
      <c r="AC889" s="31">
        <f t="shared" si="504"/>
        <v>203.77401</v>
      </c>
      <c r="AD889" s="31">
        <f t="shared" si="505"/>
        <v>2501.5051710000002</v>
      </c>
      <c r="AE889" s="31">
        <f t="shared" si="506"/>
        <v>4963.7983516000004</v>
      </c>
      <c r="AF889" s="31">
        <f t="shared" si="507"/>
        <v>199.70535640000003</v>
      </c>
      <c r="AG889" s="31">
        <f t="shared" si="508"/>
        <v>2051.8370290000003</v>
      </c>
      <c r="AH889" s="31">
        <f t="shared" si="509"/>
        <v>0</v>
      </c>
      <c r="AI889" s="31">
        <f t="shared" si="510"/>
        <v>0</v>
      </c>
      <c r="AJ889" s="31">
        <f t="shared" si="511"/>
        <v>0</v>
      </c>
      <c r="AK889" s="31">
        <f t="shared" si="512"/>
        <v>0</v>
      </c>
      <c r="AL889" s="31">
        <f t="shared" si="513"/>
        <v>0</v>
      </c>
      <c r="AM889" s="31">
        <f t="shared" si="514"/>
        <v>0</v>
      </c>
      <c r="AN889" s="31">
        <f t="shared" si="515"/>
        <v>0</v>
      </c>
      <c r="AO889" s="31">
        <f t="shared" si="516"/>
        <v>9920.6199180000003</v>
      </c>
      <c r="AP889" s="29">
        <f t="shared" ref="AP889:AR901" si="540">SUMIF($I889,AP$5,$AO889)</f>
        <v>0</v>
      </c>
      <c r="AQ889" s="29">
        <f t="shared" si="540"/>
        <v>0</v>
      </c>
      <c r="AR889" s="29">
        <f t="shared" si="540"/>
        <v>9920.6199180000003</v>
      </c>
      <c r="AS889" s="29">
        <f t="shared" si="531"/>
        <v>0</v>
      </c>
      <c r="AT889" s="31">
        <f t="shared" si="517"/>
        <v>0</v>
      </c>
      <c r="AU889" s="31">
        <f t="shared" si="518"/>
        <v>0</v>
      </c>
      <c r="AV889" s="31">
        <f t="shared" si="519"/>
        <v>0</v>
      </c>
      <c r="AW889" s="31">
        <f t="shared" si="520"/>
        <v>0</v>
      </c>
      <c r="AX889" s="31">
        <f t="shared" si="521"/>
        <v>0</v>
      </c>
      <c r="AY889" s="31">
        <f t="shared" si="522"/>
        <v>0</v>
      </c>
      <c r="AZ889" s="31">
        <f t="shared" si="523"/>
        <v>0</v>
      </c>
      <c r="BA889" s="31">
        <f t="shared" si="524"/>
        <v>0</v>
      </c>
      <c r="BB889" s="31">
        <f t="shared" si="525"/>
        <v>0</v>
      </c>
      <c r="BC889" s="31">
        <f t="shared" si="526"/>
        <v>0</v>
      </c>
      <c r="BD889" s="31">
        <f t="shared" si="527"/>
        <v>0</v>
      </c>
      <c r="BE889" s="31">
        <f t="shared" si="528"/>
        <v>0</v>
      </c>
      <c r="BF889" s="31">
        <f t="shared" si="529"/>
        <v>0</v>
      </c>
      <c r="BG889" s="29">
        <f t="shared" si="539"/>
        <v>0</v>
      </c>
      <c r="BH889" s="29">
        <f t="shared" si="539"/>
        <v>0</v>
      </c>
      <c r="BI889" s="29">
        <f t="shared" si="539"/>
        <v>0</v>
      </c>
      <c r="BJ889" s="29">
        <f t="shared" si="539"/>
        <v>0</v>
      </c>
    </row>
    <row r="890" spans="1:62">
      <c r="A890" s="25" t="s">
        <v>186</v>
      </c>
      <c r="B890" s="25" t="s">
        <v>91</v>
      </c>
      <c r="C890" s="25" t="s">
        <v>91</v>
      </c>
      <c r="D890" s="25" t="s">
        <v>199</v>
      </c>
      <c r="E890" s="25" t="s">
        <v>42</v>
      </c>
      <c r="F890" s="25" t="s">
        <v>46</v>
      </c>
      <c r="G890" s="25" t="s">
        <v>90</v>
      </c>
      <c r="H890" s="25" t="s">
        <v>54</v>
      </c>
      <c r="I890" s="25" t="s">
        <v>289</v>
      </c>
      <c r="J890" s="102">
        <v>0.68266000000000004</v>
      </c>
      <c r="K890" s="102">
        <v>0</v>
      </c>
      <c r="L890" s="29">
        <v>11.95</v>
      </c>
      <c r="M890" s="29">
        <v>146.58000000000001</v>
      </c>
      <c r="N890" s="29">
        <v>290.85000000000002</v>
      </c>
      <c r="O890" s="29">
        <v>11.71</v>
      </c>
      <c r="P890" s="29">
        <v>120.22</v>
      </c>
      <c r="Q890" s="29"/>
      <c r="R890" s="29"/>
      <c r="S890" s="29"/>
      <c r="T890" s="29"/>
      <c r="U890" s="29"/>
      <c r="V890" s="29"/>
      <c r="W890" s="29"/>
      <c r="X890" s="29">
        <f t="shared" si="503"/>
        <v>581.30999999999995</v>
      </c>
      <c r="Y890" s="29">
        <f t="shared" si="530"/>
        <v>0</v>
      </c>
      <c r="Z890" s="29">
        <f t="shared" si="538"/>
        <v>0</v>
      </c>
      <c r="AA890" s="29">
        <f t="shared" si="538"/>
        <v>581.30999999999995</v>
      </c>
      <c r="AB890" s="29">
        <f t="shared" si="538"/>
        <v>0</v>
      </c>
      <c r="AC890" s="31">
        <f t="shared" si="504"/>
        <v>8.1577870000000008</v>
      </c>
      <c r="AD890" s="31">
        <f t="shared" si="505"/>
        <v>100.06430280000002</v>
      </c>
      <c r="AE890" s="31">
        <f t="shared" si="506"/>
        <v>198.55166100000002</v>
      </c>
      <c r="AF890" s="31">
        <f t="shared" si="507"/>
        <v>7.9939486000000013</v>
      </c>
      <c r="AG890" s="31">
        <f t="shared" si="508"/>
        <v>82.069385199999999</v>
      </c>
      <c r="AH890" s="31">
        <f t="shared" si="509"/>
        <v>0</v>
      </c>
      <c r="AI890" s="31">
        <f t="shared" si="510"/>
        <v>0</v>
      </c>
      <c r="AJ890" s="31">
        <f t="shared" si="511"/>
        <v>0</v>
      </c>
      <c r="AK890" s="31">
        <f t="shared" si="512"/>
        <v>0</v>
      </c>
      <c r="AL890" s="31">
        <f t="shared" si="513"/>
        <v>0</v>
      </c>
      <c r="AM890" s="31">
        <f t="shared" si="514"/>
        <v>0</v>
      </c>
      <c r="AN890" s="31">
        <f t="shared" si="515"/>
        <v>0</v>
      </c>
      <c r="AO890" s="31">
        <f t="shared" si="516"/>
        <v>396.83708460000003</v>
      </c>
      <c r="AP890" s="29">
        <f t="shared" si="540"/>
        <v>0</v>
      </c>
      <c r="AQ890" s="29">
        <f t="shared" si="540"/>
        <v>0</v>
      </c>
      <c r="AR890" s="29">
        <f t="shared" si="540"/>
        <v>396.83708460000003</v>
      </c>
      <c r="AS890" s="29">
        <f t="shared" si="531"/>
        <v>0</v>
      </c>
      <c r="AT890" s="31">
        <f t="shared" si="517"/>
        <v>0</v>
      </c>
      <c r="AU890" s="31">
        <f t="shared" si="518"/>
        <v>0</v>
      </c>
      <c r="AV890" s="31">
        <f t="shared" si="519"/>
        <v>0</v>
      </c>
      <c r="AW890" s="31">
        <f t="shared" si="520"/>
        <v>0</v>
      </c>
      <c r="AX890" s="31">
        <f t="shared" si="521"/>
        <v>0</v>
      </c>
      <c r="AY890" s="31">
        <f t="shared" si="522"/>
        <v>0</v>
      </c>
      <c r="AZ890" s="31">
        <f t="shared" si="523"/>
        <v>0</v>
      </c>
      <c r="BA890" s="31">
        <f t="shared" si="524"/>
        <v>0</v>
      </c>
      <c r="BB890" s="31">
        <f t="shared" si="525"/>
        <v>0</v>
      </c>
      <c r="BC890" s="31">
        <f t="shared" si="526"/>
        <v>0</v>
      </c>
      <c r="BD890" s="31">
        <f t="shared" si="527"/>
        <v>0</v>
      </c>
      <c r="BE890" s="31">
        <f t="shared" si="528"/>
        <v>0</v>
      </c>
      <c r="BF890" s="31">
        <f t="shared" si="529"/>
        <v>0</v>
      </c>
      <c r="BG890" s="29">
        <f t="shared" si="539"/>
        <v>0</v>
      </c>
      <c r="BH890" s="29">
        <f t="shared" si="539"/>
        <v>0</v>
      </c>
      <c r="BI890" s="29">
        <f t="shared" si="539"/>
        <v>0</v>
      </c>
      <c r="BJ890" s="29">
        <f t="shared" si="539"/>
        <v>0</v>
      </c>
    </row>
    <row r="891" spans="1:62">
      <c r="A891" s="25" t="s">
        <v>186</v>
      </c>
      <c r="B891" s="25" t="s">
        <v>91</v>
      </c>
      <c r="C891" s="25" t="s">
        <v>91</v>
      </c>
      <c r="D891" s="25" t="s">
        <v>199</v>
      </c>
      <c r="E891" s="25" t="s">
        <v>42</v>
      </c>
      <c r="F891" s="25" t="s">
        <v>46</v>
      </c>
      <c r="G891" s="25" t="s">
        <v>59</v>
      </c>
      <c r="H891" s="25" t="s">
        <v>59</v>
      </c>
      <c r="I891" s="25" t="s">
        <v>289</v>
      </c>
      <c r="J891" s="102">
        <v>0.65539999999999998</v>
      </c>
      <c r="K891" s="102">
        <v>0</v>
      </c>
      <c r="L891" s="29">
        <v>11276.4</v>
      </c>
      <c r="M891" s="29">
        <v>56999.92</v>
      </c>
      <c r="N891" s="29">
        <v>392682.73</v>
      </c>
      <c r="O891" s="29">
        <v>-122453.23</v>
      </c>
      <c r="P891" s="29">
        <v>97918.260000000009</v>
      </c>
      <c r="Q891" s="29">
        <v>125590.75</v>
      </c>
      <c r="R891" s="29">
        <v>46421.8</v>
      </c>
      <c r="S891" s="29">
        <v>8657.4</v>
      </c>
      <c r="T891" s="29">
        <v>9702.14</v>
      </c>
      <c r="U891" s="29">
        <v>12226.64</v>
      </c>
      <c r="V891" s="29">
        <v>69818.2</v>
      </c>
      <c r="W891" s="29">
        <v>30721.040000000001</v>
      </c>
      <c r="X891" s="29">
        <f t="shared" si="503"/>
        <v>739562.05000000016</v>
      </c>
      <c r="Y891" s="29">
        <f t="shared" si="530"/>
        <v>0</v>
      </c>
      <c r="Z891" s="29">
        <f t="shared" si="538"/>
        <v>0</v>
      </c>
      <c r="AA891" s="29">
        <f t="shared" si="538"/>
        <v>739562.05000000016</v>
      </c>
      <c r="AB891" s="29">
        <f t="shared" si="538"/>
        <v>0</v>
      </c>
      <c r="AC891" s="31">
        <f t="shared" si="504"/>
        <v>7390.5525599999992</v>
      </c>
      <c r="AD891" s="31">
        <f t="shared" si="505"/>
        <v>37357.747567999999</v>
      </c>
      <c r="AE891" s="31">
        <f t="shared" si="506"/>
        <v>257364.26124199998</v>
      </c>
      <c r="AF891" s="31">
        <f t="shared" si="507"/>
        <v>-80255.846941999989</v>
      </c>
      <c r="AG891" s="31">
        <f t="shared" si="508"/>
        <v>64175.627604000001</v>
      </c>
      <c r="AH891" s="31">
        <f t="shared" si="509"/>
        <v>82312.177549999993</v>
      </c>
      <c r="AI891" s="31">
        <f t="shared" si="510"/>
        <v>30424.847720000002</v>
      </c>
      <c r="AJ891" s="31">
        <f t="shared" si="511"/>
        <v>5674.0599599999996</v>
      </c>
      <c r="AK891" s="31">
        <f t="shared" si="512"/>
        <v>6358.7825559999992</v>
      </c>
      <c r="AL891" s="31">
        <f t="shared" si="513"/>
        <v>8013.3398559999996</v>
      </c>
      <c r="AM891" s="31">
        <f t="shared" si="514"/>
        <v>45758.848279999998</v>
      </c>
      <c r="AN891" s="31">
        <f t="shared" si="515"/>
        <v>20134.569616000001</v>
      </c>
      <c r="AO891" s="31">
        <f t="shared" si="516"/>
        <v>484708.96756999992</v>
      </c>
      <c r="AP891" s="29">
        <f t="shared" si="540"/>
        <v>0</v>
      </c>
      <c r="AQ891" s="29">
        <f t="shared" si="540"/>
        <v>0</v>
      </c>
      <c r="AR891" s="29">
        <f t="shared" si="540"/>
        <v>484708.96756999992</v>
      </c>
      <c r="AS891" s="29">
        <f t="shared" si="531"/>
        <v>0</v>
      </c>
      <c r="AT891" s="31">
        <f t="shared" si="517"/>
        <v>0</v>
      </c>
      <c r="AU891" s="31">
        <f t="shared" si="518"/>
        <v>0</v>
      </c>
      <c r="AV891" s="31">
        <f t="shared" si="519"/>
        <v>0</v>
      </c>
      <c r="AW891" s="31">
        <f t="shared" si="520"/>
        <v>0</v>
      </c>
      <c r="AX891" s="31">
        <f t="shared" si="521"/>
        <v>0</v>
      </c>
      <c r="AY891" s="31">
        <f t="shared" si="522"/>
        <v>0</v>
      </c>
      <c r="AZ891" s="31">
        <f t="shared" si="523"/>
        <v>0</v>
      </c>
      <c r="BA891" s="31">
        <f t="shared" si="524"/>
        <v>0</v>
      </c>
      <c r="BB891" s="31">
        <f t="shared" si="525"/>
        <v>0</v>
      </c>
      <c r="BC891" s="31">
        <f t="shared" si="526"/>
        <v>0</v>
      </c>
      <c r="BD891" s="31">
        <f t="shared" si="527"/>
        <v>0</v>
      </c>
      <c r="BE891" s="31">
        <f t="shared" si="528"/>
        <v>0</v>
      </c>
      <c r="BF891" s="31">
        <f t="shared" si="529"/>
        <v>0</v>
      </c>
      <c r="BG891" s="29">
        <f t="shared" si="539"/>
        <v>0</v>
      </c>
      <c r="BH891" s="29">
        <f t="shared" si="539"/>
        <v>0</v>
      </c>
      <c r="BI891" s="29">
        <f t="shared" si="539"/>
        <v>0</v>
      </c>
      <c r="BJ891" s="29">
        <f t="shared" si="539"/>
        <v>0</v>
      </c>
    </row>
    <row r="892" spans="1:62">
      <c r="A892" s="25" t="s">
        <v>186</v>
      </c>
      <c r="B892" s="25" t="s">
        <v>91</v>
      </c>
      <c r="C892" s="25" t="s">
        <v>91</v>
      </c>
      <c r="D892" s="25" t="s">
        <v>200</v>
      </c>
      <c r="E892" s="25" t="s">
        <v>42</v>
      </c>
      <c r="F892" s="25" t="s">
        <v>46</v>
      </c>
      <c r="G892" s="25" t="s">
        <v>60</v>
      </c>
      <c r="H892" s="25" t="s">
        <v>60</v>
      </c>
      <c r="I892" s="25" t="s">
        <v>289</v>
      </c>
      <c r="J892" s="102">
        <v>0.65539999999999998</v>
      </c>
      <c r="K892" s="102">
        <v>0</v>
      </c>
      <c r="L892" s="29"/>
      <c r="M892" s="29">
        <v>172236.47</v>
      </c>
      <c r="N892" s="29"/>
      <c r="O892" s="29"/>
      <c r="P892" s="29"/>
      <c r="Q892" s="29"/>
      <c r="R892" s="29"/>
      <c r="S892" s="29"/>
      <c r="T892" s="29"/>
      <c r="U892" s="29"/>
      <c r="V892" s="29"/>
      <c r="W892" s="29"/>
      <c r="X892" s="29">
        <f t="shared" si="503"/>
        <v>172236.47</v>
      </c>
      <c r="Y892" s="29">
        <f t="shared" si="530"/>
        <v>0</v>
      </c>
      <c r="Z892" s="29">
        <f t="shared" si="538"/>
        <v>0</v>
      </c>
      <c r="AA892" s="29">
        <f t="shared" si="538"/>
        <v>172236.47</v>
      </c>
      <c r="AB892" s="29">
        <f t="shared" si="538"/>
        <v>0</v>
      </c>
      <c r="AC892" s="31">
        <f t="shared" si="504"/>
        <v>0</v>
      </c>
      <c r="AD892" s="31">
        <f t="shared" si="505"/>
        <v>112883.78243799999</v>
      </c>
      <c r="AE892" s="31">
        <f t="shared" si="506"/>
        <v>0</v>
      </c>
      <c r="AF892" s="31">
        <f t="shared" si="507"/>
        <v>0</v>
      </c>
      <c r="AG892" s="31">
        <f t="shared" si="508"/>
        <v>0</v>
      </c>
      <c r="AH892" s="31">
        <f t="shared" si="509"/>
        <v>0</v>
      </c>
      <c r="AI892" s="31">
        <f t="shared" si="510"/>
        <v>0</v>
      </c>
      <c r="AJ892" s="31">
        <f t="shared" si="511"/>
        <v>0</v>
      </c>
      <c r="AK892" s="31">
        <f t="shared" si="512"/>
        <v>0</v>
      </c>
      <c r="AL892" s="31">
        <f t="shared" si="513"/>
        <v>0</v>
      </c>
      <c r="AM892" s="31">
        <f t="shared" si="514"/>
        <v>0</v>
      </c>
      <c r="AN892" s="31">
        <f t="shared" si="515"/>
        <v>0</v>
      </c>
      <c r="AO892" s="31">
        <f t="shared" si="516"/>
        <v>112883.78243799999</v>
      </c>
      <c r="AP892" s="29">
        <f t="shared" si="540"/>
        <v>0</v>
      </c>
      <c r="AQ892" s="29">
        <f t="shared" si="540"/>
        <v>0</v>
      </c>
      <c r="AR892" s="29">
        <f t="shared" si="540"/>
        <v>112883.78243799999</v>
      </c>
      <c r="AS892" s="29">
        <f t="shared" si="531"/>
        <v>0</v>
      </c>
      <c r="AT892" s="31">
        <f t="shared" si="517"/>
        <v>0</v>
      </c>
      <c r="AU892" s="31">
        <f t="shared" si="518"/>
        <v>0</v>
      </c>
      <c r="AV892" s="31">
        <f t="shared" si="519"/>
        <v>0</v>
      </c>
      <c r="AW892" s="31">
        <f t="shared" si="520"/>
        <v>0</v>
      </c>
      <c r="AX892" s="31">
        <f t="shared" si="521"/>
        <v>0</v>
      </c>
      <c r="AY892" s="31">
        <f t="shared" si="522"/>
        <v>0</v>
      </c>
      <c r="AZ892" s="31">
        <f t="shared" si="523"/>
        <v>0</v>
      </c>
      <c r="BA892" s="31">
        <f t="shared" si="524"/>
        <v>0</v>
      </c>
      <c r="BB892" s="31">
        <f t="shared" si="525"/>
        <v>0</v>
      </c>
      <c r="BC892" s="31">
        <f t="shared" si="526"/>
        <v>0</v>
      </c>
      <c r="BD892" s="31">
        <f t="shared" si="527"/>
        <v>0</v>
      </c>
      <c r="BE892" s="31">
        <f t="shared" si="528"/>
        <v>0</v>
      </c>
      <c r="BF892" s="31">
        <f t="shared" si="529"/>
        <v>0</v>
      </c>
      <c r="BG892" s="29">
        <f t="shared" si="539"/>
        <v>0</v>
      </c>
      <c r="BH892" s="29">
        <f t="shared" si="539"/>
        <v>0</v>
      </c>
      <c r="BI892" s="29">
        <f t="shared" si="539"/>
        <v>0</v>
      </c>
      <c r="BJ892" s="29">
        <f t="shared" si="539"/>
        <v>0</v>
      </c>
    </row>
    <row r="893" spans="1:62">
      <c r="A893" s="25" t="s">
        <v>186</v>
      </c>
      <c r="B893" s="25" t="s">
        <v>91</v>
      </c>
      <c r="C893" s="25" t="s">
        <v>91</v>
      </c>
      <c r="D893" s="25" t="s">
        <v>200</v>
      </c>
      <c r="E893" s="25" t="s">
        <v>42</v>
      </c>
      <c r="F893" s="25" t="s">
        <v>46</v>
      </c>
      <c r="G893" s="25" t="s">
        <v>59</v>
      </c>
      <c r="H893" s="25" t="s">
        <v>59</v>
      </c>
      <c r="I893" s="25" t="s">
        <v>289</v>
      </c>
      <c r="J893" s="102">
        <v>0.65539999999999998</v>
      </c>
      <c r="K893" s="102">
        <v>0</v>
      </c>
      <c r="L893" s="29">
        <v>8686.94</v>
      </c>
      <c r="M893" s="29">
        <v>26912.36</v>
      </c>
      <c r="N893" s="29">
        <v>2077.79</v>
      </c>
      <c r="O893" s="29"/>
      <c r="P893" s="29"/>
      <c r="Q893" s="29">
        <v>98209.010000000009</v>
      </c>
      <c r="R893" s="29">
        <v>249464.82</v>
      </c>
      <c r="S893" s="29"/>
      <c r="T893" s="29">
        <v>8358.6899999999987</v>
      </c>
      <c r="U893" s="29">
        <v>561758.37</v>
      </c>
      <c r="V893" s="29">
        <v>2520574.44</v>
      </c>
      <c r="W893" s="29">
        <v>1221664.69</v>
      </c>
      <c r="X893" s="29">
        <f t="shared" si="503"/>
        <v>4697707.1099999994</v>
      </c>
      <c r="Y893" s="29">
        <f t="shared" si="530"/>
        <v>0</v>
      </c>
      <c r="Z893" s="29">
        <f t="shared" si="538"/>
        <v>0</v>
      </c>
      <c r="AA893" s="29">
        <f t="shared" si="538"/>
        <v>4697707.1099999994</v>
      </c>
      <c r="AB893" s="29">
        <f t="shared" si="538"/>
        <v>0</v>
      </c>
      <c r="AC893" s="31">
        <f t="shared" si="504"/>
        <v>5693.4204760000002</v>
      </c>
      <c r="AD893" s="31">
        <f t="shared" si="505"/>
        <v>17638.360744000001</v>
      </c>
      <c r="AE893" s="31">
        <f t="shared" si="506"/>
        <v>1361.7835659999998</v>
      </c>
      <c r="AF893" s="31">
        <f t="shared" si="507"/>
        <v>0</v>
      </c>
      <c r="AG893" s="31">
        <f t="shared" si="508"/>
        <v>0</v>
      </c>
      <c r="AH893" s="31">
        <f t="shared" si="509"/>
        <v>64366.185154000006</v>
      </c>
      <c r="AI893" s="31">
        <f t="shared" si="510"/>
        <v>163499.243028</v>
      </c>
      <c r="AJ893" s="31">
        <f t="shared" si="511"/>
        <v>0</v>
      </c>
      <c r="AK893" s="31">
        <f t="shared" si="512"/>
        <v>5478.2854259999986</v>
      </c>
      <c r="AL893" s="31">
        <f t="shared" si="513"/>
        <v>368176.43569800002</v>
      </c>
      <c r="AM893" s="31">
        <f t="shared" si="514"/>
        <v>1651984.4879759999</v>
      </c>
      <c r="AN893" s="31">
        <f t="shared" si="515"/>
        <v>800679.0378259999</v>
      </c>
      <c r="AO893" s="31">
        <f t="shared" si="516"/>
        <v>3078877.2398939999</v>
      </c>
      <c r="AP893" s="29">
        <f t="shared" si="540"/>
        <v>0</v>
      </c>
      <c r="AQ893" s="29">
        <f t="shared" si="540"/>
        <v>0</v>
      </c>
      <c r="AR893" s="29">
        <f t="shared" si="540"/>
        <v>3078877.2398939999</v>
      </c>
      <c r="AS893" s="29">
        <f t="shared" si="531"/>
        <v>0</v>
      </c>
      <c r="AT893" s="31">
        <f t="shared" si="517"/>
        <v>0</v>
      </c>
      <c r="AU893" s="31">
        <f t="shared" si="518"/>
        <v>0</v>
      </c>
      <c r="AV893" s="31">
        <f t="shared" si="519"/>
        <v>0</v>
      </c>
      <c r="AW893" s="31">
        <f t="shared" si="520"/>
        <v>0</v>
      </c>
      <c r="AX893" s="31">
        <f t="shared" si="521"/>
        <v>0</v>
      </c>
      <c r="AY893" s="31">
        <f t="shared" si="522"/>
        <v>0</v>
      </c>
      <c r="AZ893" s="31">
        <f t="shared" si="523"/>
        <v>0</v>
      </c>
      <c r="BA893" s="31">
        <f t="shared" si="524"/>
        <v>0</v>
      </c>
      <c r="BB893" s="31">
        <f t="shared" si="525"/>
        <v>0</v>
      </c>
      <c r="BC893" s="31">
        <f t="shared" si="526"/>
        <v>0</v>
      </c>
      <c r="BD893" s="31">
        <f t="shared" si="527"/>
        <v>0</v>
      </c>
      <c r="BE893" s="31">
        <f t="shared" si="528"/>
        <v>0</v>
      </c>
      <c r="BF893" s="31">
        <f t="shared" si="529"/>
        <v>0</v>
      </c>
      <c r="BG893" s="29">
        <f t="shared" si="539"/>
        <v>0</v>
      </c>
      <c r="BH893" s="29">
        <f t="shared" si="539"/>
        <v>0</v>
      </c>
      <c r="BI893" s="29">
        <f t="shared" si="539"/>
        <v>0</v>
      </c>
      <c r="BJ893" s="29">
        <f t="shared" si="539"/>
        <v>0</v>
      </c>
    </row>
    <row r="894" spans="1:62">
      <c r="A894" s="25" t="s">
        <v>186</v>
      </c>
      <c r="B894" s="25" t="s">
        <v>91</v>
      </c>
      <c r="C894" s="25" t="s">
        <v>91</v>
      </c>
      <c r="D894" s="25" t="s">
        <v>292</v>
      </c>
      <c r="E894" s="25" t="s">
        <v>42</v>
      </c>
      <c r="F894" s="25" t="s">
        <v>46</v>
      </c>
      <c r="G894" s="25" t="s">
        <v>55</v>
      </c>
      <c r="H894" s="25" t="s">
        <v>55</v>
      </c>
      <c r="I894" s="25" t="s">
        <v>289</v>
      </c>
      <c r="J894" s="102">
        <v>0.65539999999999998</v>
      </c>
      <c r="K894" s="102">
        <v>0</v>
      </c>
      <c r="L894" s="29">
        <v>42964</v>
      </c>
      <c r="M894" s="29">
        <v>1893.3199999999997</v>
      </c>
      <c r="N894" s="29">
        <v>2494.27</v>
      </c>
      <c r="O894" s="29">
        <v>305.45999999999998</v>
      </c>
      <c r="P894" s="29">
        <v>375.78</v>
      </c>
      <c r="Q894" s="29">
        <v>1541.13</v>
      </c>
      <c r="R894" s="29">
        <v>18151.580000000002</v>
      </c>
      <c r="S894" s="29">
        <v>2235.9699999999998</v>
      </c>
      <c r="T894" s="29">
        <v>2890.25</v>
      </c>
      <c r="U894" s="29">
        <v>120414.37</v>
      </c>
      <c r="V894" s="29">
        <v>-27198.309999999998</v>
      </c>
      <c r="W894" s="29">
        <v>2145.0899999999965</v>
      </c>
      <c r="X894" s="29">
        <f t="shared" si="503"/>
        <v>168212.91</v>
      </c>
      <c r="Y894" s="29">
        <f t="shared" si="530"/>
        <v>0</v>
      </c>
      <c r="Z894" s="29">
        <f t="shared" si="538"/>
        <v>0</v>
      </c>
      <c r="AA894" s="29">
        <f t="shared" si="538"/>
        <v>168212.91</v>
      </c>
      <c r="AB894" s="29">
        <f t="shared" si="538"/>
        <v>0</v>
      </c>
      <c r="AC894" s="31">
        <f t="shared" si="504"/>
        <v>28158.605599999999</v>
      </c>
      <c r="AD894" s="31">
        <f t="shared" si="505"/>
        <v>1240.8819279999998</v>
      </c>
      <c r="AE894" s="31">
        <f t="shared" si="506"/>
        <v>1634.7445579999999</v>
      </c>
      <c r="AF894" s="31">
        <f t="shared" si="507"/>
        <v>200.19848399999998</v>
      </c>
      <c r="AG894" s="31">
        <f t="shared" si="508"/>
        <v>246.28621199999998</v>
      </c>
      <c r="AH894" s="31">
        <f t="shared" si="509"/>
        <v>1010.056602</v>
      </c>
      <c r="AI894" s="31">
        <f t="shared" si="510"/>
        <v>11896.545532</v>
      </c>
      <c r="AJ894" s="31">
        <f t="shared" si="511"/>
        <v>1465.4547379999999</v>
      </c>
      <c r="AK894" s="31">
        <f t="shared" si="512"/>
        <v>1894.2698499999999</v>
      </c>
      <c r="AL894" s="31">
        <f t="shared" si="513"/>
        <v>78919.578097999998</v>
      </c>
      <c r="AM894" s="31">
        <f t="shared" si="514"/>
        <v>-17825.772373999996</v>
      </c>
      <c r="AN894" s="31">
        <f t="shared" si="515"/>
        <v>1405.8919859999976</v>
      </c>
      <c r="AO894" s="31">
        <f t="shared" si="516"/>
        <v>110246.74121400001</v>
      </c>
      <c r="AP894" s="29">
        <f t="shared" si="540"/>
        <v>0</v>
      </c>
      <c r="AQ894" s="29">
        <f t="shared" si="540"/>
        <v>0</v>
      </c>
      <c r="AR894" s="29">
        <f t="shared" si="540"/>
        <v>110246.74121400001</v>
      </c>
      <c r="AS894" s="29">
        <f t="shared" si="531"/>
        <v>0</v>
      </c>
      <c r="AT894" s="31">
        <f t="shared" si="517"/>
        <v>0</v>
      </c>
      <c r="AU894" s="31">
        <f t="shared" si="518"/>
        <v>0</v>
      </c>
      <c r="AV894" s="31">
        <f t="shared" si="519"/>
        <v>0</v>
      </c>
      <c r="AW894" s="31">
        <f t="shared" si="520"/>
        <v>0</v>
      </c>
      <c r="AX894" s="31">
        <f t="shared" si="521"/>
        <v>0</v>
      </c>
      <c r="AY894" s="31">
        <f t="shared" si="522"/>
        <v>0</v>
      </c>
      <c r="AZ894" s="31">
        <f t="shared" si="523"/>
        <v>0</v>
      </c>
      <c r="BA894" s="31">
        <f t="shared" si="524"/>
        <v>0</v>
      </c>
      <c r="BB894" s="31">
        <f t="shared" si="525"/>
        <v>0</v>
      </c>
      <c r="BC894" s="31">
        <f t="shared" si="526"/>
        <v>0</v>
      </c>
      <c r="BD894" s="31">
        <f t="shared" si="527"/>
        <v>0</v>
      </c>
      <c r="BE894" s="31">
        <f t="shared" si="528"/>
        <v>0</v>
      </c>
      <c r="BF894" s="31">
        <f t="shared" si="529"/>
        <v>0</v>
      </c>
      <c r="BG894" s="29">
        <f t="shared" si="539"/>
        <v>0</v>
      </c>
      <c r="BH894" s="29">
        <f t="shared" si="539"/>
        <v>0</v>
      </c>
      <c r="BI894" s="29">
        <f t="shared" si="539"/>
        <v>0</v>
      </c>
      <c r="BJ894" s="29">
        <f t="shared" si="539"/>
        <v>0</v>
      </c>
    </row>
    <row r="895" spans="1:62">
      <c r="A895" s="25" t="s">
        <v>186</v>
      </c>
      <c r="B895" s="25" t="s">
        <v>91</v>
      </c>
      <c r="C895" s="25" t="s">
        <v>91</v>
      </c>
      <c r="D895" s="25" t="s">
        <v>292</v>
      </c>
      <c r="E895" s="25" t="s">
        <v>42</v>
      </c>
      <c r="F895" s="25" t="s">
        <v>49</v>
      </c>
      <c r="G895" s="25" t="s">
        <v>61</v>
      </c>
      <c r="H895" s="25" t="s">
        <v>61</v>
      </c>
      <c r="I895" s="25" t="s">
        <v>289</v>
      </c>
      <c r="J895" s="102">
        <v>0</v>
      </c>
      <c r="K895" s="102">
        <v>0</v>
      </c>
      <c r="L895" s="29">
        <v>11945.56</v>
      </c>
      <c r="M895" s="29"/>
      <c r="N895" s="29">
        <v>76.400000000000006</v>
      </c>
      <c r="O895" s="29">
        <v>244.08</v>
      </c>
      <c r="P895" s="29">
        <v>2093.61</v>
      </c>
      <c r="Q895" s="29">
        <v>14544.41</v>
      </c>
      <c r="R895" s="29">
        <v>12317.17</v>
      </c>
      <c r="S895" s="29">
        <v>289.17</v>
      </c>
      <c r="T895" s="29"/>
      <c r="U895" s="29">
        <v>119969.09</v>
      </c>
      <c r="V895" s="29">
        <v>-77351.740000000005</v>
      </c>
      <c r="W895" s="29">
        <v>2452.7600000000002</v>
      </c>
      <c r="X895" s="29">
        <f t="shared" si="503"/>
        <v>86580.50999999998</v>
      </c>
      <c r="Y895" s="29">
        <f t="shared" si="530"/>
        <v>0</v>
      </c>
      <c r="Z895" s="29">
        <f t="shared" si="538"/>
        <v>0</v>
      </c>
      <c r="AA895" s="29">
        <f t="shared" si="538"/>
        <v>86580.50999999998</v>
      </c>
      <c r="AB895" s="29">
        <f t="shared" si="538"/>
        <v>0</v>
      </c>
      <c r="AC895" s="31">
        <f t="shared" si="504"/>
        <v>0</v>
      </c>
      <c r="AD895" s="31">
        <f t="shared" si="505"/>
        <v>0</v>
      </c>
      <c r="AE895" s="31">
        <f t="shared" si="506"/>
        <v>0</v>
      </c>
      <c r="AF895" s="31">
        <f t="shared" si="507"/>
        <v>0</v>
      </c>
      <c r="AG895" s="31">
        <f t="shared" si="508"/>
        <v>0</v>
      </c>
      <c r="AH895" s="31">
        <f t="shared" si="509"/>
        <v>0</v>
      </c>
      <c r="AI895" s="31">
        <f t="shared" si="510"/>
        <v>0</v>
      </c>
      <c r="AJ895" s="31">
        <f t="shared" si="511"/>
        <v>0</v>
      </c>
      <c r="AK895" s="31">
        <f t="shared" si="512"/>
        <v>0</v>
      </c>
      <c r="AL895" s="31">
        <f t="shared" si="513"/>
        <v>0</v>
      </c>
      <c r="AM895" s="31">
        <f t="shared" si="514"/>
        <v>0</v>
      </c>
      <c r="AN895" s="31">
        <f t="shared" si="515"/>
        <v>0</v>
      </c>
      <c r="AO895" s="31">
        <f t="shared" si="516"/>
        <v>0</v>
      </c>
      <c r="AP895" s="29">
        <f t="shared" si="540"/>
        <v>0</v>
      </c>
      <c r="AQ895" s="29">
        <f t="shared" si="540"/>
        <v>0</v>
      </c>
      <c r="AR895" s="29">
        <f t="shared" si="540"/>
        <v>0</v>
      </c>
      <c r="AS895" s="29">
        <f t="shared" si="531"/>
        <v>0</v>
      </c>
      <c r="AT895" s="31">
        <f t="shared" si="517"/>
        <v>0</v>
      </c>
      <c r="AU895" s="31">
        <f t="shared" si="518"/>
        <v>0</v>
      </c>
      <c r="AV895" s="31">
        <f t="shared" si="519"/>
        <v>0</v>
      </c>
      <c r="AW895" s="31">
        <f t="shared" si="520"/>
        <v>0</v>
      </c>
      <c r="AX895" s="31">
        <f t="shared" si="521"/>
        <v>0</v>
      </c>
      <c r="AY895" s="31">
        <f t="shared" si="522"/>
        <v>0</v>
      </c>
      <c r="AZ895" s="31">
        <f t="shared" si="523"/>
        <v>0</v>
      </c>
      <c r="BA895" s="31">
        <f t="shared" si="524"/>
        <v>0</v>
      </c>
      <c r="BB895" s="31">
        <f t="shared" si="525"/>
        <v>0</v>
      </c>
      <c r="BC895" s="31">
        <f t="shared" si="526"/>
        <v>0</v>
      </c>
      <c r="BD895" s="31">
        <f t="shared" si="527"/>
        <v>0</v>
      </c>
      <c r="BE895" s="31">
        <f t="shared" si="528"/>
        <v>0</v>
      </c>
      <c r="BF895" s="31">
        <f t="shared" si="529"/>
        <v>0</v>
      </c>
      <c r="BG895" s="29">
        <f t="shared" si="539"/>
        <v>0</v>
      </c>
      <c r="BH895" s="29">
        <f t="shared" si="539"/>
        <v>0</v>
      </c>
      <c r="BI895" s="29">
        <f t="shared" si="539"/>
        <v>0</v>
      </c>
      <c r="BJ895" s="29">
        <f t="shared" si="539"/>
        <v>0</v>
      </c>
    </row>
    <row r="896" spans="1:62">
      <c r="A896" s="25" t="s">
        <v>186</v>
      </c>
      <c r="B896" s="25" t="s">
        <v>91</v>
      </c>
      <c r="C896" s="25" t="s">
        <v>91</v>
      </c>
      <c r="D896" s="25" t="s">
        <v>292</v>
      </c>
      <c r="E896" s="25" t="s">
        <v>42</v>
      </c>
      <c r="F896" s="25" t="s">
        <v>43</v>
      </c>
      <c r="G896" s="25" t="s">
        <v>61</v>
      </c>
      <c r="H896" s="25" t="s">
        <v>61</v>
      </c>
      <c r="I896" s="25" t="s">
        <v>289</v>
      </c>
      <c r="J896" s="102">
        <v>1</v>
      </c>
      <c r="K896" s="102">
        <v>0</v>
      </c>
      <c r="L896" s="29">
        <v>4261.82</v>
      </c>
      <c r="M896" s="29">
        <v>7449.38</v>
      </c>
      <c r="N896" s="29">
        <v>5583.39</v>
      </c>
      <c r="O896" s="29">
        <v>7296.81</v>
      </c>
      <c r="P896" s="29">
        <v>7482.92</v>
      </c>
      <c r="Q896" s="29">
        <v>2338.84</v>
      </c>
      <c r="R896" s="29">
        <v>3509.17</v>
      </c>
      <c r="S896" s="29">
        <v>2130.84</v>
      </c>
      <c r="T896" s="29">
        <v>3754.68</v>
      </c>
      <c r="U896" s="29">
        <v>7382.58</v>
      </c>
      <c r="V896" s="29">
        <v>6479.92</v>
      </c>
      <c r="W896" s="29">
        <v>19529.36</v>
      </c>
      <c r="X896" s="29">
        <f t="shared" si="503"/>
        <v>77199.709999999992</v>
      </c>
      <c r="Y896" s="29">
        <f t="shared" si="530"/>
        <v>0</v>
      </c>
      <c r="Z896" s="29">
        <f t="shared" si="538"/>
        <v>0</v>
      </c>
      <c r="AA896" s="29">
        <f t="shared" si="538"/>
        <v>77199.709999999992</v>
      </c>
      <c r="AB896" s="29">
        <f t="shared" si="538"/>
        <v>0</v>
      </c>
      <c r="AC896" s="31">
        <f t="shared" si="504"/>
        <v>4261.82</v>
      </c>
      <c r="AD896" s="31">
        <f t="shared" si="505"/>
        <v>7449.38</v>
      </c>
      <c r="AE896" s="31">
        <f t="shared" si="506"/>
        <v>5583.39</v>
      </c>
      <c r="AF896" s="31">
        <f t="shared" si="507"/>
        <v>7296.81</v>
      </c>
      <c r="AG896" s="31">
        <f t="shared" si="508"/>
        <v>7482.92</v>
      </c>
      <c r="AH896" s="31">
        <f t="shared" si="509"/>
        <v>2338.84</v>
      </c>
      <c r="AI896" s="31">
        <f t="shared" si="510"/>
        <v>3509.17</v>
      </c>
      <c r="AJ896" s="31">
        <f t="shared" si="511"/>
        <v>2130.84</v>
      </c>
      <c r="AK896" s="31">
        <f t="shared" si="512"/>
        <v>3754.68</v>
      </c>
      <c r="AL896" s="31">
        <f t="shared" si="513"/>
        <v>7382.58</v>
      </c>
      <c r="AM896" s="31">
        <f t="shared" si="514"/>
        <v>6479.92</v>
      </c>
      <c r="AN896" s="31">
        <f t="shared" si="515"/>
        <v>19529.36</v>
      </c>
      <c r="AO896" s="31">
        <f t="shared" si="516"/>
        <v>77199.709999999992</v>
      </c>
      <c r="AP896" s="29">
        <f t="shared" si="540"/>
        <v>0</v>
      </c>
      <c r="AQ896" s="29">
        <f t="shared" si="540"/>
        <v>0</v>
      </c>
      <c r="AR896" s="29">
        <f t="shared" si="540"/>
        <v>77199.709999999992</v>
      </c>
      <c r="AS896" s="29">
        <f t="shared" si="531"/>
        <v>0</v>
      </c>
      <c r="AT896" s="31">
        <f t="shared" si="517"/>
        <v>0</v>
      </c>
      <c r="AU896" s="31">
        <f t="shared" si="518"/>
        <v>0</v>
      </c>
      <c r="AV896" s="31">
        <f t="shared" si="519"/>
        <v>0</v>
      </c>
      <c r="AW896" s="31">
        <f t="shared" si="520"/>
        <v>0</v>
      </c>
      <c r="AX896" s="31">
        <f t="shared" si="521"/>
        <v>0</v>
      </c>
      <c r="AY896" s="31">
        <f t="shared" si="522"/>
        <v>0</v>
      </c>
      <c r="AZ896" s="31">
        <f t="shared" si="523"/>
        <v>0</v>
      </c>
      <c r="BA896" s="31">
        <f t="shared" si="524"/>
        <v>0</v>
      </c>
      <c r="BB896" s="31">
        <f t="shared" si="525"/>
        <v>0</v>
      </c>
      <c r="BC896" s="31">
        <f t="shared" si="526"/>
        <v>0</v>
      </c>
      <c r="BD896" s="31">
        <f t="shared" si="527"/>
        <v>0</v>
      </c>
      <c r="BE896" s="31">
        <f t="shared" si="528"/>
        <v>0</v>
      </c>
      <c r="BF896" s="31">
        <f t="shared" si="529"/>
        <v>0</v>
      </c>
      <c r="BG896" s="29">
        <f t="shared" si="539"/>
        <v>0</v>
      </c>
      <c r="BH896" s="29">
        <f t="shared" si="539"/>
        <v>0</v>
      </c>
      <c r="BI896" s="29">
        <f t="shared" si="539"/>
        <v>0</v>
      </c>
      <c r="BJ896" s="29">
        <f t="shared" si="539"/>
        <v>0</v>
      </c>
    </row>
    <row r="897" spans="1:62">
      <c r="A897" s="25" t="s">
        <v>186</v>
      </c>
      <c r="B897" s="25" t="s">
        <v>91</v>
      </c>
      <c r="C897" s="25" t="s">
        <v>91</v>
      </c>
      <c r="D897" s="25" t="s">
        <v>292</v>
      </c>
      <c r="E897" s="25" t="s">
        <v>47</v>
      </c>
      <c r="F897" s="25" t="s">
        <v>49</v>
      </c>
      <c r="G897" s="25" t="s">
        <v>62</v>
      </c>
      <c r="H897" s="25" t="s">
        <v>62</v>
      </c>
      <c r="I897" s="25" t="s">
        <v>289</v>
      </c>
      <c r="J897" s="102">
        <v>0</v>
      </c>
      <c r="K897" s="102">
        <v>0</v>
      </c>
      <c r="L897" s="29">
        <v>1099.8</v>
      </c>
      <c r="M897" s="29"/>
      <c r="N897" s="29"/>
      <c r="O897" s="29"/>
      <c r="P897" s="29"/>
      <c r="Q897" s="29">
        <v>3191.88</v>
      </c>
      <c r="R897" s="29">
        <v>985.12</v>
      </c>
      <c r="S897" s="29"/>
      <c r="T897" s="29"/>
      <c r="U897" s="29">
        <v>738.51</v>
      </c>
      <c r="V897" s="29"/>
      <c r="W897" s="29"/>
      <c r="X897" s="29">
        <f t="shared" si="503"/>
        <v>6015.31</v>
      </c>
      <c r="Y897" s="29">
        <f t="shared" si="530"/>
        <v>0</v>
      </c>
      <c r="Z897" s="29">
        <f t="shared" si="538"/>
        <v>0</v>
      </c>
      <c r="AA897" s="29">
        <f t="shared" si="538"/>
        <v>6015.31</v>
      </c>
      <c r="AB897" s="29">
        <f t="shared" si="538"/>
        <v>0</v>
      </c>
      <c r="AC897" s="31">
        <f t="shared" si="504"/>
        <v>0</v>
      </c>
      <c r="AD897" s="31">
        <f t="shared" si="505"/>
        <v>0</v>
      </c>
      <c r="AE897" s="31">
        <f t="shared" si="506"/>
        <v>0</v>
      </c>
      <c r="AF897" s="31">
        <f t="shared" si="507"/>
        <v>0</v>
      </c>
      <c r="AG897" s="31">
        <f t="shared" si="508"/>
        <v>0</v>
      </c>
      <c r="AH897" s="31">
        <f t="shared" si="509"/>
        <v>0</v>
      </c>
      <c r="AI897" s="31">
        <f t="shared" si="510"/>
        <v>0</v>
      </c>
      <c r="AJ897" s="31">
        <f t="shared" si="511"/>
        <v>0</v>
      </c>
      <c r="AK897" s="31">
        <f t="shared" si="512"/>
        <v>0</v>
      </c>
      <c r="AL897" s="31">
        <f t="shared" si="513"/>
        <v>0</v>
      </c>
      <c r="AM897" s="31">
        <f t="shared" si="514"/>
        <v>0</v>
      </c>
      <c r="AN897" s="31">
        <f t="shared" si="515"/>
        <v>0</v>
      </c>
      <c r="AO897" s="31">
        <f t="shared" si="516"/>
        <v>0</v>
      </c>
      <c r="AP897" s="29">
        <f t="shared" si="540"/>
        <v>0</v>
      </c>
      <c r="AQ897" s="29">
        <f t="shared" si="540"/>
        <v>0</v>
      </c>
      <c r="AR897" s="29">
        <f t="shared" si="540"/>
        <v>0</v>
      </c>
      <c r="AS897" s="29">
        <f t="shared" si="531"/>
        <v>0</v>
      </c>
      <c r="AT897" s="31">
        <f t="shared" si="517"/>
        <v>0</v>
      </c>
      <c r="AU897" s="31">
        <f t="shared" si="518"/>
        <v>0</v>
      </c>
      <c r="AV897" s="31">
        <f t="shared" si="519"/>
        <v>0</v>
      </c>
      <c r="AW897" s="31">
        <f t="shared" si="520"/>
        <v>0</v>
      </c>
      <c r="AX897" s="31">
        <f t="shared" si="521"/>
        <v>0</v>
      </c>
      <c r="AY897" s="31">
        <f t="shared" si="522"/>
        <v>0</v>
      </c>
      <c r="AZ897" s="31">
        <f t="shared" si="523"/>
        <v>0</v>
      </c>
      <c r="BA897" s="31">
        <f t="shared" si="524"/>
        <v>0</v>
      </c>
      <c r="BB897" s="31">
        <f t="shared" si="525"/>
        <v>0</v>
      </c>
      <c r="BC897" s="31">
        <f t="shared" si="526"/>
        <v>0</v>
      </c>
      <c r="BD897" s="31">
        <f t="shared" si="527"/>
        <v>0</v>
      </c>
      <c r="BE897" s="31">
        <f t="shared" si="528"/>
        <v>0</v>
      </c>
      <c r="BF897" s="31">
        <f t="shared" si="529"/>
        <v>0</v>
      </c>
      <c r="BG897" s="29">
        <f t="shared" si="539"/>
        <v>0</v>
      </c>
      <c r="BH897" s="29">
        <f t="shared" si="539"/>
        <v>0</v>
      </c>
      <c r="BI897" s="29">
        <f t="shared" si="539"/>
        <v>0</v>
      </c>
      <c r="BJ897" s="29">
        <f t="shared" si="539"/>
        <v>0</v>
      </c>
    </row>
    <row r="898" spans="1:62">
      <c r="A898" s="25" t="s">
        <v>186</v>
      </c>
      <c r="B898" s="25" t="s">
        <v>91</v>
      </c>
      <c r="C898" s="25" t="s">
        <v>91</v>
      </c>
      <c r="D898" s="25" t="s">
        <v>292</v>
      </c>
      <c r="E898" s="25" t="s">
        <v>47</v>
      </c>
      <c r="F898" s="25" t="s">
        <v>48</v>
      </c>
      <c r="G898" s="25" t="s">
        <v>62</v>
      </c>
      <c r="H898" s="25" t="s">
        <v>62</v>
      </c>
      <c r="I898" s="25" t="s">
        <v>289</v>
      </c>
      <c r="J898" s="102">
        <v>0</v>
      </c>
      <c r="K898" s="102">
        <v>0</v>
      </c>
      <c r="L898" s="29">
        <v>1113.1600000000001</v>
      </c>
      <c r="M898" s="29">
        <v>3868.65</v>
      </c>
      <c r="N898" s="29">
        <v>1697.61</v>
      </c>
      <c r="O898" s="29">
        <v>4817.66</v>
      </c>
      <c r="P898" s="29">
        <v>4931.62</v>
      </c>
      <c r="Q898" s="29">
        <v>11639.14</v>
      </c>
      <c r="R898" s="29">
        <v>959.41</v>
      </c>
      <c r="S898" s="29">
        <v>1172.77</v>
      </c>
      <c r="T898" s="29"/>
      <c r="U898" s="29">
        <v>3250.64</v>
      </c>
      <c r="V898" s="29">
        <v>1196.8800000000001</v>
      </c>
      <c r="W898" s="29">
        <v>613.91</v>
      </c>
      <c r="X898" s="29">
        <f t="shared" ref="X898:X926" si="541">SUM(L898:W898)</f>
        <v>35261.450000000004</v>
      </c>
      <c r="Y898" s="29">
        <f t="shared" si="530"/>
        <v>0</v>
      </c>
      <c r="Z898" s="29">
        <f t="shared" si="538"/>
        <v>0</v>
      </c>
      <c r="AA898" s="29">
        <f t="shared" si="538"/>
        <v>35261.450000000004</v>
      </c>
      <c r="AB898" s="29">
        <f t="shared" si="538"/>
        <v>0</v>
      </c>
      <c r="AC898" s="31">
        <f t="shared" ref="AC898:AC926" si="542">+L898*$J898</f>
        <v>0</v>
      </c>
      <c r="AD898" s="31">
        <f t="shared" ref="AD898:AD926" si="543">+M898*$J898</f>
        <v>0</v>
      </c>
      <c r="AE898" s="31">
        <f t="shared" ref="AE898:AE926" si="544">+N898*$J898</f>
        <v>0</v>
      </c>
      <c r="AF898" s="31">
        <f t="shared" ref="AF898:AF926" si="545">+O898*$J898</f>
        <v>0</v>
      </c>
      <c r="AG898" s="31">
        <f t="shared" ref="AG898:AG926" si="546">+P898*$J898</f>
        <v>0</v>
      </c>
      <c r="AH898" s="31">
        <f t="shared" ref="AH898:AH926" si="547">+Q898*$J898</f>
        <v>0</v>
      </c>
      <c r="AI898" s="31">
        <f t="shared" ref="AI898:AI926" si="548">+R898*$J898</f>
        <v>0</v>
      </c>
      <c r="AJ898" s="31">
        <f t="shared" ref="AJ898:AJ926" si="549">+S898*$J898</f>
        <v>0</v>
      </c>
      <c r="AK898" s="31">
        <f t="shared" ref="AK898:AK926" si="550">+T898*$J898</f>
        <v>0</v>
      </c>
      <c r="AL898" s="31">
        <f t="shared" ref="AL898:AL926" si="551">+U898*$J898</f>
        <v>0</v>
      </c>
      <c r="AM898" s="31">
        <f t="shared" ref="AM898:AM926" si="552">+V898*$J898</f>
        <v>0</v>
      </c>
      <c r="AN898" s="31">
        <f t="shared" ref="AN898:AN926" si="553">+W898*$J898</f>
        <v>0</v>
      </c>
      <c r="AO898" s="31">
        <f t="shared" ref="AO898:AO926" si="554">SUM(AC898:AN898)</f>
        <v>0</v>
      </c>
      <c r="AP898" s="29">
        <f t="shared" si="540"/>
        <v>0</v>
      </c>
      <c r="AQ898" s="29">
        <f t="shared" si="540"/>
        <v>0</v>
      </c>
      <c r="AR898" s="29">
        <f t="shared" si="540"/>
        <v>0</v>
      </c>
      <c r="AS898" s="29">
        <f t="shared" si="531"/>
        <v>0</v>
      </c>
      <c r="AT898" s="31">
        <f t="shared" ref="AT898:AT926" si="555">+L898*$K898</f>
        <v>0</v>
      </c>
      <c r="AU898" s="31">
        <f t="shared" ref="AU898:AU926" si="556">+M898*$K898</f>
        <v>0</v>
      </c>
      <c r="AV898" s="31">
        <f t="shared" ref="AV898:AV926" si="557">+N898*$K898</f>
        <v>0</v>
      </c>
      <c r="AW898" s="31">
        <f t="shared" ref="AW898:AW926" si="558">+O898*$K898</f>
        <v>0</v>
      </c>
      <c r="AX898" s="31">
        <f t="shared" ref="AX898:AX926" si="559">+P898*$K898</f>
        <v>0</v>
      </c>
      <c r="AY898" s="31">
        <f t="shared" ref="AY898:AY926" si="560">+Q898*$K898</f>
        <v>0</v>
      </c>
      <c r="AZ898" s="31">
        <f t="shared" ref="AZ898:AZ926" si="561">+R898*$K898</f>
        <v>0</v>
      </c>
      <c r="BA898" s="31">
        <f t="shared" ref="BA898:BA926" si="562">+S898*$K898</f>
        <v>0</v>
      </c>
      <c r="BB898" s="31">
        <f t="shared" ref="BB898:BB926" si="563">+T898*$K898</f>
        <v>0</v>
      </c>
      <c r="BC898" s="31">
        <f t="shared" ref="BC898:BC926" si="564">+U898*$K898</f>
        <v>0</v>
      </c>
      <c r="BD898" s="31">
        <f t="shared" ref="BD898:BD926" si="565">+V898*$K898</f>
        <v>0</v>
      </c>
      <c r="BE898" s="31">
        <f t="shared" ref="BE898:BE926" si="566">+W898*$K898</f>
        <v>0</v>
      </c>
      <c r="BF898" s="31">
        <f t="shared" ref="BF898:BF926" si="567">SUM(AT898:BE898)</f>
        <v>0</v>
      </c>
      <c r="BG898" s="29">
        <f t="shared" si="539"/>
        <v>0</v>
      </c>
      <c r="BH898" s="29">
        <f t="shared" si="539"/>
        <v>0</v>
      </c>
      <c r="BI898" s="29">
        <f t="shared" si="539"/>
        <v>0</v>
      </c>
      <c r="BJ898" s="29">
        <f t="shared" si="539"/>
        <v>0</v>
      </c>
    </row>
    <row r="899" spans="1:62">
      <c r="A899" s="25" t="s">
        <v>186</v>
      </c>
      <c r="B899" s="25" t="s">
        <v>91</v>
      </c>
      <c r="C899" s="25" t="s">
        <v>91</v>
      </c>
      <c r="D899" s="25" t="s">
        <v>292</v>
      </c>
      <c r="E899" s="25" t="s">
        <v>47</v>
      </c>
      <c r="F899" s="25" t="s">
        <v>43</v>
      </c>
      <c r="G899" s="25" t="s">
        <v>62</v>
      </c>
      <c r="H899" s="25" t="s">
        <v>62</v>
      </c>
      <c r="I899" s="25" t="s">
        <v>289</v>
      </c>
      <c r="J899" s="102">
        <v>0</v>
      </c>
      <c r="K899" s="102">
        <v>1</v>
      </c>
      <c r="L899" s="29"/>
      <c r="M899" s="29"/>
      <c r="N899" s="29">
        <v>176.79</v>
      </c>
      <c r="O899" s="29">
        <v>2279.2600000000002</v>
      </c>
      <c r="P899" s="29">
        <v>2942.75</v>
      </c>
      <c r="Q899" s="29">
        <v>267.76</v>
      </c>
      <c r="R899" s="29">
        <v>437.47</v>
      </c>
      <c r="S899" s="29">
        <v>358.63</v>
      </c>
      <c r="T899" s="29"/>
      <c r="U899" s="29">
        <v>737.38</v>
      </c>
      <c r="V899" s="29">
        <v>2723.37</v>
      </c>
      <c r="W899" s="29">
        <v>393.74</v>
      </c>
      <c r="X899" s="29">
        <f t="shared" si="541"/>
        <v>10317.15</v>
      </c>
      <c r="Y899" s="29">
        <f t="shared" ref="Y899:Y925" si="568">SUMIF($I899:$I899,Y$5,X899:X899)</f>
        <v>0</v>
      </c>
      <c r="Z899" s="29">
        <f t="shared" si="538"/>
        <v>0</v>
      </c>
      <c r="AA899" s="29">
        <f t="shared" si="538"/>
        <v>10317.15</v>
      </c>
      <c r="AB899" s="29">
        <f t="shared" si="538"/>
        <v>0</v>
      </c>
      <c r="AC899" s="31">
        <f t="shared" si="542"/>
        <v>0</v>
      </c>
      <c r="AD899" s="31">
        <f t="shared" si="543"/>
        <v>0</v>
      </c>
      <c r="AE899" s="31">
        <f t="shared" si="544"/>
        <v>0</v>
      </c>
      <c r="AF899" s="31">
        <f t="shared" si="545"/>
        <v>0</v>
      </c>
      <c r="AG899" s="31">
        <f t="shared" si="546"/>
        <v>0</v>
      </c>
      <c r="AH899" s="31">
        <f t="shared" si="547"/>
        <v>0</v>
      </c>
      <c r="AI899" s="31">
        <f t="shared" si="548"/>
        <v>0</v>
      </c>
      <c r="AJ899" s="31">
        <f t="shared" si="549"/>
        <v>0</v>
      </c>
      <c r="AK899" s="31">
        <f t="shared" si="550"/>
        <v>0</v>
      </c>
      <c r="AL899" s="31">
        <f t="shared" si="551"/>
        <v>0</v>
      </c>
      <c r="AM899" s="31">
        <f t="shared" si="552"/>
        <v>0</v>
      </c>
      <c r="AN899" s="31">
        <f t="shared" si="553"/>
        <v>0</v>
      </c>
      <c r="AO899" s="31">
        <f t="shared" si="554"/>
        <v>0</v>
      </c>
      <c r="AP899" s="29">
        <f t="shared" si="540"/>
        <v>0</v>
      </c>
      <c r="AQ899" s="29">
        <f t="shared" si="540"/>
        <v>0</v>
      </c>
      <c r="AR899" s="29">
        <f t="shared" si="540"/>
        <v>0</v>
      </c>
      <c r="AS899" s="29">
        <f t="shared" ref="AS899:AS955" si="569">SUMIF($I899,AS$5,$AO899)</f>
        <v>0</v>
      </c>
      <c r="AT899" s="31">
        <f t="shared" si="555"/>
        <v>0</v>
      </c>
      <c r="AU899" s="31">
        <f t="shared" si="556"/>
        <v>0</v>
      </c>
      <c r="AV899" s="31">
        <f t="shared" si="557"/>
        <v>176.79</v>
      </c>
      <c r="AW899" s="31">
        <f t="shared" si="558"/>
        <v>2279.2600000000002</v>
      </c>
      <c r="AX899" s="31">
        <f t="shared" si="559"/>
        <v>2942.75</v>
      </c>
      <c r="AY899" s="31">
        <f t="shared" si="560"/>
        <v>267.76</v>
      </c>
      <c r="AZ899" s="31">
        <f t="shared" si="561"/>
        <v>437.47</v>
      </c>
      <c r="BA899" s="31">
        <f t="shared" si="562"/>
        <v>358.63</v>
      </c>
      <c r="BB899" s="31">
        <f t="shared" si="563"/>
        <v>0</v>
      </c>
      <c r="BC899" s="31">
        <f t="shared" si="564"/>
        <v>737.38</v>
      </c>
      <c r="BD899" s="31">
        <f t="shared" si="565"/>
        <v>2723.37</v>
      </c>
      <c r="BE899" s="31">
        <f t="shared" si="566"/>
        <v>393.74</v>
      </c>
      <c r="BF899" s="31">
        <f t="shared" si="567"/>
        <v>10317.15</v>
      </c>
      <c r="BG899" s="29">
        <f t="shared" si="539"/>
        <v>0</v>
      </c>
      <c r="BH899" s="29">
        <f t="shared" si="539"/>
        <v>0</v>
      </c>
      <c r="BI899" s="29">
        <f t="shared" si="539"/>
        <v>10317.15</v>
      </c>
      <c r="BJ899" s="29">
        <f t="shared" si="539"/>
        <v>0</v>
      </c>
    </row>
    <row r="900" spans="1:62">
      <c r="A900" s="25" t="s">
        <v>186</v>
      </c>
      <c r="B900" s="25" t="s">
        <v>91</v>
      </c>
      <c r="C900" s="25" t="s">
        <v>91</v>
      </c>
      <c r="D900" s="25" t="s">
        <v>202</v>
      </c>
      <c r="E900" s="25" t="s">
        <v>42</v>
      </c>
      <c r="F900" s="25" t="s">
        <v>46</v>
      </c>
      <c r="G900" s="25" t="s">
        <v>59</v>
      </c>
      <c r="H900" s="25" t="s">
        <v>59</v>
      </c>
      <c r="I900" s="25" t="s">
        <v>289</v>
      </c>
      <c r="J900" s="102">
        <v>0.65539999999999998</v>
      </c>
      <c r="K900" s="102">
        <v>0</v>
      </c>
      <c r="L900" s="29"/>
      <c r="M900" s="29"/>
      <c r="N900" s="29"/>
      <c r="O900" s="29"/>
      <c r="P900" s="29"/>
      <c r="Q900" s="29"/>
      <c r="R900" s="29">
        <v>15822.26</v>
      </c>
      <c r="S900" s="29"/>
      <c r="T900" s="29"/>
      <c r="U900" s="29">
        <v>677119.83</v>
      </c>
      <c r="V900" s="29"/>
      <c r="W900" s="29">
        <v>8833.99</v>
      </c>
      <c r="X900" s="29">
        <f t="shared" si="541"/>
        <v>701776.08</v>
      </c>
      <c r="Y900" s="29">
        <f t="shared" si="568"/>
        <v>0</v>
      </c>
      <c r="Z900" s="29">
        <f t="shared" si="538"/>
        <v>0</v>
      </c>
      <c r="AA900" s="29">
        <f t="shared" si="538"/>
        <v>701776.08</v>
      </c>
      <c r="AB900" s="29">
        <f t="shared" si="538"/>
        <v>0</v>
      </c>
      <c r="AC900" s="31">
        <f t="shared" si="542"/>
        <v>0</v>
      </c>
      <c r="AD900" s="31">
        <f t="shared" si="543"/>
        <v>0</v>
      </c>
      <c r="AE900" s="31">
        <f t="shared" si="544"/>
        <v>0</v>
      </c>
      <c r="AF900" s="31">
        <f t="shared" si="545"/>
        <v>0</v>
      </c>
      <c r="AG900" s="31">
        <f t="shared" si="546"/>
        <v>0</v>
      </c>
      <c r="AH900" s="31">
        <f t="shared" si="547"/>
        <v>0</v>
      </c>
      <c r="AI900" s="31">
        <f t="shared" si="548"/>
        <v>10369.909204</v>
      </c>
      <c r="AJ900" s="31">
        <f t="shared" si="549"/>
        <v>0</v>
      </c>
      <c r="AK900" s="31">
        <f t="shared" si="550"/>
        <v>0</v>
      </c>
      <c r="AL900" s="31">
        <f t="shared" si="551"/>
        <v>443784.33658199996</v>
      </c>
      <c r="AM900" s="31">
        <f t="shared" si="552"/>
        <v>0</v>
      </c>
      <c r="AN900" s="31">
        <f t="shared" si="553"/>
        <v>5789.7970459999997</v>
      </c>
      <c r="AO900" s="31">
        <f t="shared" si="554"/>
        <v>459944.04283200001</v>
      </c>
      <c r="AP900" s="29">
        <f t="shared" si="540"/>
        <v>0</v>
      </c>
      <c r="AQ900" s="29">
        <f t="shared" si="540"/>
        <v>0</v>
      </c>
      <c r="AR900" s="29">
        <f t="shared" si="540"/>
        <v>459944.04283200001</v>
      </c>
      <c r="AS900" s="29">
        <f t="shared" si="569"/>
        <v>0</v>
      </c>
      <c r="AT900" s="31">
        <f t="shared" si="555"/>
        <v>0</v>
      </c>
      <c r="AU900" s="31">
        <f t="shared" si="556"/>
        <v>0</v>
      </c>
      <c r="AV900" s="31">
        <f t="shared" si="557"/>
        <v>0</v>
      </c>
      <c r="AW900" s="31">
        <f t="shared" si="558"/>
        <v>0</v>
      </c>
      <c r="AX900" s="31">
        <f t="shared" si="559"/>
        <v>0</v>
      </c>
      <c r="AY900" s="31">
        <f t="shared" si="560"/>
        <v>0</v>
      </c>
      <c r="AZ900" s="31">
        <f t="shared" si="561"/>
        <v>0</v>
      </c>
      <c r="BA900" s="31">
        <f t="shared" si="562"/>
        <v>0</v>
      </c>
      <c r="BB900" s="31">
        <f t="shared" si="563"/>
        <v>0</v>
      </c>
      <c r="BC900" s="31">
        <f t="shared" si="564"/>
        <v>0</v>
      </c>
      <c r="BD900" s="31">
        <f t="shared" si="565"/>
        <v>0</v>
      </c>
      <c r="BE900" s="31">
        <f t="shared" si="566"/>
        <v>0</v>
      </c>
      <c r="BF900" s="31">
        <f t="shared" si="567"/>
        <v>0</v>
      </c>
      <c r="BG900" s="29">
        <f t="shared" si="539"/>
        <v>0</v>
      </c>
      <c r="BH900" s="29">
        <f t="shared" si="539"/>
        <v>0</v>
      </c>
      <c r="BI900" s="29">
        <f t="shared" si="539"/>
        <v>0</v>
      </c>
      <c r="BJ900" s="29">
        <f t="shared" si="539"/>
        <v>0</v>
      </c>
    </row>
    <row r="901" spans="1:62">
      <c r="A901" s="25" t="s">
        <v>186</v>
      </c>
      <c r="B901" s="25" t="s">
        <v>91</v>
      </c>
      <c r="C901" s="25" t="s">
        <v>91</v>
      </c>
      <c r="D901" s="25" t="s">
        <v>203</v>
      </c>
      <c r="E901" s="25" t="s">
        <v>42</v>
      </c>
      <c r="F901" s="25" t="s">
        <v>43</v>
      </c>
      <c r="G901" s="25" t="s">
        <v>60</v>
      </c>
      <c r="H901" s="25" t="s">
        <v>60</v>
      </c>
      <c r="I901" s="25" t="s">
        <v>289</v>
      </c>
      <c r="J901" s="102">
        <v>1</v>
      </c>
      <c r="K901" s="102">
        <v>0</v>
      </c>
      <c r="L901" s="29">
        <v>30481.56</v>
      </c>
      <c r="M901" s="29">
        <v>270.27</v>
      </c>
      <c r="N901" s="29">
        <v>1568.9499999999998</v>
      </c>
      <c r="O901" s="29">
        <v>26.42</v>
      </c>
      <c r="P901" s="29">
        <v>1557.58</v>
      </c>
      <c r="Q901" s="29">
        <v>1086.71</v>
      </c>
      <c r="R901" s="29">
        <v>1474</v>
      </c>
      <c r="S901" s="29"/>
      <c r="T901" s="29">
        <v>4706.7299999999996</v>
      </c>
      <c r="U901" s="29">
        <v>2363.79</v>
      </c>
      <c r="V901" s="29">
        <v>54.300000000000182</v>
      </c>
      <c r="W901" s="29">
        <v>0</v>
      </c>
      <c r="X901" s="29">
        <f t="shared" si="541"/>
        <v>43590.310000000005</v>
      </c>
      <c r="Y901" s="29">
        <f t="shared" si="568"/>
        <v>0</v>
      </c>
      <c r="Z901" s="29">
        <f t="shared" si="538"/>
        <v>0</v>
      </c>
      <c r="AA901" s="29">
        <f t="shared" si="538"/>
        <v>43590.310000000005</v>
      </c>
      <c r="AB901" s="29">
        <f t="shared" si="538"/>
        <v>0</v>
      </c>
      <c r="AC901" s="31">
        <f t="shared" si="542"/>
        <v>30481.56</v>
      </c>
      <c r="AD901" s="31">
        <f t="shared" si="543"/>
        <v>270.27</v>
      </c>
      <c r="AE901" s="31">
        <f t="shared" si="544"/>
        <v>1568.9499999999998</v>
      </c>
      <c r="AF901" s="31">
        <f t="shared" si="545"/>
        <v>26.42</v>
      </c>
      <c r="AG901" s="31">
        <f t="shared" si="546"/>
        <v>1557.58</v>
      </c>
      <c r="AH901" s="31">
        <f t="shared" si="547"/>
        <v>1086.71</v>
      </c>
      <c r="AI901" s="31">
        <f t="shared" si="548"/>
        <v>1474</v>
      </c>
      <c r="AJ901" s="31">
        <f t="shared" si="549"/>
        <v>0</v>
      </c>
      <c r="AK901" s="31">
        <f t="shared" si="550"/>
        <v>4706.7299999999996</v>
      </c>
      <c r="AL901" s="31">
        <f t="shared" si="551"/>
        <v>2363.79</v>
      </c>
      <c r="AM901" s="31">
        <f t="shared" si="552"/>
        <v>54.300000000000182</v>
      </c>
      <c r="AN901" s="31">
        <f t="shared" si="553"/>
        <v>0</v>
      </c>
      <c r="AO901" s="31">
        <f t="shared" si="554"/>
        <v>43590.310000000005</v>
      </c>
      <c r="AP901" s="29">
        <f t="shared" si="540"/>
        <v>0</v>
      </c>
      <c r="AQ901" s="29">
        <f t="shared" si="540"/>
        <v>0</v>
      </c>
      <c r="AR901" s="29">
        <f t="shared" si="540"/>
        <v>43590.310000000005</v>
      </c>
      <c r="AS901" s="29">
        <f t="shared" si="569"/>
        <v>0</v>
      </c>
      <c r="AT901" s="31">
        <f t="shared" si="555"/>
        <v>0</v>
      </c>
      <c r="AU901" s="31">
        <f t="shared" si="556"/>
        <v>0</v>
      </c>
      <c r="AV901" s="31">
        <f t="shared" si="557"/>
        <v>0</v>
      </c>
      <c r="AW901" s="31">
        <f t="shared" si="558"/>
        <v>0</v>
      </c>
      <c r="AX901" s="31">
        <f t="shared" si="559"/>
        <v>0</v>
      </c>
      <c r="AY901" s="31">
        <f t="shared" si="560"/>
        <v>0</v>
      </c>
      <c r="AZ901" s="31">
        <f t="shared" si="561"/>
        <v>0</v>
      </c>
      <c r="BA901" s="31">
        <f t="shared" si="562"/>
        <v>0</v>
      </c>
      <c r="BB901" s="31">
        <f t="shared" si="563"/>
        <v>0</v>
      </c>
      <c r="BC901" s="31">
        <f t="shared" si="564"/>
        <v>0</v>
      </c>
      <c r="BD901" s="31">
        <f t="shared" si="565"/>
        <v>0</v>
      </c>
      <c r="BE901" s="31">
        <f t="shared" si="566"/>
        <v>0</v>
      </c>
      <c r="BF901" s="31">
        <f t="shared" si="567"/>
        <v>0</v>
      </c>
      <c r="BG901" s="29">
        <f t="shared" si="539"/>
        <v>0</v>
      </c>
      <c r="BH901" s="29">
        <f t="shared" si="539"/>
        <v>0</v>
      </c>
      <c r="BI901" s="29">
        <f t="shared" si="539"/>
        <v>0</v>
      </c>
      <c r="BJ901" s="29">
        <f t="shared" si="539"/>
        <v>0</v>
      </c>
    </row>
    <row r="902" spans="1:62">
      <c r="A902" s="25" t="s">
        <v>186</v>
      </c>
      <c r="B902" s="25" t="s">
        <v>95</v>
      </c>
      <c r="C902" s="25" t="s">
        <v>102</v>
      </c>
      <c r="D902" s="25" t="s">
        <v>204</v>
      </c>
      <c r="E902" s="25" t="s">
        <v>44</v>
      </c>
      <c r="F902" s="25" t="s">
        <v>45</v>
      </c>
      <c r="G902" s="25" t="s">
        <v>300</v>
      </c>
      <c r="H902" s="25" t="s">
        <v>54</v>
      </c>
      <c r="I902" s="25" t="s">
        <v>289</v>
      </c>
      <c r="J902" s="102">
        <v>0.47784834680000005</v>
      </c>
      <c r="K902" s="102">
        <v>0.15089759249999998</v>
      </c>
      <c r="L902" s="29"/>
      <c r="M902" s="29"/>
      <c r="N902" s="29"/>
      <c r="O902" s="29"/>
      <c r="P902" s="29"/>
      <c r="Q902" s="29"/>
      <c r="R902" s="29"/>
      <c r="S902" s="29"/>
      <c r="T902" s="29">
        <v>3870.03</v>
      </c>
      <c r="U902" s="29"/>
      <c r="V902" s="29"/>
      <c r="W902" s="29">
        <v>105616.58</v>
      </c>
      <c r="X902" s="29">
        <f t="shared" si="541"/>
        <v>109486.61</v>
      </c>
      <c r="Y902" s="29">
        <f t="shared" si="568"/>
        <v>0</v>
      </c>
      <c r="Z902" s="29">
        <f t="shared" si="538"/>
        <v>0</v>
      </c>
      <c r="AA902" s="29">
        <f t="shared" si="538"/>
        <v>109486.61</v>
      </c>
      <c r="AB902" s="29">
        <f t="shared" si="538"/>
        <v>0</v>
      </c>
      <c r="AC902" s="31">
        <f t="shared" si="542"/>
        <v>0</v>
      </c>
      <c r="AD902" s="31">
        <f t="shared" si="543"/>
        <v>0</v>
      </c>
      <c r="AE902" s="31">
        <f t="shared" si="544"/>
        <v>0</v>
      </c>
      <c r="AF902" s="31">
        <f t="shared" si="545"/>
        <v>0</v>
      </c>
      <c r="AG902" s="31">
        <f t="shared" si="546"/>
        <v>0</v>
      </c>
      <c r="AH902" s="31">
        <f t="shared" si="547"/>
        <v>0</v>
      </c>
      <c r="AI902" s="31">
        <f t="shared" si="548"/>
        <v>0</v>
      </c>
      <c r="AJ902" s="31">
        <f t="shared" si="549"/>
        <v>0</v>
      </c>
      <c r="AK902" s="31">
        <f t="shared" si="550"/>
        <v>1849.2874375664044</v>
      </c>
      <c r="AL902" s="31">
        <f t="shared" si="551"/>
        <v>0</v>
      </c>
      <c r="AM902" s="31">
        <f t="shared" si="552"/>
        <v>0</v>
      </c>
      <c r="AN902" s="31">
        <f t="shared" si="553"/>
        <v>50468.708147669953</v>
      </c>
      <c r="AO902" s="31">
        <f t="shared" si="554"/>
        <v>52317.995585236356</v>
      </c>
      <c r="AP902" s="29">
        <f t="shared" ref="AP902:AR921" si="570">SUMIF($I902,AP$5,$AO902)</f>
        <v>0</v>
      </c>
      <c r="AQ902" s="29">
        <f t="shared" si="570"/>
        <v>0</v>
      </c>
      <c r="AR902" s="29">
        <f t="shared" si="570"/>
        <v>52317.995585236356</v>
      </c>
      <c r="AS902" s="29">
        <f t="shared" si="569"/>
        <v>0</v>
      </c>
      <c r="AT902" s="31">
        <f t="shared" si="555"/>
        <v>0</v>
      </c>
      <c r="AU902" s="31">
        <f t="shared" si="556"/>
        <v>0</v>
      </c>
      <c r="AV902" s="31">
        <f t="shared" si="557"/>
        <v>0</v>
      </c>
      <c r="AW902" s="31">
        <f t="shared" si="558"/>
        <v>0</v>
      </c>
      <c r="AX902" s="31">
        <f t="shared" si="559"/>
        <v>0</v>
      </c>
      <c r="AY902" s="31">
        <f t="shared" si="560"/>
        <v>0</v>
      </c>
      <c r="AZ902" s="31">
        <f t="shared" si="561"/>
        <v>0</v>
      </c>
      <c r="BA902" s="31">
        <f t="shared" si="562"/>
        <v>0</v>
      </c>
      <c r="BB902" s="31">
        <f t="shared" si="563"/>
        <v>583.97820990277501</v>
      </c>
      <c r="BC902" s="31">
        <f t="shared" si="564"/>
        <v>0</v>
      </c>
      <c r="BD902" s="31">
        <f t="shared" si="565"/>
        <v>0</v>
      </c>
      <c r="BE902" s="31">
        <f t="shared" si="566"/>
        <v>15937.287650083648</v>
      </c>
      <c r="BF902" s="31">
        <f t="shared" si="567"/>
        <v>16521.265859986423</v>
      </c>
      <c r="BG902" s="29">
        <f t="shared" ref="BG902:BJ921" si="571">SUMIF($I902,BG$5,$BF902)</f>
        <v>0</v>
      </c>
      <c r="BH902" s="29">
        <f t="shared" si="571"/>
        <v>0</v>
      </c>
      <c r="BI902" s="29">
        <f t="shared" si="571"/>
        <v>16521.265859986423</v>
      </c>
      <c r="BJ902" s="29">
        <f t="shared" si="571"/>
        <v>0</v>
      </c>
    </row>
    <row r="903" spans="1:62">
      <c r="A903" s="25" t="s">
        <v>186</v>
      </c>
      <c r="B903" s="25" t="s">
        <v>95</v>
      </c>
      <c r="C903" s="25" t="s">
        <v>102</v>
      </c>
      <c r="D903" s="25" t="s">
        <v>204</v>
      </c>
      <c r="E903" s="25" t="s">
        <v>42</v>
      </c>
      <c r="F903" s="25" t="s">
        <v>46</v>
      </c>
      <c r="G903" s="25" t="s">
        <v>59</v>
      </c>
      <c r="H903" s="25" t="s">
        <v>59</v>
      </c>
      <c r="I903" s="25" t="s">
        <v>289</v>
      </c>
      <c r="J903" s="102">
        <v>0.65539999999999998</v>
      </c>
      <c r="K903" s="102">
        <v>0</v>
      </c>
      <c r="L903" s="29">
        <v>568.16999999999996</v>
      </c>
      <c r="M903" s="29">
        <v>1371.13</v>
      </c>
      <c r="N903" s="29">
        <v>2386.0500000000002</v>
      </c>
      <c r="O903" s="29">
        <v>3258.4300000000003</v>
      </c>
      <c r="P903" s="29">
        <v>27454.959999999999</v>
      </c>
      <c r="Q903" s="29">
        <v>33892.479999999996</v>
      </c>
      <c r="R903" s="29">
        <v>82784.319999999992</v>
      </c>
      <c r="S903" s="29">
        <v>23149.49</v>
      </c>
      <c r="T903" s="29">
        <v>40322.870000000003</v>
      </c>
      <c r="U903" s="29">
        <v>2454.2600000000002</v>
      </c>
      <c r="V903" s="29">
        <v>6438.0199999999968</v>
      </c>
      <c r="W903" s="29">
        <v>211274.65</v>
      </c>
      <c r="X903" s="29">
        <f t="shared" si="541"/>
        <v>435354.82999999996</v>
      </c>
      <c r="Y903" s="29">
        <f t="shared" si="568"/>
        <v>0</v>
      </c>
      <c r="Z903" s="29">
        <f t="shared" ref="Z903:AB926" si="572">SUMIF($I903,Z$5,$X903)</f>
        <v>0</v>
      </c>
      <c r="AA903" s="29">
        <f t="shared" si="572"/>
        <v>435354.82999999996</v>
      </c>
      <c r="AB903" s="29">
        <f t="shared" si="572"/>
        <v>0</v>
      </c>
      <c r="AC903" s="31">
        <f t="shared" si="542"/>
        <v>372.37861799999996</v>
      </c>
      <c r="AD903" s="31">
        <f t="shared" si="543"/>
        <v>898.63860199999999</v>
      </c>
      <c r="AE903" s="31">
        <f t="shared" si="544"/>
        <v>1563.81717</v>
      </c>
      <c r="AF903" s="31">
        <f t="shared" si="545"/>
        <v>2135.575022</v>
      </c>
      <c r="AG903" s="31">
        <f t="shared" si="546"/>
        <v>17993.980783999999</v>
      </c>
      <c r="AH903" s="31">
        <f t="shared" si="547"/>
        <v>22213.131391999996</v>
      </c>
      <c r="AI903" s="31">
        <f t="shared" si="548"/>
        <v>54256.843327999995</v>
      </c>
      <c r="AJ903" s="31">
        <f t="shared" si="549"/>
        <v>15172.175746000001</v>
      </c>
      <c r="AK903" s="31">
        <f t="shared" si="550"/>
        <v>26427.608998</v>
      </c>
      <c r="AL903" s="31">
        <f t="shared" si="551"/>
        <v>1608.5220040000002</v>
      </c>
      <c r="AM903" s="31">
        <f t="shared" si="552"/>
        <v>4219.4783079999979</v>
      </c>
      <c r="AN903" s="31">
        <f t="shared" si="553"/>
        <v>138469.40560999999</v>
      </c>
      <c r="AO903" s="31">
        <f t="shared" si="554"/>
        <v>285331.55558199994</v>
      </c>
      <c r="AP903" s="29">
        <f t="shared" si="570"/>
        <v>0</v>
      </c>
      <c r="AQ903" s="29">
        <f t="shared" si="570"/>
        <v>0</v>
      </c>
      <c r="AR903" s="29">
        <f t="shared" si="570"/>
        <v>285331.55558199994</v>
      </c>
      <c r="AS903" s="29">
        <f t="shared" si="569"/>
        <v>0</v>
      </c>
      <c r="AT903" s="31">
        <f t="shared" si="555"/>
        <v>0</v>
      </c>
      <c r="AU903" s="31">
        <f t="shared" si="556"/>
        <v>0</v>
      </c>
      <c r="AV903" s="31">
        <f t="shared" si="557"/>
        <v>0</v>
      </c>
      <c r="AW903" s="31">
        <f t="shared" si="558"/>
        <v>0</v>
      </c>
      <c r="AX903" s="31">
        <f t="shared" si="559"/>
        <v>0</v>
      </c>
      <c r="AY903" s="31">
        <f t="shared" si="560"/>
        <v>0</v>
      </c>
      <c r="AZ903" s="31">
        <f t="shared" si="561"/>
        <v>0</v>
      </c>
      <c r="BA903" s="31">
        <f t="shared" si="562"/>
        <v>0</v>
      </c>
      <c r="BB903" s="31">
        <f t="shared" si="563"/>
        <v>0</v>
      </c>
      <c r="BC903" s="31">
        <f t="shared" si="564"/>
        <v>0</v>
      </c>
      <c r="BD903" s="31">
        <f t="shared" si="565"/>
        <v>0</v>
      </c>
      <c r="BE903" s="31">
        <f t="shared" si="566"/>
        <v>0</v>
      </c>
      <c r="BF903" s="31">
        <f t="shared" si="567"/>
        <v>0</v>
      </c>
      <c r="BG903" s="29">
        <f t="shared" si="571"/>
        <v>0</v>
      </c>
      <c r="BH903" s="29">
        <f t="shared" si="571"/>
        <v>0</v>
      </c>
      <c r="BI903" s="29">
        <f t="shared" si="571"/>
        <v>0</v>
      </c>
      <c r="BJ903" s="29">
        <f t="shared" si="571"/>
        <v>0</v>
      </c>
    </row>
    <row r="904" spans="1:62">
      <c r="A904" s="25" t="s">
        <v>186</v>
      </c>
      <c r="B904" s="25" t="s">
        <v>95</v>
      </c>
      <c r="C904" s="25" t="s">
        <v>102</v>
      </c>
      <c r="D904" s="25" t="s">
        <v>205</v>
      </c>
      <c r="E904" s="25" t="s">
        <v>44</v>
      </c>
      <c r="F904" s="25" t="s">
        <v>45</v>
      </c>
      <c r="G904" s="25" t="s">
        <v>300</v>
      </c>
      <c r="H904" s="25" t="s">
        <v>54</v>
      </c>
      <c r="I904" s="25" t="s">
        <v>289</v>
      </c>
      <c r="J904" s="102">
        <v>0.47784834680000005</v>
      </c>
      <c r="K904" s="102">
        <v>0.15089759249999998</v>
      </c>
      <c r="L904" s="29">
        <v>25316.66</v>
      </c>
      <c r="M904" s="29"/>
      <c r="N904" s="29"/>
      <c r="O904" s="29"/>
      <c r="P904" s="29"/>
      <c r="Q904" s="29"/>
      <c r="R904" s="29"/>
      <c r="S904" s="29"/>
      <c r="T904" s="29"/>
      <c r="U904" s="29"/>
      <c r="V904" s="29">
        <v>159812.69</v>
      </c>
      <c r="W904" s="29">
        <v>6010.98</v>
      </c>
      <c r="X904" s="29">
        <f t="shared" si="541"/>
        <v>191140.33000000002</v>
      </c>
      <c r="Y904" s="29">
        <f t="shared" si="568"/>
        <v>0</v>
      </c>
      <c r="Z904" s="29">
        <f t="shared" si="572"/>
        <v>0</v>
      </c>
      <c r="AA904" s="29">
        <f t="shared" si="572"/>
        <v>191140.33000000002</v>
      </c>
      <c r="AB904" s="29">
        <f t="shared" si="572"/>
        <v>0</v>
      </c>
      <c r="AC904" s="31">
        <f t="shared" si="542"/>
        <v>12097.524127497689</v>
      </c>
      <c r="AD904" s="31">
        <f t="shared" si="543"/>
        <v>0</v>
      </c>
      <c r="AE904" s="31">
        <f t="shared" si="544"/>
        <v>0</v>
      </c>
      <c r="AF904" s="31">
        <f t="shared" si="545"/>
        <v>0</v>
      </c>
      <c r="AG904" s="31">
        <f t="shared" si="546"/>
        <v>0</v>
      </c>
      <c r="AH904" s="31">
        <f t="shared" si="547"/>
        <v>0</v>
      </c>
      <c r="AI904" s="31">
        <f t="shared" si="548"/>
        <v>0</v>
      </c>
      <c r="AJ904" s="31">
        <f t="shared" si="549"/>
        <v>0</v>
      </c>
      <c r="AK904" s="31">
        <f t="shared" si="550"/>
        <v>0</v>
      </c>
      <c r="AL904" s="31">
        <f t="shared" si="551"/>
        <v>0</v>
      </c>
      <c r="AM904" s="31">
        <f t="shared" si="552"/>
        <v>76366.229714160901</v>
      </c>
      <c r="AN904" s="31">
        <f t="shared" si="553"/>
        <v>2872.336855647864</v>
      </c>
      <c r="AO904" s="31">
        <f t="shared" si="554"/>
        <v>91336.090697306456</v>
      </c>
      <c r="AP904" s="29">
        <f t="shared" si="570"/>
        <v>0</v>
      </c>
      <c r="AQ904" s="29">
        <f t="shared" si="570"/>
        <v>0</v>
      </c>
      <c r="AR904" s="29">
        <f t="shared" si="570"/>
        <v>91336.090697306456</v>
      </c>
      <c r="AS904" s="29">
        <f t="shared" si="569"/>
        <v>0</v>
      </c>
      <c r="AT904" s="31">
        <f t="shared" si="555"/>
        <v>3820.2230441410497</v>
      </c>
      <c r="AU904" s="31">
        <f t="shared" si="556"/>
        <v>0</v>
      </c>
      <c r="AV904" s="31">
        <f t="shared" si="557"/>
        <v>0</v>
      </c>
      <c r="AW904" s="31">
        <f t="shared" si="558"/>
        <v>0</v>
      </c>
      <c r="AX904" s="31">
        <f t="shared" si="559"/>
        <v>0</v>
      </c>
      <c r="AY904" s="31">
        <f t="shared" si="560"/>
        <v>0</v>
      </c>
      <c r="AZ904" s="31">
        <f t="shared" si="561"/>
        <v>0</v>
      </c>
      <c r="BA904" s="31">
        <f t="shared" si="562"/>
        <v>0</v>
      </c>
      <c r="BB904" s="31">
        <f t="shared" si="563"/>
        <v>0</v>
      </c>
      <c r="BC904" s="31">
        <f t="shared" si="564"/>
        <v>0</v>
      </c>
      <c r="BD904" s="31">
        <f t="shared" si="565"/>
        <v>24115.350171948823</v>
      </c>
      <c r="BE904" s="31">
        <f t="shared" si="566"/>
        <v>907.04241056564979</v>
      </c>
      <c r="BF904" s="31">
        <f t="shared" si="567"/>
        <v>28842.615626655523</v>
      </c>
      <c r="BG904" s="29">
        <f t="shared" si="571"/>
        <v>0</v>
      </c>
      <c r="BH904" s="29">
        <f t="shared" si="571"/>
        <v>0</v>
      </c>
      <c r="BI904" s="29">
        <f t="shared" si="571"/>
        <v>28842.615626655523</v>
      </c>
      <c r="BJ904" s="29">
        <f t="shared" si="571"/>
        <v>0</v>
      </c>
    </row>
    <row r="905" spans="1:62">
      <c r="A905" s="25" t="s">
        <v>186</v>
      </c>
      <c r="B905" s="25" t="s">
        <v>95</v>
      </c>
      <c r="C905" s="25" t="s">
        <v>102</v>
      </c>
      <c r="D905" s="25" t="s">
        <v>205</v>
      </c>
      <c r="E905" s="25" t="s">
        <v>44</v>
      </c>
      <c r="F905" s="25" t="s">
        <v>45</v>
      </c>
      <c r="G905" s="25" t="s">
        <v>90</v>
      </c>
      <c r="H905" s="25" t="s">
        <v>54</v>
      </c>
      <c r="I905" s="25" t="s">
        <v>289</v>
      </c>
      <c r="J905" s="102">
        <v>0.47784834680000005</v>
      </c>
      <c r="K905" s="102">
        <v>0.15089759249999998</v>
      </c>
      <c r="L905" s="29"/>
      <c r="M905" s="29"/>
      <c r="N905" s="29">
        <v>22702.21</v>
      </c>
      <c r="O905" s="29">
        <v>1321.66</v>
      </c>
      <c r="P905" s="29"/>
      <c r="Q905" s="29"/>
      <c r="R905" s="29"/>
      <c r="S905" s="29"/>
      <c r="T905" s="29"/>
      <c r="U905" s="29"/>
      <c r="V905" s="29"/>
      <c r="W905" s="29"/>
      <c r="X905" s="29">
        <f t="shared" si="541"/>
        <v>24023.87</v>
      </c>
      <c r="Y905" s="29">
        <f t="shared" si="568"/>
        <v>0</v>
      </c>
      <c r="Z905" s="29">
        <f t="shared" si="572"/>
        <v>0</v>
      </c>
      <c r="AA905" s="29">
        <f t="shared" si="572"/>
        <v>24023.87</v>
      </c>
      <c r="AB905" s="29">
        <f t="shared" si="572"/>
        <v>0</v>
      </c>
      <c r="AC905" s="31">
        <f t="shared" si="542"/>
        <v>0</v>
      </c>
      <c r="AD905" s="31">
        <f t="shared" si="543"/>
        <v>0</v>
      </c>
      <c r="AE905" s="31">
        <f t="shared" si="544"/>
        <v>10848.213517206428</v>
      </c>
      <c r="AF905" s="31">
        <f t="shared" si="545"/>
        <v>631.55304603168815</v>
      </c>
      <c r="AG905" s="31">
        <f t="shared" si="546"/>
        <v>0</v>
      </c>
      <c r="AH905" s="31">
        <f t="shared" si="547"/>
        <v>0</v>
      </c>
      <c r="AI905" s="31">
        <f t="shared" si="548"/>
        <v>0</v>
      </c>
      <c r="AJ905" s="31">
        <f t="shared" si="549"/>
        <v>0</v>
      </c>
      <c r="AK905" s="31">
        <f t="shared" si="550"/>
        <v>0</v>
      </c>
      <c r="AL905" s="31">
        <f t="shared" si="551"/>
        <v>0</v>
      </c>
      <c r="AM905" s="31">
        <f t="shared" si="552"/>
        <v>0</v>
      </c>
      <c r="AN905" s="31">
        <f t="shared" si="553"/>
        <v>0</v>
      </c>
      <c r="AO905" s="31">
        <f t="shared" si="554"/>
        <v>11479.766563238116</v>
      </c>
      <c r="AP905" s="29">
        <f t="shared" si="570"/>
        <v>0</v>
      </c>
      <c r="AQ905" s="29">
        <f t="shared" si="570"/>
        <v>0</v>
      </c>
      <c r="AR905" s="29">
        <f t="shared" si="570"/>
        <v>11479.766563238116</v>
      </c>
      <c r="AS905" s="29">
        <f t="shared" si="569"/>
        <v>0</v>
      </c>
      <c r="AT905" s="31">
        <f t="shared" si="555"/>
        <v>0</v>
      </c>
      <c r="AU905" s="31">
        <f t="shared" si="556"/>
        <v>0</v>
      </c>
      <c r="AV905" s="31">
        <f t="shared" si="557"/>
        <v>3425.7088334294244</v>
      </c>
      <c r="AW905" s="31">
        <f t="shared" si="558"/>
        <v>199.43531210354999</v>
      </c>
      <c r="AX905" s="31">
        <f t="shared" si="559"/>
        <v>0</v>
      </c>
      <c r="AY905" s="31">
        <f t="shared" si="560"/>
        <v>0</v>
      </c>
      <c r="AZ905" s="31">
        <f t="shared" si="561"/>
        <v>0</v>
      </c>
      <c r="BA905" s="31">
        <f t="shared" si="562"/>
        <v>0</v>
      </c>
      <c r="BB905" s="31">
        <f t="shared" si="563"/>
        <v>0</v>
      </c>
      <c r="BC905" s="31">
        <f t="shared" si="564"/>
        <v>0</v>
      </c>
      <c r="BD905" s="31">
        <f t="shared" si="565"/>
        <v>0</v>
      </c>
      <c r="BE905" s="31">
        <f t="shared" si="566"/>
        <v>0</v>
      </c>
      <c r="BF905" s="31">
        <f t="shared" si="567"/>
        <v>3625.1441455329746</v>
      </c>
      <c r="BG905" s="29">
        <f t="shared" si="571"/>
        <v>0</v>
      </c>
      <c r="BH905" s="29">
        <f t="shared" si="571"/>
        <v>0</v>
      </c>
      <c r="BI905" s="29">
        <f t="shared" si="571"/>
        <v>3625.1441455329746</v>
      </c>
      <c r="BJ905" s="29">
        <f t="shared" si="571"/>
        <v>0</v>
      </c>
    </row>
    <row r="906" spans="1:62">
      <c r="A906" s="25" t="s">
        <v>186</v>
      </c>
      <c r="B906" s="25" t="s">
        <v>95</v>
      </c>
      <c r="C906" s="25" t="s">
        <v>102</v>
      </c>
      <c r="D906" s="25" t="s">
        <v>205</v>
      </c>
      <c r="E906" s="25" t="s">
        <v>42</v>
      </c>
      <c r="F906" s="25" t="s">
        <v>46</v>
      </c>
      <c r="G906" s="25" t="s">
        <v>300</v>
      </c>
      <c r="H906" s="25" t="s">
        <v>54</v>
      </c>
      <c r="I906" s="25" t="s">
        <v>289</v>
      </c>
      <c r="J906" s="102">
        <v>0.68266000000000004</v>
      </c>
      <c r="K906" s="102">
        <v>0</v>
      </c>
      <c r="L906" s="29">
        <v>0</v>
      </c>
      <c r="M906" s="29"/>
      <c r="N906" s="29">
        <v>18783.099999999999</v>
      </c>
      <c r="O906" s="29"/>
      <c r="P906" s="29"/>
      <c r="Q906" s="29"/>
      <c r="R906" s="29"/>
      <c r="S906" s="29">
        <v>10007.24</v>
      </c>
      <c r="T906" s="29"/>
      <c r="U906" s="29"/>
      <c r="V906" s="29">
        <v>20601.28</v>
      </c>
      <c r="W906" s="29">
        <v>0</v>
      </c>
      <c r="X906" s="29">
        <f t="shared" si="541"/>
        <v>49391.619999999995</v>
      </c>
      <c r="Y906" s="29">
        <f t="shared" si="568"/>
        <v>0</v>
      </c>
      <c r="Z906" s="29">
        <f t="shared" si="572"/>
        <v>0</v>
      </c>
      <c r="AA906" s="29">
        <f t="shared" si="572"/>
        <v>49391.619999999995</v>
      </c>
      <c r="AB906" s="29">
        <f t="shared" si="572"/>
        <v>0</v>
      </c>
      <c r="AC906" s="31">
        <f t="shared" si="542"/>
        <v>0</v>
      </c>
      <c r="AD906" s="31">
        <f t="shared" si="543"/>
        <v>0</v>
      </c>
      <c r="AE906" s="31">
        <f t="shared" si="544"/>
        <v>12822.471046000001</v>
      </c>
      <c r="AF906" s="31">
        <f t="shared" si="545"/>
        <v>0</v>
      </c>
      <c r="AG906" s="31">
        <f t="shared" si="546"/>
        <v>0</v>
      </c>
      <c r="AH906" s="31">
        <f t="shared" si="547"/>
        <v>0</v>
      </c>
      <c r="AI906" s="31">
        <f t="shared" si="548"/>
        <v>0</v>
      </c>
      <c r="AJ906" s="31">
        <f t="shared" si="549"/>
        <v>6831.5424584000002</v>
      </c>
      <c r="AK906" s="31">
        <f t="shared" si="550"/>
        <v>0</v>
      </c>
      <c r="AL906" s="31">
        <f t="shared" si="551"/>
        <v>0</v>
      </c>
      <c r="AM906" s="31">
        <f t="shared" si="552"/>
        <v>14063.6698048</v>
      </c>
      <c r="AN906" s="31">
        <f t="shared" si="553"/>
        <v>0</v>
      </c>
      <c r="AO906" s="31">
        <f t="shared" si="554"/>
        <v>33717.683309200002</v>
      </c>
      <c r="AP906" s="29">
        <f t="shared" si="570"/>
        <v>0</v>
      </c>
      <c r="AQ906" s="29">
        <f t="shared" si="570"/>
        <v>0</v>
      </c>
      <c r="AR906" s="29">
        <f t="shared" si="570"/>
        <v>33717.683309200002</v>
      </c>
      <c r="AS906" s="29">
        <f t="shared" si="569"/>
        <v>0</v>
      </c>
      <c r="AT906" s="31">
        <f t="shared" si="555"/>
        <v>0</v>
      </c>
      <c r="AU906" s="31">
        <f t="shared" si="556"/>
        <v>0</v>
      </c>
      <c r="AV906" s="31">
        <f t="shared" si="557"/>
        <v>0</v>
      </c>
      <c r="AW906" s="31">
        <f t="shared" si="558"/>
        <v>0</v>
      </c>
      <c r="AX906" s="31">
        <f t="shared" si="559"/>
        <v>0</v>
      </c>
      <c r="AY906" s="31">
        <f t="shared" si="560"/>
        <v>0</v>
      </c>
      <c r="AZ906" s="31">
        <f t="shared" si="561"/>
        <v>0</v>
      </c>
      <c r="BA906" s="31">
        <f t="shared" si="562"/>
        <v>0</v>
      </c>
      <c r="BB906" s="31">
        <f t="shared" si="563"/>
        <v>0</v>
      </c>
      <c r="BC906" s="31">
        <f t="shared" si="564"/>
        <v>0</v>
      </c>
      <c r="BD906" s="31">
        <f t="shared" si="565"/>
        <v>0</v>
      </c>
      <c r="BE906" s="31">
        <f t="shared" si="566"/>
        <v>0</v>
      </c>
      <c r="BF906" s="31">
        <f t="shared" si="567"/>
        <v>0</v>
      </c>
      <c r="BG906" s="29">
        <f t="shared" si="571"/>
        <v>0</v>
      </c>
      <c r="BH906" s="29">
        <f t="shared" si="571"/>
        <v>0</v>
      </c>
      <c r="BI906" s="29">
        <f t="shared" si="571"/>
        <v>0</v>
      </c>
      <c r="BJ906" s="29">
        <f t="shared" si="571"/>
        <v>0</v>
      </c>
    </row>
    <row r="907" spans="1:62">
      <c r="A907" s="25" t="s">
        <v>186</v>
      </c>
      <c r="B907" s="25" t="s">
        <v>95</v>
      </c>
      <c r="C907" s="25" t="s">
        <v>102</v>
      </c>
      <c r="D907" s="25" t="s">
        <v>205</v>
      </c>
      <c r="E907" s="25" t="s">
        <v>42</v>
      </c>
      <c r="F907" s="25" t="s">
        <v>46</v>
      </c>
      <c r="G907" s="25" t="s">
        <v>59</v>
      </c>
      <c r="H907" s="25" t="s">
        <v>59</v>
      </c>
      <c r="I907" s="25" t="s">
        <v>289</v>
      </c>
      <c r="J907" s="102">
        <v>0.65539999999999998</v>
      </c>
      <c r="K907" s="102">
        <v>0</v>
      </c>
      <c r="L907" s="29">
        <v>32335.309999999998</v>
      </c>
      <c r="M907" s="29">
        <v>2866.87</v>
      </c>
      <c r="N907" s="29">
        <v>49262.040000000008</v>
      </c>
      <c r="O907" s="29">
        <v>193188.74</v>
      </c>
      <c r="P907" s="29">
        <v>340541.10000000003</v>
      </c>
      <c r="Q907" s="29">
        <v>3940</v>
      </c>
      <c r="R907" s="29">
        <v>499433.73</v>
      </c>
      <c r="S907" s="29">
        <v>268980.11</v>
      </c>
      <c r="T907" s="29">
        <v>84013.299999999988</v>
      </c>
      <c r="U907" s="29">
        <v>124718.25</v>
      </c>
      <c r="V907" s="29">
        <v>1703608.76</v>
      </c>
      <c r="W907" s="29">
        <v>15229.9</v>
      </c>
      <c r="X907" s="29">
        <f t="shared" si="541"/>
        <v>3318118.11</v>
      </c>
      <c r="Y907" s="29">
        <f t="shared" si="568"/>
        <v>0</v>
      </c>
      <c r="Z907" s="29">
        <f t="shared" si="572"/>
        <v>0</v>
      </c>
      <c r="AA907" s="29">
        <f t="shared" si="572"/>
        <v>3318118.11</v>
      </c>
      <c r="AB907" s="29">
        <f t="shared" si="572"/>
        <v>0</v>
      </c>
      <c r="AC907" s="31">
        <f t="shared" si="542"/>
        <v>21192.562173999999</v>
      </c>
      <c r="AD907" s="31">
        <f t="shared" si="543"/>
        <v>1878.9465979999998</v>
      </c>
      <c r="AE907" s="31">
        <f t="shared" si="544"/>
        <v>32286.341016000006</v>
      </c>
      <c r="AF907" s="31">
        <f t="shared" si="545"/>
        <v>126615.90019599999</v>
      </c>
      <c r="AG907" s="31">
        <f t="shared" si="546"/>
        <v>223190.63694000003</v>
      </c>
      <c r="AH907" s="31">
        <f t="shared" si="547"/>
        <v>2582.2759999999998</v>
      </c>
      <c r="AI907" s="31">
        <f t="shared" si="548"/>
        <v>327328.86664199998</v>
      </c>
      <c r="AJ907" s="31">
        <f t="shared" si="549"/>
        <v>176289.56409399997</v>
      </c>
      <c r="AK907" s="31">
        <f t="shared" si="550"/>
        <v>55062.316819999993</v>
      </c>
      <c r="AL907" s="31">
        <f t="shared" si="551"/>
        <v>81740.341050000003</v>
      </c>
      <c r="AM907" s="31">
        <f t="shared" si="552"/>
        <v>1116545.1813040001</v>
      </c>
      <c r="AN907" s="31">
        <f t="shared" si="553"/>
        <v>9981.6764599999988</v>
      </c>
      <c r="AO907" s="31">
        <f t="shared" si="554"/>
        <v>2174694.6092940005</v>
      </c>
      <c r="AP907" s="29">
        <f t="shared" si="570"/>
        <v>0</v>
      </c>
      <c r="AQ907" s="29">
        <f t="shared" si="570"/>
        <v>0</v>
      </c>
      <c r="AR907" s="29">
        <f t="shared" si="570"/>
        <v>2174694.6092940005</v>
      </c>
      <c r="AS907" s="29">
        <f t="shared" si="569"/>
        <v>0</v>
      </c>
      <c r="AT907" s="31">
        <f t="shared" si="555"/>
        <v>0</v>
      </c>
      <c r="AU907" s="31">
        <f t="shared" si="556"/>
        <v>0</v>
      </c>
      <c r="AV907" s="31">
        <f t="shared" si="557"/>
        <v>0</v>
      </c>
      <c r="AW907" s="31">
        <f t="shared" si="558"/>
        <v>0</v>
      </c>
      <c r="AX907" s="31">
        <f t="shared" si="559"/>
        <v>0</v>
      </c>
      <c r="AY907" s="31">
        <f t="shared" si="560"/>
        <v>0</v>
      </c>
      <c r="AZ907" s="31">
        <f t="shared" si="561"/>
        <v>0</v>
      </c>
      <c r="BA907" s="31">
        <f t="shared" si="562"/>
        <v>0</v>
      </c>
      <c r="BB907" s="31">
        <f t="shared" si="563"/>
        <v>0</v>
      </c>
      <c r="BC907" s="31">
        <f t="shared" si="564"/>
        <v>0</v>
      </c>
      <c r="BD907" s="31">
        <f t="shared" si="565"/>
        <v>0</v>
      </c>
      <c r="BE907" s="31">
        <f t="shared" si="566"/>
        <v>0</v>
      </c>
      <c r="BF907" s="31">
        <f t="shared" si="567"/>
        <v>0</v>
      </c>
      <c r="BG907" s="29">
        <f t="shared" si="571"/>
        <v>0</v>
      </c>
      <c r="BH907" s="29">
        <f t="shared" si="571"/>
        <v>0</v>
      </c>
      <c r="BI907" s="29">
        <f t="shared" si="571"/>
        <v>0</v>
      </c>
      <c r="BJ907" s="29">
        <f t="shared" si="571"/>
        <v>0</v>
      </c>
    </row>
    <row r="908" spans="1:62">
      <c r="A908" s="25" t="s">
        <v>186</v>
      </c>
      <c r="B908" s="25" t="s">
        <v>95</v>
      </c>
      <c r="C908" s="25" t="s">
        <v>102</v>
      </c>
      <c r="D908" s="25" t="s">
        <v>205</v>
      </c>
      <c r="E908" s="25" t="s">
        <v>42</v>
      </c>
      <c r="F908" s="25" t="s">
        <v>46</v>
      </c>
      <c r="G908" s="25" t="s">
        <v>133</v>
      </c>
      <c r="H908" s="25" t="s">
        <v>133</v>
      </c>
      <c r="I908" s="25" t="s">
        <v>289</v>
      </c>
      <c r="J908" s="102">
        <v>0.68266000000000004</v>
      </c>
      <c r="K908" s="102">
        <v>0</v>
      </c>
      <c r="L908" s="29">
        <v>3082.14</v>
      </c>
      <c r="M908" s="29">
        <v>50427.64</v>
      </c>
      <c r="N908" s="29">
        <v>7613.16</v>
      </c>
      <c r="O908" s="29"/>
      <c r="P908" s="29"/>
      <c r="Q908" s="29">
        <v>14.04</v>
      </c>
      <c r="R908" s="29">
        <v>8985.52</v>
      </c>
      <c r="S908" s="29"/>
      <c r="T908" s="29"/>
      <c r="U908" s="29">
        <v>0</v>
      </c>
      <c r="V908" s="29"/>
      <c r="W908" s="29">
        <v>7.2759576141834259E-12</v>
      </c>
      <c r="X908" s="29">
        <f t="shared" si="541"/>
        <v>70122.5</v>
      </c>
      <c r="Y908" s="29">
        <f t="shared" si="568"/>
        <v>0</v>
      </c>
      <c r="Z908" s="29">
        <f t="shared" si="572"/>
        <v>0</v>
      </c>
      <c r="AA908" s="29">
        <f t="shared" si="572"/>
        <v>70122.5</v>
      </c>
      <c r="AB908" s="29">
        <f t="shared" si="572"/>
        <v>0</v>
      </c>
      <c r="AC908" s="31">
        <f t="shared" si="542"/>
        <v>2104.0536924000003</v>
      </c>
      <c r="AD908" s="31">
        <f t="shared" si="543"/>
        <v>34424.932722400001</v>
      </c>
      <c r="AE908" s="31">
        <f t="shared" si="544"/>
        <v>5197.1998056000002</v>
      </c>
      <c r="AF908" s="31">
        <f t="shared" si="545"/>
        <v>0</v>
      </c>
      <c r="AG908" s="31">
        <f t="shared" si="546"/>
        <v>0</v>
      </c>
      <c r="AH908" s="31">
        <f t="shared" si="547"/>
        <v>9.5845464000000007</v>
      </c>
      <c r="AI908" s="31">
        <f t="shared" si="548"/>
        <v>6134.0550832000008</v>
      </c>
      <c r="AJ908" s="31">
        <f t="shared" si="549"/>
        <v>0</v>
      </c>
      <c r="AK908" s="31">
        <f t="shared" si="550"/>
        <v>0</v>
      </c>
      <c r="AL908" s="31">
        <f t="shared" si="551"/>
        <v>0</v>
      </c>
      <c r="AM908" s="31">
        <f t="shared" si="552"/>
        <v>0</v>
      </c>
      <c r="AN908" s="31">
        <f t="shared" si="553"/>
        <v>4.9670052248984579E-12</v>
      </c>
      <c r="AO908" s="31">
        <f t="shared" si="554"/>
        <v>47869.825850000008</v>
      </c>
      <c r="AP908" s="29">
        <f t="shared" si="570"/>
        <v>0</v>
      </c>
      <c r="AQ908" s="29">
        <f t="shared" si="570"/>
        <v>0</v>
      </c>
      <c r="AR908" s="29">
        <f t="shared" si="570"/>
        <v>47869.825850000008</v>
      </c>
      <c r="AS908" s="29">
        <f t="shared" si="569"/>
        <v>0</v>
      </c>
      <c r="AT908" s="31">
        <f t="shared" si="555"/>
        <v>0</v>
      </c>
      <c r="AU908" s="31">
        <f t="shared" si="556"/>
        <v>0</v>
      </c>
      <c r="AV908" s="31">
        <f t="shared" si="557"/>
        <v>0</v>
      </c>
      <c r="AW908" s="31">
        <f t="shared" si="558"/>
        <v>0</v>
      </c>
      <c r="AX908" s="31">
        <f t="shared" si="559"/>
        <v>0</v>
      </c>
      <c r="AY908" s="31">
        <f t="shared" si="560"/>
        <v>0</v>
      </c>
      <c r="AZ908" s="31">
        <f t="shared" si="561"/>
        <v>0</v>
      </c>
      <c r="BA908" s="31">
        <f t="shared" si="562"/>
        <v>0</v>
      </c>
      <c r="BB908" s="31">
        <f t="shared" si="563"/>
        <v>0</v>
      </c>
      <c r="BC908" s="31">
        <f t="shared" si="564"/>
        <v>0</v>
      </c>
      <c r="BD908" s="31">
        <f t="shared" si="565"/>
        <v>0</v>
      </c>
      <c r="BE908" s="31">
        <f t="shared" si="566"/>
        <v>0</v>
      </c>
      <c r="BF908" s="31">
        <f t="shared" si="567"/>
        <v>0</v>
      </c>
      <c r="BG908" s="29">
        <f t="shared" si="571"/>
        <v>0</v>
      </c>
      <c r="BH908" s="29">
        <f t="shared" si="571"/>
        <v>0</v>
      </c>
      <c r="BI908" s="29">
        <f t="shared" si="571"/>
        <v>0</v>
      </c>
      <c r="BJ908" s="29">
        <f t="shared" si="571"/>
        <v>0</v>
      </c>
    </row>
    <row r="909" spans="1:62">
      <c r="A909" s="25" t="s">
        <v>186</v>
      </c>
      <c r="B909" s="25" t="s">
        <v>95</v>
      </c>
      <c r="C909" s="25" t="s">
        <v>96</v>
      </c>
      <c r="D909" s="25" t="s">
        <v>207</v>
      </c>
      <c r="E909" s="25" t="s">
        <v>42</v>
      </c>
      <c r="F909" s="25" t="s">
        <v>46</v>
      </c>
      <c r="G909" s="25" t="s">
        <v>56</v>
      </c>
      <c r="H909" s="25" t="s">
        <v>56</v>
      </c>
      <c r="I909" s="25" t="s">
        <v>289</v>
      </c>
      <c r="J909" s="102">
        <v>0.65539999999999998</v>
      </c>
      <c r="K909" s="102">
        <v>0</v>
      </c>
      <c r="L909" s="29">
        <v>-5204.6600000000008</v>
      </c>
      <c r="M909" s="29">
        <v>2002.58</v>
      </c>
      <c r="N909" s="29">
        <v>54818.15</v>
      </c>
      <c r="O909" s="29">
        <v>1873.42</v>
      </c>
      <c r="P909" s="29">
        <v>-15744.609999999999</v>
      </c>
      <c r="Q909" s="29">
        <v>802818.29</v>
      </c>
      <c r="R909" s="29">
        <v>109848.67000000001</v>
      </c>
      <c r="S909" s="29">
        <v>2769.9</v>
      </c>
      <c r="T909" s="29">
        <v>105562.46999999999</v>
      </c>
      <c r="U909" s="29">
        <v>298233.22000000003</v>
      </c>
      <c r="V909" s="29">
        <v>838.21999999999923</v>
      </c>
      <c r="W909" s="29">
        <v>68747.800000000017</v>
      </c>
      <c r="X909" s="29">
        <f t="shared" si="541"/>
        <v>1426563.4500000002</v>
      </c>
      <c r="Y909" s="29">
        <f t="shared" si="568"/>
        <v>0</v>
      </c>
      <c r="Z909" s="29">
        <f t="shared" si="572"/>
        <v>0</v>
      </c>
      <c r="AA909" s="29">
        <f t="shared" si="572"/>
        <v>1426563.4500000002</v>
      </c>
      <c r="AB909" s="29">
        <f t="shared" si="572"/>
        <v>0</v>
      </c>
      <c r="AC909" s="31">
        <f t="shared" si="542"/>
        <v>-3411.1341640000005</v>
      </c>
      <c r="AD909" s="31">
        <f t="shared" si="543"/>
        <v>1312.4909319999999</v>
      </c>
      <c r="AE909" s="31">
        <f t="shared" si="544"/>
        <v>35927.81551</v>
      </c>
      <c r="AF909" s="31">
        <f t="shared" si="545"/>
        <v>1227.8394680000001</v>
      </c>
      <c r="AG909" s="31">
        <f t="shared" si="546"/>
        <v>-10319.017393999999</v>
      </c>
      <c r="AH909" s="31">
        <f t="shared" si="547"/>
        <v>526167.10726600001</v>
      </c>
      <c r="AI909" s="31">
        <f t="shared" si="548"/>
        <v>71994.818318000005</v>
      </c>
      <c r="AJ909" s="31">
        <f t="shared" si="549"/>
        <v>1815.39246</v>
      </c>
      <c r="AK909" s="31">
        <f t="shared" si="550"/>
        <v>69185.642837999985</v>
      </c>
      <c r="AL909" s="31">
        <f t="shared" si="551"/>
        <v>195462.05238800001</v>
      </c>
      <c r="AM909" s="31">
        <f t="shared" si="552"/>
        <v>549.3693879999995</v>
      </c>
      <c r="AN909" s="31">
        <f t="shared" si="553"/>
        <v>45057.308120000009</v>
      </c>
      <c r="AO909" s="31">
        <f t="shared" si="554"/>
        <v>934969.68512999988</v>
      </c>
      <c r="AP909" s="29">
        <f t="shared" si="570"/>
        <v>0</v>
      </c>
      <c r="AQ909" s="29">
        <f t="shared" si="570"/>
        <v>0</v>
      </c>
      <c r="AR909" s="29">
        <f t="shared" si="570"/>
        <v>934969.68512999988</v>
      </c>
      <c r="AS909" s="29">
        <f t="shared" si="569"/>
        <v>0</v>
      </c>
      <c r="AT909" s="31">
        <f t="shared" si="555"/>
        <v>0</v>
      </c>
      <c r="AU909" s="31">
        <f t="shared" si="556"/>
        <v>0</v>
      </c>
      <c r="AV909" s="31">
        <f t="shared" si="557"/>
        <v>0</v>
      </c>
      <c r="AW909" s="31">
        <f t="shared" si="558"/>
        <v>0</v>
      </c>
      <c r="AX909" s="31">
        <f t="shared" si="559"/>
        <v>0</v>
      </c>
      <c r="AY909" s="31">
        <f t="shared" si="560"/>
        <v>0</v>
      </c>
      <c r="AZ909" s="31">
        <f t="shared" si="561"/>
        <v>0</v>
      </c>
      <c r="BA909" s="31">
        <f t="shared" si="562"/>
        <v>0</v>
      </c>
      <c r="BB909" s="31">
        <f t="shared" si="563"/>
        <v>0</v>
      </c>
      <c r="BC909" s="31">
        <f t="shared" si="564"/>
        <v>0</v>
      </c>
      <c r="BD909" s="31">
        <f t="shared" si="565"/>
        <v>0</v>
      </c>
      <c r="BE909" s="31">
        <f t="shared" si="566"/>
        <v>0</v>
      </c>
      <c r="BF909" s="31">
        <f t="shared" si="567"/>
        <v>0</v>
      </c>
      <c r="BG909" s="29">
        <f t="shared" si="571"/>
        <v>0</v>
      </c>
      <c r="BH909" s="29">
        <f t="shared" si="571"/>
        <v>0</v>
      </c>
      <c r="BI909" s="29">
        <f t="shared" si="571"/>
        <v>0</v>
      </c>
      <c r="BJ909" s="29">
        <f t="shared" si="571"/>
        <v>0</v>
      </c>
    </row>
    <row r="910" spans="1:62">
      <c r="A910" s="25" t="s">
        <v>186</v>
      </c>
      <c r="B910" s="25" t="s">
        <v>95</v>
      </c>
      <c r="C910" s="25" t="s">
        <v>96</v>
      </c>
      <c r="D910" s="25" t="s">
        <v>207</v>
      </c>
      <c r="E910" s="25" t="s">
        <v>42</v>
      </c>
      <c r="F910" s="25" t="s">
        <v>46</v>
      </c>
      <c r="G910" s="25" t="s">
        <v>57</v>
      </c>
      <c r="H910" s="25" t="s">
        <v>57</v>
      </c>
      <c r="I910" s="25" t="s">
        <v>289</v>
      </c>
      <c r="J910" s="102">
        <v>0.65539999999999998</v>
      </c>
      <c r="K910" s="102">
        <v>0</v>
      </c>
      <c r="L910" s="29">
        <v>2390.5300000000002</v>
      </c>
      <c r="M910" s="29">
        <v>44259.58</v>
      </c>
      <c r="N910" s="29">
        <v>3410.35</v>
      </c>
      <c r="O910" s="29">
        <v>2573.52</v>
      </c>
      <c r="P910" s="29">
        <v>392317.87000000005</v>
      </c>
      <c r="Q910" s="29">
        <v>145218.94</v>
      </c>
      <c r="R910" s="29">
        <v>291.78000000000003</v>
      </c>
      <c r="S910" s="29">
        <v>61912.05</v>
      </c>
      <c r="T910" s="29">
        <v>217072.25</v>
      </c>
      <c r="U910" s="29">
        <v>-4415</v>
      </c>
      <c r="V910" s="29">
        <v>7083.17</v>
      </c>
      <c r="W910" s="29">
        <v>30150.93</v>
      </c>
      <c r="X910" s="29">
        <f t="shared" si="541"/>
        <v>902265.9700000002</v>
      </c>
      <c r="Y910" s="29">
        <f t="shared" si="568"/>
        <v>0</v>
      </c>
      <c r="Z910" s="29">
        <f t="shared" si="572"/>
        <v>0</v>
      </c>
      <c r="AA910" s="29">
        <f t="shared" si="572"/>
        <v>902265.9700000002</v>
      </c>
      <c r="AB910" s="29">
        <f t="shared" si="572"/>
        <v>0</v>
      </c>
      <c r="AC910" s="31">
        <f t="shared" si="542"/>
        <v>1566.7533620000002</v>
      </c>
      <c r="AD910" s="31">
        <f t="shared" si="543"/>
        <v>29007.728732</v>
      </c>
      <c r="AE910" s="31">
        <f t="shared" si="544"/>
        <v>2235.1433899999997</v>
      </c>
      <c r="AF910" s="31">
        <f t="shared" si="545"/>
        <v>1686.6850079999999</v>
      </c>
      <c r="AG910" s="31">
        <f t="shared" si="546"/>
        <v>257125.13199800003</v>
      </c>
      <c r="AH910" s="31">
        <f t="shared" si="547"/>
        <v>95176.493275999994</v>
      </c>
      <c r="AI910" s="31">
        <f t="shared" si="548"/>
        <v>191.23261200000002</v>
      </c>
      <c r="AJ910" s="31">
        <f t="shared" si="549"/>
        <v>40577.157570000003</v>
      </c>
      <c r="AK910" s="31">
        <f t="shared" si="550"/>
        <v>142269.15265</v>
      </c>
      <c r="AL910" s="31">
        <f t="shared" si="551"/>
        <v>-2893.5909999999999</v>
      </c>
      <c r="AM910" s="31">
        <f t="shared" si="552"/>
        <v>4642.3096180000002</v>
      </c>
      <c r="AN910" s="31">
        <f t="shared" si="553"/>
        <v>19760.919522</v>
      </c>
      <c r="AO910" s="31">
        <f t="shared" si="554"/>
        <v>591345.11673800007</v>
      </c>
      <c r="AP910" s="29">
        <f t="shared" si="570"/>
        <v>0</v>
      </c>
      <c r="AQ910" s="29">
        <f t="shared" si="570"/>
        <v>0</v>
      </c>
      <c r="AR910" s="29">
        <f t="shared" si="570"/>
        <v>591345.11673800007</v>
      </c>
      <c r="AS910" s="29">
        <f t="shared" si="569"/>
        <v>0</v>
      </c>
      <c r="AT910" s="31">
        <f t="shared" si="555"/>
        <v>0</v>
      </c>
      <c r="AU910" s="31">
        <f t="shared" si="556"/>
        <v>0</v>
      </c>
      <c r="AV910" s="31">
        <f t="shared" si="557"/>
        <v>0</v>
      </c>
      <c r="AW910" s="31">
        <f t="shared" si="558"/>
        <v>0</v>
      </c>
      <c r="AX910" s="31">
        <f t="shared" si="559"/>
        <v>0</v>
      </c>
      <c r="AY910" s="31">
        <f t="shared" si="560"/>
        <v>0</v>
      </c>
      <c r="AZ910" s="31">
        <f t="shared" si="561"/>
        <v>0</v>
      </c>
      <c r="BA910" s="31">
        <f t="shared" si="562"/>
        <v>0</v>
      </c>
      <c r="BB910" s="31">
        <f t="shared" si="563"/>
        <v>0</v>
      </c>
      <c r="BC910" s="31">
        <f t="shared" si="564"/>
        <v>0</v>
      </c>
      <c r="BD910" s="31">
        <f t="shared" si="565"/>
        <v>0</v>
      </c>
      <c r="BE910" s="31">
        <f t="shared" si="566"/>
        <v>0</v>
      </c>
      <c r="BF910" s="31">
        <f t="shared" si="567"/>
        <v>0</v>
      </c>
      <c r="BG910" s="29">
        <f t="shared" si="571"/>
        <v>0</v>
      </c>
      <c r="BH910" s="29">
        <f t="shared" si="571"/>
        <v>0</v>
      </c>
      <c r="BI910" s="29">
        <f t="shared" si="571"/>
        <v>0</v>
      </c>
      <c r="BJ910" s="29">
        <f t="shared" si="571"/>
        <v>0</v>
      </c>
    </row>
    <row r="911" spans="1:62">
      <c r="A911" s="25" t="s">
        <v>186</v>
      </c>
      <c r="B911" s="25" t="s">
        <v>95</v>
      </c>
      <c r="C911" s="25" t="s">
        <v>96</v>
      </c>
      <c r="D911" s="25" t="s">
        <v>207</v>
      </c>
      <c r="E911" s="25" t="s">
        <v>42</v>
      </c>
      <c r="F911" s="25" t="s">
        <v>46</v>
      </c>
      <c r="G911" s="25" t="s">
        <v>301</v>
      </c>
      <c r="H911" s="25" t="s">
        <v>60</v>
      </c>
      <c r="I911" s="25" t="s">
        <v>289</v>
      </c>
      <c r="J911" s="102">
        <v>0.68266000000000004</v>
      </c>
      <c r="K911" s="102">
        <v>0</v>
      </c>
      <c r="L911" s="29"/>
      <c r="M911" s="29"/>
      <c r="N911" s="29"/>
      <c r="O911" s="29"/>
      <c r="P911" s="29"/>
      <c r="Q911" s="29">
        <v>45850.400000000001</v>
      </c>
      <c r="R911" s="29"/>
      <c r="S911" s="29">
        <v>490.65</v>
      </c>
      <c r="T911" s="29">
        <v>530.85</v>
      </c>
      <c r="U911" s="29"/>
      <c r="V911" s="29"/>
      <c r="W911" s="29"/>
      <c r="X911" s="29">
        <f t="shared" si="541"/>
        <v>46871.9</v>
      </c>
      <c r="Y911" s="29">
        <f t="shared" si="568"/>
        <v>0</v>
      </c>
      <c r="Z911" s="29">
        <f t="shared" si="572"/>
        <v>0</v>
      </c>
      <c r="AA911" s="29">
        <f t="shared" si="572"/>
        <v>46871.9</v>
      </c>
      <c r="AB911" s="29">
        <f t="shared" si="572"/>
        <v>0</v>
      </c>
      <c r="AC911" s="31">
        <f t="shared" si="542"/>
        <v>0</v>
      </c>
      <c r="AD911" s="31">
        <f t="shared" si="543"/>
        <v>0</v>
      </c>
      <c r="AE911" s="31">
        <f t="shared" si="544"/>
        <v>0</v>
      </c>
      <c r="AF911" s="31">
        <f t="shared" si="545"/>
        <v>0</v>
      </c>
      <c r="AG911" s="31">
        <f t="shared" si="546"/>
        <v>0</v>
      </c>
      <c r="AH911" s="31">
        <f t="shared" si="547"/>
        <v>31300.234064000004</v>
      </c>
      <c r="AI911" s="31">
        <f t="shared" si="548"/>
        <v>0</v>
      </c>
      <c r="AJ911" s="31">
        <f t="shared" si="549"/>
        <v>334.94712900000002</v>
      </c>
      <c r="AK911" s="31">
        <f t="shared" si="550"/>
        <v>362.39006100000006</v>
      </c>
      <c r="AL911" s="31">
        <f t="shared" si="551"/>
        <v>0</v>
      </c>
      <c r="AM911" s="31">
        <f t="shared" si="552"/>
        <v>0</v>
      </c>
      <c r="AN911" s="31">
        <f t="shared" si="553"/>
        <v>0</v>
      </c>
      <c r="AO911" s="31">
        <f t="shared" si="554"/>
        <v>31997.571254000002</v>
      </c>
      <c r="AP911" s="29">
        <f t="shared" si="570"/>
        <v>0</v>
      </c>
      <c r="AQ911" s="29">
        <f t="shared" si="570"/>
        <v>0</v>
      </c>
      <c r="AR911" s="29">
        <f t="shared" si="570"/>
        <v>31997.571254000002</v>
      </c>
      <c r="AS911" s="29">
        <f t="shared" si="569"/>
        <v>0</v>
      </c>
      <c r="AT911" s="31">
        <f t="shared" si="555"/>
        <v>0</v>
      </c>
      <c r="AU911" s="31">
        <f t="shared" si="556"/>
        <v>0</v>
      </c>
      <c r="AV911" s="31">
        <f t="shared" si="557"/>
        <v>0</v>
      </c>
      <c r="AW911" s="31">
        <f t="shared" si="558"/>
        <v>0</v>
      </c>
      <c r="AX911" s="31">
        <f t="shared" si="559"/>
        <v>0</v>
      </c>
      <c r="AY911" s="31">
        <f t="shared" si="560"/>
        <v>0</v>
      </c>
      <c r="AZ911" s="31">
        <f t="shared" si="561"/>
        <v>0</v>
      </c>
      <c r="BA911" s="31">
        <f t="shared" si="562"/>
        <v>0</v>
      </c>
      <c r="BB911" s="31">
        <f t="shared" si="563"/>
        <v>0</v>
      </c>
      <c r="BC911" s="31">
        <f t="shared" si="564"/>
        <v>0</v>
      </c>
      <c r="BD911" s="31">
        <f t="shared" si="565"/>
        <v>0</v>
      </c>
      <c r="BE911" s="31">
        <f t="shared" si="566"/>
        <v>0</v>
      </c>
      <c r="BF911" s="31">
        <f t="shared" si="567"/>
        <v>0</v>
      </c>
      <c r="BG911" s="29">
        <f t="shared" si="571"/>
        <v>0</v>
      </c>
      <c r="BH911" s="29">
        <f t="shared" si="571"/>
        <v>0</v>
      </c>
      <c r="BI911" s="29">
        <f t="shared" si="571"/>
        <v>0</v>
      </c>
      <c r="BJ911" s="29">
        <f t="shared" si="571"/>
        <v>0</v>
      </c>
    </row>
    <row r="912" spans="1:62">
      <c r="A912" s="25" t="s">
        <v>186</v>
      </c>
      <c r="B912" s="25" t="s">
        <v>101</v>
      </c>
      <c r="C912" s="25" t="s">
        <v>102</v>
      </c>
      <c r="D912" s="25" t="s">
        <v>208</v>
      </c>
      <c r="E912" s="25" t="s">
        <v>44</v>
      </c>
      <c r="F912" s="25" t="s">
        <v>45</v>
      </c>
      <c r="G912" s="25" t="s">
        <v>300</v>
      </c>
      <c r="H912" s="25" t="s">
        <v>54</v>
      </c>
      <c r="I912" s="25" t="s">
        <v>289</v>
      </c>
      <c r="J912" s="102">
        <v>0.47784834680000005</v>
      </c>
      <c r="K912" s="102">
        <v>0.15089759249999998</v>
      </c>
      <c r="L912" s="29">
        <v>12842.730000000001</v>
      </c>
      <c r="M912" s="29">
        <v>56680.9</v>
      </c>
      <c r="N912" s="29">
        <v>15765.09</v>
      </c>
      <c r="O912" s="29">
        <v>-11004.36</v>
      </c>
      <c r="P912" s="29">
        <v>-1728.02</v>
      </c>
      <c r="Q912" s="29">
        <v>5956.66</v>
      </c>
      <c r="R912" s="29">
        <v>1514.27</v>
      </c>
      <c r="S912" s="29">
        <v>1387.03</v>
      </c>
      <c r="T912" s="29">
        <v>594970.34999999986</v>
      </c>
      <c r="U912" s="29">
        <v>324154.02</v>
      </c>
      <c r="V912" s="29">
        <v>-26395.969999999998</v>
      </c>
      <c r="W912" s="29">
        <v>11738.809999999998</v>
      </c>
      <c r="X912" s="29">
        <f t="shared" si="541"/>
        <v>985881.51</v>
      </c>
      <c r="Y912" s="29">
        <f t="shared" si="568"/>
        <v>0</v>
      </c>
      <c r="Z912" s="29">
        <f t="shared" si="572"/>
        <v>0</v>
      </c>
      <c r="AA912" s="29">
        <f t="shared" si="572"/>
        <v>985881.51</v>
      </c>
      <c r="AB912" s="29">
        <f t="shared" si="572"/>
        <v>0</v>
      </c>
      <c r="AC912" s="31">
        <f t="shared" si="542"/>
        <v>6136.8772988987648</v>
      </c>
      <c r="AD912" s="31">
        <f t="shared" si="543"/>
        <v>27084.874360136124</v>
      </c>
      <c r="AE912" s="31">
        <f t="shared" si="544"/>
        <v>7533.3221936532127</v>
      </c>
      <c r="AF912" s="31">
        <f t="shared" si="545"/>
        <v>-5258.4152335920489</v>
      </c>
      <c r="AG912" s="31">
        <f t="shared" si="546"/>
        <v>-825.73150023733604</v>
      </c>
      <c r="AH912" s="31">
        <f t="shared" si="547"/>
        <v>2846.3801334496884</v>
      </c>
      <c r="AI912" s="31">
        <f t="shared" si="548"/>
        <v>723.59141610883603</v>
      </c>
      <c r="AJ912" s="31">
        <f t="shared" si="549"/>
        <v>662.78999246200408</v>
      </c>
      <c r="AK912" s="31">
        <f t="shared" si="550"/>
        <v>284305.59814251732</v>
      </c>
      <c r="AL912" s="31">
        <f t="shared" si="551"/>
        <v>154896.46256557415</v>
      </c>
      <c r="AM912" s="31">
        <f t="shared" si="552"/>
        <v>-12613.270626682395</v>
      </c>
      <c r="AN912" s="31">
        <f t="shared" si="553"/>
        <v>5609.3709518993073</v>
      </c>
      <c r="AO912" s="31">
        <f t="shared" si="554"/>
        <v>471101.84969418769</v>
      </c>
      <c r="AP912" s="29">
        <f t="shared" si="570"/>
        <v>0</v>
      </c>
      <c r="AQ912" s="29">
        <f t="shared" si="570"/>
        <v>0</v>
      </c>
      <c r="AR912" s="29">
        <f t="shared" si="570"/>
        <v>471101.84969418769</v>
      </c>
      <c r="AS912" s="29">
        <f t="shared" si="569"/>
        <v>0</v>
      </c>
      <c r="AT912" s="31">
        <f t="shared" si="555"/>
        <v>1937.9370381275251</v>
      </c>
      <c r="AU912" s="31">
        <f t="shared" si="556"/>
        <v>8553.0113507332499</v>
      </c>
      <c r="AV912" s="31">
        <f t="shared" si="557"/>
        <v>2378.9141265458247</v>
      </c>
      <c r="AW912" s="31">
        <f t="shared" si="558"/>
        <v>-1660.5314310033</v>
      </c>
      <c r="AX912" s="31">
        <f t="shared" si="559"/>
        <v>-260.75405779184996</v>
      </c>
      <c r="AY912" s="31">
        <f t="shared" si="560"/>
        <v>898.84565334104991</v>
      </c>
      <c r="AZ912" s="31">
        <f t="shared" si="561"/>
        <v>228.49969739497496</v>
      </c>
      <c r="BA912" s="31">
        <f t="shared" si="562"/>
        <v>209.29948772527499</v>
      </c>
      <c r="BB912" s="31">
        <f t="shared" si="563"/>
        <v>89779.593423882339</v>
      </c>
      <c r="BC912" s="31">
        <f t="shared" si="564"/>
        <v>48914.061217196846</v>
      </c>
      <c r="BD912" s="31">
        <f t="shared" si="565"/>
        <v>-3983.0883247022243</v>
      </c>
      <c r="BE912" s="31">
        <f t="shared" si="566"/>
        <v>1771.3581678149244</v>
      </c>
      <c r="BF912" s="31">
        <f t="shared" si="567"/>
        <v>148767.14634926463</v>
      </c>
      <c r="BG912" s="29">
        <f t="shared" si="571"/>
        <v>0</v>
      </c>
      <c r="BH912" s="29">
        <f t="shared" si="571"/>
        <v>0</v>
      </c>
      <c r="BI912" s="29">
        <f t="shared" si="571"/>
        <v>148767.14634926463</v>
      </c>
      <c r="BJ912" s="29">
        <f t="shared" si="571"/>
        <v>0</v>
      </c>
    </row>
    <row r="913" spans="1:62">
      <c r="A913" s="25" t="s">
        <v>186</v>
      </c>
      <c r="B913" s="25" t="s">
        <v>101</v>
      </c>
      <c r="C913" s="25" t="s">
        <v>102</v>
      </c>
      <c r="D913" s="25" t="s">
        <v>208</v>
      </c>
      <c r="E913" s="25" t="s">
        <v>44</v>
      </c>
      <c r="F913" s="25" t="s">
        <v>45</v>
      </c>
      <c r="G913" s="25" t="s">
        <v>90</v>
      </c>
      <c r="H913" s="25" t="s">
        <v>54</v>
      </c>
      <c r="I913" s="25" t="s">
        <v>289</v>
      </c>
      <c r="J913" s="102">
        <v>0.47784834680000005</v>
      </c>
      <c r="K913" s="102">
        <v>0.15089759249999998</v>
      </c>
      <c r="L913" s="29">
        <v>14501.28</v>
      </c>
      <c r="M913" s="29">
        <v>113554.42</v>
      </c>
      <c r="N913" s="29">
        <v>16842.05</v>
      </c>
      <c r="O913" s="29">
        <v>-11253.39</v>
      </c>
      <c r="P913" s="29">
        <v>-6995.09</v>
      </c>
      <c r="Q913" s="29">
        <v>11773.65</v>
      </c>
      <c r="R913" s="29">
        <v>3554.54</v>
      </c>
      <c r="S913" s="29">
        <v>1888.58</v>
      </c>
      <c r="T913" s="29">
        <v>152606.5</v>
      </c>
      <c r="U913" s="29">
        <v>246886.74</v>
      </c>
      <c r="V913" s="29">
        <v>-6886.33</v>
      </c>
      <c r="W913" s="29">
        <v>6701.9</v>
      </c>
      <c r="X913" s="29">
        <f t="shared" si="541"/>
        <v>543174.85000000009</v>
      </c>
      <c r="Y913" s="29">
        <f t="shared" si="568"/>
        <v>0</v>
      </c>
      <c r="Z913" s="29">
        <f t="shared" si="572"/>
        <v>0</v>
      </c>
      <c r="AA913" s="29">
        <f t="shared" si="572"/>
        <v>543174.85000000009</v>
      </c>
      <c r="AB913" s="29">
        <f t="shared" si="572"/>
        <v>0</v>
      </c>
      <c r="AC913" s="31">
        <f t="shared" si="542"/>
        <v>6929.412674483905</v>
      </c>
      <c r="AD913" s="31">
        <f t="shared" si="543"/>
        <v>54261.791868832857</v>
      </c>
      <c r="AE913" s="31">
        <f t="shared" si="544"/>
        <v>8047.9457492229403</v>
      </c>
      <c r="AF913" s="31">
        <f t="shared" si="545"/>
        <v>-5377.4138073956519</v>
      </c>
      <c r="AG913" s="31">
        <f t="shared" si="546"/>
        <v>-3342.5921922172124</v>
      </c>
      <c r="AH913" s="31">
        <f t="shared" si="547"/>
        <v>5626.0191883018206</v>
      </c>
      <c r="AI913" s="31">
        <f t="shared" si="548"/>
        <v>1698.5310626344722</v>
      </c>
      <c r="AJ913" s="31">
        <f t="shared" si="549"/>
        <v>902.45483079954408</v>
      </c>
      <c r="AK913" s="31">
        <f t="shared" si="550"/>
        <v>72922.763735934204</v>
      </c>
      <c r="AL913" s="31">
        <f t="shared" si="551"/>
        <v>117974.42055584144</v>
      </c>
      <c r="AM913" s="31">
        <f t="shared" si="552"/>
        <v>-3290.6214060192442</v>
      </c>
      <c r="AN913" s="31">
        <f t="shared" si="553"/>
        <v>3202.4918354189203</v>
      </c>
      <c r="AO913" s="31">
        <f t="shared" si="554"/>
        <v>259555.20409583798</v>
      </c>
      <c r="AP913" s="29">
        <f t="shared" si="570"/>
        <v>0</v>
      </c>
      <c r="AQ913" s="29">
        <f t="shared" si="570"/>
        <v>0</v>
      </c>
      <c r="AR913" s="29">
        <f t="shared" si="570"/>
        <v>259555.20409583798</v>
      </c>
      <c r="AS913" s="29">
        <f t="shared" si="569"/>
        <v>0</v>
      </c>
      <c r="AT913" s="31">
        <f t="shared" si="555"/>
        <v>2188.2082401683997</v>
      </c>
      <c r="AU913" s="31">
        <f t="shared" si="556"/>
        <v>17135.088595733847</v>
      </c>
      <c r="AV913" s="31">
        <f t="shared" si="557"/>
        <v>2541.4247977646246</v>
      </c>
      <c r="AW913" s="31">
        <f t="shared" si="558"/>
        <v>-1698.1094584635748</v>
      </c>
      <c r="AX913" s="31">
        <f t="shared" si="559"/>
        <v>-1055.5422403208249</v>
      </c>
      <c r="AY913" s="31">
        <f t="shared" si="560"/>
        <v>1776.6154399376248</v>
      </c>
      <c r="AZ913" s="31">
        <f t="shared" si="561"/>
        <v>536.37152844494994</v>
      </c>
      <c r="BA913" s="31">
        <f t="shared" si="562"/>
        <v>284.98217524364998</v>
      </c>
      <c r="BB913" s="31">
        <f t="shared" si="563"/>
        <v>23027.953449851248</v>
      </c>
      <c r="BC913" s="31">
        <f t="shared" si="564"/>
        <v>37254.614686173445</v>
      </c>
      <c r="BD913" s="31">
        <f t="shared" si="565"/>
        <v>-1039.1306181605248</v>
      </c>
      <c r="BE913" s="31">
        <f t="shared" si="566"/>
        <v>1011.3005751757498</v>
      </c>
      <c r="BF913" s="31">
        <f t="shared" si="567"/>
        <v>81963.777171548616</v>
      </c>
      <c r="BG913" s="29">
        <f t="shared" si="571"/>
        <v>0</v>
      </c>
      <c r="BH913" s="29">
        <f t="shared" si="571"/>
        <v>0</v>
      </c>
      <c r="BI913" s="29">
        <f t="shared" si="571"/>
        <v>81963.777171548616</v>
      </c>
      <c r="BJ913" s="29">
        <f t="shared" si="571"/>
        <v>0</v>
      </c>
    </row>
    <row r="914" spans="1:62">
      <c r="A914" s="25" t="s">
        <v>186</v>
      </c>
      <c r="B914" s="25" t="s">
        <v>101</v>
      </c>
      <c r="C914" s="25" t="s">
        <v>102</v>
      </c>
      <c r="D914" s="25" t="s">
        <v>208</v>
      </c>
      <c r="E914" s="25" t="s">
        <v>44</v>
      </c>
      <c r="F914" s="25" t="s">
        <v>45</v>
      </c>
      <c r="G914" s="25" t="s">
        <v>301</v>
      </c>
      <c r="H914" s="25" t="s">
        <v>60</v>
      </c>
      <c r="I914" s="25" t="s">
        <v>289</v>
      </c>
      <c r="J914" s="102">
        <v>0</v>
      </c>
      <c r="K914" s="102">
        <v>0</v>
      </c>
      <c r="L914" s="29"/>
      <c r="M914" s="29"/>
      <c r="N914" s="29"/>
      <c r="O914" s="29"/>
      <c r="P914" s="29"/>
      <c r="Q914" s="29"/>
      <c r="R914" s="29">
        <v>468.32</v>
      </c>
      <c r="S914" s="29"/>
      <c r="T914" s="29"/>
      <c r="U914" s="29"/>
      <c r="V914" s="29"/>
      <c r="W914" s="29"/>
      <c r="X914" s="29">
        <f t="shared" si="541"/>
        <v>468.32</v>
      </c>
      <c r="Y914" s="29">
        <f t="shared" si="568"/>
        <v>0</v>
      </c>
      <c r="Z914" s="29">
        <f t="shared" si="572"/>
        <v>0</v>
      </c>
      <c r="AA914" s="29">
        <f t="shared" si="572"/>
        <v>468.32</v>
      </c>
      <c r="AB914" s="29">
        <f t="shared" si="572"/>
        <v>0</v>
      </c>
      <c r="AC914" s="31">
        <f t="shared" si="542"/>
        <v>0</v>
      </c>
      <c r="AD914" s="31">
        <f t="shared" si="543"/>
        <v>0</v>
      </c>
      <c r="AE914" s="31">
        <f t="shared" si="544"/>
        <v>0</v>
      </c>
      <c r="AF914" s="31">
        <f t="shared" si="545"/>
        <v>0</v>
      </c>
      <c r="AG914" s="31">
        <f t="shared" si="546"/>
        <v>0</v>
      </c>
      <c r="AH914" s="31">
        <f t="shared" si="547"/>
        <v>0</v>
      </c>
      <c r="AI914" s="31">
        <f t="shared" si="548"/>
        <v>0</v>
      </c>
      <c r="AJ914" s="31">
        <f t="shared" si="549"/>
        <v>0</v>
      </c>
      <c r="AK914" s="31">
        <f t="shared" si="550"/>
        <v>0</v>
      </c>
      <c r="AL914" s="31">
        <f t="shared" si="551"/>
        <v>0</v>
      </c>
      <c r="AM914" s="31">
        <f t="shared" si="552"/>
        <v>0</v>
      </c>
      <c r="AN914" s="31">
        <f t="shared" si="553"/>
        <v>0</v>
      </c>
      <c r="AO914" s="31">
        <f t="shared" si="554"/>
        <v>0</v>
      </c>
      <c r="AP914" s="29">
        <f t="shared" si="570"/>
        <v>0</v>
      </c>
      <c r="AQ914" s="29">
        <f t="shared" si="570"/>
        <v>0</v>
      </c>
      <c r="AR914" s="29">
        <f t="shared" si="570"/>
        <v>0</v>
      </c>
      <c r="AS914" s="29">
        <f t="shared" si="569"/>
        <v>0</v>
      </c>
      <c r="AT914" s="31">
        <f t="shared" si="555"/>
        <v>0</v>
      </c>
      <c r="AU914" s="31">
        <f t="shared" si="556"/>
        <v>0</v>
      </c>
      <c r="AV914" s="31">
        <f t="shared" si="557"/>
        <v>0</v>
      </c>
      <c r="AW914" s="31">
        <f t="shared" si="558"/>
        <v>0</v>
      </c>
      <c r="AX914" s="31">
        <f t="shared" si="559"/>
        <v>0</v>
      </c>
      <c r="AY914" s="31">
        <f t="shared" si="560"/>
        <v>0</v>
      </c>
      <c r="AZ914" s="31">
        <f t="shared" si="561"/>
        <v>0</v>
      </c>
      <c r="BA914" s="31">
        <f t="shared" si="562"/>
        <v>0</v>
      </c>
      <c r="BB914" s="31">
        <f t="shared" si="563"/>
        <v>0</v>
      </c>
      <c r="BC914" s="31">
        <f t="shared" si="564"/>
        <v>0</v>
      </c>
      <c r="BD914" s="31">
        <f t="shared" si="565"/>
        <v>0</v>
      </c>
      <c r="BE914" s="31">
        <f t="shared" si="566"/>
        <v>0</v>
      </c>
      <c r="BF914" s="31">
        <f t="shared" si="567"/>
        <v>0</v>
      </c>
      <c r="BG914" s="29">
        <f t="shared" si="571"/>
        <v>0</v>
      </c>
      <c r="BH914" s="29">
        <f t="shared" si="571"/>
        <v>0</v>
      </c>
      <c r="BI914" s="29">
        <f t="shared" si="571"/>
        <v>0</v>
      </c>
      <c r="BJ914" s="29">
        <f t="shared" si="571"/>
        <v>0</v>
      </c>
    </row>
    <row r="915" spans="1:62">
      <c r="A915" s="25" t="s">
        <v>186</v>
      </c>
      <c r="B915" s="25" t="s">
        <v>101</v>
      </c>
      <c r="C915" s="25" t="s">
        <v>102</v>
      </c>
      <c r="D915" s="25" t="s">
        <v>208</v>
      </c>
      <c r="E915" s="25" t="s">
        <v>44</v>
      </c>
      <c r="F915" s="25" t="s">
        <v>45</v>
      </c>
      <c r="G915" s="25" t="s">
        <v>301</v>
      </c>
      <c r="H915" s="25" t="s">
        <v>60</v>
      </c>
      <c r="I915" s="25" t="s">
        <v>289</v>
      </c>
      <c r="J915" s="102">
        <v>0.47784834680000005</v>
      </c>
      <c r="K915" s="102">
        <v>0.15089759249999998</v>
      </c>
      <c r="L915" s="29">
        <v>12462.9</v>
      </c>
      <c r="M915" s="29">
        <v>36540.15</v>
      </c>
      <c r="N915" s="29">
        <v>15656.26</v>
      </c>
      <c r="O915" s="29">
        <v>-11115.67</v>
      </c>
      <c r="P915" s="29">
        <v>202.5100000000001</v>
      </c>
      <c r="Q915" s="29">
        <v>3899.68</v>
      </c>
      <c r="R915" s="29">
        <v>313.82</v>
      </c>
      <c r="S915" s="29">
        <v>1225.8399999999999</v>
      </c>
      <c r="T915" s="29">
        <v>2111.44</v>
      </c>
      <c r="U915" s="29">
        <v>841.53</v>
      </c>
      <c r="V915" s="29">
        <v>591.99</v>
      </c>
      <c r="W915" s="29">
        <v>1008.16</v>
      </c>
      <c r="X915" s="29">
        <f t="shared" si="541"/>
        <v>63738.610000000008</v>
      </c>
      <c r="Y915" s="29">
        <f t="shared" si="568"/>
        <v>0</v>
      </c>
      <c r="Z915" s="29">
        <f t="shared" si="572"/>
        <v>0</v>
      </c>
      <c r="AA915" s="29">
        <f t="shared" si="572"/>
        <v>63738.610000000008</v>
      </c>
      <c r="AB915" s="29">
        <f t="shared" si="572"/>
        <v>0</v>
      </c>
      <c r="AC915" s="31">
        <f t="shared" si="542"/>
        <v>5955.3761613337201</v>
      </c>
      <c r="AD915" s="31">
        <f t="shared" si="543"/>
        <v>17460.650269324022</v>
      </c>
      <c r="AE915" s="31">
        <f t="shared" si="544"/>
        <v>7481.3179580709684</v>
      </c>
      <c r="AF915" s="31">
        <f t="shared" si="545"/>
        <v>-5311.6045330743564</v>
      </c>
      <c r="AG915" s="31">
        <f t="shared" si="546"/>
        <v>96.769068710468062</v>
      </c>
      <c r="AH915" s="31">
        <f t="shared" si="547"/>
        <v>1863.4556410490241</v>
      </c>
      <c r="AI915" s="31">
        <f t="shared" si="548"/>
        <v>149.95836819277602</v>
      </c>
      <c r="AJ915" s="31">
        <f t="shared" si="549"/>
        <v>585.76561744131197</v>
      </c>
      <c r="AK915" s="31">
        <f t="shared" si="550"/>
        <v>1008.9481133673921</v>
      </c>
      <c r="AL915" s="31">
        <f t="shared" si="551"/>
        <v>402.12371928260404</v>
      </c>
      <c r="AM915" s="31">
        <f t="shared" si="552"/>
        <v>282.88144282213204</v>
      </c>
      <c r="AN915" s="31">
        <f t="shared" si="553"/>
        <v>481.74758930988804</v>
      </c>
      <c r="AO915" s="31">
        <f t="shared" si="554"/>
        <v>30457.389415829955</v>
      </c>
      <c r="AP915" s="29">
        <f t="shared" si="570"/>
        <v>0</v>
      </c>
      <c r="AQ915" s="29">
        <f t="shared" si="570"/>
        <v>0</v>
      </c>
      <c r="AR915" s="29">
        <f t="shared" si="570"/>
        <v>30457.389415829955</v>
      </c>
      <c r="AS915" s="29">
        <f t="shared" si="569"/>
        <v>0</v>
      </c>
      <c r="AT915" s="31">
        <f t="shared" si="555"/>
        <v>1880.6216055682498</v>
      </c>
      <c r="AU915" s="31">
        <f t="shared" si="556"/>
        <v>5513.8206645888749</v>
      </c>
      <c r="AV915" s="31">
        <f t="shared" si="557"/>
        <v>2362.4919415540498</v>
      </c>
      <c r="AW915" s="31">
        <f t="shared" si="558"/>
        <v>-1677.3278420244749</v>
      </c>
      <c r="AX915" s="31">
        <f t="shared" si="559"/>
        <v>30.558271457175014</v>
      </c>
      <c r="AY915" s="31">
        <f t="shared" si="560"/>
        <v>588.45232352039989</v>
      </c>
      <c r="AZ915" s="31">
        <f t="shared" si="561"/>
        <v>47.354682478349993</v>
      </c>
      <c r="BA915" s="31">
        <f t="shared" si="562"/>
        <v>184.97630479019998</v>
      </c>
      <c r="BB915" s="31">
        <f t="shared" si="563"/>
        <v>318.61121270819996</v>
      </c>
      <c r="BC915" s="31">
        <f t="shared" si="564"/>
        <v>126.98485101652498</v>
      </c>
      <c r="BD915" s="31">
        <f t="shared" si="565"/>
        <v>89.329865784074997</v>
      </c>
      <c r="BE915" s="31">
        <f t="shared" si="566"/>
        <v>152.12891685479997</v>
      </c>
      <c r="BF915" s="31">
        <f t="shared" si="567"/>
        <v>9618.002798296422</v>
      </c>
      <c r="BG915" s="29">
        <f t="shared" si="571"/>
        <v>0</v>
      </c>
      <c r="BH915" s="29">
        <f t="shared" si="571"/>
        <v>0</v>
      </c>
      <c r="BI915" s="29">
        <f t="shared" si="571"/>
        <v>9618.002798296422</v>
      </c>
      <c r="BJ915" s="29">
        <f t="shared" si="571"/>
        <v>0</v>
      </c>
    </row>
    <row r="916" spans="1:62">
      <c r="A916" s="25" t="s">
        <v>186</v>
      </c>
      <c r="B916" s="25" t="s">
        <v>101</v>
      </c>
      <c r="C916" s="25" t="s">
        <v>102</v>
      </c>
      <c r="D916" s="25" t="s">
        <v>208</v>
      </c>
      <c r="E916" s="25" t="s">
        <v>42</v>
      </c>
      <c r="F916" s="25" t="s">
        <v>46</v>
      </c>
      <c r="G916" s="25" t="s">
        <v>59</v>
      </c>
      <c r="H916" s="25" t="s">
        <v>59</v>
      </c>
      <c r="I916" s="25" t="s">
        <v>289</v>
      </c>
      <c r="J916" s="102">
        <v>0.65539999999999998</v>
      </c>
      <c r="K916" s="102">
        <v>0</v>
      </c>
      <c r="L916" s="29">
        <v>4702.04</v>
      </c>
      <c r="M916" s="29">
        <v>10760.05</v>
      </c>
      <c r="N916" s="29">
        <v>16974.28</v>
      </c>
      <c r="O916" s="29">
        <v>13915.82</v>
      </c>
      <c r="P916" s="29">
        <v>11033.47</v>
      </c>
      <c r="Q916" s="29">
        <v>12459.37</v>
      </c>
      <c r="R916" s="29"/>
      <c r="S916" s="29"/>
      <c r="T916" s="29"/>
      <c r="U916" s="29"/>
      <c r="V916" s="29"/>
      <c r="W916" s="29"/>
      <c r="X916" s="29">
        <f t="shared" si="541"/>
        <v>69845.03</v>
      </c>
      <c r="Y916" s="29">
        <f t="shared" si="568"/>
        <v>0</v>
      </c>
      <c r="Z916" s="29">
        <f t="shared" si="572"/>
        <v>0</v>
      </c>
      <c r="AA916" s="29">
        <f t="shared" si="572"/>
        <v>69845.03</v>
      </c>
      <c r="AB916" s="29">
        <f t="shared" si="572"/>
        <v>0</v>
      </c>
      <c r="AC916" s="31">
        <f t="shared" si="542"/>
        <v>3081.7170160000001</v>
      </c>
      <c r="AD916" s="31">
        <f t="shared" si="543"/>
        <v>7052.1367699999992</v>
      </c>
      <c r="AE916" s="31">
        <f t="shared" si="544"/>
        <v>11124.943111999999</v>
      </c>
      <c r="AF916" s="31">
        <f t="shared" si="545"/>
        <v>9120.4284279999993</v>
      </c>
      <c r="AG916" s="31">
        <f t="shared" si="546"/>
        <v>7231.336237999999</v>
      </c>
      <c r="AH916" s="31">
        <f t="shared" si="547"/>
        <v>8165.8710980000005</v>
      </c>
      <c r="AI916" s="31">
        <f t="shared" si="548"/>
        <v>0</v>
      </c>
      <c r="AJ916" s="31">
        <f t="shared" si="549"/>
        <v>0</v>
      </c>
      <c r="AK916" s="31">
        <f t="shared" si="550"/>
        <v>0</v>
      </c>
      <c r="AL916" s="31">
        <f t="shared" si="551"/>
        <v>0</v>
      </c>
      <c r="AM916" s="31">
        <f t="shared" si="552"/>
        <v>0</v>
      </c>
      <c r="AN916" s="31">
        <f t="shared" si="553"/>
        <v>0</v>
      </c>
      <c r="AO916" s="31">
        <f t="shared" si="554"/>
        <v>45776.432661999999</v>
      </c>
      <c r="AP916" s="29">
        <f t="shared" si="570"/>
        <v>0</v>
      </c>
      <c r="AQ916" s="29">
        <f t="shared" si="570"/>
        <v>0</v>
      </c>
      <c r="AR916" s="29">
        <f t="shared" si="570"/>
        <v>45776.432661999999</v>
      </c>
      <c r="AS916" s="29">
        <f t="shared" si="569"/>
        <v>0</v>
      </c>
      <c r="AT916" s="31">
        <f t="shared" si="555"/>
        <v>0</v>
      </c>
      <c r="AU916" s="31">
        <f t="shared" si="556"/>
        <v>0</v>
      </c>
      <c r="AV916" s="31">
        <f t="shared" si="557"/>
        <v>0</v>
      </c>
      <c r="AW916" s="31">
        <f t="shared" si="558"/>
        <v>0</v>
      </c>
      <c r="AX916" s="31">
        <f t="shared" si="559"/>
        <v>0</v>
      </c>
      <c r="AY916" s="31">
        <f t="shared" si="560"/>
        <v>0</v>
      </c>
      <c r="AZ916" s="31">
        <f t="shared" si="561"/>
        <v>0</v>
      </c>
      <c r="BA916" s="31">
        <f t="shared" si="562"/>
        <v>0</v>
      </c>
      <c r="BB916" s="31">
        <f t="shared" si="563"/>
        <v>0</v>
      </c>
      <c r="BC916" s="31">
        <f t="shared" si="564"/>
        <v>0</v>
      </c>
      <c r="BD916" s="31">
        <f t="shared" si="565"/>
        <v>0</v>
      </c>
      <c r="BE916" s="31">
        <f t="shared" si="566"/>
        <v>0</v>
      </c>
      <c r="BF916" s="31">
        <f t="shared" si="567"/>
        <v>0</v>
      </c>
      <c r="BG916" s="29">
        <f t="shared" si="571"/>
        <v>0</v>
      </c>
      <c r="BH916" s="29">
        <f t="shared" si="571"/>
        <v>0</v>
      </c>
      <c r="BI916" s="29">
        <f t="shared" si="571"/>
        <v>0</v>
      </c>
      <c r="BJ916" s="29">
        <f t="shared" si="571"/>
        <v>0</v>
      </c>
    </row>
    <row r="917" spans="1:62">
      <c r="A917" s="25" t="s">
        <v>186</v>
      </c>
      <c r="B917" s="25" t="s">
        <v>101</v>
      </c>
      <c r="C917" s="25" t="s">
        <v>102</v>
      </c>
      <c r="D917" s="25" t="s">
        <v>208</v>
      </c>
      <c r="E917" s="25" t="s">
        <v>42</v>
      </c>
      <c r="F917" s="25" t="s">
        <v>46</v>
      </c>
      <c r="G917" s="25" t="s">
        <v>301</v>
      </c>
      <c r="H917" s="25" t="s">
        <v>60</v>
      </c>
      <c r="I917" s="25" t="s">
        <v>289</v>
      </c>
      <c r="J917" s="102">
        <v>0.68266000000000004</v>
      </c>
      <c r="K917" s="102">
        <v>0</v>
      </c>
      <c r="L917" s="29">
        <v>25914.43</v>
      </c>
      <c r="M917" s="29">
        <v>33930.6</v>
      </c>
      <c r="N917" s="29">
        <v>11272.63</v>
      </c>
      <c r="O917" s="29">
        <v>10546.15</v>
      </c>
      <c r="P917" s="29">
        <v>4098.9799999999996</v>
      </c>
      <c r="Q917" s="29">
        <v>12459.58</v>
      </c>
      <c r="R917" s="29">
        <v>10986.74</v>
      </c>
      <c r="S917" s="29"/>
      <c r="T917" s="29"/>
      <c r="U917" s="29"/>
      <c r="V917" s="29"/>
      <c r="W917" s="29"/>
      <c r="X917" s="29">
        <f t="shared" si="541"/>
        <v>109209.11</v>
      </c>
      <c r="Y917" s="29">
        <f t="shared" si="568"/>
        <v>0</v>
      </c>
      <c r="Z917" s="29">
        <f t="shared" si="572"/>
        <v>0</v>
      </c>
      <c r="AA917" s="29">
        <f t="shared" si="572"/>
        <v>109209.11</v>
      </c>
      <c r="AB917" s="29">
        <f t="shared" si="572"/>
        <v>0</v>
      </c>
      <c r="AC917" s="31">
        <f t="shared" si="542"/>
        <v>17690.744783800001</v>
      </c>
      <c r="AD917" s="31">
        <f t="shared" si="543"/>
        <v>23163.063396000001</v>
      </c>
      <c r="AE917" s="31">
        <f t="shared" si="544"/>
        <v>7695.3735957999997</v>
      </c>
      <c r="AF917" s="31">
        <f t="shared" si="545"/>
        <v>7199.4347590000007</v>
      </c>
      <c r="AG917" s="31">
        <f t="shared" si="546"/>
        <v>2798.2096867999999</v>
      </c>
      <c r="AH917" s="31">
        <f t="shared" si="547"/>
        <v>8505.6568827999999</v>
      </c>
      <c r="AI917" s="31">
        <f t="shared" si="548"/>
        <v>7500.2079284000001</v>
      </c>
      <c r="AJ917" s="31">
        <f t="shared" si="549"/>
        <v>0</v>
      </c>
      <c r="AK917" s="31">
        <f t="shared" si="550"/>
        <v>0</v>
      </c>
      <c r="AL917" s="31">
        <f t="shared" si="551"/>
        <v>0</v>
      </c>
      <c r="AM917" s="31">
        <f t="shared" si="552"/>
        <v>0</v>
      </c>
      <c r="AN917" s="31">
        <f t="shared" si="553"/>
        <v>0</v>
      </c>
      <c r="AO917" s="31">
        <f t="shared" si="554"/>
        <v>74552.691032600022</v>
      </c>
      <c r="AP917" s="29">
        <f t="shared" si="570"/>
        <v>0</v>
      </c>
      <c r="AQ917" s="29">
        <f t="shared" si="570"/>
        <v>0</v>
      </c>
      <c r="AR917" s="29">
        <f t="shared" si="570"/>
        <v>74552.691032600022</v>
      </c>
      <c r="AS917" s="29">
        <f t="shared" si="569"/>
        <v>0</v>
      </c>
      <c r="AT917" s="31">
        <f t="shared" si="555"/>
        <v>0</v>
      </c>
      <c r="AU917" s="31">
        <f t="shared" si="556"/>
        <v>0</v>
      </c>
      <c r="AV917" s="31">
        <f t="shared" si="557"/>
        <v>0</v>
      </c>
      <c r="AW917" s="31">
        <f t="shared" si="558"/>
        <v>0</v>
      </c>
      <c r="AX917" s="31">
        <f t="shared" si="559"/>
        <v>0</v>
      </c>
      <c r="AY917" s="31">
        <f t="shared" si="560"/>
        <v>0</v>
      </c>
      <c r="AZ917" s="31">
        <f t="shared" si="561"/>
        <v>0</v>
      </c>
      <c r="BA917" s="31">
        <f t="shared" si="562"/>
        <v>0</v>
      </c>
      <c r="BB917" s="31">
        <f t="shared" si="563"/>
        <v>0</v>
      </c>
      <c r="BC917" s="31">
        <f t="shared" si="564"/>
        <v>0</v>
      </c>
      <c r="BD917" s="31">
        <f t="shared" si="565"/>
        <v>0</v>
      </c>
      <c r="BE917" s="31">
        <f t="shared" si="566"/>
        <v>0</v>
      </c>
      <c r="BF917" s="31">
        <f t="shared" si="567"/>
        <v>0</v>
      </c>
      <c r="BG917" s="29">
        <f t="shared" si="571"/>
        <v>0</v>
      </c>
      <c r="BH917" s="29">
        <f t="shared" si="571"/>
        <v>0</v>
      </c>
      <c r="BI917" s="29">
        <f t="shared" si="571"/>
        <v>0</v>
      </c>
      <c r="BJ917" s="29">
        <f t="shared" si="571"/>
        <v>0</v>
      </c>
    </row>
    <row r="918" spans="1:62">
      <c r="A918" s="25" t="s">
        <v>315</v>
      </c>
      <c r="B918" s="25" t="s">
        <v>95</v>
      </c>
      <c r="C918" s="25" t="s">
        <v>102</v>
      </c>
      <c r="D918" s="25" t="s">
        <v>316</v>
      </c>
      <c r="E918" s="25" t="s">
        <v>42</v>
      </c>
      <c r="F918" s="25" t="s">
        <v>46</v>
      </c>
      <c r="G918" s="25" t="s">
        <v>59</v>
      </c>
      <c r="H918" s="25" t="s">
        <v>59</v>
      </c>
      <c r="I918" s="25" t="s">
        <v>289</v>
      </c>
      <c r="J918" s="102">
        <v>0.65539999999999998</v>
      </c>
      <c r="K918" s="102">
        <v>0</v>
      </c>
      <c r="L918" s="29"/>
      <c r="M918" s="29"/>
      <c r="N918" s="29"/>
      <c r="O918" s="29"/>
      <c r="P918" s="29"/>
      <c r="Q918" s="29"/>
      <c r="R918" s="29"/>
      <c r="S918" s="29"/>
      <c r="T918" s="29"/>
      <c r="U918" s="29"/>
      <c r="V918" s="29"/>
      <c r="W918" s="29">
        <v>264723.15000000002</v>
      </c>
      <c r="X918" s="29">
        <f t="shared" si="541"/>
        <v>264723.15000000002</v>
      </c>
      <c r="Y918" s="29">
        <f t="shared" si="568"/>
        <v>0</v>
      </c>
      <c r="Z918" s="29">
        <f t="shared" si="572"/>
        <v>0</v>
      </c>
      <c r="AA918" s="29">
        <f t="shared" si="572"/>
        <v>264723.15000000002</v>
      </c>
      <c r="AB918" s="29">
        <f t="shared" si="572"/>
        <v>0</v>
      </c>
      <c r="AC918" s="31">
        <f t="shared" si="542"/>
        <v>0</v>
      </c>
      <c r="AD918" s="31">
        <f t="shared" si="543"/>
        <v>0</v>
      </c>
      <c r="AE918" s="31">
        <f t="shared" si="544"/>
        <v>0</v>
      </c>
      <c r="AF918" s="31">
        <f t="shared" si="545"/>
        <v>0</v>
      </c>
      <c r="AG918" s="31">
        <f t="shared" si="546"/>
        <v>0</v>
      </c>
      <c r="AH918" s="31">
        <f t="shared" si="547"/>
        <v>0</v>
      </c>
      <c r="AI918" s="31">
        <f t="shared" si="548"/>
        <v>0</v>
      </c>
      <c r="AJ918" s="31">
        <f t="shared" si="549"/>
        <v>0</v>
      </c>
      <c r="AK918" s="31">
        <f t="shared" si="550"/>
        <v>0</v>
      </c>
      <c r="AL918" s="31">
        <f t="shared" si="551"/>
        <v>0</v>
      </c>
      <c r="AM918" s="31">
        <f t="shared" si="552"/>
        <v>0</v>
      </c>
      <c r="AN918" s="31">
        <f t="shared" si="553"/>
        <v>173499.55251000001</v>
      </c>
      <c r="AO918" s="31">
        <f t="shared" si="554"/>
        <v>173499.55251000001</v>
      </c>
      <c r="AP918" s="29">
        <f t="shared" si="570"/>
        <v>0</v>
      </c>
      <c r="AQ918" s="29">
        <f t="shared" si="570"/>
        <v>0</v>
      </c>
      <c r="AR918" s="29">
        <f t="shared" si="570"/>
        <v>173499.55251000001</v>
      </c>
      <c r="AS918" s="29">
        <f t="shared" si="569"/>
        <v>0</v>
      </c>
      <c r="AT918" s="31">
        <f t="shared" si="555"/>
        <v>0</v>
      </c>
      <c r="AU918" s="31">
        <f t="shared" si="556"/>
        <v>0</v>
      </c>
      <c r="AV918" s="31">
        <f t="shared" si="557"/>
        <v>0</v>
      </c>
      <c r="AW918" s="31">
        <f t="shared" si="558"/>
        <v>0</v>
      </c>
      <c r="AX918" s="31">
        <f t="shared" si="559"/>
        <v>0</v>
      </c>
      <c r="AY918" s="31">
        <f t="shared" si="560"/>
        <v>0</v>
      </c>
      <c r="AZ918" s="31">
        <f t="shared" si="561"/>
        <v>0</v>
      </c>
      <c r="BA918" s="31">
        <f t="shared" si="562"/>
        <v>0</v>
      </c>
      <c r="BB918" s="31">
        <f t="shared" si="563"/>
        <v>0</v>
      </c>
      <c r="BC918" s="31">
        <f t="shared" si="564"/>
        <v>0</v>
      </c>
      <c r="BD918" s="31">
        <f t="shared" si="565"/>
        <v>0</v>
      </c>
      <c r="BE918" s="31">
        <f t="shared" si="566"/>
        <v>0</v>
      </c>
      <c r="BF918" s="31">
        <f t="shared" si="567"/>
        <v>0</v>
      </c>
      <c r="BG918" s="29">
        <f t="shared" si="571"/>
        <v>0</v>
      </c>
      <c r="BH918" s="29">
        <f t="shared" si="571"/>
        <v>0</v>
      </c>
      <c r="BI918" s="29">
        <f t="shared" si="571"/>
        <v>0</v>
      </c>
      <c r="BJ918" s="29">
        <f t="shared" si="571"/>
        <v>0</v>
      </c>
    </row>
    <row r="919" spans="1:62">
      <c r="A919" s="25" t="s">
        <v>315</v>
      </c>
      <c r="B919" s="25" t="s">
        <v>95</v>
      </c>
      <c r="C919" s="25" t="s">
        <v>102</v>
      </c>
      <c r="D919" s="25" t="s">
        <v>210</v>
      </c>
      <c r="E919" s="25" t="s">
        <v>47</v>
      </c>
      <c r="F919" s="25" t="s">
        <v>49</v>
      </c>
      <c r="G919" s="25" t="s">
        <v>62</v>
      </c>
      <c r="H919" s="25" t="s">
        <v>62</v>
      </c>
      <c r="I919" s="25" t="s">
        <v>289</v>
      </c>
      <c r="J919" s="102">
        <v>0</v>
      </c>
      <c r="K919" s="102">
        <v>0</v>
      </c>
      <c r="L919" s="29"/>
      <c r="M919" s="29"/>
      <c r="N919" s="29"/>
      <c r="O919" s="29">
        <v>1465.06</v>
      </c>
      <c r="P919" s="29"/>
      <c r="Q919" s="29"/>
      <c r="R919" s="29"/>
      <c r="S919" s="29">
        <v>7098.11</v>
      </c>
      <c r="T919" s="29">
        <v>36318.44</v>
      </c>
      <c r="U919" s="29">
        <v>51608.18</v>
      </c>
      <c r="V919" s="29">
        <v>57210.85</v>
      </c>
      <c r="W919" s="29">
        <v>46395.05</v>
      </c>
      <c r="X919" s="29">
        <f t="shared" si="541"/>
        <v>200095.69</v>
      </c>
      <c r="Y919" s="29">
        <f t="shared" si="568"/>
        <v>0</v>
      </c>
      <c r="Z919" s="29">
        <f t="shared" si="572"/>
        <v>0</v>
      </c>
      <c r="AA919" s="29">
        <f t="shared" si="572"/>
        <v>200095.69</v>
      </c>
      <c r="AB919" s="29">
        <f t="shared" si="572"/>
        <v>0</v>
      </c>
      <c r="AC919" s="31">
        <f t="shared" si="542"/>
        <v>0</v>
      </c>
      <c r="AD919" s="31">
        <f t="shared" si="543"/>
        <v>0</v>
      </c>
      <c r="AE919" s="31">
        <f t="shared" si="544"/>
        <v>0</v>
      </c>
      <c r="AF919" s="31">
        <f t="shared" si="545"/>
        <v>0</v>
      </c>
      <c r="AG919" s="31">
        <f t="shared" si="546"/>
        <v>0</v>
      </c>
      <c r="AH919" s="31">
        <f t="shared" si="547"/>
        <v>0</v>
      </c>
      <c r="AI919" s="31">
        <f t="shared" si="548"/>
        <v>0</v>
      </c>
      <c r="AJ919" s="31">
        <f t="shared" si="549"/>
        <v>0</v>
      </c>
      <c r="AK919" s="31">
        <f t="shared" si="550"/>
        <v>0</v>
      </c>
      <c r="AL919" s="31">
        <f t="shared" si="551"/>
        <v>0</v>
      </c>
      <c r="AM919" s="31">
        <f t="shared" si="552"/>
        <v>0</v>
      </c>
      <c r="AN919" s="31">
        <f t="shared" si="553"/>
        <v>0</v>
      </c>
      <c r="AO919" s="31">
        <f t="shared" si="554"/>
        <v>0</v>
      </c>
      <c r="AP919" s="29">
        <f t="shared" si="570"/>
        <v>0</v>
      </c>
      <c r="AQ919" s="29">
        <f t="shared" si="570"/>
        <v>0</v>
      </c>
      <c r="AR919" s="29">
        <f t="shared" si="570"/>
        <v>0</v>
      </c>
      <c r="AS919" s="29">
        <f t="shared" si="569"/>
        <v>0</v>
      </c>
      <c r="AT919" s="31">
        <f t="shared" si="555"/>
        <v>0</v>
      </c>
      <c r="AU919" s="31">
        <f t="shared" si="556"/>
        <v>0</v>
      </c>
      <c r="AV919" s="31">
        <f t="shared" si="557"/>
        <v>0</v>
      </c>
      <c r="AW919" s="31">
        <f t="shared" si="558"/>
        <v>0</v>
      </c>
      <c r="AX919" s="31">
        <f t="shared" si="559"/>
        <v>0</v>
      </c>
      <c r="AY919" s="31">
        <f t="shared" si="560"/>
        <v>0</v>
      </c>
      <c r="AZ919" s="31">
        <f t="shared" si="561"/>
        <v>0</v>
      </c>
      <c r="BA919" s="31">
        <f t="shared" si="562"/>
        <v>0</v>
      </c>
      <c r="BB919" s="31">
        <f t="shared" si="563"/>
        <v>0</v>
      </c>
      <c r="BC919" s="31">
        <f t="shared" si="564"/>
        <v>0</v>
      </c>
      <c r="BD919" s="31">
        <f t="shared" si="565"/>
        <v>0</v>
      </c>
      <c r="BE919" s="31">
        <f t="shared" si="566"/>
        <v>0</v>
      </c>
      <c r="BF919" s="31">
        <f t="shared" si="567"/>
        <v>0</v>
      </c>
      <c r="BG919" s="29">
        <f t="shared" si="571"/>
        <v>0</v>
      </c>
      <c r="BH919" s="29">
        <f t="shared" si="571"/>
        <v>0</v>
      </c>
      <c r="BI919" s="29">
        <f t="shared" si="571"/>
        <v>0</v>
      </c>
      <c r="BJ919" s="29">
        <f t="shared" si="571"/>
        <v>0</v>
      </c>
    </row>
    <row r="920" spans="1:62">
      <c r="A920" s="25" t="s">
        <v>315</v>
      </c>
      <c r="B920" s="25" t="s">
        <v>95</v>
      </c>
      <c r="C920" s="25" t="s">
        <v>102</v>
      </c>
      <c r="D920" s="25" t="s">
        <v>210</v>
      </c>
      <c r="E920" s="25" t="s">
        <v>47</v>
      </c>
      <c r="F920" s="25" t="s">
        <v>48</v>
      </c>
      <c r="G920" s="25" t="s">
        <v>62</v>
      </c>
      <c r="H920" s="25" t="s">
        <v>62</v>
      </c>
      <c r="I920" s="25" t="s">
        <v>289</v>
      </c>
      <c r="J920" s="102">
        <v>0</v>
      </c>
      <c r="K920" s="102">
        <v>0</v>
      </c>
      <c r="L920" s="29">
        <v>298.33999999999997</v>
      </c>
      <c r="M920" s="29">
        <v>410.72</v>
      </c>
      <c r="N920" s="29">
        <v>1193.8499999999999</v>
      </c>
      <c r="O920" s="29">
        <v>2327.58</v>
      </c>
      <c r="P920" s="29"/>
      <c r="Q920" s="29"/>
      <c r="R920" s="29"/>
      <c r="S920" s="29"/>
      <c r="T920" s="29"/>
      <c r="U920" s="29">
        <v>564.29</v>
      </c>
      <c r="V920" s="29"/>
      <c r="W920" s="29"/>
      <c r="X920" s="29">
        <f t="shared" si="541"/>
        <v>4794.78</v>
      </c>
      <c r="Y920" s="29">
        <f t="shared" si="568"/>
        <v>0</v>
      </c>
      <c r="Z920" s="29">
        <f t="shared" si="572"/>
        <v>0</v>
      </c>
      <c r="AA920" s="29">
        <f t="shared" si="572"/>
        <v>4794.78</v>
      </c>
      <c r="AB920" s="29">
        <f t="shared" si="572"/>
        <v>0</v>
      </c>
      <c r="AC920" s="31">
        <f t="shared" si="542"/>
        <v>0</v>
      </c>
      <c r="AD920" s="31">
        <f t="shared" si="543"/>
        <v>0</v>
      </c>
      <c r="AE920" s="31">
        <f t="shared" si="544"/>
        <v>0</v>
      </c>
      <c r="AF920" s="31">
        <f t="shared" si="545"/>
        <v>0</v>
      </c>
      <c r="AG920" s="31">
        <f t="shared" si="546"/>
        <v>0</v>
      </c>
      <c r="AH920" s="31">
        <f t="shared" si="547"/>
        <v>0</v>
      </c>
      <c r="AI920" s="31">
        <f t="shared" si="548"/>
        <v>0</v>
      </c>
      <c r="AJ920" s="31">
        <f t="shared" si="549"/>
        <v>0</v>
      </c>
      <c r="AK920" s="31">
        <f t="shared" si="550"/>
        <v>0</v>
      </c>
      <c r="AL920" s="31">
        <f t="shared" si="551"/>
        <v>0</v>
      </c>
      <c r="AM920" s="31">
        <f t="shared" si="552"/>
        <v>0</v>
      </c>
      <c r="AN920" s="31">
        <f t="shared" si="553"/>
        <v>0</v>
      </c>
      <c r="AO920" s="31">
        <f t="shared" si="554"/>
        <v>0</v>
      </c>
      <c r="AP920" s="29">
        <f t="shared" si="570"/>
        <v>0</v>
      </c>
      <c r="AQ920" s="29">
        <f t="shared" si="570"/>
        <v>0</v>
      </c>
      <c r="AR920" s="29">
        <f t="shared" si="570"/>
        <v>0</v>
      </c>
      <c r="AS920" s="29">
        <f t="shared" si="569"/>
        <v>0</v>
      </c>
      <c r="AT920" s="31">
        <f t="shared" si="555"/>
        <v>0</v>
      </c>
      <c r="AU920" s="31">
        <f t="shared" si="556"/>
        <v>0</v>
      </c>
      <c r="AV920" s="31">
        <f t="shared" si="557"/>
        <v>0</v>
      </c>
      <c r="AW920" s="31">
        <f t="shared" si="558"/>
        <v>0</v>
      </c>
      <c r="AX920" s="31">
        <f t="shared" si="559"/>
        <v>0</v>
      </c>
      <c r="AY920" s="31">
        <f t="shared" si="560"/>
        <v>0</v>
      </c>
      <c r="AZ920" s="31">
        <f t="shared" si="561"/>
        <v>0</v>
      </c>
      <c r="BA920" s="31">
        <f t="shared" si="562"/>
        <v>0</v>
      </c>
      <c r="BB920" s="31">
        <f t="shared" si="563"/>
        <v>0</v>
      </c>
      <c r="BC920" s="31">
        <f t="shared" si="564"/>
        <v>0</v>
      </c>
      <c r="BD920" s="31">
        <f t="shared" si="565"/>
        <v>0</v>
      </c>
      <c r="BE920" s="31">
        <f t="shared" si="566"/>
        <v>0</v>
      </c>
      <c r="BF920" s="31">
        <f t="shared" si="567"/>
        <v>0</v>
      </c>
      <c r="BG920" s="29">
        <f t="shared" si="571"/>
        <v>0</v>
      </c>
      <c r="BH920" s="29">
        <f t="shared" si="571"/>
        <v>0</v>
      </c>
      <c r="BI920" s="29">
        <f t="shared" si="571"/>
        <v>0</v>
      </c>
      <c r="BJ920" s="29">
        <f t="shared" si="571"/>
        <v>0</v>
      </c>
    </row>
    <row r="921" spans="1:62">
      <c r="A921" s="25" t="s">
        <v>315</v>
      </c>
      <c r="B921" s="25" t="s">
        <v>95</v>
      </c>
      <c r="C921" s="25" t="s">
        <v>102</v>
      </c>
      <c r="D921" s="25" t="s">
        <v>210</v>
      </c>
      <c r="E921" s="25" t="s">
        <v>47</v>
      </c>
      <c r="F921" s="25" t="s">
        <v>43</v>
      </c>
      <c r="G921" s="25" t="s">
        <v>62</v>
      </c>
      <c r="H921" s="25" t="s">
        <v>62</v>
      </c>
      <c r="I921" s="25" t="s">
        <v>289</v>
      </c>
      <c r="J921" s="102">
        <v>0</v>
      </c>
      <c r="K921" s="102">
        <v>1</v>
      </c>
      <c r="L921" s="29"/>
      <c r="M921" s="29"/>
      <c r="N921" s="29"/>
      <c r="O921" s="29"/>
      <c r="P921" s="29">
        <v>1298.32</v>
      </c>
      <c r="Q921" s="29">
        <v>642.33000000000004</v>
      </c>
      <c r="R921" s="29">
        <v>29898.65</v>
      </c>
      <c r="S921" s="29"/>
      <c r="T921" s="29"/>
      <c r="U921" s="29"/>
      <c r="V921" s="29"/>
      <c r="W921" s="29"/>
      <c r="X921" s="29">
        <f t="shared" si="541"/>
        <v>31839.300000000003</v>
      </c>
      <c r="Y921" s="29">
        <f t="shared" si="568"/>
        <v>0</v>
      </c>
      <c r="Z921" s="29">
        <f t="shared" si="572"/>
        <v>0</v>
      </c>
      <c r="AA921" s="29">
        <f t="shared" si="572"/>
        <v>31839.300000000003</v>
      </c>
      <c r="AB921" s="29">
        <f t="shared" si="572"/>
        <v>0</v>
      </c>
      <c r="AC921" s="31">
        <f t="shared" si="542"/>
        <v>0</v>
      </c>
      <c r="AD921" s="31">
        <f t="shared" si="543"/>
        <v>0</v>
      </c>
      <c r="AE921" s="31">
        <f t="shared" si="544"/>
        <v>0</v>
      </c>
      <c r="AF921" s="31">
        <f t="shared" si="545"/>
        <v>0</v>
      </c>
      <c r="AG921" s="31">
        <f t="shared" si="546"/>
        <v>0</v>
      </c>
      <c r="AH921" s="31">
        <f t="shared" si="547"/>
        <v>0</v>
      </c>
      <c r="AI921" s="31">
        <f t="shared" si="548"/>
        <v>0</v>
      </c>
      <c r="AJ921" s="31">
        <f t="shared" si="549"/>
        <v>0</v>
      </c>
      <c r="AK921" s="31">
        <f t="shared" si="550"/>
        <v>0</v>
      </c>
      <c r="AL921" s="31">
        <f t="shared" si="551"/>
        <v>0</v>
      </c>
      <c r="AM921" s="31">
        <f t="shared" si="552"/>
        <v>0</v>
      </c>
      <c r="AN921" s="31">
        <f t="shared" si="553"/>
        <v>0</v>
      </c>
      <c r="AO921" s="31">
        <f t="shared" si="554"/>
        <v>0</v>
      </c>
      <c r="AP921" s="29">
        <f t="shared" si="570"/>
        <v>0</v>
      </c>
      <c r="AQ921" s="29">
        <f t="shared" si="570"/>
        <v>0</v>
      </c>
      <c r="AR921" s="29">
        <f t="shared" si="570"/>
        <v>0</v>
      </c>
      <c r="AS921" s="29">
        <f t="shared" si="569"/>
        <v>0</v>
      </c>
      <c r="AT921" s="31">
        <f t="shared" si="555"/>
        <v>0</v>
      </c>
      <c r="AU921" s="31">
        <f t="shared" si="556"/>
        <v>0</v>
      </c>
      <c r="AV921" s="31">
        <f t="shared" si="557"/>
        <v>0</v>
      </c>
      <c r="AW921" s="31">
        <f t="shared" si="558"/>
        <v>0</v>
      </c>
      <c r="AX921" s="31">
        <f t="shared" si="559"/>
        <v>1298.32</v>
      </c>
      <c r="AY921" s="31">
        <f t="shared" si="560"/>
        <v>642.33000000000004</v>
      </c>
      <c r="AZ921" s="31">
        <f t="shared" si="561"/>
        <v>29898.65</v>
      </c>
      <c r="BA921" s="31">
        <f t="shared" si="562"/>
        <v>0</v>
      </c>
      <c r="BB921" s="31">
        <f t="shared" si="563"/>
        <v>0</v>
      </c>
      <c r="BC921" s="31">
        <f t="shared" si="564"/>
        <v>0</v>
      </c>
      <c r="BD921" s="31">
        <f t="shared" si="565"/>
        <v>0</v>
      </c>
      <c r="BE921" s="31">
        <f t="shared" si="566"/>
        <v>0</v>
      </c>
      <c r="BF921" s="31">
        <f t="shared" si="567"/>
        <v>31839.300000000003</v>
      </c>
      <c r="BG921" s="29">
        <f t="shared" si="571"/>
        <v>0</v>
      </c>
      <c r="BH921" s="29">
        <f t="shared" si="571"/>
        <v>0</v>
      </c>
      <c r="BI921" s="29">
        <f t="shared" si="571"/>
        <v>31839.300000000003</v>
      </c>
      <c r="BJ921" s="29">
        <f t="shared" si="571"/>
        <v>0</v>
      </c>
    </row>
    <row r="922" spans="1:62">
      <c r="A922" s="25" t="s">
        <v>315</v>
      </c>
      <c r="B922" s="25" t="s">
        <v>86</v>
      </c>
      <c r="C922" s="25" t="s">
        <v>102</v>
      </c>
      <c r="D922" s="25" t="s">
        <v>317</v>
      </c>
      <c r="E922" s="25" t="s">
        <v>42</v>
      </c>
      <c r="F922" s="25" t="s">
        <v>46</v>
      </c>
      <c r="G922" s="25" t="s">
        <v>55</v>
      </c>
      <c r="H922" s="25" t="s">
        <v>55</v>
      </c>
      <c r="I922" s="25" t="s">
        <v>289</v>
      </c>
      <c r="J922" s="102">
        <v>0.65539999999999998</v>
      </c>
      <c r="K922" s="102">
        <v>0</v>
      </c>
      <c r="L922" s="29"/>
      <c r="M922" s="29"/>
      <c r="N922" s="29"/>
      <c r="O922" s="29"/>
      <c r="P922" s="29"/>
      <c r="Q922" s="29"/>
      <c r="R922" s="29"/>
      <c r="S922" s="29"/>
      <c r="T922" s="29"/>
      <c r="U922" s="29"/>
      <c r="V922" s="29"/>
      <c r="W922" s="29">
        <v>545255.82999999996</v>
      </c>
      <c r="X922" s="29">
        <f t="shared" si="541"/>
        <v>545255.82999999996</v>
      </c>
      <c r="Y922" s="29">
        <f t="shared" si="568"/>
        <v>0</v>
      </c>
      <c r="Z922" s="29">
        <f t="shared" si="572"/>
        <v>0</v>
      </c>
      <c r="AA922" s="29">
        <f t="shared" si="572"/>
        <v>545255.82999999996</v>
      </c>
      <c r="AB922" s="29">
        <f t="shared" si="572"/>
        <v>0</v>
      </c>
      <c r="AC922" s="31">
        <f t="shared" si="542"/>
        <v>0</v>
      </c>
      <c r="AD922" s="31">
        <f t="shared" si="543"/>
        <v>0</v>
      </c>
      <c r="AE922" s="31">
        <f t="shared" si="544"/>
        <v>0</v>
      </c>
      <c r="AF922" s="31">
        <f t="shared" si="545"/>
        <v>0</v>
      </c>
      <c r="AG922" s="31">
        <f t="shared" si="546"/>
        <v>0</v>
      </c>
      <c r="AH922" s="31">
        <f t="shared" si="547"/>
        <v>0</v>
      </c>
      <c r="AI922" s="31">
        <f t="shared" si="548"/>
        <v>0</v>
      </c>
      <c r="AJ922" s="31">
        <f t="shared" si="549"/>
        <v>0</v>
      </c>
      <c r="AK922" s="31">
        <f t="shared" si="550"/>
        <v>0</v>
      </c>
      <c r="AL922" s="31">
        <f t="shared" si="551"/>
        <v>0</v>
      </c>
      <c r="AM922" s="31">
        <f t="shared" si="552"/>
        <v>0</v>
      </c>
      <c r="AN922" s="31">
        <f t="shared" si="553"/>
        <v>357360.67098199995</v>
      </c>
      <c r="AO922" s="31">
        <f t="shared" si="554"/>
        <v>357360.67098199995</v>
      </c>
      <c r="AP922" s="29">
        <f t="shared" ref="AP922:AR933" si="573">SUMIF($I922,AP$5,$AO922)</f>
        <v>0</v>
      </c>
      <c r="AQ922" s="29">
        <f t="shared" si="573"/>
        <v>0</v>
      </c>
      <c r="AR922" s="29">
        <f t="shared" si="573"/>
        <v>357360.67098199995</v>
      </c>
      <c r="AS922" s="29">
        <f t="shared" si="569"/>
        <v>0</v>
      </c>
      <c r="AT922" s="31">
        <f t="shared" si="555"/>
        <v>0</v>
      </c>
      <c r="AU922" s="31">
        <f t="shared" si="556"/>
        <v>0</v>
      </c>
      <c r="AV922" s="31">
        <f t="shared" si="557"/>
        <v>0</v>
      </c>
      <c r="AW922" s="31">
        <f t="shared" si="558"/>
        <v>0</v>
      </c>
      <c r="AX922" s="31">
        <f t="shared" si="559"/>
        <v>0</v>
      </c>
      <c r="AY922" s="31">
        <f t="shared" si="560"/>
        <v>0</v>
      </c>
      <c r="AZ922" s="31">
        <f t="shared" si="561"/>
        <v>0</v>
      </c>
      <c r="BA922" s="31">
        <f t="shared" si="562"/>
        <v>0</v>
      </c>
      <c r="BB922" s="31">
        <f t="shared" si="563"/>
        <v>0</v>
      </c>
      <c r="BC922" s="31">
        <f t="shared" si="564"/>
        <v>0</v>
      </c>
      <c r="BD922" s="31">
        <f t="shared" si="565"/>
        <v>0</v>
      </c>
      <c r="BE922" s="31">
        <f t="shared" si="566"/>
        <v>0</v>
      </c>
      <c r="BF922" s="31">
        <f t="shared" si="567"/>
        <v>0</v>
      </c>
      <c r="BG922" s="29">
        <f t="shared" ref="BG922:BJ933" si="574">SUMIF($I922,BG$5,$BF922)</f>
        <v>0</v>
      </c>
      <c r="BH922" s="29">
        <f t="shared" si="574"/>
        <v>0</v>
      </c>
      <c r="BI922" s="29">
        <f t="shared" si="574"/>
        <v>0</v>
      </c>
      <c r="BJ922" s="29">
        <f t="shared" si="574"/>
        <v>0</v>
      </c>
    </row>
    <row r="923" spans="1:62">
      <c r="A923" s="25" t="s">
        <v>315</v>
      </c>
      <c r="B923" s="25" t="s">
        <v>86</v>
      </c>
      <c r="C923" s="25" t="s">
        <v>102</v>
      </c>
      <c r="D923" s="25" t="s">
        <v>318</v>
      </c>
      <c r="E923" s="25" t="s">
        <v>42</v>
      </c>
      <c r="F923" s="25" t="s">
        <v>46</v>
      </c>
      <c r="G923" s="25" t="s">
        <v>59</v>
      </c>
      <c r="H923" s="25" t="s">
        <v>59</v>
      </c>
      <c r="I923" s="25" t="s">
        <v>289</v>
      </c>
      <c r="J923" s="102">
        <v>0.65539999999999998</v>
      </c>
      <c r="K923" s="102">
        <v>0</v>
      </c>
      <c r="L923" s="29"/>
      <c r="M923" s="29"/>
      <c r="N923" s="29"/>
      <c r="O923" s="29"/>
      <c r="P923" s="29"/>
      <c r="Q923" s="29"/>
      <c r="R923" s="29">
        <v>811526.35</v>
      </c>
      <c r="S923" s="29">
        <v>7111.76</v>
      </c>
      <c r="T923" s="29">
        <v>6880.43</v>
      </c>
      <c r="U923" s="29">
        <v>8406.35</v>
      </c>
      <c r="V923" s="29">
        <v>5931</v>
      </c>
      <c r="W923" s="29">
        <v>889.29</v>
      </c>
      <c r="X923" s="29">
        <f t="shared" si="541"/>
        <v>840745.18</v>
      </c>
      <c r="Y923" s="29">
        <f t="shared" si="568"/>
        <v>0</v>
      </c>
      <c r="Z923" s="29">
        <f t="shared" si="572"/>
        <v>0</v>
      </c>
      <c r="AA923" s="29">
        <f t="shared" si="572"/>
        <v>840745.18</v>
      </c>
      <c r="AB923" s="29">
        <f t="shared" si="572"/>
        <v>0</v>
      </c>
      <c r="AC923" s="31">
        <f t="shared" si="542"/>
        <v>0</v>
      </c>
      <c r="AD923" s="31">
        <f t="shared" si="543"/>
        <v>0</v>
      </c>
      <c r="AE923" s="31">
        <f t="shared" si="544"/>
        <v>0</v>
      </c>
      <c r="AF923" s="31">
        <f t="shared" si="545"/>
        <v>0</v>
      </c>
      <c r="AG923" s="31">
        <f t="shared" si="546"/>
        <v>0</v>
      </c>
      <c r="AH923" s="31">
        <f t="shared" si="547"/>
        <v>0</v>
      </c>
      <c r="AI923" s="31">
        <f t="shared" si="548"/>
        <v>531874.36979000003</v>
      </c>
      <c r="AJ923" s="31">
        <f t="shared" si="549"/>
        <v>4661.0475040000001</v>
      </c>
      <c r="AK923" s="31">
        <f t="shared" si="550"/>
        <v>4509.433822</v>
      </c>
      <c r="AL923" s="31">
        <f t="shared" si="551"/>
        <v>5509.5217899999998</v>
      </c>
      <c r="AM923" s="31">
        <f t="shared" si="552"/>
        <v>3887.1774</v>
      </c>
      <c r="AN923" s="31">
        <f t="shared" si="553"/>
        <v>582.84066599999994</v>
      </c>
      <c r="AO923" s="31">
        <f t="shared" si="554"/>
        <v>551024.3909720002</v>
      </c>
      <c r="AP923" s="29">
        <f t="shared" si="573"/>
        <v>0</v>
      </c>
      <c r="AQ923" s="29">
        <f t="shared" si="573"/>
        <v>0</v>
      </c>
      <c r="AR923" s="29">
        <f t="shared" si="573"/>
        <v>551024.3909720002</v>
      </c>
      <c r="AS923" s="29">
        <f t="shared" si="569"/>
        <v>0</v>
      </c>
      <c r="AT923" s="31">
        <f t="shared" si="555"/>
        <v>0</v>
      </c>
      <c r="AU923" s="31">
        <f t="shared" si="556"/>
        <v>0</v>
      </c>
      <c r="AV923" s="31">
        <f t="shared" si="557"/>
        <v>0</v>
      </c>
      <c r="AW923" s="31">
        <f t="shared" si="558"/>
        <v>0</v>
      </c>
      <c r="AX923" s="31">
        <f t="shared" si="559"/>
        <v>0</v>
      </c>
      <c r="AY923" s="31">
        <f t="shared" si="560"/>
        <v>0</v>
      </c>
      <c r="AZ923" s="31">
        <f t="shared" si="561"/>
        <v>0</v>
      </c>
      <c r="BA923" s="31">
        <f t="shared" si="562"/>
        <v>0</v>
      </c>
      <c r="BB923" s="31">
        <f t="shared" si="563"/>
        <v>0</v>
      </c>
      <c r="BC923" s="31">
        <f t="shared" si="564"/>
        <v>0</v>
      </c>
      <c r="BD923" s="31">
        <f t="shared" si="565"/>
        <v>0</v>
      </c>
      <c r="BE923" s="31">
        <f t="shared" si="566"/>
        <v>0</v>
      </c>
      <c r="BF923" s="31">
        <f t="shared" si="567"/>
        <v>0</v>
      </c>
      <c r="BG923" s="29">
        <f t="shared" si="574"/>
        <v>0</v>
      </c>
      <c r="BH923" s="29">
        <f t="shared" si="574"/>
        <v>0</v>
      </c>
      <c r="BI923" s="29">
        <f t="shared" si="574"/>
        <v>0</v>
      </c>
      <c r="BJ923" s="29">
        <f t="shared" si="574"/>
        <v>0</v>
      </c>
    </row>
    <row r="924" spans="1:62">
      <c r="A924" s="25" t="s">
        <v>315</v>
      </c>
      <c r="B924" s="25" t="s">
        <v>86</v>
      </c>
      <c r="C924" s="25" t="s">
        <v>91</v>
      </c>
      <c r="D924" s="25" t="s">
        <v>319</v>
      </c>
      <c r="E924" s="25" t="s">
        <v>42</v>
      </c>
      <c r="F924" s="25" t="s">
        <v>46</v>
      </c>
      <c r="G924" s="25" t="s">
        <v>59</v>
      </c>
      <c r="H924" s="25" t="s">
        <v>59</v>
      </c>
      <c r="I924" s="25" t="s">
        <v>289</v>
      </c>
      <c r="J924" s="102">
        <v>0.65539999999999998</v>
      </c>
      <c r="K924" s="102">
        <v>0</v>
      </c>
      <c r="L924" s="29"/>
      <c r="M924" s="29"/>
      <c r="N924" s="29"/>
      <c r="O924" s="29"/>
      <c r="P924" s="29">
        <v>1114533.94</v>
      </c>
      <c r="Q924" s="29"/>
      <c r="R924" s="29"/>
      <c r="S924" s="29"/>
      <c r="T924" s="29">
        <v>0</v>
      </c>
      <c r="U924" s="29"/>
      <c r="V924" s="29"/>
      <c r="W924" s="29"/>
      <c r="X924" s="29">
        <f t="shared" si="541"/>
        <v>1114533.94</v>
      </c>
      <c r="Y924" s="29">
        <f t="shared" si="568"/>
        <v>0</v>
      </c>
      <c r="Z924" s="29">
        <f t="shared" si="572"/>
        <v>0</v>
      </c>
      <c r="AA924" s="29">
        <f t="shared" si="572"/>
        <v>1114533.94</v>
      </c>
      <c r="AB924" s="29">
        <f t="shared" si="572"/>
        <v>0</v>
      </c>
      <c r="AC924" s="31">
        <f t="shared" si="542"/>
        <v>0</v>
      </c>
      <c r="AD924" s="31">
        <f t="shared" si="543"/>
        <v>0</v>
      </c>
      <c r="AE924" s="31">
        <f t="shared" si="544"/>
        <v>0</v>
      </c>
      <c r="AF924" s="31">
        <f t="shared" si="545"/>
        <v>0</v>
      </c>
      <c r="AG924" s="31">
        <f t="shared" si="546"/>
        <v>730465.544276</v>
      </c>
      <c r="AH924" s="31">
        <f t="shared" si="547"/>
        <v>0</v>
      </c>
      <c r="AI924" s="31">
        <f t="shared" si="548"/>
        <v>0</v>
      </c>
      <c r="AJ924" s="31">
        <f t="shared" si="549"/>
        <v>0</v>
      </c>
      <c r="AK924" s="31">
        <f t="shared" si="550"/>
        <v>0</v>
      </c>
      <c r="AL924" s="31">
        <f t="shared" si="551"/>
        <v>0</v>
      </c>
      <c r="AM924" s="31">
        <f t="shared" si="552"/>
        <v>0</v>
      </c>
      <c r="AN924" s="31">
        <f t="shared" si="553"/>
        <v>0</v>
      </c>
      <c r="AO924" s="31">
        <f t="shared" si="554"/>
        <v>730465.544276</v>
      </c>
      <c r="AP924" s="29">
        <f t="shared" si="573"/>
        <v>0</v>
      </c>
      <c r="AQ924" s="29">
        <f t="shared" si="573"/>
        <v>0</v>
      </c>
      <c r="AR924" s="29">
        <f t="shared" si="573"/>
        <v>730465.544276</v>
      </c>
      <c r="AS924" s="29">
        <f t="shared" si="569"/>
        <v>0</v>
      </c>
      <c r="AT924" s="31">
        <f t="shared" si="555"/>
        <v>0</v>
      </c>
      <c r="AU924" s="31">
        <f t="shared" si="556"/>
        <v>0</v>
      </c>
      <c r="AV924" s="31">
        <f t="shared" si="557"/>
        <v>0</v>
      </c>
      <c r="AW924" s="31">
        <f t="shared" si="558"/>
        <v>0</v>
      </c>
      <c r="AX924" s="31">
        <f t="shared" si="559"/>
        <v>0</v>
      </c>
      <c r="AY924" s="31">
        <f t="shared" si="560"/>
        <v>0</v>
      </c>
      <c r="AZ924" s="31">
        <f t="shared" si="561"/>
        <v>0</v>
      </c>
      <c r="BA924" s="31">
        <f t="shared" si="562"/>
        <v>0</v>
      </c>
      <c r="BB924" s="31">
        <f t="shared" si="563"/>
        <v>0</v>
      </c>
      <c r="BC924" s="31">
        <f t="shared" si="564"/>
        <v>0</v>
      </c>
      <c r="BD924" s="31">
        <f t="shared" si="565"/>
        <v>0</v>
      </c>
      <c r="BE924" s="31">
        <f t="shared" si="566"/>
        <v>0</v>
      </c>
      <c r="BF924" s="31">
        <f t="shared" si="567"/>
        <v>0</v>
      </c>
      <c r="BG924" s="29">
        <f t="shared" si="574"/>
        <v>0</v>
      </c>
      <c r="BH924" s="29">
        <f t="shared" si="574"/>
        <v>0</v>
      </c>
      <c r="BI924" s="29">
        <f t="shared" si="574"/>
        <v>0</v>
      </c>
      <c r="BJ924" s="29">
        <f t="shared" si="574"/>
        <v>0</v>
      </c>
    </row>
    <row r="925" spans="1:62">
      <c r="A925" s="25" t="s">
        <v>315</v>
      </c>
      <c r="B925" s="25" t="s">
        <v>86</v>
      </c>
      <c r="C925" s="25" t="s">
        <v>87</v>
      </c>
      <c r="D925" s="25" t="s">
        <v>212</v>
      </c>
      <c r="E925" s="25" t="s">
        <v>47</v>
      </c>
      <c r="F925" s="25" t="s">
        <v>43</v>
      </c>
      <c r="G925" s="25" t="s">
        <v>62</v>
      </c>
      <c r="H925" s="25" t="s">
        <v>62</v>
      </c>
      <c r="I925" s="25" t="s">
        <v>289</v>
      </c>
      <c r="J925" s="102">
        <v>0</v>
      </c>
      <c r="K925" s="102">
        <v>1</v>
      </c>
      <c r="L925" s="29"/>
      <c r="M925" s="29">
        <v>4353.8599999999997</v>
      </c>
      <c r="N925" s="29"/>
      <c r="O925" s="29"/>
      <c r="P925" s="29"/>
      <c r="Q925" s="29"/>
      <c r="R925" s="29"/>
      <c r="S925" s="29"/>
      <c r="T925" s="29"/>
      <c r="U925" s="29"/>
      <c r="V925" s="29"/>
      <c r="W925" s="29"/>
      <c r="X925" s="29">
        <f t="shared" si="541"/>
        <v>4353.8599999999997</v>
      </c>
      <c r="Y925" s="29">
        <f t="shared" si="568"/>
        <v>0</v>
      </c>
      <c r="Z925" s="29">
        <f t="shared" si="572"/>
        <v>0</v>
      </c>
      <c r="AA925" s="29">
        <f>SUMIF($I925,AA$5,$X925)</f>
        <v>4353.8599999999997</v>
      </c>
      <c r="AB925" s="29">
        <f t="shared" si="572"/>
        <v>0</v>
      </c>
      <c r="AC925" s="31">
        <f t="shared" si="542"/>
        <v>0</v>
      </c>
      <c r="AD925" s="31">
        <f t="shared" si="543"/>
        <v>0</v>
      </c>
      <c r="AE925" s="31">
        <f t="shared" si="544"/>
        <v>0</v>
      </c>
      <c r="AF925" s="31">
        <f t="shared" si="545"/>
        <v>0</v>
      </c>
      <c r="AG925" s="31">
        <f t="shared" si="546"/>
        <v>0</v>
      </c>
      <c r="AH925" s="31">
        <f t="shared" si="547"/>
        <v>0</v>
      </c>
      <c r="AI925" s="31">
        <f t="shared" si="548"/>
        <v>0</v>
      </c>
      <c r="AJ925" s="31">
        <f t="shared" si="549"/>
        <v>0</v>
      </c>
      <c r="AK925" s="31">
        <f t="shared" si="550"/>
        <v>0</v>
      </c>
      <c r="AL925" s="31">
        <f t="shared" si="551"/>
        <v>0</v>
      </c>
      <c r="AM925" s="31">
        <f t="shared" si="552"/>
        <v>0</v>
      </c>
      <c r="AN925" s="31">
        <f t="shared" si="553"/>
        <v>0</v>
      </c>
      <c r="AO925" s="31">
        <f t="shared" si="554"/>
        <v>0</v>
      </c>
      <c r="AP925" s="29">
        <f t="shared" si="573"/>
        <v>0</v>
      </c>
      <c r="AQ925" s="29">
        <f t="shared" si="573"/>
        <v>0</v>
      </c>
      <c r="AR925" s="29">
        <f t="shared" si="573"/>
        <v>0</v>
      </c>
      <c r="AS925" s="29">
        <f t="shared" si="569"/>
        <v>0</v>
      </c>
      <c r="AT925" s="31">
        <f t="shared" si="555"/>
        <v>0</v>
      </c>
      <c r="AU925" s="31">
        <f t="shared" si="556"/>
        <v>4353.8599999999997</v>
      </c>
      <c r="AV925" s="31">
        <f t="shared" si="557"/>
        <v>0</v>
      </c>
      <c r="AW925" s="31">
        <f t="shared" si="558"/>
        <v>0</v>
      </c>
      <c r="AX925" s="31">
        <f t="shared" si="559"/>
        <v>0</v>
      </c>
      <c r="AY925" s="31">
        <f t="shared" si="560"/>
        <v>0</v>
      </c>
      <c r="AZ925" s="31">
        <f t="shared" si="561"/>
        <v>0</v>
      </c>
      <c r="BA925" s="31">
        <f t="shared" si="562"/>
        <v>0</v>
      </c>
      <c r="BB925" s="31">
        <f t="shared" si="563"/>
        <v>0</v>
      </c>
      <c r="BC925" s="31">
        <f t="shared" si="564"/>
        <v>0</v>
      </c>
      <c r="BD925" s="31">
        <f t="shared" si="565"/>
        <v>0</v>
      </c>
      <c r="BE925" s="31">
        <f t="shared" si="566"/>
        <v>0</v>
      </c>
      <c r="BF925" s="31">
        <f t="shared" si="567"/>
        <v>4353.8599999999997</v>
      </c>
      <c r="BG925" s="29">
        <f t="shared" si="574"/>
        <v>0</v>
      </c>
      <c r="BH925" s="29">
        <f t="shared" si="574"/>
        <v>0</v>
      </c>
      <c r="BI925" s="29">
        <f t="shared" si="574"/>
        <v>4353.8599999999997</v>
      </c>
      <c r="BJ925" s="29">
        <f t="shared" si="574"/>
        <v>0</v>
      </c>
    </row>
    <row r="926" spans="1:62">
      <c r="A926" s="25" t="s">
        <v>315</v>
      </c>
      <c r="B926" s="25" t="s">
        <v>95</v>
      </c>
      <c r="C926" s="25" t="s">
        <v>87</v>
      </c>
      <c r="D926" s="25" t="s">
        <v>320</v>
      </c>
      <c r="E926" s="25" t="s">
        <v>44</v>
      </c>
      <c r="F926" s="25" t="s">
        <v>45</v>
      </c>
      <c r="G926" s="25" t="s">
        <v>300</v>
      </c>
      <c r="H926" s="25" t="s">
        <v>54</v>
      </c>
      <c r="I926" s="25" t="s">
        <v>289</v>
      </c>
      <c r="J926" s="102">
        <v>0.47784834680000005</v>
      </c>
      <c r="K926" s="102">
        <v>0.15089759249999998</v>
      </c>
      <c r="L926" s="29"/>
      <c r="M926" s="29"/>
      <c r="N926" s="29"/>
      <c r="O926" s="29"/>
      <c r="P926" s="29"/>
      <c r="Q926" s="29"/>
      <c r="R926" s="29"/>
      <c r="S926" s="29"/>
      <c r="T926" s="29"/>
      <c r="U926" s="29"/>
      <c r="V926" s="29"/>
      <c r="W926" s="29">
        <v>694741.06</v>
      </c>
      <c r="X926" s="29">
        <f t="shared" si="541"/>
        <v>694741.06</v>
      </c>
      <c r="Y926" s="29">
        <f>SUMIF($I926:$I926,Y$5,X926:X926)</f>
        <v>0</v>
      </c>
      <c r="Z926" s="29">
        <f t="shared" si="572"/>
        <v>0</v>
      </c>
      <c r="AA926" s="29">
        <f t="shared" si="572"/>
        <v>694741.06</v>
      </c>
      <c r="AB926" s="29">
        <f t="shared" si="572"/>
        <v>0</v>
      </c>
      <c r="AC926" s="31">
        <f t="shared" si="542"/>
        <v>0</v>
      </c>
      <c r="AD926" s="31">
        <f t="shared" si="543"/>
        <v>0</v>
      </c>
      <c r="AE926" s="31">
        <f t="shared" si="544"/>
        <v>0</v>
      </c>
      <c r="AF926" s="31">
        <f t="shared" si="545"/>
        <v>0</v>
      </c>
      <c r="AG926" s="31">
        <f t="shared" si="546"/>
        <v>0</v>
      </c>
      <c r="AH926" s="31">
        <f t="shared" si="547"/>
        <v>0</v>
      </c>
      <c r="AI926" s="31">
        <f t="shared" si="548"/>
        <v>0</v>
      </c>
      <c r="AJ926" s="31">
        <f t="shared" si="549"/>
        <v>0</v>
      </c>
      <c r="AK926" s="31">
        <f t="shared" si="550"/>
        <v>0</v>
      </c>
      <c r="AL926" s="31">
        <f t="shared" si="551"/>
        <v>0</v>
      </c>
      <c r="AM926" s="31">
        <f t="shared" si="552"/>
        <v>0</v>
      </c>
      <c r="AN926" s="31">
        <f t="shared" si="553"/>
        <v>331980.86697507964</v>
      </c>
      <c r="AO926" s="31">
        <f t="shared" si="554"/>
        <v>331980.86697507964</v>
      </c>
      <c r="AP926" s="29">
        <f t="shared" si="573"/>
        <v>0</v>
      </c>
      <c r="AQ926" s="29">
        <f t="shared" si="573"/>
        <v>0</v>
      </c>
      <c r="AR926" s="29">
        <f t="shared" si="573"/>
        <v>331980.86697507964</v>
      </c>
      <c r="AS926" s="29">
        <f t="shared" si="569"/>
        <v>0</v>
      </c>
      <c r="AT926" s="31">
        <f t="shared" si="555"/>
        <v>0</v>
      </c>
      <c r="AU926" s="31">
        <f t="shared" si="556"/>
        <v>0</v>
      </c>
      <c r="AV926" s="31">
        <f t="shared" si="557"/>
        <v>0</v>
      </c>
      <c r="AW926" s="31">
        <f t="shared" si="558"/>
        <v>0</v>
      </c>
      <c r="AX926" s="31">
        <f t="shared" si="559"/>
        <v>0</v>
      </c>
      <c r="AY926" s="31">
        <f t="shared" si="560"/>
        <v>0</v>
      </c>
      <c r="AZ926" s="31">
        <f t="shared" si="561"/>
        <v>0</v>
      </c>
      <c r="BA926" s="31">
        <f t="shared" si="562"/>
        <v>0</v>
      </c>
      <c r="BB926" s="31">
        <f t="shared" si="563"/>
        <v>0</v>
      </c>
      <c r="BC926" s="31">
        <f t="shared" si="564"/>
        <v>0</v>
      </c>
      <c r="BD926" s="31">
        <f t="shared" si="565"/>
        <v>0</v>
      </c>
      <c r="BE926" s="31">
        <f t="shared" si="566"/>
        <v>104834.75336489805</v>
      </c>
      <c r="BF926" s="31">
        <f t="shared" si="567"/>
        <v>104834.75336489805</v>
      </c>
      <c r="BG926" s="29">
        <f t="shared" si="574"/>
        <v>0</v>
      </c>
      <c r="BH926" s="29">
        <f t="shared" si="574"/>
        <v>0</v>
      </c>
      <c r="BI926" s="29">
        <f t="shared" si="574"/>
        <v>104834.75336489805</v>
      </c>
      <c r="BJ926" s="29">
        <f t="shared" si="574"/>
        <v>0</v>
      </c>
    </row>
    <row r="927" spans="1:62">
      <c r="A927" s="25" t="s">
        <v>85</v>
      </c>
      <c r="B927" s="25" t="s">
        <v>101</v>
      </c>
      <c r="C927" s="25" t="s">
        <v>102</v>
      </c>
      <c r="D927" s="25" t="s">
        <v>103</v>
      </c>
      <c r="E927" s="25" t="s">
        <v>44</v>
      </c>
      <c r="F927" s="25" t="s">
        <v>45</v>
      </c>
      <c r="G927" s="25" t="s">
        <v>60</v>
      </c>
      <c r="H927" s="25" t="s">
        <v>598</v>
      </c>
      <c r="I927" s="25" t="s">
        <v>597</v>
      </c>
      <c r="J927" s="102">
        <v>0.47784834680000005</v>
      </c>
      <c r="K927" s="102">
        <v>0.15089759249999998</v>
      </c>
      <c r="L927" s="29">
        <v>94535.72</v>
      </c>
      <c r="M927" s="29">
        <v>8290.7199999999993</v>
      </c>
      <c r="N927" s="29">
        <v>4175.1499999999996</v>
      </c>
      <c r="O927" s="29"/>
      <c r="P927" s="29">
        <v>0</v>
      </c>
      <c r="Q927" s="29"/>
      <c r="R927" s="29"/>
      <c r="S927" s="29">
        <v>0</v>
      </c>
      <c r="T927" s="29"/>
      <c r="U927" s="29"/>
      <c r="V927" s="29"/>
      <c r="W927" s="29"/>
      <c r="X927" s="29">
        <f t="shared" ref="X927:X980" si="575">SUM(L927:W927)</f>
        <v>107001.59</v>
      </c>
      <c r="Y927" s="29">
        <f t="shared" ref="Y927:Y980" si="576">SUMIF($I927:$I927,Y$5,X927:X927)</f>
        <v>0</v>
      </c>
      <c r="Z927" s="29">
        <f t="shared" ref="Z927:AB981" si="577">SUMIF($I927,Z$5,$X927)</f>
        <v>0</v>
      </c>
      <c r="AA927" s="29">
        <f t="shared" si="577"/>
        <v>0</v>
      </c>
      <c r="AB927" s="29">
        <f t="shared" si="577"/>
        <v>107001.59</v>
      </c>
      <c r="AC927" s="31">
        <f t="shared" ref="AC927:AC980" si="578">+L927*$J927</f>
        <v>45173.737515547698</v>
      </c>
      <c r="AD927" s="31">
        <f t="shared" ref="AD927:AD980" si="579">+M927*$J927</f>
        <v>3961.7068457816958</v>
      </c>
      <c r="AE927" s="31">
        <f t="shared" ref="AE927:AE980" si="580">+N927*$J927</f>
        <v>1995.08852514202</v>
      </c>
      <c r="AF927" s="31">
        <f t="shared" ref="AF927:AF980" si="581">+O927*$J927</f>
        <v>0</v>
      </c>
      <c r="AG927" s="31">
        <f t="shared" ref="AG927:AG980" si="582">+P927*$J927</f>
        <v>0</v>
      </c>
      <c r="AH927" s="31">
        <f t="shared" ref="AH927:AH980" si="583">+Q927*$J927</f>
        <v>0</v>
      </c>
      <c r="AI927" s="31">
        <f t="shared" ref="AI927:AI980" si="584">+R927*$J927</f>
        <v>0</v>
      </c>
      <c r="AJ927" s="31">
        <f t="shared" ref="AJ927:AJ980" si="585">+S927*$J927</f>
        <v>0</v>
      </c>
      <c r="AK927" s="31">
        <f t="shared" ref="AK927:AK980" si="586">+T927*$J927</f>
        <v>0</v>
      </c>
      <c r="AL927" s="31">
        <f t="shared" ref="AL927:AL980" si="587">+U927*$J927</f>
        <v>0</v>
      </c>
      <c r="AM927" s="31">
        <f t="shared" ref="AM927:AM980" si="588">+V927*$J927</f>
        <v>0</v>
      </c>
      <c r="AN927" s="31">
        <f t="shared" ref="AN927:AN980" si="589">+W927*$J927</f>
        <v>0</v>
      </c>
      <c r="AO927" s="31">
        <f t="shared" ref="AO927:AO980" si="590">SUM(AC927:AN927)</f>
        <v>51130.53288647141</v>
      </c>
      <c r="AP927" s="29">
        <f t="shared" si="573"/>
        <v>0</v>
      </c>
      <c r="AQ927" s="29">
        <f t="shared" si="573"/>
        <v>0</v>
      </c>
      <c r="AR927" s="29">
        <f t="shared" si="573"/>
        <v>0</v>
      </c>
      <c r="AS927" s="29">
        <f t="shared" si="569"/>
        <v>51130.53288647141</v>
      </c>
      <c r="AT927" s="31">
        <f t="shared" ref="AT927:AT980" si="591">+L927*$K927</f>
        <v>14265.212553254098</v>
      </c>
      <c r="AU927" s="31">
        <f t="shared" ref="AU927:AU980" si="592">+M927*$K927</f>
        <v>1251.0496880915998</v>
      </c>
      <c r="AV927" s="31">
        <f t="shared" ref="AV927:AV980" si="593">+N927*$K927</f>
        <v>630.0200833263749</v>
      </c>
      <c r="AW927" s="31">
        <f t="shared" ref="AW927:AW980" si="594">+O927*$K927</f>
        <v>0</v>
      </c>
      <c r="AX927" s="31">
        <f t="shared" ref="AX927:AX980" si="595">+P927*$K927</f>
        <v>0</v>
      </c>
      <c r="AY927" s="31">
        <f t="shared" ref="AY927:AY980" si="596">+Q927*$K927</f>
        <v>0</v>
      </c>
      <c r="AZ927" s="31">
        <f t="shared" ref="AZ927:AZ980" si="597">+R927*$K927</f>
        <v>0</v>
      </c>
      <c r="BA927" s="31">
        <f t="shared" ref="BA927:BA980" si="598">+S927*$K927</f>
        <v>0</v>
      </c>
      <c r="BB927" s="31">
        <f t="shared" ref="BB927:BB980" si="599">+T927*$K927</f>
        <v>0</v>
      </c>
      <c r="BC927" s="31">
        <f t="shared" ref="BC927:BC980" si="600">+U927*$K927</f>
        <v>0</v>
      </c>
      <c r="BD927" s="31">
        <f t="shared" ref="BD927:BD980" si="601">+V927*$K927</f>
        <v>0</v>
      </c>
      <c r="BE927" s="31">
        <f t="shared" ref="BE927:BE980" si="602">+W927*$K927</f>
        <v>0</v>
      </c>
      <c r="BF927" s="31">
        <f t="shared" ref="BF927:BF980" si="603">SUM(AT927:BE927)</f>
        <v>16146.282324672073</v>
      </c>
      <c r="BG927" s="29">
        <f t="shared" si="574"/>
        <v>0</v>
      </c>
      <c r="BH927" s="29">
        <f t="shared" si="574"/>
        <v>0</v>
      </c>
      <c r="BI927" s="29">
        <f t="shared" si="574"/>
        <v>0</v>
      </c>
      <c r="BJ927" s="29">
        <f t="shared" si="574"/>
        <v>16146.282324672073</v>
      </c>
    </row>
    <row r="928" spans="1:62">
      <c r="A928" s="25" t="s">
        <v>85</v>
      </c>
      <c r="B928" s="25" t="s">
        <v>101</v>
      </c>
      <c r="C928" s="25" t="s">
        <v>102</v>
      </c>
      <c r="D928" s="25" t="s">
        <v>305</v>
      </c>
      <c r="E928" s="25" t="s">
        <v>44</v>
      </c>
      <c r="F928" s="25" t="s">
        <v>45</v>
      </c>
      <c r="G928" s="25" t="s">
        <v>54</v>
      </c>
      <c r="H928" s="25" t="s">
        <v>300</v>
      </c>
      <c r="I928" s="25" t="s">
        <v>597</v>
      </c>
      <c r="J928" s="102">
        <v>0.47784834680000005</v>
      </c>
      <c r="K928" s="102">
        <v>0.15089759249999998</v>
      </c>
      <c r="L928" s="29">
        <v>3.88</v>
      </c>
      <c r="M928" s="29">
        <v>28222.02</v>
      </c>
      <c r="N928" s="29">
        <v>12142.800000000001</v>
      </c>
      <c r="O928" s="29">
        <v>1788.54</v>
      </c>
      <c r="P928" s="29">
        <v>50441.29</v>
      </c>
      <c r="Q928" s="29">
        <v>49338.42</v>
      </c>
      <c r="R928" s="29">
        <v>-38687.279999999999</v>
      </c>
      <c r="S928" s="29">
        <v>7606.79</v>
      </c>
      <c r="T928" s="29">
        <v>2.3199999999999998</v>
      </c>
      <c r="U928" s="29">
        <v>2.25</v>
      </c>
      <c r="V928" s="29">
        <v>21.04</v>
      </c>
      <c r="W928" s="29">
        <v>465658.22000000003</v>
      </c>
      <c r="X928" s="29">
        <f t="shared" si="575"/>
        <v>576540.29</v>
      </c>
      <c r="Y928" s="29">
        <f t="shared" si="576"/>
        <v>0</v>
      </c>
      <c r="Z928" s="29">
        <f t="shared" si="577"/>
        <v>0</v>
      </c>
      <c r="AA928" s="29">
        <f t="shared" si="577"/>
        <v>0</v>
      </c>
      <c r="AB928" s="29">
        <f t="shared" si="577"/>
        <v>576540.29</v>
      </c>
      <c r="AC928" s="31">
        <f t="shared" si="578"/>
        <v>1.8540515855840001</v>
      </c>
      <c r="AD928" s="31">
        <f t="shared" si="579"/>
        <v>13485.845600356537</v>
      </c>
      <c r="AE928" s="31">
        <f t="shared" si="580"/>
        <v>5802.4169055230414</v>
      </c>
      <c r="AF928" s="31">
        <f t="shared" si="581"/>
        <v>854.65088218567212</v>
      </c>
      <c r="AG928" s="31">
        <f t="shared" si="582"/>
        <v>24103.287036959373</v>
      </c>
      <c r="AH928" s="31">
        <f t="shared" si="583"/>
        <v>23576.282430724059</v>
      </c>
      <c r="AI928" s="31">
        <f t="shared" si="584"/>
        <v>-18486.652790188706</v>
      </c>
      <c r="AJ928" s="31">
        <f t="shared" si="585"/>
        <v>3634.8920259547722</v>
      </c>
      <c r="AK928" s="31">
        <f t="shared" si="586"/>
        <v>1.108608164576</v>
      </c>
      <c r="AL928" s="31">
        <f t="shared" si="587"/>
        <v>1.0751587803</v>
      </c>
      <c r="AM928" s="31">
        <f t="shared" si="588"/>
        <v>10.053929216672001</v>
      </c>
      <c r="AN928" s="31">
        <f t="shared" si="589"/>
        <v>222514.01060083072</v>
      </c>
      <c r="AO928" s="31">
        <f t="shared" si="590"/>
        <v>275498.82444009261</v>
      </c>
      <c r="AP928" s="29">
        <f t="shared" si="573"/>
        <v>0</v>
      </c>
      <c r="AQ928" s="29">
        <f t="shared" si="573"/>
        <v>0</v>
      </c>
      <c r="AR928" s="29">
        <f t="shared" si="573"/>
        <v>0</v>
      </c>
      <c r="AS928" s="29">
        <f t="shared" si="569"/>
        <v>275498.82444009261</v>
      </c>
      <c r="AT928" s="31">
        <f t="shared" si="591"/>
        <v>0.58548265889999995</v>
      </c>
      <c r="AU928" s="31">
        <f t="shared" si="592"/>
        <v>4258.6348734868498</v>
      </c>
      <c r="AV928" s="31">
        <f t="shared" si="593"/>
        <v>1832.319286209</v>
      </c>
      <c r="AW928" s="31">
        <f t="shared" si="594"/>
        <v>269.88638008994997</v>
      </c>
      <c r="AX928" s="31">
        <f t="shared" si="595"/>
        <v>7611.4692235943239</v>
      </c>
      <c r="AY928" s="31">
        <f t="shared" si="596"/>
        <v>7445.0487957538489</v>
      </c>
      <c r="AZ928" s="31">
        <f t="shared" si="597"/>
        <v>-5837.8174123733988</v>
      </c>
      <c r="BA928" s="31">
        <f t="shared" si="598"/>
        <v>1147.8462976530748</v>
      </c>
      <c r="BB928" s="31">
        <f t="shared" si="599"/>
        <v>0.35008241459999995</v>
      </c>
      <c r="BC928" s="31">
        <f t="shared" si="600"/>
        <v>0.33951958312499997</v>
      </c>
      <c r="BD928" s="31">
        <f t="shared" si="601"/>
        <v>3.1748853461999995</v>
      </c>
      <c r="BE928" s="31">
        <f t="shared" si="602"/>
        <v>70266.704325835351</v>
      </c>
      <c r="BF928" s="31">
        <f t="shared" si="603"/>
        <v>86998.541740251821</v>
      </c>
      <c r="BG928" s="29">
        <f t="shared" si="574"/>
        <v>0</v>
      </c>
      <c r="BH928" s="29">
        <f t="shared" si="574"/>
        <v>0</v>
      </c>
      <c r="BI928" s="29">
        <f t="shared" si="574"/>
        <v>0</v>
      </c>
      <c r="BJ928" s="29">
        <f t="shared" si="574"/>
        <v>86998.541740251821</v>
      </c>
    </row>
    <row r="929" spans="1:62">
      <c r="A929" s="25" t="s">
        <v>85</v>
      </c>
      <c r="B929" s="25" t="s">
        <v>101</v>
      </c>
      <c r="C929" s="25" t="s">
        <v>102</v>
      </c>
      <c r="D929" s="25" t="s">
        <v>305</v>
      </c>
      <c r="E929" s="25" t="s">
        <v>44</v>
      </c>
      <c r="F929" s="25" t="s">
        <v>45</v>
      </c>
      <c r="G929" s="25" t="s">
        <v>54</v>
      </c>
      <c r="H929" s="25" t="s">
        <v>90</v>
      </c>
      <c r="I929" s="25" t="s">
        <v>597</v>
      </c>
      <c r="J929" s="102">
        <v>0.47784834680000005</v>
      </c>
      <c r="K929" s="102">
        <v>0.15089759249999998</v>
      </c>
      <c r="L929" s="29">
        <v>14343.33</v>
      </c>
      <c r="M929" s="29">
        <v>88307.35</v>
      </c>
      <c r="N929" s="29">
        <v>48584.71</v>
      </c>
      <c r="O929" s="29">
        <v>6188.5199999999995</v>
      </c>
      <c r="P929" s="29">
        <v>3255.82</v>
      </c>
      <c r="Q929" s="29">
        <v>3590.7</v>
      </c>
      <c r="R929" s="29">
        <v>3369.07</v>
      </c>
      <c r="S929" s="29">
        <v>10284.17</v>
      </c>
      <c r="T929" s="29">
        <v>7147.59</v>
      </c>
      <c r="U929" s="29">
        <v>6923.07</v>
      </c>
      <c r="V929" s="29">
        <v>64808.68</v>
      </c>
      <c r="W929" s="29">
        <v>26411.31</v>
      </c>
      <c r="X929" s="29">
        <f t="shared" si="575"/>
        <v>283214.32000000007</v>
      </c>
      <c r="Y929" s="29">
        <f t="shared" si="576"/>
        <v>0</v>
      </c>
      <c r="Z929" s="29">
        <f t="shared" si="577"/>
        <v>0</v>
      </c>
      <c r="AA929" s="29">
        <f t="shared" si="577"/>
        <v>0</v>
      </c>
      <c r="AB929" s="29">
        <f t="shared" si="577"/>
        <v>283214.32000000007</v>
      </c>
      <c r="AC929" s="31">
        <f t="shared" si="578"/>
        <v>6853.9365281068449</v>
      </c>
      <c r="AD929" s="31">
        <f t="shared" si="579"/>
        <v>42197.521207788988</v>
      </c>
      <c r="AE929" s="31">
        <f t="shared" si="580"/>
        <v>23216.12335325743</v>
      </c>
      <c r="AF929" s="31">
        <f t="shared" si="581"/>
        <v>2957.1740511387361</v>
      </c>
      <c r="AG929" s="31">
        <f t="shared" si="582"/>
        <v>1555.7882044783762</v>
      </c>
      <c r="AH929" s="31">
        <f t="shared" si="583"/>
        <v>1715.81005885476</v>
      </c>
      <c r="AI929" s="31">
        <f t="shared" si="584"/>
        <v>1609.9045297534763</v>
      </c>
      <c r="AJ929" s="31">
        <f t="shared" si="585"/>
        <v>4914.2736327101566</v>
      </c>
      <c r="AK929" s="31">
        <f t="shared" si="586"/>
        <v>3415.4640651042123</v>
      </c>
      <c r="AL929" s="31">
        <f t="shared" si="587"/>
        <v>3308.1775542806763</v>
      </c>
      <c r="AM929" s="31">
        <f t="shared" si="588"/>
        <v>30968.720596290226</v>
      </c>
      <c r="AN929" s="31">
        <f t="shared" si="589"/>
        <v>12620.60082032231</v>
      </c>
      <c r="AO929" s="31">
        <f t="shared" si="590"/>
        <v>135333.49460208617</v>
      </c>
      <c r="AP929" s="29">
        <f t="shared" si="573"/>
        <v>0</v>
      </c>
      <c r="AQ929" s="29">
        <f t="shared" si="573"/>
        <v>0</v>
      </c>
      <c r="AR929" s="29">
        <f t="shared" si="573"/>
        <v>0</v>
      </c>
      <c r="AS929" s="29">
        <f t="shared" si="569"/>
        <v>135333.49460208617</v>
      </c>
      <c r="AT929" s="31">
        <f t="shared" si="591"/>
        <v>2164.3739654330248</v>
      </c>
      <c r="AU929" s="31">
        <f t="shared" si="592"/>
        <v>13325.366515054875</v>
      </c>
      <c r="AV929" s="31">
        <f t="shared" si="593"/>
        <v>7331.3157713106739</v>
      </c>
      <c r="AW929" s="31">
        <f t="shared" si="594"/>
        <v>933.83276913809982</v>
      </c>
      <c r="AX929" s="31">
        <f t="shared" si="595"/>
        <v>491.29539961334996</v>
      </c>
      <c r="AY929" s="31">
        <f t="shared" si="596"/>
        <v>541.82798538974987</v>
      </c>
      <c r="AZ929" s="31">
        <f t="shared" si="597"/>
        <v>508.38455196397496</v>
      </c>
      <c r="BA929" s="31">
        <f t="shared" si="598"/>
        <v>1551.8564938607249</v>
      </c>
      <c r="BB929" s="31">
        <f t="shared" si="599"/>
        <v>1078.5541231770749</v>
      </c>
      <c r="BC929" s="31">
        <f t="shared" si="600"/>
        <v>1044.6745957089749</v>
      </c>
      <c r="BD929" s="31">
        <f t="shared" si="601"/>
        <v>9779.4737851028985</v>
      </c>
      <c r="BE929" s="31">
        <f t="shared" si="602"/>
        <v>3985.4030937711746</v>
      </c>
      <c r="BF929" s="31">
        <f t="shared" si="603"/>
        <v>42736.359049524595</v>
      </c>
      <c r="BG929" s="29">
        <f t="shared" si="574"/>
        <v>0</v>
      </c>
      <c r="BH929" s="29">
        <f t="shared" si="574"/>
        <v>0</v>
      </c>
      <c r="BI929" s="29">
        <f t="shared" si="574"/>
        <v>0</v>
      </c>
      <c r="BJ929" s="29">
        <f t="shared" si="574"/>
        <v>42736.359049524595</v>
      </c>
    </row>
    <row r="930" spans="1:62">
      <c r="A930" s="25" t="s">
        <v>85</v>
      </c>
      <c r="B930" s="25" t="s">
        <v>101</v>
      </c>
      <c r="C930" s="25" t="s">
        <v>102</v>
      </c>
      <c r="D930" s="25" t="s">
        <v>305</v>
      </c>
      <c r="E930" s="25" t="s">
        <v>44</v>
      </c>
      <c r="F930" s="25" t="s">
        <v>45</v>
      </c>
      <c r="G930" s="25" t="s">
        <v>60</v>
      </c>
      <c r="H930" s="25" t="s">
        <v>599</v>
      </c>
      <c r="I930" s="25" t="s">
        <v>597</v>
      </c>
      <c r="J930" s="102">
        <v>0.47784834680000005</v>
      </c>
      <c r="K930" s="102">
        <v>0.15089759249999998</v>
      </c>
      <c r="L930" s="29"/>
      <c r="M930" s="29">
        <v>5998.8</v>
      </c>
      <c r="N930" s="29">
        <v>3009.19</v>
      </c>
      <c r="O930" s="29">
        <v>-39.979999999999997</v>
      </c>
      <c r="P930" s="29">
        <v>420.05</v>
      </c>
      <c r="Q930" s="29">
        <v>239.82</v>
      </c>
      <c r="R930" s="29"/>
      <c r="S930" s="29"/>
      <c r="T930" s="29"/>
      <c r="U930" s="29"/>
      <c r="V930" s="29"/>
      <c r="W930" s="29"/>
      <c r="X930" s="29">
        <f t="shared" si="575"/>
        <v>9627.8799999999992</v>
      </c>
      <c r="Y930" s="29">
        <f t="shared" si="576"/>
        <v>0</v>
      </c>
      <c r="Z930" s="29">
        <f t="shared" si="577"/>
        <v>0</v>
      </c>
      <c r="AA930" s="29">
        <f t="shared" si="577"/>
        <v>0</v>
      </c>
      <c r="AB930" s="29">
        <f t="shared" si="577"/>
        <v>9627.8799999999992</v>
      </c>
      <c r="AC930" s="31">
        <f t="shared" si="578"/>
        <v>0</v>
      </c>
      <c r="AD930" s="31">
        <f t="shared" si="579"/>
        <v>2866.5166627838403</v>
      </c>
      <c r="AE930" s="31">
        <f t="shared" si="580"/>
        <v>1437.9364667070922</v>
      </c>
      <c r="AF930" s="31">
        <f t="shared" si="581"/>
        <v>-19.104376905064001</v>
      </c>
      <c r="AG930" s="31">
        <f t="shared" si="582"/>
        <v>200.72019807334001</v>
      </c>
      <c r="AH930" s="31">
        <f t="shared" si="583"/>
        <v>114.59759052957601</v>
      </c>
      <c r="AI930" s="31">
        <f t="shared" si="584"/>
        <v>0</v>
      </c>
      <c r="AJ930" s="31">
        <f t="shared" si="585"/>
        <v>0</v>
      </c>
      <c r="AK930" s="31">
        <f t="shared" si="586"/>
        <v>0</v>
      </c>
      <c r="AL930" s="31">
        <f t="shared" si="587"/>
        <v>0</v>
      </c>
      <c r="AM930" s="31">
        <f t="shared" si="588"/>
        <v>0</v>
      </c>
      <c r="AN930" s="31">
        <f t="shared" si="589"/>
        <v>0</v>
      </c>
      <c r="AO930" s="31">
        <f t="shared" si="590"/>
        <v>4600.6665411887843</v>
      </c>
      <c r="AP930" s="29">
        <f t="shared" si="573"/>
        <v>0</v>
      </c>
      <c r="AQ930" s="29">
        <f t="shared" si="573"/>
        <v>0</v>
      </c>
      <c r="AR930" s="29">
        <f t="shared" si="573"/>
        <v>0</v>
      </c>
      <c r="AS930" s="29">
        <f t="shared" si="569"/>
        <v>4600.6665411887843</v>
      </c>
      <c r="AT930" s="31">
        <f t="shared" si="591"/>
        <v>0</v>
      </c>
      <c r="AU930" s="31">
        <f t="shared" si="592"/>
        <v>905.20447788899992</v>
      </c>
      <c r="AV930" s="31">
        <f t="shared" si="593"/>
        <v>454.07952637507498</v>
      </c>
      <c r="AW930" s="31">
        <f t="shared" si="594"/>
        <v>-6.0328857481499991</v>
      </c>
      <c r="AX930" s="31">
        <f t="shared" si="595"/>
        <v>63.384533729624998</v>
      </c>
      <c r="AY930" s="31">
        <f t="shared" si="596"/>
        <v>36.188260633349998</v>
      </c>
      <c r="AZ930" s="31">
        <f t="shared" si="597"/>
        <v>0</v>
      </c>
      <c r="BA930" s="31">
        <f t="shared" si="598"/>
        <v>0</v>
      </c>
      <c r="BB930" s="31">
        <f t="shared" si="599"/>
        <v>0</v>
      </c>
      <c r="BC930" s="31">
        <f t="shared" si="600"/>
        <v>0</v>
      </c>
      <c r="BD930" s="31">
        <f t="shared" si="601"/>
        <v>0</v>
      </c>
      <c r="BE930" s="31">
        <f t="shared" si="602"/>
        <v>0</v>
      </c>
      <c r="BF930" s="31">
        <f t="shared" si="603"/>
        <v>1452.8239128788998</v>
      </c>
      <c r="BG930" s="29">
        <f t="shared" si="574"/>
        <v>0</v>
      </c>
      <c r="BH930" s="29">
        <f t="shared" si="574"/>
        <v>0</v>
      </c>
      <c r="BI930" s="29">
        <f t="shared" si="574"/>
        <v>0</v>
      </c>
      <c r="BJ930" s="29">
        <f t="shared" si="574"/>
        <v>1452.8239128788998</v>
      </c>
    </row>
    <row r="931" spans="1:62">
      <c r="A931" s="25" t="s">
        <v>85</v>
      </c>
      <c r="B931" s="25" t="s">
        <v>101</v>
      </c>
      <c r="C931" s="25" t="s">
        <v>102</v>
      </c>
      <c r="D931" s="25" t="s">
        <v>305</v>
      </c>
      <c r="E931" s="25" t="s">
        <v>42</v>
      </c>
      <c r="F931" s="25" t="s">
        <v>46</v>
      </c>
      <c r="G931" s="25" t="s">
        <v>54</v>
      </c>
      <c r="H931" s="25" t="s">
        <v>304</v>
      </c>
      <c r="I931" s="25" t="s">
        <v>597</v>
      </c>
      <c r="J931" s="102">
        <v>0.68266000000000004</v>
      </c>
      <c r="K931" s="102">
        <v>0</v>
      </c>
      <c r="L931" s="29"/>
      <c r="M931" s="29"/>
      <c r="N931" s="29"/>
      <c r="O931" s="29"/>
      <c r="P931" s="29"/>
      <c r="Q931" s="29"/>
      <c r="R931" s="29"/>
      <c r="S931" s="29">
        <v>440221.37</v>
      </c>
      <c r="T931" s="29">
        <v>28955.46</v>
      </c>
      <c r="U931" s="29">
        <v>9115.5400000000009</v>
      </c>
      <c r="V931" s="29">
        <v>3425.68</v>
      </c>
      <c r="W931" s="29">
        <v>7752.58</v>
      </c>
      <c r="X931" s="29">
        <f t="shared" si="575"/>
        <v>489470.63</v>
      </c>
      <c r="Y931" s="29">
        <f t="shared" si="576"/>
        <v>0</v>
      </c>
      <c r="Z931" s="29">
        <f t="shared" si="577"/>
        <v>0</v>
      </c>
      <c r="AA931" s="29">
        <f t="shared" si="577"/>
        <v>0</v>
      </c>
      <c r="AB931" s="29">
        <f t="shared" si="577"/>
        <v>489470.63</v>
      </c>
      <c r="AC931" s="31">
        <f t="shared" si="578"/>
        <v>0</v>
      </c>
      <c r="AD931" s="31">
        <f t="shared" si="579"/>
        <v>0</v>
      </c>
      <c r="AE931" s="31">
        <f t="shared" si="580"/>
        <v>0</v>
      </c>
      <c r="AF931" s="31">
        <f t="shared" si="581"/>
        <v>0</v>
      </c>
      <c r="AG931" s="31">
        <f t="shared" si="582"/>
        <v>0</v>
      </c>
      <c r="AH931" s="31">
        <f t="shared" si="583"/>
        <v>0</v>
      </c>
      <c r="AI931" s="31">
        <f t="shared" si="584"/>
        <v>0</v>
      </c>
      <c r="AJ931" s="31">
        <f t="shared" si="585"/>
        <v>300521.52044420002</v>
      </c>
      <c r="AK931" s="31">
        <f t="shared" si="586"/>
        <v>19766.734323600002</v>
      </c>
      <c r="AL931" s="31">
        <f t="shared" si="587"/>
        <v>6222.8145364000011</v>
      </c>
      <c r="AM931" s="31">
        <f t="shared" si="588"/>
        <v>2338.5747087999998</v>
      </c>
      <c r="AN931" s="31">
        <f t="shared" si="589"/>
        <v>5292.3762628000004</v>
      </c>
      <c r="AO931" s="31">
        <f t="shared" si="590"/>
        <v>334142.02027580008</v>
      </c>
      <c r="AP931" s="29">
        <f t="shared" si="573"/>
        <v>0</v>
      </c>
      <c r="AQ931" s="29">
        <f t="shared" si="573"/>
        <v>0</v>
      </c>
      <c r="AR931" s="29">
        <f t="shared" si="573"/>
        <v>0</v>
      </c>
      <c r="AS931" s="29">
        <f t="shared" si="569"/>
        <v>334142.02027580008</v>
      </c>
      <c r="AT931" s="31">
        <f t="shared" si="591"/>
        <v>0</v>
      </c>
      <c r="AU931" s="31">
        <f t="shared" si="592"/>
        <v>0</v>
      </c>
      <c r="AV931" s="31">
        <f t="shared" si="593"/>
        <v>0</v>
      </c>
      <c r="AW931" s="31">
        <f t="shared" si="594"/>
        <v>0</v>
      </c>
      <c r="AX931" s="31">
        <f t="shared" si="595"/>
        <v>0</v>
      </c>
      <c r="AY931" s="31">
        <f t="shared" si="596"/>
        <v>0</v>
      </c>
      <c r="AZ931" s="31">
        <f t="shared" si="597"/>
        <v>0</v>
      </c>
      <c r="BA931" s="31">
        <f t="shared" si="598"/>
        <v>0</v>
      </c>
      <c r="BB931" s="31">
        <f t="shared" si="599"/>
        <v>0</v>
      </c>
      <c r="BC931" s="31">
        <f t="shared" si="600"/>
        <v>0</v>
      </c>
      <c r="BD931" s="31">
        <f t="shared" si="601"/>
        <v>0</v>
      </c>
      <c r="BE931" s="31">
        <f t="shared" si="602"/>
        <v>0</v>
      </c>
      <c r="BF931" s="31">
        <f t="shared" si="603"/>
        <v>0</v>
      </c>
      <c r="BG931" s="29">
        <f t="shared" si="574"/>
        <v>0</v>
      </c>
      <c r="BH931" s="29">
        <f t="shared" si="574"/>
        <v>0</v>
      </c>
      <c r="BI931" s="29">
        <f t="shared" si="574"/>
        <v>0</v>
      </c>
      <c r="BJ931" s="29">
        <f t="shared" si="574"/>
        <v>0</v>
      </c>
    </row>
    <row r="932" spans="1:62">
      <c r="A932" s="25" t="s">
        <v>85</v>
      </c>
      <c r="B932" s="25" t="s">
        <v>101</v>
      </c>
      <c r="C932" s="25" t="s">
        <v>102</v>
      </c>
      <c r="D932" s="25" t="s">
        <v>305</v>
      </c>
      <c r="E932" s="25" t="s">
        <v>42</v>
      </c>
      <c r="F932" s="25" t="s">
        <v>46</v>
      </c>
      <c r="G932" s="25" t="s">
        <v>54</v>
      </c>
      <c r="H932" s="25" t="s">
        <v>90</v>
      </c>
      <c r="I932" s="25" t="s">
        <v>597</v>
      </c>
      <c r="J932" s="102">
        <v>0.68266000000000004</v>
      </c>
      <c r="K932" s="102">
        <v>0</v>
      </c>
      <c r="L932" s="29">
        <v>1072.1400000000001</v>
      </c>
      <c r="M932" s="29">
        <v>3005.66</v>
      </c>
      <c r="N932" s="29">
        <v>215.68</v>
      </c>
      <c r="O932" s="29">
        <v>599.26</v>
      </c>
      <c r="P932" s="29"/>
      <c r="Q932" s="29"/>
      <c r="R932" s="29"/>
      <c r="S932" s="29">
        <v>0</v>
      </c>
      <c r="T932" s="29"/>
      <c r="U932" s="29"/>
      <c r="V932" s="29"/>
      <c r="W932" s="29"/>
      <c r="X932" s="29">
        <f t="shared" si="575"/>
        <v>4892.7400000000007</v>
      </c>
      <c r="Y932" s="29">
        <f t="shared" si="576"/>
        <v>0</v>
      </c>
      <c r="Z932" s="29">
        <f t="shared" si="577"/>
        <v>0</v>
      </c>
      <c r="AA932" s="29">
        <f t="shared" si="577"/>
        <v>0</v>
      </c>
      <c r="AB932" s="29">
        <f t="shared" si="577"/>
        <v>4892.7400000000007</v>
      </c>
      <c r="AC932" s="31">
        <f t="shared" si="578"/>
        <v>731.90709240000012</v>
      </c>
      <c r="AD932" s="31">
        <f t="shared" si="579"/>
        <v>2051.8438556000001</v>
      </c>
      <c r="AE932" s="31">
        <f t="shared" si="580"/>
        <v>147.23610880000001</v>
      </c>
      <c r="AF932" s="31">
        <f t="shared" si="581"/>
        <v>409.0908316</v>
      </c>
      <c r="AG932" s="31">
        <f t="shared" si="582"/>
        <v>0</v>
      </c>
      <c r="AH932" s="31">
        <f t="shared" si="583"/>
        <v>0</v>
      </c>
      <c r="AI932" s="31">
        <f t="shared" si="584"/>
        <v>0</v>
      </c>
      <c r="AJ932" s="31">
        <f t="shared" si="585"/>
        <v>0</v>
      </c>
      <c r="AK932" s="31">
        <f t="shared" si="586"/>
        <v>0</v>
      </c>
      <c r="AL932" s="31">
        <f t="shared" si="587"/>
        <v>0</v>
      </c>
      <c r="AM932" s="31">
        <f t="shared" si="588"/>
        <v>0</v>
      </c>
      <c r="AN932" s="31">
        <f t="shared" si="589"/>
        <v>0</v>
      </c>
      <c r="AO932" s="31">
        <f t="shared" si="590"/>
        <v>3340.0778884000006</v>
      </c>
      <c r="AP932" s="29">
        <f t="shared" si="573"/>
        <v>0</v>
      </c>
      <c r="AQ932" s="29">
        <f t="shared" si="573"/>
        <v>0</v>
      </c>
      <c r="AR932" s="29">
        <f t="shared" si="573"/>
        <v>0</v>
      </c>
      <c r="AS932" s="29">
        <f t="shared" si="569"/>
        <v>3340.0778884000006</v>
      </c>
      <c r="AT932" s="31">
        <f t="shared" si="591"/>
        <v>0</v>
      </c>
      <c r="AU932" s="31">
        <f t="shared" si="592"/>
        <v>0</v>
      </c>
      <c r="AV932" s="31">
        <f t="shared" si="593"/>
        <v>0</v>
      </c>
      <c r="AW932" s="31">
        <f t="shared" si="594"/>
        <v>0</v>
      </c>
      <c r="AX932" s="31">
        <f t="shared" si="595"/>
        <v>0</v>
      </c>
      <c r="AY932" s="31">
        <f t="shared" si="596"/>
        <v>0</v>
      </c>
      <c r="AZ932" s="31">
        <f t="shared" si="597"/>
        <v>0</v>
      </c>
      <c r="BA932" s="31">
        <f t="shared" si="598"/>
        <v>0</v>
      </c>
      <c r="BB932" s="31">
        <f t="shared" si="599"/>
        <v>0</v>
      </c>
      <c r="BC932" s="31">
        <f t="shared" si="600"/>
        <v>0</v>
      </c>
      <c r="BD932" s="31">
        <f t="shared" si="601"/>
        <v>0</v>
      </c>
      <c r="BE932" s="31">
        <f t="shared" si="602"/>
        <v>0</v>
      </c>
      <c r="BF932" s="31">
        <f t="shared" si="603"/>
        <v>0</v>
      </c>
      <c r="BG932" s="29">
        <f t="shared" si="574"/>
        <v>0</v>
      </c>
      <c r="BH932" s="29">
        <f t="shared" si="574"/>
        <v>0</v>
      </c>
      <c r="BI932" s="29">
        <f t="shared" si="574"/>
        <v>0</v>
      </c>
      <c r="BJ932" s="29">
        <f t="shared" si="574"/>
        <v>0</v>
      </c>
    </row>
    <row r="933" spans="1:62">
      <c r="A933" s="25" t="s">
        <v>85</v>
      </c>
      <c r="B933" s="25" t="s">
        <v>101</v>
      </c>
      <c r="C933" s="25" t="s">
        <v>102</v>
      </c>
      <c r="D933" s="25" t="s">
        <v>305</v>
      </c>
      <c r="E933" s="25" t="s">
        <v>42</v>
      </c>
      <c r="F933" s="25" t="s">
        <v>46</v>
      </c>
      <c r="G933" s="25" t="s">
        <v>60</v>
      </c>
      <c r="H933" s="25" t="s">
        <v>601</v>
      </c>
      <c r="I933" s="25" t="s">
        <v>597</v>
      </c>
      <c r="J933" s="102">
        <v>0.68266000000000004</v>
      </c>
      <c r="K933" s="102">
        <v>0</v>
      </c>
      <c r="L933" s="29">
        <v>23601.94</v>
      </c>
      <c r="M933" s="29">
        <v>26868.07</v>
      </c>
      <c r="N933" s="29">
        <v>-21296.31</v>
      </c>
      <c r="O933" s="29"/>
      <c r="P933" s="29"/>
      <c r="Q933" s="29"/>
      <c r="R933" s="29">
        <v>0</v>
      </c>
      <c r="S933" s="29"/>
      <c r="T933" s="29"/>
      <c r="U933" s="29"/>
      <c r="V933" s="29"/>
      <c r="W933" s="29"/>
      <c r="X933" s="29">
        <f t="shared" si="575"/>
        <v>29173.699999999993</v>
      </c>
      <c r="Y933" s="29">
        <f t="shared" si="576"/>
        <v>0</v>
      </c>
      <c r="Z933" s="29">
        <f t="shared" si="577"/>
        <v>0</v>
      </c>
      <c r="AA933" s="29">
        <f t="shared" si="577"/>
        <v>0</v>
      </c>
      <c r="AB933" s="29">
        <f t="shared" si="577"/>
        <v>29173.699999999993</v>
      </c>
      <c r="AC933" s="31">
        <f t="shared" si="578"/>
        <v>16112.1003604</v>
      </c>
      <c r="AD933" s="31">
        <f t="shared" si="579"/>
        <v>18341.756666200003</v>
      </c>
      <c r="AE933" s="31">
        <f t="shared" si="580"/>
        <v>-14538.138984600002</v>
      </c>
      <c r="AF933" s="31">
        <f t="shared" si="581"/>
        <v>0</v>
      </c>
      <c r="AG933" s="31">
        <f t="shared" si="582"/>
        <v>0</v>
      </c>
      <c r="AH933" s="31">
        <f t="shared" si="583"/>
        <v>0</v>
      </c>
      <c r="AI933" s="31">
        <f t="shared" si="584"/>
        <v>0</v>
      </c>
      <c r="AJ933" s="31">
        <f t="shared" si="585"/>
        <v>0</v>
      </c>
      <c r="AK933" s="31">
        <f t="shared" si="586"/>
        <v>0</v>
      </c>
      <c r="AL933" s="31">
        <f t="shared" si="587"/>
        <v>0</v>
      </c>
      <c r="AM933" s="31">
        <f t="shared" si="588"/>
        <v>0</v>
      </c>
      <c r="AN933" s="31">
        <f t="shared" si="589"/>
        <v>0</v>
      </c>
      <c r="AO933" s="31">
        <f t="shared" si="590"/>
        <v>19915.718042</v>
      </c>
      <c r="AP933" s="29">
        <f t="shared" si="573"/>
        <v>0</v>
      </c>
      <c r="AQ933" s="29">
        <f t="shared" si="573"/>
        <v>0</v>
      </c>
      <c r="AR933" s="29">
        <f t="shared" si="573"/>
        <v>0</v>
      </c>
      <c r="AS933" s="29">
        <f t="shared" si="569"/>
        <v>19915.718042</v>
      </c>
      <c r="AT933" s="31">
        <f t="shared" si="591"/>
        <v>0</v>
      </c>
      <c r="AU933" s="31">
        <f t="shared" si="592"/>
        <v>0</v>
      </c>
      <c r="AV933" s="31">
        <f t="shared" si="593"/>
        <v>0</v>
      </c>
      <c r="AW933" s="31">
        <f t="shared" si="594"/>
        <v>0</v>
      </c>
      <c r="AX933" s="31">
        <f t="shared" si="595"/>
        <v>0</v>
      </c>
      <c r="AY933" s="31">
        <f t="shared" si="596"/>
        <v>0</v>
      </c>
      <c r="AZ933" s="31">
        <f t="shared" si="597"/>
        <v>0</v>
      </c>
      <c r="BA933" s="31">
        <f t="shared" si="598"/>
        <v>0</v>
      </c>
      <c r="BB933" s="31">
        <f t="shared" si="599"/>
        <v>0</v>
      </c>
      <c r="BC933" s="31">
        <f t="shared" si="600"/>
        <v>0</v>
      </c>
      <c r="BD933" s="31">
        <f t="shared" si="601"/>
        <v>0</v>
      </c>
      <c r="BE933" s="31">
        <f t="shared" si="602"/>
        <v>0</v>
      </c>
      <c r="BF933" s="31">
        <f t="shared" si="603"/>
        <v>0</v>
      </c>
      <c r="BG933" s="29">
        <f t="shared" si="574"/>
        <v>0</v>
      </c>
      <c r="BH933" s="29">
        <f t="shared" si="574"/>
        <v>0</v>
      </c>
      <c r="BI933" s="29">
        <f t="shared" si="574"/>
        <v>0</v>
      </c>
      <c r="BJ933" s="29">
        <f t="shared" si="574"/>
        <v>0</v>
      </c>
    </row>
    <row r="934" spans="1:62">
      <c r="A934" s="25" t="s">
        <v>85</v>
      </c>
      <c r="B934" s="25" t="s">
        <v>101</v>
      </c>
      <c r="C934" s="25" t="s">
        <v>102</v>
      </c>
      <c r="D934" s="25" t="s">
        <v>305</v>
      </c>
      <c r="E934" s="25" t="s">
        <v>42</v>
      </c>
      <c r="F934" s="25" t="s">
        <v>46</v>
      </c>
      <c r="G934" s="25" t="s">
        <v>60</v>
      </c>
      <c r="H934" s="25" t="s">
        <v>599</v>
      </c>
      <c r="I934" s="25" t="s">
        <v>597</v>
      </c>
      <c r="J934" s="102">
        <v>0.68266000000000004</v>
      </c>
      <c r="K934" s="102">
        <v>0</v>
      </c>
      <c r="L934" s="29">
        <v>9599.27</v>
      </c>
      <c r="M934" s="29">
        <v>16462.25</v>
      </c>
      <c r="N934" s="29">
        <v>1095.3499999999999</v>
      </c>
      <c r="O934" s="29">
        <v>2772.84</v>
      </c>
      <c r="P934" s="29"/>
      <c r="Q934" s="29"/>
      <c r="R934" s="29"/>
      <c r="S934" s="29">
        <v>0</v>
      </c>
      <c r="T934" s="29"/>
      <c r="U934" s="29"/>
      <c r="V934" s="29"/>
      <c r="W934" s="29">
        <v>392121.35</v>
      </c>
      <c r="X934" s="29">
        <f t="shared" si="575"/>
        <v>422051.06</v>
      </c>
      <c r="Y934" s="29">
        <f t="shared" si="576"/>
        <v>0</v>
      </c>
      <c r="Z934" s="29">
        <f t="shared" si="577"/>
        <v>0</v>
      </c>
      <c r="AA934" s="29">
        <f t="shared" si="577"/>
        <v>0</v>
      </c>
      <c r="AB934" s="29">
        <f t="shared" si="577"/>
        <v>422051.06</v>
      </c>
      <c r="AC934" s="31">
        <f t="shared" si="578"/>
        <v>6553.0376582000008</v>
      </c>
      <c r="AD934" s="31">
        <f t="shared" si="579"/>
        <v>11238.119585</v>
      </c>
      <c r="AE934" s="31">
        <f t="shared" si="580"/>
        <v>747.75163099999997</v>
      </c>
      <c r="AF934" s="31">
        <f t="shared" si="581"/>
        <v>1892.9069544000001</v>
      </c>
      <c r="AG934" s="31">
        <f t="shared" si="582"/>
        <v>0</v>
      </c>
      <c r="AH934" s="31">
        <f t="shared" si="583"/>
        <v>0</v>
      </c>
      <c r="AI934" s="31">
        <f t="shared" si="584"/>
        <v>0</v>
      </c>
      <c r="AJ934" s="31">
        <f t="shared" si="585"/>
        <v>0</v>
      </c>
      <c r="AK934" s="31">
        <f t="shared" si="586"/>
        <v>0</v>
      </c>
      <c r="AL934" s="31">
        <f t="shared" si="587"/>
        <v>0</v>
      </c>
      <c r="AM934" s="31">
        <f t="shared" si="588"/>
        <v>0</v>
      </c>
      <c r="AN934" s="31">
        <f t="shared" si="589"/>
        <v>267685.56079100003</v>
      </c>
      <c r="AO934" s="31">
        <f t="shared" si="590"/>
        <v>288117.37661960005</v>
      </c>
      <c r="AP934" s="29">
        <f t="shared" ref="AP934:AS990" si="604">SUMIF($I934,AP$5,$AO934)</f>
        <v>0</v>
      </c>
      <c r="AQ934" s="29">
        <f t="shared" si="604"/>
        <v>0</v>
      </c>
      <c r="AR934" s="29">
        <f t="shared" si="604"/>
        <v>0</v>
      </c>
      <c r="AS934" s="29">
        <f t="shared" si="569"/>
        <v>288117.37661960005</v>
      </c>
      <c r="AT934" s="31">
        <f t="shared" si="591"/>
        <v>0</v>
      </c>
      <c r="AU934" s="31">
        <f t="shared" si="592"/>
        <v>0</v>
      </c>
      <c r="AV934" s="31">
        <f t="shared" si="593"/>
        <v>0</v>
      </c>
      <c r="AW934" s="31">
        <f t="shared" si="594"/>
        <v>0</v>
      </c>
      <c r="AX934" s="31">
        <f t="shared" si="595"/>
        <v>0</v>
      </c>
      <c r="AY934" s="31">
        <f t="shared" si="596"/>
        <v>0</v>
      </c>
      <c r="AZ934" s="31">
        <f t="shared" si="597"/>
        <v>0</v>
      </c>
      <c r="BA934" s="31">
        <f t="shared" si="598"/>
        <v>0</v>
      </c>
      <c r="BB934" s="31">
        <f t="shared" si="599"/>
        <v>0</v>
      </c>
      <c r="BC934" s="31">
        <f t="shared" si="600"/>
        <v>0</v>
      </c>
      <c r="BD934" s="31">
        <f t="shared" si="601"/>
        <v>0</v>
      </c>
      <c r="BE934" s="31">
        <f t="shared" si="602"/>
        <v>0</v>
      </c>
      <c r="BF934" s="31">
        <f t="shared" si="603"/>
        <v>0</v>
      </c>
      <c r="BG934" s="29">
        <f t="shared" ref="BG934:BJ990" si="605">SUMIF($I934,BG$5,$BF934)</f>
        <v>0</v>
      </c>
      <c r="BH934" s="29">
        <f t="shared" si="605"/>
        <v>0</v>
      </c>
      <c r="BI934" s="29">
        <f t="shared" si="605"/>
        <v>0</v>
      </c>
      <c r="BJ934" s="29">
        <f t="shared" si="605"/>
        <v>0</v>
      </c>
    </row>
    <row r="935" spans="1:62">
      <c r="A935" s="25" t="s">
        <v>85</v>
      </c>
      <c r="B935" s="25" t="s">
        <v>101</v>
      </c>
      <c r="C935" s="25" t="s">
        <v>82</v>
      </c>
      <c r="D935" s="25" t="s">
        <v>232</v>
      </c>
      <c r="E935" s="25" t="s">
        <v>44</v>
      </c>
      <c r="F935" s="25" t="s">
        <v>45</v>
      </c>
      <c r="G935" s="25" t="s">
        <v>54</v>
      </c>
      <c r="H935" s="25" t="s">
        <v>90</v>
      </c>
      <c r="I935" s="25" t="s">
        <v>597</v>
      </c>
      <c r="J935" s="102">
        <v>0.47784834680000005</v>
      </c>
      <c r="K935" s="102">
        <v>0.15089759249999998</v>
      </c>
      <c r="L935" s="29"/>
      <c r="M935" s="29"/>
      <c r="N935" s="29"/>
      <c r="O935" s="29">
        <v>213605.79</v>
      </c>
      <c r="P935" s="29">
        <v>7676.97</v>
      </c>
      <c r="Q935" s="29">
        <v>4023.17</v>
      </c>
      <c r="R935" s="29"/>
      <c r="S935" s="29"/>
      <c r="T935" s="29"/>
      <c r="U935" s="29"/>
      <c r="V935" s="29"/>
      <c r="W935" s="29"/>
      <c r="X935" s="29">
        <f t="shared" si="575"/>
        <v>225305.93000000002</v>
      </c>
      <c r="Y935" s="29">
        <f t="shared" si="576"/>
        <v>0</v>
      </c>
      <c r="Z935" s="29">
        <f t="shared" si="577"/>
        <v>0</v>
      </c>
      <c r="AA935" s="29">
        <f t="shared" si="577"/>
        <v>0</v>
      </c>
      <c r="AB935" s="29">
        <f t="shared" si="577"/>
        <v>225305.93000000002</v>
      </c>
      <c r="AC935" s="31">
        <f t="shared" si="578"/>
        <v>0</v>
      </c>
      <c r="AD935" s="31">
        <f t="shared" si="579"/>
        <v>0</v>
      </c>
      <c r="AE935" s="31">
        <f t="shared" si="580"/>
        <v>0</v>
      </c>
      <c r="AF935" s="31">
        <f t="shared" si="581"/>
        <v>102071.17361840799</v>
      </c>
      <c r="AG935" s="31">
        <f t="shared" si="582"/>
        <v>3668.4274229331963</v>
      </c>
      <c r="AH935" s="31">
        <f t="shared" si="583"/>
        <v>1922.4651333953561</v>
      </c>
      <c r="AI935" s="31">
        <f t="shared" si="584"/>
        <v>0</v>
      </c>
      <c r="AJ935" s="31">
        <f t="shared" si="585"/>
        <v>0</v>
      </c>
      <c r="AK935" s="31">
        <f t="shared" si="586"/>
        <v>0</v>
      </c>
      <c r="AL935" s="31">
        <f t="shared" si="587"/>
        <v>0</v>
      </c>
      <c r="AM935" s="31">
        <f t="shared" si="588"/>
        <v>0</v>
      </c>
      <c r="AN935" s="31">
        <f t="shared" si="589"/>
        <v>0</v>
      </c>
      <c r="AO935" s="31">
        <f t="shared" si="590"/>
        <v>107662.06617473654</v>
      </c>
      <c r="AP935" s="29">
        <f t="shared" si="604"/>
        <v>0</v>
      </c>
      <c r="AQ935" s="29">
        <f t="shared" si="604"/>
        <v>0</v>
      </c>
      <c r="AR935" s="29">
        <f t="shared" si="604"/>
        <v>0</v>
      </c>
      <c r="AS935" s="29">
        <f t="shared" si="569"/>
        <v>107662.06617473654</v>
      </c>
      <c r="AT935" s="31">
        <f t="shared" si="591"/>
        <v>0</v>
      </c>
      <c r="AU935" s="31">
        <f t="shared" si="592"/>
        <v>0</v>
      </c>
      <c r="AV935" s="31">
        <f t="shared" si="593"/>
        <v>0</v>
      </c>
      <c r="AW935" s="31">
        <f t="shared" si="594"/>
        <v>32232.599455060572</v>
      </c>
      <c r="AX935" s="31">
        <f t="shared" si="595"/>
        <v>1158.4362906947249</v>
      </c>
      <c r="AY935" s="31">
        <f t="shared" si="596"/>
        <v>607.08666721822499</v>
      </c>
      <c r="AZ935" s="31">
        <f t="shared" si="597"/>
        <v>0</v>
      </c>
      <c r="BA935" s="31">
        <f t="shared" si="598"/>
        <v>0</v>
      </c>
      <c r="BB935" s="31">
        <f t="shared" si="599"/>
        <v>0</v>
      </c>
      <c r="BC935" s="31">
        <f t="shared" si="600"/>
        <v>0</v>
      </c>
      <c r="BD935" s="31">
        <f t="shared" si="601"/>
        <v>0</v>
      </c>
      <c r="BE935" s="31">
        <f t="shared" si="602"/>
        <v>0</v>
      </c>
      <c r="BF935" s="31">
        <f t="shared" si="603"/>
        <v>33998.12241297352</v>
      </c>
      <c r="BG935" s="29">
        <f t="shared" si="605"/>
        <v>0</v>
      </c>
      <c r="BH935" s="29">
        <f t="shared" si="605"/>
        <v>0</v>
      </c>
      <c r="BI935" s="29">
        <f t="shared" si="605"/>
        <v>0</v>
      </c>
      <c r="BJ935" s="29">
        <f t="shared" si="605"/>
        <v>33998.12241297352</v>
      </c>
    </row>
    <row r="936" spans="1:62">
      <c r="A936" s="25" t="s">
        <v>85</v>
      </c>
      <c r="B936" s="25" t="s">
        <v>101</v>
      </c>
      <c r="C936" s="25" t="s">
        <v>82</v>
      </c>
      <c r="D936" s="25" t="s">
        <v>232</v>
      </c>
      <c r="E936" s="25" t="s">
        <v>44</v>
      </c>
      <c r="F936" s="25" t="s">
        <v>45</v>
      </c>
      <c r="G936" s="25" t="s">
        <v>60</v>
      </c>
      <c r="H936" s="25" t="s">
        <v>598</v>
      </c>
      <c r="I936" s="25" t="s">
        <v>597</v>
      </c>
      <c r="J936" s="102">
        <v>0.47784834680000005</v>
      </c>
      <c r="K936" s="102">
        <v>0.15089759249999998</v>
      </c>
      <c r="L936" s="29"/>
      <c r="M936" s="29"/>
      <c r="N936" s="29"/>
      <c r="O936" s="29">
        <v>10575.88</v>
      </c>
      <c r="P936" s="29">
        <v>380.1</v>
      </c>
      <c r="Q936" s="29">
        <v>199.2</v>
      </c>
      <c r="R936" s="29"/>
      <c r="S936" s="29"/>
      <c r="T936" s="29"/>
      <c r="U936" s="29"/>
      <c r="V936" s="29"/>
      <c r="W936" s="29"/>
      <c r="X936" s="29">
        <f t="shared" si="575"/>
        <v>11155.18</v>
      </c>
      <c r="Y936" s="29">
        <f t="shared" si="576"/>
        <v>0</v>
      </c>
      <c r="Z936" s="29">
        <f t="shared" si="577"/>
        <v>0</v>
      </c>
      <c r="AA936" s="29">
        <f t="shared" si="577"/>
        <v>0</v>
      </c>
      <c r="AB936" s="29">
        <f t="shared" si="577"/>
        <v>11155.18</v>
      </c>
      <c r="AC936" s="31">
        <f t="shared" si="578"/>
        <v>0</v>
      </c>
      <c r="AD936" s="31">
        <f t="shared" si="579"/>
        <v>0</v>
      </c>
      <c r="AE936" s="31">
        <f t="shared" si="580"/>
        <v>0</v>
      </c>
      <c r="AF936" s="31">
        <f t="shared" si="581"/>
        <v>5053.666773955184</v>
      </c>
      <c r="AG936" s="31">
        <f t="shared" si="582"/>
        <v>181.63015661868002</v>
      </c>
      <c r="AH936" s="31">
        <f t="shared" si="583"/>
        <v>95.187390682560007</v>
      </c>
      <c r="AI936" s="31">
        <f t="shared" si="584"/>
        <v>0</v>
      </c>
      <c r="AJ936" s="31">
        <f t="shared" si="585"/>
        <v>0</v>
      </c>
      <c r="AK936" s="31">
        <f t="shared" si="586"/>
        <v>0</v>
      </c>
      <c r="AL936" s="31">
        <f t="shared" si="587"/>
        <v>0</v>
      </c>
      <c r="AM936" s="31">
        <f t="shared" si="588"/>
        <v>0</v>
      </c>
      <c r="AN936" s="31">
        <f t="shared" si="589"/>
        <v>0</v>
      </c>
      <c r="AO936" s="31">
        <f t="shared" si="590"/>
        <v>5330.4843212564247</v>
      </c>
      <c r="AP936" s="29">
        <f t="shared" si="604"/>
        <v>0</v>
      </c>
      <c r="AQ936" s="29">
        <f t="shared" si="604"/>
        <v>0</v>
      </c>
      <c r="AR936" s="29">
        <f t="shared" si="604"/>
        <v>0</v>
      </c>
      <c r="AS936" s="29">
        <f t="shared" si="569"/>
        <v>5330.4843212564247</v>
      </c>
      <c r="AT936" s="31">
        <f t="shared" si="591"/>
        <v>0</v>
      </c>
      <c r="AU936" s="31">
        <f t="shared" si="592"/>
        <v>0</v>
      </c>
      <c r="AV936" s="31">
        <f t="shared" si="593"/>
        <v>0</v>
      </c>
      <c r="AW936" s="31">
        <f t="shared" si="594"/>
        <v>1595.8748305688996</v>
      </c>
      <c r="AX936" s="31">
        <f t="shared" si="595"/>
        <v>57.356174909249994</v>
      </c>
      <c r="AY936" s="31">
        <f t="shared" si="596"/>
        <v>30.058800425999994</v>
      </c>
      <c r="AZ936" s="31">
        <f t="shared" si="597"/>
        <v>0</v>
      </c>
      <c r="BA936" s="31">
        <f t="shared" si="598"/>
        <v>0</v>
      </c>
      <c r="BB936" s="31">
        <f t="shared" si="599"/>
        <v>0</v>
      </c>
      <c r="BC936" s="31">
        <f t="shared" si="600"/>
        <v>0</v>
      </c>
      <c r="BD936" s="31">
        <f t="shared" si="601"/>
        <v>0</v>
      </c>
      <c r="BE936" s="31">
        <f t="shared" si="602"/>
        <v>0</v>
      </c>
      <c r="BF936" s="31">
        <f t="shared" si="603"/>
        <v>1683.2898059041497</v>
      </c>
      <c r="BG936" s="29">
        <f t="shared" si="605"/>
        <v>0</v>
      </c>
      <c r="BH936" s="29">
        <f t="shared" si="605"/>
        <v>0</v>
      </c>
      <c r="BI936" s="29">
        <f t="shared" si="605"/>
        <v>0</v>
      </c>
      <c r="BJ936" s="29">
        <f t="shared" si="605"/>
        <v>1683.2898059041497</v>
      </c>
    </row>
    <row r="937" spans="1:62">
      <c r="A937" s="25" t="s">
        <v>85</v>
      </c>
      <c r="B937" s="25" t="s">
        <v>101</v>
      </c>
      <c r="C937" s="25" t="s">
        <v>82</v>
      </c>
      <c r="D937" s="25" t="s">
        <v>105</v>
      </c>
      <c r="E937" s="25" t="s">
        <v>44</v>
      </c>
      <c r="F937" s="25" t="s">
        <v>45</v>
      </c>
      <c r="G937" s="25" t="s">
        <v>54</v>
      </c>
      <c r="H937" s="25" t="s">
        <v>300</v>
      </c>
      <c r="I937" s="25" t="s">
        <v>597</v>
      </c>
      <c r="J937" s="102">
        <v>0.47784834680000005</v>
      </c>
      <c r="K937" s="102">
        <v>0.15089759249999998</v>
      </c>
      <c r="L937" s="29">
        <v>4663.01</v>
      </c>
      <c r="M937" s="29">
        <v>1077.9100000000001</v>
      </c>
      <c r="N937" s="29"/>
      <c r="O937" s="29"/>
      <c r="P937" s="29"/>
      <c r="Q937" s="29"/>
      <c r="R937" s="29"/>
      <c r="S937" s="29">
        <v>606176.53</v>
      </c>
      <c r="T937" s="29">
        <v>4810.28</v>
      </c>
      <c r="U937" s="29">
        <v>587.51</v>
      </c>
      <c r="V937" s="29">
        <v>577.53</v>
      </c>
      <c r="W937" s="29">
        <v>11217.07</v>
      </c>
      <c r="X937" s="29">
        <f t="shared" si="575"/>
        <v>629109.84000000008</v>
      </c>
      <c r="Y937" s="29">
        <f t="shared" si="576"/>
        <v>0</v>
      </c>
      <c r="Z937" s="29">
        <f t="shared" si="577"/>
        <v>0</v>
      </c>
      <c r="AA937" s="29">
        <f t="shared" si="577"/>
        <v>0</v>
      </c>
      <c r="AB937" s="29">
        <f t="shared" si="577"/>
        <v>629109.84000000008</v>
      </c>
      <c r="AC937" s="31">
        <f t="shared" si="578"/>
        <v>2228.2116196118682</v>
      </c>
      <c r="AD937" s="31">
        <f t="shared" si="579"/>
        <v>515.07751149918806</v>
      </c>
      <c r="AE937" s="31">
        <f t="shared" si="580"/>
        <v>0</v>
      </c>
      <c r="AF937" s="31">
        <f t="shared" si="581"/>
        <v>0</v>
      </c>
      <c r="AG937" s="31">
        <f t="shared" si="582"/>
        <v>0</v>
      </c>
      <c r="AH937" s="31">
        <f t="shared" si="583"/>
        <v>0</v>
      </c>
      <c r="AI937" s="31">
        <f t="shared" si="584"/>
        <v>0</v>
      </c>
      <c r="AJ937" s="31">
        <f t="shared" si="585"/>
        <v>289660.45272946067</v>
      </c>
      <c r="AK937" s="31">
        <f t="shared" si="586"/>
        <v>2298.5843456451039</v>
      </c>
      <c r="AL937" s="31">
        <f t="shared" si="587"/>
        <v>280.74068222846802</v>
      </c>
      <c r="AM937" s="31">
        <f t="shared" si="588"/>
        <v>275.971755727404</v>
      </c>
      <c r="AN937" s="31">
        <f t="shared" si="589"/>
        <v>5360.0583554398763</v>
      </c>
      <c r="AO937" s="31">
        <f t="shared" si="590"/>
        <v>300619.09699961258</v>
      </c>
      <c r="AP937" s="29">
        <f t="shared" si="604"/>
        <v>0</v>
      </c>
      <c r="AQ937" s="29">
        <f t="shared" si="604"/>
        <v>0</v>
      </c>
      <c r="AR937" s="29">
        <f t="shared" si="604"/>
        <v>0</v>
      </c>
      <c r="AS937" s="29">
        <f t="shared" si="569"/>
        <v>300619.09699961258</v>
      </c>
      <c r="AT937" s="31">
        <f t="shared" si="591"/>
        <v>703.63698280342498</v>
      </c>
      <c r="AU937" s="31">
        <f t="shared" si="592"/>
        <v>162.654023931675</v>
      </c>
      <c r="AV937" s="31">
        <f t="shared" si="593"/>
        <v>0</v>
      </c>
      <c r="AW937" s="31">
        <f t="shared" si="594"/>
        <v>0</v>
      </c>
      <c r="AX937" s="31">
        <f t="shared" si="595"/>
        <v>0</v>
      </c>
      <c r="AY937" s="31">
        <f t="shared" si="596"/>
        <v>0</v>
      </c>
      <c r="AZ937" s="31">
        <f t="shared" si="597"/>
        <v>0</v>
      </c>
      <c r="BA937" s="31">
        <f t="shared" si="598"/>
        <v>91470.579007004024</v>
      </c>
      <c r="BB937" s="31">
        <f t="shared" si="599"/>
        <v>725.85967125089985</v>
      </c>
      <c r="BC937" s="31">
        <f t="shared" si="600"/>
        <v>88.653844569674987</v>
      </c>
      <c r="BD937" s="31">
        <f t="shared" si="601"/>
        <v>87.147886596524984</v>
      </c>
      <c r="BE937" s="31">
        <f t="shared" si="602"/>
        <v>1692.6288579039747</v>
      </c>
      <c r="BF937" s="31">
        <f t="shared" si="603"/>
        <v>94931.160274060196</v>
      </c>
      <c r="BG937" s="29">
        <f t="shared" si="605"/>
        <v>0</v>
      </c>
      <c r="BH937" s="29">
        <f t="shared" si="605"/>
        <v>0</v>
      </c>
      <c r="BI937" s="29">
        <f t="shared" si="605"/>
        <v>0</v>
      </c>
      <c r="BJ937" s="29">
        <f t="shared" si="605"/>
        <v>94931.160274060196</v>
      </c>
    </row>
    <row r="938" spans="1:62">
      <c r="A938" s="25" t="s">
        <v>85</v>
      </c>
      <c r="B938" s="25" t="s">
        <v>101</v>
      </c>
      <c r="C938" s="25" t="s">
        <v>82</v>
      </c>
      <c r="D938" s="25" t="s">
        <v>105</v>
      </c>
      <c r="E938" s="25" t="s">
        <v>44</v>
      </c>
      <c r="F938" s="25" t="s">
        <v>45</v>
      </c>
      <c r="G938" s="25" t="s">
        <v>54</v>
      </c>
      <c r="H938" s="25" t="s">
        <v>90</v>
      </c>
      <c r="I938" s="25" t="s">
        <v>597</v>
      </c>
      <c r="J938" s="102">
        <v>0.47784834680000005</v>
      </c>
      <c r="K938" s="102">
        <v>0.15089759249999998</v>
      </c>
      <c r="L938" s="29">
        <v>35966.720000000001</v>
      </c>
      <c r="M938" s="29">
        <v>203085.3</v>
      </c>
      <c r="N938" s="29">
        <v>170687</v>
      </c>
      <c r="O938" s="29">
        <v>7994.92</v>
      </c>
      <c r="P938" s="29">
        <v>6313.9399999999987</v>
      </c>
      <c r="Q938" s="29">
        <v>192204.77999999997</v>
      </c>
      <c r="R938" s="29">
        <v>-6807.4599999999627</v>
      </c>
      <c r="S938" s="29">
        <v>-153046.10000000003</v>
      </c>
      <c r="T938" s="29">
        <v>580.52</v>
      </c>
      <c r="U938" s="29">
        <v>588.14000000000465</v>
      </c>
      <c r="V938" s="29">
        <v>144.38</v>
      </c>
      <c r="W938" s="29"/>
      <c r="X938" s="29">
        <f t="shared" si="575"/>
        <v>457712.13999999996</v>
      </c>
      <c r="Y938" s="29">
        <f t="shared" si="576"/>
        <v>0</v>
      </c>
      <c r="Z938" s="29">
        <f t="shared" si="577"/>
        <v>0</v>
      </c>
      <c r="AA938" s="29">
        <f t="shared" si="577"/>
        <v>0</v>
      </c>
      <c r="AB938" s="29">
        <f t="shared" si="577"/>
        <v>457712.13999999996</v>
      </c>
      <c r="AC938" s="31">
        <f t="shared" si="578"/>
        <v>17186.637691818498</v>
      </c>
      <c r="AD938" s="31">
        <f t="shared" si="579"/>
        <v>97043.974864382049</v>
      </c>
      <c r="AE938" s="31">
        <f t="shared" si="580"/>
        <v>81562.500770251601</v>
      </c>
      <c r="AF938" s="31">
        <f t="shared" si="581"/>
        <v>3820.3593047982563</v>
      </c>
      <c r="AG938" s="31">
        <f t="shared" si="582"/>
        <v>3017.1057907943919</v>
      </c>
      <c r="AH938" s="31">
        <f t="shared" si="583"/>
        <v>91844.736370057697</v>
      </c>
      <c r="AI938" s="31">
        <f t="shared" si="584"/>
        <v>-3252.9335069071103</v>
      </c>
      <c r="AJ938" s="31">
        <f t="shared" si="585"/>
        <v>-73132.825869187509</v>
      </c>
      <c r="AK938" s="31">
        <f t="shared" si="586"/>
        <v>277.40052228433603</v>
      </c>
      <c r="AL938" s="31">
        <f t="shared" si="587"/>
        <v>281.04172668695423</v>
      </c>
      <c r="AM938" s="31">
        <f t="shared" si="588"/>
        <v>68.991744310984004</v>
      </c>
      <c r="AN938" s="31">
        <f t="shared" si="589"/>
        <v>0</v>
      </c>
      <c r="AO938" s="31">
        <f t="shared" si="590"/>
        <v>218716.98940929011</v>
      </c>
      <c r="AP938" s="29">
        <f t="shared" si="604"/>
        <v>0</v>
      </c>
      <c r="AQ938" s="29">
        <f t="shared" si="604"/>
        <v>0</v>
      </c>
      <c r="AR938" s="29">
        <f t="shared" si="604"/>
        <v>0</v>
      </c>
      <c r="AS938" s="29">
        <f t="shared" si="569"/>
        <v>218716.98940929011</v>
      </c>
      <c r="AT938" s="31">
        <f t="shared" si="591"/>
        <v>5427.2914581215991</v>
      </c>
      <c r="AU938" s="31">
        <f t="shared" si="592"/>
        <v>30645.082842140244</v>
      </c>
      <c r="AV938" s="31">
        <f t="shared" si="593"/>
        <v>25756.257371047497</v>
      </c>
      <c r="AW938" s="31">
        <f t="shared" si="594"/>
        <v>1206.4141802300999</v>
      </c>
      <c r="AX938" s="31">
        <f t="shared" si="595"/>
        <v>952.75834518944964</v>
      </c>
      <c r="AY938" s="31">
        <f t="shared" si="596"/>
        <v>29003.238568992143</v>
      </c>
      <c r="AZ938" s="31">
        <f t="shared" si="597"/>
        <v>-1027.2293250400442</v>
      </c>
      <c r="BA938" s="31">
        <f t="shared" si="598"/>
        <v>-23094.288031514254</v>
      </c>
      <c r="BB938" s="31">
        <f t="shared" si="599"/>
        <v>87.599070398099983</v>
      </c>
      <c r="BC938" s="31">
        <f t="shared" si="600"/>
        <v>88.748910052950691</v>
      </c>
      <c r="BD938" s="31">
        <f t="shared" si="601"/>
        <v>21.786594405149998</v>
      </c>
      <c r="BE938" s="31">
        <f t="shared" si="602"/>
        <v>0</v>
      </c>
      <c r="BF938" s="31">
        <f t="shared" si="603"/>
        <v>69067.659984022932</v>
      </c>
      <c r="BG938" s="29">
        <f t="shared" si="605"/>
        <v>0</v>
      </c>
      <c r="BH938" s="29">
        <f t="shared" si="605"/>
        <v>0</v>
      </c>
      <c r="BI938" s="29">
        <f t="shared" si="605"/>
        <v>0</v>
      </c>
      <c r="BJ938" s="29">
        <f t="shared" si="605"/>
        <v>69067.659984022932</v>
      </c>
    </row>
    <row r="939" spans="1:62">
      <c r="A939" s="25" t="s">
        <v>85</v>
      </c>
      <c r="B939" s="25" t="s">
        <v>101</v>
      </c>
      <c r="C939" s="25" t="s">
        <v>82</v>
      </c>
      <c r="D939" s="25" t="s">
        <v>105</v>
      </c>
      <c r="E939" s="25" t="s">
        <v>44</v>
      </c>
      <c r="F939" s="25" t="s">
        <v>45</v>
      </c>
      <c r="G939" s="25" t="s">
        <v>60</v>
      </c>
      <c r="H939" s="25" t="s">
        <v>608</v>
      </c>
      <c r="I939" s="25" t="s">
        <v>597</v>
      </c>
      <c r="J939" s="102">
        <v>0.47784834680000005</v>
      </c>
      <c r="K939" s="102">
        <v>0.15089759249999998</v>
      </c>
      <c r="L939" s="29">
        <v>7214.74</v>
      </c>
      <c r="M939" s="29">
        <v>9632.44</v>
      </c>
      <c r="N939" s="29">
        <v>2895.53</v>
      </c>
      <c r="O939" s="29">
        <v>892.07</v>
      </c>
      <c r="P939" s="29">
        <v>478.16</v>
      </c>
      <c r="Q939" s="29"/>
      <c r="R939" s="29"/>
      <c r="S939" s="29">
        <v>2.0000000018626451E-2</v>
      </c>
      <c r="T939" s="29"/>
      <c r="U939" s="29"/>
      <c r="V939" s="29"/>
      <c r="W939" s="29"/>
      <c r="X939" s="29">
        <f t="shared" si="575"/>
        <v>21112.960000000017</v>
      </c>
      <c r="Y939" s="29">
        <f t="shared" si="576"/>
        <v>0</v>
      </c>
      <c r="Z939" s="29">
        <f t="shared" si="577"/>
        <v>0</v>
      </c>
      <c r="AA939" s="29">
        <f t="shared" si="577"/>
        <v>0</v>
      </c>
      <c r="AB939" s="29">
        <f t="shared" si="577"/>
        <v>21112.960000000017</v>
      </c>
      <c r="AC939" s="31">
        <f t="shared" si="578"/>
        <v>3447.551581591832</v>
      </c>
      <c r="AD939" s="31">
        <f t="shared" si="579"/>
        <v>4602.8455296501925</v>
      </c>
      <c r="AE939" s="31">
        <f t="shared" si="580"/>
        <v>1383.6242236098042</v>
      </c>
      <c r="AF939" s="31">
        <f t="shared" si="581"/>
        <v>426.27417472987605</v>
      </c>
      <c r="AG939" s="31">
        <f t="shared" si="582"/>
        <v>228.48796550588804</v>
      </c>
      <c r="AH939" s="31">
        <f t="shared" si="583"/>
        <v>0</v>
      </c>
      <c r="AI939" s="31">
        <f t="shared" si="584"/>
        <v>0</v>
      </c>
      <c r="AJ939" s="31">
        <f t="shared" si="585"/>
        <v>9.5569669449006196E-3</v>
      </c>
      <c r="AK939" s="31">
        <f t="shared" si="586"/>
        <v>0</v>
      </c>
      <c r="AL939" s="31">
        <f t="shared" si="587"/>
        <v>0</v>
      </c>
      <c r="AM939" s="31">
        <f t="shared" si="588"/>
        <v>0</v>
      </c>
      <c r="AN939" s="31">
        <f t="shared" si="589"/>
        <v>0</v>
      </c>
      <c r="AO939" s="31">
        <f t="shared" si="590"/>
        <v>10088.793032054538</v>
      </c>
      <c r="AP939" s="29">
        <f t="shared" si="604"/>
        <v>0</v>
      </c>
      <c r="AQ939" s="29">
        <f t="shared" si="604"/>
        <v>0</v>
      </c>
      <c r="AR939" s="29">
        <f t="shared" si="604"/>
        <v>0</v>
      </c>
      <c r="AS939" s="29">
        <f t="shared" si="569"/>
        <v>10088.793032054538</v>
      </c>
      <c r="AT939" s="31">
        <f t="shared" si="591"/>
        <v>1088.6868965134499</v>
      </c>
      <c r="AU939" s="31">
        <f t="shared" si="592"/>
        <v>1453.5120059006999</v>
      </c>
      <c r="AV939" s="31">
        <f t="shared" si="593"/>
        <v>436.92850601152497</v>
      </c>
      <c r="AW939" s="31">
        <f t="shared" si="594"/>
        <v>134.611215341475</v>
      </c>
      <c r="AX939" s="31">
        <f t="shared" si="595"/>
        <v>72.153192829799991</v>
      </c>
      <c r="AY939" s="31">
        <f t="shared" si="596"/>
        <v>0</v>
      </c>
      <c r="AZ939" s="31">
        <f t="shared" si="597"/>
        <v>0</v>
      </c>
      <c r="BA939" s="31">
        <f t="shared" si="598"/>
        <v>3.0179518528106863E-3</v>
      </c>
      <c r="BB939" s="31">
        <f t="shared" si="599"/>
        <v>0</v>
      </c>
      <c r="BC939" s="31">
        <f t="shared" si="600"/>
        <v>0</v>
      </c>
      <c r="BD939" s="31">
        <f t="shared" si="601"/>
        <v>0</v>
      </c>
      <c r="BE939" s="31">
        <f t="shared" si="602"/>
        <v>0</v>
      </c>
      <c r="BF939" s="31">
        <f t="shared" si="603"/>
        <v>3185.8948345488025</v>
      </c>
      <c r="BG939" s="29">
        <f t="shared" si="605"/>
        <v>0</v>
      </c>
      <c r="BH939" s="29">
        <f t="shared" si="605"/>
        <v>0</v>
      </c>
      <c r="BI939" s="29">
        <f t="shared" si="605"/>
        <v>0</v>
      </c>
      <c r="BJ939" s="29">
        <f t="shared" si="605"/>
        <v>3185.8948345488025</v>
      </c>
    </row>
    <row r="940" spans="1:62">
      <c r="A940" s="25" t="s">
        <v>85</v>
      </c>
      <c r="B940" s="25" t="s">
        <v>101</v>
      </c>
      <c r="C940" s="25" t="s">
        <v>82</v>
      </c>
      <c r="D940" s="25" t="s">
        <v>105</v>
      </c>
      <c r="E940" s="25" t="s">
        <v>44</v>
      </c>
      <c r="F940" s="25" t="s">
        <v>45</v>
      </c>
      <c r="G940" s="25" t="s">
        <v>60</v>
      </c>
      <c r="H940" s="25" t="s">
        <v>605</v>
      </c>
      <c r="I940" s="25" t="s">
        <v>597</v>
      </c>
      <c r="J940" s="102">
        <v>0.47784834680000005</v>
      </c>
      <c r="K940" s="102">
        <v>0.15089759249999998</v>
      </c>
      <c r="L940" s="29">
        <v>2478.86</v>
      </c>
      <c r="M940" s="29">
        <v>231888.32</v>
      </c>
      <c r="N940" s="29">
        <v>11331.84</v>
      </c>
      <c r="O940" s="29">
        <v>3012.3</v>
      </c>
      <c r="P940" s="29">
        <v>2833.85</v>
      </c>
      <c r="Q940" s="29">
        <v>646.13</v>
      </c>
      <c r="R940" s="29">
        <v>290.43</v>
      </c>
      <c r="S940" s="29">
        <v>0</v>
      </c>
      <c r="T940" s="29">
        <v>115279.27</v>
      </c>
      <c r="U940" s="29">
        <v>0</v>
      </c>
      <c r="V940" s="29"/>
      <c r="W940" s="29">
        <v>98641.639999999985</v>
      </c>
      <c r="X940" s="29">
        <f t="shared" si="575"/>
        <v>466402.64</v>
      </c>
      <c r="Y940" s="29">
        <f t="shared" si="576"/>
        <v>0</v>
      </c>
      <c r="Z940" s="29">
        <f t="shared" si="577"/>
        <v>0</v>
      </c>
      <c r="AA940" s="29">
        <f t="shared" si="577"/>
        <v>0</v>
      </c>
      <c r="AB940" s="29">
        <f t="shared" si="577"/>
        <v>466402.64</v>
      </c>
      <c r="AC940" s="31">
        <f t="shared" si="578"/>
        <v>1184.5191529486481</v>
      </c>
      <c r="AD940" s="31">
        <f t="shared" si="579"/>
        <v>110807.4503542294</v>
      </c>
      <c r="AE940" s="31">
        <f t="shared" si="580"/>
        <v>5414.901010202113</v>
      </c>
      <c r="AF940" s="31">
        <f t="shared" si="581"/>
        <v>1439.4225750656403</v>
      </c>
      <c r="AG940" s="31">
        <f t="shared" si="582"/>
        <v>1354.1505375791801</v>
      </c>
      <c r="AH940" s="31">
        <f t="shared" si="583"/>
        <v>308.75215231788405</v>
      </c>
      <c r="AI940" s="31">
        <f t="shared" si="584"/>
        <v>138.78149536112403</v>
      </c>
      <c r="AJ940" s="31">
        <f t="shared" si="585"/>
        <v>0</v>
      </c>
      <c r="AK940" s="31">
        <f t="shared" si="586"/>
        <v>55086.008589810845</v>
      </c>
      <c r="AL940" s="31">
        <f t="shared" si="587"/>
        <v>0</v>
      </c>
      <c r="AM940" s="31">
        <f t="shared" si="588"/>
        <v>0</v>
      </c>
      <c r="AN940" s="31">
        <f t="shared" si="589"/>
        <v>47135.744599640748</v>
      </c>
      <c r="AO940" s="31">
        <f t="shared" si="590"/>
        <v>222869.73046715558</v>
      </c>
      <c r="AP940" s="29">
        <f t="shared" si="604"/>
        <v>0</v>
      </c>
      <c r="AQ940" s="29">
        <f t="shared" si="604"/>
        <v>0</v>
      </c>
      <c r="AR940" s="29">
        <f t="shared" si="604"/>
        <v>0</v>
      </c>
      <c r="AS940" s="29">
        <f t="shared" si="569"/>
        <v>222869.73046715558</v>
      </c>
      <c r="AT940" s="31">
        <f t="shared" si="591"/>
        <v>374.05400614454999</v>
      </c>
      <c r="AU940" s="31">
        <f t="shared" si="592"/>
        <v>34991.389216869597</v>
      </c>
      <c r="AV940" s="31">
        <f t="shared" si="593"/>
        <v>1709.9473745951998</v>
      </c>
      <c r="AW940" s="31">
        <f t="shared" si="594"/>
        <v>454.54881788774998</v>
      </c>
      <c r="AX940" s="31">
        <f t="shared" si="595"/>
        <v>427.62114250612495</v>
      </c>
      <c r="AY940" s="31">
        <f t="shared" si="596"/>
        <v>97.499461442024995</v>
      </c>
      <c r="AZ940" s="31">
        <f t="shared" si="597"/>
        <v>43.825187789774994</v>
      </c>
      <c r="BA940" s="31">
        <f t="shared" si="598"/>
        <v>0</v>
      </c>
      <c r="BB940" s="31">
        <f t="shared" si="599"/>
        <v>17395.364308157474</v>
      </c>
      <c r="BC940" s="31">
        <f t="shared" si="600"/>
        <v>0</v>
      </c>
      <c r="BD940" s="31">
        <f t="shared" si="601"/>
        <v>0</v>
      </c>
      <c r="BE940" s="31">
        <f t="shared" si="602"/>
        <v>14884.785996251696</v>
      </c>
      <c r="BF940" s="31">
        <f t="shared" si="603"/>
        <v>70379.035511644193</v>
      </c>
      <c r="BG940" s="29">
        <f t="shared" si="605"/>
        <v>0</v>
      </c>
      <c r="BH940" s="29">
        <f t="shared" si="605"/>
        <v>0</v>
      </c>
      <c r="BI940" s="29">
        <f t="shared" si="605"/>
        <v>0</v>
      </c>
      <c r="BJ940" s="29">
        <f t="shared" si="605"/>
        <v>70379.035511644193</v>
      </c>
    </row>
    <row r="941" spans="1:62">
      <c r="A941" s="25" t="s">
        <v>85</v>
      </c>
      <c r="B941" s="25" t="s">
        <v>101</v>
      </c>
      <c r="C941" s="25" t="s">
        <v>82</v>
      </c>
      <c r="D941" s="25" t="s">
        <v>105</v>
      </c>
      <c r="E941" s="25" t="s">
        <v>44</v>
      </c>
      <c r="F941" s="25" t="s">
        <v>45</v>
      </c>
      <c r="G941" s="25" t="s">
        <v>60</v>
      </c>
      <c r="H941" s="25" t="s">
        <v>598</v>
      </c>
      <c r="I941" s="25" t="s">
        <v>597</v>
      </c>
      <c r="J941" s="102">
        <v>0.47784834680000005</v>
      </c>
      <c r="K941" s="102">
        <v>0.15089759249999998</v>
      </c>
      <c r="L941" s="29"/>
      <c r="M941" s="29"/>
      <c r="N941" s="29">
        <v>1070476.6499999999</v>
      </c>
      <c r="O941" s="29">
        <v>160455</v>
      </c>
      <c r="P941" s="29">
        <v>13982.710000000001</v>
      </c>
      <c r="Q941" s="29">
        <v>1083.06</v>
      </c>
      <c r="R941" s="29">
        <v>0</v>
      </c>
      <c r="S941" s="29">
        <v>0</v>
      </c>
      <c r="T941" s="29">
        <v>72585.259999999995</v>
      </c>
      <c r="U941" s="29">
        <v>45393.14</v>
      </c>
      <c r="V941" s="29">
        <v>589.1</v>
      </c>
      <c r="W941" s="29">
        <v>441143.65</v>
      </c>
      <c r="X941" s="29">
        <f t="shared" si="575"/>
        <v>1805708.5699999998</v>
      </c>
      <c r="Y941" s="29">
        <f t="shared" si="576"/>
        <v>0</v>
      </c>
      <c r="Z941" s="29">
        <f t="shared" si="577"/>
        <v>0</v>
      </c>
      <c r="AA941" s="29">
        <f t="shared" si="577"/>
        <v>0</v>
      </c>
      <c r="AB941" s="29">
        <f t="shared" si="577"/>
        <v>1805708.5699999998</v>
      </c>
      <c r="AC941" s="31">
        <f t="shared" si="578"/>
        <v>0</v>
      </c>
      <c r="AD941" s="31">
        <f t="shared" si="579"/>
        <v>0</v>
      </c>
      <c r="AE941" s="31">
        <f t="shared" si="580"/>
        <v>511525.4974905022</v>
      </c>
      <c r="AF941" s="31">
        <f t="shared" si="581"/>
        <v>76673.15648579401</v>
      </c>
      <c r="AG941" s="31">
        <f t="shared" si="582"/>
        <v>6681.6148572838292</v>
      </c>
      <c r="AH941" s="31">
        <f t="shared" si="583"/>
        <v>517.53843048520798</v>
      </c>
      <c r="AI941" s="31">
        <f t="shared" si="584"/>
        <v>0</v>
      </c>
      <c r="AJ941" s="31">
        <f t="shared" si="585"/>
        <v>0</v>
      </c>
      <c r="AK941" s="31">
        <f t="shared" si="586"/>
        <v>34684.746493048166</v>
      </c>
      <c r="AL941" s="31">
        <f t="shared" si="587"/>
        <v>21691.036905060955</v>
      </c>
      <c r="AM941" s="31">
        <f t="shared" si="588"/>
        <v>281.50046109988006</v>
      </c>
      <c r="AN941" s="31">
        <f t="shared" si="589"/>
        <v>210799.76385381786</v>
      </c>
      <c r="AO941" s="31">
        <f t="shared" si="590"/>
        <v>862854.85497709212</v>
      </c>
      <c r="AP941" s="29">
        <f t="shared" si="604"/>
        <v>0</v>
      </c>
      <c r="AQ941" s="29">
        <f t="shared" si="604"/>
        <v>0</v>
      </c>
      <c r="AR941" s="29">
        <f t="shared" si="604"/>
        <v>0</v>
      </c>
      <c r="AS941" s="29">
        <f t="shared" si="569"/>
        <v>862854.85497709212</v>
      </c>
      <c r="AT941" s="31">
        <f t="shared" si="591"/>
        <v>0</v>
      </c>
      <c r="AU941" s="31">
        <f t="shared" si="592"/>
        <v>0</v>
      </c>
      <c r="AV941" s="31">
        <f t="shared" si="593"/>
        <v>161532.34931246508</v>
      </c>
      <c r="AW941" s="31">
        <f t="shared" si="594"/>
        <v>24212.273204587498</v>
      </c>
      <c r="AX941" s="31">
        <f t="shared" si="595"/>
        <v>2109.9572756256748</v>
      </c>
      <c r="AY941" s="31">
        <f t="shared" si="596"/>
        <v>163.43114653304997</v>
      </c>
      <c r="AZ941" s="31">
        <f t="shared" si="597"/>
        <v>0</v>
      </c>
      <c r="BA941" s="31">
        <f t="shared" si="598"/>
        <v>0</v>
      </c>
      <c r="BB941" s="31">
        <f t="shared" si="599"/>
        <v>10952.940984986548</v>
      </c>
      <c r="BC941" s="31">
        <f t="shared" si="600"/>
        <v>6849.7155420154495</v>
      </c>
      <c r="BD941" s="31">
        <f t="shared" si="601"/>
        <v>88.893771741749987</v>
      </c>
      <c r="BE941" s="31">
        <f t="shared" si="602"/>
        <v>66567.514731662624</v>
      </c>
      <c r="BF941" s="31">
        <f t="shared" si="603"/>
        <v>272477.07596961764</v>
      </c>
      <c r="BG941" s="29">
        <f t="shared" si="605"/>
        <v>0</v>
      </c>
      <c r="BH941" s="29">
        <f t="shared" si="605"/>
        <v>0</v>
      </c>
      <c r="BI941" s="29">
        <f t="shared" si="605"/>
        <v>0</v>
      </c>
      <c r="BJ941" s="29">
        <f t="shared" si="605"/>
        <v>272477.07596961764</v>
      </c>
    </row>
    <row r="942" spans="1:62">
      <c r="A942" s="25" t="s">
        <v>85</v>
      </c>
      <c r="B942" s="25" t="s">
        <v>101</v>
      </c>
      <c r="C942" s="25" t="s">
        <v>82</v>
      </c>
      <c r="D942" s="25" t="s">
        <v>105</v>
      </c>
      <c r="E942" s="25" t="s">
        <v>44</v>
      </c>
      <c r="F942" s="25" t="s">
        <v>45</v>
      </c>
      <c r="G942" s="25" t="s">
        <v>60</v>
      </c>
      <c r="H942" s="25" t="s">
        <v>599</v>
      </c>
      <c r="I942" s="25" t="s">
        <v>597</v>
      </c>
      <c r="J942" s="102">
        <v>0.47784834680000005</v>
      </c>
      <c r="K942" s="102">
        <v>0.15089759249999998</v>
      </c>
      <c r="L942" s="29">
        <v>102456.41</v>
      </c>
      <c r="M942" s="29">
        <v>83235.399999999994</v>
      </c>
      <c r="N942" s="29">
        <v>4197.84</v>
      </c>
      <c r="O942" s="29"/>
      <c r="P942" s="29"/>
      <c r="Q942" s="29"/>
      <c r="R942" s="29">
        <v>-4.9999999988358468E-2</v>
      </c>
      <c r="S942" s="29">
        <v>154881.75</v>
      </c>
      <c r="T942" s="29"/>
      <c r="U942" s="29">
        <v>-0.38000000000465661</v>
      </c>
      <c r="V942" s="29"/>
      <c r="W942" s="29">
        <v>113635.45</v>
      </c>
      <c r="X942" s="29">
        <f t="shared" si="575"/>
        <v>458406.42</v>
      </c>
      <c r="Y942" s="29">
        <f t="shared" si="576"/>
        <v>0</v>
      </c>
      <c r="Z942" s="29">
        <f t="shared" si="577"/>
        <v>0</v>
      </c>
      <c r="AA942" s="29">
        <f t="shared" si="577"/>
        <v>0</v>
      </c>
      <c r="AB942" s="29">
        <f t="shared" si="577"/>
        <v>458406.42</v>
      </c>
      <c r="AC942" s="31">
        <f t="shared" si="578"/>
        <v>48958.626137562991</v>
      </c>
      <c r="AD942" s="31">
        <f t="shared" si="579"/>
        <v>39773.898285236719</v>
      </c>
      <c r="AE942" s="31">
        <f t="shared" si="580"/>
        <v>2005.9309041309123</v>
      </c>
      <c r="AF942" s="31">
        <f t="shared" si="581"/>
        <v>0</v>
      </c>
      <c r="AG942" s="31">
        <f t="shared" si="582"/>
        <v>0</v>
      </c>
      <c r="AH942" s="31">
        <f t="shared" si="583"/>
        <v>0</v>
      </c>
      <c r="AI942" s="31">
        <f t="shared" si="584"/>
        <v>-2.3892417334437116E-2</v>
      </c>
      <c r="AJ942" s="31">
        <f t="shared" si="585"/>
        <v>74009.9881869909</v>
      </c>
      <c r="AK942" s="31">
        <f t="shared" si="586"/>
        <v>0</v>
      </c>
      <c r="AL942" s="31">
        <f t="shared" si="587"/>
        <v>-0.18158237178622516</v>
      </c>
      <c r="AM942" s="31">
        <f t="shared" si="588"/>
        <v>0</v>
      </c>
      <c r="AN942" s="31">
        <f t="shared" si="589"/>
        <v>54300.511920374061</v>
      </c>
      <c r="AO942" s="31">
        <f t="shared" si="590"/>
        <v>219048.74995950647</v>
      </c>
      <c r="AP942" s="29">
        <f t="shared" si="604"/>
        <v>0</v>
      </c>
      <c r="AQ942" s="29">
        <f t="shared" si="604"/>
        <v>0</v>
      </c>
      <c r="AR942" s="29">
        <f t="shared" si="604"/>
        <v>0</v>
      </c>
      <c r="AS942" s="29">
        <f t="shared" si="569"/>
        <v>219048.74995950647</v>
      </c>
      <c r="AT942" s="31">
        <f t="shared" si="591"/>
        <v>15460.425605192924</v>
      </c>
      <c r="AU942" s="31">
        <f t="shared" si="592"/>
        <v>12560.021470774498</v>
      </c>
      <c r="AV942" s="31">
        <f t="shared" si="593"/>
        <v>633.44394970019994</v>
      </c>
      <c r="AW942" s="31">
        <f t="shared" si="594"/>
        <v>0</v>
      </c>
      <c r="AX942" s="31">
        <f t="shared" si="595"/>
        <v>0</v>
      </c>
      <c r="AY942" s="31">
        <f t="shared" si="596"/>
        <v>0</v>
      </c>
      <c r="AZ942" s="31">
        <f t="shared" si="597"/>
        <v>-7.5448796232433198E-3</v>
      </c>
      <c r="BA942" s="31">
        <f t="shared" si="598"/>
        <v>23371.283197186873</v>
      </c>
      <c r="BB942" s="31">
        <f t="shared" si="599"/>
        <v>0</v>
      </c>
      <c r="BC942" s="31">
        <f t="shared" si="600"/>
        <v>-5.7341085150702666E-2</v>
      </c>
      <c r="BD942" s="31">
        <f t="shared" si="601"/>
        <v>0</v>
      </c>
      <c r="BE942" s="31">
        <f t="shared" si="602"/>
        <v>17147.315827654122</v>
      </c>
      <c r="BF942" s="31">
        <f t="shared" si="603"/>
        <v>69172.425164543849</v>
      </c>
      <c r="BG942" s="29">
        <f t="shared" si="605"/>
        <v>0</v>
      </c>
      <c r="BH942" s="29">
        <f t="shared" si="605"/>
        <v>0</v>
      </c>
      <c r="BI942" s="29">
        <f t="shared" si="605"/>
        <v>0</v>
      </c>
      <c r="BJ942" s="29">
        <f t="shared" si="605"/>
        <v>69172.425164543849</v>
      </c>
    </row>
    <row r="943" spans="1:62">
      <c r="A943" s="25" t="s">
        <v>85</v>
      </c>
      <c r="B943" s="25" t="s">
        <v>101</v>
      </c>
      <c r="C943" s="25" t="s">
        <v>82</v>
      </c>
      <c r="D943" s="25" t="s">
        <v>105</v>
      </c>
      <c r="E943" s="25" t="s">
        <v>42</v>
      </c>
      <c r="F943" s="25" t="s">
        <v>46</v>
      </c>
      <c r="G943" s="25" t="s">
        <v>60</v>
      </c>
      <c r="H943" s="25" t="s">
        <v>598</v>
      </c>
      <c r="I943" s="25" t="s">
        <v>597</v>
      </c>
      <c r="J943" s="102">
        <v>0.68266000000000004</v>
      </c>
      <c r="K943" s="102">
        <v>0</v>
      </c>
      <c r="L943" s="29"/>
      <c r="M943" s="29"/>
      <c r="N943" s="29"/>
      <c r="O943" s="29"/>
      <c r="P943" s="29"/>
      <c r="Q943" s="29"/>
      <c r="R943" s="29"/>
      <c r="S943" s="29"/>
      <c r="T943" s="29">
        <v>125630.62</v>
      </c>
      <c r="U943" s="29">
        <v>7119.58</v>
      </c>
      <c r="V943" s="29">
        <v>1245.1099999999999</v>
      </c>
      <c r="W943" s="29">
        <v>0</v>
      </c>
      <c r="X943" s="29">
        <f t="shared" si="575"/>
        <v>133995.30999999997</v>
      </c>
      <c r="Y943" s="29">
        <f t="shared" si="576"/>
        <v>0</v>
      </c>
      <c r="Z943" s="29">
        <f t="shared" si="577"/>
        <v>0</v>
      </c>
      <c r="AA943" s="29">
        <f t="shared" si="577"/>
        <v>0</v>
      </c>
      <c r="AB943" s="29">
        <f t="shared" si="577"/>
        <v>133995.30999999997</v>
      </c>
      <c r="AC943" s="31">
        <f t="shared" si="578"/>
        <v>0</v>
      </c>
      <c r="AD943" s="31">
        <f t="shared" si="579"/>
        <v>0</v>
      </c>
      <c r="AE943" s="31">
        <f t="shared" si="580"/>
        <v>0</v>
      </c>
      <c r="AF943" s="31">
        <f t="shared" si="581"/>
        <v>0</v>
      </c>
      <c r="AG943" s="31">
        <f t="shared" si="582"/>
        <v>0</v>
      </c>
      <c r="AH943" s="31">
        <f t="shared" si="583"/>
        <v>0</v>
      </c>
      <c r="AI943" s="31">
        <f t="shared" si="584"/>
        <v>0</v>
      </c>
      <c r="AJ943" s="31">
        <f t="shared" si="585"/>
        <v>0</v>
      </c>
      <c r="AK943" s="31">
        <f t="shared" si="586"/>
        <v>85762.999049200007</v>
      </c>
      <c r="AL943" s="31">
        <f t="shared" si="587"/>
        <v>4860.2524828000005</v>
      </c>
      <c r="AM943" s="31">
        <f t="shared" si="588"/>
        <v>849.98679259999994</v>
      </c>
      <c r="AN943" s="31">
        <f t="shared" si="589"/>
        <v>0</v>
      </c>
      <c r="AO943" s="31">
        <f t="shared" si="590"/>
        <v>91473.23832460001</v>
      </c>
      <c r="AP943" s="29">
        <f t="shared" si="604"/>
        <v>0</v>
      </c>
      <c r="AQ943" s="29">
        <f t="shared" si="604"/>
        <v>0</v>
      </c>
      <c r="AR943" s="29">
        <f t="shared" si="604"/>
        <v>0</v>
      </c>
      <c r="AS943" s="29">
        <f t="shared" si="569"/>
        <v>91473.23832460001</v>
      </c>
      <c r="AT943" s="31">
        <f t="shared" si="591"/>
        <v>0</v>
      </c>
      <c r="AU943" s="31">
        <f t="shared" si="592"/>
        <v>0</v>
      </c>
      <c r="AV943" s="31">
        <f t="shared" si="593"/>
        <v>0</v>
      </c>
      <c r="AW943" s="31">
        <f t="shared" si="594"/>
        <v>0</v>
      </c>
      <c r="AX943" s="31">
        <f t="shared" si="595"/>
        <v>0</v>
      </c>
      <c r="AY943" s="31">
        <f t="shared" si="596"/>
        <v>0</v>
      </c>
      <c r="AZ943" s="31">
        <f t="shared" si="597"/>
        <v>0</v>
      </c>
      <c r="BA943" s="31">
        <f t="shared" si="598"/>
        <v>0</v>
      </c>
      <c r="BB943" s="31">
        <f t="shared" si="599"/>
        <v>0</v>
      </c>
      <c r="BC943" s="31">
        <f t="shared" si="600"/>
        <v>0</v>
      </c>
      <c r="BD943" s="31">
        <f t="shared" si="601"/>
        <v>0</v>
      </c>
      <c r="BE943" s="31">
        <f t="shared" si="602"/>
        <v>0</v>
      </c>
      <c r="BF943" s="31">
        <f t="shared" si="603"/>
        <v>0</v>
      </c>
      <c r="BG943" s="29">
        <f t="shared" si="605"/>
        <v>0</v>
      </c>
      <c r="BH943" s="29">
        <f t="shared" si="605"/>
        <v>0</v>
      </c>
      <c r="BI943" s="29">
        <f t="shared" si="605"/>
        <v>0</v>
      </c>
      <c r="BJ943" s="29">
        <f t="shared" si="605"/>
        <v>0</v>
      </c>
    </row>
    <row r="944" spans="1:62">
      <c r="A944" s="25" t="s">
        <v>85</v>
      </c>
      <c r="B944" s="25" t="s">
        <v>101</v>
      </c>
      <c r="C944" s="25" t="s">
        <v>82</v>
      </c>
      <c r="D944" s="25" t="s">
        <v>106</v>
      </c>
      <c r="E944" s="25" t="s">
        <v>44</v>
      </c>
      <c r="F944" s="25" t="s">
        <v>45</v>
      </c>
      <c r="G944" s="25" t="s">
        <v>54</v>
      </c>
      <c r="H944" s="25" t="s">
        <v>300</v>
      </c>
      <c r="I944" s="25" t="s">
        <v>597</v>
      </c>
      <c r="J944" s="102">
        <v>0.47784834680000005</v>
      </c>
      <c r="K944" s="102">
        <v>0.15089759249999998</v>
      </c>
      <c r="L944" s="29"/>
      <c r="M944" s="29"/>
      <c r="N944" s="29"/>
      <c r="O944" s="29"/>
      <c r="P944" s="29"/>
      <c r="Q944" s="29"/>
      <c r="R944" s="29">
        <v>197004.42</v>
      </c>
      <c r="S944" s="29">
        <v>40815.019999999997</v>
      </c>
      <c r="T944" s="29">
        <v>8159.82</v>
      </c>
      <c r="U944" s="29">
        <v>315028.52999999997</v>
      </c>
      <c r="V944" s="29">
        <v>273557.89</v>
      </c>
      <c r="W944" s="29">
        <v>150197.37</v>
      </c>
      <c r="X944" s="29">
        <f t="shared" si="575"/>
        <v>984763.05</v>
      </c>
      <c r="Y944" s="29">
        <f t="shared" si="576"/>
        <v>0</v>
      </c>
      <c r="Z944" s="29">
        <f t="shared" si="577"/>
        <v>0</v>
      </c>
      <c r="AA944" s="29">
        <f t="shared" si="577"/>
        <v>0</v>
      </c>
      <c r="AB944" s="29">
        <f t="shared" si="577"/>
        <v>984763.05</v>
      </c>
      <c r="AC944" s="31">
        <f t="shared" si="578"/>
        <v>0</v>
      </c>
      <c r="AD944" s="31">
        <f t="shared" si="579"/>
        <v>0</v>
      </c>
      <c r="AE944" s="31">
        <f t="shared" si="580"/>
        <v>0</v>
      </c>
      <c r="AF944" s="31">
        <f t="shared" si="581"/>
        <v>0</v>
      </c>
      <c r="AG944" s="31">
        <f t="shared" si="582"/>
        <v>0</v>
      </c>
      <c r="AH944" s="31">
        <f t="shared" si="583"/>
        <v>0</v>
      </c>
      <c r="AI944" s="31">
        <f t="shared" si="584"/>
        <v>94138.236409292876</v>
      </c>
      <c r="AJ944" s="31">
        <f t="shared" si="585"/>
        <v>19503.389831608936</v>
      </c>
      <c r="AK944" s="31">
        <f t="shared" si="586"/>
        <v>3899.1564971855764</v>
      </c>
      <c r="AL944" s="31">
        <f t="shared" si="587"/>
        <v>150535.86225533421</v>
      </c>
      <c r="AM944" s="31">
        <f t="shared" si="588"/>
        <v>130719.18549059627</v>
      </c>
      <c r="AN944" s="31">
        <f t="shared" si="589"/>
        <v>71771.564948207917</v>
      </c>
      <c r="AO944" s="31">
        <f t="shared" si="590"/>
        <v>470567.39543222584</v>
      </c>
      <c r="AP944" s="29">
        <f t="shared" si="604"/>
        <v>0</v>
      </c>
      <c r="AQ944" s="29">
        <f t="shared" si="604"/>
        <v>0</v>
      </c>
      <c r="AR944" s="29">
        <f t="shared" si="604"/>
        <v>0</v>
      </c>
      <c r="AS944" s="29">
        <f t="shared" si="569"/>
        <v>470567.39543222584</v>
      </c>
      <c r="AT944" s="31">
        <f t="shared" si="591"/>
        <v>0</v>
      </c>
      <c r="AU944" s="31">
        <f t="shared" si="592"/>
        <v>0</v>
      </c>
      <c r="AV944" s="31">
        <f t="shared" si="593"/>
        <v>0</v>
      </c>
      <c r="AW944" s="31">
        <f t="shared" si="594"/>
        <v>0</v>
      </c>
      <c r="AX944" s="31">
        <f t="shared" si="595"/>
        <v>0</v>
      </c>
      <c r="AY944" s="31">
        <f t="shared" si="596"/>
        <v>0</v>
      </c>
      <c r="AZ944" s="31">
        <f t="shared" si="597"/>
        <v>29727.492689858849</v>
      </c>
      <c r="BA944" s="31">
        <f t="shared" si="598"/>
        <v>6158.8882558393489</v>
      </c>
      <c r="BB944" s="31">
        <f t="shared" si="599"/>
        <v>1231.2971932333498</v>
      </c>
      <c r="BC944" s="31">
        <f t="shared" si="600"/>
        <v>47537.046745814012</v>
      </c>
      <c r="BD944" s="31">
        <f t="shared" si="601"/>
        <v>41279.227010379822</v>
      </c>
      <c r="BE944" s="31">
        <f t="shared" si="602"/>
        <v>22664.421532831722</v>
      </c>
      <c r="BF944" s="31">
        <f t="shared" si="603"/>
        <v>148598.37342795712</v>
      </c>
      <c r="BG944" s="29">
        <f t="shared" si="605"/>
        <v>0</v>
      </c>
      <c r="BH944" s="29">
        <f t="shared" si="605"/>
        <v>0</v>
      </c>
      <c r="BI944" s="29">
        <f t="shared" si="605"/>
        <v>0</v>
      </c>
      <c r="BJ944" s="29">
        <f t="shared" si="605"/>
        <v>148598.37342795712</v>
      </c>
    </row>
    <row r="945" spans="1:62">
      <c r="A945" s="25" t="s">
        <v>85</v>
      </c>
      <c r="B945" s="25" t="s">
        <v>101</v>
      </c>
      <c r="C945" s="25" t="s">
        <v>82</v>
      </c>
      <c r="D945" s="25" t="s">
        <v>106</v>
      </c>
      <c r="E945" s="25" t="s">
        <v>44</v>
      </c>
      <c r="F945" s="25" t="s">
        <v>45</v>
      </c>
      <c r="G945" s="25" t="s">
        <v>54</v>
      </c>
      <c r="H945" s="25" t="s">
        <v>90</v>
      </c>
      <c r="I945" s="25" t="s">
        <v>597</v>
      </c>
      <c r="J945" s="102">
        <v>0.47784834680000005</v>
      </c>
      <c r="K945" s="102">
        <v>0.15089759249999998</v>
      </c>
      <c r="L945" s="29"/>
      <c r="M945" s="29"/>
      <c r="N945" s="29"/>
      <c r="O945" s="29"/>
      <c r="P945" s="29"/>
      <c r="Q945" s="29"/>
      <c r="R945" s="29"/>
      <c r="S945" s="29"/>
      <c r="T945" s="29"/>
      <c r="U945" s="29">
        <v>6339.69</v>
      </c>
      <c r="V945" s="29">
        <v>50.43</v>
      </c>
      <c r="W945" s="29">
        <v>178.02</v>
      </c>
      <c r="X945" s="29">
        <f t="shared" si="575"/>
        <v>6568.14</v>
      </c>
      <c r="Y945" s="29">
        <f t="shared" si="576"/>
        <v>0</v>
      </c>
      <c r="Z945" s="29">
        <f t="shared" si="577"/>
        <v>0</v>
      </c>
      <c r="AA945" s="29">
        <f t="shared" si="577"/>
        <v>0</v>
      </c>
      <c r="AB945" s="29">
        <f t="shared" si="577"/>
        <v>6568.14</v>
      </c>
      <c r="AC945" s="31">
        <f t="shared" si="578"/>
        <v>0</v>
      </c>
      <c r="AD945" s="31">
        <f t="shared" si="579"/>
        <v>0</v>
      </c>
      <c r="AE945" s="31">
        <f t="shared" si="580"/>
        <v>0</v>
      </c>
      <c r="AF945" s="31">
        <f t="shared" si="581"/>
        <v>0</v>
      </c>
      <c r="AG945" s="31">
        <f t="shared" si="582"/>
        <v>0</v>
      </c>
      <c r="AH945" s="31">
        <f t="shared" si="583"/>
        <v>0</v>
      </c>
      <c r="AI945" s="31">
        <f t="shared" si="584"/>
        <v>0</v>
      </c>
      <c r="AJ945" s="31">
        <f t="shared" si="585"/>
        <v>0</v>
      </c>
      <c r="AK945" s="31">
        <f t="shared" si="586"/>
        <v>0</v>
      </c>
      <c r="AL945" s="31">
        <f t="shared" si="587"/>
        <v>3029.4103857244922</v>
      </c>
      <c r="AM945" s="31">
        <f t="shared" si="588"/>
        <v>24.097892129124002</v>
      </c>
      <c r="AN945" s="31">
        <f t="shared" si="589"/>
        <v>85.066562697336011</v>
      </c>
      <c r="AO945" s="31">
        <f t="shared" si="590"/>
        <v>3138.5748405509521</v>
      </c>
      <c r="AP945" s="29">
        <f t="shared" si="604"/>
        <v>0</v>
      </c>
      <c r="AQ945" s="29">
        <f t="shared" si="604"/>
        <v>0</v>
      </c>
      <c r="AR945" s="29">
        <f t="shared" si="604"/>
        <v>0</v>
      </c>
      <c r="AS945" s="29">
        <f t="shared" si="569"/>
        <v>3138.5748405509521</v>
      </c>
      <c r="AT945" s="31">
        <f t="shared" si="591"/>
        <v>0</v>
      </c>
      <c r="AU945" s="31">
        <f t="shared" si="592"/>
        <v>0</v>
      </c>
      <c r="AV945" s="31">
        <f t="shared" si="593"/>
        <v>0</v>
      </c>
      <c r="AW945" s="31">
        <f t="shared" si="594"/>
        <v>0</v>
      </c>
      <c r="AX945" s="31">
        <f t="shared" si="595"/>
        <v>0</v>
      </c>
      <c r="AY945" s="31">
        <f t="shared" si="596"/>
        <v>0</v>
      </c>
      <c r="AZ945" s="31">
        <f t="shared" si="597"/>
        <v>0</v>
      </c>
      <c r="BA945" s="31">
        <f t="shared" si="598"/>
        <v>0</v>
      </c>
      <c r="BB945" s="31">
        <f t="shared" si="599"/>
        <v>0</v>
      </c>
      <c r="BC945" s="31">
        <f t="shared" si="600"/>
        <v>956.64395819632477</v>
      </c>
      <c r="BD945" s="31">
        <f t="shared" si="601"/>
        <v>7.609765589774999</v>
      </c>
      <c r="BE945" s="31">
        <f t="shared" si="602"/>
        <v>26.862789416849999</v>
      </c>
      <c r="BF945" s="31">
        <f t="shared" si="603"/>
        <v>991.1165132029497</v>
      </c>
      <c r="BG945" s="29">
        <f t="shared" si="605"/>
        <v>0</v>
      </c>
      <c r="BH945" s="29">
        <f t="shared" si="605"/>
        <v>0</v>
      </c>
      <c r="BI945" s="29">
        <f t="shared" si="605"/>
        <v>0</v>
      </c>
      <c r="BJ945" s="29">
        <f t="shared" si="605"/>
        <v>991.1165132029497</v>
      </c>
    </row>
    <row r="946" spans="1:62">
      <c r="A946" s="25" t="s">
        <v>85</v>
      </c>
      <c r="B946" s="25" t="s">
        <v>101</v>
      </c>
      <c r="C946" s="25" t="s">
        <v>82</v>
      </c>
      <c r="D946" s="25" t="s">
        <v>106</v>
      </c>
      <c r="E946" s="25" t="s">
        <v>44</v>
      </c>
      <c r="F946" s="25" t="s">
        <v>43</v>
      </c>
      <c r="G946" s="25" t="s">
        <v>54</v>
      </c>
      <c r="H946" s="25" t="s">
        <v>300</v>
      </c>
      <c r="I946" s="25" t="s">
        <v>597</v>
      </c>
      <c r="J946" s="102">
        <v>0.77217999999999998</v>
      </c>
      <c r="K946" s="102">
        <v>0.22781999999999999</v>
      </c>
      <c r="L946" s="29">
        <v>1723.08</v>
      </c>
      <c r="M946" s="29">
        <v>114040.3</v>
      </c>
      <c r="N946" s="29">
        <v>21199.93</v>
      </c>
      <c r="O946" s="29">
        <v>1211.1299999999999</v>
      </c>
      <c r="P946" s="29">
        <v>4009.75</v>
      </c>
      <c r="Q946" s="29">
        <v>691.16</v>
      </c>
      <c r="R946" s="29"/>
      <c r="S946" s="29"/>
      <c r="T946" s="29"/>
      <c r="U946" s="29"/>
      <c r="V946" s="29"/>
      <c r="W946" s="29"/>
      <c r="X946" s="29">
        <f t="shared" si="575"/>
        <v>142875.35</v>
      </c>
      <c r="Y946" s="29">
        <f t="shared" si="576"/>
        <v>0</v>
      </c>
      <c r="Z946" s="29">
        <f t="shared" si="577"/>
        <v>0</v>
      </c>
      <c r="AA946" s="29">
        <f t="shared" si="577"/>
        <v>0</v>
      </c>
      <c r="AB946" s="29">
        <f t="shared" si="577"/>
        <v>142875.35</v>
      </c>
      <c r="AC946" s="31">
        <f t="shared" si="578"/>
        <v>1330.5279143999999</v>
      </c>
      <c r="AD946" s="31">
        <f t="shared" si="579"/>
        <v>88059.638854000004</v>
      </c>
      <c r="AE946" s="31">
        <f t="shared" si="580"/>
        <v>16370.1619474</v>
      </c>
      <c r="AF946" s="31">
        <f t="shared" si="581"/>
        <v>935.21036339999989</v>
      </c>
      <c r="AG946" s="31">
        <f t="shared" si="582"/>
        <v>3096.2487550000001</v>
      </c>
      <c r="AH946" s="31">
        <f t="shared" si="583"/>
        <v>533.69992879999995</v>
      </c>
      <c r="AI946" s="31">
        <f t="shared" si="584"/>
        <v>0</v>
      </c>
      <c r="AJ946" s="31">
        <f t="shared" si="585"/>
        <v>0</v>
      </c>
      <c r="AK946" s="31">
        <f t="shared" si="586"/>
        <v>0</v>
      </c>
      <c r="AL946" s="31">
        <f t="shared" si="587"/>
        <v>0</v>
      </c>
      <c r="AM946" s="31">
        <f t="shared" si="588"/>
        <v>0</v>
      </c>
      <c r="AN946" s="31">
        <f t="shared" si="589"/>
        <v>0</v>
      </c>
      <c r="AO946" s="31">
        <f t="shared" si="590"/>
        <v>110325.48776299998</v>
      </c>
      <c r="AP946" s="29">
        <f t="shared" si="604"/>
        <v>0</v>
      </c>
      <c r="AQ946" s="29">
        <f t="shared" si="604"/>
        <v>0</v>
      </c>
      <c r="AR946" s="29">
        <f t="shared" si="604"/>
        <v>0</v>
      </c>
      <c r="AS946" s="29">
        <f t="shared" si="569"/>
        <v>110325.48776299998</v>
      </c>
      <c r="AT946" s="31">
        <f t="shared" si="591"/>
        <v>392.5520856</v>
      </c>
      <c r="AU946" s="31">
        <f t="shared" si="592"/>
        <v>25980.661145999999</v>
      </c>
      <c r="AV946" s="31">
        <f t="shared" si="593"/>
        <v>4829.7680526000004</v>
      </c>
      <c r="AW946" s="31">
        <f t="shared" si="594"/>
        <v>275.91963659999999</v>
      </c>
      <c r="AX946" s="31">
        <f t="shared" si="595"/>
        <v>913.50124499999993</v>
      </c>
      <c r="AY946" s="31">
        <f t="shared" si="596"/>
        <v>157.46007119999999</v>
      </c>
      <c r="AZ946" s="31">
        <f t="shared" si="597"/>
        <v>0</v>
      </c>
      <c r="BA946" s="31">
        <f t="shared" si="598"/>
        <v>0</v>
      </c>
      <c r="BB946" s="31">
        <f t="shared" si="599"/>
        <v>0</v>
      </c>
      <c r="BC946" s="31">
        <f t="shared" si="600"/>
        <v>0</v>
      </c>
      <c r="BD946" s="31">
        <f t="shared" si="601"/>
        <v>0</v>
      </c>
      <c r="BE946" s="31">
        <f t="shared" si="602"/>
        <v>0</v>
      </c>
      <c r="BF946" s="31">
        <f t="shared" si="603"/>
        <v>32549.862236999998</v>
      </c>
      <c r="BG946" s="29">
        <f t="shared" si="605"/>
        <v>0</v>
      </c>
      <c r="BH946" s="29">
        <f t="shared" si="605"/>
        <v>0</v>
      </c>
      <c r="BI946" s="29">
        <f t="shared" si="605"/>
        <v>0</v>
      </c>
      <c r="BJ946" s="29">
        <f t="shared" si="605"/>
        <v>32549.862236999998</v>
      </c>
    </row>
    <row r="947" spans="1:62">
      <c r="A947" s="25" t="s">
        <v>85</v>
      </c>
      <c r="B947" s="25" t="s">
        <v>101</v>
      </c>
      <c r="C947" s="25" t="s">
        <v>82</v>
      </c>
      <c r="D947" s="25" t="s">
        <v>106</v>
      </c>
      <c r="E947" s="25" t="s">
        <v>47</v>
      </c>
      <c r="F947" s="25" t="s">
        <v>43</v>
      </c>
      <c r="G947" s="25" t="s">
        <v>54</v>
      </c>
      <c r="H947" s="25" t="s">
        <v>300</v>
      </c>
      <c r="I947" s="25" t="s">
        <v>597</v>
      </c>
      <c r="J947" s="102">
        <v>0</v>
      </c>
      <c r="K947" s="102">
        <v>1</v>
      </c>
      <c r="L947" s="29">
        <v>162482.14000000001</v>
      </c>
      <c r="M947" s="29">
        <v>4760.8900000000003</v>
      </c>
      <c r="N947" s="29">
        <v>2097.6</v>
      </c>
      <c r="O947" s="29">
        <v>1462.41</v>
      </c>
      <c r="P947" s="29">
        <v>1634.89</v>
      </c>
      <c r="Q947" s="29">
        <v>1365.84</v>
      </c>
      <c r="R947" s="29">
        <v>658.52</v>
      </c>
      <c r="S947" s="29">
        <v>8585.85</v>
      </c>
      <c r="T947" s="29"/>
      <c r="U947" s="29"/>
      <c r="V947" s="29"/>
      <c r="W947" s="29"/>
      <c r="X947" s="29">
        <f t="shared" si="575"/>
        <v>183048.14000000004</v>
      </c>
      <c r="Y947" s="29">
        <f t="shared" si="576"/>
        <v>0</v>
      </c>
      <c r="Z947" s="29">
        <f t="shared" si="577"/>
        <v>0</v>
      </c>
      <c r="AA947" s="29">
        <f t="shared" si="577"/>
        <v>0</v>
      </c>
      <c r="AB947" s="29">
        <f t="shared" si="577"/>
        <v>183048.14000000004</v>
      </c>
      <c r="AC947" s="31">
        <f t="shared" si="578"/>
        <v>0</v>
      </c>
      <c r="AD947" s="31">
        <f t="shared" si="579"/>
        <v>0</v>
      </c>
      <c r="AE947" s="31">
        <f t="shared" si="580"/>
        <v>0</v>
      </c>
      <c r="AF947" s="31">
        <f t="shared" si="581"/>
        <v>0</v>
      </c>
      <c r="AG947" s="31">
        <f t="shared" si="582"/>
        <v>0</v>
      </c>
      <c r="AH947" s="31">
        <f t="shared" si="583"/>
        <v>0</v>
      </c>
      <c r="AI947" s="31">
        <f t="shared" si="584"/>
        <v>0</v>
      </c>
      <c r="AJ947" s="31">
        <f t="shared" si="585"/>
        <v>0</v>
      </c>
      <c r="AK947" s="31">
        <f t="shared" si="586"/>
        <v>0</v>
      </c>
      <c r="AL947" s="31">
        <f t="shared" si="587"/>
        <v>0</v>
      </c>
      <c r="AM947" s="31">
        <f t="shared" si="588"/>
        <v>0</v>
      </c>
      <c r="AN947" s="31">
        <f t="shared" si="589"/>
        <v>0</v>
      </c>
      <c r="AO947" s="31">
        <f t="shared" si="590"/>
        <v>0</v>
      </c>
      <c r="AP947" s="29">
        <f t="shared" si="604"/>
        <v>0</v>
      </c>
      <c r="AQ947" s="29">
        <f t="shared" si="604"/>
        <v>0</v>
      </c>
      <c r="AR947" s="29">
        <f t="shared" si="604"/>
        <v>0</v>
      </c>
      <c r="AS947" s="29">
        <f t="shared" si="569"/>
        <v>0</v>
      </c>
      <c r="AT947" s="31">
        <f t="shared" si="591"/>
        <v>162482.14000000001</v>
      </c>
      <c r="AU947" s="31">
        <f t="shared" si="592"/>
        <v>4760.8900000000003</v>
      </c>
      <c r="AV947" s="31">
        <f t="shared" si="593"/>
        <v>2097.6</v>
      </c>
      <c r="AW947" s="31">
        <f t="shared" si="594"/>
        <v>1462.41</v>
      </c>
      <c r="AX947" s="31">
        <f t="shared" si="595"/>
        <v>1634.89</v>
      </c>
      <c r="AY947" s="31">
        <f t="shared" si="596"/>
        <v>1365.84</v>
      </c>
      <c r="AZ947" s="31">
        <f t="shared" si="597"/>
        <v>658.52</v>
      </c>
      <c r="BA947" s="31">
        <f t="shared" si="598"/>
        <v>8585.85</v>
      </c>
      <c r="BB947" s="31">
        <f t="shared" si="599"/>
        <v>0</v>
      </c>
      <c r="BC947" s="31">
        <f t="shared" si="600"/>
        <v>0</v>
      </c>
      <c r="BD947" s="31">
        <f t="shared" si="601"/>
        <v>0</v>
      </c>
      <c r="BE947" s="31">
        <f t="shared" si="602"/>
        <v>0</v>
      </c>
      <c r="BF947" s="31">
        <f t="shared" si="603"/>
        <v>183048.14000000004</v>
      </c>
      <c r="BG947" s="29">
        <f t="shared" si="605"/>
        <v>0</v>
      </c>
      <c r="BH947" s="29">
        <f t="shared" si="605"/>
        <v>0</v>
      </c>
      <c r="BI947" s="29">
        <f t="shared" si="605"/>
        <v>0</v>
      </c>
      <c r="BJ947" s="29">
        <f t="shared" si="605"/>
        <v>183048.14000000004</v>
      </c>
    </row>
    <row r="948" spans="1:62">
      <c r="A948" s="25" t="s">
        <v>85</v>
      </c>
      <c r="B948" s="25" t="s">
        <v>101</v>
      </c>
      <c r="C948" s="25" t="s">
        <v>82</v>
      </c>
      <c r="D948" s="25" t="s">
        <v>107</v>
      </c>
      <c r="E948" s="25" t="s">
        <v>44</v>
      </c>
      <c r="F948" s="25" t="s">
        <v>45</v>
      </c>
      <c r="G948" s="25" t="s">
        <v>54</v>
      </c>
      <c r="H948" s="25" t="s">
        <v>300</v>
      </c>
      <c r="I948" s="25" t="s">
        <v>597</v>
      </c>
      <c r="J948" s="102">
        <v>0.47784834680000005</v>
      </c>
      <c r="K948" s="102">
        <v>0.15089759249999998</v>
      </c>
      <c r="L948" s="29">
        <v>-5526.08</v>
      </c>
      <c r="M948" s="29">
        <v>63.84</v>
      </c>
      <c r="N948" s="29"/>
      <c r="O948" s="29">
        <v>260436.36</v>
      </c>
      <c r="P948" s="29">
        <v>22828.12</v>
      </c>
      <c r="Q948" s="29">
        <v>81902.650000000009</v>
      </c>
      <c r="R948" s="29">
        <v>33987.5</v>
      </c>
      <c r="S948" s="29">
        <v>2912.38</v>
      </c>
      <c r="T948" s="29">
        <v>1451.22</v>
      </c>
      <c r="U948" s="29">
        <v>336073.51999999996</v>
      </c>
      <c r="V948" s="29">
        <v>10529.98</v>
      </c>
      <c r="W948" s="29">
        <v>16.710000000000036</v>
      </c>
      <c r="X948" s="29">
        <f t="shared" si="575"/>
        <v>744676.2</v>
      </c>
      <c r="Y948" s="29">
        <f t="shared" si="576"/>
        <v>0</v>
      </c>
      <c r="Z948" s="29">
        <f t="shared" si="577"/>
        <v>0</v>
      </c>
      <c r="AA948" s="29">
        <f t="shared" si="577"/>
        <v>0</v>
      </c>
      <c r="AB948" s="29">
        <f t="shared" si="577"/>
        <v>744676.2</v>
      </c>
      <c r="AC948" s="31">
        <f t="shared" si="578"/>
        <v>-2640.6281922845442</v>
      </c>
      <c r="AD948" s="31">
        <f t="shared" si="579"/>
        <v>30.505838459712006</v>
      </c>
      <c r="AE948" s="31">
        <f t="shared" si="580"/>
        <v>0</v>
      </c>
      <c r="AF948" s="31">
        <f t="shared" si="581"/>
        <v>124449.08407260965</v>
      </c>
      <c r="AG948" s="31">
        <f t="shared" si="582"/>
        <v>10908.379402552016</v>
      </c>
      <c r="AH948" s="31">
        <f t="shared" si="583"/>
        <v>39137.045901039026</v>
      </c>
      <c r="AI948" s="31">
        <f t="shared" si="584"/>
        <v>16240.870686865002</v>
      </c>
      <c r="AJ948" s="31">
        <f t="shared" si="585"/>
        <v>1391.6759682533841</v>
      </c>
      <c r="AK948" s="31">
        <f t="shared" si="586"/>
        <v>693.46307784309613</v>
      </c>
      <c r="AL948" s="31">
        <f t="shared" si="587"/>
        <v>160592.17593525673</v>
      </c>
      <c r="AM948" s="31">
        <f t="shared" si="588"/>
        <v>5031.7335348370643</v>
      </c>
      <c r="AN948" s="31">
        <f t="shared" si="589"/>
        <v>7.984845875028018</v>
      </c>
      <c r="AO948" s="31">
        <f t="shared" si="590"/>
        <v>355842.29107130616</v>
      </c>
      <c r="AP948" s="29">
        <f t="shared" si="604"/>
        <v>0</v>
      </c>
      <c r="AQ948" s="29">
        <f t="shared" si="604"/>
        <v>0</v>
      </c>
      <c r="AR948" s="29">
        <f t="shared" si="604"/>
        <v>0</v>
      </c>
      <c r="AS948" s="29">
        <f t="shared" si="569"/>
        <v>355842.29107130616</v>
      </c>
      <c r="AT948" s="31">
        <f t="shared" si="591"/>
        <v>-833.87216796239989</v>
      </c>
      <c r="AU948" s="31">
        <f t="shared" si="592"/>
        <v>9.6333023051999991</v>
      </c>
      <c r="AV948" s="31">
        <f t="shared" si="593"/>
        <v>0</v>
      </c>
      <c r="AW948" s="31">
        <f t="shared" si="594"/>
        <v>39299.219723463291</v>
      </c>
      <c r="AX948" s="31">
        <f t="shared" si="595"/>
        <v>3444.7083493010996</v>
      </c>
      <c r="AY948" s="31">
        <f t="shared" si="596"/>
        <v>12358.912704370125</v>
      </c>
      <c r="AZ948" s="31">
        <f t="shared" si="597"/>
        <v>5128.6319250937495</v>
      </c>
      <c r="BA948" s="31">
        <f t="shared" si="598"/>
        <v>439.47113044514998</v>
      </c>
      <c r="BB948" s="31">
        <f t="shared" si="599"/>
        <v>218.98560418784999</v>
      </c>
      <c r="BC948" s="31">
        <f t="shared" si="600"/>
        <v>50712.685071000589</v>
      </c>
      <c r="BD948" s="31">
        <f t="shared" si="601"/>
        <v>1588.9486310731497</v>
      </c>
      <c r="BE948" s="31">
        <f t="shared" si="602"/>
        <v>2.5214987706750054</v>
      </c>
      <c r="BF948" s="31">
        <f t="shared" si="603"/>
        <v>112369.84577204847</v>
      </c>
      <c r="BG948" s="29">
        <f t="shared" si="605"/>
        <v>0</v>
      </c>
      <c r="BH948" s="29">
        <f t="shared" si="605"/>
        <v>0</v>
      </c>
      <c r="BI948" s="29">
        <f t="shared" si="605"/>
        <v>0</v>
      </c>
      <c r="BJ948" s="29">
        <f t="shared" si="605"/>
        <v>112369.84577204847</v>
      </c>
    </row>
    <row r="949" spans="1:62">
      <c r="A949" s="25" t="s">
        <v>85</v>
      </c>
      <c r="B949" s="25" t="s">
        <v>101</v>
      </c>
      <c r="C949" s="25" t="s">
        <v>82</v>
      </c>
      <c r="D949" s="25" t="s">
        <v>107</v>
      </c>
      <c r="E949" s="25" t="s">
        <v>44</v>
      </c>
      <c r="F949" s="25" t="s">
        <v>45</v>
      </c>
      <c r="G949" s="25" t="s">
        <v>54</v>
      </c>
      <c r="H949" s="25" t="s">
        <v>90</v>
      </c>
      <c r="I949" s="25" t="s">
        <v>597</v>
      </c>
      <c r="J949" s="102">
        <v>0.47784834680000005</v>
      </c>
      <c r="K949" s="102">
        <v>0.15089759249999998</v>
      </c>
      <c r="L949" s="29"/>
      <c r="M949" s="29"/>
      <c r="N949" s="29"/>
      <c r="O949" s="29">
        <v>5212.79</v>
      </c>
      <c r="P949" s="29">
        <v>456.92</v>
      </c>
      <c r="Q949" s="29">
        <v>21.37</v>
      </c>
      <c r="R949" s="29">
        <v>15.2</v>
      </c>
      <c r="S949" s="29"/>
      <c r="T949" s="29"/>
      <c r="U949" s="29"/>
      <c r="V949" s="29"/>
      <c r="W949" s="29">
        <v>18981.41</v>
      </c>
      <c r="X949" s="29">
        <f t="shared" si="575"/>
        <v>24687.69</v>
      </c>
      <c r="Y949" s="29">
        <f t="shared" si="576"/>
        <v>0</v>
      </c>
      <c r="Z949" s="29">
        <f t="shared" si="577"/>
        <v>0</v>
      </c>
      <c r="AA949" s="29">
        <f t="shared" si="577"/>
        <v>0</v>
      </c>
      <c r="AB949" s="29">
        <f t="shared" si="577"/>
        <v>24687.69</v>
      </c>
      <c r="AC949" s="31">
        <f t="shared" si="578"/>
        <v>0</v>
      </c>
      <c r="AD949" s="31">
        <f t="shared" si="579"/>
        <v>0</v>
      </c>
      <c r="AE949" s="31">
        <f t="shared" si="580"/>
        <v>0</v>
      </c>
      <c r="AF949" s="31">
        <f t="shared" si="581"/>
        <v>2490.9230837155724</v>
      </c>
      <c r="AG949" s="31">
        <f t="shared" si="582"/>
        <v>218.33846661985604</v>
      </c>
      <c r="AH949" s="31">
        <f t="shared" si="583"/>
        <v>10.211619171116002</v>
      </c>
      <c r="AI949" s="31">
        <f t="shared" si="584"/>
        <v>7.2632948713600003</v>
      </c>
      <c r="AJ949" s="31">
        <f t="shared" si="585"/>
        <v>0</v>
      </c>
      <c r="AK949" s="31">
        <f t="shared" si="586"/>
        <v>0</v>
      </c>
      <c r="AL949" s="31">
        <f t="shared" si="587"/>
        <v>0</v>
      </c>
      <c r="AM949" s="31">
        <f t="shared" si="588"/>
        <v>0</v>
      </c>
      <c r="AN949" s="31">
        <f t="shared" si="589"/>
        <v>9070.2353884329896</v>
      </c>
      <c r="AO949" s="31">
        <f t="shared" si="590"/>
        <v>11796.971852810893</v>
      </c>
      <c r="AP949" s="29">
        <f t="shared" si="604"/>
        <v>0</v>
      </c>
      <c r="AQ949" s="29">
        <f t="shared" si="604"/>
        <v>0</v>
      </c>
      <c r="AR949" s="29">
        <f t="shared" si="604"/>
        <v>0</v>
      </c>
      <c r="AS949" s="29">
        <f t="shared" si="569"/>
        <v>11796.971852810893</v>
      </c>
      <c r="AT949" s="31">
        <f t="shared" si="591"/>
        <v>0</v>
      </c>
      <c r="AU949" s="31">
        <f t="shared" si="592"/>
        <v>0</v>
      </c>
      <c r="AV949" s="31">
        <f t="shared" si="593"/>
        <v>0</v>
      </c>
      <c r="AW949" s="31">
        <f t="shared" si="594"/>
        <v>786.59746120807495</v>
      </c>
      <c r="AX949" s="31">
        <f t="shared" si="595"/>
        <v>68.948127965099999</v>
      </c>
      <c r="AY949" s="31">
        <f t="shared" si="596"/>
        <v>3.2246815517249998</v>
      </c>
      <c r="AZ949" s="31">
        <f t="shared" si="597"/>
        <v>2.2936434059999997</v>
      </c>
      <c r="BA949" s="31">
        <f t="shared" si="598"/>
        <v>0</v>
      </c>
      <c r="BB949" s="31">
        <f t="shared" si="599"/>
        <v>0</v>
      </c>
      <c r="BC949" s="31">
        <f t="shared" si="600"/>
        <v>0</v>
      </c>
      <c r="BD949" s="31">
        <f t="shared" si="601"/>
        <v>0</v>
      </c>
      <c r="BE949" s="31">
        <f t="shared" si="602"/>
        <v>2864.2490712554245</v>
      </c>
      <c r="BF949" s="31">
        <f t="shared" si="603"/>
        <v>3725.3129853863243</v>
      </c>
      <c r="BG949" s="29">
        <f t="shared" si="605"/>
        <v>0</v>
      </c>
      <c r="BH949" s="29">
        <f t="shared" si="605"/>
        <v>0</v>
      </c>
      <c r="BI949" s="29">
        <f t="shared" si="605"/>
        <v>0</v>
      </c>
      <c r="BJ949" s="29">
        <f t="shared" si="605"/>
        <v>3725.3129853863243</v>
      </c>
    </row>
    <row r="950" spans="1:62">
      <c r="A950" s="25" t="s">
        <v>85</v>
      </c>
      <c r="B950" s="25" t="s">
        <v>101</v>
      </c>
      <c r="C950" s="25" t="s">
        <v>82</v>
      </c>
      <c r="D950" s="25" t="s">
        <v>107</v>
      </c>
      <c r="E950" s="25" t="s">
        <v>44</v>
      </c>
      <c r="F950" s="25" t="s">
        <v>45</v>
      </c>
      <c r="G950" s="25" t="s">
        <v>60</v>
      </c>
      <c r="H950" s="25" t="s">
        <v>599</v>
      </c>
      <c r="I950" s="25" t="s">
        <v>597</v>
      </c>
      <c r="J950" s="102">
        <v>0.47784834680000005</v>
      </c>
      <c r="K950" s="102">
        <v>0.15089759249999998</v>
      </c>
      <c r="L950" s="29"/>
      <c r="M950" s="29"/>
      <c r="N950" s="29"/>
      <c r="O950" s="29"/>
      <c r="P950" s="29"/>
      <c r="Q950" s="29"/>
      <c r="R950" s="29"/>
      <c r="S950" s="29"/>
      <c r="T950" s="29"/>
      <c r="U950" s="29"/>
      <c r="V950" s="29"/>
      <c r="W950" s="29">
        <v>34705.18</v>
      </c>
      <c r="X950" s="29">
        <f t="shared" si="575"/>
        <v>34705.18</v>
      </c>
      <c r="Y950" s="29">
        <f t="shared" si="576"/>
        <v>0</v>
      </c>
      <c r="Z950" s="29">
        <f t="shared" si="577"/>
        <v>0</v>
      </c>
      <c r="AA950" s="29">
        <f t="shared" si="577"/>
        <v>0</v>
      </c>
      <c r="AB950" s="29">
        <f t="shared" si="577"/>
        <v>34705.18</v>
      </c>
      <c r="AC950" s="31">
        <f t="shared" si="578"/>
        <v>0</v>
      </c>
      <c r="AD950" s="31">
        <f t="shared" si="579"/>
        <v>0</v>
      </c>
      <c r="AE950" s="31">
        <f t="shared" si="580"/>
        <v>0</v>
      </c>
      <c r="AF950" s="31">
        <f t="shared" si="581"/>
        <v>0</v>
      </c>
      <c r="AG950" s="31">
        <f t="shared" si="582"/>
        <v>0</v>
      </c>
      <c r="AH950" s="31">
        <f t="shared" si="583"/>
        <v>0</v>
      </c>
      <c r="AI950" s="31">
        <f t="shared" si="584"/>
        <v>0</v>
      </c>
      <c r="AJ950" s="31">
        <f t="shared" si="585"/>
        <v>0</v>
      </c>
      <c r="AK950" s="31">
        <f t="shared" si="586"/>
        <v>0</v>
      </c>
      <c r="AL950" s="31">
        <f t="shared" si="587"/>
        <v>0</v>
      </c>
      <c r="AM950" s="31">
        <f t="shared" si="588"/>
        <v>0</v>
      </c>
      <c r="AN950" s="31">
        <f t="shared" si="589"/>
        <v>16583.812888396427</v>
      </c>
      <c r="AO950" s="31">
        <f t="shared" si="590"/>
        <v>16583.812888396427</v>
      </c>
      <c r="AP950" s="29">
        <f t="shared" si="604"/>
        <v>0</v>
      </c>
      <c r="AQ950" s="29">
        <f t="shared" si="604"/>
        <v>0</v>
      </c>
      <c r="AR950" s="29">
        <f t="shared" si="604"/>
        <v>0</v>
      </c>
      <c r="AS950" s="29">
        <f t="shared" si="569"/>
        <v>16583.812888396427</v>
      </c>
      <c r="AT950" s="31">
        <f t="shared" si="591"/>
        <v>0</v>
      </c>
      <c r="AU950" s="31">
        <f t="shared" si="592"/>
        <v>0</v>
      </c>
      <c r="AV950" s="31">
        <f t="shared" si="593"/>
        <v>0</v>
      </c>
      <c r="AW950" s="31">
        <f t="shared" si="594"/>
        <v>0</v>
      </c>
      <c r="AX950" s="31">
        <f t="shared" si="595"/>
        <v>0</v>
      </c>
      <c r="AY950" s="31">
        <f t="shared" si="596"/>
        <v>0</v>
      </c>
      <c r="AZ950" s="31">
        <f t="shared" si="597"/>
        <v>0</v>
      </c>
      <c r="BA950" s="31">
        <f t="shared" si="598"/>
        <v>0</v>
      </c>
      <c r="BB950" s="31">
        <f t="shared" si="599"/>
        <v>0</v>
      </c>
      <c r="BC950" s="31">
        <f t="shared" si="600"/>
        <v>0</v>
      </c>
      <c r="BD950" s="31">
        <f t="shared" si="601"/>
        <v>0</v>
      </c>
      <c r="BE950" s="31">
        <f t="shared" si="602"/>
        <v>5236.9281092791498</v>
      </c>
      <c r="BF950" s="31">
        <f t="shared" si="603"/>
        <v>5236.9281092791498</v>
      </c>
      <c r="BG950" s="29">
        <f t="shared" si="605"/>
        <v>0</v>
      </c>
      <c r="BH950" s="29">
        <f t="shared" si="605"/>
        <v>0</v>
      </c>
      <c r="BI950" s="29">
        <f t="shared" si="605"/>
        <v>0</v>
      </c>
      <c r="BJ950" s="29">
        <f t="shared" si="605"/>
        <v>5236.9281092791498</v>
      </c>
    </row>
    <row r="951" spans="1:62">
      <c r="A951" s="25" t="s">
        <v>85</v>
      </c>
      <c r="B951" s="25" t="s">
        <v>101</v>
      </c>
      <c r="C951" s="25" t="s">
        <v>82</v>
      </c>
      <c r="D951" s="25" t="s">
        <v>107</v>
      </c>
      <c r="E951" s="25" t="s">
        <v>42</v>
      </c>
      <c r="F951" s="25" t="s">
        <v>46</v>
      </c>
      <c r="G951" s="25" t="s">
        <v>54</v>
      </c>
      <c r="H951" s="25" t="s">
        <v>300</v>
      </c>
      <c r="I951" s="25" t="s">
        <v>597</v>
      </c>
      <c r="J951" s="102">
        <v>0.68266000000000004</v>
      </c>
      <c r="K951" s="102">
        <v>0</v>
      </c>
      <c r="L951" s="29"/>
      <c r="M951" s="29"/>
      <c r="N951" s="29">
        <v>93737.41</v>
      </c>
      <c r="O951" s="29">
        <v>12187.7</v>
      </c>
      <c r="P951" s="29">
        <v>5857.27</v>
      </c>
      <c r="Q951" s="29">
        <v>1709.47</v>
      </c>
      <c r="R951" s="29">
        <v>18.18</v>
      </c>
      <c r="S951" s="29"/>
      <c r="T951" s="29"/>
      <c r="U951" s="29"/>
      <c r="V951" s="29"/>
      <c r="W951" s="29"/>
      <c r="X951" s="29">
        <f t="shared" si="575"/>
        <v>113510.03</v>
      </c>
      <c r="Y951" s="29">
        <f t="shared" si="576"/>
        <v>0</v>
      </c>
      <c r="Z951" s="29">
        <f t="shared" si="577"/>
        <v>0</v>
      </c>
      <c r="AA951" s="29">
        <f t="shared" si="577"/>
        <v>0</v>
      </c>
      <c r="AB951" s="29">
        <f t="shared" si="577"/>
        <v>113510.03</v>
      </c>
      <c r="AC951" s="31">
        <f t="shared" si="578"/>
        <v>0</v>
      </c>
      <c r="AD951" s="31">
        <f t="shared" si="579"/>
        <v>0</v>
      </c>
      <c r="AE951" s="31">
        <f t="shared" si="580"/>
        <v>63990.780310600006</v>
      </c>
      <c r="AF951" s="31">
        <f t="shared" si="581"/>
        <v>8320.0552820000012</v>
      </c>
      <c r="AG951" s="31">
        <f t="shared" si="582"/>
        <v>3998.5239382000004</v>
      </c>
      <c r="AH951" s="31">
        <f t="shared" si="583"/>
        <v>1166.9867902000001</v>
      </c>
      <c r="AI951" s="31">
        <f t="shared" si="584"/>
        <v>12.4107588</v>
      </c>
      <c r="AJ951" s="31">
        <f t="shared" si="585"/>
        <v>0</v>
      </c>
      <c r="AK951" s="31">
        <f t="shared" si="586"/>
        <v>0</v>
      </c>
      <c r="AL951" s="31">
        <f t="shared" si="587"/>
        <v>0</v>
      </c>
      <c r="AM951" s="31">
        <f t="shared" si="588"/>
        <v>0</v>
      </c>
      <c r="AN951" s="31">
        <f t="shared" si="589"/>
        <v>0</v>
      </c>
      <c r="AO951" s="31">
        <f t="shared" si="590"/>
        <v>77488.757079800009</v>
      </c>
      <c r="AP951" s="29">
        <f t="shared" si="604"/>
        <v>0</v>
      </c>
      <c r="AQ951" s="29">
        <f t="shared" si="604"/>
        <v>0</v>
      </c>
      <c r="AR951" s="29">
        <f t="shared" si="604"/>
        <v>0</v>
      </c>
      <c r="AS951" s="29">
        <f t="shared" si="569"/>
        <v>77488.757079800009</v>
      </c>
      <c r="AT951" s="31">
        <f t="shared" si="591"/>
        <v>0</v>
      </c>
      <c r="AU951" s="31">
        <f t="shared" si="592"/>
        <v>0</v>
      </c>
      <c r="AV951" s="31">
        <f t="shared" si="593"/>
        <v>0</v>
      </c>
      <c r="AW951" s="31">
        <f t="shared" si="594"/>
        <v>0</v>
      </c>
      <c r="AX951" s="31">
        <f t="shared" si="595"/>
        <v>0</v>
      </c>
      <c r="AY951" s="31">
        <f t="shared" si="596"/>
        <v>0</v>
      </c>
      <c r="AZ951" s="31">
        <f t="shared" si="597"/>
        <v>0</v>
      </c>
      <c r="BA951" s="31">
        <f t="shared" si="598"/>
        <v>0</v>
      </c>
      <c r="BB951" s="31">
        <f t="shared" si="599"/>
        <v>0</v>
      </c>
      <c r="BC951" s="31">
        <f t="shared" si="600"/>
        <v>0</v>
      </c>
      <c r="BD951" s="31">
        <f t="shared" si="601"/>
        <v>0</v>
      </c>
      <c r="BE951" s="31">
        <f t="shared" si="602"/>
        <v>0</v>
      </c>
      <c r="BF951" s="31">
        <f t="shared" si="603"/>
        <v>0</v>
      </c>
      <c r="BG951" s="29">
        <f t="shared" si="605"/>
        <v>0</v>
      </c>
      <c r="BH951" s="29">
        <f t="shared" si="605"/>
        <v>0</v>
      </c>
      <c r="BI951" s="29">
        <f t="shared" si="605"/>
        <v>0</v>
      </c>
      <c r="BJ951" s="29">
        <f t="shared" si="605"/>
        <v>0</v>
      </c>
    </row>
    <row r="952" spans="1:62">
      <c r="A952" s="25" t="s">
        <v>85</v>
      </c>
      <c r="B952" s="25" t="s">
        <v>101</v>
      </c>
      <c r="C952" s="25" t="s">
        <v>82</v>
      </c>
      <c r="D952" s="25" t="s">
        <v>107</v>
      </c>
      <c r="E952" s="25" t="s">
        <v>42</v>
      </c>
      <c r="F952" s="25" t="s">
        <v>46</v>
      </c>
      <c r="G952" s="25" t="s">
        <v>54</v>
      </c>
      <c r="H952" s="25" t="s">
        <v>90</v>
      </c>
      <c r="I952" s="25" t="s">
        <v>597</v>
      </c>
      <c r="J952" s="102">
        <v>0.68266000000000004</v>
      </c>
      <c r="K952" s="102">
        <v>0</v>
      </c>
      <c r="L952" s="29"/>
      <c r="M952" s="29"/>
      <c r="N952" s="29"/>
      <c r="O952" s="29"/>
      <c r="P952" s="29"/>
      <c r="Q952" s="29"/>
      <c r="R952" s="29"/>
      <c r="S952" s="29">
        <v>1.0000000000218279E-2</v>
      </c>
      <c r="T952" s="29"/>
      <c r="U952" s="29"/>
      <c r="V952" s="29"/>
      <c r="W952" s="29"/>
      <c r="X952" s="29">
        <f t="shared" si="575"/>
        <v>1.0000000000218279E-2</v>
      </c>
      <c r="Y952" s="29">
        <f t="shared" si="576"/>
        <v>0</v>
      </c>
      <c r="Z952" s="29">
        <f t="shared" si="577"/>
        <v>0</v>
      </c>
      <c r="AA952" s="29">
        <f t="shared" si="577"/>
        <v>0</v>
      </c>
      <c r="AB952" s="29">
        <f t="shared" si="577"/>
        <v>1.0000000000218279E-2</v>
      </c>
      <c r="AC952" s="31">
        <f t="shared" si="578"/>
        <v>0</v>
      </c>
      <c r="AD952" s="31">
        <f t="shared" si="579"/>
        <v>0</v>
      </c>
      <c r="AE952" s="31">
        <f t="shared" si="580"/>
        <v>0</v>
      </c>
      <c r="AF952" s="31">
        <f t="shared" si="581"/>
        <v>0</v>
      </c>
      <c r="AG952" s="31">
        <f t="shared" si="582"/>
        <v>0</v>
      </c>
      <c r="AH952" s="31">
        <f t="shared" si="583"/>
        <v>0</v>
      </c>
      <c r="AI952" s="31">
        <f t="shared" si="584"/>
        <v>0</v>
      </c>
      <c r="AJ952" s="31">
        <f t="shared" si="585"/>
        <v>6.8266000001490105E-3</v>
      </c>
      <c r="AK952" s="31">
        <f t="shared" si="586"/>
        <v>0</v>
      </c>
      <c r="AL952" s="31">
        <f t="shared" si="587"/>
        <v>0</v>
      </c>
      <c r="AM952" s="31">
        <f t="shared" si="588"/>
        <v>0</v>
      </c>
      <c r="AN952" s="31">
        <f t="shared" si="589"/>
        <v>0</v>
      </c>
      <c r="AO952" s="31">
        <f t="shared" si="590"/>
        <v>6.8266000001490105E-3</v>
      </c>
      <c r="AP952" s="29">
        <f t="shared" si="604"/>
        <v>0</v>
      </c>
      <c r="AQ952" s="29">
        <f t="shared" si="604"/>
        <v>0</v>
      </c>
      <c r="AR952" s="29">
        <f t="shared" si="604"/>
        <v>0</v>
      </c>
      <c r="AS952" s="29">
        <f t="shared" si="569"/>
        <v>6.8266000001490105E-3</v>
      </c>
      <c r="AT952" s="31">
        <f t="shared" si="591"/>
        <v>0</v>
      </c>
      <c r="AU952" s="31">
        <f t="shared" si="592"/>
        <v>0</v>
      </c>
      <c r="AV952" s="31">
        <f t="shared" si="593"/>
        <v>0</v>
      </c>
      <c r="AW952" s="31">
        <f t="shared" si="594"/>
        <v>0</v>
      </c>
      <c r="AX952" s="31">
        <f t="shared" si="595"/>
        <v>0</v>
      </c>
      <c r="AY952" s="31">
        <f t="shared" si="596"/>
        <v>0</v>
      </c>
      <c r="AZ952" s="31">
        <f t="shared" si="597"/>
        <v>0</v>
      </c>
      <c r="BA952" s="31">
        <f t="shared" si="598"/>
        <v>0</v>
      </c>
      <c r="BB952" s="31">
        <f t="shared" si="599"/>
        <v>0</v>
      </c>
      <c r="BC952" s="31">
        <f t="shared" si="600"/>
        <v>0</v>
      </c>
      <c r="BD952" s="31">
        <f t="shared" si="601"/>
        <v>0</v>
      </c>
      <c r="BE952" s="31">
        <f t="shared" si="602"/>
        <v>0</v>
      </c>
      <c r="BF952" s="31">
        <f t="shared" si="603"/>
        <v>0</v>
      </c>
      <c r="BG952" s="29">
        <f t="shared" si="605"/>
        <v>0</v>
      </c>
      <c r="BH952" s="29">
        <f t="shared" si="605"/>
        <v>0</v>
      </c>
      <c r="BI952" s="29">
        <f t="shared" si="605"/>
        <v>0</v>
      </c>
      <c r="BJ952" s="29">
        <f t="shared" si="605"/>
        <v>0</v>
      </c>
    </row>
    <row r="953" spans="1:62">
      <c r="A953" s="25" t="s">
        <v>85</v>
      </c>
      <c r="B953" s="25" t="s">
        <v>101</v>
      </c>
      <c r="C953" s="25" t="s">
        <v>82</v>
      </c>
      <c r="D953" s="25" t="s">
        <v>107</v>
      </c>
      <c r="E953" s="25" t="s">
        <v>42</v>
      </c>
      <c r="F953" s="25" t="s">
        <v>46</v>
      </c>
      <c r="G953" s="25" t="s">
        <v>60</v>
      </c>
      <c r="H953" s="25" t="s">
        <v>598</v>
      </c>
      <c r="I953" s="25" t="s">
        <v>597</v>
      </c>
      <c r="J953" s="102">
        <v>0.68266000000000004</v>
      </c>
      <c r="K953" s="102">
        <v>0</v>
      </c>
      <c r="L953" s="29"/>
      <c r="M953" s="29"/>
      <c r="N953" s="29"/>
      <c r="O953" s="29"/>
      <c r="P953" s="29"/>
      <c r="Q953" s="29">
        <v>35486.43</v>
      </c>
      <c r="R953" s="29">
        <v>5152.6000000000004</v>
      </c>
      <c r="S953" s="29">
        <v>2075.15</v>
      </c>
      <c r="T953" s="29">
        <v>15657.28</v>
      </c>
      <c r="U953" s="29">
        <v>667.01</v>
      </c>
      <c r="V953" s="29">
        <v>144.38</v>
      </c>
      <c r="W953" s="29">
        <v>0</v>
      </c>
      <c r="X953" s="29">
        <f t="shared" si="575"/>
        <v>59182.85</v>
      </c>
      <c r="Y953" s="29">
        <f t="shared" si="576"/>
        <v>0</v>
      </c>
      <c r="Z953" s="29">
        <f t="shared" si="577"/>
        <v>0</v>
      </c>
      <c r="AA953" s="29">
        <f t="shared" si="577"/>
        <v>0</v>
      </c>
      <c r="AB953" s="29">
        <f t="shared" si="577"/>
        <v>59182.85</v>
      </c>
      <c r="AC953" s="31">
        <f t="shared" si="578"/>
        <v>0</v>
      </c>
      <c r="AD953" s="31">
        <f t="shared" si="579"/>
        <v>0</v>
      </c>
      <c r="AE953" s="31">
        <f t="shared" si="580"/>
        <v>0</v>
      </c>
      <c r="AF953" s="31">
        <f t="shared" si="581"/>
        <v>0</v>
      </c>
      <c r="AG953" s="31">
        <f t="shared" si="582"/>
        <v>0</v>
      </c>
      <c r="AH953" s="31">
        <f t="shared" si="583"/>
        <v>24225.166303800001</v>
      </c>
      <c r="AI953" s="31">
        <f t="shared" si="584"/>
        <v>3517.4739160000004</v>
      </c>
      <c r="AJ953" s="31">
        <f t="shared" si="585"/>
        <v>1416.6218990000002</v>
      </c>
      <c r="AK953" s="31">
        <f t="shared" si="586"/>
        <v>10688.598764800001</v>
      </c>
      <c r="AL953" s="31">
        <f t="shared" si="587"/>
        <v>455.34104660000003</v>
      </c>
      <c r="AM953" s="31">
        <f t="shared" si="588"/>
        <v>98.562450800000008</v>
      </c>
      <c r="AN953" s="31">
        <f t="shared" si="589"/>
        <v>0</v>
      </c>
      <c r="AO953" s="31">
        <f t="shared" si="590"/>
        <v>40401.764381000001</v>
      </c>
      <c r="AP953" s="29">
        <f t="shared" si="604"/>
        <v>0</v>
      </c>
      <c r="AQ953" s="29">
        <f t="shared" si="604"/>
        <v>0</v>
      </c>
      <c r="AR953" s="29">
        <f t="shared" si="604"/>
        <v>0</v>
      </c>
      <c r="AS953" s="29">
        <f t="shared" si="569"/>
        <v>40401.764381000001</v>
      </c>
      <c r="AT953" s="31">
        <f t="shared" si="591"/>
        <v>0</v>
      </c>
      <c r="AU953" s="31">
        <f t="shared" si="592"/>
        <v>0</v>
      </c>
      <c r="AV953" s="31">
        <f t="shared" si="593"/>
        <v>0</v>
      </c>
      <c r="AW953" s="31">
        <f t="shared" si="594"/>
        <v>0</v>
      </c>
      <c r="AX953" s="31">
        <f t="shared" si="595"/>
        <v>0</v>
      </c>
      <c r="AY953" s="31">
        <f t="shared" si="596"/>
        <v>0</v>
      </c>
      <c r="AZ953" s="31">
        <f t="shared" si="597"/>
        <v>0</v>
      </c>
      <c r="BA953" s="31">
        <f t="shared" si="598"/>
        <v>0</v>
      </c>
      <c r="BB953" s="31">
        <f t="shared" si="599"/>
        <v>0</v>
      </c>
      <c r="BC953" s="31">
        <f t="shared" si="600"/>
        <v>0</v>
      </c>
      <c r="BD953" s="31">
        <f t="shared" si="601"/>
        <v>0</v>
      </c>
      <c r="BE953" s="31">
        <f t="shared" si="602"/>
        <v>0</v>
      </c>
      <c r="BF953" s="31">
        <f t="shared" si="603"/>
        <v>0</v>
      </c>
      <c r="BG953" s="29">
        <f t="shared" si="605"/>
        <v>0</v>
      </c>
      <c r="BH953" s="29">
        <f t="shared" si="605"/>
        <v>0</v>
      </c>
      <c r="BI953" s="29">
        <f t="shared" si="605"/>
        <v>0</v>
      </c>
      <c r="BJ953" s="29">
        <f t="shared" si="605"/>
        <v>0</v>
      </c>
    </row>
    <row r="954" spans="1:62">
      <c r="A954" s="25" t="s">
        <v>85</v>
      </c>
      <c r="B954" s="25" t="s">
        <v>101</v>
      </c>
      <c r="C954" s="25" t="s">
        <v>82</v>
      </c>
      <c r="D954" s="25" t="s">
        <v>107</v>
      </c>
      <c r="E954" s="25" t="s">
        <v>42</v>
      </c>
      <c r="F954" s="25" t="s">
        <v>46</v>
      </c>
      <c r="G954" s="25" t="s">
        <v>60</v>
      </c>
      <c r="H954" s="25" t="s">
        <v>599</v>
      </c>
      <c r="I954" s="25" t="s">
        <v>597</v>
      </c>
      <c r="J954" s="102">
        <v>0.68266000000000004</v>
      </c>
      <c r="K954" s="102">
        <v>0</v>
      </c>
      <c r="L954" s="29"/>
      <c r="M954" s="29"/>
      <c r="N954" s="29"/>
      <c r="O954" s="29"/>
      <c r="P954" s="29"/>
      <c r="Q954" s="29"/>
      <c r="R954" s="29"/>
      <c r="S954" s="29">
        <v>-9.9999999947613105E-3</v>
      </c>
      <c r="T954" s="29"/>
      <c r="U954" s="29"/>
      <c r="V954" s="29"/>
      <c r="W954" s="29"/>
      <c r="X954" s="29">
        <f t="shared" si="575"/>
        <v>-9.9999999947613105E-3</v>
      </c>
      <c r="Y954" s="29">
        <f t="shared" si="576"/>
        <v>0</v>
      </c>
      <c r="Z954" s="29">
        <f t="shared" si="577"/>
        <v>0</v>
      </c>
      <c r="AA954" s="29">
        <f t="shared" si="577"/>
        <v>0</v>
      </c>
      <c r="AB954" s="29">
        <f t="shared" si="577"/>
        <v>-9.9999999947613105E-3</v>
      </c>
      <c r="AC954" s="31">
        <f t="shared" si="578"/>
        <v>0</v>
      </c>
      <c r="AD954" s="31">
        <f t="shared" si="579"/>
        <v>0</v>
      </c>
      <c r="AE954" s="31">
        <f t="shared" si="580"/>
        <v>0</v>
      </c>
      <c r="AF954" s="31">
        <f t="shared" si="581"/>
        <v>0</v>
      </c>
      <c r="AG954" s="31">
        <f t="shared" si="582"/>
        <v>0</v>
      </c>
      <c r="AH954" s="31">
        <f t="shared" si="583"/>
        <v>0</v>
      </c>
      <c r="AI954" s="31">
        <f t="shared" si="584"/>
        <v>0</v>
      </c>
      <c r="AJ954" s="31">
        <f t="shared" si="585"/>
        <v>-6.8265999964237569E-3</v>
      </c>
      <c r="AK954" s="31">
        <f t="shared" si="586"/>
        <v>0</v>
      </c>
      <c r="AL954" s="31">
        <f t="shared" si="587"/>
        <v>0</v>
      </c>
      <c r="AM954" s="31">
        <f t="shared" si="588"/>
        <v>0</v>
      </c>
      <c r="AN954" s="31">
        <f t="shared" si="589"/>
        <v>0</v>
      </c>
      <c r="AO954" s="31">
        <f t="shared" si="590"/>
        <v>-6.8265999964237569E-3</v>
      </c>
      <c r="AP954" s="29">
        <f t="shared" si="604"/>
        <v>0</v>
      </c>
      <c r="AQ954" s="29">
        <f t="shared" si="604"/>
        <v>0</v>
      </c>
      <c r="AR954" s="29">
        <f t="shared" si="604"/>
        <v>0</v>
      </c>
      <c r="AS954" s="29">
        <f t="shared" si="569"/>
        <v>-6.8265999964237569E-3</v>
      </c>
      <c r="AT954" s="31">
        <f t="shared" si="591"/>
        <v>0</v>
      </c>
      <c r="AU954" s="31">
        <f t="shared" si="592"/>
        <v>0</v>
      </c>
      <c r="AV954" s="31">
        <f t="shared" si="593"/>
        <v>0</v>
      </c>
      <c r="AW954" s="31">
        <f t="shared" si="594"/>
        <v>0</v>
      </c>
      <c r="AX954" s="31">
        <f t="shared" si="595"/>
        <v>0</v>
      </c>
      <c r="AY954" s="31">
        <f t="shared" si="596"/>
        <v>0</v>
      </c>
      <c r="AZ954" s="31">
        <f t="shared" si="597"/>
        <v>0</v>
      </c>
      <c r="BA954" s="31">
        <f t="shared" si="598"/>
        <v>0</v>
      </c>
      <c r="BB954" s="31">
        <f t="shared" si="599"/>
        <v>0</v>
      </c>
      <c r="BC954" s="31">
        <f t="shared" si="600"/>
        <v>0</v>
      </c>
      <c r="BD954" s="31">
        <f t="shared" si="601"/>
        <v>0</v>
      </c>
      <c r="BE954" s="31">
        <f t="shared" si="602"/>
        <v>0</v>
      </c>
      <c r="BF954" s="31">
        <f t="shared" si="603"/>
        <v>0</v>
      </c>
      <c r="BG954" s="29">
        <f t="shared" si="605"/>
        <v>0</v>
      </c>
      <c r="BH954" s="29">
        <f t="shared" si="605"/>
        <v>0</v>
      </c>
      <c r="BI954" s="29">
        <f t="shared" si="605"/>
        <v>0</v>
      </c>
      <c r="BJ954" s="29">
        <f t="shared" si="605"/>
        <v>0</v>
      </c>
    </row>
    <row r="955" spans="1:62">
      <c r="A955" s="25" t="s">
        <v>85</v>
      </c>
      <c r="B955" s="25" t="s">
        <v>101</v>
      </c>
      <c r="C955" s="25" t="s">
        <v>82</v>
      </c>
      <c r="D955" s="25" t="s">
        <v>107</v>
      </c>
      <c r="E955" s="25" t="s">
        <v>42</v>
      </c>
      <c r="F955" s="25" t="s">
        <v>46</v>
      </c>
      <c r="G955" s="25" t="s">
        <v>55</v>
      </c>
      <c r="H955" s="25" t="s">
        <v>55</v>
      </c>
      <c r="I955" s="25" t="s">
        <v>597</v>
      </c>
      <c r="J955" s="102">
        <v>0.65539999999999998</v>
      </c>
      <c r="K955" s="102">
        <v>0</v>
      </c>
      <c r="L955" s="29"/>
      <c r="M955" s="29"/>
      <c r="N955" s="29"/>
      <c r="O955" s="29"/>
      <c r="P955" s="29"/>
      <c r="Q955" s="29"/>
      <c r="R955" s="29"/>
      <c r="S955" s="29">
        <v>295584.40999999997</v>
      </c>
      <c r="T955" s="29">
        <v>10646.96</v>
      </c>
      <c r="U955" s="29">
        <v>587.76</v>
      </c>
      <c r="V955" s="29">
        <v>2034407.63</v>
      </c>
      <c r="W955" s="29">
        <v>13409.33</v>
      </c>
      <c r="X955" s="29">
        <f t="shared" si="575"/>
        <v>2354636.09</v>
      </c>
      <c r="Y955" s="29">
        <f t="shared" si="576"/>
        <v>0</v>
      </c>
      <c r="Z955" s="29">
        <f t="shared" si="577"/>
        <v>0</v>
      </c>
      <c r="AA955" s="29">
        <f t="shared" si="577"/>
        <v>0</v>
      </c>
      <c r="AB955" s="29">
        <f t="shared" si="577"/>
        <v>2354636.09</v>
      </c>
      <c r="AC955" s="31">
        <f t="shared" si="578"/>
        <v>0</v>
      </c>
      <c r="AD955" s="31">
        <f t="shared" si="579"/>
        <v>0</v>
      </c>
      <c r="AE955" s="31">
        <f t="shared" si="580"/>
        <v>0</v>
      </c>
      <c r="AF955" s="31">
        <f t="shared" si="581"/>
        <v>0</v>
      </c>
      <c r="AG955" s="31">
        <f t="shared" si="582"/>
        <v>0</v>
      </c>
      <c r="AH955" s="31">
        <f t="shared" si="583"/>
        <v>0</v>
      </c>
      <c r="AI955" s="31">
        <f t="shared" si="584"/>
        <v>0</v>
      </c>
      <c r="AJ955" s="31">
        <f t="shared" si="585"/>
        <v>193726.02231399997</v>
      </c>
      <c r="AK955" s="31">
        <f t="shared" si="586"/>
        <v>6978.0175839999993</v>
      </c>
      <c r="AL955" s="31">
        <f t="shared" si="587"/>
        <v>385.21790399999998</v>
      </c>
      <c r="AM955" s="31">
        <f t="shared" si="588"/>
        <v>1333350.760702</v>
      </c>
      <c r="AN955" s="31">
        <f t="shared" si="589"/>
        <v>8788.4748820000004</v>
      </c>
      <c r="AO955" s="31">
        <f t="shared" si="590"/>
        <v>1543228.4933859999</v>
      </c>
      <c r="AP955" s="29">
        <f t="shared" si="604"/>
        <v>0</v>
      </c>
      <c r="AQ955" s="29">
        <f t="shared" si="604"/>
        <v>0</v>
      </c>
      <c r="AR955" s="29">
        <f t="shared" si="604"/>
        <v>0</v>
      </c>
      <c r="AS955" s="29">
        <f t="shared" si="569"/>
        <v>1543228.4933859999</v>
      </c>
      <c r="AT955" s="31">
        <f t="shared" si="591"/>
        <v>0</v>
      </c>
      <c r="AU955" s="31">
        <f t="shared" si="592"/>
        <v>0</v>
      </c>
      <c r="AV955" s="31">
        <f t="shared" si="593"/>
        <v>0</v>
      </c>
      <c r="AW955" s="31">
        <f t="shared" si="594"/>
        <v>0</v>
      </c>
      <c r="AX955" s="31">
        <f t="shared" si="595"/>
        <v>0</v>
      </c>
      <c r="AY955" s="31">
        <f t="shared" si="596"/>
        <v>0</v>
      </c>
      <c r="AZ955" s="31">
        <f t="shared" si="597"/>
        <v>0</v>
      </c>
      <c r="BA955" s="31">
        <f t="shared" si="598"/>
        <v>0</v>
      </c>
      <c r="BB955" s="31">
        <f t="shared" si="599"/>
        <v>0</v>
      </c>
      <c r="BC955" s="31">
        <f t="shared" si="600"/>
        <v>0</v>
      </c>
      <c r="BD955" s="31">
        <f t="shared" si="601"/>
        <v>0</v>
      </c>
      <c r="BE955" s="31">
        <f t="shared" si="602"/>
        <v>0</v>
      </c>
      <c r="BF955" s="31">
        <f t="shared" si="603"/>
        <v>0</v>
      </c>
      <c r="BG955" s="29">
        <f t="shared" si="605"/>
        <v>0</v>
      </c>
      <c r="BH955" s="29">
        <f t="shared" si="605"/>
        <v>0</v>
      </c>
      <c r="BI955" s="29">
        <f t="shared" si="605"/>
        <v>0</v>
      </c>
      <c r="BJ955" s="29">
        <f t="shared" si="605"/>
        <v>0</v>
      </c>
    </row>
    <row r="956" spans="1:62">
      <c r="A956" s="25" t="s">
        <v>85</v>
      </c>
      <c r="B956" s="25" t="s">
        <v>101</v>
      </c>
      <c r="C956" s="25" t="s">
        <v>82</v>
      </c>
      <c r="D956" s="25" t="s">
        <v>107</v>
      </c>
      <c r="E956" s="25" t="s">
        <v>42</v>
      </c>
      <c r="F956" s="25" t="s">
        <v>43</v>
      </c>
      <c r="G956" s="25" t="s">
        <v>61</v>
      </c>
      <c r="H956" s="25" t="s">
        <v>61</v>
      </c>
      <c r="I956" s="25" t="s">
        <v>597</v>
      </c>
      <c r="J956" s="102">
        <v>1</v>
      </c>
      <c r="K956" s="102">
        <v>0</v>
      </c>
      <c r="L956" s="29"/>
      <c r="M956" s="29">
        <v>45435.55</v>
      </c>
      <c r="N956" s="29">
        <v>4517.51</v>
      </c>
      <c r="O956" s="29">
        <v>525.30999999999995</v>
      </c>
      <c r="P956" s="29">
        <v>312.89</v>
      </c>
      <c r="Q956" s="29">
        <v>104.92</v>
      </c>
      <c r="R956" s="29"/>
      <c r="S956" s="29"/>
      <c r="T956" s="29"/>
      <c r="U956" s="29"/>
      <c r="V956" s="29"/>
      <c r="W956" s="29"/>
      <c r="X956" s="29">
        <f t="shared" si="575"/>
        <v>50896.18</v>
      </c>
      <c r="Y956" s="29">
        <f t="shared" si="576"/>
        <v>0</v>
      </c>
      <c r="Z956" s="29">
        <f t="shared" si="577"/>
        <v>0</v>
      </c>
      <c r="AA956" s="29">
        <f t="shared" si="577"/>
        <v>0</v>
      </c>
      <c r="AB956" s="29">
        <f t="shared" si="577"/>
        <v>50896.18</v>
      </c>
      <c r="AC956" s="31">
        <f t="shared" si="578"/>
        <v>0</v>
      </c>
      <c r="AD956" s="31">
        <f t="shared" si="579"/>
        <v>45435.55</v>
      </c>
      <c r="AE956" s="31">
        <f t="shared" si="580"/>
        <v>4517.51</v>
      </c>
      <c r="AF956" s="31">
        <f t="shared" si="581"/>
        <v>525.30999999999995</v>
      </c>
      <c r="AG956" s="31">
        <f t="shared" si="582"/>
        <v>312.89</v>
      </c>
      <c r="AH956" s="31">
        <f t="shared" si="583"/>
        <v>104.92</v>
      </c>
      <c r="AI956" s="31">
        <f t="shared" si="584"/>
        <v>0</v>
      </c>
      <c r="AJ956" s="31">
        <f t="shared" si="585"/>
        <v>0</v>
      </c>
      <c r="AK956" s="31">
        <f t="shared" si="586"/>
        <v>0</v>
      </c>
      <c r="AL956" s="31">
        <f t="shared" si="587"/>
        <v>0</v>
      </c>
      <c r="AM956" s="31">
        <f t="shared" si="588"/>
        <v>0</v>
      </c>
      <c r="AN956" s="31">
        <f t="shared" si="589"/>
        <v>0</v>
      </c>
      <c r="AO956" s="31">
        <f t="shared" si="590"/>
        <v>50896.18</v>
      </c>
      <c r="AP956" s="29">
        <f t="shared" si="604"/>
        <v>0</v>
      </c>
      <c r="AQ956" s="29">
        <f t="shared" si="604"/>
        <v>0</v>
      </c>
      <c r="AR956" s="29">
        <f t="shared" si="604"/>
        <v>0</v>
      </c>
      <c r="AS956" s="29">
        <f t="shared" si="604"/>
        <v>50896.18</v>
      </c>
      <c r="AT956" s="31">
        <f t="shared" si="591"/>
        <v>0</v>
      </c>
      <c r="AU956" s="31">
        <f t="shared" si="592"/>
        <v>0</v>
      </c>
      <c r="AV956" s="31">
        <f t="shared" si="593"/>
        <v>0</v>
      </c>
      <c r="AW956" s="31">
        <f t="shared" si="594"/>
        <v>0</v>
      </c>
      <c r="AX956" s="31">
        <f t="shared" si="595"/>
        <v>0</v>
      </c>
      <c r="AY956" s="31">
        <f t="shared" si="596"/>
        <v>0</v>
      </c>
      <c r="AZ956" s="31">
        <f t="shared" si="597"/>
        <v>0</v>
      </c>
      <c r="BA956" s="31">
        <f t="shared" si="598"/>
        <v>0</v>
      </c>
      <c r="BB956" s="31">
        <f t="shared" si="599"/>
        <v>0</v>
      </c>
      <c r="BC956" s="31">
        <f t="shared" si="600"/>
        <v>0</v>
      </c>
      <c r="BD956" s="31">
        <f t="shared" si="601"/>
        <v>0</v>
      </c>
      <c r="BE956" s="31">
        <f t="shared" si="602"/>
        <v>0</v>
      </c>
      <c r="BF956" s="31">
        <f t="shared" si="603"/>
        <v>0</v>
      </c>
      <c r="BG956" s="29">
        <f t="shared" si="605"/>
        <v>0</v>
      </c>
      <c r="BH956" s="29">
        <f t="shared" si="605"/>
        <v>0</v>
      </c>
      <c r="BI956" s="29">
        <f t="shared" si="605"/>
        <v>0</v>
      </c>
      <c r="BJ956" s="29">
        <f t="shared" si="605"/>
        <v>0</v>
      </c>
    </row>
    <row r="957" spans="1:62">
      <c r="A957" s="25" t="s">
        <v>85</v>
      </c>
      <c r="B957" s="25" t="s">
        <v>101</v>
      </c>
      <c r="C957" s="25" t="s">
        <v>87</v>
      </c>
      <c r="D957" s="25" t="s">
        <v>108</v>
      </c>
      <c r="E957" s="25" t="s">
        <v>44</v>
      </c>
      <c r="F957" s="25" t="s">
        <v>45</v>
      </c>
      <c r="G957" s="25" t="s">
        <v>54</v>
      </c>
      <c r="H957" s="25" t="s">
        <v>300</v>
      </c>
      <c r="I957" s="25" t="s">
        <v>597</v>
      </c>
      <c r="J957" s="102">
        <v>0.47784834680000005</v>
      </c>
      <c r="K957" s="102">
        <v>0.15089759249999998</v>
      </c>
      <c r="L957" s="29">
        <v>-657.37</v>
      </c>
      <c r="M957" s="29">
        <v>143936.52000000002</v>
      </c>
      <c r="N957" s="29">
        <v>61545.16</v>
      </c>
      <c r="O957" s="29">
        <v>-38966.32</v>
      </c>
      <c r="P957" s="29">
        <v>107410.65</v>
      </c>
      <c r="Q957" s="29">
        <v>74417.739999999991</v>
      </c>
      <c r="R957" s="29">
        <v>10560.43</v>
      </c>
      <c r="S957" s="29">
        <v>94357.5</v>
      </c>
      <c r="T957" s="29">
        <v>70391.199999999997</v>
      </c>
      <c r="U957" s="29">
        <v>-2941146.85</v>
      </c>
      <c r="V957" s="29">
        <v>111988</v>
      </c>
      <c r="W957" s="29">
        <v>137340.66999999998</v>
      </c>
      <c r="X957" s="29">
        <f t="shared" si="575"/>
        <v>-2168822.67</v>
      </c>
      <c r="Y957" s="29">
        <f t="shared" si="576"/>
        <v>0</v>
      </c>
      <c r="Z957" s="29">
        <f t="shared" si="577"/>
        <v>0</v>
      </c>
      <c r="AA957" s="29">
        <f t="shared" si="577"/>
        <v>0</v>
      </c>
      <c r="AB957" s="29">
        <f t="shared" si="577"/>
        <v>-2168822.67</v>
      </c>
      <c r="AC957" s="31">
        <f t="shared" si="578"/>
        <v>-314.12316773591601</v>
      </c>
      <c r="AD957" s="31">
        <f t="shared" si="579"/>
        <v>68779.828126145148</v>
      </c>
      <c r="AE957" s="31">
        <f t="shared" si="580"/>
        <v>29409.252959541493</v>
      </c>
      <c r="AF957" s="31">
        <f t="shared" si="581"/>
        <v>-18619.991592879778</v>
      </c>
      <c r="AG957" s="31">
        <f t="shared" si="582"/>
        <v>51326.00153121342</v>
      </c>
      <c r="AH957" s="31">
        <f t="shared" si="583"/>
        <v>35560.39403159223</v>
      </c>
      <c r="AI957" s="31">
        <f t="shared" si="584"/>
        <v>5046.284016997125</v>
      </c>
      <c r="AJ957" s="31">
        <f t="shared" si="585"/>
        <v>45088.575383181007</v>
      </c>
      <c r="AK957" s="31">
        <f t="shared" si="586"/>
        <v>33636.318549268159</v>
      </c>
      <c r="AL957" s="31">
        <f t="shared" si="587"/>
        <v>-1405422.1599685277</v>
      </c>
      <c r="AM957" s="31">
        <f t="shared" si="588"/>
        <v>53513.280661438403</v>
      </c>
      <c r="AN957" s="31">
        <f t="shared" si="589"/>
        <v>65628.01210790436</v>
      </c>
      <c r="AO957" s="31">
        <f t="shared" si="590"/>
        <v>-1036368.3273618622</v>
      </c>
      <c r="AP957" s="29">
        <f t="shared" si="604"/>
        <v>0</v>
      </c>
      <c r="AQ957" s="29">
        <f t="shared" si="604"/>
        <v>0</v>
      </c>
      <c r="AR957" s="29">
        <f t="shared" si="604"/>
        <v>0</v>
      </c>
      <c r="AS957" s="29">
        <f t="shared" si="604"/>
        <v>-1036368.3273618622</v>
      </c>
      <c r="AT957" s="31">
        <f t="shared" si="591"/>
        <v>-99.195550381724985</v>
      </c>
      <c r="AU957" s="31">
        <f t="shared" si="592"/>
        <v>21719.6743408281</v>
      </c>
      <c r="AV957" s="31">
        <f t="shared" si="593"/>
        <v>9287.0164740272994</v>
      </c>
      <c r="AW957" s="31">
        <f t="shared" si="594"/>
        <v>-5879.9238765845994</v>
      </c>
      <c r="AX957" s="31">
        <f t="shared" si="595"/>
        <v>16208.008493860123</v>
      </c>
      <c r="AY957" s="31">
        <f t="shared" si="596"/>
        <v>11229.457805290947</v>
      </c>
      <c r="AZ957" s="31">
        <f t="shared" si="597"/>
        <v>1593.5434627647749</v>
      </c>
      <c r="BA957" s="31">
        <f t="shared" si="598"/>
        <v>14238.319584318748</v>
      </c>
      <c r="BB957" s="31">
        <f t="shared" si="599"/>
        <v>10621.862613185998</v>
      </c>
      <c r="BC957" s="31">
        <f t="shared" si="600"/>
        <v>-443811.9788539586</v>
      </c>
      <c r="BD957" s="31">
        <f t="shared" si="601"/>
        <v>16898.719588889999</v>
      </c>
      <c r="BE957" s="31">
        <f t="shared" si="602"/>
        <v>20724.376455336969</v>
      </c>
      <c r="BF957" s="31">
        <f t="shared" si="603"/>
        <v>-327270.11946242198</v>
      </c>
      <c r="BG957" s="29">
        <f t="shared" si="605"/>
        <v>0</v>
      </c>
      <c r="BH957" s="29">
        <f t="shared" si="605"/>
        <v>0</v>
      </c>
      <c r="BI957" s="29">
        <f t="shared" si="605"/>
        <v>0</v>
      </c>
      <c r="BJ957" s="29">
        <f t="shared" si="605"/>
        <v>-327270.11946242198</v>
      </c>
    </row>
    <row r="958" spans="1:62">
      <c r="A958" s="25" t="s">
        <v>85</v>
      </c>
      <c r="B958" s="25" t="s">
        <v>101</v>
      </c>
      <c r="C958" s="25" t="s">
        <v>87</v>
      </c>
      <c r="D958" s="25" t="s">
        <v>108</v>
      </c>
      <c r="E958" s="25" t="s">
        <v>44</v>
      </c>
      <c r="F958" s="25" t="s">
        <v>45</v>
      </c>
      <c r="G958" s="25" t="s">
        <v>54</v>
      </c>
      <c r="H958" s="25" t="s">
        <v>90</v>
      </c>
      <c r="I958" s="25" t="s">
        <v>597</v>
      </c>
      <c r="J958" s="102">
        <v>0.47784834680000005</v>
      </c>
      <c r="K958" s="102">
        <v>0.15089759249999998</v>
      </c>
      <c r="L958" s="29">
        <v>-328.67</v>
      </c>
      <c r="M958" s="29">
        <v>71968.240000000005</v>
      </c>
      <c r="N958" s="29">
        <v>30772.57</v>
      </c>
      <c r="O958" s="29">
        <v>-19483.150000000001</v>
      </c>
      <c r="P958" s="29">
        <v>53705.31</v>
      </c>
      <c r="Q958" s="29">
        <v>37208.85</v>
      </c>
      <c r="R958" s="29">
        <v>5280.22</v>
      </c>
      <c r="S958" s="29">
        <v>47178.74</v>
      </c>
      <c r="T958" s="29">
        <v>35195.599999999999</v>
      </c>
      <c r="U958" s="29">
        <v>4486388.58</v>
      </c>
      <c r="V958" s="29">
        <v>55993.98</v>
      </c>
      <c r="W958" s="29">
        <v>68670.3</v>
      </c>
      <c r="X958" s="29">
        <f t="shared" si="575"/>
        <v>4872550.57</v>
      </c>
      <c r="Y958" s="29">
        <f t="shared" si="576"/>
        <v>0</v>
      </c>
      <c r="Z958" s="29">
        <f t="shared" si="577"/>
        <v>0</v>
      </c>
      <c r="AA958" s="29">
        <f t="shared" si="577"/>
        <v>0</v>
      </c>
      <c r="AB958" s="29">
        <f t="shared" si="577"/>
        <v>4872550.57</v>
      </c>
      <c r="AC958" s="31">
        <f t="shared" si="578"/>
        <v>-157.05441614275603</v>
      </c>
      <c r="AD958" s="31">
        <f t="shared" si="579"/>
        <v>34389.904506105639</v>
      </c>
      <c r="AE958" s="31">
        <f t="shared" si="580"/>
        <v>14704.621701287277</v>
      </c>
      <c r="AF958" s="31">
        <f t="shared" si="581"/>
        <v>-9309.9910179564213</v>
      </c>
      <c r="AG958" s="31">
        <f t="shared" si="582"/>
        <v>25662.993597881508</v>
      </c>
      <c r="AH958" s="31">
        <f t="shared" si="583"/>
        <v>17780.187458829179</v>
      </c>
      <c r="AI958" s="31">
        <f t="shared" si="584"/>
        <v>2523.1443977402964</v>
      </c>
      <c r="AJ958" s="31">
        <f t="shared" si="585"/>
        <v>22544.282913107032</v>
      </c>
      <c r="AK958" s="31">
        <f t="shared" si="586"/>
        <v>16818.159274634079</v>
      </c>
      <c r="AL958" s="31">
        <f t="shared" si="587"/>
        <v>2143813.3660553996</v>
      </c>
      <c r="AM958" s="31">
        <f t="shared" si="588"/>
        <v>26756.630773752269</v>
      </c>
      <c r="AN958" s="31">
        <f t="shared" si="589"/>
        <v>32813.989329260046</v>
      </c>
      <c r="AO958" s="31">
        <f t="shared" si="590"/>
        <v>2328340.2345738979</v>
      </c>
      <c r="AP958" s="29">
        <f t="shared" si="604"/>
        <v>0</v>
      </c>
      <c r="AQ958" s="29">
        <f t="shared" si="604"/>
        <v>0</v>
      </c>
      <c r="AR958" s="29">
        <f t="shared" si="604"/>
        <v>0</v>
      </c>
      <c r="AS958" s="29">
        <f t="shared" si="604"/>
        <v>2328340.2345738979</v>
      </c>
      <c r="AT958" s="31">
        <f t="shared" si="591"/>
        <v>-49.595511726974998</v>
      </c>
      <c r="AU958" s="31">
        <f t="shared" si="592"/>
        <v>10859.834152462199</v>
      </c>
      <c r="AV958" s="31">
        <f t="shared" si="593"/>
        <v>4643.5067280377243</v>
      </c>
      <c r="AW958" s="31">
        <f t="shared" si="594"/>
        <v>-2939.9604293163748</v>
      </c>
      <c r="AX958" s="31">
        <f t="shared" si="595"/>
        <v>8104.0019834661734</v>
      </c>
      <c r="AY958" s="31">
        <f t="shared" si="596"/>
        <v>5614.7258846936238</v>
      </c>
      <c r="AZ958" s="31">
        <f t="shared" si="597"/>
        <v>796.7724858703499</v>
      </c>
      <c r="BA958" s="31">
        <f t="shared" si="598"/>
        <v>7119.1582831834485</v>
      </c>
      <c r="BB958" s="31">
        <f t="shared" si="599"/>
        <v>5310.9313065929991</v>
      </c>
      <c r="BC958" s="31">
        <f t="shared" si="600"/>
        <v>676985.23574149364</v>
      </c>
      <c r="BD958" s="31">
        <f t="shared" si="601"/>
        <v>8449.3567764931504</v>
      </c>
      <c r="BE958" s="31">
        <f t="shared" si="602"/>
        <v>10362.182946252749</v>
      </c>
      <c r="BF958" s="31">
        <f t="shared" si="603"/>
        <v>735256.15034750267</v>
      </c>
      <c r="BG958" s="29">
        <f t="shared" si="605"/>
        <v>0</v>
      </c>
      <c r="BH958" s="29">
        <f t="shared" si="605"/>
        <v>0</v>
      </c>
      <c r="BI958" s="29">
        <f t="shared" si="605"/>
        <v>0</v>
      </c>
      <c r="BJ958" s="29">
        <f t="shared" si="605"/>
        <v>735256.15034750267</v>
      </c>
    </row>
    <row r="959" spans="1:62">
      <c r="A959" s="25" t="s">
        <v>85</v>
      </c>
      <c r="B959" s="25" t="s">
        <v>101</v>
      </c>
      <c r="C959" s="25" t="s">
        <v>87</v>
      </c>
      <c r="D959" s="25" t="s">
        <v>108</v>
      </c>
      <c r="E959" s="25" t="s">
        <v>44</v>
      </c>
      <c r="F959" s="25" t="s">
        <v>45</v>
      </c>
      <c r="G959" s="25" t="s">
        <v>60</v>
      </c>
      <c r="H959" s="25" t="s">
        <v>599</v>
      </c>
      <c r="I959" s="25" t="s">
        <v>597</v>
      </c>
      <c r="J959" s="102">
        <v>0.47784834680000005</v>
      </c>
      <c r="K959" s="102">
        <v>0.15089759249999998</v>
      </c>
      <c r="L959" s="29">
        <v>-328.69</v>
      </c>
      <c r="M959" s="29">
        <v>71968.08</v>
      </c>
      <c r="N959" s="29">
        <v>30772.51</v>
      </c>
      <c r="O959" s="29">
        <v>-19483.099999999999</v>
      </c>
      <c r="P959" s="29">
        <v>53705.2</v>
      </c>
      <c r="Q959" s="29">
        <v>37208.78</v>
      </c>
      <c r="R959" s="29">
        <v>5280.22</v>
      </c>
      <c r="S959" s="29">
        <v>47178.65</v>
      </c>
      <c r="T959" s="29">
        <v>35195.51</v>
      </c>
      <c r="U959" s="29">
        <v>-1535938.3599999999</v>
      </c>
      <c r="V959" s="29">
        <v>55993.98</v>
      </c>
      <c r="W959" s="29">
        <v>68670.3</v>
      </c>
      <c r="X959" s="29">
        <f t="shared" si="575"/>
        <v>-1149776.92</v>
      </c>
      <c r="Y959" s="29">
        <f t="shared" si="576"/>
        <v>0</v>
      </c>
      <c r="Z959" s="29">
        <f t="shared" si="577"/>
        <v>0</v>
      </c>
      <c r="AA959" s="29">
        <f t="shared" si="577"/>
        <v>0</v>
      </c>
      <c r="AB959" s="29">
        <f t="shared" si="577"/>
        <v>-1149776.92</v>
      </c>
      <c r="AC959" s="31">
        <f t="shared" si="578"/>
        <v>-157.063973109692</v>
      </c>
      <c r="AD959" s="31">
        <f t="shared" si="579"/>
        <v>34389.828050370146</v>
      </c>
      <c r="AE959" s="31">
        <f t="shared" si="580"/>
        <v>14704.593030386468</v>
      </c>
      <c r="AF959" s="31">
        <f t="shared" si="581"/>
        <v>-9309.9671255390804</v>
      </c>
      <c r="AG959" s="31">
        <f t="shared" si="582"/>
        <v>25662.941034563362</v>
      </c>
      <c r="AH959" s="31">
        <f t="shared" si="583"/>
        <v>17780.154009444905</v>
      </c>
      <c r="AI959" s="31">
        <f t="shared" si="584"/>
        <v>2523.1443977402964</v>
      </c>
      <c r="AJ959" s="31">
        <f t="shared" si="585"/>
        <v>22544.239906755822</v>
      </c>
      <c r="AK959" s="31">
        <f t="shared" si="586"/>
        <v>16818.116268282869</v>
      </c>
      <c r="AL959" s="31">
        <f t="shared" si="587"/>
        <v>-733945.60611270322</v>
      </c>
      <c r="AM959" s="31">
        <f t="shared" si="588"/>
        <v>26756.630773752269</v>
      </c>
      <c r="AN959" s="31">
        <f t="shared" si="589"/>
        <v>32813.989329260046</v>
      </c>
      <c r="AO959" s="31">
        <f t="shared" si="590"/>
        <v>-549419.00041079579</v>
      </c>
      <c r="AP959" s="29">
        <f t="shared" si="604"/>
        <v>0</v>
      </c>
      <c r="AQ959" s="29">
        <f t="shared" si="604"/>
        <v>0</v>
      </c>
      <c r="AR959" s="29">
        <f t="shared" si="604"/>
        <v>0</v>
      </c>
      <c r="AS959" s="29">
        <f t="shared" si="604"/>
        <v>-549419.00041079579</v>
      </c>
      <c r="AT959" s="31">
        <f t="shared" si="591"/>
        <v>-49.598529678824995</v>
      </c>
      <c r="AU959" s="31">
        <f t="shared" si="592"/>
        <v>10859.810008847398</v>
      </c>
      <c r="AV959" s="31">
        <f t="shared" si="593"/>
        <v>4643.4976741821738</v>
      </c>
      <c r="AW959" s="31">
        <f t="shared" si="594"/>
        <v>-2939.9528844367496</v>
      </c>
      <c r="AX959" s="31">
        <f t="shared" si="595"/>
        <v>8103.9853847309987</v>
      </c>
      <c r="AY959" s="31">
        <f t="shared" si="596"/>
        <v>5614.7153218621488</v>
      </c>
      <c r="AZ959" s="31">
        <f t="shared" si="597"/>
        <v>796.7724858703499</v>
      </c>
      <c r="BA959" s="31">
        <f t="shared" si="598"/>
        <v>7119.1447024001245</v>
      </c>
      <c r="BB959" s="31">
        <f t="shared" si="599"/>
        <v>5310.9177258096743</v>
      </c>
      <c r="BC959" s="31">
        <f t="shared" si="600"/>
        <v>-231769.40075239824</v>
      </c>
      <c r="BD959" s="31">
        <f t="shared" si="601"/>
        <v>8449.3567764931504</v>
      </c>
      <c r="BE959" s="31">
        <f t="shared" si="602"/>
        <v>10362.182946252749</v>
      </c>
      <c r="BF959" s="31">
        <f t="shared" si="603"/>
        <v>-173498.56914006505</v>
      </c>
      <c r="BG959" s="29">
        <f t="shared" si="605"/>
        <v>0</v>
      </c>
      <c r="BH959" s="29">
        <f t="shared" si="605"/>
        <v>0</v>
      </c>
      <c r="BI959" s="29">
        <f t="shared" si="605"/>
        <v>0</v>
      </c>
      <c r="BJ959" s="29">
        <f t="shared" si="605"/>
        <v>-173498.56914006505</v>
      </c>
    </row>
    <row r="960" spans="1:62">
      <c r="A960" s="25" t="s">
        <v>85</v>
      </c>
      <c r="B960" s="25" t="s">
        <v>101</v>
      </c>
      <c r="C960" s="25" t="s">
        <v>87</v>
      </c>
      <c r="D960" s="25" t="s">
        <v>109</v>
      </c>
      <c r="E960" s="25" t="s">
        <v>44</v>
      </c>
      <c r="F960" s="25" t="s">
        <v>45</v>
      </c>
      <c r="G960" s="25" t="s">
        <v>54</v>
      </c>
      <c r="H960" s="25" t="s">
        <v>300</v>
      </c>
      <c r="I960" s="25" t="s">
        <v>597</v>
      </c>
      <c r="J960" s="102">
        <v>0.47784834680000005</v>
      </c>
      <c r="K960" s="102">
        <v>0.15089759249999998</v>
      </c>
      <c r="L960" s="29">
        <v>-29429.14</v>
      </c>
      <c r="M960" s="29">
        <v>1628.99</v>
      </c>
      <c r="N960" s="29">
        <v>2118.34</v>
      </c>
      <c r="O960" s="29">
        <v>1955.88</v>
      </c>
      <c r="P960" s="29">
        <v>4114.3</v>
      </c>
      <c r="Q960" s="29">
        <v>1648.8600000000001</v>
      </c>
      <c r="R960" s="29">
        <v>-1638.01</v>
      </c>
      <c r="S960" s="29"/>
      <c r="T960" s="29">
        <v>264787.39</v>
      </c>
      <c r="U960" s="29">
        <v>-92.47</v>
      </c>
      <c r="V960" s="29">
        <v>-3862.98</v>
      </c>
      <c r="W960" s="29">
        <v>506218.68</v>
      </c>
      <c r="X960" s="29">
        <f t="shared" si="575"/>
        <v>747449.84</v>
      </c>
      <c r="Y960" s="29">
        <f t="shared" si="576"/>
        <v>0</v>
      </c>
      <c r="Z960" s="29">
        <f t="shared" si="577"/>
        <v>0</v>
      </c>
      <c r="AA960" s="29">
        <f t="shared" si="577"/>
        <v>0</v>
      </c>
      <c r="AB960" s="29">
        <f t="shared" si="577"/>
        <v>747449.84</v>
      </c>
      <c r="AC960" s="31">
        <f t="shared" si="578"/>
        <v>-14062.665896745753</v>
      </c>
      <c r="AD960" s="31">
        <f t="shared" si="579"/>
        <v>778.4101784537321</v>
      </c>
      <c r="AE960" s="31">
        <f t="shared" si="580"/>
        <v>1012.2452669603122</v>
      </c>
      <c r="AF960" s="31">
        <f t="shared" si="581"/>
        <v>934.61402453918413</v>
      </c>
      <c r="AG960" s="31">
        <f t="shared" si="582"/>
        <v>1966.0114532392404</v>
      </c>
      <c r="AH960" s="31">
        <f t="shared" si="583"/>
        <v>787.90502510464819</v>
      </c>
      <c r="AI960" s="31">
        <f t="shared" si="584"/>
        <v>-782.72037054186808</v>
      </c>
      <c r="AJ960" s="31">
        <f t="shared" si="585"/>
        <v>0</v>
      </c>
      <c r="AK960" s="31">
        <f t="shared" si="586"/>
        <v>126528.21656498687</v>
      </c>
      <c r="AL960" s="31">
        <f t="shared" si="587"/>
        <v>-44.186636628596005</v>
      </c>
      <c r="AM960" s="31">
        <f t="shared" si="588"/>
        <v>-1845.9186067214641</v>
      </c>
      <c r="AN960" s="31">
        <f t="shared" si="589"/>
        <v>241895.75935727824</v>
      </c>
      <c r="AO960" s="31">
        <f t="shared" si="590"/>
        <v>357167.67035992455</v>
      </c>
      <c r="AP960" s="29">
        <f t="shared" si="604"/>
        <v>0</v>
      </c>
      <c r="AQ960" s="29">
        <f t="shared" si="604"/>
        <v>0</v>
      </c>
      <c r="AR960" s="29">
        <f t="shared" si="604"/>
        <v>0</v>
      </c>
      <c r="AS960" s="29">
        <f t="shared" si="604"/>
        <v>357167.67035992455</v>
      </c>
      <c r="AT960" s="31">
        <f t="shared" si="591"/>
        <v>-4440.7863753454494</v>
      </c>
      <c r="AU960" s="31">
        <f t="shared" si="592"/>
        <v>245.81066920657497</v>
      </c>
      <c r="AV960" s="31">
        <f t="shared" si="593"/>
        <v>319.65240609644997</v>
      </c>
      <c r="AW960" s="31">
        <f t="shared" si="594"/>
        <v>295.13758321889998</v>
      </c>
      <c r="AX960" s="31">
        <f t="shared" si="595"/>
        <v>620.83796482275</v>
      </c>
      <c r="AY960" s="31">
        <f t="shared" si="596"/>
        <v>248.80900436955</v>
      </c>
      <c r="AZ960" s="31">
        <f t="shared" si="597"/>
        <v>-247.17176549092497</v>
      </c>
      <c r="BA960" s="31">
        <f t="shared" si="598"/>
        <v>0</v>
      </c>
      <c r="BB960" s="31">
        <f t="shared" si="599"/>
        <v>39955.779675358572</v>
      </c>
      <c r="BC960" s="31">
        <f t="shared" si="600"/>
        <v>-13.953500378474999</v>
      </c>
      <c r="BD960" s="31">
        <f t="shared" si="601"/>
        <v>-582.91438187564995</v>
      </c>
      <c r="BE960" s="31">
        <f t="shared" si="602"/>
        <v>76387.180090527894</v>
      </c>
      <c r="BF960" s="31">
        <f t="shared" si="603"/>
        <v>112788.38137051019</v>
      </c>
      <c r="BG960" s="29">
        <f t="shared" si="605"/>
        <v>0</v>
      </c>
      <c r="BH960" s="29">
        <f t="shared" si="605"/>
        <v>0</v>
      </c>
      <c r="BI960" s="29">
        <f t="shared" si="605"/>
        <v>0</v>
      </c>
      <c r="BJ960" s="29">
        <f t="shared" si="605"/>
        <v>112788.38137051019</v>
      </c>
    </row>
    <row r="961" spans="1:62">
      <c r="A961" s="25" t="s">
        <v>85</v>
      </c>
      <c r="B961" s="25" t="s">
        <v>101</v>
      </c>
      <c r="C961" s="25" t="s">
        <v>87</v>
      </c>
      <c r="D961" s="25" t="s">
        <v>110</v>
      </c>
      <c r="E961" s="25" t="s">
        <v>44</v>
      </c>
      <c r="F961" s="25" t="s">
        <v>45</v>
      </c>
      <c r="G961" s="25" t="s">
        <v>54</v>
      </c>
      <c r="H961" s="25" t="s">
        <v>90</v>
      </c>
      <c r="I961" s="25" t="s">
        <v>597</v>
      </c>
      <c r="J961" s="102">
        <v>0.47784834680000005</v>
      </c>
      <c r="K961" s="102">
        <v>0.15089759249999998</v>
      </c>
      <c r="L961" s="29">
        <v>13914.26</v>
      </c>
      <c r="M961" s="29">
        <v>2274513.3400000003</v>
      </c>
      <c r="N961" s="29">
        <v>-1523.429999999993</v>
      </c>
      <c r="O961" s="29">
        <v>11117.980000000001</v>
      </c>
      <c r="P961" s="29">
        <v>12256.04</v>
      </c>
      <c r="Q961" s="29">
        <v>6437.17</v>
      </c>
      <c r="R961" s="29">
        <v>-20.05</v>
      </c>
      <c r="S961" s="29">
        <v>622396.0299999998</v>
      </c>
      <c r="T961" s="29">
        <v>70132.639999999999</v>
      </c>
      <c r="U961" s="29">
        <v>-48144.29</v>
      </c>
      <c r="V961" s="29">
        <v>7391.41</v>
      </c>
      <c r="W961" s="29">
        <v>5298.16</v>
      </c>
      <c r="X961" s="29">
        <f t="shared" si="575"/>
        <v>2973769.2600000002</v>
      </c>
      <c r="Y961" s="29">
        <f t="shared" si="576"/>
        <v>0</v>
      </c>
      <c r="Z961" s="29">
        <f t="shared" si="577"/>
        <v>0</v>
      </c>
      <c r="AA961" s="29">
        <f t="shared" si="577"/>
        <v>0</v>
      </c>
      <c r="AB961" s="29">
        <f t="shared" si="577"/>
        <v>2973769.2600000002</v>
      </c>
      <c r="AC961" s="31">
        <f t="shared" si="578"/>
        <v>6648.9061379453688</v>
      </c>
      <c r="AD961" s="31">
        <f t="shared" si="579"/>
        <v>1086872.4392935466</v>
      </c>
      <c r="AE961" s="31">
        <f t="shared" si="580"/>
        <v>-727.96850696552076</v>
      </c>
      <c r="AF961" s="31">
        <f t="shared" si="581"/>
        <v>5312.7083627554648</v>
      </c>
      <c r="AG961" s="31">
        <f t="shared" si="582"/>
        <v>5856.5284523146729</v>
      </c>
      <c r="AH961" s="31">
        <f t="shared" si="583"/>
        <v>3075.9910425705561</v>
      </c>
      <c r="AI961" s="31">
        <f t="shared" si="584"/>
        <v>-9.5808593533400011</v>
      </c>
      <c r="AJ961" s="31">
        <f t="shared" si="585"/>
        <v>297410.91399038315</v>
      </c>
      <c r="AK961" s="31">
        <f t="shared" si="586"/>
        <v>33512.766080719557</v>
      </c>
      <c r="AL961" s="31">
        <f t="shared" si="587"/>
        <v>-23005.669384359775</v>
      </c>
      <c r="AM961" s="31">
        <f t="shared" si="588"/>
        <v>3531.9730490209881</v>
      </c>
      <c r="AN961" s="31">
        <f t="shared" si="589"/>
        <v>2531.7169970818882</v>
      </c>
      <c r="AO961" s="31">
        <f t="shared" si="590"/>
        <v>1421010.7246556594</v>
      </c>
      <c r="AP961" s="29">
        <f t="shared" si="604"/>
        <v>0</v>
      </c>
      <c r="AQ961" s="29">
        <f t="shared" si="604"/>
        <v>0</v>
      </c>
      <c r="AR961" s="29">
        <f t="shared" si="604"/>
        <v>0</v>
      </c>
      <c r="AS961" s="29">
        <f t="shared" si="604"/>
        <v>1421010.7246556594</v>
      </c>
      <c r="AT961" s="31">
        <f t="shared" si="591"/>
        <v>2099.62833541905</v>
      </c>
      <c r="AU961" s="31">
        <f t="shared" si="592"/>
        <v>343218.58711513394</v>
      </c>
      <c r="AV961" s="31">
        <f t="shared" si="593"/>
        <v>-229.88191934227393</v>
      </c>
      <c r="AW961" s="31">
        <f t="shared" si="594"/>
        <v>1677.6764154631501</v>
      </c>
      <c r="AX961" s="31">
        <f t="shared" si="595"/>
        <v>1849.4069295836998</v>
      </c>
      <c r="AY961" s="31">
        <f t="shared" si="596"/>
        <v>971.35345551322484</v>
      </c>
      <c r="AZ961" s="31">
        <f t="shared" si="597"/>
        <v>-3.0254967296249999</v>
      </c>
      <c r="BA961" s="31">
        <f t="shared" si="598"/>
        <v>93918.062508557734</v>
      </c>
      <c r="BB961" s="31">
        <f t="shared" si="599"/>
        <v>10582.846531669198</v>
      </c>
      <c r="BC961" s="31">
        <f t="shared" si="600"/>
        <v>-7264.8574536218239</v>
      </c>
      <c r="BD961" s="31">
        <f t="shared" si="601"/>
        <v>1115.3459741804249</v>
      </c>
      <c r="BE961" s="31">
        <f t="shared" si="602"/>
        <v>799.47958867979992</v>
      </c>
      <c r="BF961" s="31">
        <f t="shared" si="603"/>
        <v>448734.62198450655</v>
      </c>
      <c r="BG961" s="29">
        <f t="shared" si="605"/>
        <v>0</v>
      </c>
      <c r="BH961" s="29">
        <f t="shared" si="605"/>
        <v>0</v>
      </c>
      <c r="BI961" s="29">
        <f t="shared" si="605"/>
        <v>0</v>
      </c>
      <c r="BJ961" s="29">
        <f t="shared" si="605"/>
        <v>448734.62198450655</v>
      </c>
    </row>
    <row r="962" spans="1:62">
      <c r="A962" s="25" t="s">
        <v>85</v>
      </c>
      <c r="B962" s="25" t="s">
        <v>101</v>
      </c>
      <c r="C962" s="25" t="s">
        <v>87</v>
      </c>
      <c r="D962" s="25" t="s">
        <v>110</v>
      </c>
      <c r="E962" s="25" t="s">
        <v>44</v>
      </c>
      <c r="F962" s="25" t="s">
        <v>45</v>
      </c>
      <c r="G962" s="25" t="s">
        <v>60</v>
      </c>
      <c r="H962" s="25" t="s">
        <v>598</v>
      </c>
      <c r="I962" s="25" t="s">
        <v>597</v>
      </c>
      <c r="J962" s="102">
        <v>0.47784834680000005</v>
      </c>
      <c r="K962" s="102">
        <v>0.15089759249999998</v>
      </c>
      <c r="L962" s="29"/>
      <c r="M962" s="29"/>
      <c r="N962" s="29"/>
      <c r="O962" s="29"/>
      <c r="P962" s="29"/>
      <c r="Q962" s="29"/>
      <c r="R962" s="29"/>
      <c r="S962" s="29"/>
      <c r="T962" s="29"/>
      <c r="U962" s="29">
        <v>68955.69</v>
      </c>
      <c r="V962" s="29">
        <v>14585.18</v>
      </c>
      <c r="W962" s="29">
        <v>20918.29</v>
      </c>
      <c r="X962" s="29">
        <f t="shared" si="575"/>
        <v>104459.16</v>
      </c>
      <c r="Y962" s="29">
        <f t="shared" si="576"/>
        <v>0</v>
      </c>
      <c r="Z962" s="29">
        <f t="shared" si="577"/>
        <v>0</v>
      </c>
      <c r="AA962" s="29">
        <f t="shared" si="577"/>
        <v>0</v>
      </c>
      <c r="AB962" s="29">
        <f t="shared" si="577"/>
        <v>104459.16</v>
      </c>
      <c r="AC962" s="31">
        <f t="shared" si="578"/>
        <v>0</v>
      </c>
      <c r="AD962" s="31">
        <f t="shared" si="579"/>
        <v>0</v>
      </c>
      <c r="AE962" s="31">
        <f t="shared" si="580"/>
        <v>0</v>
      </c>
      <c r="AF962" s="31">
        <f t="shared" si="581"/>
        <v>0</v>
      </c>
      <c r="AG962" s="31">
        <f t="shared" si="582"/>
        <v>0</v>
      </c>
      <c r="AH962" s="31">
        <f t="shared" si="583"/>
        <v>0</v>
      </c>
      <c r="AI962" s="31">
        <f t="shared" si="584"/>
        <v>0</v>
      </c>
      <c r="AJ962" s="31">
        <f t="shared" si="585"/>
        <v>0</v>
      </c>
      <c r="AK962" s="31">
        <f t="shared" si="586"/>
        <v>0</v>
      </c>
      <c r="AL962" s="31">
        <f t="shared" si="587"/>
        <v>32950.362468953295</v>
      </c>
      <c r="AM962" s="31">
        <f t="shared" si="588"/>
        <v>6969.5041507804244</v>
      </c>
      <c r="AN962" s="31">
        <f t="shared" si="589"/>
        <v>9995.7702943829736</v>
      </c>
      <c r="AO962" s="31">
        <f t="shared" si="590"/>
        <v>49915.636914116694</v>
      </c>
      <c r="AP962" s="29">
        <f t="shared" si="604"/>
        <v>0</v>
      </c>
      <c r="AQ962" s="29">
        <f t="shared" si="604"/>
        <v>0</v>
      </c>
      <c r="AR962" s="29">
        <f t="shared" si="604"/>
        <v>0</v>
      </c>
      <c r="AS962" s="29">
        <f t="shared" si="604"/>
        <v>49915.636914116694</v>
      </c>
      <c r="AT962" s="31">
        <f t="shared" si="591"/>
        <v>0</v>
      </c>
      <c r="AU962" s="31">
        <f t="shared" si="592"/>
        <v>0</v>
      </c>
      <c r="AV962" s="31">
        <f t="shared" si="593"/>
        <v>0</v>
      </c>
      <c r="AW962" s="31">
        <f t="shared" si="594"/>
        <v>0</v>
      </c>
      <c r="AX962" s="31">
        <f t="shared" si="595"/>
        <v>0</v>
      </c>
      <c r="AY962" s="31">
        <f t="shared" si="596"/>
        <v>0</v>
      </c>
      <c r="AZ962" s="31">
        <f t="shared" si="597"/>
        <v>0</v>
      </c>
      <c r="BA962" s="31">
        <f t="shared" si="598"/>
        <v>0</v>
      </c>
      <c r="BB962" s="31">
        <f t="shared" si="599"/>
        <v>0</v>
      </c>
      <c r="BC962" s="31">
        <f t="shared" si="600"/>
        <v>10405.247610176324</v>
      </c>
      <c r="BD962" s="31">
        <f t="shared" si="601"/>
        <v>2200.8685481791499</v>
      </c>
      <c r="BE962" s="31">
        <f t="shared" si="602"/>
        <v>3156.519600216825</v>
      </c>
      <c r="BF962" s="31">
        <f t="shared" si="603"/>
        <v>15762.6357585723</v>
      </c>
      <c r="BG962" s="29">
        <f t="shared" si="605"/>
        <v>0</v>
      </c>
      <c r="BH962" s="29">
        <f t="shared" si="605"/>
        <v>0</v>
      </c>
      <c r="BI962" s="29">
        <f t="shared" si="605"/>
        <v>0</v>
      </c>
      <c r="BJ962" s="29">
        <f t="shared" si="605"/>
        <v>15762.6357585723</v>
      </c>
    </row>
    <row r="963" spans="1:62">
      <c r="A963" s="25" t="s">
        <v>85</v>
      </c>
      <c r="B963" s="25" t="s">
        <v>101</v>
      </c>
      <c r="C963" s="25" t="s">
        <v>87</v>
      </c>
      <c r="D963" s="25" t="s">
        <v>110</v>
      </c>
      <c r="E963" s="25" t="s">
        <v>44</v>
      </c>
      <c r="F963" s="25" t="s">
        <v>45</v>
      </c>
      <c r="G963" s="25" t="s">
        <v>60</v>
      </c>
      <c r="H963" s="25" t="s">
        <v>599</v>
      </c>
      <c r="I963" s="25" t="s">
        <v>597</v>
      </c>
      <c r="J963" s="102">
        <v>0.47784834680000005</v>
      </c>
      <c r="K963" s="102">
        <v>0.15089759249999998</v>
      </c>
      <c r="L963" s="29">
        <v>5367.16</v>
      </c>
      <c r="M963" s="29">
        <v>18724.43</v>
      </c>
      <c r="N963" s="29">
        <v>11260.79</v>
      </c>
      <c r="O963" s="29">
        <v>735.3</v>
      </c>
      <c r="P963" s="29">
        <v>1498.6600000000035</v>
      </c>
      <c r="Q963" s="29">
        <v>153088.98000000001</v>
      </c>
      <c r="R963" s="29">
        <v>30596.33</v>
      </c>
      <c r="S963" s="29">
        <v>-202699.49</v>
      </c>
      <c r="T963" s="29">
        <v>8749.6000000000058</v>
      </c>
      <c r="U963" s="29">
        <v>1209.3399999999999</v>
      </c>
      <c r="V963" s="29">
        <v>84288.04</v>
      </c>
      <c r="W963" s="29">
        <v>18407.39</v>
      </c>
      <c r="X963" s="29">
        <f t="shared" si="575"/>
        <v>131226.53000000003</v>
      </c>
      <c r="Y963" s="29">
        <f t="shared" si="576"/>
        <v>0</v>
      </c>
      <c r="Z963" s="29">
        <f t="shared" si="577"/>
        <v>0</v>
      </c>
      <c r="AA963" s="29">
        <f t="shared" si="577"/>
        <v>0</v>
      </c>
      <c r="AB963" s="29">
        <f t="shared" si="577"/>
        <v>131226.53000000003</v>
      </c>
      <c r="AC963" s="31">
        <f t="shared" si="578"/>
        <v>2564.6885330110881</v>
      </c>
      <c r="AD963" s="31">
        <f t="shared" si="579"/>
        <v>8947.4379202723248</v>
      </c>
      <c r="AE963" s="31">
        <f t="shared" si="580"/>
        <v>5380.9498851619728</v>
      </c>
      <c r="AF963" s="31">
        <f t="shared" si="581"/>
        <v>351.36188940203999</v>
      </c>
      <c r="AG963" s="31">
        <f t="shared" si="582"/>
        <v>716.13220341528972</v>
      </c>
      <c r="AH963" s="31">
        <f t="shared" si="583"/>
        <v>73153.316006298279</v>
      </c>
      <c r="AI963" s="31">
        <f t="shared" si="584"/>
        <v>14620.405708647246</v>
      </c>
      <c r="AJ963" s="31">
        <f t="shared" si="585"/>
        <v>-96859.616193703143</v>
      </c>
      <c r="AK963" s="31">
        <f t="shared" si="586"/>
        <v>4180.9818951612833</v>
      </c>
      <c r="AL963" s="31">
        <f t="shared" si="587"/>
        <v>577.88111971911201</v>
      </c>
      <c r="AM963" s="31">
        <f t="shared" si="588"/>
        <v>40276.900569012272</v>
      </c>
      <c r="AN963" s="31">
        <f t="shared" si="589"/>
        <v>8795.9408804028517</v>
      </c>
      <c r="AO963" s="31">
        <f t="shared" si="590"/>
        <v>62706.380416800617</v>
      </c>
      <c r="AP963" s="29">
        <f t="shared" si="604"/>
        <v>0</v>
      </c>
      <c r="AQ963" s="29">
        <f t="shared" si="604"/>
        <v>0</v>
      </c>
      <c r="AR963" s="29">
        <f t="shared" si="604"/>
        <v>0</v>
      </c>
      <c r="AS963" s="29">
        <f t="shared" si="604"/>
        <v>62706.380416800617</v>
      </c>
      <c r="AT963" s="31">
        <f t="shared" si="591"/>
        <v>809.89152256229988</v>
      </c>
      <c r="AU963" s="31">
        <f t="shared" si="592"/>
        <v>2825.4714079347746</v>
      </c>
      <c r="AV963" s="31">
        <f t="shared" si="593"/>
        <v>1699.2261006480749</v>
      </c>
      <c r="AW963" s="31">
        <f t="shared" si="594"/>
        <v>110.95499976524998</v>
      </c>
      <c r="AX963" s="31">
        <f t="shared" si="595"/>
        <v>226.14418597605049</v>
      </c>
      <c r="AY963" s="31">
        <f t="shared" si="596"/>
        <v>23100.758520280648</v>
      </c>
      <c r="AZ963" s="31">
        <f t="shared" si="597"/>
        <v>4616.9125363355251</v>
      </c>
      <c r="BA963" s="31">
        <f t="shared" si="598"/>
        <v>-30586.865041977821</v>
      </c>
      <c r="BB963" s="31">
        <f t="shared" si="599"/>
        <v>1320.2935753380007</v>
      </c>
      <c r="BC963" s="31">
        <f t="shared" si="600"/>
        <v>182.48649451394996</v>
      </c>
      <c r="BD963" s="31">
        <f t="shared" si="601"/>
        <v>12718.862312543697</v>
      </c>
      <c r="BE963" s="31">
        <f t="shared" si="602"/>
        <v>2777.6308352085748</v>
      </c>
      <c r="BF963" s="31">
        <f t="shared" si="603"/>
        <v>19801.767449129027</v>
      </c>
      <c r="BG963" s="29">
        <f t="shared" si="605"/>
        <v>0</v>
      </c>
      <c r="BH963" s="29">
        <f t="shared" si="605"/>
        <v>0</v>
      </c>
      <c r="BI963" s="29">
        <f t="shared" si="605"/>
        <v>0</v>
      </c>
      <c r="BJ963" s="29">
        <f t="shared" si="605"/>
        <v>19801.767449129027</v>
      </c>
    </row>
    <row r="964" spans="1:62">
      <c r="A964" s="25" t="s">
        <v>85</v>
      </c>
      <c r="B964" s="25" t="s">
        <v>101</v>
      </c>
      <c r="C964" s="25" t="s">
        <v>87</v>
      </c>
      <c r="D964" s="25" t="s">
        <v>111</v>
      </c>
      <c r="E964" s="25" t="s">
        <v>44</v>
      </c>
      <c r="F964" s="25" t="s">
        <v>45</v>
      </c>
      <c r="G964" s="25" t="s">
        <v>54</v>
      </c>
      <c r="H964" s="25" t="s">
        <v>300</v>
      </c>
      <c r="I964" s="25" t="s">
        <v>597</v>
      </c>
      <c r="J964" s="102">
        <v>0.47784834680000005</v>
      </c>
      <c r="K964" s="102">
        <v>0.15089759249999998</v>
      </c>
      <c r="L964" s="29"/>
      <c r="M964" s="29"/>
      <c r="N964" s="29"/>
      <c r="O964" s="29"/>
      <c r="P964" s="29">
        <v>4.9999999999272404E-2</v>
      </c>
      <c r="Q964" s="29"/>
      <c r="R964" s="29"/>
      <c r="S964" s="29"/>
      <c r="T964" s="29"/>
      <c r="U964" s="29"/>
      <c r="V964" s="29"/>
      <c r="W964" s="29"/>
      <c r="X964" s="29">
        <f t="shared" si="575"/>
        <v>4.9999999999272404E-2</v>
      </c>
      <c r="Y964" s="29">
        <f t="shared" si="576"/>
        <v>0</v>
      </c>
      <c r="Z964" s="29">
        <f t="shared" si="577"/>
        <v>0</v>
      </c>
      <c r="AA964" s="29">
        <f t="shared" si="577"/>
        <v>0</v>
      </c>
      <c r="AB964" s="29">
        <f t="shared" si="577"/>
        <v>4.9999999999272404E-2</v>
      </c>
      <c r="AC964" s="31">
        <f t="shared" si="578"/>
        <v>0</v>
      </c>
      <c r="AD964" s="31">
        <f t="shared" si="579"/>
        <v>0</v>
      </c>
      <c r="AE964" s="31">
        <f t="shared" si="580"/>
        <v>0</v>
      </c>
      <c r="AF964" s="31">
        <f t="shared" si="581"/>
        <v>0</v>
      </c>
      <c r="AG964" s="31">
        <f t="shared" si="582"/>
        <v>2.3892417339652323E-2</v>
      </c>
      <c r="AH964" s="31">
        <f t="shared" si="583"/>
        <v>0</v>
      </c>
      <c r="AI964" s="31">
        <f t="shared" si="584"/>
        <v>0</v>
      </c>
      <c r="AJ964" s="31">
        <f t="shared" si="585"/>
        <v>0</v>
      </c>
      <c r="AK964" s="31">
        <f t="shared" si="586"/>
        <v>0</v>
      </c>
      <c r="AL964" s="31">
        <f t="shared" si="587"/>
        <v>0</v>
      </c>
      <c r="AM964" s="31">
        <f t="shared" si="588"/>
        <v>0</v>
      </c>
      <c r="AN964" s="31">
        <f t="shared" si="589"/>
        <v>0</v>
      </c>
      <c r="AO964" s="31">
        <f t="shared" si="590"/>
        <v>2.3892417339652323E-2</v>
      </c>
      <c r="AP964" s="29">
        <f t="shared" si="604"/>
        <v>0</v>
      </c>
      <c r="AQ964" s="29">
        <f t="shared" si="604"/>
        <v>0</v>
      </c>
      <c r="AR964" s="29">
        <f t="shared" si="604"/>
        <v>0</v>
      </c>
      <c r="AS964" s="29">
        <f t="shared" si="604"/>
        <v>2.3892417339652323E-2</v>
      </c>
      <c r="AT964" s="31">
        <f t="shared" si="591"/>
        <v>0</v>
      </c>
      <c r="AU964" s="31">
        <f t="shared" si="592"/>
        <v>0</v>
      </c>
      <c r="AV964" s="31">
        <f t="shared" si="593"/>
        <v>0</v>
      </c>
      <c r="AW964" s="31">
        <f t="shared" si="594"/>
        <v>0</v>
      </c>
      <c r="AX964" s="31">
        <f t="shared" si="595"/>
        <v>7.5448796248902064E-3</v>
      </c>
      <c r="AY964" s="31">
        <f t="shared" si="596"/>
        <v>0</v>
      </c>
      <c r="AZ964" s="31">
        <f t="shared" si="597"/>
        <v>0</v>
      </c>
      <c r="BA964" s="31">
        <f t="shared" si="598"/>
        <v>0</v>
      </c>
      <c r="BB964" s="31">
        <f t="shared" si="599"/>
        <v>0</v>
      </c>
      <c r="BC964" s="31">
        <f t="shared" si="600"/>
        <v>0</v>
      </c>
      <c r="BD964" s="31">
        <f t="shared" si="601"/>
        <v>0</v>
      </c>
      <c r="BE964" s="31">
        <f t="shared" si="602"/>
        <v>0</v>
      </c>
      <c r="BF964" s="31">
        <f t="shared" si="603"/>
        <v>7.5448796248902064E-3</v>
      </c>
      <c r="BG964" s="29">
        <f t="shared" si="605"/>
        <v>0</v>
      </c>
      <c r="BH964" s="29">
        <f t="shared" si="605"/>
        <v>0</v>
      </c>
      <c r="BI964" s="29">
        <f t="shared" si="605"/>
        <v>0</v>
      </c>
      <c r="BJ964" s="29">
        <f t="shared" si="605"/>
        <v>7.5448796248902064E-3</v>
      </c>
    </row>
    <row r="965" spans="1:62">
      <c r="A965" s="25" t="s">
        <v>85</v>
      </c>
      <c r="B965" s="25" t="s">
        <v>101</v>
      </c>
      <c r="C965" s="25" t="s">
        <v>87</v>
      </c>
      <c r="D965" s="25" t="s">
        <v>111</v>
      </c>
      <c r="E965" s="25" t="s">
        <v>44</v>
      </c>
      <c r="F965" s="25" t="s">
        <v>45</v>
      </c>
      <c r="G965" s="25" t="s">
        <v>54</v>
      </c>
      <c r="H965" s="25" t="s">
        <v>90</v>
      </c>
      <c r="I965" s="25" t="s">
        <v>597</v>
      </c>
      <c r="J965" s="102">
        <v>0.47784834680000005</v>
      </c>
      <c r="K965" s="102">
        <v>0.15089759249999998</v>
      </c>
      <c r="L965" s="29">
        <v>15308.49</v>
      </c>
      <c r="M965" s="29">
        <v>31391.670000000002</v>
      </c>
      <c r="N965" s="29">
        <v>91100.61</v>
      </c>
      <c r="O965" s="29">
        <v>16685.46</v>
      </c>
      <c r="P965" s="29">
        <v>11887.429999999926</v>
      </c>
      <c r="Q965" s="29">
        <v>27291.23</v>
      </c>
      <c r="R965" s="29">
        <v>313914.76000000007</v>
      </c>
      <c r="S965" s="29">
        <v>541964.46999999974</v>
      </c>
      <c r="T965" s="29">
        <v>24728.560000000001</v>
      </c>
      <c r="U965" s="29">
        <v>746056.7</v>
      </c>
      <c r="V965" s="29">
        <v>95704.299999999988</v>
      </c>
      <c r="W965" s="29">
        <v>79180.849999999991</v>
      </c>
      <c r="X965" s="29">
        <f t="shared" si="575"/>
        <v>1995214.5299999998</v>
      </c>
      <c r="Y965" s="29">
        <f t="shared" si="576"/>
        <v>0</v>
      </c>
      <c r="Z965" s="29">
        <f t="shared" si="577"/>
        <v>0</v>
      </c>
      <c r="AA965" s="29">
        <f t="shared" si="577"/>
        <v>0</v>
      </c>
      <c r="AB965" s="29">
        <f t="shared" si="577"/>
        <v>1995214.5299999998</v>
      </c>
      <c r="AC965" s="31">
        <f t="shared" si="578"/>
        <v>7315.136638504333</v>
      </c>
      <c r="AD965" s="31">
        <f t="shared" si="579"/>
        <v>15000.457612791159</v>
      </c>
      <c r="AE965" s="31">
        <f t="shared" si="580"/>
        <v>43532.275880971552</v>
      </c>
      <c r="AF965" s="31">
        <f t="shared" si="581"/>
        <v>7973.1194765975288</v>
      </c>
      <c r="AG965" s="31">
        <f t="shared" si="582"/>
        <v>5680.3887732006888</v>
      </c>
      <c r="AH965" s="31">
        <f t="shared" si="583"/>
        <v>13041.069137638566</v>
      </c>
      <c r="AI965" s="31">
        <f t="shared" si="584"/>
        <v>150003.64910211883</v>
      </c>
      <c r="AJ965" s="31">
        <f t="shared" si="585"/>
        <v>258976.82601383809</v>
      </c>
      <c r="AK965" s="31">
        <f t="shared" si="586"/>
        <v>11816.50151474461</v>
      </c>
      <c r="AL965" s="31">
        <f t="shared" si="587"/>
        <v>356501.96071406355</v>
      </c>
      <c r="AM965" s="31">
        <f t="shared" si="588"/>
        <v>45732.141536651237</v>
      </c>
      <c r="AN965" s="31">
        <f t="shared" si="589"/>
        <v>37836.438270718776</v>
      </c>
      <c r="AO965" s="31">
        <f t="shared" si="590"/>
        <v>953409.9646718388</v>
      </c>
      <c r="AP965" s="29">
        <f t="shared" si="604"/>
        <v>0</v>
      </c>
      <c r="AQ965" s="29">
        <f t="shared" si="604"/>
        <v>0</v>
      </c>
      <c r="AR965" s="29">
        <f t="shared" si="604"/>
        <v>0</v>
      </c>
      <c r="AS965" s="29">
        <f t="shared" si="604"/>
        <v>953409.9646718388</v>
      </c>
      <c r="AT965" s="31">
        <f t="shared" si="591"/>
        <v>2310.0142858103245</v>
      </c>
      <c r="AU965" s="31">
        <f t="shared" si="592"/>
        <v>4736.9274275544749</v>
      </c>
      <c r="AV965" s="31">
        <f t="shared" si="593"/>
        <v>13746.862724281424</v>
      </c>
      <c r="AW965" s="31">
        <f t="shared" si="594"/>
        <v>2517.7957437550494</v>
      </c>
      <c r="AX965" s="31">
        <f t="shared" si="595"/>
        <v>1793.7845680122637</v>
      </c>
      <c r="AY965" s="31">
        <f t="shared" si="596"/>
        <v>4118.1809033637746</v>
      </c>
      <c r="AZ965" s="31">
        <f t="shared" si="597"/>
        <v>47368.981534215302</v>
      </c>
      <c r="BA965" s="31">
        <f t="shared" si="598"/>
        <v>81781.133743538419</v>
      </c>
      <c r="BB965" s="31">
        <f t="shared" si="599"/>
        <v>3731.4801699917998</v>
      </c>
      <c r="BC965" s="31">
        <f t="shared" si="600"/>
        <v>112578.15989849473</v>
      </c>
      <c r="BD965" s="31">
        <f t="shared" si="601"/>
        <v>14441.548461897746</v>
      </c>
      <c r="BE965" s="31">
        <f t="shared" si="602"/>
        <v>11948.199637103622</v>
      </c>
      <c r="BF965" s="31">
        <f t="shared" si="603"/>
        <v>301073.06909801892</v>
      </c>
      <c r="BG965" s="29">
        <f t="shared" si="605"/>
        <v>0</v>
      </c>
      <c r="BH965" s="29">
        <f t="shared" si="605"/>
        <v>0</v>
      </c>
      <c r="BI965" s="29">
        <f t="shared" si="605"/>
        <v>0</v>
      </c>
      <c r="BJ965" s="29">
        <f t="shared" si="605"/>
        <v>301073.06909801892</v>
      </c>
    </row>
    <row r="966" spans="1:62">
      <c r="A966" s="25" t="s">
        <v>85</v>
      </c>
      <c r="B966" s="25" t="s">
        <v>101</v>
      </c>
      <c r="C966" s="25" t="s">
        <v>87</v>
      </c>
      <c r="D966" s="25" t="s">
        <v>111</v>
      </c>
      <c r="E966" s="25" t="s">
        <v>44</v>
      </c>
      <c r="F966" s="25" t="s">
        <v>45</v>
      </c>
      <c r="G966" s="25" t="s">
        <v>60</v>
      </c>
      <c r="H966" s="25" t="s">
        <v>605</v>
      </c>
      <c r="I966" s="25" t="s">
        <v>597</v>
      </c>
      <c r="J966" s="102">
        <v>0.47784834680000005</v>
      </c>
      <c r="K966" s="102">
        <v>0.15089759249999998</v>
      </c>
      <c r="L966" s="29"/>
      <c r="M966" s="29"/>
      <c r="N966" s="29"/>
      <c r="O966" s="29"/>
      <c r="P966" s="29"/>
      <c r="Q966" s="29"/>
      <c r="R966" s="29"/>
      <c r="S966" s="29"/>
      <c r="T966" s="29"/>
      <c r="U966" s="29"/>
      <c r="V966" s="29">
        <v>256013.79</v>
      </c>
      <c r="W966" s="29">
        <v>94816.98</v>
      </c>
      <c r="X966" s="29">
        <f t="shared" si="575"/>
        <v>350830.77</v>
      </c>
      <c r="Y966" s="29">
        <f t="shared" si="576"/>
        <v>0</v>
      </c>
      <c r="Z966" s="29">
        <f t="shared" si="577"/>
        <v>0</v>
      </c>
      <c r="AA966" s="29">
        <f t="shared" si="577"/>
        <v>0</v>
      </c>
      <c r="AB966" s="29">
        <f t="shared" si="577"/>
        <v>350830.77</v>
      </c>
      <c r="AC966" s="31">
        <f t="shared" si="578"/>
        <v>0</v>
      </c>
      <c r="AD966" s="31">
        <f t="shared" si="579"/>
        <v>0</v>
      </c>
      <c r="AE966" s="31">
        <f t="shared" si="580"/>
        <v>0</v>
      </c>
      <c r="AF966" s="31">
        <f t="shared" si="581"/>
        <v>0</v>
      </c>
      <c r="AG966" s="31">
        <f t="shared" si="582"/>
        <v>0</v>
      </c>
      <c r="AH966" s="31">
        <f t="shared" si="583"/>
        <v>0</v>
      </c>
      <c r="AI966" s="31">
        <f t="shared" si="584"/>
        <v>0</v>
      </c>
      <c r="AJ966" s="31">
        <f t="shared" si="585"/>
        <v>0</v>
      </c>
      <c r="AK966" s="31">
        <f t="shared" si="586"/>
        <v>0</v>
      </c>
      <c r="AL966" s="31">
        <f t="shared" si="587"/>
        <v>0</v>
      </c>
      <c r="AM966" s="31">
        <f t="shared" si="588"/>
        <v>122335.76630950239</v>
      </c>
      <c r="AN966" s="31">
        <f t="shared" si="589"/>
        <v>45308.137141568666</v>
      </c>
      <c r="AO966" s="31">
        <f t="shared" si="590"/>
        <v>167643.90345107106</v>
      </c>
      <c r="AP966" s="29">
        <f t="shared" si="604"/>
        <v>0</v>
      </c>
      <c r="AQ966" s="29">
        <f t="shared" si="604"/>
        <v>0</v>
      </c>
      <c r="AR966" s="29">
        <f t="shared" si="604"/>
        <v>0</v>
      </c>
      <c r="AS966" s="29">
        <f t="shared" si="604"/>
        <v>167643.90345107106</v>
      </c>
      <c r="AT966" s="31">
        <f t="shared" si="591"/>
        <v>0</v>
      </c>
      <c r="AU966" s="31">
        <f t="shared" si="592"/>
        <v>0</v>
      </c>
      <c r="AV966" s="31">
        <f t="shared" si="593"/>
        <v>0</v>
      </c>
      <c r="AW966" s="31">
        <f t="shared" si="594"/>
        <v>0</v>
      </c>
      <c r="AX966" s="31">
        <f t="shared" si="595"/>
        <v>0</v>
      </c>
      <c r="AY966" s="31">
        <f t="shared" si="596"/>
        <v>0</v>
      </c>
      <c r="AZ966" s="31">
        <f t="shared" si="597"/>
        <v>0</v>
      </c>
      <c r="BA966" s="31">
        <f t="shared" si="598"/>
        <v>0</v>
      </c>
      <c r="BB966" s="31">
        <f t="shared" si="599"/>
        <v>0</v>
      </c>
      <c r="BC966" s="31">
        <f t="shared" si="600"/>
        <v>0</v>
      </c>
      <c r="BD966" s="31">
        <f t="shared" si="601"/>
        <v>38631.864557800574</v>
      </c>
      <c r="BE966" s="31">
        <f t="shared" si="602"/>
        <v>14307.654010120648</v>
      </c>
      <c r="BF966" s="31">
        <f t="shared" si="603"/>
        <v>52939.518567921223</v>
      </c>
      <c r="BG966" s="29">
        <f t="shared" si="605"/>
        <v>0</v>
      </c>
      <c r="BH966" s="29">
        <f t="shared" si="605"/>
        <v>0</v>
      </c>
      <c r="BI966" s="29">
        <f t="shared" si="605"/>
        <v>0</v>
      </c>
      <c r="BJ966" s="29">
        <f t="shared" si="605"/>
        <v>52939.518567921223</v>
      </c>
    </row>
    <row r="967" spans="1:62">
      <c r="A967" s="25" t="s">
        <v>85</v>
      </c>
      <c r="B967" s="25" t="s">
        <v>101</v>
      </c>
      <c r="C967" s="25" t="s">
        <v>87</v>
      </c>
      <c r="D967" s="25" t="s">
        <v>111</v>
      </c>
      <c r="E967" s="25" t="s">
        <v>44</v>
      </c>
      <c r="F967" s="25" t="s">
        <v>45</v>
      </c>
      <c r="G967" s="25" t="s">
        <v>60</v>
      </c>
      <c r="H967" s="25" t="s">
        <v>598</v>
      </c>
      <c r="I967" s="25" t="s">
        <v>597</v>
      </c>
      <c r="J967" s="102">
        <v>0.47784834680000005</v>
      </c>
      <c r="K967" s="102">
        <v>0.15089759249999998</v>
      </c>
      <c r="L967" s="29">
        <v>175516.22999999998</v>
      </c>
      <c r="M967" s="29">
        <v>29230.68</v>
      </c>
      <c r="N967" s="29">
        <v>259006.19</v>
      </c>
      <c r="O967" s="29">
        <v>12988.460000000001</v>
      </c>
      <c r="P967" s="29">
        <v>44004.77</v>
      </c>
      <c r="Q967" s="29">
        <v>211514.03</v>
      </c>
      <c r="R967" s="29">
        <v>18387.39</v>
      </c>
      <c r="S967" s="29">
        <v>135551.02000000002</v>
      </c>
      <c r="T967" s="29">
        <v>25895.12000000001</v>
      </c>
      <c r="U967" s="29">
        <v>31230.989999999991</v>
      </c>
      <c r="V967" s="29">
        <v>9430.2799999999988</v>
      </c>
      <c r="W967" s="29">
        <v>126548.04</v>
      </c>
      <c r="X967" s="29">
        <f t="shared" si="575"/>
        <v>1079303.2</v>
      </c>
      <c r="Y967" s="29">
        <f t="shared" si="576"/>
        <v>0</v>
      </c>
      <c r="Z967" s="29">
        <f t="shared" si="577"/>
        <v>0</v>
      </c>
      <c r="AA967" s="29">
        <f t="shared" si="577"/>
        <v>0</v>
      </c>
      <c r="AB967" s="29">
        <f t="shared" si="577"/>
        <v>1079303.2</v>
      </c>
      <c r="AC967" s="31">
        <f t="shared" si="578"/>
        <v>83870.140342068567</v>
      </c>
      <c r="AD967" s="31">
        <f t="shared" si="579"/>
        <v>13967.832113839826</v>
      </c>
      <c r="AE967" s="31">
        <f t="shared" si="580"/>
        <v>123765.6797024667</v>
      </c>
      <c r="AF967" s="31">
        <f t="shared" si="581"/>
        <v>6206.514138477929</v>
      </c>
      <c r="AG967" s="31">
        <f t="shared" si="582"/>
        <v>21027.606595814235</v>
      </c>
      <c r="AH967" s="31">
        <f t="shared" si="583"/>
        <v>101071.62956050561</v>
      </c>
      <c r="AI967" s="31">
        <f t="shared" si="584"/>
        <v>8786.3839134668524</v>
      </c>
      <c r="AJ967" s="31">
        <f t="shared" si="585"/>
        <v>64772.830814053748</v>
      </c>
      <c r="AK967" s="31">
        <f t="shared" si="586"/>
        <v>12373.940282187621</v>
      </c>
      <c r="AL967" s="31">
        <f t="shared" si="587"/>
        <v>14923.676940427329</v>
      </c>
      <c r="AM967" s="31">
        <f t="shared" si="588"/>
        <v>4506.2437078611038</v>
      </c>
      <c r="AN967" s="31">
        <f t="shared" si="589"/>
        <v>60470.771704780273</v>
      </c>
      <c r="AO967" s="31">
        <f t="shared" si="590"/>
        <v>515743.24981594988</v>
      </c>
      <c r="AP967" s="29">
        <f t="shared" si="604"/>
        <v>0</v>
      </c>
      <c r="AQ967" s="29">
        <f t="shared" si="604"/>
        <v>0</v>
      </c>
      <c r="AR967" s="29">
        <f t="shared" si="604"/>
        <v>0</v>
      </c>
      <c r="AS967" s="29">
        <f t="shared" si="604"/>
        <v>515743.24981594988</v>
      </c>
      <c r="AT967" s="31">
        <f t="shared" si="591"/>
        <v>26484.976551676271</v>
      </c>
      <c r="AU967" s="31">
        <f t="shared" si="592"/>
        <v>4410.8392391378993</v>
      </c>
      <c r="AV967" s="31">
        <f t="shared" si="593"/>
        <v>39083.41051359757</v>
      </c>
      <c r="AW967" s="31">
        <f t="shared" si="594"/>
        <v>1959.9273442825499</v>
      </c>
      <c r="AX967" s="31">
        <f t="shared" si="595"/>
        <v>6640.2138515162242</v>
      </c>
      <c r="AY967" s="31">
        <f t="shared" si="596"/>
        <v>31916.95790697277</v>
      </c>
      <c r="AZ967" s="31">
        <f t="shared" si="597"/>
        <v>2774.6128833585744</v>
      </c>
      <c r="BA967" s="31">
        <f t="shared" si="598"/>
        <v>20454.322578919349</v>
      </c>
      <c r="BB967" s="31">
        <f t="shared" si="599"/>
        <v>3907.511265498601</v>
      </c>
      <c r="BC967" s="31">
        <f t="shared" si="600"/>
        <v>4712.6812023915727</v>
      </c>
      <c r="BD967" s="31">
        <f t="shared" si="601"/>
        <v>1423.0065486008996</v>
      </c>
      <c r="BE967" s="31">
        <f t="shared" si="602"/>
        <v>19095.794571593698</v>
      </c>
      <c r="BF967" s="31">
        <f t="shared" si="603"/>
        <v>162864.25445754599</v>
      </c>
      <c r="BG967" s="29">
        <f t="shared" si="605"/>
        <v>0</v>
      </c>
      <c r="BH967" s="29">
        <f t="shared" si="605"/>
        <v>0</v>
      </c>
      <c r="BI967" s="29">
        <f t="shared" si="605"/>
        <v>0</v>
      </c>
      <c r="BJ967" s="29">
        <f t="shared" si="605"/>
        <v>162864.25445754599</v>
      </c>
    </row>
    <row r="968" spans="1:62">
      <c r="A968" s="25" t="s">
        <v>85</v>
      </c>
      <c r="B968" s="25" t="s">
        <v>101</v>
      </c>
      <c r="C968" s="25" t="s">
        <v>87</v>
      </c>
      <c r="D968" s="25" t="s">
        <v>111</v>
      </c>
      <c r="E968" s="25" t="s">
        <v>44</v>
      </c>
      <c r="F968" s="25" t="s">
        <v>45</v>
      </c>
      <c r="G968" s="25" t="s">
        <v>60</v>
      </c>
      <c r="H968" s="25" t="s">
        <v>599</v>
      </c>
      <c r="I968" s="25" t="s">
        <v>597</v>
      </c>
      <c r="J968" s="102">
        <v>0.47784834680000005</v>
      </c>
      <c r="K968" s="102">
        <v>0.15089759249999998</v>
      </c>
      <c r="L968" s="29">
        <v>5712.42</v>
      </c>
      <c r="M968" s="29">
        <v>36323.949999999997</v>
      </c>
      <c r="N968" s="29">
        <v>13838.64</v>
      </c>
      <c r="O968" s="29">
        <v>613.11</v>
      </c>
      <c r="P968" s="29">
        <v>-3.0000000057043508E-2</v>
      </c>
      <c r="Q968" s="29"/>
      <c r="R968" s="29">
        <v>48309.850000000006</v>
      </c>
      <c r="S968" s="29">
        <v>162.28000000002811</v>
      </c>
      <c r="T968" s="29"/>
      <c r="U968" s="29">
        <v>-33403.29</v>
      </c>
      <c r="V968" s="29">
        <v>114.52</v>
      </c>
      <c r="W968" s="29">
        <v>0</v>
      </c>
      <c r="X968" s="29">
        <f t="shared" si="575"/>
        <v>71671.449999999968</v>
      </c>
      <c r="Y968" s="29">
        <f t="shared" si="576"/>
        <v>0</v>
      </c>
      <c r="Z968" s="29">
        <f t="shared" si="577"/>
        <v>0</v>
      </c>
      <c r="AA968" s="29">
        <f t="shared" si="577"/>
        <v>0</v>
      </c>
      <c r="AB968" s="29">
        <f t="shared" si="577"/>
        <v>71671.449999999968</v>
      </c>
      <c r="AC968" s="31">
        <f t="shared" si="578"/>
        <v>2729.6704532272561</v>
      </c>
      <c r="AD968" s="31">
        <f t="shared" si="579"/>
        <v>17357.33945674586</v>
      </c>
      <c r="AE968" s="31">
        <f t="shared" si="580"/>
        <v>6612.7712459603526</v>
      </c>
      <c r="AF968" s="31">
        <f t="shared" si="581"/>
        <v>292.97359990654803</v>
      </c>
      <c r="AG968" s="31">
        <f t="shared" si="582"/>
        <v>-1.4335450431258147E-2</v>
      </c>
      <c r="AH968" s="31">
        <f t="shared" si="583"/>
        <v>0</v>
      </c>
      <c r="AI968" s="31">
        <f t="shared" si="584"/>
        <v>23084.781956655985</v>
      </c>
      <c r="AJ968" s="31">
        <f t="shared" si="585"/>
        <v>77.545229718717437</v>
      </c>
      <c r="AK968" s="31">
        <f t="shared" si="586"/>
        <v>0</v>
      </c>
      <c r="AL968" s="31">
        <f t="shared" si="587"/>
        <v>-15961.706904180974</v>
      </c>
      <c r="AM968" s="31">
        <f t="shared" si="588"/>
        <v>54.723192675536005</v>
      </c>
      <c r="AN968" s="31">
        <f t="shared" si="589"/>
        <v>0</v>
      </c>
      <c r="AO968" s="31">
        <f t="shared" si="590"/>
        <v>34248.083895258846</v>
      </c>
      <c r="AP968" s="29">
        <f t="shared" si="604"/>
        <v>0</v>
      </c>
      <c r="AQ968" s="29">
        <f t="shared" si="604"/>
        <v>0</v>
      </c>
      <c r="AR968" s="29">
        <f t="shared" si="604"/>
        <v>0</v>
      </c>
      <c r="AS968" s="29">
        <f t="shared" si="604"/>
        <v>34248.083895258846</v>
      </c>
      <c r="AT968" s="31">
        <f t="shared" si="591"/>
        <v>861.99042534884995</v>
      </c>
      <c r="AU968" s="31">
        <f t="shared" si="592"/>
        <v>5481.1966050903739</v>
      </c>
      <c r="AV968" s="31">
        <f t="shared" si="593"/>
        <v>2088.2174594741996</v>
      </c>
      <c r="AW968" s="31">
        <f t="shared" si="594"/>
        <v>92.516822937674988</v>
      </c>
      <c r="AX968" s="31">
        <f t="shared" si="595"/>
        <v>-4.5269277836077274E-3</v>
      </c>
      <c r="AY968" s="31">
        <f t="shared" si="596"/>
        <v>0</v>
      </c>
      <c r="AZ968" s="31">
        <f t="shared" si="597"/>
        <v>7289.8400590361252</v>
      </c>
      <c r="BA968" s="31">
        <f t="shared" si="598"/>
        <v>24.48766131090424</v>
      </c>
      <c r="BB968" s="31">
        <f t="shared" si="599"/>
        <v>0</v>
      </c>
      <c r="BC968" s="31">
        <f t="shared" si="600"/>
        <v>-5040.4760425793247</v>
      </c>
      <c r="BD968" s="31">
        <f t="shared" si="601"/>
        <v>17.280792293099996</v>
      </c>
      <c r="BE968" s="31">
        <f t="shared" si="602"/>
        <v>0</v>
      </c>
      <c r="BF968" s="31">
        <f t="shared" si="603"/>
        <v>10815.049255984122</v>
      </c>
      <c r="BG968" s="29">
        <f t="shared" si="605"/>
        <v>0</v>
      </c>
      <c r="BH968" s="29">
        <f t="shared" si="605"/>
        <v>0</v>
      </c>
      <c r="BI968" s="29">
        <f t="shared" si="605"/>
        <v>0</v>
      </c>
      <c r="BJ968" s="29">
        <f t="shared" si="605"/>
        <v>10815.049255984122</v>
      </c>
    </row>
    <row r="969" spans="1:62">
      <c r="A969" s="25" t="s">
        <v>85</v>
      </c>
      <c r="B969" s="25" t="s">
        <v>101</v>
      </c>
      <c r="C969" s="25" t="s">
        <v>87</v>
      </c>
      <c r="D969" s="25" t="s">
        <v>111</v>
      </c>
      <c r="E969" s="25" t="s">
        <v>42</v>
      </c>
      <c r="F969" s="25" t="s">
        <v>46</v>
      </c>
      <c r="G969" s="25" t="s">
        <v>54</v>
      </c>
      <c r="H969" s="25" t="s">
        <v>90</v>
      </c>
      <c r="I969" s="25" t="s">
        <v>597</v>
      </c>
      <c r="J969" s="102">
        <v>0.68266000000000004</v>
      </c>
      <c r="K969" s="102">
        <v>0</v>
      </c>
      <c r="L969" s="29">
        <v>129.30000000000001</v>
      </c>
      <c r="M969" s="29">
        <v>759.06</v>
      </c>
      <c r="N969" s="29">
        <v>316.83999999999997</v>
      </c>
      <c r="O969" s="29"/>
      <c r="P969" s="29"/>
      <c r="Q969" s="29"/>
      <c r="R969" s="29">
        <v>2.9999999998835847E-2</v>
      </c>
      <c r="S969" s="29"/>
      <c r="T969" s="29"/>
      <c r="U969" s="29"/>
      <c r="V969" s="29"/>
      <c r="W969" s="29"/>
      <c r="X969" s="29">
        <f t="shared" si="575"/>
        <v>1205.2299999999987</v>
      </c>
      <c r="Y969" s="29">
        <f t="shared" si="576"/>
        <v>0</v>
      </c>
      <c r="Z969" s="29">
        <f t="shared" si="577"/>
        <v>0</v>
      </c>
      <c r="AA969" s="29">
        <f t="shared" si="577"/>
        <v>0</v>
      </c>
      <c r="AB969" s="29">
        <f t="shared" si="577"/>
        <v>1205.2299999999987</v>
      </c>
      <c r="AC969" s="31">
        <f t="shared" si="578"/>
        <v>88.267938000000015</v>
      </c>
      <c r="AD969" s="31">
        <f t="shared" si="579"/>
        <v>518.1798996</v>
      </c>
      <c r="AE969" s="31">
        <f t="shared" si="580"/>
        <v>216.2939944</v>
      </c>
      <c r="AF969" s="31">
        <f t="shared" si="581"/>
        <v>0</v>
      </c>
      <c r="AG969" s="31">
        <f t="shared" si="582"/>
        <v>0</v>
      </c>
      <c r="AH969" s="31">
        <f t="shared" si="583"/>
        <v>0</v>
      </c>
      <c r="AI969" s="31">
        <f t="shared" si="584"/>
        <v>2.0479799999205281E-2</v>
      </c>
      <c r="AJ969" s="31">
        <f t="shared" si="585"/>
        <v>0</v>
      </c>
      <c r="AK969" s="31">
        <f t="shared" si="586"/>
        <v>0</v>
      </c>
      <c r="AL969" s="31">
        <f t="shared" si="587"/>
        <v>0</v>
      </c>
      <c r="AM969" s="31">
        <f t="shared" si="588"/>
        <v>0</v>
      </c>
      <c r="AN969" s="31">
        <f t="shared" si="589"/>
        <v>0</v>
      </c>
      <c r="AO969" s="31">
        <f t="shared" si="590"/>
        <v>822.76231179999911</v>
      </c>
      <c r="AP969" s="29">
        <f t="shared" si="604"/>
        <v>0</v>
      </c>
      <c r="AQ969" s="29">
        <f t="shared" si="604"/>
        <v>0</v>
      </c>
      <c r="AR969" s="29">
        <f t="shared" si="604"/>
        <v>0</v>
      </c>
      <c r="AS969" s="29">
        <f t="shared" si="604"/>
        <v>822.76231179999911</v>
      </c>
      <c r="AT969" s="31">
        <f t="shared" si="591"/>
        <v>0</v>
      </c>
      <c r="AU969" s="31">
        <f t="shared" si="592"/>
        <v>0</v>
      </c>
      <c r="AV969" s="31">
        <f t="shared" si="593"/>
        <v>0</v>
      </c>
      <c r="AW969" s="31">
        <f t="shared" si="594"/>
        <v>0</v>
      </c>
      <c r="AX969" s="31">
        <f t="shared" si="595"/>
        <v>0</v>
      </c>
      <c r="AY969" s="31">
        <f t="shared" si="596"/>
        <v>0</v>
      </c>
      <c r="AZ969" s="31">
        <f t="shared" si="597"/>
        <v>0</v>
      </c>
      <c r="BA969" s="31">
        <f t="shared" si="598"/>
        <v>0</v>
      </c>
      <c r="BB969" s="31">
        <f t="shared" si="599"/>
        <v>0</v>
      </c>
      <c r="BC969" s="31">
        <f t="shared" si="600"/>
        <v>0</v>
      </c>
      <c r="BD969" s="31">
        <f t="shared" si="601"/>
        <v>0</v>
      </c>
      <c r="BE969" s="31">
        <f t="shared" si="602"/>
        <v>0</v>
      </c>
      <c r="BF969" s="31">
        <f t="shared" si="603"/>
        <v>0</v>
      </c>
      <c r="BG969" s="29">
        <f t="shared" si="605"/>
        <v>0</v>
      </c>
      <c r="BH969" s="29">
        <f t="shared" si="605"/>
        <v>0</v>
      </c>
      <c r="BI969" s="29">
        <f t="shared" si="605"/>
        <v>0</v>
      </c>
      <c r="BJ969" s="29">
        <f t="shared" si="605"/>
        <v>0</v>
      </c>
    </row>
    <row r="970" spans="1:62">
      <c r="A970" s="25" t="s">
        <v>85</v>
      </c>
      <c r="B970" s="25" t="s">
        <v>101</v>
      </c>
      <c r="C970" s="25" t="s">
        <v>87</v>
      </c>
      <c r="D970" s="25" t="s">
        <v>111</v>
      </c>
      <c r="E970" s="25" t="s">
        <v>42</v>
      </c>
      <c r="F970" s="25" t="s">
        <v>46</v>
      </c>
      <c r="G970" s="25" t="s">
        <v>60</v>
      </c>
      <c r="H970" s="25" t="s">
        <v>598</v>
      </c>
      <c r="I970" s="25" t="s">
        <v>597</v>
      </c>
      <c r="J970" s="102">
        <v>0.68266000000000004</v>
      </c>
      <c r="K970" s="102">
        <v>0</v>
      </c>
      <c r="L970" s="29">
        <v>105.78</v>
      </c>
      <c r="M970" s="29">
        <v>621.04</v>
      </c>
      <c r="N970" s="29">
        <v>259.23</v>
      </c>
      <c r="O970" s="29"/>
      <c r="P970" s="29"/>
      <c r="Q970" s="29"/>
      <c r="R970" s="29">
        <v>-2.9999999998835847E-2</v>
      </c>
      <c r="S970" s="29"/>
      <c r="T970" s="29"/>
      <c r="U970" s="29"/>
      <c r="V970" s="29"/>
      <c r="W970" s="29"/>
      <c r="X970" s="29">
        <f t="shared" si="575"/>
        <v>986.02000000000112</v>
      </c>
      <c r="Y970" s="29">
        <f t="shared" si="576"/>
        <v>0</v>
      </c>
      <c r="Z970" s="29">
        <f t="shared" si="577"/>
        <v>0</v>
      </c>
      <c r="AA970" s="29">
        <f t="shared" si="577"/>
        <v>0</v>
      </c>
      <c r="AB970" s="29">
        <f t="shared" si="577"/>
        <v>986.02000000000112</v>
      </c>
      <c r="AC970" s="31">
        <f t="shared" si="578"/>
        <v>72.211774800000001</v>
      </c>
      <c r="AD970" s="31">
        <f t="shared" si="579"/>
        <v>423.95916640000002</v>
      </c>
      <c r="AE970" s="31">
        <f t="shared" si="580"/>
        <v>176.96595180000003</v>
      </c>
      <c r="AF970" s="31">
        <f t="shared" si="581"/>
        <v>0</v>
      </c>
      <c r="AG970" s="31">
        <f t="shared" si="582"/>
        <v>0</v>
      </c>
      <c r="AH970" s="31">
        <f t="shared" si="583"/>
        <v>0</v>
      </c>
      <c r="AI970" s="31">
        <f t="shared" si="584"/>
        <v>-2.0479799999205281E-2</v>
      </c>
      <c r="AJ970" s="31">
        <f t="shared" si="585"/>
        <v>0</v>
      </c>
      <c r="AK970" s="31">
        <f t="shared" si="586"/>
        <v>0</v>
      </c>
      <c r="AL970" s="31">
        <f t="shared" si="587"/>
        <v>0</v>
      </c>
      <c r="AM970" s="31">
        <f t="shared" si="588"/>
        <v>0</v>
      </c>
      <c r="AN970" s="31">
        <f t="shared" si="589"/>
        <v>0</v>
      </c>
      <c r="AO970" s="31">
        <f t="shared" si="590"/>
        <v>673.11641320000092</v>
      </c>
      <c r="AP970" s="29">
        <f t="shared" si="604"/>
        <v>0</v>
      </c>
      <c r="AQ970" s="29">
        <f t="shared" si="604"/>
        <v>0</v>
      </c>
      <c r="AR970" s="29">
        <f t="shared" si="604"/>
        <v>0</v>
      </c>
      <c r="AS970" s="29">
        <f t="shared" si="604"/>
        <v>673.11641320000092</v>
      </c>
      <c r="AT970" s="31">
        <f t="shared" si="591"/>
        <v>0</v>
      </c>
      <c r="AU970" s="31">
        <f t="shared" si="592"/>
        <v>0</v>
      </c>
      <c r="AV970" s="31">
        <f t="shared" si="593"/>
        <v>0</v>
      </c>
      <c r="AW970" s="31">
        <f t="shared" si="594"/>
        <v>0</v>
      </c>
      <c r="AX970" s="31">
        <f t="shared" si="595"/>
        <v>0</v>
      </c>
      <c r="AY970" s="31">
        <f t="shared" si="596"/>
        <v>0</v>
      </c>
      <c r="AZ970" s="31">
        <f t="shared" si="597"/>
        <v>0</v>
      </c>
      <c r="BA970" s="31">
        <f t="shared" si="598"/>
        <v>0</v>
      </c>
      <c r="BB970" s="31">
        <f t="shared" si="599"/>
        <v>0</v>
      </c>
      <c r="BC970" s="31">
        <f t="shared" si="600"/>
        <v>0</v>
      </c>
      <c r="BD970" s="31">
        <f t="shared" si="601"/>
        <v>0</v>
      </c>
      <c r="BE970" s="31">
        <f t="shared" si="602"/>
        <v>0</v>
      </c>
      <c r="BF970" s="31">
        <f t="shared" si="603"/>
        <v>0</v>
      </c>
      <c r="BG970" s="29">
        <f t="shared" si="605"/>
        <v>0</v>
      </c>
      <c r="BH970" s="29">
        <f t="shared" si="605"/>
        <v>0</v>
      </c>
      <c r="BI970" s="29">
        <f t="shared" si="605"/>
        <v>0</v>
      </c>
      <c r="BJ970" s="29">
        <f t="shared" si="605"/>
        <v>0</v>
      </c>
    </row>
    <row r="971" spans="1:62">
      <c r="A971" s="25" t="s">
        <v>85</v>
      </c>
      <c r="B971" s="25" t="s">
        <v>101</v>
      </c>
      <c r="C971" s="25" t="s">
        <v>87</v>
      </c>
      <c r="D971" s="25" t="s">
        <v>112</v>
      </c>
      <c r="E971" s="25" t="s">
        <v>44</v>
      </c>
      <c r="F971" s="25" t="s">
        <v>45</v>
      </c>
      <c r="G971" s="25" t="s">
        <v>54</v>
      </c>
      <c r="H971" s="25" t="s">
        <v>90</v>
      </c>
      <c r="I971" s="25" t="s">
        <v>597</v>
      </c>
      <c r="J971" s="102">
        <v>0.47784834680000005</v>
      </c>
      <c r="K971" s="102">
        <v>0.15089759249999998</v>
      </c>
      <c r="L971" s="29">
        <v>145.9</v>
      </c>
      <c r="M971" s="29">
        <v>563.04999999999995</v>
      </c>
      <c r="N971" s="29">
        <v>936.83</v>
      </c>
      <c r="O971" s="29">
        <v>223.39</v>
      </c>
      <c r="P971" s="29"/>
      <c r="Q971" s="29"/>
      <c r="R971" s="29">
        <v>0</v>
      </c>
      <c r="S971" s="29">
        <v>0</v>
      </c>
      <c r="T971" s="29"/>
      <c r="U971" s="29"/>
      <c r="V971" s="29"/>
      <c r="W971" s="29"/>
      <c r="X971" s="29">
        <f t="shared" si="575"/>
        <v>1869.17</v>
      </c>
      <c r="Y971" s="29">
        <f t="shared" si="576"/>
        <v>0</v>
      </c>
      <c r="Z971" s="29">
        <f t="shared" si="577"/>
        <v>0</v>
      </c>
      <c r="AA971" s="29">
        <f t="shared" si="577"/>
        <v>0</v>
      </c>
      <c r="AB971" s="29">
        <f t="shared" si="577"/>
        <v>1869.17</v>
      </c>
      <c r="AC971" s="31">
        <f t="shared" si="578"/>
        <v>69.718073798120002</v>
      </c>
      <c r="AD971" s="31">
        <f t="shared" si="579"/>
        <v>269.05251166573998</v>
      </c>
      <c r="AE971" s="31">
        <f t="shared" si="580"/>
        <v>447.66266673264408</v>
      </c>
      <c r="AF971" s="31">
        <f t="shared" si="581"/>
        <v>106.746542191652</v>
      </c>
      <c r="AG971" s="31">
        <f t="shared" si="582"/>
        <v>0</v>
      </c>
      <c r="AH971" s="31">
        <f t="shared" si="583"/>
        <v>0</v>
      </c>
      <c r="AI971" s="31">
        <f t="shared" si="584"/>
        <v>0</v>
      </c>
      <c r="AJ971" s="31">
        <f t="shared" si="585"/>
        <v>0</v>
      </c>
      <c r="AK971" s="31">
        <f t="shared" si="586"/>
        <v>0</v>
      </c>
      <c r="AL971" s="31">
        <f t="shared" si="587"/>
        <v>0</v>
      </c>
      <c r="AM971" s="31">
        <f t="shared" si="588"/>
        <v>0</v>
      </c>
      <c r="AN971" s="31">
        <f t="shared" si="589"/>
        <v>0</v>
      </c>
      <c r="AO971" s="31">
        <f t="shared" si="590"/>
        <v>893.1797943881561</v>
      </c>
      <c r="AP971" s="29">
        <f t="shared" si="604"/>
        <v>0</v>
      </c>
      <c r="AQ971" s="29">
        <f t="shared" si="604"/>
        <v>0</v>
      </c>
      <c r="AR971" s="29">
        <f t="shared" si="604"/>
        <v>0</v>
      </c>
      <c r="AS971" s="29">
        <f t="shared" si="604"/>
        <v>893.1797943881561</v>
      </c>
      <c r="AT971" s="31">
        <f t="shared" si="591"/>
        <v>22.015958745749998</v>
      </c>
      <c r="AU971" s="31">
        <f t="shared" si="592"/>
        <v>84.962889457124987</v>
      </c>
      <c r="AV971" s="31">
        <f t="shared" si="593"/>
        <v>141.36539158177499</v>
      </c>
      <c r="AW971" s="31">
        <f t="shared" si="594"/>
        <v>33.709013188574993</v>
      </c>
      <c r="AX971" s="31">
        <f t="shared" si="595"/>
        <v>0</v>
      </c>
      <c r="AY971" s="31">
        <f t="shared" si="596"/>
        <v>0</v>
      </c>
      <c r="AZ971" s="31">
        <f t="shared" si="597"/>
        <v>0</v>
      </c>
      <c r="BA971" s="31">
        <f t="shared" si="598"/>
        <v>0</v>
      </c>
      <c r="BB971" s="31">
        <f t="shared" si="599"/>
        <v>0</v>
      </c>
      <c r="BC971" s="31">
        <f t="shared" si="600"/>
        <v>0</v>
      </c>
      <c r="BD971" s="31">
        <f t="shared" si="601"/>
        <v>0</v>
      </c>
      <c r="BE971" s="31">
        <f t="shared" si="602"/>
        <v>0</v>
      </c>
      <c r="BF971" s="31">
        <f t="shared" si="603"/>
        <v>282.05325297322497</v>
      </c>
      <c r="BG971" s="29">
        <f t="shared" si="605"/>
        <v>0</v>
      </c>
      <c r="BH971" s="29">
        <f t="shared" si="605"/>
        <v>0</v>
      </c>
      <c r="BI971" s="29">
        <f t="shared" si="605"/>
        <v>0</v>
      </c>
      <c r="BJ971" s="29">
        <f t="shared" si="605"/>
        <v>282.05325297322497</v>
      </c>
    </row>
    <row r="972" spans="1:62">
      <c r="A972" s="25" t="s">
        <v>85</v>
      </c>
      <c r="B972" s="25" t="s">
        <v>101</v>
      </c>
      <c r="C972" s="25" t="s">
        <v>87</v>
      </c>
      <c r="D972" s="25" t="s">
        <v>112</v>
      </c>
      <c r="E972" s="25" t="s">
        <v>44</v>
      </c>
      <c r="F972" s="25" t="s">
        <v>45</v>
      </c>
      <c r="G972" s="25" t="s">
        <v>60</v>
      </c>
      <c r="H972" s="25" t="s">
        <v>598</v>
      </c>
      <c r="I972" s="25" t="s">
        <v>597</v>
      </c>
      <c r="J972" s="102">
        <v>0.47784834680000005</v>
      </c>
      <c r="K972" s="102">
        <v>0.15089759249999998</v>
      </c>
      <c r="L972" s="29">
        <v>26212.09</v>
      </c>
      <c r="M972" s="29">
        <v>1197585.1500000001</v>
      </c>
      <c r="N972" s="29">
        <v>52820.07</v>
      </c>
      <c r="O972" s="29">
        <v>11154.27</v>
      </c>
      <c r="P972" s="29">
        <v>728140.92999999993</v>
      </c>
      <c r="Q972" s="29">
        <v>263615.06</v>
      </c>
      <c r="R972" s="29">
        <v>16580.559999999939</v>
      </c>
      <c r="S972" s="29">
        <v>31250.48000000004</v>
      </c>
      <c r="T972" s="29">
        <v>235.22</v>
      </c>
      <c r="U972" s="29">
        <v>0</v>
      </c>
      <c r="V972" s="29">
        <v>1393953.84</v>
      </c>
      <c r="W972" s="29">
        <v>296536.26</v>
      </c>
      <c r="X972" s="29">
        <f t="shared" si="575"/>
        <v>4018083.9300000006</v>
      </c>
      <c r="Y972" s="29">
        <f t="shared" si="576"/>
        <v>0</v>
      </c>
      <c r="Z972" s="29">
        <f t="shared" si="577"/>
        <v>0</v>
      </c>
      <c r="AA972" s="29">
        <f t="shared" si="577"/>
        <v>0</v>
      </c>
      <c r="AB972" s="29">
        <f t="shared" si="577"/>
        <v>4018083.9300000006</v>
      </c>
      <c r="AC972" s="31">
        <f t="shared" si="578"/>
        <v>12525.403872672814</v>
      </c>
      <c r="AD972" s="31">
        <f t="shared" si="579"/>
        <v>572264.08407973009</v>
      </c>
      <c r="AE972" s="31">
        <f t="shared" si="580"/>
        <v>25239.983127360279</v>
      </c>
      <c r="AF972" s="31">
        <f t="shared" si="581"/>
        <v>5330.049479260837</v>
      </c>
      <c r="AG972" s="31">
        <f t="shared" si="582"/>
        <v>347940.93963791453</v>
      </c>
      <c r="AH972" s="31">
        <f t="shared" si="583"/>
        <v>125968.02061258281</v>
      </c>
      <c r="AI972" s="31">
        <f t="shared" si="584"/>
        <v>7922.9931850181802</v>
      </c>
      <c r="AJ972" s="31">
        <f t="shared" si="585"/>
        <v>14932.990204706484</v>
      </c>
      <c r="AK972" s="31">
        <f t="shared" si="586"/>
        <v>112.39948813429601</v>
      </c>
      <c r="AL972" s="31">
        <f t="shared" si="587"/>
        <v>0</v>
      </c>
      <c r="AM972" s="31">
        <f t="shared" si="588"/>
        <v>666098.53795951186</v>
      </c>
      <c r="AN972" s="31">
        <f t="shared" si="589"/>
        <v>141699.36160725498</v>
      </c>
      <c r="AO972" s="31">
        <f t="shared" si="590"/>
        <v>1920034.7632541473</v>
      </c>
      <c r="AP972" s="29">
        <f t="shared" si="604"/>
        <v>0</v>
      </c>
      <c r="AQ972" s="29">
        <f t="shared" si="604"/>
        <v>0</v>
      </c>
      <c r="AR972" s="29">
        <f t="shared" si="604"/>
        <v>0</v>
      </c>
      <c r="AS972" s="29">
        <f t="shared" si="604"/>
        <v>1920034.7632541473</v>
      </c>
      <c r="AT972" s="31">
        <f t="shared" si="591"/>
        <v>3955.3412753933244</v>
      </c>
      <c r="AU972" s="31">
        <f t="shared" si="592"/>
        <v>180712.71594875137</v>
      </c>
      <c r="AV972" s="31">
        <f t="shared" si="593"/>
        <v>7970.4213986814739</v>
      </c>
      <c r="AW972" s="31">
        <f t="shared" si="594"/>
        <v>1683.152489094975</v>
      </c>
      <c r="AX972" s="31">
        <f t="shared" si="595"/>
        <v>109874.713337711</v>
      </c>
      <c r="AY972" s="31">
        <f t="shared" si="596"/>
        <v>39778.877900743042</v>
      </c>
      <c r="AZ972" s="31">
        <f t="shared" si="597"/>
        <v>2501.9665863017904</v>
      </c>
      <c r="BA972" s="31">
        <f t="shared" si="598"/>
        <v>4715.622196469405</v>
      </c>
      <c r="BB972" s="31">
        <f t="shared" si="599"/>
        <v>35.494131707849995</v>
      </c>
      <c r="BC972" s="31">
        <f t="shared" si="600"/>
        <v>0</v>
      </c>
      <c r="BD972" s="31">
        <f t="shared" si="601"/>
        <v>210344.2785121302</v>
      </c>
      <c r="BE972" s="31">
        <f t="shared" si="602"/>
        <v>44746.607722954046</v>
      </c>
      <c r="BF972" s="31">
        <f t="shared" si="603"/>
        <v>606319.19149993837</v>
      </c>
      <c r="BG972" s="29">
        <f t="shared" si="605"/>
        <v>0</v>
      </c>
      <c r="BH972" s="29">
        <f t="shared" si="605"/>
        <v>0</v>
      </c>
      <c r="BI972" s="29">
        <f t="shared" si="605"/>
        <v>0</v>
      </c>
      <c r="BJ972" s="29">
        <f t="shared" si="605"/>
        <v>606319.19149993837</v>
      </c>
    </row>
    <row r="973" spans="1:62">
      <c r="A973" s="25" t="s">
        <v>85</v>
      </c>
      <c r="B973" s="25" t="s">
        <v>101</v>
      </c>
      <c r="C973" s="25" t="s">
        <v>87</v>
      </c>
      <c r="D973" s="25" t="s">
        <v>112</v>
      </c>
      <c r="E973" s="25" t="s">
        <v>44</v>
      </c>
      <c r="F973" s="25" t="s">
        <v>45</v>
      </c>
      <c r="G973" s="25" t="s">
        <v>60</v>
      </c>
      <c r="H973" s="25" t="s">
        <v>599</v>
      </c>
      <c r="I973" s="25" t="s">
        <v>597</v>
      </c>
      <c r="J973" s="102">
        <v>0.47784834680000005</v>
      </c>
      <c r="K973" s="102">
        <v>0.15089759249999998</v>
      </c>
      <c r="L973" s="29">
        <v>2983.19</v>
      </c>
      <c r="M973" s="29">
        <v>7748.04</v>
      </c>
      <c r="N973" s="29">
        <v>29597.57</v>
      </c>
      <c r="O973" s="29">
        <v>3615.67</v>
      </c>
      <c r="P973" s="29">
        <v>868.26000000000204</v>
      </c>
      <c r="Q973" s="29">
        <v>1349.63</v>
      </c>
      <c r="R973" s="29">
        <v>0</v>
      </c>
      <c r="S973" s="29">
        <v>0</v>
      </c>
      <c r="T973" s="29">
        <v>57125.08</v>
      </c>
      <c r="U973" s="29">
        <v>1453.489999999998</v>
      </c>
      <c r="V973" s="29">
        <v>92808.33</v>
      </c>
      <c r="W973" s="29">
        <v>7146.23</v>
      </c>
      <c r="X973" s="29">
        <f t="shared" si="575"/>
        <v>204695.49000000002</v>
      </c>
      <c r="Y973" s="29">
        <f t="shared" si="576"/>
        <v>0</v>
      </c>
      <c r="Z973" s="29">
        <f t="shared" si="577"/>
        <v>0</v>
      </c>
      <c r="AA973" s="29">
        <f t="shared" si="577"/>
        <v>0</v>
      </c>
      <c r="AB973" s="29">
        <f t="shared" si="577"/>
        <v>204695.49000000002</v>
      </c>
      <c r="AC973" s="31">
        <f t="shared" si="578"/>
        <v>1425.5124096902921</v>
      </c>
      <c r="AD973" s="31">
        <f t="shared" si="579"/>
        <v>3702.3881049402721</v>
      </c>
      <c r="AE973" s="31">
        <f t="shared" si="580"/>
        <v>14143.149893797277</v>
      </c>
      <c r="AF973" s="31">
        <f t="shared" si="581"/>
        <v>1727.7419320743561</v>
      </c>
      <c r="AG973" s="31">
        <f t="shared" si="582"/>
        <v>414.89660559256902</v>
      </c>
      <c r="AH973" s="31">
        <f t="shared" si="583"/>
        <v>644.91846429168413</v>
      </c>
      <c r="AI973" s="31">
        <f t="shared" si="584"/>
        <v>0</v>
      </c>
      <c r="AJ973" s="31">
        <f t="shared" si="585"/>
        <v>0</v>
      </c>
      <c r="AK973" s="31">
        <f t="shared" si="586"/>
        <v>27297.125038817747</v>
      </c>
      <c r="AL973" s="31">
        <f t="shared" si="587"/>
        <v>694.54779359033114</v>
      </c>
      <c r="AM973" s="31">
        <f t="shared" si="588"/>
        <v>44348.307059768849</v>
      </c>
      <c r="AN973" s="31">
        <f t="shared" si="589"/>
        <v>3414.8141913525642</v>
      </c>
      <c r="AO973" s="31">
        <f t="shared" si="590"/>
        <v>97813.401493915953</v>
      </c>
      <c r="AP973" s="29">
        <f t="shared" si="604"/>
        <v>0</v>
      </c>
      <c r="AQ973" s="29">
        <f t="shared" si="604"/>
        <v>0</v>
      </c>
      <c r="AR973" s="29">
        <f t="shared" si="604"/>
        <v>0</v>
      </c>
      <c r="AS973" s="29">
        <f t="shared" si="604"/>
        <v>97813.401493915953</v>
      </c>
      <c r="AT973" s="31">
        <f t="shared" si="591"/>
        <v>450.15618897007494</v>
      </c>
      <c r="AU973" s="31">
        <f t="shared" si="592"/>
        <v>1169.1605825936999</v>
      </c>
      <c r="AV973" s="31">
        <f t="shared" si="593"/>
        <v>4466.2020568502248</v>
      </c>
      <c r="AW973" s="31">
        <f t="shared" si="594"/>
        <v>545.59589827447496</v>
      </c>
      <c r="AX973" s="31">
        <f t="shared" si="595"/>
        <v>131.01834366405029</v>
      </c>
      <c r="AY973" s="31">
        <f t="shared" si="596"/>
        <v>203.655917765775</v>
      </c>
      <c r="AZ973" s="31">
        <f t="shared" si="597"/>
        <v>0</v>
      </c>
      <c r="BA973" s="31">
        <f t="shared" si="598"/>
        <v>0</v>
      </c>
      <c r="BB973" s="31">
        <f t="shared" si="599"/>
        <v>8620.037043369899</v>
      </c>
      <c r="BC973" s="31">
        <f t="shared" si="600"/>
        <v>219.32814172282465</v>
      </c>
      <c r="BD973" s="31">
        <f t="shared" si="601"/>
        <v>14004.553560945524</v>
      </c>
      <c r="BE973" s="31">
        <f t="shared" si="602"/>
        <v>1078.3489024512749</v>
      </c>
      <c r="BF973" s="31">
        <f t="shared" si="603"/>
        <v>30888.05663660782</v>
      </c>
      <c r="BG973" s="29">
        <f t="shared" si="605"/>
        <v>0</v>
      </c>
      <c r="BH973" s="29">
        <f t="shared" si="605"/>
        <v>0</v>
      </c>
      <c r="BI973" s="29">
        <f t="shared" si="605"/>
        <v>0</v>
      </c>
      <c r="BJ973" s="29">
        <f t="shared" si="605"/>
        <v>30888.05663660782</v>
      </c>
    </row>
    <row r="974" spans="1:62">
      <c r="A974" s="25" t="s">
        <v>85</v>
      </c>
      <c r="B974" s="25" t="s">
        <v>101</v>
      </c>
      <c r="C974" s="25" t="s">
        <v>87</v>
      </c>
      <c r="D974" s="25" t="s">
        <v>112</v>
      </c>
      <c r="E974" s="25" t="s">
        <v>42</v>
      </c>
      <c r="F974" s="25" t="s">
        <v>46</v>
      </c>
      <c r="G974" s="25" t="s">
        <v>54</v>
      </c>
      <c r="H974" s="25" t="s">
        <v>90</v>
      </c>
      <c r="I974" s="25" t="s">
        <v>597</v>
      </c>
      <c r="J974" s="102">
        <v>0.68266000000000004</v>
      </c>
      <c r="K974" s="102">
        <v>0</v>
      </c>
      <c r="L974" s="29"/>
      <c r="M974" s="29"/>
      <c r="N974" s="29"/>
      <c r="O974" s="29"/>
      <c r="P974" s="29"/>
      <c r="Q974" s="29"/>
      <c r="R974" s="29">
        <v>-83540.570000000007</v>
      </c>
      <c r="S974" s="29"/>
      <c r="T974" s="29"/>
      <c r="U974" s="29"/>
      <c r="V974" s="29"/>
      <c r="W974" s="29"/>
      <c r="X974" s="29">
        <f t="shared" si="575"/>
        <v>-83540.570000000007</v>
      </c>
      <c r="Y974" s="29">
        <f t="shared" si="576"/>
        <v>0</v>
      </c>
      <c r="Z974" s="29">
        <f t="shared" si="577"/>
        <v>0</v>
      </c>
      <c r="AA974" s="29">
        <f t="shared" si="577"/>
        <v>0</v>
      </c>
      <c r="AB974" s="29">
        <f t="shared" si="577"/>
        <v>-83540.570000000007</v>
      </c>
      <c r="AC974" s="31">
        <f t="shared" si="578"/>
        <v>0</v>
      </c>
      <c r="AD974" s="31">
        <f t="shared" si="579"/>
        <v>0</v>
      </c>
      <c r="AE974" s="31">
        <f t="shared" si="580"/>
        <v>0</v>
      </c>
      <c r="AF974" s="31">
        <f t="shared" si="581"/>
        <v>0</v>
      </c>
      <c r="AG974" s="31">
        <f t="shared" si="582"/>
        <v>0</v>
      </c>
      <c r="AH974" s="31">
        <f t="shared" si="583"/>
        <v>0</v>
      </c>
      <c r="AI974" s="31">
        <f t="shared" si="584"/>
        <v>-57029.805516200009</v>
      </c>
      <c r="AJ974" s="31">
        <f t="shared" si="585"/>
        <v>0</v>
      </c>
      <c r="AK974" s="31">
        <f t="shared" si="586"/>
        <v>0</v>
      </c>
      <c r="AL974" s="31">
        <f t="shared" si="587"/>
        <v>0</v>
      </c>
      <c r="AM974" s="31">
        <f t="shared" si="588"/>
        <v>0</v>
      </c>
      <c r="AN974" s="31">
        <f t="shared" si="589"/>
        <v>0</v>
      </c>
      <c r="AO974" s="31">
        <f t="shared" si="590"/>
        <v>-57029.805516200009</v>
      </c>
      <c r="AP974" s="29">
        <f t="shared" si="604"/>
        <v>0</v>
      </c>
      <c r="AQ974" s="29">
        <f t="shared" si="604"/>
        <v>0</v>
      </c>
      <c r="AR974" s="29">
        <f t="shared" si="604"/>
        <v>0</v>
      </c>
      <c r="AS974" s="29">
        <f t="shared" si="604"/>
        <v>-57029.805516200009</v>
      </c>
      <c r="AT974" s="31">
        <f t="shared" si="591"/>
        <v>0</v>
      </c>
      <c r="AU974" s="31">
        <f t="shared" si="592"/>
        <v>0</v>
      </c>
      <c r="AV974" s="31">
        <f t="shared" si="593"/>
        <v>0</v>
      </c>
      <c r="AW974" s="31">
        <f t="shared" si="594"/>
        <v>0</v>
      </c>
      <c r="AX974" s="31">
        <f t="shared" si="595"/>
        <v>0</v>
      </c>
      <c r="AY974" s="31">
        <f t="shared" si="596"/>
        <v>0</v>
      </c>
      <c r="AZ974" s="31">
        <f t="shared" si="597"/>
        <v>0</v>
      </c>
      <c r="BA974" s="31">
        <f t="shared" si="598"/>
        <v>0</v>
      </c>
      <c r="BB974" s="31">
        <f t="shared" si="599"/>
        <v>0</v>
      </c>
      <c r="BC974" s="31">
        <f t="shared" si="600"/>
        <v>0</v>
      </c>
      <c r="BD974" s="31">
        <f t="shared" si="601"/>
        <v>0</v>
      </c>
      <c r="BE974" s="31">
        <f t="shared" si="602"/>
        <v>0</v>
      </c>
      <c r="BF974" s="31">
        <f t="shared" si="603"/>
        <v>0</v>
      </c>
      <c r="BG974" s="29">
        <f t="shared" si="605"/>
        <v>0</v>
      </c>
      <c r="BH974" s="29">
        <f t="shared" si="605"/>
        <v>0</v>
      </c>
      <c r="BI974" s="29">
        <f t="shared" si="605"/>
        <v>0</v>
      </c>
      <c r="BJ974" s="29">
        <f t="shared" si="605"/>
        <v>0</v>
      </c>
    </row>
    <row r="975" spans="1:62">
      <c r="A975" s="25" t="s">
        <v>85</v>
      </c>
      <c r="B975" s="25" t="s">
        <v>101</v>
      </c>
      <c r="C975" s="25" t="s">
        <v>87</v>
      </c>
      <c r="D975" s="25" t="s">
        <v>112</v>
      </c>
      <c r="E975" s="25" t="s">
        <v>42</v>
      </c>
      <c r="F975" s="25" t="s">
        <v>46</v>
      </c>
      <c r="G975" s="25" t="s">
        <v>60</v>
      </c>
      <c r="H975" s="25" t="s">
        <v>598</v>
      </c>
      <c r="I975" s="25" t="s">
        <v>597</v>
      </c>
      <c r="J975" s="102">
        <v>0.68266000000000004</v>
      </c>
      <c r="K975" s="102">
        <v>0</v>
      </c>
      <c r="L975" s="29">
        <v>608.66</v>
      </c>
      <c r="M975" s="29"/>
      <c r="N975" s="29"/>
      <c r="O975" s="29"/>
      <c r="P975" s="29"/>
      <c r="Q975" s="29"/>
      <c r="R975" s="29"/>
      <c r="S975" s="29">
        <v>-2.9103830456733704E-11</v>
      </c>
      <c r="T975" s="29"/>
      <c r="U975" s="29"/>
      <c r="V975" s="29">
        <v>1443.99</v>
      </c>
      <c r="W975" s="29">
        <v>130.94</v>
      </c>
      <c r="X975" s="29">
        <f t="shared" si="575"/>
        <v>2183.589999999971</v>
      </c>
      <c r="Y975" s="29">
        <f t="shared" si="576"/>
        <v>0</v>
      </c>
      <c r="Z975" s="29">
        <f t="shared" si="577"/>
        <v>0</v>
      </c>
      <c r="AA975" s="29">
        <f t="shared" si="577"/>
        <v>0</v>
      </c>
      <c r="AB975" s="29">
        <f t="shared" si="577"/>
        <v>2183.589999999971</v>
      </c>
      <c r="AC975" s="31">
        <f t="shared" si="578"/>
        <v>415.50783560000002</v>
      </c>
      <c r="AD975" s="31">
        <f t="shared" si="579"/>
        <v>0</v>
      </c>
      <c r="AE975" s="31">
        <f t="shared" si="580"/>
        <v>0</v>
      </c>
      <c r="AF975" s="31">
        <f t="shared" si="581"/>
        <v>0</v>
      </c>
      <c r="AG975" s="31">
        <f t="shared" si="582"/>
        <v>0</v>
      </c>
      <c r="AH975" s="31">
        <f t="shared" si="583"/>
        <v>0</v>
      </c>
      <c r="AI975" s="31">
        <f t="shared" si="584"/>
        <v>0</v>
      </c>
      <c r="AJ975" s="31">
        <f t="shared" si="585"/>
        <v>-1.9868020899593831E-11</v>
      </c>
      <c r="AK975" s="31">
        <f t="shared" si="586"/>
        <v>0</v>
      </c>
      <c r="AL975" s="31">
        <f t="shared" si="587"/>
        <v>0</v>
      </c>
      <c r="AM975" s="31">
        <f t="shared" si="588"/>
        <v>985.75421340000003</v>
      </c>
      <c r="AN975" s="31">
        <f t="shared" si="589"/>
        <v>89.387500400000008</v>
      </c>
      <c r="AO975" s="31">
        <f t="shared" si="590"/>
        <v>1490.6495493999801</v>
      </c>
      <c r="AP975" s="29">
        <f t="shared" si="604"/>
        <v>0</v>
      </c>
      <c r="AQ975" s="29">
        <f t="shared" si="604"/>
        <v>0</v>
      </c>
      <c r="AR975" s="29">
        <f t="shared" si="604"/>
        <v>0</v>
      </c>
      <c r="AS975" s="29">
        <f t="shared" si="604"/>
        <v>1490.6495493999801</v>
      </c>
      <c r="AT975" s="31">
        <f t="shared" si="591"/>
        <v>0</v>
      </c>
      <c r="AU975" s="31">
        <f t="shared" si="592"/>
        <v>0</v>
      </c>
      <c r="AV975" s="31">
        <f t="shared" si="593"/>
        <v>0</v>
      </c>
      <c r="AW975" s="31">
        <f t="shared" si="594"/>
        <v>0</v>
      </c>
      <c r="AX975" s="31">
        <f t="shared" si="595"/>
        <v>0</v>
      </c>
      <c r="AY975" s="31">
        <f t="shared" si="596"/>
        <v>0</v>
      </c>
      <c r="AZ975" s="31">
        <f t="shared" si="597"/>
        <v>0</v>
      </c>
      <c r="BA975" s="31">
        <f t="shared" si="598"/>
        <v>0</v>
      </c>
      <c r="BB975" s="31">
        <f t="shared" si="599"/>
        <v>0</v>
      </c>
      <c r="BC975" s="31">
        <f t="shared" si="600"/>
        <v>0</v>
      </c>
      <c r="BD975" s="31">
        <f t="shared" si="601"/>
        <v>0</v>
      </c>
      <c r="BE975" s="31">
        <f t="shared" si="602"/>
        <v>0</v>
      </c>
      <c r="BF975" s="31">
        <f t="shared" si="603"/>
        <v>0</v>
      </c>
      <c r="BG975" s="29">
        <f t="shared" si="605"/>
        <v>0</v>
      </c>
      <c r="BH975" s="29">
        <f t="shared" si="605"/>
        <v>0</v>
      </c>
      <c r="BI975" s="29">
        <f t="shared" si="605"/>
        <v>0</v>
      </c>
      <c r="BJ975" s="29">
        <f t="shared" si="605"/>
        <v>0</v>
      </c>
    </row>
    <row r="976" spans="1:62">
      <c r="A976" s="25" t="s">
        <v>85</v>
      </c>
      <c r="B976" s="25" t="s">
        <v>101</v>
      </c>
      <c r="C976" s="25" t="s">
        <v>87</v>
      </c>
      <c r="D976" s="25" t="s">
        <v>112</v>
      </c>
      <c r="E976" s="25" t="s">
        <v>42</v>
      </c>
      <c r="F976" s="25" t="s">
        <v>46</v>
      </c>
      <c r="G976" s="25" t="s">
        <v>60</v>
      </c>
      <c r="H976" s="25" t="s">
        <v>599</v>
      </c>
      <c r="I976" s="25" t="s">
        <v>597</v>
      </c>
      <c r="J976" s="102">
        <v>0.68266000000000004</v>
      </c>
      <c r="K976" s="102">
        <v>0</v>
      </c>
      <c r="L976" s="29">
        <v>1951.16</v>
      </c>
      <c r="M976" s="29"/>
      <c r="N976" s="29"/>
      <c r="O976" s="29">
        <v>25491.53</v>
      </c>
      <c r="P976" s="29">
        <v>0</v>
      </c>
      <c r="Q976" s="29"/>
      <c r="R976" s="29">
        <v>83540.569999999978</v>
      </c>
      <c r="S976" s="29">
        <v>0</v>
      </c>
      <c r="T976" s="29"/>
      <c r="U976" s="29"/>
      <c r="V976" s="29"/>
      <c r="W976" s="29">
        <v>116748.94</v>
      </c>
      <c r="X976" s="29">
        <f t="shared" si="575"/>
        <v>227732.19999999998</v>
      </c>
      <c r="Y976" s="29">
        <f t="shared" si="576"/>
        <v>0</v>
      </c>
      <c r="Z976" s="29">
        <f t="shared" si="577"/>
        <v>0</v>
      </c>
      <c r="AA976" s="29">
        <f t="shared" si="577"/>
        <v>0</v>
      </c>
      <c r="AB976" s="29">
        <f t="shared" si="577"/>
        <v>227732.19999999998</v>
      </c>
      <c r="AC976" s="31">
        <f t="shared" si="578"/>
        <v>1331.9788856000002</v>
      </c>
      <c r="AD976" s="31">
        <f t="shared" si="579"/>
        <v>0</v>
      </c>
      <c r="AE976" s="31">
        <f t="shared" si="580"/>
        <v>0</v>
      </c>
      <c r="AF976" s="31">
        <f t="shared" si="581"/>
        <v>17402.047869800001</v>
      </c>
      <c r="AG976" s="31">
        <f t="shared" si="582"/>
        <v>0</v>
      </c>
      <c r="AH976" s="31">
        <f t="shared" si="583"/>
        <v>0</v>
      </c>
      <c r="AI976" s="31">
        <f t="shared" si="584"/>
        <v>57029.805516199987</v>
      </c>
      <c r="AJ976" s="31">
        <f t="shared" si="585"/>
        <v>0</v>
      </c>
      <c r="AK976" s="31">
        <f t="shared" si="586"/>
        <v>0</v>
      </c>
      <c r="AL976" s="31">
        <f t="shared" si="587"/>
        <v>0</v>
      </c>
      <c r="AM976" s="31">
        <f t="shared" si="588"/>
        <v>0</v>
      </c>
      <c r="AN976" s="31">
        <f t="shared" si="589"/>
        <v>79699.831380400006</v>
      </c>
      <c r="AO976" s="31">
        <f t="shared" si="590"/>
        <v>155463.66365200002</v>
      </c>
      <c r="AP976" s="29">
        <f t="shared" si="604"/>
        <v>0</v>
      </c>
      <c r="AQ976" s="29">
        <f t="shared" si="604"/>
        <v>0</v>
      </c>
      <c r="AR976" s="29">
        <f t="shared" si="604"/>
        <v>0</v>
      </c>
      <c r="AS976" s="29">
        <f t="shared" si="604"/>
        <v>155463.66365200002</v>
      </c>
      <c r="AT976" s="31">
        <f t="shared" si="591"/>
        <v>0</v>
      </c>
      <c r="AU976" s="31">
        <f t="shared" si="592"/>
        <v>0</v>
      </c>
      <c r="AV976" s="31">
        <f t="shared" si="593"/>
        <v>0</v>
      </c>
      <c r="AW976" s="31">
        <f t="shared" si="594"/>
        <v>0</v>
      </c>
      <c r="AX976" s="31">
        <f t="shared" si="595"/>
        <v>0</v>
      </c>
      <c r="AY976" s="31">
        <f t="shared" si="596"/>
        <v>0</v>
      </c>
      <c r="AZ976" s="31">
        <f t="shared" si="597"/>
        <v>0</v>
      </c>
      <c r="BA976" s="31">
        <f t="shared" si="598"/>
        <v>0</v>
      </c>
      <c r="BB976" s="31">
        <f t="shared" si="599"/>
        <v>0</v>
      </c>
      <c r="BC976" s="31">
        <f t="shared" si="600"/>
        <v>0</v>
      </c>
      <c r="BD976" s="31">
        <f t="shared" si="601"/>
        <v>0</v>
      </c>
      <c r="BE976" s="31">
        <f t="shared" si="602"/>
        <v>0</v>
      </c>
      <c r="BF976" s="31">
        <f t="shared" si="603"/>
        <v>0</v>
      </c>
      <c r="BG976" s="29">
        <f t="shared" si="605"/>
        <v>0</v>
      </c>
      <c r="BH976" s="29">
        <f t="shared" si="605"/>
        <v>0</v>
      </c>
      <c r="BI976" s="29">
        <f t="shared" si="605"/>
        <v>0</v>
      </c>
      <c r="BJ976" s="29">
        <f t="shared" si="605"/>
        <v>0</v>
      </c>
    </row>
    <row r="977" spans="1:62">
      <c r="A977" s="25" t="s">
        <v>85</v>
      </c>
      <c r="B977" s="25" t="s">
        <v>101</v>
      </c>
      <c r="C977" s="25" t="s">
        <v>87</v>
      </c>
      <c r="D977" s="25" t="s">
        <v>112</v>
      </c>
      <c r="E977" s="25" t="s">
        <v>42</v>
      </c>
      <c r="F977" s="25" t="s">
        <v>43</v>
      </c>
      <c r="G977" s="25" t="s">
        <v>54</v>
      </c>
      <c r="H977" s="25" t="s">
        <v>90</v>
      </c>
      <c r="I977" s="25" t="s">
        <v>597</v>
      </c>
      <c r="J977" s="102">
        <v>1</v>
      </c>
      <c r="K977" s="102">
        <v>0</v>
      </c>
      <c r="L977" s="29">
        <v>613.62</v>
      </c>
      <c r="M977" s="29">
        <v>1668.66</v>
      </c>
      <c r="N977" s="29"/>
      <c r="O977" s="29"/>
      <c r="P977" s="29">
        <v>106784.57</v>
      </c>
      <c r="Q977" s="29">
        <v>18818.28</v>
      </c>
      <c r="R977" s="29">
        <v>3105.4199999999837</v>
      </c>
      <c r="S977" s="29">
        <v>1351.5299999999115</v>
      </c>
      <c r="T977" s="29">
        <v>640.1099999999999</v>
      </c>
      <c r="U977" s="29">
        <v>440.71</v>
      </c>
      <c r="V977" s="29"/>
      <c r="W977" s="29">
        <v>0</v>
      </c>
      <c r="X977" s="29">
        <f t="shared" si="575"/>
        <v>133422.89999999988</v>
      </c>
      <c r="Y977" s="29">
        <f t="shared" si="576"/>
        <v>0</v>
      </c>
      <c r="Z977" s="29">
        <f t="shared" si="577"/>
        <v>0</v>
      </c>
      <c r="AA977" s="29">
        <f t="shared" si="577"/>
        <v>0</v>
      </c>
      <c r="AB977" s="29">
        <f t="shared" si="577"/>
        <v>133422.89999999988</v>
      </c>
      <c r="AC977" s="31">
        <f t="shared" si="578"/>
        <v>613.62</v>
      </c>
      <c r="AD977" s="31">
        <f t="shared" si="579"/>
        <v>1668.66</v>
      </c>
      <c r="AE977" s="31">
        <f t="shared" si="580"/>
        <v>0</v>
      </c>
      <c r="AF977" s="31">
        <f t="shared" si="581"/>
        <v>0</v>
      </c>
      <c r="AG977" s="31">
        <f t="shared" si="582"/>
        <v>106784.57</v>
      </c>
      <c r="AH977" s="31">
        <f t="shared" si="583"/>
        <v>18818.28</v>
      </c>
      <c r="AI977" s="31">
        <f t="shared" si="584"/>
        <v>3105.4199999999837</v>
      </c>
      <c r="AJ977" s="31">
        <f t="shared" si="585"/>
        <v>1351.5299999999115</v>
      </c>
      <c r="AK977" s="31">
        <f t="shared" si="586"/>
        <v>640.1099999999999</v>
      </c>
      <c r="AL977" s="31">
        <f t="shared" si="587"/>
        <v>440.71</v>
      </c>
      <c r="AM977" s="31">
        <f t="shared" si="588"/>
        <v>0</v>
      </c>
      <c r="AN977" s="31">
        <f t="shared" si="589"/>
        <v>0</v>
      </c>
      <c r="AO977" s="31">
        <f t="shared" si="590"/>
        <v>133422.89999999988</v>
      </c>
      <c r="AP977" s="29">
        <f t="shared" si="604"/>
        <v>0</v>
      </c>
      <c r="AQ977" s="29">
        <f t="shared" si="604"/>
        <v>0</v>
      </c>
      <c r="AR977" s="29">
        <f t="shared" si="604"/>
        <v>0</v>
      </c>
      <c r="AS977" s="29">
        <f t="shared" si="604"/>
        <v>133422.89999999988</v>
      </c>
      <c r="AT977" s="31">
        <f t="shared" si="591"/>
        <v>0</v>
      </c>
      <c r="AU977" s="31">
        <f t="shared" si="592"/>
        <v>0</v>
      </c>
      <c r="AV977" s="31">
        <f t="shared" si="593"/>
        <v>0</v>
      </c>
      <c r="AW977" s="31">
        <f t="shared" si="594"/>
        <v>0</v>
      </c>
      <c r="AX977" s="31">
        <f t="shared" si="595"/>
        <v>0</v>
      </c>
      <c r="AY977" s="31">
        <f t="shared" si="596"/>
        <v>0</v>
      </c>
      <c r="AZ977" s="31">
        <f t="shared" si="597"/>
        <v>0</v>
      </c>
      <c r="BA977" s="31">
        <f t="shared" si="598"/>
        <v>0</v>
      </c>
      <c r="BB977" s="31">
        <f t="shared" si="599"/>
        <v>0</v>
      </c>
      <c r="BC977" s="31">
        <f t="shared" si="600"/>
        <v>0</v>
      </c>
      <c r="BD977" s="31">
        <f t="shared" si="601"/>
        <v>0</v>
      </c>
      <c r="BE977" s="31">
        <f t="shared" si="602"/>
        <v>0</v>
      </c>
      <c r="BF977" s="31">
        <f t="shared" si="603"/>
        <v>0</v>
      </c>
      <c r="BG977" s="29">
        <f t="shared" si="605"/>
        <v>0</v>
      </c>
      <c r="BH977" s="29">
        <f t="shared" si="605"/>
        <v>0</v>
      </c>
      <c r="BI977" s="29">
        <f t="shared" si="605"/>
        <v>0</v>
      </c>
      <c r="BJ977" s="29">
        <f t="shared" si="605"/>
        <v>0</v>
      </c>
    </row>
    <row r="978" spans="1:62">
      <c r="A978" s="25" t="s">
        <v>85</v>
      </c>
      <c r="B978" s="25" t="s">
        <v>101</v>
      </c>
      <c r="C978" s="25" t="s">
        <v>87</v>
      </c>
      <c r="D978" s="25" t="s">
        <v>112</v>
      </c>
      <c r="E978" s="25" t="s">
        <v>42</v>
      </c>
      <c r="F978" s="25" t="s">
        <v>43</v>
      </c>
      <c r="G978" s="25" t="s">
        <v>60</v>
      </c>
      <c r="H978" s="25" t="s">
        <v>599</v>
      </c>
      <c r="I978" s="25" t="s">
        <v>597</v>
      </c>
      <c r="J978" s="102">
        <v>1</v>
      </c>
      <c r="K978" s="102">
        <v>0</v>
      </c>
      <c r="L978" s="29">
        <v>6009.09</v>
      </c>
      <c r="M978" s="29">
        <v>6941.89</v>
      </c>
      <c r="N978" s="29">
        <v>600.54</v>
      </c>
      <c r="O978" s="29"/>
      <c r="P978" s="29">
        <v>207143.65</v>
      </c>
      <c r="Q978" s="29">
        <v>36112.76</v>
      </c>
      <c r="R978" s="29">
        <v>6024</v>
      </c>
      <c r="S978" s="29">
        <v>2621.8999999999651</v>
      </c>
      <c r="T978" s="29">
        <v>1135.5900000000001</v>
      </c>
      <c r="U978" s="29">
        <v>540.67000000000007</v>
      </c>
      <c r="V978" s="29"/>
      <c r="W978" s="29">
        <v>215247.19</v>
      </c>
      <c r="X978" s="29">
        <f t="shared" si="575"/>
        <v>482377.27999999997</v>
      </c>
      <c r="Y978" s="29">
        <f t="shared" si="576"/>
        <v>0</v>
      </c>
      <c r="Z978" s="29">
        <f t="shared" si="577"/>
        <v>0</v>
      </c>
      <c r="AA978" s="29">
        <f t="shared" si="577"/>
        <v>0</v>
      </c>
      <c r="AB978" s="29">
        <f t="shared" si="577"/>
        <v>482377.27999999997</v>
      </c>
      <c r="AC978" s="31">
        <f t="shared" si="578"/>
        <v>6009.09</v>
      </c>
      <c r="AD978" s="31">
        <f t="shared" si="579"/>
        <v>6941.89</v>
      </c>
      <c r="AE978" s="31">
        <f t="shared" si="580"/>
        <v>600.54</v>
      </c>
      <c r="AF978" s="31">
        <f t="shared" si="581"/>
        <v>0</v>
      </c>
      <c r="AG978" s="31">
        <f t="shared" si="582"/>
        <v>207143.65</v>
      </c>
      <c r="AH978" s="31">
        <f t="shared" si="583"/>
        <v>36112.76</v>
      </c>
      <c r="AI978" s="31">
        <f t="shared" si="584"/>
        <v>6024</v>
      </c>
      <c r="AJ978" s="31">
        <f t="shared" si="585"/>
        <v>2621.8999999999651</v>
      </c>
      <c r="AK978" s="31">
        <f t="shared" si="586"/>
        <v>1135.5900000000001</v>
      </c>
      <c r="AL978" s="31">
        <f t="shared" si="587"/>
        <v>540.67000000000007</v>
      </c>
      <c r="AM978" s="31">
        <f t="shared" si="588"/>
        <v>0</v>
      </c>
      <c r="AN978" s="31">
        <f t="shared" si="589"/>
        <v>215247.19</v>
      </c>
      <c r="AO978" s="31">
        <f t="shared" si="590"/>
        <v>482377.27999999997</v>
      </c>
      <c r="AP978" s="29">
        <f t="shared" si="604"/>
        <v>0</v>
      </c>
      <c r="AQ978" s="29">
        <f t="shared" si="604"/>
        <v>0</v>
      </c>
      <c r="AR978" s="29">
        <f t="shared" si="604"/>
        <v>0</v>
      </c>
      <c r="AS978" s="29">
        <f t="shared" si="604"/>
        <v>482377.27999999997</v>
      </c>
      <c r="AT978" s="31">
        <f t="shared" si="591"/>
        <v>0</v>
      </c>
      <c r="AU978" s="31">
        <f t="shared" si="592"/>
        <v>0</v>
      </c>
      <c r="AV978" s="31">
        <f t="shared" si="593"/>
        <v>0</v>
      </c>
      <c r="AW978" s="31">
        <f t="shared" si="594"/>
        <v>0</v>
      </c>
      <c r="AX978" s="31">
        <f t="shared" si="595"/>
        <v>0</v>
      </c>
      <c r="AY978" s="31">
        <f t="shared" si="596"/>
        <v>0</v>
      </c>
      <c r="AZ978" s="31">
        <f t="shared" si="597"/>
        <v>0</v>
      </c>
      <c r="BA978" s="31">
        <f t="shared" si="598"/>
        <v>0</v>
      </c>
      <c r="BB978" s="31">
        <f t="shared" si="599"/>
        <v>0</v>
      </c>
      <c r="BC978" s="31">
        <f t="shared" si="600"/>
        <v>0</v>
      </c>
      <c r="BD978" s="31">
        <f t="shared" si="601"/>
        <v>0</v>
      </c>
      <c r="BE978" s="31">
        <f t="shared" si="602"/>
        <v>0</v>
      </c>
      <c r="BF978" s="31">
        <f t="shared" si="603"/>
        <v>0</v>
      </c>
      <c r="BG978" s="29">
        <f t="shared" si="605"/>
        <v>0</v>
      </c>
      <c r="BH978" s="29">
        <f t="shared" si="605"/>
        <v>0</v>
      </c>
      <c r="BI978" s="29">
        <f t="shared" si="605"/>
        <v>0</v>
      </c>
      <c r="BJ978" s="29">
        <f t="shared" si="605"/>
        <v>0</v>
      </c>
    </row>
    <row r="979" spans="1:62">
      <c r="A979" s="25" t="s">
        <v>85</v>
      </c>
      <c r="B979" s="25" t="s">
        <v>101</v>
      </c>
      <c r="C979" s="25" t="s">
        <v>87</v>
      </c>
      <c r="D979" s="25" t="s">
        <v>112</v>
      </c>
      <c r="E979" s="25" t="s">
        <v>47</v>
      </c>
      <c r="F979" s="25" t="s">
        <v>45</v>
      </c>
      <c r="G979" s="25" t="s">
        <v>60</v>
      </c>
      <c r="H979" s="25" t="s">
        <v>601</v>
      </c>
      <c r="I979" s="25" t="s">
        <v>597</v>
      </c>
      <c r="J979" s="102">
        <v>0</v>
      </c>
      <c r="K979" s="102">
        <v>0.50190000000000001</v>
      </c>
      <c r="L979" s="29">
        <v>50084.53</v>
      </c>
      <c r="M979" s="29">
        <v>171.44</v>
      </c>
      <c r="N979" s="29">
        <v>2023.95</v>
      </c>
      <c r="O979" s="29"/>
      <c r="P979" s="29"/>
      <c r="Q979" s="29"/>
      <c r="R979" s="29"/>
      <c r="S979" s="29"/>
      <c r="T979" s="29">
        <v>0</v>
      </c>
      <c r="U979" s="29"/>
      <c r="V979" s="29"/>
      <c r="W979" s="29"/>
      <c r="X979" s="29">
        <f t="shared" si="575"/>
        <v>52279.92</v>
      </c>
      <c r="Y979" s="29">
        <f t="shared" si="576"/>
        <v>0</v>
      </c>
      <c r="Z979" s="29">
        <f t="shared" si="577"/>
        <v>0</v>
      </c>
      <c r="AA979" s="29">
        <f t="shared" si="577"/>
        <v>0</v>
      </c>
      <c r="AB979" s="29">
        <f t="shared" si="577"/>
        <v>52279.92</v>
      </c>
      <c r="AC979" s="31">
        <f t="shared" si="578"/>
        <v>0</v>
      </c>
      <c r="AD979" s="31">
        <f t="shared" si="579"/>
        <v>0</v>
      </c>
      <c r="AE979" s="31">
        <f t="shared" si="580"/>
        <v>0</v>
      </c>
      <c r="AF979" s="31">
        <f t="shared" si="581"/>
        <v>0</v>
      </c>
      <c r="AG979" s="31">
        <f t="shared" si="582"/>
        <v>0</v>
      </c>
      <c r="AH979" s="31">
        <f t="shared" si="583"/>
        <v>0</v>
      </c>
      <c r="AI979" s="31">
        <f t="shared" si="584"/>
        <v>0</v>
      </c>
      <c r="AJ979" s="31">
        <f t="shared" si="585"/>
        <v>0</v>
      </c>
      <c r="AK979" s="31">
        <f t="shared" si="586"/>
        <v>0</v>
      </c>
      <c r="AL979" s="31">
        <f t="shared" si="587"/>
        <v>0</v>
      </c>
      <c r="AM979" s="31">
        <f t="shared" si="588"/>
        <v>0</v>
      </c>
      <c r="AN979" s="31">
        <f t="shared" si="589"/>
        <v>0</v>
      </c>
      <c r="AO979" s="31">
        <f t="shared" si="590"/>
        <v>0</v>
      </c>
      <c r="AP979" s="29">
        <f t="shared" si="604"/>
        <v>0</v>
      </c>
      <c r="AQ979" s="29">
        <f t="shared" si="604"/>
        <v>0</v>
      </c>
      <c r="AR979" s="29">
        <f t="shared" si="604"/>
        <v>0</v>
      </c>
      <c r="AS979" s="29">
        <f t="shared" si="604"/>
        <v>0</v>
      </c>
      <c r="AT979" s="31">
        <f t="shared" si="591"/>
        <v>25137.425607000001</v>
      </c>
      <c r="AU979" s="31">
        <f t="shared" si="592"/>
        <v>86.045736000000005</v>
      </c>
      <c r="AV979" s="31">
        <f t="shared" si="593"/>
        <v>1015.820505</v>
      </c>
      <c r="AW979" s="31">
        <f t="shared" si="594"/>
        <v>0</v>
      </c>
      <c r="AX979" s="31">
        <f t="shared" si="595"/>
        <v>0</v>
      </c>
      <c r="AY979" s="31">
        <f t="shared" si="596"/>
        <v>0</v>
      </c>
      <c r="AZ979" s="31">
        <f t="shared" si="597"/>
        <v>0</v>
      </c>
      <c r="BA979" s="31">
        <f t="shared" si="598"/>
        <v>0</v>
      </c>
      <c r="BB979" s="31">
        <f t="shared" si="599"/>
        <v>0</v>
      </c>
      <c r="BC979" s="31">
        <f t="shared" si="600"/>
        <v>0</v>
      </c>
      <c r="BD979" s="31">
        <f t="shared" si="601"/>
        <v>0</v>
      </c>
      <c r="BE979" s="31">
        <f t="shared" si="602"/>
        <v>0</v>
      </c>
      <c r="BF979" s="31">
        <f t="shared" si="603"/>
        <v>26239.291848000001</v>
      </c>
      <c r="BG979" s="29">
        <f t="shared" si="605"/>
        <v>0</v>
      </c>
      <c r="BH979" s="29">
        <f t="shared" si="605"/>
        <v>0</v>
      </c>
      <c r="BI979" s="29">
        <f t="shared" si="605"/>
        <v>0</v>
      </c>
      <c r="BJ979" s="29">
        <f t="shared" si="605"/>
        <v>26239.291848000001</v>
      </c>
    </row>
    <row r="980" spans="1:62">
      <c r="A980" s="25" t="s">
        <v>85</v>
      </c>
      <c r="B980" s="25" t="s">
        <v>101</v>
      </c>
      <c r="C980" s="25" t="s">
        <v>87</v>
      </c>
      <c r="D980" s="25" t="s">
        <v>113</v>
      </c>
      <c r="E980" s="25" t="s">
        <v>44</v>
      </c>
      <c r="F980" s="25" t="s">
        <v>45</v>
      </c>
      <c r="G980" s="25" t="s">
        <v>54</v>
      </c>
      <c r="H980" s="25" t="s">
        <v>90</v>
      </c>
      <c r="I980" s="25" t="s">
        <v>597</v>
      </c>
      <c r="J980" s="102">
        <v>0.47784834680000005</v>
      </c>
      <c r="K980" s="102">
        <v>0.15089759249999998</v>
      </c>
      <c r="L980" s="29">
        <v>-126.8</v>
      </c>
      <c r="M980" s="29"/>
      <c r="N980" s="29"/>
      <c r="O980" s="29"/>
      <c r="P980" s="29"/>
      <c r="Q980" s="29"/>
      <c r="R980" s="29">
        <v>0</v>
      </c>
      <c r="S980" s="29">
        <v>-1.0000000000218279E-2</v>
      </c>
      <c r="T980" s="29"/>
      <c r="U980" s="29"/>
      <c r="V980" s="29">
        <v>4582.92</v>
      </c>
      <c r="W980" s="29">
        <v>1081.31</v>
      </c>
      <c r="X980" s="29">
        <f t="shared" si="575"/>
        <v>5537.42</v>
      </c>
      <c r="Y980" s="29">
        <f t="shared" si="576"/>
        <v>0</v>
      </c>
      <c r="Z980" s="29">
        <f t="shared" si="577"/>
        <v>0</v>
      </c>
      <c r="AA980" s="29">
        <f t="shared" si="577"/>
        <v>0</v>
      </c>
      <c r="AB980" s="29">
        <f t="shared" si="577"/>
        <v>5537.42</v>
      </c>
      <c r="AC980" s="31">
        <f t="shared" si="578"/>
        <v>-60.591170374240008</v>
      </c>
      <c r="AD980" s="31">
        <f t="shared" si="579"/>
        <v>0</v>
      </c>
      <c r="AE980" s="31">
        <f t="shared" si="580"/>
        <v>0</v>
      </c>
      <c r="AF980" s="31">
        <f t="shared" si="581"/>
        <v>0</v>
      </c>
      <c r="AG980" s="31">
        <f t="shared" si="582"/>
        <v>0</v>
      </c>
      <c r="AH980" s="31">
        <f t="shared" si="583"/>
        <v>0</v>
      </c>
      <c r="AI980" s="31">
        <f t="shared" si="584"/>
        <v>0</v>
      </c>
      <c r="AJ980" s="31">
        <f t="shared" si="585"/>
        <v>-4.7784834681043045E-3</v>
      </c>
      <c r="AK980" s="31">
        <f t="shared" si="586"/>
        <v>0</v>
      </c>
      <c r="AL980" s="31">
        <f t="shared" si="587"/>
        <v>0</v>
      </c>
      <c r="AM980" s="31">
        <f t="shared" si="588"/>
        <v>2189.9407455166561</v>
      </c>
      <c r="AN980" s="31">
        <f t="shared" si="589"/>
        <v>516.70219587830798</v>
      </c>
      <c r="AO980" s="31">
        <f t="shared" si="590"/>
        <v>2646.0469925372558</v>
      </c>
      <c r="AP980" s="29">
        <f t="shared" si="604"/>
        <v>0</v>
      </c>
      <c r="AQ980" s="29">
        <f t="shared" si="604"/>
        <v>0</v>
      </c>
      <c r="AR980" s="29">
        <f t="shared" si="604"/>
        <v>0</v>
      </c>
      <c r="AS980" s="29">
        <f t="shared" si="604"/>
        <v>2646.0469925372558</v>
      </c>
      <c r="AT980" s="31">
        <f t="shared" si="591"/>
        <v>-19.133814728999997</v>
      </c>
      <c r="AU980" s="31">
        <f t="shared" si="592"/>
        <v>0</v>
      </c>
      <c r="AV980" s="31">
        <f t="shared" si="593"/>
        <v>0</v>
      </c>
      <c r="AW980" s="31">
        <f t="shared" si="594"/>
        <v>0</v>
      </c>
      <c r="AX980" s="31">
        <f t="shared" si="595"/>
        <v>0</v>
      </c>
      <c r="AY980" s="31">
        <f t="shared" si="596"/>
        <v>0</v>
      </c>
      <c r="AZ980" s="31">
        <f t="shared" si="597"/>
        <v>0</v>
      </c>
      <c r="BA980" s="31">
        <f t="shared" si="598"/>
        <v>-1.5089759250329375E-3</v>
      </c>
      <c r="BB980" s="31">
        <f t="shared" si="599"/>
        <v>0</v>
      </c>
      <c r="BC980" s="31">
        <f t="shared" si="600"/>
        <v>0</v>
      </c>
      <c r="BD980" s="31">
        <f t="shared" si="601"/>
        <v>691.55159462009988</v>
      </c>
      <c r="BE980" s="31">
        <f t="shared" si="602"/>
        <v>163.16707574617499</v>
      </c>
      <c r="BF980" s="31">
        <f t="shared" si="603"/>
        <v>835.58334666134988</v>
      </c>
      <c r="BG980" s="29">
        <f t="shared" si="605"/>
        <v>0</v>
      </c>
      <c r="BH980" s="29">
        <f t="shared" si="605"/>
        <v>0</v>
      </c>
      <c r="BI980" s="29">
        <f t="shared" si="605"/>
        <v>0</v>
      </c>
      <c r="BJ980" s="29">
        <f t="shared" si="605"/>
        <v>835.58334666134988</v>
      </c>
    </row>
    <row r="981" spans="1:62">
      <c r="A981" s="25" t="s">
        <v>85</v>
      </c>
      <c r="B981" s="25" t="s">
        <v>101</v>
      </c>
      <c r="C981" s="25" t="s">
        <v>87</v>
      </c>
      <c r="D981" s="25" t="s">
        <v>113</v>
      </c>
      <c r="E981" s="25" t="s">
        <v>44</v>
      </c>
      <c r="F981" s="25" t="s">
        <v>45</v>
      </c>
      <c r="G981" s="25" t="s">
        <v>60</v>
      </c>
      <c r="H981" s="25" t="s">
        <v>598</v>
      </c>
      <c r="I981" s="25" t="s">
        <v>597</v>
      </c>
      <c r="J981" s="102">
        <v>0.47784834680000005</v>
      </c>
      <c r="K981" s="102">
        <v>0.15089759249999998</v>
      </c>
      <c r="L981" s="29">
        <v>490.34999999999997</v>
      </c>
      <c r="M981" s="29"/>
      <c r="N981" s="29"/>
      <c r="O981" s="29"/>
      <c r="P981" s="29"/>
      <c r="Q981" s="29"/>
      <c r="R981" s="29"/>
      <c r="S981" s="29"/>
      <c r="T981" s="29"/>
      <c r="U981" s="29"/>
      <c r="V981" s="29">
        <v>180896.42</v>
      </c>
      <c r="W981" s="29">
        <v>42681.23</v>
      </c>
      <c r="X981" s="29">
        <f t="shared" ref="X981:X1021" si="606">SUM(L981:W981)</f>
        <v>224068.00000000003</v>
      </c>
      <c r="Y981" s="29">
        <f t="shared" ref="Y981:Y1021" si="607">SUMIF($I981:$I981,Y$5,X981:X981)</f>
        <v>0</v>
      </c>
      <c r="Z981" s="29">
        <f t="shared" si="577"/>
        <v>0</v>
      </c>
      <c r="AA981" s="29">
        <f t="shared" si="577"/>
        <v>0</v>
      </c>
      <c r="AB981" s="29">
        <f t="shared" si="577"/>
        <v>224068.00000000003</v>
      </c>
      <c r="AC981" s="31">
        <f t="shared" ref="AC981:AC1021" si="608">+L981*$J981</f>
        <v>234.31293685337999</v>
      </c>
      <c r="AD981" s="31">
        <f t="shared" ref="AD981:AD1021" si="609">+M981*$J981</f>
        <v>0</v>
      </c>
      <c r="AE981" s="31">
        <f t="shared" ref="AE981:AE1021" si="610">+N981*$J981</f>
        <v>0</v>
      </c>
      <c r="AF981" s="31">
        <f t="shared" ref="AF981:AF1021" si="611">+O981*$J981</f>
        <v>0</v>
      </c>
      <c r="AG981" s="31">
        <f t="shared" ref="AG981:AG1021" si="612">+P981*$J981</f>
        <v>0</v>
      </c>
      <c r="AH981" s="31">
        <f t="shared" ref="AH981:AH1021" si="613">+Q981*$J981</f>
        <v>0</v>
      </c>
      <c r="AI981" s="31">
        <f t="shared" ref="AI981:AI1021" si="614">+R981*$J981</f>
        <v>0</v>
      </c>
      <c r="AJ981" s="31">
        <f t="shared" ref="AJ981:AJ1021" si="615">+S981*$J981</f>
        <v>0</v>
      </c>
      <c r="AK981" s="31">
        <f t="shared" ref="AK981:AK1021" si="616">+T981*$J981</f>
        <v>0</v>
      </c>
      <c r="AL981" s="31">
        <f t="shared" ref="AL981:AL1021" si="617">+U981*$J981</f>
        <v>0</v>
      </c>
      <c r="AM981" s="31">
        <f t="shared" ref="AM981:AM1021" si="618">+V981*$J981</f>
        <v>86441.055239038469</v>
      </c>
      <c r="AN981" s="31">
        <f t="shared" ref="AN981:AN1021" si="619">+W981*$J981</f>
        <v>20395.155194890569</v>
      </c>
      <c r="AO981" s="31">
        <f t="shared" ref="AO981:AO1021" si="620">SUM(AC981:AN981)</f>
        <v>107070.52337078242</v>
      </c>
      <c r="AP981" s="29">
        <f t="shared" si="604"/>
        <v>0</v>
      </c>
      <c r="AQ981" s="29">
        <f t="shared" si="604"/>
        <v>0</v>
      </c>
      <c r="AR981" s="29">
        <f t="shared" si="604"/>
        <v>0</v>
      </c>
      <c r="AS981" s="29">
        <f t="shared" si="604"/>
        <v>107070.52337078242</v>
      </c>
      <c r="AT981" s="31">
        <f t="shared" ref="AT981:AT1021" si="621">+L981*$K981</f>
        <v>73.992634482374982</v>
      </c>
      <c r="AU981" s="31">
        <f t="shared" ref="AU981:AU1021" si="622">+M981*$K981</f>
        <v>0</v>
      </c>
      <c r="AV981" s="31">
        <f t="shared" ref="AV981:AV1021" si="623">+N981*$K981</f>
        <v>0</v>
      </c>
      <c r="AW981" s="31">
        <f t="shared" ref="AW981:AW1021" si="624">+O981*$K981</f>
        <v>0</v>
      </c>
      <c r="AX981" s="31">
        <f t="shared" ref="AX981:AX1021" si="625">+P981*$K981</f>
        <v>0</v>
      </c>
      <c r="AY981" s="31">
        <f t="shared" ref="AY981:AY1021" si="626">+Q981*$K981</f>
        <v>0</v>
      </c>
      <c r="AZ981" s="31">
        <f t="shared" ref="AZ981:AZ1021" si="627">+R981*$K981</f>
        <v>0</v>
      </c>
      <c r="BA981" s="31">
        <f t="shared" ref="BA981:BA1021" si="628">+S981*$K981</f>
        <v>0</v>
      </c>
      <c r="BB981" s="31">
        <f t="shared" ref="BB981:BB1021" si="629">+T981*$K981</f>
        <v>0</v>
      </c>
      <c r="BC981" s="31">
        <f t="shared" ref="BC981:BC1021" si="630">+U981*$K981</f>
        <v>0</v>
      </c>
      <c r="BD981" s="31">
        <f t="shared" ref="BD981:BD1021" si="631">+V981*$K981</f>
        <v>27296.83426986885</v>
      </c>
      <c r="BE981" s="31">
        <f t="shared" ref="BE981:BE1021" si="632">+W981*$K981</f>
        <v>6440.4948519387744</v>
      </c>
      <c r="BF981" s="31">
        <f t="shared" ref="BF981:BF1021" si="633">SUM(AT981:BE981)</f>
        <v>33811.321756290003</v>
      </c>
      <c r="BG981" s="29">
        <f t="shared" si="605"/>
        <v>0</v>
      </c>
      <c r="BH981" s="29">
        <f t="shared" si="605"/>
        <v>0</v>
      </c>
      <c r="BI981" s="29">
        <f t="shared" si="605"/>
        <v>0</v>
      </c>
      <c r="BJ981" s="29">
        <f t="shared" si="605"/>
        <v>33811.321756290003</v>
      </c>
    </row>
    <row r="982" spans="1:62">
      <c r="A982" s="25" t="s">
        <v>85</v>
      </c>
      <c r="B982" s="25" t="s">
        <v>101</v>
      </c>
      <c r="C982" s="25" t="s">
        <v>87</v>
      </c>
      <c r="D982" s="25" t="s">
        <v>113</v>
      </c>
      <c r="E982" s="25" t="s">
        <v>44</v>
      </c>
      <c r="F982" s="25" t="s">
        <v>45</v>
      </c>
      <c r="G982" s="25" t="s">
        <v>60</v>
      </c>
      <c r="H982" s="25" t="s">
        <v>599</v>
      </c>
      <c r="I982" s="25" t="s">
        <v>597</v>
      </c>
      <c r="J982" s="102">
        <v>0.47784834680000005</v>
      </c>
      <c r="K982" s="102">
        <v>0.15089759249999998</v>
      </c>
      <c r="L982" s="29">
        <v>12929.17</v>
      </c>
      <c r="M982" s="29">
        <v>7295.54</v>
      </c>
      <c r="N982" s="29"/>
      <c r="O982" s="29">
        <v>-36644.379999999997</v>
      </c>
      <c r="P982" s="29">
        <v>28640.79</v>
      </c>
      <c r="Q982" s="29"/>
      <c r="R982" s="29">
        <v>0</v>
      </c>
      <c r="S982" s="29">
        <v>1.0000000009313226E-2</v>
      </c>
      <c r="T982" s="29"/>
      <c r="U982" s="29">
        <v>0</v>
      </c>
      <c r="V982" s="29">
        <v>764738.07</v>
      </c>
      <c r="W982" s="29">
        <v>90073.44</v>
      </c>
      <c r="X982" s="29">
        <f t="shared" si="606"/>
        <v>867032.6399999999</v>
      </c>
      <c r="Y982" s="29">
        <f t="shared" si="607"/>
        <v>0</v>
      </c>
      <c r="Z982" s="29">
        <f t="shared" ref="Z982:AB1022" si="634">SUMIF($I982,Z$5,$X982)</f>
        <v>0</v>
      </c>
      <c r="AA982" s="29">
        <f t="shared" si="634"/>
        <v>0</v>
      </c>
      <c r="AB982" s="29">
        <f t="shared" si="634"/>
        <v>867032.6399999999</v>
      </c>
      <c r="AC982" s="31">
        <f t="shared" si="608"/>
        <v>6178.182509996157</v>
      </c>
      <c r="AD982" s="31">
        <f t="shared" si="609"/>
        <v>3486.1617280132723</v>
      </c>
      <c r="AE982" s="31">
        <f t="shared" si="610"/>
        <v>0</v>
      </c>
      <c r="AF982" s="31">
        <f t="shared" si="611"/>
        <v>-17510.456402510983</v>
      </c>
      <c r="AG982" s="31">
        <f t="shared" si="612"/>
        <v>13685.954152545974</v>
      </c>
      <c r="AH982" s="31">
        <f t="shared" si="613"/>
        <v>0</v>
      </c>
      <c r="AI982" s="31">
        <f t="shared" si="614"/>
        <v>0</v>
      </c>
      <c r="AJ982" s="31">
        <f t="shared" si="615"/>
        <v>4.7784834724503098E-3</v>
      </c>
      <c r="AK982" s="31">
        <f t="shared" si="616"/>
        <v>0</v>
      </c>
      <c r="AL982" s="31">
        <f t="shared" si="617"/>
        <v>0</v>
      </c>
      <c r="AM982" s="31">
        <f t="shared" si="618"/>
        <v>365428.82248452271</v>
      </c>
      <c r="AN982" s="31">
        <f t="shared" si="619"/>
        <v>43041.444394588994</v>
      </c>
      <c r="AO982" s="31">
        <f t="shared" si="620"/>
        <v>414310.11364563962</v>
      </c>
      <c r="AP982" s="29">
        <f t="shared" si="604"/>
        <v>0</v>
      </c>
      <c r="AQ982" s="29">
        <f t="shared" si="604"/>
        <v>0</v>
      </c>
      <c r="AR982" s="29">
        <f t="shared" si="604"/>
        <v>0</v>
      </c>
      <c r="AS982" s="29">
        <f t="shared" si="604"/>
        <v>414310.11364563962</v>
      </c>
      <c r="AT982" s="31">
        <f t="shared" si="621"/>
        <v>1950.9806260232249</v>
      </c>
      <c r="AU982" s="31">
        <f t="shared" si="622"/>
        <v>1100.8794219874499</v>
      </c>
      <c r="AV982" s="31">
        <f t="shared" si="623"/>
        <v>0</v>
      </c>
      <c r="AW982" s="31">
        <f t="shared" si="624"/>
        <v>-5529.5487206551488</v>
      </c>
      <c r="AX982" s="31">
        <f t="shared" si="625"/>
        <v>4321.8262582980742</v>
      </c>
      <c r="AY982" s="31">
        <f t="shared" si="626"/>
        <v>0</v>
      </c>
      <c r="AZ982" s="31">
        <f t="shared" si="627"/>
        <v>0</v>
      </c>
      <c r="BA982" s="31">
        <f t="shared" si="628"/>
        <v>1.5089759264053431E-3</v>
      </c>
      <c r="BB982" s="31">
        <f t="shared" si="629"/>
        <v>0</v>
      </c>
      <c r="BC982" s="31">
        <f t="shared" si="630"/>
        <v>0</v>
      </c>
      <c r="BD982" s="31">
        <f t="shared" si="631"/>
        <v>115397.13365609646</v>
      </c>
      <c r="BE982" s="31">
        <f t="shared" si="632"/>
        <v>13591.865244193199</v>
      </c>
      <c r="BF982" s="31">
        <f t="shared" si="633"/>
        <v>130833.13799491918</v>
      </c>
      <c r="BG982" s="29">
        <f t="shared" si="605"/>
        <v>0</v>
      </c>
      <c r="BH982" s="29">
        <f t="shared" si="605"/>
        <v>0</v>
      </c>
      <c r="BI982" s="29">
        <f t="shared" si="605"/>
        <v>0</v>
      </c>
      <c r="BJ982" s="29">
        <f t="shared" si="605"/>
        <v>130833.13799491918</v>
      </c>
    </row>
    <row r="983" spans="1:62">
      <c r="A983" s="25" t="s">
        <v>85</v>
      </c>
      <c r="B983" s="25" t="s">
        <v>101</v>
      </c>
      <c r="C983" s="25" t="s">
        <v>87</v>
      </c>
      <c r="D983" s="25" t="s">
        <v>113</v>
      </c>
      <c r="E983" s="25" t="s">
        <v>42</v>
      </c>
      <c r="F983" s="25" t="s">
        <v>46</v>
      </c>
      <c r="G983" s="25" t="s">
        <v>54</v>
      </c>
      <c r="H983" s="25" t="s">
        <v>90</v>
      </c>
      <c r="I983" s="25" t="s">
        <v>597</v>
      </c>
      <c r="J983" s="102">
        <v>0.68266000000000004</v>
      </c>
      <c r="K983" s="102">
        <v>0</v>
      </c>
      <c r="L983" s="29"/>
      <c r="M983" s="29"/>
      <c r="N983" s="29"/>
      <c r="O983" s="29"/>
      <c r="P983" s="29"/>
      <c r="Q983" s="29"/>
      <c r="R983" s="29"/>
      <c r="S983" s="29"/>
      <c r="T983" s="29"/>
      <c r="U983" s="29"/>
      <c r="V983" s="29">
        <v>50458.64</v>
      </c>
      <c r="W983" s="29">
        <v>5744.88</v>
      </c>
      <c r="X983" s="29">
        <f t="shared" si="606"/>
        <v>56203.519999999997</v>
      </c>
      <c r="Y983" s="29">
        <f t="shared" si="607"/>
        <v>0</v>
      </c>
      <c r="Z983" s="29">
        <f t="shared" si="634"/>
        <v>0</v>
      </c>
      <c r="AA983" s="29">
        <f t="shared" si="634"/>
        <v>0</v>
      </c>
      <c r="AB983" s="29">
        <f t="shared" si="634"/>
        <v>56203.519999999997</v>
      </c>
      <c r="AC983" s="31">
        <f t="shared" si="608"/>
        <v>0</v>
      </c>
      <c r="AD983" s="31">
        <f t="shared" si="609"/>
        <v>0</v>
      </c>
      <c r="AE983" s="31">
        <f t="shared" si="610"/>
        <v>0</v>
      </c>
      <c r="AF983" s="31">
        <f t="shared" si="611"/>
        <v>0</v>
      </c>
      <c r="AG983" s="31">
        <f t="shared" si="612"/>
        <v>0</v>
      </c>
      <c r="AH983" s="31">
        <f t="shared" si="613"/>
        <v>0</v>
      </c>
      <c r="AI983" s="31">
        <f t="shared" si="614"/>
        <v>0</v>
      </c>
      <c r="AJ983" s="31">
        <f t="shared" si="615"/>
        <v>0</v>
      </c>
      <c r="AK983" s="31">
        <f t="shared" si="616"/>
        <v>0</v>
      </c>
      <c r="AL983" s="31">
        <f t="shared" si="617"/>
        <v>0</v>
      </c>
      <c r="AM983" s="31">
        <f t="shared" si="618"/>
        <v>34446.0951824</v>
      </c>
      <c r="AN983" s="31">
        <f t="shared" si="619"/>
        <v>3921.7997808000005</v>
      </c>
      <c r="AO983" s="31">
        <f t="shared" si="620"/>
        <v>38367.8949632</v>
      </c>
      <c r="AP983" s="29">
        <f t="shared" si="604"/>
        <v>0</v>
      </c>
      <c r="AQ983" s="29">
        <f t="shared" si="604"/>
        <v>0</v>
      </c>
      <c r="AR983" s="29">
        <f t="shared" si="604"/>
        <v>0</v>
      </c>
      <c r="AS983" s="29">
        <f t="shared" si="604"/>
        <v>38367.8949632</v>
      </c>
      <c r="AT983" s="31">
        <f t="shared" si="621"/>
        <v>0</v>
      </c>
      <c r="AU983" s="31">
        <f t="shared" si="622"/>
        <v>0</v>
      </c>
      <c r="AV983" s="31">
        <f t="shared" si="623"/>
        <v>0</v>
      </c>
      <c r="AW983" s="31">
        <f t="shared" si="624"/>
        <v>0</v>
      </c>
      <c r="AX983" s="31">
        <f t="shared" si="625"/>
        <v>0</v>
      </c>
      <c r="AY983" s="31">
        <f t="shared" si="626"/>
        <v>0</v>
      </c>
      <c r="AZ983" s="31">
        <f t="shared" si="627"/>
        <v>0</v>
      </c>
      <c r="BA983" s="31">
        <f t="shared" si="628"/>
        <v>0</v>
      </c>
      <c r="BB983" s="31">
        <f t="shared" si="629"/>
        <v>0</v>
      </c>
      <c r="BC983" s="31">
        <f t="shared" si="630"/>
        <v>0</v>
      </c>
      <c r="BD983" s="31">
        <f t="shared" si="631"/>
        <v>0</v>
      </c>
      <c r="BE983" s="31">
        <f t="shared" si="632"/>
        <v>0</v>
      </c>
      <c r="BF983" s="31">
        <f t="shared" si="633"/>
        <v>0</v>
      </c>
      <c r="BG983" s="29">
        <f t="shared" si="605"/>
        <v>0</v>
      </c>
      <c r="BH983" s="29">
        <f t="shared" si="605"/>
        <v>0</v>
      </c>
      <c r="BI983" s="29">
        <f t="shared" si="605"/>
        <v>0</v>
      </c>
      <c r="BJ983" s="29">
        <f t="shared" si="605"/>
        <v>0</v>
      </c>
    </row>
    <row r="984" spans="1:62">
      <c r="A984" s="25" t="s">
        <v>85</v>
      </c>
      <c r="B984" s="25" t="s">
        <v>101</v>
      </c>
      <c r="C984" s="25" t="s">
        <v>87</v>
      </c>
      <c r="D984" s="25" t="s">
        <v>113</v>
      </c>
      <c r="E984" s="25" t="s">
        <v>42</v>
      </c>
      <c r="F984" s="25" t="s">
        <v>46</v>
      </c>
      <c r="G984" s="25" t="s">
        <v>60</v>
      </c>
      <c r="H984" s="25" t="s">
        <v>605</v>
      </c>
      <c r="I984" s="25" t="s">
        <v>597</v>
      </c>
      <c r="J984" s="102">
        <v>0.68266000000000004</v>
      </c>
      <c r="K984" s="102">
        <v>0</v>
      </c>
      <c r="L984" s="29"/>
      <c r="M984" s="29"/>
      <c r="N984" s="29"/>
      <c r="O984" s="29"/>
      <c r="P984" s="29"/>
      <c r="Q984" s="29"/>
      <c r="R984" s="29"/>
      <c r="S984" s="29">
        <v>0</v>
      </c>
      <c r="T984" s="29"/>
      <c r="U984" s="29"/>
      <c r="V984" s="29"/>
      <c r="W984" s="29">
        <v>388894.46</v>
      </c>
      <c r="X984" s="29">
        <f t="shared" si="606"/>
        <v>388894.46</v>
      </c>
      <c r="Y984" s="29">
        <f t="shared" si="607"/>
        <v>0</v>
      </c>
      <c r="Z984" s="29">
        <f t="shared" si="634"/>
        <v>0</v>
      </c>
      <c r="AA984" s="29">
        <f t="shared" si="634"/>
        <v>0</v>
      </c>
      <c r="AB984" s="29">
        <f t="shared" si="634"/>
        <v>388894.46</v>
      </c>
      <c r="AC984" s="31">
        <f t="shared" si="608"/>
        <v>0</v>
      </c>
      <c r="AD984" s="31">
        <f t="shared" si="609"/>
        <v>0</v>
      </c>
      <c r="AE984" s="31">
        <f t="shared" si="610"/>
        <v>0</v>
      </c>
      <c r="AF984" s="31">
        <f t="shared" si="611"/>
        <v>0</v>
      </c>
      <c r="AG984" s="31">
        <f t="shared" si="612"/>
        <v>0</v>
      </c>
      <c r="AH984" s="31">
        <f t="shared" si="613"/>
        <v>0</v>
      </c>
      <c r="AI984" s="31">
        <f t="shared" si="614"/>
        <v>0</v>
      </c>
      <c r="AJ984" s="31">
        <f t="shared" si="615"/>
        <v>0</v>
      </c>
      <c r="AK984" s="31">
        <f t="shared" si="616"/>
        <v>0</v>
      </c>
      <c r="AL984" s="31">
        <f t="shared" si="617"/>
        <v>0</v>
      </c>
      <c r="AM984" s="31">
        <f t="shared" si="618"/>
        <v>0</v>
      </c>
      <c r="AN984" s="31">
        <f t="shared" si="619"/>
        <v>265482.69206360006</v>
      </c>
      <c r="AO984" s="31">
        <f t="shared" si="620"/>
        <v>265482.69206360006</v>
      </c>
      <c r="AP984" s="29">
        <f t="shared" si="604"/>
        <v>0</v>
      </c>
      <c r="AQ984" s="29">
        <f t="shared" si="604"/>
        <v>0</v>
      </c>
      <c r="AR984" s="29">
        <f t="shared" si="604"/>
        <v>0</v>
      </c>
      <c r="AS984" s="29">
        <f t="shared" si="604"/>
        <v>265482.69206360006</v>
      </c>
      <c r="AT984" s="31">
        <f t="shared" si="621"/>
        <v>0</v>
      </c>
      <c r="AU984" s="31">
        <f t="shared" si="622"/>
        <v>0</v>
      </c>
      <c r="AV984" s="31">
        <f t="shared" si="623"/>
        <v>0</v>
      </c>
      <c r="AW984" s="31">
        <f t="shared" si="624"/>
        <v>0</v>
      </c>
      <c r="AX984" s="31">
        <f t="shared" si="625"/>
        <v>0</v>
      </c>
      <c r="AY984" s="31">
        <f t="shared" si="626"/>
        <v>0</v>
      </c>
      <c r="AZ984" s="31">
        <f t="shared" si="627"/>
        <v>0</v>
      </c>
      <c r="BA984" s="31">
        <f t="shared" si="628"/>
        <v>0</v>
      </c>
      <c r="BB984" s="31">
        <f t="shared" si="629"/>
        <v>0</v>
      </c>
      <c r="BC984" s="31">
        <f t="shared" si="630"/>
        <v>0</v>
      </c>
      <c r="BD984" s="31">
        <f t="shared" si="631"/>
        <v>0</v>
      </c>
      <c r="BE984" s="31">
        <f t="shared" si="632"/>
        <v>0</v>
      </c>
      <c r="BF984" s="31">
        <f t="shared" si="633"/>
        <v>0</v>
      </c>
      <c r="BG984" s="29">
        <f t="shared" si="605"/>
        <v>0</v>
      </c>
      <c r="BH984" s="29">
        <f t="shared" si="605"/>
        <v>0</v>
      </c>
      <c r="BI984" s="29">
        <f t="shared" si="605"/>
        <v>0</v>
      </c>
      <c r="BJ984" s="29">
        <f t="shared" si="605"/>
        <v>0</v>
      </c>
    </row>
    <row r="985" spans="1:62">
      <c r="A985" s="25" t="s">
        <v>85</v>
      </c>
      <c r="B985" s="25" t="s">
        <v>101</v>
      </c>
      <c r="C985" s="25" t="s">
        <v>87</v>
      </c>
      <c r="D985" s="25" t="s">
        <v>113</v>
      </c>
      <c r="E985" s="25" t="s">
        <v>42</v>
      </c>
      <c r="F985" s="25" t="s">
        <v>46</v>
      </c>
      <c r="G985" s="25" t="s">
        <v>60</v>
      </c>
      <c r="H985" s="25" t="s">
        <v>599</v>
      </c>
      <c r="I985" s="25" t="s">
        <v>597</v>
      </c>
      <c r="J985" s="102">
        <v>0.68266000000000004</v>
      </c>
      <c r="K985" s="102">
        <v>0</v>
      </c>
      <c r="L985" s="29">
        <v>1570.06</v>
      </c>
      <c r="M985" s="29">
        <v>5479.55</v>
      </c>
      <c r="N985" s="29">
        <v>23559.86</v>
      </c>
      <c r="O985" s="29">
        <v>1073.72</v>
      </c>
      <c r="P985" s="29">
        <v>2973.16</v>
      </c>
      <c r="Q985" s="29"/>
      <c r="R985" s="29">
        <v>8855.24</v>
      </c>
      <c r="S985" s="29">
        <v>2614.3500000001586</v>
      </c>
      <c r="T985" s="29">
        <v>642.79</v>
      </c>
      <c r="U985" s="29"/>
      <c r="V985" s="29">
        <v>2207288.25</v>
      </c>
      <c r="W985" s="29">
        <v>251307</v>
      </c>
      <c r="X985" s="29">
        <f t="shared" si="606"/>
        <v>2505363.98</v>
      </c>
      <c r="Y985" s="29">
        <f t="shared" si="607"/>
        <v>0</v>
      </c>
      <c r="Z985" s="29">
        <f t="shared" si="634"/>
        <v>0</v>
      </c>
      <c r="AA985" s="29">
        <f t="shared" si="634"/>
        <v>0</v>
      </c>
      <c r="AB985" s="29">
        <f t="shared" si="634"/>
        <v>2505363.98</v>
      </c>
      <c r="AC985" s="31">
        <f t="shared" si="608"/>
        <v>1071.8171596</v>
      </c>
      <c r="AD985" s="31">
        <f t="shared" si="609"/>
        <v>3740.6696030000003</v>
      </c>
      <c r="AE985" s="31">
        <f t="shared" si="610"/>
        <v>16083.374027600001</v>
      </c>
      <c r="AF985" s="31">
        <f t="shared" si="611"/>
        <v>732.98569520000012</v>
      </c>
      <c r="AG985" s="31">
        <f t="shared" si="612"/>
        <v>2029.6574055999999</v>
      </c>
      <c r="AH985" s="31">
        <f t="shared" si="613"/>
        <v>0</v>
      </c>
      <c r="AI985" s="31">
        <f t="shared" si="614"/>
        <v>6045.1181384000001</v>
      </c>
      <c r="AJ985" s="31">
        <f t="shared" si="615"/>
        <v>1784.7121710001084</v>
      </c>
      <c r="AK985" s="31">
        <f t="shared" si="616"/>
        <v>438.8070214</v>
      </c>
      <c r="AL985" s="31">
        <f t="shared" si="617"/>
        <v>0</v>
      </c>
      <c r="AM985" s="31">
        <f t="shared" si="618"/>
        <v>1506827.396745</v>
      </c>
      <c r="AN985" s="31">
        <f t="shared" si="619"/>
        <v>171557.23662000001</v>
      </c>
      <c r="AO985" s="31">
        <f t="shared" si="620"/>
        <v>1710311.7745868003</v>
      </c>
      <c r="AP985" s="29">
        <f t="shared" si="604"/>
        <v>0</v>
      </c>
      <c r="AQ985" s="29">
        <f t="shared" si="604"/>
        <v>0</v>
      </c>
      <c r="AR985" s="29">
        <f t="shared" si="604"/>
        <v>0</v>
      </c>
      <c r="AS985" s="29">
        <f t="shared" si="604"/>
        <v>1710311.7745868003</v>
      </c>
      <c r="AT985" s="31">
        <f t="shared" si="621"/>
        <v>0</v>
      </c>
      <c r="AU985" s="31">
        <f t="shared" si="622"/>
        <v>0</v>
      </c>
      <c r="AV985" s="31">
        <f t="shared" si="623"/>
        <v>0</v>
      </c>
      <c r="AW985" s="31">
        <f t="shared" si="624"/>
        <v>0</v>
      </c>
      <c r="AX985" s="31">
        <f t="shared" si="625"/>
        <v>0</v>
      </c>
      <c r="AY985" s="31">
        <f t="shared" si="626"/>
        <v>0</v>
      </c>
      <c r="AZ985" s="31">
        <f t="shared" si="627"/>
        <v>0</v>
      </c>
      <c r="BA985" s="31">
        <f t="shared" si="628"/>
        <v>0</v>
      </c>
      <c r="BB985" s="31">
        <f t="shared" si="629"/>
        <v>0</v>
      </c>
      <c r="BC985" s="31">
        <f t="shared" si="630"/>
        <v>0</v>
      </c>
      <c r="BD985" s="31">
        <f t="shared" si="631"/>
        <v>0</v>
      </c>
      <c r="BE985" s="31">
        <f t="shared" si="632"/>
        <v>0</v>
      </c>
      <c r="BF985" s="31">
        <f t="shared" si="633"/>
        <v>0</v>
      </c>
      <c r="BG985" s="29">
        <f t="shared" si="605"/>
        <v>0</v>
      </c>
      <c r="BH985" s="29">
        <f t="shared" si="605"/>
        <v>0</v>
      </c>
      <c r="BI985" s="29">
        <f t="shared" si="605"/>
        <v>0</v>
      </c>
      <c r="BJ985" s="29">
        <f t="shared" si="605"/>
        <v>0</v>
      </c>
    </row>
    <row r="986" spans="1:62">
      <c r="A986" s="25" t="s">
        <v>85</v>
      </c>
      <c r="B986" s="25" t="s">
        <v>101</v>
      </c>
      <c r="C986" s="25" t="s">
        <v>87</v>
      </c>
      <c r="D986" s="25" t="s">
        <v>114</v>
      </c>
      <c r="E986" s="25" t="s">
        <v>44</v>
      </c>
      <c r="F986" s="25" t="s">
        <v>45</v>
      </c>
      <c r="G986" s="25" t="s">
        <v>54</v>
      </c>
      <c r="H986" s="25" t="s">
        <v>300</v>
      </c>
      <c r="I986" s="25" t="s">
        <v>597</v>
      </c>
      <c r="J986" s="102">
        <v>0.47784834680000005</v>
      </c>
      <c r="K986" s="102">
        <v>0.15089759249999998</v>
      </c>
      <c r="L986" s="29">
        <v>5979.1399999999994</v>
      </c>
      <c r="M986" s="29">
        <v>10984.77</v>
      </c>
      <c r="N986" s="29">
        <v>20496.150000000001</v>
      </c>
      <c r="O986" s="29">
        <v>2761.93</v>
      </c>
      <c r="P986" s="29">
        <v>37506.65</v>
      </c>
      <c r="Q986" s="29">
        <v>18319.93</v>
      </c>
      <c r="R986" s="29">
        <v>43900.619999999995</v>
      </c>
      <c r="S986" s="29">
        <v>174976.96999999997</v>
      </c>
      <c r="T986" s="29">
        <v>279122.44</v>
      </c>
      <c r="U986" s="29">
        <v>11993.140000000014</v>
      </c>
      <c r="V986" s="29">
        <v>-8626.6400000000012</v>
      </c>
      <c r="W986" s="29">
        <v>214658.96999999997</v>
      </c>
      <c r="X986" s="29">
        <f t="shared" si="606"/>
        <v>812074.07</v>
      </c>
      <c r="Y986" s="29">
        <f t="shared" si="607"/>
        <v>0</v>
      </c>
      <c r="Z986" s="29">
        <f t="shared" si="634"/>
        <v>0</v>
      </c>
      <c r="AA986" s="29">
        <f t="shared" si="634"/>
        <v>0</v>
      </c>
      <c r="AB986" s="29">
        <f t="shared" si="634"/>
        <v>812074.07</v>
      </c>
      <c r="AC986" s="31">
        <f t="shared" si="608"/>
        <v>2857.1221642857522</v>
      </c>
      <c r="AD986" s="31">
        <f t="shared" si="609"/>
        <v>5249.0541844782365</v>
      </c>
      <c r="AE986" s="31">
        <f t="shared" si="610"/>
        <v>9794.0513932648209</v>
      </c>
      <c r="AF986" s="31">
        <f t="shared" si="611"/>
        <v>1319.783684477324</v>
      </c>
      <c r="AG986" s="31">
        <f t="shared" si="612"/>
        <v>17922.490696506222</v>
      </c>
      <c r="AH986" s="31">
        <f t="shared" si="613"/>
        <v>8754.1482639917249</v>
      </c>
      <c r="AI986" s="31">
        <f t="shared" si="614"/>
        <v>20977.838690495017</v>
      </c>
      <c r="AJ986" s="31">
        <f t="shared" si="615"/>
        <v>83612.455842573196</v>
      </c>
      <c r="AK986" s="31">
        <f t="shared" si="616"/>
        <v>133378.19650878222</v>
      </c>
      <c r="AL986" s="31">
        <f t="shared" si="617"/>
        <v>5730.9021219409597</v>
      </c>
      <c r="AM986" s="31">
        <f t="shared" si="618"/>
        <v>-4122.2256624387528</v>
      </c>
      <c r="AN986" s="31">
        <f t="shared" si="619"/>
        <v>102574.43394029079</v>
      </c>
      <c r="AO986" s="31">
        <f t="shared" si="620"/>
        <v>388048.25182864745</v>
      </c>
      <c r="AP986" s="29">
        <f t="shared" si="604"/>
        <v>0</v>
      </c>
      <c r="AQ986" s="29">
        <f t="shared" si="604"/>
        <v>0</v>
      </c>
      <c r="AR986" s="29">
        <f t="shared" si="604"/>
        <v>0</v>
      </c>
      <c r="AS986" s="29">
        <f t="shared" si="604"/>
        <v>388048.25182864745</v>
      </c>
      <c r="AT986" s="31">
        <f t="shared" si="621"/>
        <v>902.23783122044983</v>
      </c>
      <c r="AU986" s="31">
        <f t="shared" si="622"/>
        <v>1657.5753471662249</v>
      </c>
      <c r="AV986" s="31">
        <f t="shared" si="623"/>
        <v>3092.8196905188747</v>
      </c>
      <c r="AW986" s="31">
        <f t="shared" si="624"/>
        <v>416.76858765352495</v>
      </c>
      <c r="AX986" s="31">
        <f t="shared" si="625"/>
        <v>5659.6631877401242</v>
      </c>
      <c r="AY986" s="31">
        <f t="shared" si="626"/>
        <v>2764.4333317685246</v>
      </c>
      <c r="AZ986" s="31">
        <f t="shared" si="627"/>
        <v>6624.4978672573488</v>
      </c>
      <c r="BA986" s="31">
        <f t="shared" si="628"/>
        <v>26403.603515944716</v>
      </c>
      <c r="BB986" s="31">
        <f t="shared" si="629"/>
        <v>42118.904208725697</v>
      </c>
      <c r="BC986" s="31">
        <f t="shared" si="630"/>
        <v>1809.7359525154518</v>
      </c>
      <c r="BD986" s="31">
        <f t="shared" si="631"/>
        <v>-1301.7392073642</v>
      </c>
      <c r="BE986" s="31">
        <f t="shared" si="632"/>
        <v>32391.521781529718</v>
      </c>
      <c r="BF986" s="31">
        <f t="shared" si="633"/>
        <v>122540.02209467646</v>
      </c>
      <c r="BG986" s="29">
        <f t="shared" si="605"/>
        <v>0</v>
      </c>
      <c r="BH986" s="29">
        <f t="shared" si="605"/>
        <v>0</v>
      </c>
      <c r="BI986" s="29">
        <f t="shared" si="605"/>
        <v>0</v>
      </c>
      <c r="BJ986" s="29">
        <f t="shared" si="605"/>
        <v>122540.02209467646</v>
      </c>
    </row>
    <row r="987" spans="1:62">
      <c r="A987" s="25" t="s">
        <v>85</v>
      </c>
      <c r="B987" s="25" t="s">
        <v>101</v>
      </c>
      <c r="C987" s="25" t="s">
        <v>87</v>
      </c>
      <c r="D987" s="25" t="s">
        <v>114</v>
      </c>
      <c r="E987" s="25" t="s">
        <v>44</v>
      </c>
      <c r="F987" s="25" t="s">
        <v>45</v>
      </c>
      <c r="G987" s="25" t="s">
        <v>54</v>
      </c>
      <c r="H987" s="25" t="s">
        <v>90</v>
      </c>
      <c r="I987" s="25" t="s">
        <v>597</v>
      </c>
      <c r="J987" s="102">
        <v>0.47784834680000005</v>
      </c>
      <c r="K987" s="102">
        <v>0.15089759249999998</v>
      </c>
      <c r="L987" s="29">
        <v>5679.99</v>
      </c>
      <c r="M987" s="29">
        <v>11500.67</v>
      </c>
      <c r="N987" s="29">
        <v>13758.83</v>
      </c>
      <c r="O987" s="29">
        <v>1751.78</v>
      </c>
      <c r="P987" s="29">
        <v>977.69</v>
      </c>
      <c r="Q987" s="29"/>
      <c r="R987" s="29">
        <v>594.63</v>
      </c>
      <c r="S987" s="29">
        <v>0</v>
      </c>
      <c r="T987" s="29"/>
      <c r="U987" s="29"/>
      <c r="V987" s="29"/>
      <c r="W987" s="29"/>
      <c r="X987" s="29">
        <f t="shared" si="606"/>
        <v>34263.589999999997</v>
      </c>
      <c r="Y987" s="29">
        <f t="shared" si="607"/>
        <v>0</v>
      </c>
      <c r="Z987" s="29">
        <f t="shared" si="634"/>
        <v>0</v>
      </c>
      <c r="AA987" s="29">
        <f t="shared" si="634"/>
        <v>0</v>
      </c>
      <c r="AB987" s="29">
        <f t="shared" si="634"/>
        <v>34263.589999999997</v>
      </c>
      <c r="AC987" s="31">
        <f t="shared" si="608"/>
        <v>2714.1738313405322</v>
      </c>
      <c r="AD987" s="31">
        <f t="shared" si="609"/>
        <v>5495.576146592357</v>
      </c>
      <c r="AE987" s="31">
        <f t="shared" si="610"/>
        <v>6574.6341694022449</v>
      </c>
      <c r="AF987" s="31">
        <f t="shared" si="611"/>
        <v>837.08517695730404</v>
      </c>
      <c r="AG987" s="31">
        <f t="shared" si="612"/>
        <v>467.1875501828921</v>
      </c>
      <c r="AH987" s="31">
        <f t="shared" si="613"/>
        <v>0</v>
      </c>
      <c r="AI987" s="31">
        <f t="shared" si="614"/>
        <v>284.14296245768401</v>
      </c>
      <c r="AJ987" s="31">
        <f t="shared" si="615"/>
        <v>0</v>
      </c>
      <c r="AK987" s="31">
        <f t="shared" si="616"/>
        <v>0</v>
      </c>
      <c r="AL987" s="31">
        <f t="shared" si="617"/>
        <v>0</v>
      </c>
      <c r="AM987" s="31">
        <f t="shared" si="618"/>
        <v>0</v>
      </c>
      <c r="AN987" s="31">
        <f t="shared" si="619"/>
        <v>0</v>
      </c>
      <c r="AO987" s="31">
        <f t="shared" si="620"/>
        <v>16372.799836933016</v>
      </c>
      <c r="AP987" s="29">
        <f t="shared" si="604"/>
        <v>0</v>
      </c>
      <c r="AQ987" s="29">
        <f t="shared" si="604"/>
        <v>0</v>
      </c>
      <c r="AR987" s="29">
        <f t="shared" si="604"/>
        <v>0</v>
      </c>
      <c r="AS987" s="29">
        <f t="shared" si="604"/>
        <v>16372.799836933016</v>
      </c>
      <c r="AT987" s="31">
        <f t="shared" si="621"/>
        <v>857.09681642407486</v>
      </c>
      <c r="AU987" s="31">
        <f t="shared" si="622"/>
        <v>1735.4234151369749</v>
      </c>
      <c r="AV987" s="31">
        <f t="shared" si="623"/>
        <v>2076.1743226167746</v>
      </c>
      <c r="AW987" s="31">
        <f t="shared" si="624"/>
        <v>264.33938458964997</v>
      </c>
      <c r="AX987" s="31">
        <f t="shared" si="625"/>
        <v>147.531067211325</v>
      </c>
      <c r="AY987" s="31">
        <f t="shared" si="626"/>
        <v>0</v>
      </c>
      <c r="AZ987" s="31">
        <f t="shared" si="627"/>
        <v>89.728235428274985</v>
      </c>
      <c r="BA987" s="31">
        <f t="shared" si="628"/>
        <v>0</v>
      </c>
      <c r="BB987" s="31">
        <f t="shared" si="629"/>
        <v>0</v>
      </c>
      <c r="BC987" s="31">
        <f t="shared" si="630"/>
        <v>0</v>
      </c>
      <c r="BD987" s="31">
        <f t="shared" si="631"/>
        <v>0</v>
      </c>
      <c r="BE987" s="31">
        <f t="shared" si="632"/>
        <v>0</v>
      </c>
      <c r="BF987" s="31">
        <f t="shared" si="633"/>
        <v>5170.2932414070738</v>
      </c>
      <c r="BG987" s="29">
        <f t="shared" si="605"/>
        <v>0</v>
      </c>
      <c r="BH987" s="29">
        <f t="shared" si="605"/>
        <v>0</v>
      </c>
      <c r="BI987" s="29">
        <f t="shared" si="605"/>
        <v>0</v>
      </c>
      <c r="BJ987" s="29">
        <f t="shared" si="605"/>
        <v>5170.2932414070738</v>
      </c>
    </row>
    <row r="988" spans="1:62">
      <c r="A988" s="25" t="s">
        <v>85</v>
      </c>
      <c r="B988" s="25" t="s">
        <v>101</v>
      </c>
      <c r="C988" s="25" t="s">
        <v>87</v>
      </c>
      <c r="D988" s="25" t="s">
        <v>114</v>
      </c>
      <c r="E988" s="25" t="s">
        <v>44</v>
      </c>
      <c r="F988" s="25" t="s">
        <v>45</v>
      </c>
      <c r="G988" s="25" t="s">
        <v>60</v>
      </c>
      <c r="H988" s="25" t="s">
        <v>598</v>
      </c>
      <c r="I988" s="25" t="s">
        <v>597</v>
      </c>
      <c r="J988" s="102">
        <v>0.47784834680000005</v>
      </c>
      <c r="K988" s="102">
        <v>0.15089759249999998</v>
      </c>
      <c r="L988" s="29">
        <v>17668.63</v>
      </c>
      <c r="M988" s="29">
        <v>18387.11</v>
      </c>
      <c r="N988" s="29">
        <v>6279.5</v>
      </c>
      <c r="O988" s="29">
        <v>304656.33999999997</v>
      </c>
      <c r="P988" s="29">
        <v>48547.61</v>
      </c>
      <c r="Q988" s="29">
        <v>26527.24</v>
      </c>
      <c r="R988" s="29">
        <v>-21947.139999999938</v>
      </c>
      <c r="S988" s="29">
        <v>1349.11</v>
      </c>
      <c r="T988" s="29">
        <v>951.25</v>
      </c>
      <c r="U988" s="29">
        <v>527.54</v>
      </c>
      <c r="V988" s="29"/>
      <c r="W988" s="29">
        <v>128114.73</v>
      </c>
      <c r="X988" s="29">
        <f t="shared" si="606"/>
        <v>531061.91999999993</v>
      </c>
      <c r="Y988" s="29">
        <f t="shared" si="607"/>
        <v>0</v>
      </c>
      <c r="Z988" s="29">
        <f t="shared" si="634"/>
        <v>0</v>
      </c>
      <c r="AA988" s="29">
        <f t="shared" si="634"/>
        <v>0</v>
      </c>
      <c r="AB988" s="29">
        <f t="shared" si="634"/>
        <v>531061.91999999993</v>
      </c>
      <c r="AC988" s="31">
        <f t="shared" si="608"/>
        <v>8442.9256357208851</v>
      </c>
      <c r="AD988" s="31">
        <f t="shared" si="609"/>
        <v>8786.2501159297499</v>
      </c>
      <c r="AE988" s="31">
        <f t="shared" si="610"/>
        <v>3000.6486937306004</v>
      </c>
      <c r="AF988" s="31">
        <f t="shared" si="611"/>
        <v>145579.52841113872</v>
      </c>
      <c r="AG988" s="31">
        <f t="shared" si="612"/>
        <v>23198.395179591149</v>
      </c>
      <c r="AH988" s="31">
        <f t="shared" si="613"/>
        <v>12675.997779166833</v>
      </c>
      <c r="AI988" s="31">
        <f t="shared" si="614"/>
        <v>-10487.404565988123</v>
      </c>
      <c r="AJ988" s="31">
        <f t="shared" si="615"/>
        <v>644.66998315134799</v>
      </c>
      <c r="AK988" s="31">
        <f t="shared" si="616"/>
        <v>454.55323989350006</v>
      </c>
      <c r="AL988" s="31">
        <f t="shared" si="617"/>
        <v>252.08411687087201</v>
      </c>
      <c r="AM988" s="31">
        <f t="shared" si="618"/>
        <v>0</v>
      </c>
      <c r="AN988" s="31">
        <f t="shared" si="619"/>
        <v>61219.411931228366</v>
      </c>
      <c r="AO988" s="31">
        <f t="shared" si="620"/>
        <v>253767.06052043385</v>
      </c>
      <c r="AP988" s="29">
        <f t="shared" si="604"/>
        <v>0</v>
      </c>
      <c r="AQ988" s="29">
        <f t="shared" si="604"/>
        <v>0</v>
      </c>
      <c r="AR988" s="29">
        <f t="shared" si="604"/>
        <v>0</v>
      </c>
      <c r="AS988" s="29">
        <f t="shared" si="604"/>
        <v>253767.06052043385</v>
      </c>
      <c r="AT988" s="31">
        <f t="shared" si="621"/>
        <v>2666.1537297732748</v>
      </c>
      <c r="AU988" s="31">
        <f t="shared" si="622"/>
        <v>2774.5706320326749</v>
      </c>
      <c r="AV988" s="31">
        <f t="shared" si="623"/>
        <v>947.56143210374989</v>
      </c>
      <c r="AW988" s="31">
        <f t="shared" si="624"/>
        <v>45971.908245861443</v>
      </c>
      <c r="AX988" s="31">
        <f t="shared" si="625"/>
        <v>7325.7174706289243</v>
      </c>
      <c r="AY988" s="31">
        <f t="shared" si="626"/>
        <v>4002.8966516696996</v>
      </c>
      <c r="AZ988" s="31">
        <f t="shared" si="627"/>
        <v>-3311.77058826044</v>
      </c>
      <c r="BA988" s="31">
        <f t="shared" si="628"/>
        <v>203.57745101767497</v>
      </c>
      <c r="BB988" s="31">
        <f t="shared" si="629"/>
        <v>143.54133486562498</v>
      </c>
      <c r="BC988" s="31">
        <f t="shared" si="630"/>
        <v>79.604515947449983</v>
      </c>
      <c r="BD988" s="31">
        <f t="shared" si="631"/>
        <v>0</v>
      </c>
      <c r="BE988" s="31">
        <f t="shared" si="632"/>
        <v>19332.204320787521</v>
      </c>
      <c r="BF988" s="31">
        <f t="shared" si="633"/>
        <v>80135.965196427598</v>
      </c>
      <c r="BG988" s="29">
        <f t="shared" si="605"/>
        <v>0</v>
      </c>
      <c r="BH988" s="29">
        <f t="shared" si="605"/>
        <v>0</v>
      </c>
      <c r="BI988" s="29">
        <f t="shared" si="605"/>
        <v>0</v>
      </c>
      <c r="BJ988" s="29">
        <f t="shared" si="605"/>
        <v>80135.965196427598</v>
      </c>
    </row>
    <row r="989" spans="1:62">
      <c r="A989" s="25" t="s">
        <v>85</v>
      </c>
      <c r="B989" s="25" t="s">
        <v>101</v>
      </c>
      <c r="C989" s="25" t="s">
        <v>87</v>
      </c>
      <c r="D989" s="25" t="s">
        <v>114</v>
      </c>
      <c r="E989" s="25" t="s">
        <v>44</v>
      </c>
      <c r="F989" s="25" t="s">
        <v>45</v>
      </c>
      <c r="G989" s="25" t="s">
        <v>60</v>
      </c>
      <c r="H989" s="25" t="s">
        <v>599</v>
      </c>
      <c r="I989" s="25" t="s">
        <v>597</v>
      </c>
      <c r="J989" s="102">
        <v>0.47784834680000005</v>
      </c>
      <c r="K989" s="102">
        <v>0.15089759249999998</v>
      </c>
      <c r="L989" s="29">
        <v>-585849.19000000006</v>
      </c>
      <c r="M989" s="29">
        <v>609014.85</v>
      </c>
      <c r="N989" s="29">
        <v>10777.460000000001</v>
      </c>
      <c r="O989" s="29">
        <v>4466.47</v>
      </c>
      <c r="P989" s="29">
        <v>1743.97</v>
      </c>
      <c r="Q989" s="29">
        <v>-3959.3</v>
      </c>
      <c r="R989" s="29">
        <v>8.3900000001303852</v>
      </c>
      <c r="S989" s="29">
        <v>0</v>
      </c>
      <c r="T989" s="29"/>
      <c r="U989" s="29">
        <v>1.9999999989522621E-2</v>
      </c>
      <c r="V989" s="29"/>
      <c r="W989" s="29">
        <v>193036.31</v>
      </c>
      <c r="X989" s="29">
        <f t="shared" si="606"/>
        <v>229238.98000000004</v>
      </c>
      <c r="Y989" s="29">
        <f t="shared" si="607"/>
        <v>0</v>
      </c>
      <c r="Z989" s="29">
        <f t="shared" si="634"/>
        <v>0</v>
      </c>
      <c r="AA989" s="29">
        <f t="shared" si="634"/>
        <v>0</v>
      </c>
      <c r="AB989" s="29">
        <f t="shared" si="634"/>
        <v>229238.98000000004</v>
      </c>
      <c r="AC989" s="31">
        <f t="shared" si="608"/>
        <v>-279947.06691561913</v>
      </c>
      <c r="AD989" s="31">
        <f t="shared" si="609"/>
        <v>291016.73924914998</v>
      </c>
      <c r="AE989" s="31">
        <f t="shared" si="610"/>
        <v>5149.9914437031293</v>
      </c>
      <c r="AF989" s="31">
        <f t="shared" si="611"/>
        <v>2134.2953055317962</v>
      </c>
      <c r="AG989" s="31">
        <f t="shared" si="612"/>
        <v>833.35318136879607</v>
      </c>
      <c r="AH989" s="31">
        <f t="shared" si="613"/>
        <v>-1891.9449594852404</v>
      </c>
      <c r="AI989" s="31">
        <f t="shared" si="614"/>
        <v>4.0091476297143043</v>
      </c>
      <c r="AJ989" s="31">
        <f t="shared" si="615"/>
        <v>0</v>
      </c>
      <c r="AK989" s="31">
        <f t="shared" si="616"/>
        <v>0</v>
      </c>
      <c r="AL989" s="31">
        <f t="shared" si="617"/>
        <v>9.5569669309934022E-3</v>
      </c>
      <c r="AM989" s="31">
        <f t="shared" si="618"/>
        <v>0</v>
      </c>
      <c r="AN989" s="31">
        <f t="shared" si="619"/>
        <v>92242.081605872314</v>
      </c>
      <c r="AO989" s="31">
        <f t="shared" si="620"/>
        <v>109541.46761511828</v>
      </c>
      <c r="AP989" s="29">
        <f t="shared" si="604"/>
        <v>0</v>
      </c>
      <c r="AQ989" s="29">
        <f t="shared" si="604"/>
        <v>0</v>
      </c>
      <c r="AR989" s="29">
        <f t="shared" si="604"/>
        <v>0</v>
      </c>
      <c r="AS989" s="29">
        <f t="shared" si="604"/>
        <v>109541.46761511828</v>
      </c>
      <c r="AT989" s="31">
        <f t="shared" si="621"/>
        <v>-88403.232339075068</v>
      </c>
      <c r="AU989" s="31">
        <f t="shared" si="622"/>
        <v>91898.874661748618</v>
      </c>
      <c r="AV989" s="31">
        <f t="shared" si="623"/>
        <v>1626.2927672650499</v>
      </c>
      <c r="AW989" s="31">
        <f t="shared" si="624"/>
        <v>673.97956997347501</v>
      </c>
      <c r="AX989" s="31">
        <f t="shared" si="625"/>
        <v>263.16087439222497</v>
      </c>
      <c r="AY989" s="31">
        <f t="shared" si="626"/>
        <v>-597.44883798524995</v>
      </c>
      <c r="AZ989" s="31">
        <f t="shared" si="627"/>
        <v>1.2660308010946746</v>
      </c>
      <c r="BA989" s="31">
        <f t="shared" si="628"/>
        <v>0</v>
      </c>
      <c r="BB989" s="31">
        <f t="shared" si="629"/>
        <v>0</v>
      </c>
      <c r="BC989" s="31">
        <f t="shared" si="630"/>
        <v>3.0179518484189883E-3</v>
      </c>
      <c r="BD989" s="31">
        <f t="shared" si="631"/>
        <v>0</v>
      </c>
      <c r="BE989" s="31">
        <f t="shared" si="632"/>
        <v>29128.714444083671</v>
      </c>
      <c r="BF989" s="31">
        <f t="shared" si="633"/>
        <v>34591.610189155661</v>
      </c>
      <c r="BG989" s="29">
        <f t="shared" si="605"/>
        <v>0</v>
      </c>
      <c r="BH989" s="29">
        <f t="shared" si="605"/>
        <v>0</v>
      </c>
      <c r="BI989" s="29">
        <f t="shared" si="605"/>
        <v>0</v>
      </c>
      <c r="BJ989" s="29">
        <f t="shared" si="605"/>
        <v>34591.610189155661</v>
      </c>
    </row>
    <row r="990" spans="1:62">
      <c r="A990" s="25" t="s">
        <v>85</v>
      </c>
      <c r="B990" s="25" t="s">
        <v>101</v>
      </c>
      <c r="C990" s="25" t="s">
        <v>87</v>
      </c>
      <c r="D990" s="25" t="s">
        <v>115</v>
      </c>
      <c r="E990" s="25" t="s">
        <v>44</v>
      </c>
      <c r="F990" s="25" t="s">
        <v>45</v>
      </c>
      <c r="G990" s="25" t="s">
        <v>54</v>
      </c>
      <c r="H990" s="25" t="s">
        <v>300</v>
      </c>
      <c r="I990" s="25" t="s">
        <v>597</v>
      </c>
      <c r="J990" s="102">
        <v>0.47784834680000005</v>
      </c>
      <c r="K990" s="102">
        <v>0.15089759249999998</v>
      </c>
      <c r="L990" s="29">
        <v>24023.32</v>
      </c>
      <c r="M990" s="29">
        <v>68763.209999999992</v>
      </c>
      <c r="N990" s="29">
        <v>54722.969999999994</v>
      </c>
      <c r="O990" s="29">
        <v>36670.39</v>
      </c>
      <c r="P990" s="29">
        <v>364277.74999999994</v>
      </c>
      <c r="Q990" s="29">
        <v>117725.37999999999</v>
      </c>
      <c r="R990" s="29">
        <v>55235.22</v>
      </c>
      <c r="S990" s="29">
        <v>255113.18</v>
      </c>
      <c r="T990" s="29">
        <v>68562.559999999998</v>
      </c>
      <c r="U990" s="29">
        <v>13542.039999999999</v>
      </c>
      <c r="V990" s="29">
        <v>33850.140000000007</v>
      </c>
      <c r="W990" s="29">
        <v>2939344.33</v>
      </c>
      <c r="X990" s="29">
        <f t="shared" si="606"/>
        <v>4031830.49</v>
      </c>
      <c r="Y990" s="29">
        <f t="shared" si="607"/>
        <v>0</v>
      </c>
      <c r="Z990" s="29">
        <f t="shared" si="634"/>
        <v>0</v>
      </c>
      <c r="AA990" s="29">
        <f t="shared" si="634"/>
        <v>0</v>
      </c>
      <c r="AB990" s="29">
        <f t="shared" si="634"/>
        <v>4031830.49</v>
      </c>
      <c r="AC990" s="31">
        <f t="shared" si="608"/>
        <v>11479.503746647377</v>
      </c>
      <c r="AD990" s="31">
        <f t="shared" si="609"/>
        <v>32858.386219161228</v>
      </c>
      <c r="AE990" s="31">
        <f t="shared" si="610"/>
        <v>26149.280746485994</v>
      </c>
      <c r="AF990" s="31">
        <f t="shared" si="611"/>
        <v>17522.885238011255</v>
      </c>
      <c r="AG990" s="31">
        <f t="shared" si="612"/>
        <v>174069.52061352369</v>
      </c>
      <c r="AH990" s="31">
        <f t="shared" si="613"/>
        <v>56254.878209401788</v>
      </c>
      <c r="AI990" s="31">
        <f t="shared" si="614"/>
        <v>26394.058562134298</v>
      </c>
      <c r="AJ990" s="31">
        <f t="shared" si="615"/>
        <v>121905.41130989083</v>
      </c>
      <c r="AK990" s="31">
        <f t="shared" si="616"/>
        <v>32762.505948375809</v>
      </c>
      <c r="AL990" s="31">
        <f t="shared" si="617"/>
        <v>6471.0414262994718</v>
      </c>
      <c r="AM990" s="31">
        <f t="shared" si="618"/>
        <v>16175.233437948556</v>
      </c>
      <c r="AN990" s="31">
        <f t="shared" si="619"/>
        <v>1404560.8287664538</v>
      </c>
      <c r="AO990" s="31">
        <f t="shared" si="620"/>
        <v>1926603.5342243342</v>
      </c>
      <c r="AP990" s="29">
        <f t="shared" si="604"/>
        <v>0</v>
      </c>
      <c r="AQ990" s="29">
        <f t="shared" si="604"/>
        <v>0</v>
      </c>
      <c r="AR990" s="29">
        <f t="shared" si="604"/>
        <v>0</v>
      </c>
      <c r="AS990" s="29">
        <f t="shared" si="604"/>
        <v>1926603.5342243342</v>
      </c>
      <c r="AT990" s="31">
        <f t="shared" si="621"/>
        <v>3625.0611518570995</v>
      </c>
      <c r="AU990" s="31">
        <f t="shared" si="622"/>
        <v>10376.202841571923</v>
      </c>
      <c r="AV990" s="31">
        <f t="shared" si="623"/>
        <v>8257.5644274497226</v>
      </c>
      <c r="AW990" s="31">
        <f t="shared" si="624"/>
        <v>5533.4735670360742</v>
      </c>
      <c r="AX990" s="31">
        <f t="shared" si="625"/>
        <v>54968.635476316857</v>
      </c>
      <c r="AY990" s="31">
        <f t="shared" si="626"/>
        <v>17764.476418147646</v>
      </c>
      <c r="AZ990" s="31">
        <f t="shared" si="627"/>
        <v>8334.8617192078491</v>
      </c>
      <c r="BA990" s="31">
        <f t="shared" si="628"/>
        <v>38495.964677019147</v>
      </c>
      <c r="BB990" s="31">
        <f t="shared" si="629"/>
        <v>10345.925239636799</v>
      </c>
      <c r="BC990" s="31">
        <f t="shared" si="630"/>
        <v>2043.4612335386996</v>
      </c>
      <c r="BD990" s="31">
        <f t="shared" si="631"/>
        <v>5107.9046317879502</v>
      </c>
      <c r="BE990" s="31">
        <f t="shared" si="632"/>
        <v>443539.98292552546</v>
      </c>
      <c r="BF990" s="31">
        <f t="shared" si="633"/>
        <v>608393.51430909522</v>
      </c>
      <c r="BG990" s="29">
        <f t="shared" si="605"/>
        <v>0</v>
      </c>
      <c r="BH990" s="29">
        <f t="shared" si="605"/>
        <v>0</v>
      </c>
      <c r="BI990" s="29">
        <f t="shared" si="605"/>
        <v>0</v>
      </c>
      <c r="BJ990" s="29">
        <f t="shared" ref="BG990:BJ1030" si="635">SUMIF($I990,BJ$5,$BF990)</f>
        <v>608393.51430909522</v>
      </c>
    </row>
    <row r="991" spans="1:62">
      <c r="A991" s="25" t="s">
        <v>85</v>
      </c>
      <c r="B991" s="25" t="s">
        <v>101</v>
      </c>
      <c r="C991" s="25" t="s">
        <v>87</v>
      </c>
      <c r="D991" s="25" t="s">
        <v>115</v>
      </c>
      <c r="E991" s="25" t="s">
        <v>44</v>
      </c>
      <c r="F991" s="25" t="s">
        <v>45</v>
      </c>
      <c r="G991" s="25" t="s">
        <v>133</v>
      </c>
      <c r="H991" s="25" t="s">
        <v>133</v>
      </c>
      <c r="I991" s="25" t="s">
        <v>597</v>
      </c>
      <c r="J991" s="102">
        <v>0.47784834680000005</v>
      </c>
      <c r="K991" s="102">
        <v>0.15089759249999998</v>
      </c>
      <c r="L991" s="29"/>
      <c r="M991" s="29"/>
      <c r="N991" s="29"/>
      <c r="O991" s="29"/>
      <c r="P991" s="29">
        <v>89185.1</v>
      </c>
      <c r="Q991" s="29">
        <v>202.52</v>
      </c>
      <c r="R991" s="29"/>
      <c r="S991" s="29"/>
      <c r="T991" s="29"/>
      <c r="U991" s="29"/>
      <c r="V991" s="29"/>
      <c r="W991" s="29"/>
      <c r="X991" s="29">
        <f t="shared" si="606"/>
        <v>89387.62000000001</v>
      </c>
      <c r="Y991" s="29">
        <f t="shared" si="607"/>
        <v>0</v>
      </c>
      <c r="Z991" s="29">
        <f t="shared" si="634"/>
        <v>0</v>
      </c>
      <c r="AA991" s="29">
        <f t="shared" si="634"/>
        <v>0</v>
      </c>
      <c r="AB991" s="29">
        <f t="shared" si="634"/>
        <v>89387.62000000001</v>
      </c>
      <c r="AC991" s="31">
        <f t="shared" si="608"/>
        <v>0</v>
      </c>
      <c r="AD991" s="31">
        <f t="shared" si="609"/>
        <v>0</v>
      </c>
      <c r="AE991" s="31">
        <f t="shared" si="610"/>
        <v>0</v>
      </c>
      <c r="AF991" s="31">
        <f t="shared" si="611"/>
        <v>0</v>
      </c>
      <c r="AG991" s="31">
        <f t="shared" si="612"/>
        <v>42616.952594192684</v>
      </c>
      <c r="AH991" s="31">
        <f t="shared" si="613"/>
        <v>96.773847193936021</v>
      </c>
      <c r="AI991" s="31">
        <f t="shared" si="614"/>
        <v>0</v>
      </c>
      <c r="AJ991" s="31">
        <f t="shared" si="615"/>
        <v>0</v>
      </c>
      <c r="AK991" s="31">
        <f t="shared" si="616"/>
        <v>0</v>
      </c>
      <c r="AL991" s="31">
        <f t="shared" si="617"/>
        <v>0</v>
      </c>
      <c r="AM991" s="31">
        <f t="shared" si="618"/>
        <v>0</v>
      </c>
      <c r="AN991" s="31">
        <f t="shared" si="619"/>
        <v>0</v>
      </c>
      <c r="AO991" s="31">
        <f t="shared" si="620"/>
        <v>42713.726441386621</v>
      </c>
      <c r="AP991" s="29">
        <f t="shared" ref="AP991:AS1031" si="636">SUMIF($I991,AP$5,$AO991)</f>
        <v>0</v>
      </c>
      <c r="AQ991" s="29">
        <f t="shared" si="636"/>
        <v>0</v>
      </c>
      <c r="AR991" s="29">
        <f t="shared" si="636"/>
        <v>0</v>
      </c>
      <c r="AS991" s="29">
        <f t="shared" si="636"/>
        <v>42713.726441386621</v>
      </c>
      <c r="AT991" s="31">
        <f t="shared" si="621"/>
        <v>0</v>
      </c>
      <c r="AU991" s="31">
        <f t="shared" si="622"/>
        <v>0</v>
      </c>
      <c r="AV991" s="31">
        <f t="shared" si="623"/>
        <v>0</v>
      </c>
      <c r="AW991" s="31">
        <f t="shared" si="624"/>
        <v>0</v>
      </c>
      <c r="AX991" s="31">
        <f t="shared" si="625"/>
        <v>13457.81687687175</v>
      </c>
      <c r="AY991" s="31">
        <f t="shared" si="626"/>
        <v>30.559780433099998</v>
      </c>
      <c r="AZ991" s="31">
        <f t="shared" si="627"/>
        <v>0</v>
      </c>
      <c r="BA991" s="31">
        <f t="shared" si="628"/>
        <v>0</v>
      </c>
      <c r="BB991" s="31">
        <f t="shared" si="629"/>
        <v>0</v>
      </c>
      <c r="BC991" s="31">
        <f t="shared" si="630"/>
        <v>0</v>
      </c>
      <c r="BD991" s="31">
        <f t="shared" si="631"/>
        <v>0</v>
      </c>
      <c r="BE991" s="31">
        <f t="shared" si="632"/>
        <v>0</v>
      </c>
      <c r="BF991" s="31">
        <f t="shared" si="633"/>
        <v>13488.376657304849</v>
      </c>
      <c r="BG991" s="29">
        <f t="shared" si="635"/>
        <v>0</v>
      </c>
      <c r="BH991" s="29">
        <f t="shared" si="635"/>
        <v>0</v>
      </c>
      <c r="BI991" s="29">
        <f t="shared" si="635"/>
        <v>0</v>
      </c>
      <c r="BJ991" s="29">
        <f t="shared" si="635"/>
        <v>13488.376657304849</v>
      </c>
    </row>
    <row r="992" spans="1:62">
      <c r="A992" s="25" t="s">
        <v>85</v>
      </c>
      <c r="B992" s="25" t="s">
        <v>101</v>
      </c>
      <c r="C992" s="25" t="s">
        <v>87</v>
      </c>
      <c r="D992" s="25" t="s">
        <v>116</v>
      </c>
      <c r="E992" s="25" t="s">
        <v>44</v>
      </c>
      <c r="F992" s="25" t="s">
        <v>45</v>
      </c>
      <c r="G992" s="25" t="s">
        <v>60</v>
      </c>
      <c r="H992" s="25" t="s">
        <v>605</v>
      </c>
      <c r="I992" s="25" t="s">
        <v>597</v>
      </c>
      <c r="J992" s="102">
        <v>0.47784834680000005</v>
      </c>
      <c r="K992" s="102">
        <v>0.15089759249999998</v>
      </c>
      <c r="L992" s="29">
        <v>802.58</v>
      </c>
      <c r="M992" s="29">
        <v>344.15999999999997</v>
      </c>
      <c r="N992" s="29"/>
      <c r="O992" s="29">
        <v>194925.6</v>
      </c>
      <c r="P992" s="29">
        <v>-1809.28</v>
      </c>
      <c r="Q992" s="29"/>
      <c r="R992" s="29"/>
      <c r="S992" s="29">
        <v>0</v>
      </c>
      <c r="T992" s="29">
        <v>3418890.58</v>
      </c>
      <c r="U992" s="29">
        <v>65668.160000000003</v>
      </c>
      <c r="V992" s="29">
        <v>67941.42</v>
      </c>
      <c r="W992" s="29">
        <v>35619.910000000003</v>
      </c>
      <c r="X992" s="29">
        <f t="shared" si="606"/>
        <v>3782383.1300000004</v>
      </c>
      <c r="Y992" s="29">
        <f t="shared" si="607"/>
        <v>0</v>
      </c>
      <c r="Z992" s="29">
        <f t="shared" si="634"/>
        <v>0</v>
      </c>
      <c r="AA992" s="29">
        <f t="shared" si="634"/>
        <v>0</v>
      </c>
      <c r="AB992" s="29">
        <f t="shared" si="634"/>
        <v>3782383.1300000004</v>
      </c>
      <c r="AC992" s="31">
        <f t="shared" si="608"/>
        <v>383.51152617474406</v>
      </c>
      <c r="AD992" s="31">
        <f t="shared" si="609"/>
        <v>164.45628703468799</v>
      </c>
      <c r="AE992" s="31">
        <f t="shared" si="610"/>
        <v>0</v>
      </c>
      <c r="AF992" s="31">
        <f t="shared" si="611"/>
        <v>93144.875708998094</v>
      </c>
      <c r="AG992" s="31">
        <f t="shared" si="612"/>
        <v>-864.56145689830407</v>
      </c>
      <c r="AH992" s="31">
        <f t="shared" si="613"/>
        <v>0</v>
      </c>
      <c r="AI992" s="31">
        <f t="shared" si="614"/>
        <v>0</v>
      </c>
      <c r="AJ992" s="31">
        <f t="shared" si="615"/>
        <v>0</v>
      </c>
      <c r="AK992" s="31">
        <f t="shared" si="616"/>
        <v>1633711.2115430934</v>
      </c>
      <c r="AL992" s="31">
        <f t="shared" si="617"/>
        <v>31379.421693397893</v>
      </c>
      <c r="AM992" s="31">
        <f t="shared" si="618"/>
        <v>32465.695226244457</v>
      </c>
      <c r="AN992" s="31">
        <f t="shared" si="619"/>
        <v>17020.91510666479</v>
      </c>
      <c r="AO992" s="31">
        <f t="shared" si="620"/>
        <v>1807405.5256347097</v>
      </c>
      <c r="AP992" s="29">
        <f t="shared" si="636"/>
        <v>0</v>
      </c>
      <c r="AQ992" s="29">
        <f t="shared" si="636"/>
        <v>0</v>
      </c>
      <c r="AR992" s="29">
        <f t="shared" si="636"/>
        <v>0</v>
      </c>
      <c r="AS992" s="29">
        <f t="shared" si="636"/>
        <v>1807405.5256347097</v>
      </c>
      <c r="AT992" s="31">
        <f t="shared" si="621"/>
        <v>121.10738978865</v>
      </c>
      <c r="AU992" s="31">
        <f t="shared" si="622"/>
        <v>51.932915434799988</v>
      </c>
      <c r="AV992" s="31">
        <f t="shared" si="623"/>
        <v>0</v>
      </c>
      <c r="AW992" s="31">
        <f t="shared" si="624"/>
        <v>29413.803756617999</v>
      </c>
      <c r="AX992" s="31">
        <f t="shared" si="625"/>
        <v>-273.01599615839996</v>
      </c>
      <c r="AY992" s="31">
        <f t="shared" si="626"/>
        <v>0</v>
      </c>
      <c r="AZ992" s="31">
        <f t="shared" si="627"/>
        <v>0</v>
      </c>
      <c r="BA992" s="31">
        <f t="shared" si="628"/>
        <v>0</v>
      </c>
      <c r="BB992" s="31">
        <f t="shared" si="629"/>
        <v>515902.3575429286</v>
      </c>
      <c r="BC992" s="31">
        <f t="shared" si="630"/>
        <v>9909.1672479047993</v>
      </c>
      <c r="BD992" s="31">
        <f t="shared" si="631"/>
        <v>10252.196709031348</v>
      </c>
      <c r="BE992" s="31">
        <f t="shared" si="632"/>
        <v>5374.9586640666748</v>
      </c>
      <c r="BF992" s="31">
        <f t="shared" si="633"/>
        <v>570752.50822961447</v>
      </c>
      <c r="BG992" s="29">
        <f t="shared" si="635"/>
        <v>0</v>
      </c>
      <c r="BH992" s="29">
        <f t="shared" si="635"/>
        <v>0</v>
      </c>
      <c r="BI992" s="29">
        <f t="shared" si="635"/>
        <v>0</v>
      </c>
      <c r="BJ992" s="29">
        <f t="shared" si="635"/>
        <v>570752.50822961447</v>
      </c>
    </row>
    <row r="993" spans="1:62">
      <c r="A993" s="25" t="s">
        <v>85</v>
      </c>
      <c r="B993" s="25" t="s">
        <v>101</v>
      </c>
      <c r="C993" s="25" t="s">
        <v>87</v>
      </c>
      <c r="D993" s="25" t="s">
        <v>116</v>
      </c>
      <c r="E993" s="25" t="s">
        <v>44</v>
      </c>
      <c r="F993" s="25" t="s">
        <v>45</v>
      </c>
      <c r="G993" s="25" t="s">
        <v>60</v>
      </c>
      <c r="H993" s="25" t="s">
        <v>598</v>
      </c>
      <c r="I993" s="25" t="s">
        <v>597</v>
      </c>
      <c r="J993" s="102">
        <v>0.47784834680000005</v>
      </c>
      <c r="K993" s="102">
        <v>0.15089759249999998</v>
      </c>
      <c r="L993" s="29">
        <v>14890.42</v>
      </c>
      <c r="M993" s="29">
        <v>16096.5</v>
      </c>
      <c r="N993" s="29">
        <v>24904.81</v>
      </c>
      <c r="O993" s="29">
        <v>5455.9500000000007</v>
      </c>
      <c r="P993" s="29">
        <v>7349.8399999999892</v>
      </c>
      <c r="Q993" s="29">
        <v>9632.52</v>
      </c>
      <c r="R993" s="29">
        <v>3514.17</v>
      </c>
      <c r="S993" s="29">
        <v>6028.87</v>
      </c>
      <c r="T993" s="29">
        <v>1493.8999999999996</v>
      </c>
      <c r="U993" s="29">
        <v>60662.569999999992</v>
      </c>
      <c r="V993" s="29">
        <v>-25665.269999999997</v>
      </c>
      <c r="W993" s="29">
        <v>5492.23</v>
      </c>
      <c r="X993" s="29">
        <f t="shared" si="606"/>
        <v>129856.51</v>
      </c>
      <c r="Y993" s="29">
        <f t="shared" si="607"/>
        <v>0</v>
      </c>
      <c r="Z993" s="29">
        <f t="shared" si="634"/>
        <v>0</v>
      </c>
      <c r="AA993" s="29">
        <f t="shared" si="634"/>
        <v>0</v>
      </c>
      <c r="AB993" s="29">
        <f t="shared" si="634"/>
        <v>129856.51</v>
      </c>
      <c r="AC993" s="31">
        <f t="shared" si="608"/>
        <v>7115.3625801576563</v>
      </c>
      <c r="AD993" s="31">
        <f t="shared" si="609"/>
        <v>7691.6859142662006</v>
      </c>
      <c r="AE993" s="31">
        <f t="shared" si="610"/>
        <v>11900.722285868109</v>
      </c>
      <c r="AF993" s="31">
        <f t="shared" si="611"/>
        <v>2607.1166877234605</v>
      </c>
      <c r="AG993" s="31">
        <f t="shared" si="612"/>
        <v>3512.1088932445073</v>
      </c>
      <c r="AH993" s="31">
        <f t="shared" si="613"/>
        <v>4602.8837575179368</v>
      </c>
      <c r="AI993" s="31">
        <f t="shared" si="614"/>
        <v>1679.2403248741562</v>
      </c>
      <c r="AJ993" s="31">
        <f t="shared" si="615"/>
        <v>2880.8855625721162</v>
      </c>
      <c r="AK993" s="31">
        <f t="shared" si="616"/>
        <v>713.85764528451989</v>
      </c>
      <c r="AL993" s="31">
        <f t="shared" si="617"/>
        <v>28987.508787139275</v>
      </c>
      <c r="AM993" s="31">
        <f t="shared" si="618"/>
        <v>-12264.106839675636</v>
      </c>
      <c r="AN993" s="31">
        <f t="shared" si="619"/>
        <v>2624.4530257453639</v>
      </c>
      <c r="AO993" s="31">
        <f t="shared" si="620"/>
        <v>62051.718624717658</v>
      </c>
      <c r="AP993" s="29">
        <f t="shared" si="636"/>
        <v>0</v>
      </c>
      <c r="AQ993" s="29">
        <f t="shared" si="636"/>
        <v>0</v>
      </c>
      <c r="AR993" s="29">
        <f t="shared" si="636"/>
        <v>0</v>
      </c>
      <c r="AS993" s="29">
        <f t="shared" si="636"/>
        <v>62051.718624717658</v>
      </c>
      <c r="AT993" s="31">
        <f t="shared" si="621"/>
        <v>2246.9285293138496</v>
      </c>
      <c r="AU993" s="31">
        <f t="shared" si="622"/>
        <v>2428.9230976762497</v>
      </c>
      <c r="AV993" s="31">
        <f t="shared" si="623"/>
        <v>3758.0758706699248</v>
      </c>
      <c r="AW993" s="31">
        <f t="shared" si="624"/>
        <v>823.289719800375</v>
      </c>
      <c r="AX993" s="31">
        <f t="shared" si="625"/>
        <v>1109.0731612601983</v>
      </c>
      <c r="AY993" s="31">
        <f t="shared" si="626"/>
        <v>1453.5240777080999</v>
      </c>
      <c r="AZ993" s="31">
        <f t="shared" si="627"/>
        <v>530.2797926357249</v>
      </c>
      <c r="BA993" s="31">
        <f t="shared" si="628"/>
        <v>909.74196849547491</v>
      </c>
      <c r="BB993" s="31">
        <f t="shared" si="629"/>
        <v>225.42591343574992</v>
      </c>
      <c r="BC993" s="31">
        <f t="shared" si="630"/>
        <v>9153.8357678627235</v>
      </c>
      <c r="BD993" s="31">
        <f t="shared" si="631"/>
        <v>-3872.8274538624742</v>
      </c>
      <c r="BE993" s="31">
        <f t="shared" si="632"/>
        <v>828.76428445627482</v>
      </c>
      <c r="BF993" s="31">
        <f t="shared" si="633"/>
        <v>19595.034729452174</v>
      </c>
      <c r="BG993" s="29">
        <f t="shared" si="635"/>
        <v>0</v>
      </c>
      <c r="BH993" s="29">
        <f t="shared" si="635"/>
        <v>0</v>
      </c>
      <c r="BI993" s="29">
        <f t="shared" si="635"/>
        <v>0</v>
      </c>
      <c r="BJ993" s="29">
        <f t="shared" si="635"/>
        <v>19595.034729452174</v>
      </c>
    </row>
    <row r="994" spans="1:62">
      <c r="A994" s="25" t="s">
        <v>85</v>
      </c>
      <c r="B994" s="25" t="s">
        <v>101</v>
      </c>
      <c r="C994" s="25" t="s">
        <v>87</v>
      </c>
      <c r="D994" s="25" t="s">
        <v>116</v>
      </c>
      <c r="E994" s="25" t="s">
        <v>44</v>
      </c>
      <c r="F994" s="25" t="s">
        <v>45</v>
      </c>
      <c r="G994" s="25" t="s">
        <v>60</v>
      </c>
      <c r="H994" s="25" t="s">
        <v>599</v>
      </c>
      <c r="I994" s="25" t="s">
        <v>597</v>
      </c>
      <c r="J994" s="102">
        <v>0.47784834680000005</v>
      </c>
      <c r="K994" s="102">
        <v>0.15089759249999998</v>
      </c>
      <c r="L994" s="29">
        <v>21413.739999999998</v>
      </c>
      <c r="M994" s="29">
        <v>31056.989999999998</v>
      </c>
      <c r="N994" s="29">
        <v>97547.43</v>
      </c>
      <c r="O994" s="29">
        <v>1903.55</v>
      </c>
      <c r="P994" s="29">
        <v>20283.809999999998</v>
      </c>
      <c r="Q994" s="29">
        <v>14819.17</v>
      </c>
      <c r="R994" s="29">
        <v>1518.88</v>
      </c>
      <c r="S994" s="29">
        <v>8125.5999999999767</v>
      </c>
      <c r="T994" s="29">
        <v>12650.4</v>
      </c>
      <c r="U994" s="29">
        <v>29603.140000000014</v>
      </c>
      <c r="V994" s="29">
        <v>735387.09</v>
      </c>
      <c r="W994" s="29">
        <v>210883.22999999998</v>
      </c>
      <c r="X994" s="29">
        <f t="shared" si="606"/>
        <v>1185193.0299999998</v>
      </c>
      <c r="Y994" s="29">
        <f t="shared" si="607"/>
        <v>0</v>
      </c>
      <c r="Z994" s="29">
        <f t="shared" si="634"/>
        <v>0</v>
      </c>
      <c r="AA994" s="29">
        <f t="shared" si="634"/>
        <v>0</v>
      </c>
      <c r="AB994" s="29">
        <f t="shared" si="634"/>
        <v>1185193.0299999998</v>
      </c>
      <c r="AC994" s="31">
        <f t="shared" si="608"/>
        <v>10232.520257805032</v>
      </c>
      <c r="AD994" s="31">
        <f t="shared" si="609"/>
        <v>14840.531328084133</v>
      </c>
      <c r="AE994" s="31">
        <f t="shared" si="610"/>
        <v>46612.878160088723</v>
      </c>
      <c r="AF994" s="31">
        <f t="shared" si="611"/>
        <v>909.60822055114011</v>
      </c>
      <c r="AG994" s="31">
        <f t="shared" si="612"/>
        <v>9692.5850753053073</v>
      </c>
      <c r="AH994" s="31">
        <f t="shared" si="613"/>
        <v>7081.3158854481571</v>
      </c>
      <c r="AI994" s="31">
        <f t="shared" si="614"/>
        <v>725.79429698758418</v>
      </c>
      <c r="AJ994" s="31">
        <f t="shared" si="615"/>
        <v>3882.8045267580692</v>
      </c>
      <c r="AK994" s="31">
        <f t="shared" si="616"/>
        <v>6044.9727263587201</v>
      </c>
      <c r="AL994" s="31">
        <f t="shared" si="617"/>
        <v>14145.811509088961</v>
      </c>
      <c r="AM994" s="31">
        <f t="shared" si="618"/>
        <v>351403.50521456281</v>
      </c>
      <c r="AN994" s="31">
        <f t="shared" si="619"/>
        <v>100770.20282334417</v>
      </c>
      <c r="AO994" s="31">
        <f t="shared" si="620"/>
        <v>566342.53002438287</v>
      </c>
      <c r="AP994" s="29">
        <f t="shared" si="636"/>
        <v>0</v>
      </c>
      <c r="AQ994" s="29">
        <f t="shared" si="636"/>
        <v>0</v>
      </c>
      <c r="AR994" s="29">
        <f t="shared" si="636"/>
        <v>0</v>
      </c>
      <c r="AS994" s="29">
        <f t="shared" si="636"/>
        <v>566342.53002438287</v>
      </c>
      <c r="AT994" s="31">
        <f t="shared" si="621"/>
        <v>3231.2818124209493</v>
      </c>
      <c r="AU994" s="31">
        <f t="shared" si="622"/>
        <v>4686.4250212965744</v>
      </c>
      <c r="AV994" s="31">
        <f t="shared" si="623"/>
        <v>14719.672341562273</v>
      </c>
      <c r="AW994" s="31">
        <f t="shared" si="624"/>
        <v>287.24111220337494</v>
      </c>
      <c r="AX994" s="31">
        <f t="shared" si="625"/>
        <v>3060.7780957274244</v>
      </c>
      <c r="AY994" s="31">
        <f t="shared" si="626"/>
        <v>2236.1770758482248</v>
      </c>
      <c r="AZ994" s="31">
        <f t="shared" si="627"/>
        <v>229.1953352964</v>
      </c>
      <c r="BA994" s="31">
        <f t="shared" si="628"/>
        <v>1226.1334776179963</v>
      </c>
      <c r="BB994" s="31">
        <f t="shared" si="629"/>
        <v>1908.9149041619996</v>
      </c>
      <c r="BC994" s="31">
        <f t="shared" si="630"/>
        <v>4467.0425564404513</v>
      </c>
      <c r="BD994" s="31">
        <f t="shared" si="631"/>
        <v>110968.1414365808</v>
      </c>
      <c r="BE994" s="31">
        <f t="shared" si="632"/>
        <v>31821.771705623767</v>
      </c>
      <c r="BF994" s="31">
        <f t="shared" si="633"/>
        <v>178842.77487478024</v>
      </c>
      <c r="BG994" s="29">
        <f t="shared" si="635"/>
        <v>0</v>
      </c>
      <c r="BH994" s="29">
        <f t="shared" si="635"/>
        <v>0</v>
      </c>
      <c r="BI994" s="29">
        <f t="shared" si="635"/>
        <v>0</v>
      </c>
      <c r="BJ994" s="29">
        <f t="shared" si="635"/>
        <v>178842.77487478024</v>
      </c>
    </row>
    <row r="995" spans="1:62">
      <c r="A995" s="25" t="s">
        <v>85</v>
      </c>
      <c r="B995" s="25" t="s">
        <v>101</v>
      </c>
      <c r="C995" s="25" t="s">
        <v>87</v>
      </c>
      <c r="D995" s="25" t="s">
        <v>117</v>
      </c>
      <c r="E995" s="25" t="s">
        <v>44</v>
      </c>
      <c r="F995" s="25" t="s">
        <v>45</v>
      </c>
      <c r="G995" s="25" t="s">
        <v>60</v>
      </c>
      <c r="H995" s="25" t="s">
        <v>598</v>
      </c>
      <c r="I995" s="25" t="s">
        <v>597</v>
      </c>
      <c r="J995" s="102">
        <v>0.47784834680000005</v>
      </c>
      <c r="K995" s="102">
        <v>0.15089759249999998</v>
      </c>
      <c r="L995" s="29">
        <v>65767.679999999993</v>
      </c>
      <c r="M995" s="29">
        <v>1462.39</v>
      </c>
      <c r="N995" s="29"/>
      <c r="O995" s="29"/>
      <c r="P995" s="29">
        <v>0</v>
      </c>
      <c r="Q995" s="29"/>
      <c r="R995" s="29">
        <v>0</v>
      </c>
      <c r="S995" s="29"/>
      <c r="T995" s="29"/>
      <c r="U995" s="29"/>
      <c r="V995" s="29"/>
      <c r="W995" s="29"/>
      <c r="X995" s="29">
        <f t="shared" si="606"/>
        <v>67230.069999999992</v>
      </c>
      <c r="Y995" s="29">
        <f t="shared" si="607"/>
        <v>0</v>
      </c>
      <c r="Z995" s="29">
        <f t="shared" si="634"/>
        <v>0</v>
      </c>
      <c r="AA995" s="29">
        <f t="shared" si="634"/>
        <v>0</v>
      </c>
      <c r="AB995" s="29">
        <f t="shared" si="634"/>
        <v>67230.069999999992</v>
      </c>
      <c r="AC995" s="31">
        <f t="shared" si="608"/>
        <v>31426.977160871425</v>
      </c>
      <c r="AD995" s="31">
        <f t="shared" si="609"/>
        <v>698.80064387685206</v>
      </c>
      <c r="AE995" s="31">
        <f t="shared" si="610"/>
        <v>0</v>
      </c>
      <c r="AF995" s="31">
        <f t="shared" si="611"/>
        <v>0</v>
      </c>
      <c r="AG995" s="31">
        <f t="shared" si="612"/>
        <v>0</v>
      </c>
      <c r="AH995" s="31">
        <f t="shared" si="613"/>
        <v>0</v>
      </c>
      <c r="AI995" s="31">
        <f t="shared" si="614"/>
        <v>0</v>
      </c>
      <c r="AJ995" s="31">
        <f t="shared" si="615"/>
        <v>0</v>
      </c>
      <c r="AK995" s="31">
        <f t="shared" si="616"/>
        <v>0</v>
      </c>
      <c r="AL995" s="31">
        <f t="shared" si="617"/>
        <v>0</v>
      </c>
      <c r="AM995" s="31">
        <f t="shared" si="618"/>
        <v>0</v>
      </c>
      <c r="AN995" s="31">
        <f t="shared" si="619"/>
        <v>0</v>
      </c>
      <c r="AO995" s="31">
        <f t="shared" si="620"/>
        <v>32125.777804748279</v>
      </c>
      <c r="AP995" s="29">
        <f t="shared" si="636"/>
        <v>0</v>
      </c>
      <c r="AQ995" s="29">
        <f t="shared" si="636"/>
        <v>0</v>
      </c>
      <c r="AR995" s="29">
        <f t="shared" si="636"/>
        <v>0</v>
      </c>
      <c r="AS995" s="29">
        <f t="shared" si="636"/>
        <v>32125.777804748279</v>
      </c>
      <c r="AT995" s="31">
        <f t="shared" si="621"/>
        <v>9924.1845763103975</v>
      </c>
      <c r="AU995" s="31">
        <f t="shared" si="622"/>
        <v>220.67113029607498</v>
      </c>
      <c r="AV995" s="31">
        <f t="shared" si="623"/>
        <v>0</v>
      </c>
      <c r="AW995" s="31">
        <f t="shared" si="624"/>
        <v>0</v>
      </c>
      <c r="AX995" s="31">
        <f t="shared" si="625"/>
        <v>0</v>
      </c>
      <c r="AY995" s="31">
        <f t="shared" si="626"/>
        <v>0</v>
      </c>
      <c r="AZ995" s="31">
        <f t="shared" si="627"/>
        <v>0</v>
      </c>
      <c r="BA995" s="31">
        <f t="shared" si="628"/>
        <v>0</v>
      </c>
      <c r="BB995" s="31">
        <f t="shared" si="629"/>
        <v>0</v>
      </c>
      <c r="BC995" s="31">
        <f t="shared" si="630"/>
        <v>0</v>
      </c>
      <c r="BD995" s="31">
        <f t="shared" si="631"/>
        <v>0</v>
      </c>
      <c r="BE995" s="31">
        <f t="shared" si="632"/>
        <v>0</v>
      </c>
      <c r="BF995" s="31">
        <f t="shared" si="633"/>
        <v>10144.855706606473</v>
      </c>
      <c r="BG995" s="29">
        <f t="shared" si="635"/>
        <v>0</v>
      </c>
      <c r="BH995" s="29">
        <f t="shared" si="635"/>
        <v>0</v>
      </c>
      <c r="BI995" s="29">
        <f t="shared" si="635"/>
        <v>0</v>
      </c>
      <c r="BJ995" s="29">
        <f t="shared" si="635"/>
        <v>10144.855706606473</v>
      </c>
    </row>
    <row r="996" spans="1:62">
      <c r="A996" s="25" t="s">
        <v>85</v>
      </c>
      <c r="B996" s="25" t="s">
        <v>101</v>
      </c>
      <c r="C996" s="25" t="s">
        <v>87</v>
      </c>
      <c r="D996" s="25" t="s">
        <v>117</v>
      </c>
      <c r="E996" s="25" t="s">
        <v>44</v>
      </c>
      <c r="F996" s="25" t="s">
        <v>45</v>
      </c>
      <c r="G996" s="25" t="s">
        <v>60</v>
      </c>
      <c r="H996" s="25" t="s">
        <v>599</v>
      </c>
      <c r="I996" s="25" t="s">
        <v>597</v>
      </c>
      <c r="J996" s="102">
        <v>0.47784834680000005</v>
      </c>
      <c r="K996" s="102">
        <v>0.15089759249999998</v>
      </c>
      <c r="L996" s="29">
        <v>10154.56</v>
      </c>
      <c r="M996" s="29">
        <v>7357.56</v>
      </c>
      <c r="N996" s="29">
        <v>190</v>
      </c>
      <c r="O996" s="29"/>
      <c r="P996" s="29">
        <v>0</v>
      </c>
      <c r="Q996" s="29">
        <v>707409.1</v>
      </c>
      <c r="R996" s="29">
        <v>2845.3</v>
      </c>
      <c r="S996" s="29">
        <v>30204.200000000012</v>
      </c>
      <c r="T996" s="29">
        <v>6574.31</v>
      </c>
      <c r="U996" s="29">
        <v>6558.15</v>
      </c>
      <c r="V996" s="29">
        <v>468325.13999999996</v>
      </c>
      <c r="W996" s="29">
        <v>124231.14</v>
      </c>
      <c r="X996" s="29">
        <f t="shared" si="606"/>
        <v>1363849.46</v>
      </c>
      <c r="Y996" s="29">
        <f t="shared" si="607"/>
        <v>0</v>
      </c>
      <c r="Z996" s="29">
        <f t="shared" si="634"/>
        <v>0</v>
      </c>
      <c r="AA996" s="29">
        <f t="shared" si="634"/>
        <v>0</v>
      </c>
      <c r="AB996" s="29">
        <f t="shared" si="634"/>
        <v>1363849.46</v>
      </c>
      <c r="AC996" s="31">
        <f t="shared" si="608"/>
        <v>4852.3397084814078</v>
      </c>
      <c r="AD996" s="31">
        <f t="shared" si="609"/>
        <v>3515.7978824818083</v>
      </c>
      <c r="AE996" s="31">
        <f t="shared" si="610"/>
        <v>90.791185892000016</v>
      </c>
      <c r="AF996" s="31">
        <f t="shared" si="611"/>
        <v>0</v>
      </c>
      <c r="AG996" s="31">
        <f t="shared" si="612"/>
        <v>0</v>
      </c>
      <c r="AH996" s="31">
        <f t="shared" si="613"/>
        <v>338034.26894627593</v>
      </c>
      <c r="AI996" s="31">
        <f t="shared" si="614"/>
        <v>1359.6219011500402</v>
      </c>
      <c r="AJ996" s="31">
        <f t="shared" si="615"/>
        <v>14433.027036416566</v>
      </c>
      <c r="AK996" s="31">
        <f t="shared" si="616"/>
        <v>3141.5231648507083</v>
      </c>
      <c r="AL996" s="31">
        <f t="shared" si="617"/>
        <v>3133.8011355664203</v>
      </c>
      <c r="AM996" s="31">
        <f t="shared" si="618"/>
        <v>223788.39391387856</v>
      </c>
      <c r="AN996" s="31">
        <f t="shared" si="619"/>
        <v>59363.644870079355</v>
      </c>
      <c r="AO996" s="31">
        <f t="shared" si="620"/>
        <v>651713.20974507288</v>
      </c>
      <c r="AP996" s="29">
        <f t="shared" si="636"/>
        <v>0</v>
      </c>
      <c r="AQ996" s="29">
        <f t="shared" si="636"/>
        <v>0</v>
      </c>
      <c r="AR996" s="29">
        <f t="shared" si="636"/>
        <v>0</v>
      </c>
      <c r="AS996" s="29">
        <f t="shared" si="636"/>
        <v>651713.20974507288</v>
      </c>
      <c r="AT996" s="31">
        <f t="shared" si="621"/>
        <v>1532.2986568967997</v>
      </c>
      <c r="AU996" s="31">
        <f t="shared" si="622"/>
        <v>1110.2380906742999</v>
      </c>
      <c r="AV996" s="31">
        <f t="shared" si="623"/>
        <v>28.670542574999995</v>
      </c>
      <c r="AW996" s="31">
        <f t="shared" si="624"/>
        <v>0</v>
      </c>
      <c r="AX996" s="31">
        <f t="shared" si="625"/>
        <v>0</v>
      </c>
      <c r="AY996" s="31">
        <f t="shared" si="626"/>
        <v>106746.33010259173</v>
      </c>
      <c r="AZ996" s="31">
        <f t="shared" si="627"/>
        <v>429.34891994024997</v>
      </c>
      <c r="BA996" s="31">
        <f t="shared" si="628"/>
        <v>4557.7410633885011</v>
      </c>
      <c r="BB996" s="31">
        <f t="shared" si="629"/>
        <v>992.04755134867492</v>
      </c>
      <c r="BC996" s="31">
        <f t="shared" si="630"/>
        <v>989.60904625387479</v>
      </c>
      <c r="BD996" s="31">
        <f t="shared" si="631"/>
        <v>70669.136133225431</v>
      </c>
      <c r="BE996" s="31">
        <f t="shared" si="632"/>
        <v>18746.179939530448</v>
      </c>
      <c r="BF996" s="31">
        <f t="shared" si="633"/>
        <v>205801.60004642501</v>
      </c>
      <c r="BG996" s="29">
        <f t="shared" si="635"/>
        <v>0</v>
      </c>
      <c r="BH996" s="29">
        <f t="shared" si="635"/>
        <v>0</v>
      </c>
      <c r="BI996" s="29">
        <f t="shared" si="635"/>
        <v>0</v>
      </c>
      <c r="BJ996" s="29">
        <f t="shared" si="635"/>
        <v>205801.60004642501</v>
      </c>
    </row>
    <row r="997" spans="1:62">
      <c r="A997" s="25" t="s">
        <v>85</v>
      </c>
      <c r="B997" s="25" t="s">
        <v>101</v>
      </c>
      <c r="C997" s="25" t="s">
        <v>87</v>
      </c>
      <c r="D997" s="25" t="s">
        <v>118</v>
      </c>
      <c r="E997" s="25" t="s">
        <v>44</v>
      </c>
      <c r="F997" s="25" t="s">
        <v>45</v>
      </c>
      <c r="G997" s="25" t="s">
        <v>60</v>
      </c>
      <c r="H997" s="25" t="s">
        <v>598</v>
      </c>
      <c r="I997" s="25" t="s">
        <v>597</v>
      </c>
      <c r="J997" s="102">
        <v>0.47784834680000005</v>
      </c>
      <c r="K997" s="102">
        <v>0.15089759249999998</v>
      </c>
      <c r="L997" s="29">
        <v>638.85</v>
      </c>
      <c r="M997" s="29">
        <v>279.28999999999996</v>
      </c>
      <c r="N997" s="29">
        <v>432.92</v>
      </c>
      <c r="O997" s="29"/>
      <c r="P997" s="29">
        <v>0</v>
      </c>
      <c r="Q997" s="29"/>
      <c r="R997" s="29"/>
      <c r="S997" s="29"/>
      <c r="T997" s="29"/>
      <c r="U997" s="29">
        <v>54436.380000000005</v>
      </c>
      <c r="V997" s="29">
        <v>4373.38</v>
      </c>
      <c r="W997" s="29">
        <v>2056.46</v>
      </c>
      <c r="X997" s="29">
        <f t="shared" si="606"/>
        <v>62217.279999999999</v>
      </c>
      <c r="Y997" s="29">
        <f t="shared" si="607"/>
        <v>0</v>
      </c>
      <c r="Z997" s="29">
        <f t="shared" si="634"/>
        <v>0</v>
      </c>
      <c r="AA997" s="29">
        <f t="shared" si="634"/>
        <v>0</v>
      </c>
      <c r="AB997" s="29">
        <f t="shared" si="634"/>
        <v>62217.279999999999</v>
      </c>
      <c r="AC997" s="31">
        <f t="shared" si="608"/>
        <v>305.27341635318004</v>
      </c>
      <c r="AD997" s="31">
        <f t="shared" si="609"/>
        <v>133.458264777772</v>
      </c>
      <c r="AE997" s="31">
        <f t="shared" si="610"/>
        <v>206.87010629665602</v>
      </c>
      <c r="AF997" s="31">
        <f t="shared" si="611"/>
        <v>0</v>
      </c>
      <c r="AG997" s="31">
        <f t="shared" si="612"/>
        <v>0</v>
      </c>
      <c r="AH997" s="31">
        <f t="shared" si="613"/>
        <v>0</v>
      </c>
      <c r="AI997" s="31">
        <f t="shared" si="614"/>
        <v>0</v>
      </c>
      <c r="AJ997" s="31">
        <f t="shared" si="615"/>
        <v>0</v>
      </c>
      <c r="AK997" s="31">
        <f t="shared" si="616"/>
        <v>0</v>
      </c>
      <c r="AL997" s="31">
        <f t="shared" si="617"/>
        <v>26012.334188776589</v>
      </c>
      <c r="AM997" s="31">
        <f t="shared" si="618"/>
        <v>2089.8124029281844</v>
      </c>
      <c r="AN997" s="31">
        <f t="shared" si="619"/>
        <v>982.6760112603281</v>
      </c>
      <c r="AO997" s="31">
        <f t="shared" si="620"/>
        <v>29730.424390392713</v>
      </c>
      <c r="AP997" s="29">
        <f t="shared" si="636"/>
        <v>0</v>
      </c>
      <c r="AQ997" s="29">
        <f t="shared" si="636"/>
        <v>0</v>
      </c>
      <c r="AR997" s="29">
        <f t="shared" si="636"/>
        <v>0</v>
      </c>
      <c r="AS997" s="29">
        <f t="shared" si="636"/>
        <v>29730.424390392713</v>
      </c>
      <c r="AT997" s="31">
        <f t="shared" si="621"/>
        <v>96.400926968624987</v>
      </c>
      <c r="AU997" s="31">
        <f t="shared" si="622"/>
        <v>42.144188609324992</v>
      </c>
      <c r="AV997" s="31">
        <f t="shared" si="623"/>
        <v>65.32658574509999</v>
      </c>
      <c r="AW997" s="31">
        <f t="shared" si="624"/>
        <v>0</v>
      </c>
      <c r="AX997" s="31">
        <f t="shared" si="625"/>
        <v>0</v>
      </c>
      <c r="AY997" s="31">
        <f t="shared" si="626"/>
        <v>0</v>
      </c>
      <c r="AZ997" s="31">
        <f t="shared" si="627"/>
        <v>0</v>
      </c>
      <c r="BA997" s="31">
        <f t="shared" si="628"/>
        <v>0</v>
      </c>
      <c r="BB997" s="31">
        <f t="shared" si="629"/>
        <v>0</v>
      </c>
      <c r="BC997" s="31">
        <f t="shared" si="630"/>
        <v>8214.3186864151503</v>
      </c>
      <c r="BD997" s="31">
        <f t="shared" si="631"/>
        <v>659.93251308764991</v>
      </c>
      <c r="BE997" s="31">
        <f t="shared" si="632"/>
        <v>310.31486307255</v>
      </c>
      <c r="BF997" s="31">
        <f t="shared" si="633"/>
        <v>9388.4377638984006</v>
      </c>
      <c r="BG997" s="29">
        <f t="shared" si="635"/>
        <v>0</v>
      </c>
      <c r="BH997" s="29">
        <f t="shared" si="635"/>
        <v>0</v>
      </c>
      <c r="BI997" s="29">
        <f t="shared" si="635"/>
        <v>0</v>
      </c>
      <c r="BJ997" s="29">
        <f t="shared" si="635"/>
        <v>9388.4377638984006</v>
      </c>
    </row>
    <row r="998" spans="1:62">
      <c r="A998" s="25" t="s">
        <v>85</v>
      </c>
      <c r="B998" s="25" t="s">
        <v>101</v>
      </c>
      <c r="C998" s="25" t="s">
        <v>87</v>
      </c>
      <c r="D998" s="25" t="s">
        <v>118</v>
      </c>
      <c r="E998" s="25" t="s">
        <v>44</v>
      </c>
      <c r="F998" s="25" t="s">
        <v>45</v>
      </c>
      <c r="G998" s="25" t="s">
        <v>60</v>
      </c>
      <c r="H998" s="25" t="s">
        <v>601</v>
      </c>
      <c r="I998" s="25" t="s">
        <v>597</v>
      </c>
      <c r="J998" s="102">
        <v>0.47784834680000005</v>
      </c>
      <c r="K998" s="102">
        <v>0.15089759249999998</v>
      </c>
      <c r="L998" s="29"/>
      <c r="M998" s="29"/>
      <c r="N998" s="29"/>
      <c r="O998" s="29"/>
      <c r="P998" s="29"/>
      <c r="Q998" s="29"/>
      <c r="R998" s="29"/>
      <c r="S998" s="29"/>
      <c r="T998" s="29"/>
      <c r="U998" s="29"/>
      <c r="V998" s="29">
        <v>46924.95</v>
      </c>
      <c r="W998" s="29">
        <v>1818.15</v>
      </c>
      <c r="X998" s="29">
        <f t="shared" si="606"/>
        <v>48743.1</v>
      </c>
      <c r="Y998" s="29">
        <f t="shared" si="607"/>
        <v>0</v>
      </c>
      <c r="Z998" s="29">
        <f t="shared" si="634"/>
        <v>0</v>
      </c>
      <c r="AA998" s="29">
        <f t="shared" si="634"/>
        <v>0</v>
      </c>
      <c r="AB998" s="29">
        <f t="shared" si="634"/>
        <v>48743.1</v>
      </c>
      <c r="AC998" s="31">
        <f t="shared" si="608"/>
        <v>0</v>
      </c>
      <c r="AD998" s="31">
        <f t="shared" si="609"/>
        <v>0</v>
      </c>
      <c r="AE998" s="31">
        <f t="shared" si="610"/>
        <v>0</v>
      </c>
      <c r="AF998" s="31">
        <f t="shared" si="611"/>
        <v>0</v>
      </c>
      <c r="AG998" s="31">
        <f t="shared" si="612"/>
        <v>0</v>
      </c>
      <c r="AH998" s="31">
        <f t="shared" si="613"/>
        <v>0</v>
      </c>
      <c r="AI998" s="31">
        <f t="shared" si="614"/>
        <v>0</v>
      </c>
      <c r="AJ998" s="31">
        <f t="shared" si="615"/>
        <v>0</v>
      </c>
      <c r="AK998" s="31">
        <f t="shared" si="616"/>
        <v>0</v>
      </c>
      <c r="AL998" s="31">
        <f t="shared" si="617"/>
        <v>0</v>
      </c>
      <c r="AM998" s="31">
        <f t="shared" si="618"/>
        <v>22423.009781172659</v>
      </c>
      <c r="AN998" s="31">
        <f t="shared" si="619"/>
        <v>868.79997173442018</v>
      </c>
      <c r="AO998" s="31">
        <f t="shared" si="620"/>
        <v>23291.80975290708</v>
      </c>
      <c r="AP998" s="29">
        <f t="shared" si="636"/>
        <v>0</v>
      </c>
      <c r="AQ998" s="29">
        <f t="shared" si="636"/>
        <v>0</v>
      </c>
      <c r="AR998" s="29">
        <f t="shared" si="636"/>
        <v>0</v>
      </c>
      <c r="AS998" s="29">
        <f t="shared" si="636"/>
        <v>23291.80975290708</v>
      </c>
      <c r="AT998" s="31">
        <f t="shared" si="621"/>
        <v>0</v>
      </c>
      <c r="AU998" s="31">
        <f t="shared" si="622"/>
        <v>0</v>
      </c>
      <c r="AV998" s="31">
        <f t="shared" si="623"/>
        <v>0</v>
      </c>
      <c r="AW998" s="31">
        <f t="shared" si="624"/>
        <v>0</v>
      </c>
      <c r="AX998" s="31">
        <f t="shared" si="625"/>
        <v>0</v>
      </c>
      <c r="AY998" s="31">
        <f t="shared" si="626"/>
        <v>0</v>
      </c>
      <c r="AZ998" s="31">
        <f t="shared" si="627"/>
        <v>0</v>
      </c>
      <c r="BA998" s="31">
        <f t="shared" si="628"/>
        <v>0</v>
      </c>
      <c r="BB998" s="31">
        <f t="shared" si="629"/>
        <v>0</v>
      </c>
      <c r="BC998" s="31">
        <f t="shared" si="630"/>
        <v>0</v>
      </c>
      <c r="BD998" s="31">
        <f t="shared" si="631"/>
        <v>7080.8619831828737</v>
      </c>
      <c r="BE998" s="31">
        <f t="shared" si="632"/>
        <v>274.35445780387499</v>
      </c>
      <c r="BF998" s="31">
        <f t="shared" si="633"/>
        <v>7355.2164409867491</v>
      </c>
      <c r="BG998" s="29">
        <f t="shared" si="635"/>
        <v>0</v>
      </c>
      <c r="BH998" s="29">
        <f t="shared" si="635"/>
        <v>0</v>
      </c>
      <c r="BI998" s="29">
        <f t="shared" si="635"/>
        <v>0</v>
      </c>
      <c r="BJ998" s="29">
        <f t="shared" si="635"/>
        <v>7355.2164409867491</v>
      </c>
    </row>
    <row r="999" spans="1:62">
      <c r="A999" s="25" t="s">
        <v>85</v>
      </c>
      <c r="B999" s="25" t="s">
        <v>101</v>
      </c>
      <c r="C999" s="25" t="s">
        <v>87</v>
      </c>
      <c r="D999" s="25" t="s">
        <v>118</v>
      </c>
      <c r="E999" s="25" t="s">
        <v>44</v>
      </c>
      <c r="F999" s="25" t="s">
        <v>45</v>
      </c>
      <c r="G999" s="25" t="s">
        <v>60</v>
      </c>
      <c r="H999" s="25" t="s">
        <v>599</v>
      </c>
      <c r="I999" s="25" t="s">
        <v>597</v>
      </c>
      <c r="J999" s="102">
        <v>0.47784834680000005</v>
      </c>
      <c r="K999" s="102">
        <v>0.15089759249999998</v>
      </c>
      <c r="L999" s="29">
        <v>-383.41000000000008</v>
      </c>
      <c r="M999" s="29">
        <v>444.21</v>
      </c>
      <c r="N999" s="29"/>
      <c r="O999" s="29"/>
      <c r="P999" s="29"/>
      <c r="Q999" s="29"/>
      <c r="R999" s="29"/>
      <c r="S999" s="29">
        <v>0</v>
      </c>
      <c r="T999" s="29"/>
      <c r="U999" s="29"/>
      <c r="V999" s="29">
        <v>133886.39999999999</v>
      </c>
      <c r="W999" s="29">
        <v>3319.59</v>
      </c>
      <c r="X999" s="29">
        <f t="shared" si="606"/>
        <v>137266.78999999998</v>
      </c>
      <c r="Y999" s="29">
        <f t="shared" si="607"/>
        <v>0</v>
      </c>
      <c r="Z999" s="29">
        <f t="shared" si="634"/>
        <v>0</v>
      </c>
      <c r="AA999" s="29">
        <f t="shared" si="634"/>
        <v>0</v>
      </c>
      <c r="AB999" s="29">
        <f t="shared" si="634"/>
        <v>137266.78999999998</v>
      </c>
      <c r="AC999" s="31">
        <f t="shared" si="608"/>
        <v>-183.21183464658804</v>
      </c>
      <c r="AD999" s="31">
        <f t="shared" si="609"/>
        <v>212.265014132028</v>
      </c>
      <c r="AE999" s="31">
        <f t="shared" si="610"/>
        <v>0</v>
      </c>
      <c r="AF999" s="31">
        <f t="shared" si="611"/>
        <v>0</v>
      </c>
      <c r="AG999" s="31">
        <f t="shared" si="612"/>
        <v>0</v>
      </c>
      <c r="AH999" s="31">
        <f t="shared" si="613"/>
        <v>0</v>
      </c>
      <c r="AI999" s="31">
        <f t="shared" si="614"/>
        <v>0</v>
      </c>
      <c r="AJ999" s="31">
        <f t="shared" si="615"/>
        <v>0</v>
      </c>
      <c r="AK999" s="31">
        <f t="shared" si="616"/>
        <v>0</v>
      </c>
      <c r="AL999" s="31">
        <f t="shared" si="617"/>
        <v>0</v>
      </c>
      <c r="AM999" s="31">
        <f t="shared" si="618"/>
        <v>63977.394899003521</v>
      </c>
      <c r="AN999" s="31">
        <f t="shared" si="619"/>
        <v>1586.2605935538122</v>
      </c>
      <c r="AO999" s="31">
        <f t="shared" si="620"/>
        <v>65592.708672042776</v>
      </c>
      <c r="AP999" s="29">
        <f t="shared" si="636"/>
        <v>0</v>
      </c>
      <c r="AQ999" s="29">
        <f t="shared" si="636"/>
        <v>0</v>
      </c>
      <c r="AR999" s="29">
        <f t="shared" si="636"/>
        <v>0</v>
      </c>
      <c r="AS999" s="29">
        <f t="shared" si="636"/>
        <v>65592.708672042776</v>
      </c>
      <c r="AT999" s="31">
        <f t="shared" si="621"/>
        <v>-57.855645940425006</v>
      </c>
      <c r="AU999" s="31">
        <f t="shared" si="622"/>
        <v>67.030219564424996</v>
      </c>
      <c r="AV999" s="31">
        <f t="shared" si="623"/>
        <v>0</v>
      </c>
      <c r="AW999" s="31">
        <f t="shared" si="624"/>
        <v>0</v>
      </c>
      <c r="AX999" s="31">
        <f t="shared" si="625"/>
        <v>0</v>
      </c>
      <c r="AY999" s="31">
        <f t="shared" si="626"/>
        <v>0</v>
      </c>
      <c r="AZ999" s="31">
        <f t="shared" si="627"/>
        <v>0</v>
      </c>
      <c r="BA999" s="31">
        <f t="shared" si="628"/>
        <v>0</v>
      </c>
      <c r="BB999" s="31">
        <f t="shared" si="629"/>
        <v>0</v>
      </c>
      <c r="BC999" s="31">
        <f t="shared" si="630"/>
        <v>0</v>
      </c>
      <c r="BD999" s="31">
        <f t="shared" si="631"/>
        <v>20203.135428491998</v>
      </c>
      <c r="BE999" s="31">
        <f t="shared" si="632"/>
        <v>500.91813908707496</v>
      </c>
      <c r="BF999" s="31">
        <f t="shared" si="633"/>
        <v>20713.228141203075</v>
      </c>
      <c r="BG999" s="29">
        <f t="shared" si="635"/>
        <v>0</v>
      </c>
      <c r="BH999" s="29">
        <f t="shared" si="635"/>
        <v>0</v>
      </c>
      <c r="BI999" s="29">
        <f t="shared" si="635"/>
        <v>0</v>
      </c>
      <c r="BJ999" s="29">
        <f t="shared" si="635"/>
        <v>20713.228141203075</v>
      </c>
    </row>
    <row r="1000" spans="1:62">
      <c r="A1000" s="25" t="s">
        <v>85</v>
      </c>
      <c r="B1000" s="25" t="s">
        <v>101</v>
      </c>
      <c r="C1000" s="25" t="s">
        <v>87</v>
      </c>
      <c r="D1000" s="25" t="s">
        <v>119</v>
      </c>
      <c r="E1000" s="25" t="s">
        <v>44</v>
      </c>
      <c r="F1000" s="25" t="s">
        <v>45</v>
      </c>
      <c r="G1000" s="25" t="s">
        <v>60</v>
      </c>
      <c r="H1000" s="25" t="s">
        <v>598</v>
      </c>
      <c r="I1000" s="25" t="s">
        <v>597</v>
      </c>
      <c r="J1000" s="102">
        <v>0.47784834680000005</v>
      </c>
      <c r="K1000" s="102">
        <v>0.15089759249999998</v>
      </c>
      <c r="L1000" s="29">
        <v>439.79</v>
      </c>
      <c r="M1000" s="29">
        <v>234.39</v>
      </c>
      <c r="N1000" s="29"/>
      <c r="O1000" s="29"/>
      <c r="P1000" s="29"/>
      <c r="Q1000" s="29"/>
      <c r="R1000" s="29"/>
      <c r="S1000" s="29"/>
      <c r="T1000" s="29"/>
      <c r="U1000" s="29"/>
      <c r="V1000" s="29">
        <v>415385.04000000004</v>
      </c>
      <c r="W1000" s="29">
        <v>44915.75</v>
      </c>
      <c r="X1000" s="29">
        <f t="shared" si="606"/>
        <v>460974.97000000003</v>
      </c>
      <c r="Y1000" s="29">
        <f t="shared" si="607"/>
        <v>0</v>
      </c>
      <c r="Z1000" s="29">
        <f t="shared" si="634"/>
        <v>0</v>
      </c>
      <c r="AA1000" s="29">
        <f t="shared" si="634"/>
        <v>0</v>
      </c>
      <c r="AB1000" s="29">
        <f t="shared" si="634"/>
        <v>460974.97000000003</v>
      </c>
      <c r="AC1000" s="31">
        <f t="shared" si="608"/>
        <v>210.15292443917204</v>
      </c>
      <c r="AD1000" s="31">
        <f t="shared" si="609"/>
        <v>112.002874006452</v>
      </c>
      <c r="AE1000" s="31">
        <f t="shared" si="610"/>
        <v>0</v>
      </c>
      <c r="AF1000" s="31">
        <f t="shared" si="611"/>
        <v>0</v>
      </c>
      <c r="AG1000" s="31">
        <f t="shared" si="612"/>
        <v>0</v>
      </c>
      <c r="AH1000" s="31">
        <f t="shared" si="613"/>
        <v>0</v>
      </c>
      <c r="AI1000" s="31">
        <f t="shared" si="614"/>
        <v>0</v>
      </c>
      <c r="AJ1000" s="31">
        <f t="shared" si="615"/>
        <v>0</v>
      </c>
      <c r="AK1000" s="31">
        <f t="shared" si="616"/>
        <v>0</v>
      </c>
      <c r="AL1000" s="31">
        <f t="shared" si="617"/>
        <v>0</v>
      </c>
      <c r="AM1000" s="31">
        <f t="shared" si="618"/>
        <v>198491.05464945192</v>
      </c>
      <c r="AN1000" s="31">
        <f t="shared" si="619"/>
        <v>21462.916882782101</v>
      </c>
      <c r="AO1000" s="31">
        <f t="shared" si="620"/>
        <v>220276.12733067965</v>
      </c>
      <c r="AP1000" s="29">
        <f t="shared" si="636"/>
        <v>0</v>
      </c>
      <c r="AQ1000" s="29">
        <f t="shared" si="636"/>
        <v>0</v>
      </c>
      <c r="AR1000" s="29">
        <f t="shared" si="636"/>
        <v>0</v>
      </c>
      <c r="AS1000" s="29">
        <f t="shared" si="636"/>
        <v>220276.12733067965</v>
      </c>
      <c r="AT1000" s="31">
        <f t="shared" si="621"/>
        <v>66.363252205574994</v>
      </c>
      <c r="AU1000" s="31">
        <f t="shared" si="622"/>
        <v>35.368886706074996</v>
      </c>
      <c r="AV1000" s="31">
        <f t="shared" si="623"/>
        <v>0</v>
      </c>
      <c r="AW1000" s="31">
        <f t="shared" si="624"/>
        <v>0</v>
      </c>
      <c r="AX1000" s="31">
        <f t="shared" si="625"/>
        <v>0</v>
      </c>
      <c r="AY1000" s="31">
        <f t="shared" si="626"/>
        <v>0</v>
      </c>
      <c r="AZ1000" s="31">
        <f t="shared" si="627"/>
        <v>0</v>
      </c>
      <c r="BA1000" s="31">
        <f t="shared" si="628"/>
        <v>0</v>
      </c>
      <c r="BB1000" s="31">
        <f t="shared" si="629"/>
        <v>0</v>
      </c>
      <c r="BC1000" s="31">
        <f t="shared" si="630"/>
        <v>0</v>
      </c>
      <c r="BD1000" s="31">
        <f t="shared" si="631"/>
        <v>62680.6024965162</v>
      </c>
      <c r="BE1000" s="31">
        <f t="shared" si="632"/>
        <v>6777.6785403318745</v>
      </c>
      <c r="BF1000" s="31">
        <f t="shared" si="633"/>
        <v>69560.013175759726</v>
      </c>
      <c r="BG1000" s="29">
        <f t="shared" si="635"/>
        <v>0</v>
      </c>
      <c r="BH1000" s="29">
        <f t="shared" si="635"/>
        <v>0</v>
      </c>
      <c r="BI1000" s="29">
        <f t="shared" si="635"/>
        <v>0</v>
      </c>
      <c r="BJ1000" s="29">
        <f t="shared" si="635"/>
        <v>69560.013175759726</v>
      </c>
    </row>
    <row r="1001" spans="1:62">
      <c r="A1001" s="25" t="s">
        <v>85</v>
      </c>
      <c r="B1001" s="25" t="s">
        <v>101</v>
      </c>
      <c r="C1001" s="25" t="s">
        <v>87</v>
      </c>
      <c r="D1001" s="25" t="s">
        <v>119</v>
      </c>
      <c r="E1001" s="25" t="s">
        <v>44</v>
      </c>
      <c r="F1001" s="25" t="s">
        <v>45</v>
      </c>
      <c r="G1001" s="25" t="s">
        <v>60</v>
      </c>
      <c r="H1001" s="25" t="s">
        <v>599</v>
      </c>
      <c r="I1001" s="25" t="s">
        <v>597</v>
      </c>
      <c r="J1001" s="102">
        <v>0.47784834680000005</v>
      </c>
      <c r="K1001" s="102">
        <v>0.15089759249999998</v>
      </c>
      <c r="L1001" s="29">
        <v>-567.14</v>
      </c>
      <c r="M1001" s="29"/>
      <c r="N1001" s="29"/>
      <c r="O1001" s="29"/>
      <c r="P1001" s="29"/>
      <c r="Q1001" s="29"/>
      <c r="R1001" s="29">
        <v>0</v>
      </c>
      <c r="S1001" s="29">
        <v>0</v>
      </c>
      <c r="T1001" s="29"/>
      <c r="U1001" s="29"/>
      <c r="V1001" s="29"/>
      <c r="W1001" s="29"/>
      <c r="X1001" s="29">
        <f t="shared" si="606"/>
        <v>-567.14</v>
      </c>
      <c r="Y1001" s="29">
        <f t="shared" si="607"/>
        <v>0</v>
      </c>
      <c r="Z1001" s="29">
        <f t="shared" si="634"/>
        <v>0</v>
      </c>
      <c r="AA1001" s="29">
        <f t="shared" si="634"/>
        <v>0</v>
      </c>
      <c r="AB1001" s="29">
        <f t="shared" si="634"/>
        <v>-567.14</v>
      </c>
      <c r="AC1001" s="31">
        <f t="shared" si="608"/>
        <v>-271.00691140415199</v>
      </c>
      <c r="AD1001" s="31">
        <f t="shared" si="609"/>
        <v>0</v>
      </c>
      <c r="AE1001" s="31">
        <f t="shared" si="610"/>
        <v>0</v>
      </c>
      <c r="AF1001" s="31">
        <f t="shared" si="611"/>
        <v>0</v>
      </c>
      <c r="AG1001" s="31">
        <f t="shared" si="612"/>
        <v>0</v>
      </c>
      <c r="AH1001" s="31">
        <f t="shared" si="613"/>
        <v>0</v>
      </c>
      <c r="AI1001" s="31">
        <f t="shared" si="614"/>
        <v>0</v>
      </c>
      <c r="AJ1001" s="31">
        <f t="shared" si="615"/>
        <v>0</v>
      </c>
      <c r="AK1001" s="31">
        <f t="shared" si="616"/>
        <v>0</v>
      </c>
      <c r="AL1001" s="31">
        <f t="shared" si="617"/>
        <v>0</v>
      </c>
      <c r="AM1001" s="31">
        <f t="shared" si="618"/>
        <v>0</v>
      </c>
      <c r="AN1001" s="31">
        <f t="shared" si="619"/>
        <v>0</v>
      </c>
      <c r="AO1001" s="31">
        <f t="shared" si="620"/>
        <v>-271.00691140415199</v>
      </c>
      <c r="AP1001" s="29">
        <f t="shared" si="636"/>
        <v>0</v>
      </c>
      <c r="AQ1001" s="29">
        <f t="shared" si="636"/>
        <v>0</v>
      </c>
      <c r="AR1001" s="29">
        <f t="shared" si="636"/>
        <v>0</v>
      </c>
      <c r="AS1001" s="29">
        <f t="shared" si="636"/>
        <v>-271.00691140415199</v>
      </c>
      <c r="AT1001" s="31">
        <f t="shared" si="621"/>
        <v>-85.580060610449991</v>
      </c>
      <c r="AU1001" s="31">
        <f t="shared" si="622"/>
        <v>0</v>
      </c>
      <c r="AV1001" s="31">
        <f t="shared" si="623"/>
        <v>0</v>
      </c>
      <c r="AW1001" s="31">
        <f t="shared" si="624"/>
        <v>0</v>
      </c>
      <c r="AX1001" s="31">
        <f t="shared" si="625"/>
        <v>0</v>
      </c>
      <c r="AY1001" s="31">
        <f t="shared" si="626"/>
        <v>0</v>
      </c>
      <c r="AZ1001" s="31">
        <f t="shared" si="627"/>
        <v>0</v>
      </c>
      <c r="BA1001" s="31">
        <f t="shared" si="628"/>
        <v>0</v>
      </c>
      <c r="BB1001" s="31">
        <f t="shared" si="629"/>
        <v>0</v>
      </c>
      <c r="BC1001" s="31">
        <f t="shared" si="630"/>
        <v>0</v>
      </c>
      <c r="BD1001" s="31">
        <f t="shared" si="631"/>
        <v>0</v>
      </c>
      <c r="BE1001" s="31">
        <f t="shared" si="632"/>
        <v>0</v>
      </c>
      <c r="BF1001" s="31">
        <f t="shared" si="633"/>
        <v>-85.580060610449991</v>
      </c>
      <c r="BG1001" s="29">
        <f t="shared" si="635"/>
        <v>0</v>
      </c>
      <c r="BH1001" s="29">
        <f t="shared" si="635"/>
        <v>0</v>
      </c>
      <c r="BI1001" s="29">
        <f t="shared" si="635"/>
        <v>0</v>
      </c>
      <c r="BJ1001" s="29">
        <f t="shared" si="635"/>
        <v>-85.580060610449991</v>
      </c>
    </row>
    <row r="1002" spans="1:62">
      <c r="A1002" s="25" t="s">
        <v>85</v>
      </c>
      <c r="B1002" s="25" t="s">
        <v>101</v>
      </c>
      <c r="C1002" s="25" t="s">
        <v>87</v>
      </c>
      <c r="D1002" s="25" t="s">
        <v>234</v>
      </c>
      <c r="E1002" s="25" t="s">
        <v>44</v>
      </c>
      <c r="F1002" s="25" t="s">
        <v>45</v>
      </c>
      <c r="G1002" s="25" t="s">
        <v>54</v>
      </c>
      <c r="H1002" s="25" t="s">
        <v>300</v>
      </c>
      <c r="I1002" s="25" t="s">
        <v>597</v>
      </c>
      <c r="J1002" s="102">
        <v>0.47784834680000005</v>
      </c>
      <c r="K1002" s="102">
        <v>0.15089759249999998</v>
      </c>
      <c r="L1002" s="29">
        <v>87113.04</v>
      </c>
      <c r="M1002" s="29">
        <v>14785.11</v>
      </c>
      <c r="N1002" s="29">
        <v>195860.16999999998</v>
      </c>
      <c r="O1002" s="29">
        <v>859.5</v>
      </c>
      <c r="P1002" s="29">
        <v>2282.6999999999998</v>
      </c>
      <c r="Q1002" s="29">
        <v>615382.77</v>
      </c>
      <c r="R1002" s="29">
        <v>11890.94</v>
      </c>
      <c r="S1002" s="29">
        <v>316206.99</v>
      </c>
      <c r="T1002" s="29">
        <v>240312.98</v>
      </c>
      <c r="U1002" s="29">
        <v>-46190.98</v>
      </c>
      <c r="V1002" s="29">
        <v>2770188.74</v>
      </c>
      <c r="W1002" s="29">
        <v>437856.14999999997</v>
      </c>
      <c r="X1002" s="29">
        <f t="shared" si="606"/>
        <v>4646548.1100000003</v>
      </c>
      <c r="Y1002" s="29">
        <f t="shared" si="607"/>
        <v>0</v>
      </c>
      <c r="Z1002" s="29">
        <f t="shared" si="634"/>
        <v>0</v>
      </c>
      <c r="AA1002" s="29">
        <f t="shared" si="634"/>
        <v>0</v>
      </c>
      <c r="AB1002" s="29">
        <f t="shared" si="634"/>
        <v>4646548.1100000003</v>
      </c>
      <c r="AC1002" s="31">
        <f t="shared" si="608"/>
        <v>41626.822148722276</v>
      </c>
      <c r="AD1002" s="31">
        <f t="shared" si="609"/>
        <v>7065.0403707561491</v>
      </c>
      <c r="AE1002" s="31">
        <f t="shared" si="610"/>
        <v>93591.458438466958</v>
      </c>
      <c r="AF1002" s="31">
        <f t="shared" si="611"/>
        <v>410.71065407460003</v>
      </c>
      <c r="AG1002" s="31">
        <f t="shared" si="612"/>
        <v>1090.78442124036</v>
      </c>
      <c r="AH1002" s="31">
        <f t="shared" si="613"/>
        <v>294059.63929370465</v>
      </c>
      <c r="AI1002" s="31">
        <f t="shared" si="614"/>
        <v>5682.0660208979925</v>
      </c>
      <c r="AJ1002" s="31">
        <f t="shared" si="615"/>
        <v>151098.98741810414</v>
      </c>
      <c r="AK1002" s="31">
        <f t="shared" si="616"/>
        <v>114833.16020758147</v>
      </c>
      <c r="AL1002" s="31">
        <f t="shared" si="617"/>
        <v>-22072.283430071868</v>
      </c>
      <c r="AM1002" s="31">
        <f t="shared" si="618"/>
        <v>1323730.1097329753</v>
      </c>
      <c r="AN1002" s="31">
        <f t="shared" si="619"/>
        <v>209228.83741371281</v>
      </c>
      <c r="AO1002" s="31">
        <f t="shared" si="620"/>
        <v>2220345.3326901649</v>
      </c>
      <c r="AP1002" s="29">
        <f t="shared" si="636"/>
        <v>0</v>
      </c>
      <c r="AQ1002" s="29">
        <f t="shared" si="636"/>
        <v>0</v>
      </c>
      <c r="AR1002" s="29">
        <f t="shared" si="636"/>
        <v>0</v>
      </c>
      <c r="AS1002" s="29">
        <f t="shared" si="636"/>
        <v>2220345.3326901649</v>
      </c>
      <c r="AT1002" s="31">
        <f t="shared" si="621"/>
        <v>13145.148011356197</v>
      </c>
      <c r="AU1002" s="31">
        <f t="shared" si="622"/>
        <v>2231.037503847675</v>
      </c>
      <c r="AV1002" s="31">
        <f t="shared" si="623"/>
        <v>29554.828119640719</v>
      </c>
      <c r="AW1002" s="31">
        <f t="shared" si="624"/>
        <v>129.69648075375</v>
      </c>
      <c r="AX1002" s="31">
        <f t="shared" si="625"/>
        <v>344.45393439974993</v>
      </c>
      <c r="AY1002" s="31">
        <f t="shared" si="626"/>
        <v>92859.778458981222</v>
      </c>
      <c r="AZ1002" s="31">
        <f t="shared" si="627"/>
        <v>1794.3142185619499</v>
      </c>
      <c r="BA1002" s="31">
        <f t="shared" si="628"/>
        <v>47714.873522671565</v>
      </c>
      <c r="BB1002" s="31">
        <f t="shared" si="629"/>
        <v>36262.650128500645</v>
      </c>
      <c r="BC1002" s="31">
        <f t="shared" si="630"/>
        <v>-6970.1076772156493</v>
      </c>
      <c r="BD1002" s="31">
        <f t="shared" si="631"/>
        <v>418014.81163660844</v>
      </c>
      <c r="BE1002" s="31">
        <f t="shared" si="632"/>
        <v>66071.438896318869</v>
      </c>
      <c r="BF1002" s="31">
        <f t="shared" si="633"/>
        <v>701152.92323442525</v>
      </c>
      <c r="BG1002" s="29">
        <f t="shared" si="635"/>
        <v>0</v>
      </c>
      <c r="BH1002" s="29">
        <f t="shared" si="635"/>
        <v>0</v>
      </c>
      <c r="BI1002" s="29">
        <f t="shared" si="635"/>
        <v>0</v>
      </c>
      <c r="BJ1002" s="29">
        <f t="shared" si="635"/>
        <v>701152.92323442525</v>
      </c>
    </row>
    <row r="1003" spans="1:62">
      <c r="A1003" s="25" t="s">
        <v>85</v>
      </c>
      <c r="B1003" s="25" t="s">
        <v>101</v>
      </c>
      <c r="C1003" s="25" t="s">
        <v>87</v>
      </c>
      <c r="D1003" s="25" t="s">
        <v>234</v>
      </c>
      <c r="E1003" s="25" t="s">
        <v>44</v>
      </c>
      <c r="F1003" s="25" t="s">
        <v>45</v>
      </c>
      <c r="G1003" s="25" t="s">
        <v>60</v>
      </c>
      <c r="H1003" s="25" t="s">
        <v>599</v>
      </c>
      <c r="I1003" s="25" t="s">
        <v>597</v>
      </c>
      <c r="J1003" s="102">
        <v>0.47784834680000005</v>
      </c>
      <c r="K1003" s="102">
        <v>0.15089759249999998</v>
      </c>
      <c r="L1003" s="29">
        <v>4128.07</v>
      </c>
      <c r="M1003" s="29">
        <v>57.29</v>
      </c>
      <c r="N1003" s="29">
        <v>30.89</v>
      </c>
      <c r="O1003" s="29">
        <v>1.54</v>
      </c>
      <c r="P1003" s="29">
        <v>15.46</v>
      </c>
      <c r="Q1003" s="29"/>
      <c r="R1003" s="29"/>
      <c r="S1003" s="29"/>
      <c r="T1003" s="29"/>
      <c r="U1003" s="29"/>
      <c r="V1003" s="29"/>
      <c r="W1003" s="29"/>
      <c r="X1003" s="29">
        <f t="shared" si="606"/>
        <v>4233.25</v>
      </c>
      <c r="Y1003" s="29">
        <f t="shared" si="607"/>
        <v>0</v>
      </c>
      <c r="Z1003" s="29">
        <f t="shared" si="634"/>
        <v>0</v>
      </c>
      <c r="AA1003" s="29">
        <f t="shared" si="634"/>
        <v>0</v>
      </c>
      <c r="AB1003" s="29">
        <f t="shared" si="634"/>
        <v>4233.25</v>
      </c>
      <c r="AC1003" s="31">
        <f t="shared" si="608"/>
        <v>1972.5914249746761</v>
      </c>
      <c r="AD1003" s="31">
        <f t="shared" si="609"/>
        <v>27.375931788172004</v>
      </c>
      <c r="AE1003" s="31">
        <f t="shared" si="610"/>
        <v>14.760735432652002</v>
      </c>
      <c r="AF1003" s="31">
        <f t="shared" si="611"/>
        <v>0.73588645407200004</v>
      </c>
      <c r="AG1003" s="31">
        <f t="shared" si="612"/>
        <v>7.3875354415280015</v>
      </c>
      <c r="AH1003" s="31">
        <f t="shared" si="613"/>
        <v>0</v>
      </c>
      <c r="AI1003" s="31">
        <f t="shared" si="614"/>
        <v>0</v>
      </c>
      <c r="AJ1003" s="31">
        <f t="shared" si="615"/>
        <v>0</v>
      </c>
      <c r="AK1003" s="31">
        <f t="shared" si="616"/>
        <v>0</v>
      </c>
      <c r="AL1003" s="31">
        <f t="shared" si="617"/>
        <v>0</v>
      </c>
      <c r="AM1003" s="31">
        <f t="shared" si="618"/>
        <v>0</v>
      </c>
      <c r="AN1003" s="31">
        <f t="shared" si="619"/>
        <v>0</v>
      </c>
      <c r="AO1003" s="31">
        <f t="shared" si="620"/>
        <v>2022.8515140910999</v>
      </c>
      <c r="AP1003" s="29">
        <f t="shared" si="636"/>
        <v>0</v>
      </c>
      <c r="AQ1003" s="29">
        <f t="shared" si="636"/>
        <v>0</v>
      </c>
      <c r="AR1003" s="29">
        <f t="shared" si="636"/>
        <v>0</v>
      </c>
      <c r="AS1003" s="29">
        <f t="shared" si="636"/>
        <v>2022.8515140910999</v>
      </c>
      <c r="AT1003" s="31">
        <f t="shared" si="621"/>
        <v>622.91582467147487</v>
      </c>
      <c r="AU1003" s="31">
        <f t="shared" si="622"/>
        <v>8.6449230743249981</v>
      </c>
      <c r="AV1003" s="31">
        <f t="shared" si="623"/>
        <v>4.6612266323249996</v>
      </c>
      <c r="AW1003" s="31">
        <f t="shared" si="624"/>
        <v>0.23238229244999997</v>
      </c>
      <c r="AX1003" s="31">
        <f t="shared" si="625"/>
        <v>2.3328767800499999</v>
      </c>
      <c r="AY1003" s="31">
        <f t="shared" si="626"/>
        <v>0</v>
      </c>
      <c r="AZ1003" s="31">
        <f t="shared" si="627"/>
        <v>0</v>
      </c>
      <c r="BA1003" s="31">
        <f t="shared" si="628"/>
        <v>0</v>
      </c>
      <c r="BB1003" s="31">
        <f t="shared" si="629"/>
        <v>0</v>
      </c>
      <c r="BC1003" s="31">
        <f t="shared" si="630"/>
        <v>0</v>
      </c>
      <c r="BD1003" s="31">
        <f t="shared" si="631"/>
        <v>0</v>
      </c>
      <c r="BE1003" s="31">
        <f t="shared" si="632"/>
        <v>0</v>
      </c>
      <c r="BF1003" s="31">
        <f t="shared" si="633"/>
        <v>638.78723345062485</v>
      </c>
      <c r="BG1003" s="29">
        <f t="shared" si="635"/>
        <v>0</v>
      </c>
      <c r="BH1003" s="29">
        <f t="shared" si="635"/>
        <v>0</v>
      </c>
      <c r="BI1003" s="29">
        <f t="shared" si="635"/>
        <v>0</v>
      </c>
      <c r="BJ1003" s="29">
        <f t="shared" si="635"/>
        <v>638.78723345062485</v>
      </c>
    </row>
    <row r="1004" spans="1:62">
      <c r="A1004" s="25" t="s">
        <v>85</v>
      </c>
      <c r="B1004" s="25" t="s">
        <v>101</v>
      </c>
      <c r="C1004" s="25" t="s">
        <v>87</v>
      </c>
      <c r="D1004" s="25" t="s">
        <v>234</v>
      </c>
      <c r="E1004" s="25" t="s">
        <v>42</v>
      </c>
      <c r="F1004" s="25" t="s">
        <v>46</v>
      </c>
      <c r="G1004" s="25" t="s">
        <v>55</v>
      </c>
      <c r="H1004" s="25" t="s">
        <v>55</v>
      </c>
      <c r="I1004" s="25" t="s">
        <v>597</v>
      </c>
      <c r="J1004" s="102">
        <v>0.65539999999999998</v>
      </c>
      <c r="K1004" s="102">
        <v>0</v>
      </c>
      <c r="L1004" s="29">
        <v>1400.6</v>
      </c>
      <c r="M1004" s="29">
        <v>854.63</v>
      </c>
      <c r="N1004" s="29">
        <v>2363.83</v>
      </c>
      <c r="O1004" s="29"/>
      <c r="P1004" s="29">
        <v>131.36000000000001</v>
      </c>
      <c r="Q1004" s="29"/>
      <c r="R1004" s="29"/>
      <c r="S1004" s="29"/>
      <c r="T1004" s="29"/>
      <c r="U1004" s="29"/>
      <c r="V1004" s="29">
        <v>293753.63</v>
      </c>
      <c r="W1004" s="29">
        <v>164133.13</v>
      </c>
      <c r="X1004" s="29">
        <f t="shared" si="606"/>
        <v>462637.18</v>
      </c>
      <c r="Y1004" s="29">
        <f t="shared" si="607"/>
        <v>0</v>
      </c>
      <c r="Z1004" s="29">
        <f t="shared" si="634"/>
        <v>0</v>
      </c>
      <c r="AA1004" s="29">
        <f t="shared" si="634"/>
        <v>0</v>
      </c>
      <c r="AB1004" s="29">
        <f t="shared" si="634"/>
        <v>462637.18</v>
      </c>
      <c r="AC1004" s="31">
        <f t="shared" si="608"/>
        <v>917.95323999999994</v>
      </c>
      <c r="AD1004" s="31">
        <f t="shared" si="609"/>
        <v>560.12450200000001</v>
      </c>
      <c r="AE1004" s="31">
        <f t="shared" si="610"/>
        <v>1549.2541819999999</v>
      </c>
      <c r="AF1004" s="31">
        <f t="shared" si="611"/>
        <v>0</v>
      </c>
      <c r="AG1004" s="31">
        <f t="shared" si="612"/>
        <v>86.093344000000002</v>
      </c>
      <c r="AH1004" s="31">
        <f t="shared" si="613"/>
        <v>0</v>
      </c>
      <c r="AI1004" s="31">
        <f t="shared" si="614"/>
        <v>0</v>
      </c>
      <c r="AJ1004" s="31">
        <f t="shared" si="615"/>
        <v>0</v>
      </c>
      <c r="AK1004" s="31">
        <f t="shared" si="616"/>
        <v>0</v>
      </c>
      <c r="AL1004" s="31">
        <f t="shared" si="617"/>
        <v>0</v>
      </c>
      <c r="AM1004" s="31">
        <f t="shared" si="618"/>
        <v>192526.12910200001</v>
      </c>
      <c r="AN1004" s="31">
        <f t="shared" si="619"/>
        <v>107572.85340199999</v>
      </c>
      <c r="AO1004" s="31">
        <f t="shared" si="620"/>
        <v>303212.40777200001</v>
      </c>
      <c r="AP1004" s="29">
        <f t="shared" si="636"/>
        <v>0</v>
      </c>
      <c r="AQ1004" s="29">
        <f t="shared" si="636"/>
        <v>0</v>
      </c>
      <c r="AR1004" s="29">
        <f t="shared" si="636"/>
        <v>0</v>
      </c>
      <c r="AS1004" s="29">
        <f t="shared" si="636"/>
        <v>303212.40777200001</v>
      </c>
      <c r="AT1004" s="31">
        <f t="shared" si="621"/>
        <v>0</v>
      </c>
      <c r="AU1004" s="31">
        <f t="shared" si="622"/>
        <v>0</v>
      </c>
      <c r="AV1004" s="31">
        <f t="shared" si="623"/>
        <v>0</v>
      </c>
      <c r="AW1004" s="31">
        <f t="shared" si="624"/>
        <v>0</v>
      </c>
      <c r="AX1004" s="31">
        <f t="shared" si="625"/>
        <v>0</v>
      </c>
      <c r="AY1004" s="31">
        <f t="shared" si="626"/>
        <v>0</v>
      </c>
      <c r="AZ1004" s="31">
        <f t="shared" si="627"/>
        <v>0</v>
      </c>
      <c r="BA1004" s="31">
        <f t="shared" si="628"/>
        <v>0</v>
      </c>
      <c r="BB1004" s="31">
        <f t="shared" si="629"/>
        <v>0</v>
      </c>
      <c r="BC1004" s="31">
        <f t="shared" si="630"/>
        <v>0</v>
      </c>
      <c r="BD1004" s="31">
        <f t="shared" si="631"/>
        <v>0</v>
      </c>
      <c r="BE1004" s="31">
        <f t="shared" si="632"/>
        <v>0</v>
      </c>
      <c r="BF1004" s="31">
        <f t="shared" si="633"/>
        <v>0</v>
      </c>
      <c r="BG1004" s="29">
        <f t="shared" si="635"/>
        <v>0</v>
      </c>
      <c r="BH1004" s="29">
        <f t="shared" si="635"/>
        <v>0</v>
      </c>
      <c r="BI1004" s="29">
        <f t="shared" si="635"/>
        <v>0</v>
      </c>
      <c r="BJ1004" s="29">
        <f t="shared" si="635"/>
        <v>0</v>
      </c>
    </row>
    <row r="1005" spans="1:62">
      <c r="A1005" s="25" t="s">
        <v>85</v>
      </c>
      <c r="B1005" s="25" t="s">
        <v>95</v>
      </c>
      <c r="C1005" s="25" t="s">
        <v>96</v>
      </c>
      <c r="D1005" s="25" t="s">
        <v>97</v>
      </c>
      <c r="E1005" s="25" t="s">
        <v>44</v>
      </c>
      <c r="F1005" s="25" t="s">
        <v>45</v>
      </c>
      <c r="G1005" s="25" t="s">
        <v>54</v>
      </c>
      <c r="H1005" s="25" t="s">
        <v>300</v>
      </c>
      <c r="I1005" s="25" t="s">
        <v>597</v>
      </c>
      <c r="J1005" s="102">
        <v>0.47784834680000005</v>
      </c>
      <c r="K1005" s="102">
        <v>0.15089759249999998</v>
      </c>
      <c r="L1005" s="29">
        <v>52043.63</v>
      </c>
      <c r="M1005" s="29">
        <v>21042.01</v>
      </c>
      <c r="N1005" s="29">
        <v>41948</v>
      </c>
      <c r="O1005" s="29">
        <v>37977.090000000004</v>
      </c>
      <c r="P1005" s="29">
        <v>28559.26</v>
      </c>
      <c r="Q1005" s="29">
        <v>68308.98000000001</v>
      </c>
      <c r="R1005" s="29">
        <v>39368.159999999996</v>
      </c>
      <c r="S1005" s="29">
        <v>38962.629999999997</v>
      </c>
      <c r="T1005" s="29">
        <v>19823.050000000003</v>
      </c>
      <c r="U1005" s="29">
        <v>50934.879999999997</v>
      </c>
      <c r="V1005" s="29">
        <v>23898.05</v>
      </c>
      <c r="W1005" s="29">
        <v>89477.7</v>
      </c>
      <c r="X1005" s="29">
        <f t="shared" si="606"/>
        <v>512343.44</v>
      </c>
      <c r="Y1005" s="29">
        <f t="shared" si="607"/>
        <v>0</v>
      </c>
      <c r="Z1005" s="29">
        <f t="shared" si="634"/>
        <v>0</v>
      </c>
      <c r="AA1005" s="29">
        <f t="shared" si="634"/>
        <v>0</v>
      </c>
      <c r="AB1005" s="29">
        <f t="shared" si="634"/>
        <v>512343.44</v>
      </c>
      <c r="AC1005" s="31">
        <f t="shared" si="608"/>
        <v>24868.962556970884</v>
      </c>
      <c r="AD1005" s="31">
        <f t="shared" si="609"/>
        <v>10054.889691849068</v>
      </c>
      <c r="AE1005" s="31">
        <f t="shared" si="610"/>
        <v>20044.782451566403</v>
      </c>
      <c r="AF1005" s="31">
        <f t="shared" si="611"/>
        <v>18147.289672774816</v>
      </c>
      <c r="AG1005" s="31">
        <f t="shared" si="612"/>
        <v>13646.995176831368</v>
      </c>
      <c r="AH1005" s="31">
        <f t="shared" si="613"/>
        <v>32641.333164594271</v>
      </c>
      <c r="AI1005" s="31">
        <f t="shared" si="614"/>
        <v>18812.01017255789</v>
      </c>
      <c r="AJ1005" s="31">
        <f t="shared" si="615"/>
        <v>18618.228332480085</v>
      </c>
      <c r="AK1005" s="31">
        <f t="shared" si="616"/>
        <v>9472.4116710337421</v>
      </c>
      <c r="AL1005" s="31">
        <f t="shared" si="617"/>
        <v>24339.148202456385</v>
      </c>
      <c r="AM1005" s="31">
        <f t="shared" si="618"/>
        <v>11419.643684243742</v>
      </c>
      <c r="AN1005" s="31">
        <f t="shared" si="619"/>
        <v>42756.77102046636</v>
      </c>
      <c r="AO1005" s="31">
        <f t="shared" si="620"/>
        <v>244822.46579782502</v>
      </c>
      <c r="AP1005" s="29">
        <f t="shared" si="636"/>
        <v>0</v>
      </c>
      <c r="AQ1005" s="29">
        <f t="shared" si="636"/>
        <v>0</v>
      </c>
      <c r="AR1005" s="29">
        <f t="shared" si="636"/>
        <v>0</v>
      </c>
      <c r="AS1005" s="29">
        <f t="shared" si="636"/>
        <v>244822.46579782502</v>
      </c>
      <c r="AT1005" s="31">
        <f t="shared" si="621"/>
        <v>7853.2584719607739</v>
      </c>
      <c r="AU1005" s="31">
        <f t="shared" si="622"/>
        <v>3175.1886503609244</v>
      </c>
      <c r="AV1005" s="31">
        <f t="shared" si="623"/>
        <v>6329.8522101899989</v>
      </c>
      <c r="AW1005" s="31">
        <f t="shared" si="624"/>
        <v>5730.6514511558253</v>
      </c>
      <c r="AX1005" s="31">
        <f t="shared" si="625"/>
        <v>4309.523577581549</v>
      </c>
      <c r="AY1005" s="31">
        <f t="shared" si="626"/>
        <v>10307.66062813065</v>
      </c>
      <c r="AZ1005" s="31">
        <f t="shared" si="627"/>
        <v>5940.5605651547985</v>
      </c>
      <c r="BA1005" s="31">
        <f t="shared" si="628"/>
        <v>5879.3670644682743</v>
      </c>
      <c r="BB1005" s="31">
        <f t="shared" si="629"/>
        <v>2991.2505210071249</v>
      </c>
      <c r="BC1005" s="31">
        <f t="shared" si="630"/>
        <v>7685.950766276399</v>
      </c>
      <c r="BD1005" s="31">
        <f t="shared" si="631"/>
        <v>3606.1582104446243</v>
      </c>
      <c r="BE1005" s="31">
        <f t="shared" si="632"/>
        <v>13501.969512437248</v>
      </c>
      <c r="BF1005" s="31">
        <f t="shared" si="633"/>
        <v>77311.391629168196</v>
      </c>
      <c r="BG1005" s="29">
        <f t="shared" si="635"/>
        <v>0</v>
      </c>
      <c r="BH1005" s="29">
        <f t="shared" si="635"/>
        <v>0</v>
      </c>
      <c r="BI1005" s="29">
        <f t="shared" si="635"/>
        <v>0</v>
      </c>
      <c r="BJ1005" s="29">
        <f t="shared" si="635"/>
        <v>77311.391629168196</v>
      </c>
    </row>
    <row r="1006" spans="1:62">
      <c r="A1006" s="25" t="s">
        <v>85</v>
      </c>
      <c r="B1006" s="25" t="s">
        <v>95</v>
      </c>
      <c r="C1006" s="25" t="s">
        <v>96</v>
      </c>
      <c r="D1006" s="25" t="s">
        <v>97</v>
      </c>
      <c r="E1006" s="25" t="s">
        <v>44</v>
      </c>
      <c r="F1006" s="25" t="s">
        <v>45</v>
      </c>
      <c r="G1006" s="25" t="s">
        <v>54</v>
      </c>
      <c r="H1006" s="25" t="s">
        <v>304</v>
      </c>
      <c r="I1006" s="25" t="s">
        <v>597</v>
      </c>
      <c r="J1006" s="102">
        <v>0.47784834680000005</v>
      </c>
      <c r="K1006" s="102">
        <v>0.15089759249999998</v>
      </c>
      <c r="L1006" s="29">
        <v>-2.64</v>
      </c>
      <c r="M1006" s="29"/>
      <c r="N1006" s="29"/>
      <c r="O1006" s="29"/>
      <c r="P1006" s="29"/>
      <c r="Q1006" s="29"/>
      <c r="R1006" s="29"/>
      <c r="S1006" s="29"/>
      <c r="T1006" s="29"/>
      <c r="U1006" s="29"/>
      <c r="V1006" s="29"/>
      <c r="W1006" s="29"/>
      <c r="X1006" s="29">
        <f t="shared" si="606"/>
        <v>-2.64</v>
      </c>
      <c r="Y1006" s="29">
        <f t="shared" si="607"/>
        <v>0</v>
      </c>
      <c r="Z1006" s="29">
        <f t="shared" si="634"/>
        <v>0</v>
      </c>
      <c r="AA1006" s="29">
        <f t="shared" si="634"/>
        <v>0</v>
      </c>
      <c r="AB1006" s="29">
        <f t="shared" si="634"/>
        <v>-2.64</v>
      </c>
      <c r="AC1006" s="31">
        <f t="shared" si="608"/>
        <v>-1.2615196355520002</v>
      </c>
      <c r="AD1006" s="31">
        <f t="shared" si="609"/>
        <v>0</v>
      </c>
      <c r="AE1006" s="31">
        <f t="shared" si="610"/>
        <v>0</v>
      </c>
      <c r="AF1006" s="31">
        <f t="shared" si="611"/>
        <v>0</v>
      </c>
      <c r="AG1006" s="31">
        <f t="shared" si="612"/>
        <v>0</v>
      </c>
      <c r="AH1006" s="31">
        <f t="shared" si="613"/>
        <v>0</v>
      </c>
      <c r="AI1006" s="31">
        <f t="shared" si="614"/>
        <v>0</v>
      </c>
      <c r="AJ1006" s="31">
        <f t="shared" si="615"/>
        <v>0</v>
      </c>
      <c r="AK1006" s="31">
        <f t="shared" si="616"/>
        <v>0</v>
      </c>
      <c r="AL1006" s="31">
        <f t="shared" si="617"/>
        <v>0</v>
      </c>
      <c r="AM1006" s="31">
        <f t="shared" si="618"/>
        <v>0</v>
      </c>
      <c r="AN1006" s="31">
        <f t="shared" si="619"/>
        <v>0</v>
      </c>
      <c r="AO1006" s="31">
        <f t="shared" si="620"/>
        <v>-1.2615196355520002</v>
      </c>
      <c r="AP1006" s="29">
        <f t="shared" si="636"/>
        <v>0</v>
      </c>
      <c r="AQ1006" s="29">
        <f t="shared" si="636"/>
        <v>0</v>
      </c>
      <c r="AR1006" s="29">
        <f t="shared" si="636"/>
        <v>0</v>
      </c>
      <c r="AS1006" s="29">
        <f t="shared" si="636"/>
        <v>-1.2615196355520002</v>
      </c>
      <c r="AT1006" s="31">
        <f t="shared" si="621"/>
        <v>-0.39836964419999998</v>
      </c>
      <c r="AU1006" s="31">
        <f t="shared" si="622"/>
        <v>0</v>
      </c>
      <c r="AV1006" s="31">
        <f t="shared" si="623"/>
        <v>0</v>
      </c>
      <c r="AW1006" s="31">
        <f t="shared" si="624"/>
        <v>0</v>
      </c>
      <c r="AX1006" s="31">
        <f t="shared" si="625"/>
        <v>0</v>
      </c>
      <c r="AY1006" s="31">
        <f t="shared" si="626"/>
        <v>0</v>
      </c>
      <c r="AZ1006" s="31">
        <f t="shared" si="627"/>
        <v>0</v>
      </c>
      <c r="BA1006" s="31">
        <f t="shared" si="628"/>
        <v>0</v>
      </c>
      <c r="BB1006" s="31">
        <f t="shared" si="629"/>
        <v>0</v>
      </c>
      <c r="BC1006" s="31">
        <f t="shared" si="630"/>
        <v>0</v>
      </c>
      <c r="BD1006" s="31">
        <f t="shared" si="631"/>
        <v>0</v>
      </c>
      <c r="BE1006" s="31">
        <f t="shared" si="632"/>
        <v>0</v>
      </c>
      <c r="BF1006" s="31">
        <f t="shared" si="633"/>
        <v>-0.39836964419999998</v>
      </c>
      <c r="BG1006" s="29">
        <f t="shared" si="635"/>
        <v>0</v>
      </c>
      <c r="BH1006" s="29">
        <f t="shared" si="635"/>
        <v>0</v>
      </c>
      <c r="BI1006" s="29">
        <f t="shared" si="635"/>
        <v>0</v>
      </c>
      <c r="BJ1006" s="29">
        <f t="shared" si="635"/>
        <v>-0.39836964419999998</v>
      </c>
    </row>
    <row r="1007" spans="1:62">
      <c r="A1007" s="25" t="s">
        <v>85</v>
      </c>
      <c r="B1007" s="25" t="s">
        <v>95</v>
      </c>
      <c r="C1007" s="25" t="s">
        <v>96</v>
      </c>
      <c r="D1007" s="25" t="s">
        <v>97</v>
      </c>
      <c r="E1007" s="25" t="s">
        <v>44</v>
      </c>
      <c r="F1007" s="25" t="s">
        <v>45</v>
      </c>
      <c r="G1007" s="25" t="s">
        <v>54</v>
      </c>
      <c r="H1007" s="25" t="s">
        <v>90</v>
      </c>
      <c r="I1007" s="25" t="s">
        <v>597</v>
      </c>
      <c r="J1007" s="102">
        <v>0.47784834680000005</v>
      </c>
      <c r="K1007" s="102">
        <v>0.15089759249999998</v>
      </c>
      <c r="L1007" s="29">
        <v>52765.96</v>
      </c>
      <c r="M1007" s="29">
        <v>29061.95</v>
      </c>
      <c r="N1007" s="29">
        <v>69750.03</v>
      </c>
      <c r="O1007" s="29">
        <v>63619.39</v>
      </c>
      <c r="P1007" s="29">
        <v>9844.02</v>
      </c>
      <c r="Q1007" s="29">
        <v>60940.06</v>
      </c>
      <c r="R1007" s="29">
        <v>27355.899999999998</v>
      </c>
      <c r="S1007" s="29">
        <v>41501.530000000006</v>
      </c>
      <c r="T1007" s="29">
        <v>21701.68</v>
      </c>
      <c r="U1007" s="29">
        <v>48927.43</v>
      </c>
      <c r="V1007" s="29">
        <v>78435.340000000011</v>
      </c>
      <c r="W1007" s="29">
        <v>27364.97</v>
      </c>
      <c r="X1007" s="29">
        <f t="shared" si="606"/>
        <v>531268.26000000013</v>
      </c>
      <c r="Y1007" s="29">
        <f t="shared" si="607"/>
        <v>0</v>
      </c>
      <c r="Z1007" s="29">
        <f t="shared" si="634"/>
        <v>0</v>
      </c>
      <c r="AA1007" s="29">
        <f t="shared" si="634"/>
        <v>0</v>
      </c>
      <c r="AB1007" s="29">
        <f t="shared" si="634"/>
        <v>531268.26000000013</v>
      </c>
      <c r="AC1007" s="31">
        <f t="shared" si="608"/>
        <v>25214.126753314929</v>
      </c>
      <c r="AD1007" s="31">
        <f t="shared" si="609"/>
        <v>13887.204762284262</v>
      </c>
      <c r="AE1007" s="31">
        <f t="shared" si="610"/>
        <v>33329.93652475041</v>
      </c>
      <c r="AF1007" s="31">
        <f t="shared" si="611"/>
        <v>30400.420335924453</v>
      </c>
      <c r="AG1007" s="31">
        <f t="shared" si="612"/>
        <v>4703.9486828661366</v>
      </c>
      <c r="AH1007" s="31">
        <f t="shared" si="613"/>
        <v>29120.106924892811</v>
      </c>
      <c r="AI1007" s="31">
        <f t="shared" si="614"/>
        <v>13071.97159022612</v>
      </c>
      <c r="AJ1007" s="31">
        <f t="shared" si="615"/>
        <v>19831.43750017061</v>
      </c>
      <c r="AK1007" s="31">
        <f t="shared" si="616"/>
        <v>10370.111910782625</v>
      </c>
      <c r="AL1007" s="31">
        <f t="shared" si="617"/>
        <v>23379.891538672728</v>
      </c>
      <c r="AM1007" s="31">
        <f t="shared" si="618"/>
        <v>37480.19754969592</v>
      </c>
      <c r="AN1007" s="31">
        <f t="shared" si="619"/>
        <v>13076.305674731599</v>
      </c>
      <c r="AO1007" s="31">
        <f t="shared" si="620"/>
        <v>253865.65974831258</v>
      </c>
      <c r="AP1007" s="29">
        <f t="shared" si="636"/>
        <v>0</v>
      </c>
      <c r="AQ1007" s="29">
        <f t="shared" si="636"/>
        <v>0</v>
      </c>
      <c r="AR1007" s="29">
        <f t="shared" si="636"/>
        <v>0</v>
      </c>
      <c r="AS1007" s="29">
        <f t="shared" si="636"/>
        <v>253865.65974831258</v>
      </c>
      <c r="AT1007" s="31">
        <f t="shared" si="621"/>
        <v>7962.2563299512985</v>
      </c>
      <c r="AU1007" s="31">
        <f t="shared" si="622"/>
        <v>4385.3782883553749</v>
      </c>
      <c r="AV1007" s="31">
        <f t="shared" si="623"/>
        <v>10525.111603802774</v>
      </c>
      <c r="AW1007" s="31">
        <f t="shared" si="624"/>
        <v>9600.0127873185738</v>
      </c>
      <c r="AX1007" s="31">
        <f t="shared" si="625"/>
        <v>1485.4389185218499</v>
      </c>
      <c r="AY1007" s="31">
        <f t="shared" si="626"/>
        <v>9195.7083408055478</v>
      </c>
      <c r="AZ1007" s="31">
        <f t="shared" si="627"/>
        <v>4127.9394506707495</v>
      </c>
      <c r="BA1007" s="31">
        <f t="shared" si="628"/>
        <v>6262.4809620665255</v>
      </c>
      <c r="BB1007" s="31">
        <f t="shared" si="629"/>
        <v>3274.7312652053997</v>
      </c>
      <c r="BC1007" s="31">
        <f t="shared" si="630"/>
        <v>7383.0313942122739</v>
      </c>
      <c r="BD1007" s="31">
        <f t="shared" si="631"/>
        <v>11835.703972918951</v>
      </c>
      <c r="BE1007" s="31">
        <f t="shared" si="632"/>
        <v>4129.308091834725</v>
      </c>
      <c r="BF1007" s="31">
        <f t="shared" si="633"/>
        <v>80167.101405664042</v>
      </c>
      <c r="BG1007" s="29">
        <f t="shared" si="635"/>
        <v>0</v>
      </c>
      <c r="BH1007" s="29">
        <f t="shared" si="635"/>
        <v>0</v>
      </c>
      <c r="BI1007" s="29">
        <f t="shared" si="635"/>
        <v>0</v>
      </c>
      <c r="BJ1007" s="29">
        <f t="shared" si="635"/>
        <v>80167.101405664042</v>
      </c>
    </row>
    <row r="1008" spans="1:62">
      <c r="A1008" s="25" t="s">
        <v>85</v>
      </c>
      <c r="B1008" s="25" t="s">
        <v>95</v>
      </c>
      <c r="C1008" s="25" t="s">
        <v>87</v>
      </c>
      <c r="D1008" s="25" t="s">
        <v>99</v>
      </c>
      <c r="E1008" s="25" t="s">
        <v>44</v>
      </c>
      <c r="F1008" s="25" t="s">
        <v>45</v>
      </c>
      <c r="G1008" s="25" t="s">
        <v>54</v>
      </c>
      <c r="H1008" s="25" t="s">
        <v>300</v>
      </c>
      <c r="I1008" s="25" t="s">
        <v>597</v>
      </c>
      <c r="J1008" s="102">
        <v>0.47784834680000005</v>
      </c>
      <c r="K1008" s="102">
        <v>0.15089759249999998</v>
      </c>
      <c r="L1008" s="29">
        <v>133068.21000000002</v>
      </c>
      <c r="M1008" s="29">
        <v>9123.4299999999985</v>
      </c>
      <c r="N1008" s="29">
        <v>4800.5700000000006</v>
      </c>
      <c r="O1008" s="29">
        <v>-602.53</v>
      </c>
      <c r="P1008" s="29">
        <v>2652.9400000000387</v>
      </c>
      <c r="Q1008" s="29">
        <v>5291.3099999999995</v>
      </c>
      <c r="R1008" s="29">
        <v>300982.61</v>
      </c>
      <c r="S1008" s="29">
        <v>17634.400000000031</v>
      </c>
      <c r="T1008" s="29">
        <v>182305.29</v>
      </c>
      <c r="U1008" s="29">
        <v>42365.29</v>
      </c>
      <c r="V1008" s="29">
        <v>116151.17000000001</v>
      </c>
      <c r="W1008" s="29">
        <v>77656.91</v>
      </c>
      <c r="X1008" s="29">
        <f t="shared" si="606"/>
        <v>891429.60000000021</v>
      </c>
      <c r="Y1008" s="29">
        <f t="shared" si="607"/>
        <v>0</v>
      </c>
      <c r="Z1008" s="29">
        <f t="shared" si="634"/>
        <v>0</v>
      </c>
      <c r="AA1008" s="29">
        <f t="shared" si="634"/>
        <v>0</v>
      </c>
      <c r="AB1008" s="29">
        <f t="shared" si="634"/>
        <v>891429.60000000021</v>
      </c>
      <c r="AC1008" s="31">
        <f t="shared" si="608"/>
        <v>63586.424160135241</v>
      </c>
      <c r="AD1008" s="31">
        <f t="shared" si="609"/>
        <v>4359.6159426455233</v>
      </c>
      <c r="AE1008" s="31">
        <f t="shared" si="610"/>
        <v>2293.9444381976764</v>
      </c>
      <c r="AF1008" s="31">
        <f t="shared" si="611"/>
        <v>-287.91796439740403</v>
      </c>
      <c r="AG1008" s="31">
        <f t="shared" si="612"/>
        <v>1267.7029931596105</v>
      </c>
      <c r="AH1008" s="31">
        <f t="shared" si="613"/>
        <v>2528.4437359063081</v>
      </c>
      <c r="AI1008" s="31">
        <f t="shared" si="614"/>
        <v>143824.04260404914</v>
      </c>
      <c r="AJ1008" s="31">
        <f t="shared" si="615"/>
        <v>8426.5688868099351</v>
      </c>
      <c r="AK1008" s="31">
        <f t="shared" si="616"/>
        <v>87114.281439394588</v>
      </c>
      <c r="AL1008" s="31">
        <f t="shared" si="617"/>
        <v>20244.183788202576</v>
      </c>
      <c r="AM1008" s="31">
        <f t="shared" si="618"/>
        <v>55502.644563385766</v>
      </c>
      <c r="AN1008" s="31">
        <f t="shared" si="619"/>
        <v>37108.226061096393</v>
      </c>
      <c r="AO1008" s="31">
        <f t="shared" si="620"/>
        <v>425968.16064858536</v>
      </c>
      <c r="AP1008" s="29">
        <f t="shared" si="636"/>
        <v>0</v>
      </c>
      <c r="AQ1008" s="29">
        <f t="shared" si="636"/>
        <v>0</v>
      </c>
      <c r="AR1008" s="29">
        <f t="shared" si="636"/>
        <v>0</v>
      </c>
      <c r="AS1008" s="29">
        <f t="shared" si="636"/>
        <v>425968.16064858536</v>
      </c>
      <c r="AT1008" s="31">
        <f t="shared" si="621"/>
        <v>20079.672527284427</v>
      </c>
      <c r="AU1008" s="31">
        <f t="shared" si="622"/>
        <v>1376.7036223422747</v>
      </c>
      <c r="AV1008" s="31">
        <f t="shared" si="623"/>
        <v>724.39445562772505</v>
      </c>
      <c r="AW1008" s="31">
        <f t="shared" si="624"/>
        <v>-90.92032640902498</v>
      </c>
      <c r="AX1008" s="31">
        <f t="shared" si="625"/>
        <v>400.32225904695582</v>
      </c>
      <c r="AY1008" s="31">
        <f t="shared" si="626"/>
        <v>798.44594017117481</v>
      </c>
      <c r="AZ1008" s="31">
        <f t="shared" si="627"/>
        <v>45417.551233366416</v>
      </c>
      <c r="BA1008" s="31">
        <f t="shared" si="628"/>
        <v>2660.9885051820042</v>
      </c>
      <c r="BB1008" s="31">
        <f t="shared" si="629"/>
        <v>27509.429361014321</v>
      </c>
      <c r="BC1008" s="31">
        <f t="shared" si="630"/>
        <v>6392.8202665643248</v>
      </c>
      <c r="BD1008" s="31">
        <f t="shared" si="631"/>
        <v>17526.931919058225</v>
      </c>
      <c r="BE1008" s="31">
        <f t="shared" si="632"/>
        <v>11718.240759989174</v>
      </c>
      <c r="BF1008" s="31">
        <f t="shared" si="633"/>
        <v>134514.58052323799</v>
      </c>
      <c r="BG1008" s="29">
        <f t="shared" si="635"/>
        <v>0</v>
      </c>
      <c r="BH1008" s="29">
        <f t="shared" si="635"/>
        <v>0</v>
      </c>
      <c r="BI1008" s="29">
        <f t="shared" si="635"/>
        <v>0</v>
      </c>
      <c r="BJ1008" s="29">
        <f t="shared" si="635"/>
        <v>134514.58052323799</v>
      </c>
    </row>
    <row r="1009" spans="1:62">
      <c r="A1009" s="25" t="s">
        <v>85</v>
      </c>
      <c r="B1009" s="25" t="s">
        <v>95</v>
      </c>
      <c r="C1009" s="25" t="s">
        <v>87</v>
      </c>
      <c r="D1009" s="25" t="s">
        <v>99</v>
      </c>
      <c r="E1009" s="25" t="s">
        <v>42</v>
      </c>
      <c r="F1009" s="25" t="s">
        <v>46</v>
      </c>
      <c r="G1009" s="25" t="s">
        <v>59</v>
      </c>
      <c r="H1009" s="25" t="s">
        <v>59</v>
      </c>
      <c r="I1009" s="25" t="s">
        <v>597</v>
      </c>
      <c r="J1009" s="102">
        <v>0.65539999999999998</v>
      </c>
      <c r="K1009" s="102">
        <v>0</v>
      </c>
      <c r="L1009" s="29">
        <v>0.02</v>
      </c>
      <c r="M1009" s="29"/>
      <c r="N1009" s="29"/>
      <c r="O1009" s="29"/>
      <c r="P1009" s="29"/>
      <c r="Q1009" s="29"/>
      <c r="R1009" s="29"/>
      <c r="S1009" s="29"/>
      <c r="T1009" s="29"/>
      <c r="U1009" s="29"/>
      <c r="V1009" s="29"/>
      <c r="W1009" s="29"/>
      <c r="X1009" s="29">
        <f t="shared" si="606"/>
        <v>0.02</v>
      </c>
      <c r="Y1009" s="29">
        <f t="shared" si="607"/>
        <v>0</v>
      </c>
      <c r="Z1009" s="29">
        <f t="shared" si="634"/>
        <v>0</v>
      </c>
      <c r="AA1009" s="29">
        <f t="shared" si="634"/>
        <v>0</v>
      </c>
      <c r="AB1009" s="29">
        <f t="shared" si="634"/>
        <v>0.02</v>
      </c>
      <c r="AC1009" s="31">
        <f t="shared" si="608"/>
        <v>1.3108E-2</v>
      </c>
      <c r="AD1009" s="31">
        <f t="shared" si="609"/>
        <v>0</v>
      </c>
      <c r="AE1009" s="31">
        <f t="shared" si="610"/>
        <v>0</v>
      </c>
      <c r="AF1009" s="31">
        <f t="shared" si="611"/>
        <v>0</v>
      </c>
      <c r="AG1009" s="31">
        <f t="shared" si="612"/>
        <v>0</v>
      </c>
      <c r="AH1009" s="31">
        <f t="shared" si="613"/>
        <v>0</v>
      </c>
      <c r="AI1009" s="31">
        <f t="shared" si="614"/>
        <v>0</v>
      </c>
      <c r="AJ1009" s="31">
        <f t="shared" si="615"/>
        <v>0</v>
      </c>
      <c r="AK1009" s="31">
        <f t="shared" si="616"/>
        <v>0</v>
      </c>
      <c r="AL1009" s="31">
        <f t="shared" si="617"/>
        <v>0</v>
      </c>
      <c r="AM1009" s="31">
        <f t="shared" si="618"/>
        <v>0</v>
      </c>
      <c r="AN1009" s="31">
        <f t="shared" si="619"/>
        <v>0</v>
      </c>
      <c r="AO1009" s="31">
        <f t="shared" si="620"/>
        <v>1.3108E-2</v>
      </c>
      <c r="AP1009" s="29">
        <f t="shared" si="636"/>
        <v>0</v>
      </c>
      <c r="AQ1009" s="29">
        <f t="shared" si="636"/>
        <v>0</v>
      </c>
      <c r="AR1009" s="29">
        <f t="shared" si="636"/>
        <v>0</v>
      </c>
      <c r="AS1009" s="29">
        <f t="shared" si="636"/>
        <v>1.3108E-2</v>
      </c>
      <c r="AT1009" s="31">
        <f t="shared" si="621"/>
        <v>0</v>
      </c>
      <c r="AU1009" s="31">
        <f t="shared" si="622"/>
        <v>0</v>
      </c>
      <c r="AV1009" s="31">
        <f t="shared" si="623"/>
        <v>0</v>
      </c>
      <c r="AW1009" s="31">
        <f t="shared" si="624"/>
        <v>0</v>
      </c>
      <c r="AX1009" s="31">
        <f t="shared" si="625"/>
        <v>0</v>
      </c>
      <c r="AY1009" s="31">
        <f t="shared" si="626"/>
        <v>0</v>
      </c>
      <c r="AZ1009" s="31">
        <f t="shared" si="627"/>
        <v>0</v>
      </c>
      <c r="BA1009" s="31">
        <f t="shared" si="628"/>
        <v>0</v>
      </c>
      <c r="BB1009" s="31">
        <f t="shared" si="629"/>
        <v>0</v>
      </c>
      <c r="BC1009" s="31">
        <f t="shared" si="630"/>
        <v>0</v>
      </c>
      <c r="BD1009" s="31">
        <f t="shared" si="631"/>
        <v>0</v>
      </c>
      <c r="BE1009" s="31">
        <f t="shared" si="632"/>
        <v>0</v>
      </c>
      <c r="BF1009" s="31">
        <f t="shared" si="633"/>
        <v>0</v>
      </c>
      <c r="BG1009" s="29">
        <f t="shared" si="635"/>
        <v>0</v>
      </c>
      <c r="BH1009" s="29">
        <f t="shared" si="635"/>
        <v>0</v>
      </c>
      <c r="BI1009" s="29">
        <f t="shared" si="635"/>
        <v>0</v>
      </c>
      <c r="BJ1009" s="29">
        <f t="shared" si="635"/>
        <v>0</v>
      </c>
    </row>
    <row r="1010" spans="1:62">
      <c r="A1010" s="25" t="s">
        <v>85</v>
      </c>
      <c r="B1010" s="25" t="s">
        <v>95</v>
      </c>
      <c r="C1010" s="25" t="s">
        <v>87</v>
      </c>
      <c r="D1010" s="25" t="s">
        <v>100</v>
      </c>
      <c r="E1010" s="25" t="s">
        <v>44</v>
      </c>
      <c r="F1010" s="25" t="s">
        <v>45</v>
      </c>
      <c r="G1010" s="25" t="s">
        <v>54</v>
      </c>
      <c r="H1010" s="25" t="s">
        <v>300</v>
      </c>
      <c r="I1010" s="25" t="s">
        <v>597</v>
      </c>
      <c r="J1010" s="102">
        <v>0.47784834680000005</v>
      </c>
      <c r="K1010" s="102">
        <v>0.15089759249999998</v>
      </c>
      <c r="L1010" s="29">
        <v>12007.81</v>
      </c>
      <c r="M1010" s="29">
        <v>8729.32</v>
      </c>
      <c r="N1010" s="29">
        <v>10349.439999999999</v>
      </c>
      <c r="O1010" s="29">
        <v>1380.3600000000001</v>
      </c>
      <c r="P1010" s="29">
        <v>3259.5500000000184</v>
      </c>
      <c r="Q1010" s="29">
        <v>5165.55</v>
      </c>
      <c r="R1010" s="29">
        <v>15177.75</v>
      </c>
      <c r="S1010" s="29">
        <v>15053.770000000019</v>
      </c>
      <c r="T1010" s="29">
        <v>10670.55</v>
      </c>
      <c r="U1010" s="29">
        <v>9496.0400000000009</v>
      </c>
      <c r="V1010" s="29">
        <v>15051.81</v>
      </c>
      <c r="W1010" s="29">
        <v>13569.38</v>
      </c>
      <c r="X1010" s="29">
        <f t="shared" si="606"/>
        <v>119911.33000000005</v>
      </c>
      <c r="Y1010" s="29">
        <f t="shared" si="607"/>
        <v>0</v>
      </c>
      <c r="Z1010" s="29">
        <f t="shared" si="634"/>
        <v>0</v>
      </c>
      <c r="AA1010" s="29">
        <f t="shared" si="634"/>
        <v>0</v>
      </c>
      <c r="AB1010" s="29">
        <f t="shared" si="634"/>
        <v>119911.33000000005</v>
      </c>
      <c r="AC1010" s="31">
        <f t="shared" si="608"/>
        <v>5737.912157188508</v>
      </c>
      <c r="AD1010" s="31">
        <f t="shared" si="609"/>
        <v>4171.2911306881761</v>
      </c>
      <c r="AE1010" s="31">
        <f t="shared" si="610"/>
        <v>4945.4627943057922</v>
      </c>
      <c r="AF1010" s="31">
        <f t="shared" si="611"/>
        <v>659.60274398884815</v>
      </c>
      <c r="AG1010" s="31">
        <f t="shared" si="612"/>
        <v>1557.570578811949</v>
      </c>
      <c r="AH1010" s="31">
        <f t="shared" si="613"/>
        <v>2468.3495278127402</v>
      </c>
      <c r="AI1010" s="31">
        <f t="shared" si="614"/>
        <v>7252.6627456437009</v>
      </c>
      <c r="AJ1010" s="31">
        <f t="shared" si="615"/>
        <v>7193.4191076074458</v>
      </c>
      <c r="AK1010" s="31">
        <f t="shared" si="616"/>
        <v>5098.9046769467404</v>
      </c>
      <c r="AL1010" s="31">
        <f t="shared" si="617"/>
        <v>4537.6670151466733</v>
      </c>
      <c r="AM1010" s="31">
        <f t="shared" si="618"/>
        <v>7192.4825248477082</v>
      </c>
      <c r="AN1010" s="31">
        <f t="shared" si="619"/>
        <v>6484.1058001009842</v>
      </c>
      <c r="AO1010" s="31">
        <f t="shared" si="620"/>
        <v>57299.430803089272</v>
      </c>
      <c r="AP1010" s="29">
        <f t="shared" si="636"/>
        <v>0</v>
      </c>
      <c r="AQ1010" s="29">
        <f t="shared" si="636"/>
        <v>0</v>
      </c>
      <c r="AR1010" s="29">
        <f t="shared" si="636"/>
        <v>0</v>
      </c>
      <c r="AS1010" s="29">
        <f t="shared" si="636"/>
        <v>57299.430803089272</v>
      </c>
      <c r="AT1010" s="31">
        <f t="shared" si="621"/>
        <v>1811.9496201974248</v>
      </c>
      <c r="AU1010" s="31">
        <f t="shared" si="622"/>
        <v>1317.2333721620998</v>
      </c>
      <c r="AV1010" s="31">
        <f t="shared" si="623"/>
        <v>1561.7055797231997</v>
      </c>
      <c r="AW1010" s="31">
        <f t="shared" si="624"/>
        <v>208.29300078329999</v>
      </c>
      <c r="AX1010" s="31">
        <f t="shared" si="625"/>
        <v>491.85824763337774</v>
      </c>
      <c r="AY1010" s="31">
        <f t="shared" si="626"/>
        <v>779.46905893837493</v>
      </c>
      <c r="AZ1010" s="31">
        <f t="shared" si="627"/>
        <v>2290.2859345668749</v>
      </c>
      <c r="BA1010" s="31">
        <f t="shared" si="628"/>
        <v>2271.5776510487276</v>
      </c>
      <c r="BB1010" s="31">
        <f t="shared" si="629"/>
        <v>1610.1603056508748</v>
      </c>
      <c r="BC1010" s="31">
        <f t="shared" si="630"/>
        <v>1432.9295742837</v>
      </c>
      <c r="BD1010" s="31">
        <f t="shared" si="631"/>
        <v>2271.2818917674244</v>
      </c>
      <c r="BE1010" s="31">
        <f t="shared" si="632"/>
        <v>2047.5867737176497</v>
      </c>
      <c r="BF1010" s="31">
        <f t="shared" si="633"/>
        <v>18094.33101047303</v>
      </c>
      <c r="BG1010" s="29">
        <f t="shared" si="635"/>
        <v>0</v>
      </c>
      <c r="BH1010" s="29">
        <f t="shared" si="635"/>
        <v>0</v>
      </c>
      <c r="BI1010" s="29">
        <f t="shared" si="635"/>
        <v>0</v>
      </c>
      <c r="BJ1010" s="29">
        <f t="shared" si="635"/>
        <v>18094.33101047303</v>
      </c>
    </row>
    <row r="1011" spans="1:62">
      <c r="A1011" s="25" t="s">
        <v>85</v>
      </c>
      <c r="B1011" s="25" t="s">
        <v>95</v>
      </c>
      <c r="C1011" s="25" t="s">
        <v>87</v>
      </c>
      <c r="D1011" s="25" t="s">
        <v>100</v>
      </c>
      <c r="E1011" s="25" t="s">
        <v>42</v>
      </c>
      <c r="F1011" s="25" t="s">
        <v>46</v>
      </c>
      <c r="G1011" s="25" t="s">
        <v>55</v>
      </c>
      <c r="H1011" s="25" t="s">
        <v>55</v>
      </c>
      <c r="I1011" s="25" t="s">
        <v>597</v>
      </c>
      <c r="J1011" s="102">
        <v>0.65539999999999998</v>
      </c>
      <c r="K1011" s="102">
        <v>0</v>
      </c>
      <c r="L1011" s="29">
        <v>-24696.859999999997</v>
      </c>
      <c r="M1011" s="29">
        <v>1260.23</v>
      </c>
      <c r="N1011" s="29">
        <v>5699.62</v>
      </c>
      <c r="O1011" s="29">
        <v>-122.59</v>
      </c>
      <c r="P1011" s="29"/>
      <c r="Q1011" s="29"/>
      <c r="R1011" s="29">
        <v>37166.04</v>
      </c>
      <c r="S1011" s="29">
        <v>1317.15</v>
      </c>
      <c r="T1011" s="29">
        <v>614.6</v>
      </c>
      <c r="U1011" s="29"/>
      <c r="V1011" s="29"/>
      <c r="W1011" s="29">
        <v>0</v>
      </c>
      <c r="X1011" s="29">
        <f t="shared" si="606"/>
        <v>21238.190000000002</v>
      </c>
      <c r="Y1011" s="29">
        <f t="shared" si="607"/>
        <v>0</v>
      </c>
      <c r="Z1011" s="29">
        <f t="shared" si="634"/>
        <v>0</v>
      </c>
      <c r="AA1011" s="29">
        <f t="shared" si="634"/>
        <v>0</v>
      </c>
      <c r="AB1011" s="29">
        <f t="shared" si="634"/>
        <v>21238.190000000002</v>
      </c>
      <c r="AC1011" s="31">
        <f t="shared" si="608"/>
        <v>-16186.322043999997</v>
      </c>
      <c r="AD1011" s="31">
        <f t="shared" si="609"/>
        <v>825.95474200000001</v>
      </c>
      <c r="AE1011" s="31">
        <f t="shared" si="610"/>
        <v>3735.5309479999996</v>
      </c>
      <c r="AF1011" s="31">
        <f t="shared" si="611"/>
        <v>-80.345485999999994</v>
      </c>
      <c r="AG1011" s="31">
        <f t="shared" si="612"/>
        <v>0</v>
      </c>
      <c r="AH1011" s="31">
        <f t="shared" si="613"/>
        <v>0</v>
      </c>
      <c r="AI1011" s="31">
        <f t="shared" si="614"/>
        <v>24358.622616000001</v>
      </c>
      <c r="AJ1011" s="31">
        <f t="shared" si="615"/>
        <v>863.26011000000005</v>
      </c>
      <c r="AK1011" s="31">
        <f t="shared" si="616"/>
        <v>402.80884000000003</v>
      </c>
      <c r="AL1011" s="31">
        <f t="shared" si="617"/>
        <v>0</v>
      </c>
      <c r="AM1011" s="31">
        <f t="shared" si="618"/>
        <v>0</v>
      </c>
      <c r="AN1011" s="31">
        <f t="shared" si="619"/>
        <v>0</v>
      </c>
      <c r="AO1011" s="31">
        <f t="shared" si="620"/>
        <v>13919.509726000002</v>
      </c>
      <c r="AP1011" s="29">
        <f t="shared" si="636"/>
        <v>0</v>
      </c>
      <c r="AQ1011" s="29">
        <f t="shared" si="636"/>
        <v>0</v>
      </c>
      <c r="AR1011" s="29">
        <f t="shared" si="636"/>
        <v>0</v>
      </c>
      <c r="AS1011" s="29">
        <f t="shared" si="636"/>
        <v>13919.509726000002</v>
      </c>
      <c r="AT1011" s="31">
        <f t="shared" si="621"/>
        <v>0</v>
      </c>
      <c r="AU1011" s="31">
        <f t="shared" si="622"/>
        <v>0</v>
      </c>
      <c r="AV1011" s="31">
        <f t="shared" si="623"/>
        <v>0</v>
      </c>
      <c r="AW1011" s="31">
        <f t="shared" si="624"/>
        <v>0</v>
      </c>
      <c r="AX1011" s="31">
        <f t="shared" si="625"/>
        <v>0</v>
      </c>
      <c r="AY1011" s="31">
        <f t="shared" si="626"/>
        <v>0</v>
      </c>
      <c r="AZ1011" s="31">
        <f t="shared" si="627"/>
        <v>0</v>
      </c>
      <c r="BA1011" s="31">
        <f t="shared" si="628"/>
        <v>0</v>
      </c>
      <c r="BB1011" s="31">
        <f t="shared" si="629"/>
        <v>0</v>
      </c>
      <c r="BC1011" s="31">
        <f t="shared" si="630"/>
        <v>0</v>
      </c>
      <c r="BD1011" s="31">
        <f t="shared" si="631"/>
        <v>0</v>
      </c>
      <c r="BE1011" s="31">
        <f t="shared" si="632"/>
        <v>0</v>
      </c>
      <c r="BF1011" s="31">
        <f t="shared" si="633"/>
        <v>0</v>
      </c>
      <c r="BG1011" s="29">
        <f t="shared" si="635"/>
        <v>0</v>
      </c>
      <c r="BH1011" s="29">
        <f t="shared" si="635"/>
        <v>0</v>
      </c>
      <c r="BI1011" s="29">
        <f t="shared" si="635"/>
        <v>0</v>
      </c>
      <c r="BJ1011" s="29">
        <f t="shared" si="635"/>
        <v>0</v>
      </c>
    </row>
    <row r="1012" spans="1:62">
      <c r="A1012" s="25" t="s">
        <v>85</v>
      </c>
      <c r="B1012" s="25" t="s">
        <v>95</v>
      </c>
      <c r="C1012" s="25" t="s">
        <v>87</v>
      </c>
      <c r="D1012" s="25" t="s">
        <v>564</v>
      </c>
      <c r="E1012" s="25" t="s">
        <v>44</v>
      </c>
      <c r="F1012" s="25" t="s">
        <v>45</v>
      </c>
      <c r="G1012" s="25" t="s">
        <v>54</v>
      </c>
      <c r="H1012" s="25" t="s">
        <v>300</v>
      </c>
      <c r="I1012" s="25" t="s">
        <v>597</v>
      </c>
      <c r="J1012" s="102">
        <v>0.47784834680000005</v>
      </c>
      <c r="K1012" s="102">
        <v>0.15089759249999998</v>
      </c>
      <c r="L1012" s="29">
        <v>-1026.8499999999999</v>
      </c>
      <c r="M1012" s="29">
        <v>481.53000000000003</v>
      </c>
      <c r="N1012" s="29">
        <v>6242.81</v>
      </c>
      <c r="O1012" s="29">
        <v>12148.119999999999</v>
      </c>
      <c r="P1012" s="29">
        <v>180.18</v>
      </c>
      <c r="Q1012" s="29"/>
      <c r="R1012" s="29">
        <v>0</v>
      </c>
      <c r="S1012" s="29">
        <v>0</v>
      </c>
      <c r="T1012" s="29"/>
      <c r="U1012" s="29"/>
      <c r="V1012" s="29"/>
      <c r="W1012" s="29"/>
      <c r="X1012" s="29">
        <f t="shared" si="606"/>
        <v>18025.79</v>
      </c>
      <c r="Y1012" s="29">
        <f t="shared" si="607"/>
        <v>0</v>
      </c>
      <c r="Z1012" s="29">
        <f t="shared" si="634"/>
        <v>0</v>
      </c>
      <c r="AA1012" s="29">
        <f t="shared" si="634"/>
        <v>0</v>
      </c>
      <c r="AB1012" s="29">
        <f t="shared" si="634"/>
        <v>18025.79</v>
      </c>
      <c r="AC1012" s="31">
        <f t="shared" si="608"/>
        <v>-490.67857491158003</v>
      </c>
      <c r="AD1012" s="31">
        <f t="shared" si="609"/>
        <v>230.09831443460405</v>
      </c>
      <c r="AE1012" s="31">
        <f t="shared" si="610"/>
        <v>2983.1164378865083</v>
      </c>
      <c r="AF1012" s="31">
        <f t="shared" si="611"/>
        <v>5804.9590587280163</v>
      </c>
      <c r="AG1012" s="31">
        <f t="shared" si="612"/>
        <v>86.098715126424011</v>
      </c>
      <c r="AH1012" s="31">
        <f t="shared" si="613"/>
        <v>0</v>
      </c>
      <c r="AI1012" s="31">
        <f t="shared" si="614"/>
        <v>0</v>
      </c>
      <c r="AJ1012" s="31">
        <f t="shared" si="615"/>
        <v>0</v>
      </c>
      <c r="AK1012" s="31">
        <f t="shared" si="616"/>
        <v>0</v>
      </c>
      <c r="AL1012" s="31">
        <f t="shared" si="617"/>
        <v>0</v>
      </c>
      <c r="AM1012" s="31">
        <f t="shared" si="618"/>
        <v>0</v>
      </c>
      <c r="AN1012" s="31">
        <f t="shared" si="619"/>
        <v>0</v>
      </c>
      <c r="AO1012" s="31">
        <f t="shared" si="620"/>
        <v>8613.5939512639725</v>
      </c>
      <c r="AP1012" s="29">
        <f t="shared" si="636"/>
        <v>0</v>
      </c>
      <c r="AQ1012" s="29">
        <f t="shared" si="636"/>
        <v>0</v>
      </c>
      <c r="AR1012" s="29">
        <f t="shared" si="636"/>
        <v>0</v>
      </c>
      <c r="AS1012" s="29">
        <f t="shared" si="636"/>
        <v>8613.5939512639725</v>
      </c>
      <c r="AT1012" s="31">
        <f t="shared" si="621"/>
        <v>-154.94919285862497</v>
      </c>
      <c r="AU1012" s="31">
        <f t="shared" si="622"/>
        <v>72.66171771652499</v>
      </c>
      <c r="AV1012" s="31">
        <f t="shared" si="623"/>
        <v>942.02499943492501</v>
      </c>
      <c r="AW1012" s="31">
        <f t="shared" si="624"/>
        <v>1833.1220614010997</v>
      </c>
      <c r="AX1012" s="31">
        <f t="shared" si="625"/>
        <v>27.188728216649999</v>
      </c>
      <c r="AY1012" s="31">
        <f t="shared" si="626"/>
        <v>0</v>
      </c>
      <c r="AZ1012" s="31">
        <f t="shared" si="627"/>
        <v>0</v>
      </c>
      <c r="BA1012" s="31">
        <f t="shared" si="628"/>
        <v>0</v>
      </c>
      <c r="BB1012" s="31">
        <f t="shared" si="629"/>
        <v>0</v>
      </c>
      <c r="BC1012" s="31">
        <f t="shared" si="630"/>
        <v>0</v>
      </c>
      <c r="BD1012" s="31">
        <f t="shared" si="631"/>
        <v>0</v>
      </c>
      <c r="BE1012" s="31">
        <f t="shared" si="632"/>
        <v>0</v>
      </c>
      <c r="BF1012" s="31">
        <f t="shared" si="633"/>
        <v>2720.0483139105745</v>
      </c>
      <c r="BG1012" s="29">
        <f t="shared" si="635"/>
        <v>0</v>
      </c>
      <c r="BH1012" s="29">
        <f t="shared" si="635"/>
        <v>0</v>
      </c>
      <c r="BI1012" s="29">
        <f t="shared" si="635"/>
        <v>0</v>
      </c>
      <c r="BJ1012" s="29">
        <f t="shared" si="635"/>
        <v>2720.0483139105745</v>
      </c>
    </row>
    <row r="1013" spans="1:62">
      <c r="A1013" s="25" t="s">
        <v>85</v>
      </c>
      <c r="B1013" s="25" t="s">
        <v>95</v>
      </c>
      <c r="C1013" s="25" t="s">
        <v>87</v>
      </c>
      <c r="D1013" s="25" t="s">
        <v>564</v>
      </c>
      <c r="E1013" s="25" t="s">
        <v>44</v>
      </c>
      <c r="F1013" s="25" t="s">
        <v>45</v>
      </c>
      <c r="G1013" s="25" t="s">
        <v>54</v>
      </c>
      <c r="H1013" s="25" t="s">
        <v>90</v>
      </c>
      <c r="I1013" s="25" t="s">
        <v>597</v>
      </c>
      <c r="J1013" s="102">
        <v>0.47784834680000005</v>
      </c>
      <c r="K1013" s="102">
        <v>0.15089759249999998</v>
      </c>
      <c r="L1013" s="29"/>
      <c r="M1013" s="29"/>
      <c r="N1013" s="29"/>
      <c r="O1013" s="29"/>
      <c r="P1013" s="29"/>
      <c r="Q1013" s="29"/>
      <c r="R1013" s="29">
        <v>1.0000000009313226E-2</v>
      </c>
      <c r="S1013" s="29"/>
      <c r="T1013" s="29"/>
      <c r="U1013" s="29"/>
      <c r="V1013" s="29"/>
      <c r="W1013" s="29"/>
      <c r="X1013" s="29">
        <f t="shared" si="606"/>
        <v>1.0000000009313226E-2</v>
      </c>
      <c r="Y1013" s="29">
        <f t="shared" si="607"/>
        <v>0</v>
      </c>
      <c r="Z1013" s="29">
        <f t="shared" si="634"/>
        <v>0</v>
      </c>
      <c r="AA1013" s="29">
        <f t="shared" si="634"/>
        <v>0</v>
      </c>
      <c r="AB1013" s="29">
        <f t="shared" si="634"/>
        <v>1.0000000009313226E-2</v>
      </c>
      <c r="AC1013" s="31">
        <f t="shared" si="608"/>
        <v>0</v>
      </c>
      <c r="AD1013" s="31">
        <f t="shared" si="609"/>
        <v>0</v>
      </c>
      <c r="AE1013" s="31">
        <f t="shared" si="610"/>
        <v>0</v>
      </c>
      <c r="AF1013" s="31">
        <f t="shared" si="611"/>
        <v>0</v>
      </c>
      <c r="AG1013" s="31">
        <f t="shared" si="612"/>
        <v>0</v>
      </c>
      <c r="AH1013" s="31">
        <f t="shared" si="613"/>
        <v>0</v>
      </c>
      <c r="AI1013" s="31">
        <f t="shared" si="614"/>
        <v>4.7784834724503098E-3</v>
      </c>
      <c r="AJ1013" s="31">
        <f t="shared" si="615"/>
        <v>0</v>
      </c>
      <c r="AK1013" s="31">
        <f t="shared" si="616"/>
        <v>0</v>
      </c>
      <c r="AL1013" s="31">
        <f t="shared" si="617"/>
        <v>0</v>
      </c>
      <c r="AM1013" s="31">
        <f t="shared" si="618"/>
        <v>0</v>
      </c>
      <c r="AN1013" s="31">
        <f t="shared" si="619"/>
        <v>0</v>
      </c>
      <c r="AO1013" s="31">
        <f t="shared" si="620"/>
        <v>4.7784834724503098E-3</v>
      </c>
      <c r="AP1013" s="29">
        <f t="shared" si="636"/>
        <v>0</v>
      </c>
      <c r="AQ1013" s="29">
        <f t="shared" si="636"/>
        <v>0</v>
      </c>
      <c r="AR1013" s="29">
        <f t="shared" si="636"/>
        <v>0</v>
      </c>
      <c r="AS1013" s="29">
        <f t="shared" si="636"/>
        <v>4.7784834724503098E-3</v>
      </c>
      <c r="AT1013" s="31">
        <f t="shared" si="621"/>
        <v>0</v>
      </c>
      <c r="AU1013" s="31">
        <f t="shared" si="622"/>
        <v>0</v>
      </c>
      <c r="AV1013" s="31">
        <f t="shared" si="623"/>
        <v>0</v>
      </c>
      <c r="AW1013" s="31">
        <f t="shared" si="624"/>
        <v>0</v>
      </c>
      <c r="AX1013" s="31">
        <f t="shared" si="625"/>
        <v>0</v>
      </c>
      <c r="AY1013" s="31">
        <f t="shared" si="626"/>
        <v>0</v>
      </c>
      <c r="AZ1013" s="31">
        <f t="shared" si="627"/>
        <v>1.5089759264053431E-3</v>
      </c>
      <c r="BA1013" s="31">
        <f t="shared" si="628"/>
        <v>0</v>
      </c>
      <c r="BB1013" s="31">
        <f t="shared" si="629"/>
        <v>0</v>
      </c>
      <c r="BC1013" s="31">
        <f t="shared" si="630"/>
        <v>0</v>
      </c>
      <c r="BD1013" s="31">
        <f t="shared" si="631"/>
        <v>0</v>
      </c>
      <c r="BE1013" s="31">
        <f t="shared" si="632"/>
        <v>0</v>
      </c>
      <c r="BF1013" s="31">
        <f t="shared" si="633"/>
        <v>1.5089759264053431E-3</v>
      </c>
      <c r="BG1013" s="29">
        <f t="shared" si="635"/>
        <v>0</v>
      </c>
      <c r="BH1013" s="29">
        <f t="shared" si="635"/>
        <v>0</v>
      </c>
      <c r="BI1013" s="29">
        <f t="shared" si="635"/>
        <v>0</v>
      </c>
      <c r="BJ1013" s="29">
        <f t="shared" si="635"/>
        <v>1.5089759264053431E-3</v>
      </c>
    </row>
    <row r="1014" spans="1:62">
      <c r="A1014" s="25" t="s">
        <v>85</v>
      </c>
      <c r="B1014" s="25" t="s">
        <v>95</v>
      </c>
      <c r="C1014" s="25" t="s">
        <v>87</v>
      </c>
      <c r="D1014" s="25" t="s">
        <v>564</v>
      </c>
      <c r="E1014" s="25" t="s">
        <v>44</v>
      </c>
      <c r="F1014" s="25" t="s">
        <v>45</v>
      </c>
      <c r="G1014" s="25" t="s">
        <v>60</v>
      </c>
      <c r="H1014" s="25" t="s">
        <v>599</v>
      </c>
      <c r="I1014" s="25" t="s">
        <v>597</v>
      </c>
      <c r="J1014" s="102">
        <v>0.47784834680000005</v>
      </c>
      <c r="K1014" s="102">
        <v>0.15089759249999998</v>
      </c>
      <c r="L1014" s="29"/>
      <c r="M1014" s="29"/>
      <c r="N1014" s="29"/>
      <c r="O1014" s="29"/>
      <c r="P1014" s="29"/>
      <c r="Q1014" s="29"/>
      <c r="R1014" s="29">
        <v>-9.9999999802093953E-3</v>
      </c>
      <c r="S1014" s="29"/>
      <c r="T1014" s="29"/>
      <c r="U1014" s="29"/>
      <c r="V1014" s="29"/>
      <c r="W1014" s="29"/>
      <c r="X1014" s="29">
        <f t="shared" si="606"/>
        <v>-9.9999999802093953E-3</v>
      </c>
      <c r="Y1014" s="29">
        <f t="shared" si="607"/>
        <v>0</v>
      </c>
      <c r="Z1014" s="29">
        <f t="shared" si="634"/>
        <v>0</v>
      </c>
      <c r="AA1014" s="29">
        <f t="shared" si="634"/>
        <v>0</v>
      </c>
      <c r="AB1014" s="29">
        <f t="shared" si="634"/>
        <v>-9.9999999802093953E-3</v>
      </c>
      <c r="AC1014" s="31">
        <f t="shared" si="608"/>
        <v>0</v>
      </c>
      <c r="AD1014" s="31">
        <f t="shared" si="609"/>
        <v>0</v>
      </c>
      <c r="AE1014" s="31">
        <f t="shared" si="610"/>
        <v>0</v>
      </c>
      <c r="AF1014" s="31">
        <f t="shared" si="611"/>
        <v>0</v>
      </c>
      <c r="AG1014" s="31">
        <f t="shared" si="612"/>
        <v>0</v>
      </c>
      <c r="AH1014" s="31">
        <f t="shared" si="613"/>
        <v>0</v>
      </c>
      <c r="AI1014" s="31">
        <f t="shared" si="614"/>
        <v>-4.7784834585430924E-3</v>
      </c>
      <c r="AJ1014" s="31">
        <f t="shared" si="615"/>
        <v>0</v>
      </c>
      <c r="AK1014" s="31">
        <f t="shared" si="616"/>
        <v>0</v>
      </c>
      <c r="AL1014" s="31">
        <f t="shared" si="617"/>
        <v>0</v>
      </c>
      <c r="AM1014" s="31">
        <f t="shared" si="618"/>
        <v>0</v>
      </c>
      <c r="AN1014" s="31">
        <f t="shared" si="619"/>
        <v>0</v>
      </c>
      <c r="AO1014" s="31">
        <f t="shared" si="620"/>
        <v>-4.7784834585430924E-3</v>
      </c>
      <c r="AP1014" s="29">
        <f t="shared" si="636"/>
        <v>0</v>
      </c>
      <c r="AQ1014" s="29">
        <f t="shared" si="636"/>
        <v>0</v>
      </c>
      <c r="AR1014" s="29">
        <f t="shared" si="636"/>
        <v>0</v>
      </c>
      <c r="AS1014" s="29">
        <f t="shared" si="636"/>
        <v>-4.7784834585430924E-3</v>
      </c>
      <c r="AT1014" s="31">
        <f t="shared" si="621"/>
        <v>0</v>
      </c>
      <c r="AU1014" s="31">
        <f t="shared" si="622"/>
        <v>0</v>
      </c>
      <c r="AV1014" s="31">
        <f t="shared" si="623"/>
        <v>0</v>
      </c>
      <c r="AW1014" s="31">
        <f t="shared" si="624"/>
        <v>0</v>
      </c>
      <c r="AX1014" s="31">
        <f t="shared" si="625"/>
        <v>0</v>
      </c>
      <c r="AY1014" s="31">
        <f t="shared" si="626"/>
        <v>0</v>
      </c>
      <c r="AZ1014" s="31">
        <f t="shared" si="627"/>
        <v>-1.5089759220136452E-3</v>
      </c>
      <c r="BA1014" s="31">
        <f t="shared" si="628"/>
        <v>0</v>
      </c>
      <c r="BB1014" s="31">
        <f t="shared" si="629"/>
        <v>0</v>
      </c>
      <c r="BC1014" s="31">
        <f t="shared" si="630"/>
        <v>0</v>
      </c>
      <c r="BD1014" s="31">
        <f t="shared" si="631"/>
        <v>0</v>
      </c>
      <c r="BE1014" s="31">
        <f t="shared" si="632"/>
        <v>0</v>
      </c>
      <c r="BF1014" s="31">
        <f t="shared" si="633"/>
        <v>-1.5089759220136452E-3</v>
      </c>
      <c r="BG1014" s="29">
        <f t="shared" si="635"/>
        <v>0</v>
      </c>
      <c r="BH1014" s="29">
        <f t="shared" si="635"/>
        <v>0</v>
      </c>
      <c r="BI1014" s="29">
        <f t="shared" si="635"/>
        <v>0</v>
      </c>
      <c r="BJ1014" s="29">
        <f t="shared" si="635"/>
        <v>-1.5089759220136452E-3</v>
      </c>
    </row>
    <row r="1015" spans="1:62">
      <c r="A1015" s="25" t="s">
        <v>85</v>
      </c>
      <c r="B1015" s="25" t="s">
        <v>91</v>
      </c>
      <c r="C1015" s="25" t="s">
        <v>91</v>
      </c>
      <c r="D1015" s="25" t="s">
        <v>92</v>
      </c>
      <c r="E1015" s="25" t="s">
        <v>44</v>
      </c>
      <c r="F1015" s="25" t="s">
        <v>45</v>
      </c>
      <c r="G1015" s="25" t="s">
        <v>54</v>
      </c>
      <c r="H1015" s="25" t="s">
        <v>300</v>
      </c>
      <c r="I1015" s="25" t="s">
        <v>597</v>
      </c>
      <c r="J1015" s="102">
        <v>0.47784834680000005</v>
      </c>
      <c r="K1015" s="102">
        <v>0.15089759249999998</v>
      </c>
      <c r="L1015" s="29">
        <v>15499.04</v>
      </c>
      <c r="M1015" s="29">
        <v>4237.07</v>
      </c>
      <c r="N1015" s="29">
        <v>773147.63</v>
      </c>
      <c r="O1015" s="29">
        <v>7911.52</v>
      </c>
      <c r="P1015" s="29">
        <v>1857.6400000000003</v>
      </c>
      <c r="Q1015" s="29">
        <v>11916.75</v>
      </c>
      <c r="R1015" s="29">
        <v>654.00000000000466</v>
      </c>
      <c r="S1015" s="29">
        <v>231.15000000002328</v>
      </c>
      <c r="T1015" s="29">
        <v>1906.08</v>
      </c>
      <c r="U1015" s="29"/>
      <c r="V1015" s="29"/>
      <c r="W1015" s="29"/>
      <c r="X1015" s="29">
        <f t="shared" si="606"/>
        <v>817360.88</v>
      </c>
      <c r="Y1015" s="29">
        <f t="shared" si="607"/>
        <v>0</v>
      </c>
      <c r="Z1015" s="29">
        <f t="shared" si="634"/>
        <v>0</v>
      </c>
      <c r="AA1015" s="29">
        <f t="shared" si="634"/>
        <v>0</v>
      </c>
      <c r="AB1015" s="29">
        <f t="shared" si="634"/>
        <v>817360.88</v>
      </c>
      <c r="AC1015" s="31">
        <f t="shared" si="608"/>
        <v>7406.1906409870735</v>
      </c>
      <c r="AD1015" s="31">
        <f t="shared" si="609"/>
        <v>2024.676894775876</v>
      </c>
      <c r="AE1015" s="31">
        <f t="shared" si="610"/>
        <v>369447.31682783813</v>
      </c>
      <c r="AF1015" s="31">
        <f t="shared" si="611"/>
        <v>3780.5067526751368</v>
      </c>
      <c r="AG1015" s="31">
        <f t="shared" si="612"/>
        <v>887.67020294955228</v>
      </c>
      <c r="AH1015" s="31">
        <f t="shared" si="613"/>
        <v>5694.3992867289007</v>
      </c>
      <c r="AI1015" s="31">
        <f t="shared" si="614"/>
        <v>312.51281880720228</v>
      </c>
      <c r="AJ1015" s="31">
        <f t="shared" si="615"/>
        <v>110.45464536283113</v>
      </c>
      <c r="AK1015" s="31">
        <f t="shared" si="616"/>
        <v>910.81717686854404</v>
      </c>
      <c r="AL1015" s="31">
        <f t="shared" si="617"/>
        <v>0</v>
      </c>
      <c r="AM1015" s="31">
        <f t="shared" si="618"/>
        <v>0</v>
      </c>
      <c r="AN1015" s="31">
        <f t="shared" si="619"/>
        <v>0</v>
      </c>
      <c r="AO1015" s="31">
        <f t="shared" si="620"/>
        <v>390574.54524699325</v>
      </c>
      <c r="AP1015" s="29">
        <f t="shared" si="636"/>
        <v>0</v>
      </c>
      <c r="AQ1015" s="29">
        <f t="shared" si="636"/>
        <v>0</v>
      </c>
      <c r="AR1015" s="29">
        <f t="shared" si="636"/>
        <v>0</v>
      </c>
      <c r="AS1015" s="29">
        <f t="shared" si="636"/>
        <v>390574.54524699325</v>
      </c>
      <c r="AT1015" s="31">
        <f t="shared" si="621"/>
        <v>2338.7678220611997</v>
      </c>
      <c r="AU1015" s="31">
        <f t="shared" si="622"/>
        <v>639.36366225397489</v>
      </c>
      <c r="AV1015" s="31">
        <f t="shared" si="623"/>
        <v>116666.11601408076</v>
      </c>
      <c r="AW1015" s="31">
        <f t="shared" si="624"/>
        <v>1193.8293210156</v>
      </c>
      <c r="AX1015" s="31">
        <f t="shared" si="625"/>
        <v>280.31340373170002</v>
      </c>
      <c r="AY1015" s="31">
        <f t="shared" si="626"/>
        <v>1798.2088854243748</v>
      </c>
      <c r="AZ1015" s="31">
        <f t="shared" si="627"/>
        <v>98.687025495000697</v>
      </c>
      <c r="BA1015" s="31">
        <f t="shared" si="628"/>
        <v>34.879978506378507</v>
      </c>
      <c r="BB1015" s="31">
        <f t="shared" si="629"/>
        <v>287.62288311239996</v>
      </c>
      <c r="BC1015" s="31">
        <f t="shared" si="630"/>
        <v>0</v>
      </c>
      <c r="BD1015" s="31">
        <f t="shared" si="631"/>
        <v>0</v>
      </c>
      <c r="BE1015" s="31">
        <f t="shared" si="632"/>
        <v>0</v>
      </c>
      <c r="BF1015" s="31">
        <f t="shared" si="633"/>
        <v>123337.7889956814</v>
      </c>
      <c r="BG1015" s="29">
        <f t="shared" si="635"/>
        <v>0</v>
      </c>
      <c r="BH1015" s="29">
        <f t="shared" si="635"/>
        <v>0</v>
      </c>
      <c r="BI1015" s="29">
        <f t="shared" si="635"/>
        <v>0</v>
      </c>
      <c r="BJ1015" s="29">
        <f t="shared" si="635"/>
        <v>123337.7889956814</v>
      </c>
    </row>
    <row r="1016" spans="1:62">
      <c r="A1016" s="25" t="s">
        <v>85</v>
      </c>
      <c r="B1016" s="25" t="s">
        <v>91</v>
      </c>
      <c r="C1016" s="25" t="s">
        <v>91</v>
      </c>
      <c r="D1016" s="25" t="s">
        <v>302</v>
      </c>
      <c r="E1016" s="25" t="s">
        <v>44</v>
      </c>
      <c r="F1016" s="25" t="s">
        <v>45</v>
      </c>
      <c r="G1016" s="25" t="s">
        <v>60</v>
      </c>
      <c r="H1016" s="25" t="s">
        <v>599</v>
      </c>
      <c r="I1016" s="25" t="s">
        <v>597</v>
      </c>
      <c r="J1016" s="102">
        <v>0.47784834680000005</v>
      </c>
      <c r="K1016" s="102">
        <v>0.15089759249999998</v>
      </c>
      <c r="L1016" s="29"/>
      <c r="M1016" s="29"/>
      <c r="N1016" s="29"/>
      <c r="O1016" s="29"/>
      <c r="P1016" s="29"/>
      <c r="Q1016" s="29"/>
      <c r="R1016" s="29"/>
      <c r="S1016" s="29"/>
      <c r="T1016" s="29"/>
      <c r="U1016" s="29"/>
      <c r="V1016" s="29"/>
      <c r="W1016" s="29">
        <v>673979.85</v>
      </c>
      <c r="X1016" s="29">
        <f t="shared" si="606"/>
        <v>673979.85</v>
      </c>
      <c r="Y1016" s="29">
        <f t="shared" si="607"/>
        <v>0</v>
      </c>
      <c r="Z1016" s="29">
        <f t="shared" si="634"/>
        <v>0</v>
      </c>
      <c r="AA1016" s="29">
        <f t="shared" si="634"/>
        <v>0</v>
      </c>
      <c r="AB1016" s="29">
        <f t="shared" si="634"/>
        <v>673979.85</v>
      </c>
      <c r="AC1016" s="31">
        <f t="shared" si="608"/>
        <v>0</v>
      </c>
      <c r="AD1016" s="31">
        <f t="shared" si="609"/>
        <v>0</v>
      </c>
      <c r="AE1016" s="31">
        <f t="shared" si="610"/>
        <v>0</v>
      </c>
      <c r="AF1016" s="31">
        <f t="shared" si="611"/>
        <v>0</v>
      </c>
      <c r="AG1016" s="31">
        <f t="shared" si="612"/>
        <v>0</v>
      </c>
      <c r="AH1016" s="31">
        <f t="shared" si="613"/>
        <v>0</v>
      </c>
      <c r="AI1016" s="31">
        <f t="shared" si="614"/>
        <v>0</v>
      </c>
      <c r="AJ1016" s="31">
        <f t="shared" si="615"/>
        <v>0</v>
      </c>
      <c r="AK1016" s="31">
        <f t="shared" si="616"/>
        <v>0</v>
      </c>
      <c r="AL1016" s="31">
        <f t="shared" si="617"/>
        <v>0</v>
      </c>
      <c r="AM1016" s="31">
        <f t="shared" si="618"/>
        <v>0</v>
      </c>
      <c r="AN1016" s="31">
        <f t="shared" si="619"/>
        <v>322060.15709901199</v>
      </c>
      <c r="AO1016" s="31">
        <f t="shared" si="620"/>
        <v>322060.15709901199</v>
      </c>
      <c r="AP1016" s="29">
        <f t="shared" si="636"/>
        <v>0</v>
      </c>
      <c r="AQ1016" s="29">
        <f t="shared" si="636"/>
        <v>0</v>
      </c>
      <c r="AR1016" s="29">
        <f t="shared" si="636"/>
        <v>0</v>
      </c>
      <c r="AS1016" s="29">
        <f t="shared" si="636"/>
        <v>322060.15709901199</v>
      </c>
      <c r="AT1016" s="31">
        <f t="shared" si="621"/>
        <v>0</v>
      </c>
      <c r="AU1016" s="31">
        <f t="shared" si="622"/>
        <v>0</v>
      </c>
      <c r="AV1016" s="31">
        <f t="shared" si="623"/>
        <v>0</v>
      </c>
      <c r="AW1016" s="31">
        <f t="shared" si="624"/>
        <v>0</v>
      </c>
      <c r="AX1016" s="31">
        <f t="shared" si="625"/>
        <v>0</v>
      </c>
      <c r="AY1016" s="31">
        <f t="shared" si="626"/>
        <v>0</v>
      </c>
      <c r="AZ1016" s="31">
        <f t="shared" si="627"/>
        <v>0</v>
      </c>
      <c r="BA1016" s="31">
        <f t="shared" si="628"/>
        <v>0</v>
      </c>
      <c r="BB1016" s="31">
        <f t="shared" si="629"/>
        <v>0</v>
      </c>
      <c r="BC1016" s="31">
        <f t="shared" si="630"/>
        <v>0</v>
      </c>
      <c r="BD1016" s="31">
        <f t="shared" si="631"/>
        <v>0</v>
      </c>
      <c r="BE1016" s="31">
        <f t="shared" si="632"/>
        <v>101701.9367585111</v>
      </c>
      <c r="BF1016" s="31">
        <f t="shared" si="633"/>
        <v>101701.9367585111</v>
      </c>
      <c r="BG1016" s="29">
        <f t="shared" si="635"/>
        <v>0</v>
      </c>
      <c r="BH1016" s="29">
        <f t="shared" si="635"/>
        <v>0</v>
      </c>
      <c r="BI1016" s="29">
        <f t="shared" si="635"/>
        <v>0</v>
      </c>
      <c r="BJ1016" s="29">
        <f t="shared" si="635"/>
        <v>101701.9367585111</v>
      </c>
    </row>
    <row r="1017" spans="1:62">
      <c r="A1017" s="25" t="s">
        <v>85</v>
      </c>
      <c r="B1017" s="25" t="s">
        <v>91</v>
      </c>
      <c r="C1017" s="25" t="s">
        <v>91</v>
      </c>
      <c r="D1017" s="25" t="s">
        <v>564</v>
      </c>
      <c r="E1017" s="25" t="s">
        <v>44</v>
      </c>
      <c r="F1017" s="25" t="s">
        <v>45</v>
      </c>
      <c r="G1017" s="25" t="s">
        <v>60</v>
      </c>
      <c r="H1017" s="25" t="s">
        <v>605</v>
      </c>
      <c r="I1017" s="25" t="s">
        <v>597</v>
      </c>
      <c r="J1017" s="102">
        <v>0.47784834680000005</v>
      </c>
      <c r="K1017" s="102">
        <v>0.15089759249999998</v>
      </c>
      <c r="L1017" s="29">
        <v>1481.61</v>
      </c>
      <c r="M1017" s="29">
        <v>6495.69</v>
      </c>
      <c r="N1017" s="29">
        <v>5928.38</v>
      </c>
      <c r="O1017" s="29">
        <v>294.69</v>
      </c>
      <c r="P1017" s="29">
        <v>1961.59</v>
      </c>
      <c r="Q1017" s="29">
        <v>2632.94</v>
      </c>
      <c r="R1017" s="29">
        <v>-0.01</v>
      </c>
      <c r="S1017" s="29"/>
      <c r="T1017" s="29"/>
      <c r="U1017" s="29"/>
      <c r="V1017" s="29"/>
      <c r="W1017" s="29"/>
      <c r="X1017" s="29">
        <f t="shared" si="606"/>
        <v>18794.890000000003</v>
      </c>
      <c r="Y1017" s="29">
        <f t="shared" si="607"/>
        <v>0</v>
      </c>
      <c r="Z1017" s="29">
        <f t="shared" si="634"/>
        <v>0</v>
      </c>
      <c r="AA1017" s="29">
        <f t="shared" si="634"/>
        <v>0</v>
      </c>
      <c r="AB1017" s="29">
        <f t="shared" si="634"/>
        <v>18794.890000000003</v>
      </c>
      <c r="AC1017" s="31">
        <f t="shared" si="608"/>
        <v>707.98488910234801</v>
      </c>
      <c r="AD1017" s="31">
        <f t="shared" si="609"/>
        <v>3103.9547278252921</v>
      </c>
      <c r="AE1017" s="31">
        <f t="shared" si="610"/>
        <v>2832.8665822021844</v>
      </c>
      <c r="AF1017" s="31">
        <f t="shared" si="611"/>
        <v>140.81712931849202</v>
      </c>
      <c r="AG1017" s="31">
        <f t="shared" si="612"/>
        <v>937.34253859941202</v>
      </c>
      <c r="AH1017" s="31">
        <f t="shared" si="613"/>
        <v>1258.1460262235921</v>
      </c>
      <c r="AI1017" s="31">
        <f t="shared" si="614"/>
        <v>-4.7784834680000008E-3</v>
      </c>
      <c r="AJ1017" s="31">
        <f t="shared" si="615"/>
        <v>0</v>
      </c>
      <c r="AK1017" s="31">
        <f t="shared" si="616"/>
        <v>0</v>
      </c>
      <c r="AL1017" s="31">
        <f t="shared" si="617"/>
        <v>0</v>
      </c>
      <c r="AM1017" s="31">
        <f t="shared" si="618"/>
        <v>0</v>
      </c>
      <c r="AN1017" s="31">
        <f t="shared" si="619"/>
        <v>0</v>
      </c>
      <c r="AO1017" s="31">
        <f t="shared" si="620"/>
        <v>8981.1071147878538</v>
      </c>
      <c r="AP1017" s="29">
        <f t="shared" si="636"/>
        <v>0</v>
      </c>
      <c r="AQ1017" s="29">
        <f t="shared" si="636"/>
        <v>0</v>
      </c>
      <c r="AR1017" s="29">
        <f t="shared" si="636"/>
        <v>0</v>
      </c>
      <c r="AS1017" s="29">
        <f t="shared" si="636"/>
        <v>8981.1071147878538</v>
      </c>
      <c r="AT1017" s="31">
        <f t="shared" si="621"/>
        <v>223.57138202392497</v>
      </c>
      <c r="AU1017" s="31">
        <f t="shared" si="622"/>
        <v>980.18398262632479</v>
      </c>
      <c r="AV1017" s="31">
        <f t="shared" si="623"/>
        <v>894.57826942514987</v>
      </c>
      <c r="AW1017" s="31">
        <f t="shared" si="624"/>
        <v>44.468011533824992</v>
      </c>
      <c r="AX1017" s="31">
        <f t="shared" si="625"/>
        <v>295.99920847207494</v>
      </c>
      <c r="AY1017" s="31">
        <f t="shared" si="626"/>
        <v>397.30430719694994</v>
      </c>
      <c r="AZ1017" s="31">
        <f t="shared" si="627"/>
        <v>-1.5089759249999998E-3</v>
      </c>
      <c r="BA1017" s="31">
        <f t="shared" si="628"/>
        <v>0</v>
      </c>
      <c r="BB1017" s="31">
        <f t="shared" si="629"/>
        <v>0</v>
      </c>
      <c r="BC1017" s="31">
        <f t="shared" si="630"/>
        <v>0</v>
      </c>
      <c r="BD1017" s="31">
        <f t="shared" si="631"/>
        <v>0</v>
      </c>
      <c r="BE1017" s="31">
        <f t="shared" si="632"/>
        <v>0</v>
      </c>
      <c r="BF1017" s="31">
        <f t="shared" si="633"/>
        <v>2836.1036523023245</v>
      </c>
      <c r="BG1017" s="29">
        <f t="shared" si="635"/>
        <v>0</v>
      </c>
      <c r="BH1017" s="29">
        <f t="shared" si="635"/>
        <v>0</v>
      </c>
      <c r="BI1017" s="29">
        <f t="shared" si="635"/>
        <v>0</v>
      </c>
      <c r="BJ1017" s="29">
        <f t="shared" si="635"/>
        <v>2836.1036523023245</v>
      </c>
    </row>
    <row r="1018" spans="1:62">
      <c r="A1018" s="25" t="s">
        <v>85</v>
      </c>
      <c r="B1018" s="25" t="s">
        <v>86</v>
      </c>
      <c r="C1018" s="25" t="s">
        <v>87</v>
      </c>
      <c r="D1018" s="25" t="s">
        <v>88</v>
      </c>
      <c r="E1018" s="25" t="s">
        <v>44</v>
      </c>
      <c r="F1018" s="25" t="s">
        <v>45</v>
      </c>
      <c r="G1018" s="25" t="s">
        <v>54</v>
      </c>
      <c r="H1018" s="25" t="s">
        <v>300</v>
      </c>
      <c r="I1018" s="25" t="s">
        <v>597</v>
      </c>
      <c r="J1018" s="102">
        <v>0.47784834680000005</v>
      </c>
      <c r="K1018" s="102">
        <v>0.15089759249999998</v>
      </c>
      <c r="L1018" s="29">
        <v>36081.009999999995</v>
      </c>
      <c r="M1018" s="29">
        <v>380252.02999999997</v>
      </c>
      <c r="N1018" s="29">
        <v>86780.72</v>
      </c>
      <c r="O1018" s="29">
        <v>-48179.47</v>
      </c>
      <c r="P1018" s="29">
        <v>141109.52999999997</v>
      </c>
      <c r="Q1018" s="29">
        <v>59841.950000000004</v>
      </c>
      <c r="R1018" s="29">
        <v>178944.44</v>
      </c>
      <c r="S1018" s="29">
        <v>48650.85</v>
      </c>
      <c r="T1018" s="29">
        <v>40270.859999999993</v>
      </c>
      <c r="U1018" s="29">
        <v>4820.1099999999997</v>
      </c>
      <c r="V1018" s="29">
        <v>22231.03</v>
      </c>
      <c r="W1018" s="29">
        <v>-11131.350000000002</v>
      </c>
      <c r="X1018" s="29">
        <f t="shared" si="606"/>
        <v>939671.71</v>
      </c>
      <c r="Y1018" s="29">
        <f t="shared" si="607"/>
        <v>0</v>
      </c>
      <c r="Z1018" s="29">
        <f t="shared" si="634"/>
        <v>0</v>
      </c>
      <c r="AA1018" s="29">
        <f t="shared" si="634"/>
        <v>0</v>
      </c>
      <c r="AB1018" s="29">
        <f t="shared" si="634"/>
        <v>939671.71</v>
      </c>
      <c r="AC1018" s="31">
        <f t="shared" si="608"/>
        <v>17241.250979374268</v>
      </c>
      <c r="AD1018" s="31">
        <f t="shared" si="609"/>
        <v>181702.803902844</v>
      </c>
      <c r="AE1018" s="31">
        <f t="shared" si="610"/>
        <v>41468.023586113697</v>
      </c>
      <c r="AF1018" s="31">
        <f t="shared" si="611"/>
        <v>-23022.480089200199</v>
      </c>
      <c r="AG1018" s="31">
        <f t="shared" si="612"/>
        <v>67428.955628224998</v>
      </c>
      <c r="AH1018" s="31">
        <f t="shared" si="613"/>
        <v>28595.376876788265</v>
      </c>
      <c r="AI1018" s="31">
        <f t="shared" si="614"/>
        <v>85508.304823051803</v>
      </c>
      <c r="AJ1018" s="31">
        <f t="shared" si="615"/>
        <v>23247.728242914782</v>
      </c>
      <c r="AK1018" s="31">
        <f t="shared" si="616"/>
        <v>19243.363875214247</v>
      </c>
      <c r="AL1018" s="31">
        <f t="shared" si="617"/>
        <v>2303.2815948941479</v>
      </c>
      <c r="AM1018" s="31">
        <f t="shared" si="618"/>
        <v>10623.060933161205</v>
      </c>
      <c r="AN1018" s="31">
        <f t="shared" si="619"/>
        <v>-5319.0971951521815</v>
      </c>
      <c r="AO1018" s="31">
        <f t="shared" si="620"/>
        <v>449020.57315822894</v>
      </c>
      <c r="AP1018" s="29">
        <f t="shared" si="636"/>
        <v>0</v>
      </c>
      <c r="AQ1018" s="29">
        <f t="shared" si="636"/>
        <v>0</v>
      </c>
      <c r="AR1018" s="29">
        <f t="shared" si="636"/>
        <v>0</v>
      </c>
      <c r="AS1018" s="29">
        <f t="shared" si="636"/>
        <v>449020.57315822894</v>
      </c>
      <c r="AT1018" s="31">
        <f t="shared" si="621"/>
        <v>5444.537543968424</v>
      </c>
      <c r="AU1018" s="31">
        <f t="shared" si="622"/>
        <v>57379.115870237765</v>
      </c>
      <c r="AV1018" s="31">
        <f t="shared" si="623"/>
        <v>13095.001723416599</v>
      </c>
      <c r="AW1018" s="31">
        <f t="shared" si="624"/>
        <v>-7270.1660309259742</v>
      </c>
      <c r="AX1018" s="31">
        <f t="shared" si="625"/>
        <v>21293.088355806518</v>
      </c>
      <c r="AY1018" s="31">
        <f t="shared" si="626"/>
        <v>9030.0061855053755</v>
      </c>
      <c r="AZ1018" s="31">
        <f t="shared" si="627"/>
        <v>27002.285187260699</v>
      </c>
      <c r="BA1018" s="31">
        <f t="shared" si="628"/>
        <v>7341.2961380786237</v>
      </c>
      <c r="BB1018" s="31">
        <f t="shared" si="629"/>
        <v>6076.7758219045481</v>
      </c>
      <c r="BC1018" s="31">
        <f t="shared" si="630"/>
        <v>727.34299458517489</v>
      </c>
      <c r="BD1018" s="31">
        <f t="shared" si="631"/>
        <v>3354.6089057952745</v>
      </c>
      <c r="BE1018" s="31">
        <f t="shared" si="632"/>
        <v>-1679.6939162748752</v>
      </c>
      <c r="BF1018" s="31">
        <f t="shared" si="633"/>
        <v>141794.19877935812</v>
      </c>
      <c r="BG1018" s="29">
        <f t="shared" si="635"/>
        <v>0</v>
      </c>
      <c r="BH1018" s="29">
        <f t="shared" si="635"/>
        <v>0</v>
      </c>
      <c r="BI1018" s="29">
        <f t="shared" si="635"/>
        <v>0</v>
      </c>
      <c r="BJ1018" s="29">
        <f t="shared" si="635"/>
        <v>141794.19877935812</v>
      </c>
    </row>
    <row r="1019" spans="1:62">
      <c r="A1019" s="25" t="s">
        <v>85</v>
      </c>
      <c r="B1019" s="25" t="s">
        <v>86</v>
      </c>
      <c r="C1019" s="25" t="s">
        <v>87</v>
      </c>
      <c r="D1019" s="25" t="s">
        <v>88</v>
      </c>
      <c r="E1019" s="25" t="s">
        <v>44</v>
      </c>
      <c r="F1019" s="25" t="s">
        <v>45</v>
      </c>
      <c r="G1019" s="25" t="s">
        <v>60</v>
      </c>
      <c r="H1019" s="25" t="s">
        <v>599</v>
      </c>
      <c r="I1019" s="25" t="s">
        <v>597</v>
      </c>
      <c r="J1019" s="102">
        <v>0.47784834680000005</v>
      </c>
      <c r="K1019" s="102">
        <v>0.15089759249999998</v>
      </c>
      <c r="L1019" s="29"/>
      <c r="M1019" s="29"/>
      <c r="N1019" s="29"/>
      <c r="O1019" s="29"/>
      <c r="P1019" s="29"/>
      <c r="Q1019" s="29"/>
      <c r="R1019" s="29">
        <v>-83123.990000000005</v>
      </c>
      <c r="S1019" s="29"/>
      <c r="T1019" s="29"/>
      <c r="U1019" s="29"/>
      <c r="V1019" s="29"/>
      <c r="W1019" s="29"/>
      <c r="X1019" s="29">
        <f t="shared" si="606"/>
        <v>-83123.990000000005</v>
      </c>
      <c r="Y1019" s="29">
        <f t="shared" si="607"/>
        <v>0</v>
      </c>
      <c r="Z1019" s="29">
        <f t="shared" si="634"/>
        <v>0</v>
      </c>
      <c r="AA1019" s="29">
        <f t="shared" si="634"/>
        <v>0</v>
      </c>
      <c r="AB1019" s="29">
        <f t="shared" si="634"/>
        <v>-83123.990000000005</v>
      </c>
      <c r="AC1019" s="31">
        <f t="shared" si="608"/>
        <v>0</v>
      </c>
      <c r="AD1019" s="31">
        <f t="shared" si="609"/>
        <v>0</v>
      </c>
      <c r="AE1019" s="31">
        <f t="shared" si="610"/>
        <v>0</v>
      </c>
      <c r="AF1019" s="31">
        <f t="shared" si="611"/>
        <v>0</v>
      </c>
      <c r="AG1019" s="31">
        <f t="shared" si="612"/>
        <v>0</v>
      </c>
      <c r="AH1019" s="31">
        <f t="shared" si="613"/>
        <v>0</v>
      </c>
      <c r="AI1019" s="31">
        <f t="shared" si="614"/>
        <v>-39720.661200919742</v>
      </c>
      <c r="AJ1019" s="31">
        <f t="shared" si="615"/>
        <v>0</v>
      </c>
      <c r="AK1019" s="31">
        <f t="shared" si="616"/>
        <v>0</v>
      </c>
      <c r="AL1019" s="31">
        <f t="shared" si="617"/>
        <v>0</v>
      </c>
      <c r="AM1019" s="31">
        <f t="shared" si="618"/>
        <v>0</v>
      </c>
      <c r="AN1019" s="31">
        <f t="shared" si="619"/>
        <v>0</v>
      </c>
      <c r="AO1019" s="31">
        <f t="shared" si="620"/>
        <v>-39720.661200919742</v>
      </c>
      <c r="AP1019" s="29">
        <f t="shared" si="636"/>
        <v>0</v>
      </c>
      <c r="AQ1019" s="29">
        <f t="shared" si="636"/>
        <v>0</v>
      </c>
      <c r="AR1019" s="29">
        <f t="shared" si="636"/>
        <v>0</v>
      </c>
      <c r="AS1019" s="29">
        <f t="shared" si="636"/>
        <v>-39720.661200919742</v>
      </c>
      <c r="AT1019" s="31">
        <f t="shared" si="621"/>
        <v>0</v>
      </c>
      <c r="AU1019" s="31">
        <f t="shared" si="622"/>
        <v>0</v>
      </c>
      <c r="AV1019" s="31">
        <f t="shared" si="623"/>
        <v>0</v>
      </c>
      <c r="AW1019" s="31">
        <f t="shared" si="624"/>
        <v>0</v>
      </c>
      <c r="AX1019" s="31">
        <f t="shared" si="625"/>
        <v>0</v>
      </c>
      <c r="AY1019" s="31">
        <f t="shared" si="626"/>
        <v>0</v>
      </c>
      <c r="AZ1019" s="31">
        <f t="shared" si="627"/>
        <v>-12543.209969994074</v>
      </c>
      <c r="BA1019" s="31">
        <f t="shared" si="628"/>
        <v>0</v>
      </c>
      <c r="BB1019" s="31">
        <f t="shared" si="629"/>
        <v>0</v>
      </c>
      <c r="BC1019" s="31">
        <f t="shared" si="630"/>
        <v>0</v>
      </c>
      <c r="BD1019" s="31">
        <f t="shared" si="631"/>
        <v>0</v>
      </c>
      <c r="BE1019" s="31">
        <f t="shared" si="632"/>
        <v>0</v>
      </c>
      <c r="BF1019" s="31">
        <f t="shared" si="633"/>
        <v>-12543.209969994074</v>
      </c>
      <c r="BG1019" s="29">
        <f t="shared" si="635"/>
        <v>0</v>
      </c>
      <c r="BH1019" s="29">
        <f t="shared" si="635"/>
        <v>0</v>
      </c>
      <c r="BI1019" s="29">
        <f t="shared" si="635"/>
        <v>0</v>
      </c>
      <c r="BJ1019" s="29">
        <f t="shared" si="635"/>
        <v>-12543.209969994074</v>
      </c>
    </row>
    <row r="1020" spans="1:62">
      <c r="A1020" s="25" t="s">
        <v>85</v>
      </c>
      <c r="B1020" s="25" t="s">
        <v>86</v>
      </c>
      <c r="C1020" s="25" t="s">
        <v>87</v>
      </c>
      <c r="D1020" s="25" t="s">
        <v>88</v>
      </c>
      <c r="E1020" s="25" t="s">
        <v>44</v>
      </c>
      <c r="F1020" s="25" t="s">
        <v>46</v>
      </c>
      <c r="G1020" s="25" t="s">
        <v>54</v>
      </c>
      <c r="H1020" s="25" t="s">
        <v>300</v>
      </c>
      <c r="I1020" s="25" t="s">
        <v>597</v>
      </c>
      <c r="J1020" s="102">
        <v>0.52713639880000007</v>
      </c>
      <c r="K1020" s="102">
        <v>0.16611495299999998</v>
      </c>
      <c r="L1020" s="29">
        <v>1855.21</v>
      </c>
      <c r="M1020" s="29">
        <v>6796.29</v>
      </c>
      <c r="N1020" s="29">
        <v>12212.04</v>
      </c>
      <c r="O1020" s="29">
        <v>728.09</v>
      </c>
      <c r="P1020" s="29">
        <v>1499.22</v>
      </c>
      <c r="Q1020" s="29">
        <v>7028.35</v>
      </c>
      <c r="R1020" s="29">
        <v>513.57000000000005</v>
      </c>
      <c r="S1020" s="29">
        <v>3520.05</v>
      </c>
      <c r="T1020" s="29">
        <v>9554.89</v>
      </c>
      <c r="U1020" s="29">
        <v>2131.0700000000002</v>
      </c>
      <c r="V1020" s="29">
        <v>16195.52</v>
      </c>
      <c r="W1020" s="29">
        <v>11167.34</v>
      </c>
      <c r="X1020" s="29">
        <f t="shared" si="606"/>
        <v>73201.64</v>
      </c>
      <c r="Y1020" s="29">
        <f t="shared" si="607"/>
        <v>0</v>
      </c>
      <c r="Z1020" s="29">
        <f t="shared" si="634"/>
        <v>0</v>
      </c>
      <c r="AA1020" s="29">
        <f t="shared" si="634"/>
        <v>0</v>
      </c>
      <c r="AB1020" s="29">
        <f t="shared" si="634"/>
        <v>73201.64</v>
      </c>
      <c r="AC1020" s="31">
        <f t="shared" si="608"/>
        <v>977.94871841774818</v>
      </c>
      <c r="AD1020" s="31">
        <f t="shared" si="609"/>
        <v>3582.5718358004524</v>
      </c>
      <c r="AE1020" s="31">
        <f t="shared" si="610"/>
        <v>6437.4107876015532</v>
      </c>
      <c r="AF1020" s="31">
        <f t="shared" si="611"/>
        <v>383.80274060229209</v>
      </c>
      <c r="AG1020" s="31">
        <f t="shared" si="612"/>
        <v>790.29343180893613</v>
      </c>
      <c r="AH1020" s="31">
        <f t="shared" si="613"/>
        <v>3704.8991085059806</v>
      </c>
      <c r="AI1020" s="31">
        <f t="shared" si="614"/>
        <v>270.72144033171605</v>
      </c>
      <c r="AJ1020" s="31">
        <f t="shared" si="615"/>
        <v>1855.5464805959402</v>
      </c>
      <c r="AK1020" s="31">
        <f t="shared" si="616"/>
        <v>5036.7303055301327</v>
      </c>
      <c r="AL1020" s="31">
        <f t="shared" si="617"/>
        <v>1123.3645653907163</v>
      </c>
      <c r="AM1020" s="31">
        <f t="shared" si="618"/>
        <v>8537.2480894933778</v>
      </c>
      <c r="AN1020" s="31">
        <f t="shared" si="619"/>
        <v>5886.7113917751931</v>
      </c>
      <c r="AO1020" s="31">
        <f t="shared" si="620"/>
        <v>38587.248895854034</v>
      </c>
      <c r="AP1020" s="29">
        <f t="shared" si="636"/>
        <v>0</v>
      </c>
      <c r="AQ1020" s="29">
        <f t="shared" si="636"/>
        <v>0</v>
      </c>
      <c r="AR1020" s="29">
        <f t="shared" si="636"/>
        <v>0</v>
      </c>
      <c r="AS1020" s="29">
        <f t="shared" si="636"/>
        <v>38587.248895854034</v>
      </c>
      <c r="AT1020" s="31">
        <f t="shared" si="621"/>
        <v>308.17812195513</v>
      </c>
      <c r="AU1020" s="31">
        <f t="shared" si="622"/>
        <v>1128.9653939243699</v>
      </c>
      <c r="AV1020" s="31">
        <f t="shared" si="623"/>
        <v>2028.60245063412</v>
      </c>
      <c r="AW1020" s="31">
        <f t="shared" si="624"/>
        <v>120.94663612977</v>
      </c>
      <c r="AX1020" s="31">
        <f t="shared" si="625"/>
        <v>249.04285983665997</v>
      </c>
      <c r="AY1020" s="31">
        <f t="shared" si="626"/>
        <v>1167.51402991755</v>
      </c>
      <c r="AZ1020" s="31">
        <f t="shared" si="627"/>
        <v>85.311656412209999</v>
      </c>
      <c r="BA1020" s="31">
        <f t="shared" si="628"/>
        <v>584.73294030764998</v>
      </c>
      <c r="BB1020" s="31">
        <f t="shared" si="629"/>
        <v>1587.2101032701698</v>
      </c>
      <c r="BC1020" s="31">
        <f t="shared" si="630"/>
        <v>354.00259288971</v>
      </c>
      <c r="BD1020" s="31">
        <f t="shared" si="631"/>
        <v>2690.3180436105599</v>
      </c>
      <c r="BE1020" s="31">
        <f t="shared" si="632"/>
        <v>1855.0621592350199</v>
      </c>
      <c r="BF1020" s="31">
        <f t="shared" si="633"/>
        <v>12159.886988122918</v>
      </c>
      <c r="BG1020" s="29">
        <f t="shared" si="635"/>
        <v>0</v>
      </c>
      <c r="BH1020" s="29">
        <f t="shared" si="635"/>
        <v>0</v>
      </c>
      <c r="BI1020" s="29">
        <f t="shared" si="635"/>
        <v>0</v>
      </c>
      <c r="BJ1020" s="29">
        <f t="shared" si="635"/>
        <v>12159.886988122918</v>
      </c>
    </row>
    <row r="1021" spans="1:62">
      <c r="A1021" s="25" t="s">
        <v>85</v>
      </c>
      <c r="B1021" s="25" t="s">
        <v>86</v>
      </c>
      <c r="C1021" s="25" t="s">
        <v>87</v>
      </c>
      <c r="D1021" s="25" t="s">
        <v>88</v>
      </c>
      <c r="E1021" s="25" t="s">
        <v>44</v>
      </c>
      <c r="F1021" s="25" t="s">
        <v>43</v>
      </c>
      <c r="G1021" s="25" t="s">
        <v>54</v>
      </c>
      <c r="H1021" s="25" t="s">
        <v>300</v>
      </c>
      <c r="I1021" s="25" t="s">
        <v>597</v>
      </c>
      <c r="J1021" s="102">
        <v>0.77217999999999998</v>
      </c>
      <c r="K1021" s="102">
        <v>0.22781999999999999</v>
      </c>
      <c r="L1021" s="29"/>
      <c r="M1021" s="29"/>
      <c r="N1021" s="29"/>
      <c r="O1021" s="29"/>
      <c r="P1021" s="29"/>
      <c r="Q1021" s="29"/>
      <c r="R1021" s="29"/>
      <c r="S1021" s="29">
        <v>445516.28999999992</v>
      </c>
      <c r="T1021" s="29">
        <v>22430.639999999999</v>
      </c>
      <c r="U1021" s="29">
        <v>13083.76</v>
      </c>
      <c r="V1021" s="29">
        <v>19589.95</v>
      </c>
      <c r="W1021" s="29">
        <v>92108.66</v>
      </c>
      <c r="X1021" s="29">
        <f t="shared" si="606"/>
        <v>592729.29999999993</v>
      </c>
      <c r="Y1021" s="29">
        <f t="shared" si="607"/>
        <v>0</v>
      </c>
      <c r="Z1021" s="29">
        <f t="shared" si="634"/>
        <v>0</v>
      </c>
      <c r="AA1021" s="29">
        <f t="shared" si="634"/>
        <v>0</v>
      </c>
      <c r="AB1021" s="29">
        <f t="shared" si="634"/>
        <v>592729.29999999993</v>
      </c>
      <c r="AC1021" s="31">
        <f t="shared" si="608"/>
        <v>0</v>
      </c>
      <c r="AD1021" s="31">
        <f t="shared" si="609"/>
        <v>0</v>
      </c>
      <c r="AE1021" s="31">
        <f t="shared" si="610"/>
        <v>0</v>
      </c>
      <c r="AF1021" s="31">
        <f t="shared" si="611"/>
        <v>0</v>
      </c>
      <c r="AG1021" s="31">
        <f t="shared" si="612"/>
        <v>0</v>
      </c>
      <c r="AH1021" s="31">
        <f t="shared" si="613"/>
        <v>0</v>
      </c>
      <c r="AI1021" s="31">
        <f t="shared" si="614"/>
        <v>0</v>
      </c>
      <c r="AJ1021" s="31">
        <f t="shared" si="615"/>
        <v>344018.76881219994</v>
      </c>
      <c r="AK1021" s="31">
        <f t="shared" si="616"/>
        <v>17320.491595199997</v>
      </c>
      <c r="AL1021" s="31">
        <f t="shared" si="617"/>
        <v>10103.017796800001</v>
      </c>
      <c r="AM1021" s="31">
        <f t="shared" si="618"/>
        <v>15126.967591000001</v>
      </c>
      <c r="AN1021" s="31">
        <f t="shared" si="619"/>
        <v>71124.4650788</v>
      </c>
      <c r="AO1021" s="31">
        <f t="shared" si="620"/>
        <v>457693.71087399992</v>
      </c>
      <c r="AP1021" s="29">
        <f t="shared" si="636"/>
        <v>0</v>
      </c>
      <c r="AQ1021" s="29">
        <f t="shared" si="636"/>
        <v>0</v>
      </c>
      <c r="AR1021" s="29">
        <f t="shared" si="636"/>
        <v>0</v>
      </c>
      <c r="AS1021" s="29">
        <f t="shared" si="636"/>
        <v>457693.71087399992</v>
      </c>
      <c r="AT1021" s="31">
        <f t="shared" si="621"/>
        <v>0</v>
      </c>
      <c r="AU1021" s="31">
        <f t="shared" si="622"/>
        <v>0</v>
      </c>
      <c r="AV1021" s="31">
        <f t="shared" si="623"/>
        <v>0</v>
      </c>
      <c r="AW1021" s="31">
        <f t="shared" si="624"/>
        <v>0</v>
      </c>
      <c r="AX1021" s="31">
        <f t="shared" si="625"/>
        <v>0</v>
      </c>
      <c r="AY1021" s="31">
        <f t="shared" si="626"/>
        <v>0</v>
      </c>
      <c r="AZ1021" s="31">
        <f t="shared" si="627"/>
        <v>0</v>
      </c>
      <c r="BA1021" s="31">
        <f t="shared" si="628"/>
        <v>101497.52118779998</v>
      </c>
      <c r="BB1021" s="31">
        <f t="shared" si="629"/>
        <v>5110.1484047999993</v>
      </c>
      <c r="BC1021" s="31">
        <f t="shared" si="630"/>
        <v>2980.7422031999999</v>
      </c>
      <c r="BD1021" s="31">
        <f t="shared" si="631"/>
        <v>4462.9824090000002</v>
      </c>
      <c r="BE1021" s="31">
        <f t="shared" si="632"/>
        <v>20984.1949212</v>
      </c>
      <c r="BF1021" s="31">
        <f t="shared" si="633"/>
        <v>135035.58912599998</v>
      </c>
      <c r="BG1021" s="29">
        <f t="shared" si="635"/>
        <v>0</v>
      </c>
      <c r="BH1021" s="29">
        <f t="shared" si="635"/>
        <v>0</v>
      </c>
      <c r="BI1021" s="29">
        <f t="shared" si="635"/>
        <v>0</v>
      </c>
      <c r="BJ1021" s="29">
        <f t="shared" si="635"/>
        <v>135035.58912599998</v>
      </c>
    </row>
    <row r="1022" spans="1:62">
      <c r="A1022" s="25" t="s">
        <v>85</v>
      </c>
      <c r="B1022" s="25" t="s">
        <v>86</v>
      </c>
      <c r="C1022" s="25" t="s">
        <v>87</v>
      </c>
      <c r="D1022" s="25" t="s">
        <v>88</v>
      </c>
      <c r="E1022" s="25" t="s">
        <v>44</v>
      </c>
      <c r="F1022" s="25" t="s">
        <v>43</v>
      </c>
      <c r="G1022" s="25" t="s">
        <v>54</v>
      </c>
      <c r="H1022" s="25" t="s">
        <v>90</v>
      </c>
      <c r="I1022" s="25" t="s">
        <v>597</v>
      </c>
      <c r="J1022" s="102">
        <v>0.77217999999999998</v>
      </c>
      <c r="K1022" s="102">
        <v>0.22781999999999999</v>
      </c>
      <c r="L1022" s="29"/>
      <c r="M1022" s="29"/>
      <c r="N1022" s="29"/>
      <c r="O1022" s="29"/>
      <c r="P1022" s="29"/>
      <c r="Q1022" s="29"/>
      <c r="R1022" s="29"/>
      <c r="S1022" s="29">
        <v>1.0000000002037268E-2</v>
      </c>
      <c r="T1022" s="29"/>
      <c r="U1022" s="29"/>
      <c r="V1022" s="29"/>
      <c r="W1022" s="29"/>
      <c r="X1022" s="29">
        <f t="shared" ref="X1022:X1079" si="637">SUM(L1022:W1022)</f>
        <v>1.0000000002037268E-2</v>
      </c>
      <c r="Y1022" s="29">
        <f t="shared" ref="Y1022:Y1079" si="638">SUMIF($I1022:$I1022,Y$5,X1022:X1022)</f>
        <v>0</v>
      </c>
      <c r="Z1022" s="29">
        <f t="shared" si="634"/>
        <v>0</v>
      </c>
      <c r="AA1022" s="29">
        <f t="shared" si="634"/>
        <v>0</v>
      </c>
      <c r="AB1022" s="29">
        <f t="shared" si="634"/>
        <v>1.0000000002037268E-2</v>
      </c>
      <c r="AC1022" s="31">
        <f t="shared" ref="AC1022:AC1079" si="639">+L1022*$J1022</f>
        <v>0</v>
      </c>
      <c r="AD1022" s="31">
        <f t="shared" ref="AD1022:AD1079" si="640">+M1022*$J1022</f>
        <v>0</v>
      </c>
      <c r="AE1022" s="31">
        <f t="shared" ref="AE1022:AE1079" si="641">+N1022*$J1022</f>
        <v>0</v>
      </c>
      <c r="AF1022" s="31">
        <f t="shared" ref="AF1022:AF1079" si="642">+O1022*$J1022</f>
        <v>0</v>
      </c>
      <c r="AG1022" s="31">
        <f t="shared" ref="AG1022:AG1079" si="643">+P1022*$J1022</f>
        <v>0</v>
      </c>
      <c r="AH1022" s="31">
        <f t="shared" ref="AH1022:AH1079" si="644">+Q1022*$J1022</f>
        <v>0</v>
      </c>
      <c r="AI1022" s="31">
        <f t="shared" ref="AI1022:AI1079" si="645">+R1022*$J1022</f>
        <v>0</v>
      </c>
      <c r="AJ1022" s="31">
        <f t="shared" ref="AJ1022:AJ1079" si="646">+S1022*$J1022</f>
        <v>7.7218000015731375E-3</v>
      </c>
      <c r="AK1022" s="31">
        <f t="shared" ref="AK1022:AK1079" si="647">+T1022*$J1022</f>
        <v>0</v>
      </c>
      <c r="AL1022" s="31">
        <f t="shared" ref="AL1022:AL1079" si="648">+U1022*$J1022</f>
        <v>0</v>
      </c>
      <c r="AM1022" s="31">
        <f t="shared" ref="AM1022:AM1079" si="649">+V1022*$J1022</f>
        <v>0</v>
      </c>
      <c r="AN1022" s="31">
        <f t="shared" ref="AN1022:AN1079" si="650">+W1022*$J1022</f>
        <v>0</v>
      </c>
      <c r="AO1022" s="31">
        <f t="shared" ref="AO1022:AO1079" si="651">SUM(AC1022:AN1022)</f>
        <v>7.7218000015731375E-3</v>
      </c>
      <c r="AP1022" s="29">
        <f t="shared" si="636"/>
        <v>0</v>
      </c>
      <c r="AQ1022" s="29">
        <f t="shared" si="636"/>
        <v>0</v>
      </c>
      <c r="AR1022" s="29">
        <f t="shared" si="636"/>
        <v>0</v>
      </c>
      <c r="AS1022" s="29">
        <f t="shared" si="636"/>
        <v>7.7218000015731375E-3</v>
      </c>
      <c r="AT1022" s="31">
        <f t="shared" ref="AT1022:AT1079" si="652">+L1022*$K1022</f>
        <v>0</v>
      </c>
      <c r="AU1022" s="31">
        <f t="shared" ref="AU1022:AU1079" si="653">+M1022*$K1022</f>
        <v>0</v>
      </c>
      <c r="AV1022" s="31">
        <f t="shared" ref="AV1022:AV1079" si="654">+N1022*$K1022</f>
        <v>0</v>
      </c>
      <c r="AW1022" s="31">
        <f t="shared" ref="AW1022:AW1079" si="655">+O1022*$K1022</f>
        <v>0</v>
      </c>
      <c r="AX1022" s="31">
        <f t="shared" ref="AX1022:AX1079" si="656">+P1022*$K1022</f>
        <v>0</v>
      </c>
      <c r="AY1022" s="31">
        <f t="shared" ref="AY1022:AY1079" si="657">+Q1022*$K1022</f>
        <v>0</v>
      </c>
      <c r="AZ1022" s="31">
        <f t="shared" ref="AZ1022:AZ1079" si="658">+R1022*$K1022</f>
        <v>0</v>
      </c>
      <c r="BA1022" s="31">
        <f t="shared" ref="BA1022:BA1079" si="659">+S1022*$K1022</f>
        <v>2.2782000004641302E-3</v>
      </c>
      <c r="BB1022" s="31">
        <f t="shared" ref="BB1022:BB1079" si="660">+T1022*$K1022</f>
        <v>0</v>
      </c>
      <c r="BC1022" s="31">
        <f t="shared" ref="BC1022:BC1079" si="661">+U1022*$K1022</f>
        <v>0</v>
      </c>
      <c r="BD1022" s="31">
        <f t="shared" ref="BD1022:BD1079" si="662">+V1022*$K1022</f>
        <v>0</v>
      </c>
      <c r="BE1022" s="31">
        <f t="shared" ref="BE1022:BE1079" si="663">+W1022*$K1022</f>
        <v>0</v>
      </c>
      <c r="BF1022" s="31">
        <f t="shared" ref="BF1022:BF1079" si="664">SUM(AT1022:BE1022)</f>
        <v>2.2782000004641302E-3</v>
      </c>
      <c r="BG1022" s="29">
        <f t="shared" si="635"/>
        <v>0</v>
      </c>
      <c r="BH1022" s="29">
        <f t="shared" si="635"/>
        <v>0</v>
      </c>
      <c r="BI1022" s="29">
        <f t="shared" si="635"/>
        <v>0</v>
      </c>
      <c r="BJ1022" s="29">
        <f t="shared" si="635"/>
        <v>2.2782000004641302E-3</v>
      </c>
    </row>
    <row r="1023" spans="1:62">
      <c r="A1023" s="25" t="s">
        <v>85</v>
      </c>
      <c r="B1023" s="25" t="s">
        <v>86</v>
      </c>
      <c r="C1023" s="25" t="s">
        <v>87</v>
      </c>
      <c r="D1023" s="25" t="s">
        <v>88</v>
      </c>
      <c r="E1023" s="25" t="s">
        <v>47</v>
      </c>
      <c r="F1023" s="25" t="s">
        <v>49</v>
      </c>
      <c r="G1023" s="25" t="s">
        <v>62</v>
      </c>
      <c r="H1023" s="25" t="s">
        <v>62</v>
      </c>
      <c r="I1023" s="25" t="s">
        <v>597</v>
      </c>
      <c r="J1023" s="102">
        <v>0</v>
      </c>
      <c r="K1023" s="102">
        <v>0</v>
      </c>
      <c r="L1023" s="29"/>
      <c r="M1023" s="29"/>
      <c r="N1023" s="29"/>
      <c r="O1023" s="29"/>
      <c r="P1023" s="29"/>
      <c r="Q1023" s="29"/>
      <c r="R1023" s="29">
        <v>59547.16</v>
      </c>
      <c r="S1023" s="29">
        <v>2705.05</v>
      </c>
      <c r="T1023" s="29">
        <v>1036.7399999999998</v>
      </c>
      <c r="U1023" s="29">
        <v>6577.82</v>
      </c>
      <c r="V1023" s="29">
        <v>426.08000000000004</v>
      </c>
      <c r="W1023" s="29">
        <v>708.00999999999988</v>
      </c>
      <c r="X1023" s="29">
        <f t="shared" si="637"/>
        <v>71000.86</v>
      </c>
      <c r="Y1023" s="29">
        <f t="shared" si="638"/>
        <v>0</v>
      </c>
      <c r="Z1023" s="29">
        <f t="shared" ref="Z1023:AB1079" si="665">SUMIF($I1023,Z$5,$X1023)</f>
        <v>0</v>
      </c>
      <c r="AA1023" s="29">
        <f t="shared" si="665"/>
        <v>0</v>
      </c>
      <c r="AB1023" s="29">
        <f t="shared" si="665"/>
        <v>71000.86</v>
      </c>
      <c r="AC1023" s="31">
        <f t="shared" si="639"/>
        <v>0</v>
      </c>
      <c r="AD1023" s="31">
        <f t="shared" si="640"/>
        <v>0</v>
      </c>
      <c r="AE1023" s="31">
        <f t="shared" si="641"/>
        <v>0</v>
      </c>
      <c r="AF1023" s="31">
        <f t="shared" si="642"/>
        <v>0</v>
      </c>
      <c r="AG1023" s="31">
        <f t="shared" si="643"/>
        <v>0</v>
      </c>
      <c r="AH1023" s="31">
        <f t="shared" si="644"/>
        <v>0</v>
      </c>
      <c r="AI1023" s="31">
        <f t="shared" si="645"/>
        <v>0</v>
      </c>
      <c r="AJ1023" s="31">
        <f t="shared" si="646"/>
        <v>0</v>
      </c>
      <c r="AK1023" s="31">
        <f t="shared" si="647"/>
        <v>0</v>
      </c>
      <c r="AL1023" s="31">
        <f t="shared" si="648"/>
        <v>0</v>
      </c>
      <c r="AM1023" s="31">
        <f t="shared" si="649"/>
        <v>0</v>
      </c>
      <c r="AN1023" s="31">
        <f t="shared" si="650"/>
        <v>0</v>
      </c>
      <c r="AO1023" s="31">
        <f t="shared" si="651"/>
        <v>0</v>
      </c>
      <c r="AP1023" s="29">
        <f t="shared" si="636"/>
        <v>0</v>
      </c>
      <c r="AQ1023" s="29">
        <f t="shared" si="636"/>
        <v>0</v>
      </c>
      <c r="AR1023" s="29">
        <f t="shared" si="636"/>
        <v>0</v>
      </c>
      <c r="AS1023" s="29">
        <f t="shared" si="636"/>
        <v>0</v>
      </c>
      <c r="AT1023" s="31">
        <f t="shared" si="652"/>
        <v>0</v>
      </c>
      <c r="AU1023" s="31">
        <f t="shared" si="653"/>
        <v>0</v>
      </c>
      <c r="AV1023" s="31">
        <f t="shared" si="654"/>
        <v>0</v>
      </c>
      <c r="AW1023" s="31">
        <f t="shared" si="655"/>
        <v>0</v>
      </c>
      <c r="AX1023" s="31">
        <f t="shared" si="656"/>
        <v>0</v>
      </c>
      <c r="AY1023" s="31">
        <f t="shared" si="657"/>
        <v>0</v>
      </c>
      <c r="AZ1023" s="31">
        <f t="shared" si="658"/>
        <v>0</v>
      </c>
      <c r="BA1023" s="31">
        <f t="shared" si="659"/>
        <v>0</v>
      </c>
      <c r="BB1023" s="31">
        <f t="shared" si="660"/>
        <v>0</v>
      </c>
      <c r="BC1023" s="31">
        <f t="shared" si="661"/>
        <v>0</v>
      </c>
      <c r="BD1023" s="31">
        <f t="shared" si="662"/>
        <v>0</v>
      </c>
      <c r="BE1023" s="31">
        <f t="shared" si="663"/>
        <v>0</v>
      </c>
      <c r="BF1023" s="31">
        <f t="shared" si="664"/>
        <v>0</v>
      </c>
      <c r="BG1023" s="29">
        <f t="shared" si="635"/>
        <v>0</v>
      </c>
      <c r="BH1023" s="29">
        <f t="shared" si="635"/>
        <v>0</v>
      </c>
      <c r="BI1023" s="29">
        <f t="shared" si="635"/>
        <v>0</v>
      </c>
      <c r="BJ1023" s="29">
        <f t="shared" si="635"/>
        <v>0</v>
      </c>
    </row>
    <row r="1024" spans="1:62">
      <c r="A1024" s="25" t="s">
        <v>85</v>
      </c>
      <c r="B1024" s="25" t="s">
        <v>86</v>
      </c>
      <c r="C1024" s="25" t="s">
        <v>87</v>
      </c>
      <c r="D1024" s="25" t="s">
        <v>88</v>
      </c>
      <c r="E1024" s="25" t="s">
        <v>47</v>
      </c>
      <c r="F1024" s="25" t="s">
        <v>48</v>
      </c>
      <c r="G1024" s="25" t="s">
        <v>62</v>
      </c>
      <c r="H1024" s="25" t="s">
        <v>62</v>
      </c>
      <c r="I1024" s="25" t="s">
        <v>597</v>
      </c>
      <c r="J1024" s="102">
        <v>0</v>
      </c>
      <c r="K1024" s="102">
        <v>0</v>
      </c>
      <c r="L1024" s="29"/>
      <c r="M1024" s="29"/>
      <c r="N1024" s="29"/>
      <c r="O1024" s="29"/>
      <c r="P1024" s="29"/>
      <c r="Q1024" s="29"/>
      <c r="R1024" s="29"/>
      <c r="S1024" s="29"/>
      <c r="T1024" s="29"/>
      <c r="U1024" s="29"/>
      <c r="V1024" s="29"/>
      <c r="W1024" s="29">
        <v>149504.93999999997</v>
      </c>
      <c r="X1024" s="29">
        <f t="shared" si="637"/>
        <v>149504.93999999997</v>
      </c>
      <c r="Y1024" s="29">
        <f t="shared" si="638"/>
        <v>0</v>
      </c>
      <c r="Z1024" s="29">
        <f t="shared" si="665"/>
        <v>0</v>
      </c>
      <c r="AA1024" s="29">
        <f t="shared" si="665"/>
        <v>0</v>
      </c>
      <c r="AB1024" s="29">
        <f t="shared" si="665"/>
        <v>149504.93999999997</v>
      </c>
      <c r="AC1024" s="31">
        <f t="shared" si="639"/>
        <v>0</v>
      </c>
      <c r="AD1024" s="31">
        <f t="shared" si="640"/>
        <v>0</v>
      </c>
      <c r="AE1024" s="31">
        <f t="shared" si="641"/>
        <v>0</v>
      </c>
      <c r="AF1024" s="31">
        <f t="shared" si="642"/>
        <v>0</v>
      </c>
      <c r="AG1024" s="31">
        <f t="shared" si="643"/>
        <v>0</v>
      </c>
      <c r="AH1024" s="31">
        <f t="shared" si="644"/>
        <v>0</v>
      </c>
      <c r="AI1024" s="31">
        <f t="shared" si="645"/>
        <v>0</v>
      </c>
      <c r="AJ1024" s="31">
        <f t="shared" si="646"/>
        <v>0</v>
      </c>
      <c r="AK1024" s="31">
        <f t="shared" si="647"/>
        <v>0</v>
      </c>
      <c r="AL1024" s="31">
        <f t="shared" si="648"/>
        <v>0</v>
      </c>
      <c r="AM1024" s="31">
        <f t="shared" si="649"/>
        <v>0</v>
      </c>
      <c r="AN1024" s="31">
        <f t="shared" si="650"/>
        <v>0</v>
      </c>
      <c r="AO1024" s="31">
        <f t="shared" si="651"/>
        <v>0</v>
      </c>
      <c r="AP1024" s="29">
        <f t="shared" si="636"/>
        <v>0</v>
      </c>
      <c r="AQ1024" s="29">
        <f t="shared" si="636"/>
        <v>0</v>
      </c>
      <c r="AR1024" s="29">
        <f t="shared" si="636"/>
        <v>0</v>
      </c>
      <c r="AS1024" s="29">
        <f t="shared" si="636"/>
        <v>0</v>
      </c>
      <c r="AT1024" s="31">
        <f t="shared" si="652"/>
        <v>0</v>
      </c>
      <c r="AU1024" s="31">
        <f t="shared" si="653"/>
        <v>0</v>
      </c>
      <c r="AV1024" s="31">
        <f t="shared" si="654"/>
        <v>0</v>
      </c>
      <c r="AW1024" s="31">
        <f t="shared" si="655"/>
        <v>0</v>
      </c>
      <c r="AX1024" s="31">
        <f t="shared" si="656"/>
        <v>0</v>
      </c>
      <c r="AY1024" s="31">
        <f t="shared" si="657"/>
        <v>0</v>
      </c>
      <c r="AZ1024" s="31">
        <f t="shared" si="658"/>
        <v>0</v>
      </c>
      <c r="BA1024" s="31">
        <f t="shared" si="659"/>
        <v>0</v>
      </c>
      <c r="BB1024" s="31">
        <f t="shared" si="660"/>
        <v>0</v>
      </c>
      <c r="BC1024" s="31">
        <f t="shared" si="661"/>
        <v>0</v>
      </c>
      <c r="BD1024" s="31">
        <f t="shared" si="662"/>
        <v>0</v>
      </c>
      <c r="BE1024" s="31">
        <f t="shared" si="663"/>
        <v>0</v>
      </c>
      <c r="BF1024" s="31">
        <f t="shared" si="664"/>
        <v>0</v>
      </c>
      <c r="BG1024" s="29">
        <f t="shared" si="635"/>
        <v>0</v>
      </c>
      <c r="BH1024" s="29">
        <f t="shared" si="635"/>
        <v>0</v>
      </c>
      <c r="BI1024" s="29">
        <f t="shared" si="635"/>
        <v>0</v>
      </c>
      <c r="BJ1024" s="29">
        <f t="shared" si="635"/>
        <v>0</v>
      </c>
    </row>
    <row r="1025" spans="1:62">
      <c r="A1025" s="25" t="s">
        <v>85</v>
      </c>
      <c r="B1025" s="25" t="s">
        <v>86</v>
      </c>
      <c r="C1025" s="25" t="s">
        <v>87</v>
      </c>
      <c r="D1025" s="25" t="s">
        <v>88</v>
      </c>
      <c r="E1025" s="25" t="s">
        <v>47</v>
      </c>
      <c r="F1025" s="25" t="s">
        <v>43</v>
      </c>
      <c r="G1025" s="25" t="s">
        <v>62</v>
      </c>
      <c r="H1025" s="25" t="s">
        <v>62</v>
      </c>
      <c r="I1025" s="25" t="s">
        <v>597</v>
      </c>
      <c r="J1025" s="102">
        <v>0</v>
      </c>
      <c r="K1025" s="102">
        <v>1</v>
      </c>
      <c r="L1025" s="29"/>
      <c r="M1025" s="29"/>
      <c r="N1025" s="29"/>
      <c r="O1025" s="29"/>
      <c r="P1025" s="29"/>
      <c r="Q1025" s="29"/>
      <c r="R1025" s="29"/>
      <c r="S1025" s="29"/>
      <c r="T1025" s="29"/>
      <c r="U1025" s="29"/>
      <c r="V1025" s="29"/>
      <c r="W1025" s="29">
        <v>133053.29</v>
      </c>
      <c r="X1025" s="29">
        <f t="shared" si="637"/>
        <v>133053.29</v>
      </c>
      <c r="Y1025" s="29">
        <f t="shared" si="638"/>
        <v>0</v>
      </c>
      <c r="Z1025" s="29">
        <f t="shared" si="665"/>
        <v>0</v>
      </c>
      <c r="AA1025" s="29">
        <f t="shared" si="665"/>
        <v>0</v>
      </c>
      <c r="AB1025" s="29">
        <f t="shared" si="665"/>
        <v>133053.29</v>
      </c>
      <c r="AC1025" s="31">
        <f t="shared" si="639"/>
        <v>0</v>
      </c>
      <c r="AD1025" s="31">
        <f t="shared" si="640"/>
        <v>0</v>
      </c>
      <c r="AE1025" s="31">
        <f t="shared" si="641"/>
        <v>0</v>
      </c>
      <c r="AF1025" s="31">
        <f t="shared" si="642"/>
        <v>0</v>
      </c>
      <c r="AG1025" s="31">
        <f t="shared" si="643"/>
        <v>0</v>
      </c>
      <c r="AH1025" s="31">
        <f t="shared" si="644"/>
        <v>0</v>
      </c>
      <c r="AI1025" s="31">
        <f t="shared" si="645"/>
        <v>0</v>
      </c>
      <c r="AJ1025" s="31">
        <f t="shared" si="646"/>
        <v>0</v>
      </c>
      <c r="AK1025" s="31">
        <f t="shared" si="647"/>
        <v>0</v>
      </c>
      <c r="AL1025" s="31">
        <f t="shared" si="648"/>
        <v>0</v>
      </c>
      <c r="AM1025" s="31">
        <f t="shared" si="649"/>
        <v>0</v>
      </c>
      <c r="AN1025" s="31">
        <f t="shared" si="650"/>
        <v>0</v>
      </c>
      <c r="AO1025" s="31">
        <f t="shared" si="651"/>
        <v>0</v>
      </c>
      <c r="AP1025" s="29">
        <f t="shared" si="636"/>
        <v>0</v>
      </c>
      <c r="AQ1025" s="29">
        <f t="shared" si="636"/>
        <v>0</v>
      </c>
      <c r="AR1025" s="29">
        <f t="shared" si="636"/>
        <v>0</v>
      </c>
      <c r="AS1025" s="29">
        <f t="shared" si="636"/>
        <v>0</v>
      </c>
      <c r="AT1025" s="31">
        <f t="shared" si="652"/>
        <v>0</v>
      </c>
      <c r="AU1025" s="31">
        <f t="shared" si="653"/>
        <v>0</v>
      </c>
      <c r="AV1025" s="31">
        <f t="shared" si="654"/>
        <v>0</v>
      </c>
      <c r="AW1025" s="31">
        <f t="shared" si="655"/>
        <v>0</v>
      </c>
      <c r="AX1025" s="31">
        <f t="shared" si="656"/>
        <v>0</v>
      </c>
      <c r="AY1025" s="31">
        <f t="shared" si="657"/>
        <v>0</v>
      </c>
      <c r="AZ1025" s="31">
        <f t="shared" si="658"/>
        <v>0</v>
      </c>
      <c r="BA1025" s="31">
        <f t="shared" si="659"/>
        <v>0</v>
      </c>
      <c r="BB1025" s="31">
        <f t="shared" si="660"/>
        <v>0</v>
      </c>
      <c r="BC1025" s="31">
        <f t="shared" si="661"/>
        <v>0</v>
      </c>
      <c r="BD1025" s="31">
        <f t="shared" si="662"/>
        <v>0</v>
      </c>
      <c r="BE1025" s="31">
        <f t="shared" si="663"/>
        <v>133053.29</v>
      </c>
      <c r="BF1025" s="31">
        <f t="shared" si="664"/>
        <v>133053.29</v>
      </c>
      <c r="BG1025" s="29">
        <f t="shared" si="635"/>
        <v>0</v>
      </c>
      <c r="BH1025" s="29">
        <f t="shared" si="635"/>
        <v>0</v>
      </c>
      <c r="BI1025" s="29">
        <f t="shared" si="635"/>
        <v>0</v>
      </c>
      <c r="BJ1025" s="29">
        <f t="shared" si="635"/>
        <v>133053.29</v>
      </c>
    </row>
    <row r="1026" spans="1:62">
      <c r="A1026" s="25" t="s">
        <v>85</v>
      </c>
      <c r="B1026" s="25" t="s">
        <v>86</v>
      </c>
      <c r="C1026" s="25" t="s">
        <v>87</v>
      </c>
      <c r="D1026" s="25" t="s">
        <v>89</v>
      </c>
      <c r="E1026" s="25" t="s">
        <v>44</v>
      </c>
      <c r="F1026" s="25" t="s">
        <v>45</v>
      </c>
      <c r="G1026" s="25" t="s">
        <v>54</v>
      </c>
      <c r="H1026" s="25" t="s">
        <v>300</v>
      </c>
      <c r="I1026" s="25" t="s">
        <v>597</v>
      </c>
      <c r="J1026" s="102">
        <v>0.47784834680000005</v>
      </c>
      <c r="K1026" s="102">
        <v>0.15089759249999998</v>
      </c>
      <c r="L1026" s="29">
        <v>11188.45</v>
      </c>
      <c r="M1026" s="29">
        <v>7055.7999999999993</v>
      </c>
      <c r="N1026" s="29">
        <v>468710.14</v>
      </c>
      <c r="O1026" s="29">
        <v>22884.18</v>
      </c>
      <c r="P1026" s="29">
        <v>582275.32999999996</v>
      </c>
      <c r="Q1026" s="29">
        <v>295794.86</v>
      </c>
      <c r="R1026" s="29">
        <v>23227.76000000006</v>
      </c>
      <c r="S1026" s="29">
        <v>15220.41</v>
      </c>
      <c r="T1026" s="29">
        <v>66226.430000000008</v>
      </c>
      <c r="U1026" s="29">
        <v>40290.83</v>
      </c>
      <c r="V1026" s="29">
        <v>10540.23</v>
      </c>
      <c r="W1026" s="29">
        <v>1577049.06</v>
      </c>
      <c r="X1026" s="29">
        <f t="shared" si="637"/>
        <v>3120463.4799999995</v>
      </c>
      <c r="Y1026" s="29">
        <f t="shared" si="638"/>
        <v>0</v>
      </c>
      <c r="Z1026" s="29">
        <f t="shared" si="665"/>
        <v>0</v>
      </c>
      <c r="AA1026" s="29">
        <f t="shared" si="665"/>
        <v>0</v>
      </c>
      <c r="AB1026" s="29">
        <f t="shared" si="665"/>
        <v>3120463.4799999995</v>
      </c>
      <c r="AC1026" s="31">
        <f t="shared" si="639"/>
        <v>5346.3823357544607</v>
      </c>
      <c r="AD1026" s="31">
        <f t="shared" si="640"/>
        <v>3371.6023653514399</v>
      </c>
      <c r="AE1026" s="31">
        <f t="shared" si="641"/>
        <v>223972.36552739659</v>
      </c>
      <c r="AF1026" s="31">
        <f t="shared" si="642"/>
        <v>10935.167580873625</v>
      </c>
      <c r="AG1026" s="31">
        <f t="shared" si="643"/>
        <v>278239.30382292444</v>
      </c>
      <c r="AH1026" s="31">
        <f t="shared" si="644"/>
        <v>141345.08484293745</v>
      </c>
      <c r="AI1026" s="31">
        <f t="shared" si="645"/>
        <v>11099.346715867197</v>
      </c>
      <c r="AJ1026" s="31">
        <f t="shared" si="646"/>
        <v>7273.0477561181888</v>
      </c>
      <c r="AK1026" s="31">
        <f t="shared" si="647"/>
        <v>31646.19008996593</v>
      </c>
      <c r="AL1026" s="31">
        <f t="shared" si="648"/>
        <v>19252.906506699848</v>
      </c>
      <c r="AM1026" s="31">
        <f t="shared" si="649"/>
        <v>5036.6314803917639</v>
      </c>
      <c r="AN1026" s="31">
        <f t="shared" si="650"/>
        <v>753590.28614349407</v>
      </c>
      <c r="AO1026" s="31">
        <f t="shared" si="651"/>
        <v>1491108.3151677749</v>
      </c>
      <c r="AP1026" s="29">
        <f t="shared" si="636"/>
        <v>0</v>
      </c>
      <c r="AQ1026" s="29">
        <f t="shared" si="636"/>
        <v>0</v>
      </c>
      <c r="AR1026" s="29">
        <f t="shared" si="636"/>
        <v>0</v>
      </c>
      <c r="AS1026" s="29">
        <f t="shared" si="636"/>
        <v>1491108.3151677749</v>
      </c>
      <c r="AT1026" s="31">
        <f t="shared" si="652"/>
        <v>1688.3101688066249</v>
      </c>
      <c r="AU1026" s="31">
        <f t="shared" si="653"/>
        <v>1064.7032331614998</v>
      </c>
      <c r="AV1026" s="31">
        <f t="shared" si="654"/>
        <v>70727.231706337945</v>
      </c>
      <c r="AW1026" s="31">
        <f t="shared" si="655"/>
        <v>3453.1676683366495</v>
      </c>
      <c r="AX1026" s="31">
        <f t="shared" si="656"/>
        <v>87863.945469143015</v>
      </c>
      <c r="AY1026" s="31">
        <f t="shared" si="657"/>
        <v>44634.732247874541</v>
      </c>
      <c r="AZ1026" s="31">
        <f t="shared" si="658"/>
        <v>3505.0130631678085</v>
      </c>
      <c r="BA1026" s="31">
        <f t="shared" si="659"/>
        <v>2296.7232258629247</v>
      </c>
      <c r="BB1026" s="31">
        <f t="shared" si="660"/>
        <v>9993.4088468697755</v>
      </c>
      <c r="BC1026" s="31">
        <f t="shared" si="661"/>
        <v>6079.7892468267746</v>
      </c>
      <c r="BD1026" s="31">
        <f t="shared" si="662"/>
        <v>1590.4953313962747</v>
      </c>
      <c r="BE1026" s="31">
        <f t="shared" si="663"/>
        <v>237972.90640838802</v>
      </c>
      <c r="BF1026" s="31">
        <f t="shared" si="664"/>
        <v>470870.42661617184</v>
      </c>
      <c r="BG1026" s="29">
        <f t="shared" si="635"/>
        <v>0</v>
      </c>
      <c r="BH1026" s="29">
        <f t="shared" si="635"/>
        <v>0</v>
      </c>
      <c r="BI1026" s="29">
        <f t="shared" si="635"/>
        <v>0</v>
      </c>
      <c r="BJ1026" s="29">
        <f t="shared" si="635"/>
        <v>470870.42661617184</v>
      </c>
    </row>
    <row r="1027" spans="1:62">
      <c r="A1027" s="25" t="s">
        <v>85</v>
      </c>
      <c r="B1027" s="25" t="s">
        <v>86</v>
      </c>
      <c r="C1027" s="25" t="s">
        <v>87</v>
      </c>
      <c r="D1027" s="25" t="s">
        <v>89</v>
      </c>
      <c r="E1027" s="25" t="s">
        <v>44</v>
      </c>
      <c r="F1027" s="25" t="s">
        <v>45</v>
      </c>
      <c r="G1027" s="25" t="s">
        <v>54</v>
      </c>
      <c r="H1027" s="25" t="s">
        <v>90</v>
      </c>
      <c r="I1027" s="25" t="s">
        <v>597</v>
      </c>
      <c r="J1027" s="102">
        <v>0.47784834680000005</v>
      </c>
      <c r="K1027" s="102">
        <v>0.15089759249999998</v>
      </c>
      <c r="L1027" s="29">
        <v>1724.09</v>
      </c>
      <c r="M1027" s="29">
        <v>1943.42</v>
      </c>
      <c r="N1027" s="29">
        <v>4955.55</v>
      </c>
      <c r="O1027" s="29">
        <v>2447.04</v>
      </c>
      <c r="P1027" s="29">
        <v>7112.35</v>
      </c>
      <c r="Q1027" s="29">
        <v>4044.91</v>
      </c>
      <c r="R1027" s="29">
        <v>1744.72</v>
      </c>
      <c r="S1027" s="29">
        <v>-10874.26</v>
      </c>
      <c r="T1027" s="29">
        <v>1706.69</v>
      </c>
      <c r="U1027" s="29">
        <v>366.48</v>
      </c>
      <c r="V1027" s="29">
        <v>1935.49</v>
      </c>
      <c r="W1027" s="29">
        <v>1709217.68</v>
      </c>
      <c r="X1027" s="29">
        <f t="shared" si="637"/>
        <v>1726324.16</v>
      </c>
      <c r="Y1027" s="29">
        <f t="shared" si="638"/>
        <v>0</v>
      </c>
      <c r="Z1027" s="29">
        <f t="shared" si="665"/>
        <v>0</v>
      </c>
      <c r="AA1027" s="29">
        <f t="shared" si="665"/>
        <v>0</v>
      </c>
      <c r="AB1027" s="29">
        <f t="shared" si="665"/>
        <v>1726324.16</v>
      </c>
      <c r="AC1027" s="31">
        <f t="shared" si="639"/>
        <v>823.85355623441205</v>
      </c>
      <c r="AD1027" s="31">
        <f t="shared" si="640"/>
        <v>928.66003413805618</v>
      </c>
      <c r="AE1027" s="31">
        <f t="shared" si="641"/>
        <v>2368.0013749847403</v>
      </c>
      <c r="AF1027" s="31">
        <f t="shared" si="642"/>
        <v>1169.3140185534721</v>
      </c>
      <c r="AG1027" s="31">
        <f t="shared" si="643"/>
        <v>3398.6246893629805</v>
      </c>
      <c r="AH1027" s="31">
        <f t="shared" si="644"/>
        <v>1932.8535564547881</v>
      </c>
      <c r="AI1027" s="31">
        <f t="shared" si="645"/>
        <v>833.71156762889609</v>
      </c>
      <c r="AJ1027" s="31">
        <f t="shared" si="646"/>
        <v>-5196.247163673369</v>
      </c>
      <c r="AK1027" s="31">
        <f t="shared" si="647"/>
        <v>815.53899500009209</v>
      </c>
      <c r="AL1027" s="31">
        <f t="shared" si="648"/>
        <v>175.12186213526402</v>
      </c>
      <c r="AM1027" s="31">
        <f t="shared" si="649"/>
        <v>924.87069674793213</v>
      </c>
      <c r="AN1027" s="31">
        <f t="shared" si="650"/>
        <v>816746.84270933142</v>
      </c>
      <c r="AO1027" s="31">
        <f t="shared" si="651"/>
        <v>824921.1458968987</v>
      </c>
      <c r="AP1027" s="29">
        <f t="shared" si="636"/>
        <v>0</v>
      </c>
      <c r="AQ1027" s="29">
        <f t="shared" si="636"/>
        <v>0</v>
      </c>
      <c r="AR1027" s="29">
        <f t="shared" si="636"/>
        <v>0</v>
      </c>
      <c r="AS1027" s="29">
        <f t="shared" si="636"/>
        <v>824921.1458968987</v>
      </c>
      <c r="AT1027" s="31">
        <f t="shared" si="652"/>
        <v>260.16103025332495</v>
      </c>
      <c r="AU1027" s="31">
        <f t="shared" si="653"/>
        <v>293.25739921635</v>
      </c>
      <c r="AV1027" s="31">
        <f t="shared" si="654"/>
        <v>747.780564513375</v>
      </c>
      <c r="AW1027" s="31">
        <f t="shared" si="655"/>
        <v>369.25244475119996</v>
      </c>
      <c r="AX1027" s="31">
        <f t="shared" si="656"/>
        <v>1073.236492017375</v>
      </c>
      <c r="AY1027" s="31">
        <f t="shared" si="657"/>
        <v>610.36718087917495</v>
      </c>
      <c r="AZ1027" s="31">
        <f t="shared" si="658"/>
        <v>263.27404758659998</v>
      </c>
      <c r="BA1027" s="31">
        <f t="shared" si="659"/>
        <v>-1640.8996542190498</v>
      </c>
      <c r="BB1027" s="31">
        <f t="shared" si="660"/>
        <v>257.535412143825</v>
      </c>
      <c r="BC1027" s="31">
        <f t="shared" si="661"/>
        <v>55.300949699399993</v>
      </c>
      <c r="BD1027" s="31">
        <f t="shared" si="662"/>
        <v>292.06078130782498</v>
      </c>
      <c r="BE1027" s="31">
        <f t="shared" si="663"/>
        <v>257916.83297043535</v>
      </c>
      <c r="BF1027" s="31">
        <f t="shared" si="664"/>
        <v>260498.15961858476</v>
      </c>
      <c r="BG1027" s="29">
        <f t="shared" si="635"/>
        <v>0</v>
      </c>
      <c r="BH1027" s="29">
        <f t="shared" si="635"/>
        <v>0</v>
      </c>
      <c r="BI1027" s="29">
        <f t="shared" si="635"/>
        <v>0</v>
      </c>
      <c r="BJ1027" s="29">
        <f t="shared" si="635"/>
        <v>260498.15961858476</v>
      </c>
    </row>
    <row r="1028" spans="1:62">
      <c r="A1028" s="25" t="s">
        <v>85</v>
      </c>
      <c r="B1028" s="25" t="s">
        <v>86</v>
      </c>
      <c r="C1028" s="25" t="s">
        <v>87</v>
      </c>
      <c r="D1028" s="25" t="s">
        <v>89</v>
      </c>
      <c r="E1028" s="25" t="s">
        <v>44</v>
      </c>
      <c r="F1028" s="25" t="s">
        <v>45</v>
      </c>
      <c r="G1028" s="25" t="s">
        <v>60</v>
      </c>
      <c r="H1028" s="25" t="s">
        <v>599</v>
      </c>
      <c r="I1028" s="25" t="s">
        <v>597</v>
      </c>
      <c r="J1028" s="102">
        <v>0.47784834680000005</v>
      </c>
      <c r="K1028" s="102">
        <v>0.15089759249999998</v>
      </c>
      <c r="L1028" s="29">
        <v>96.36</v>
      </c>
      <c r="M1028" s="29">
        <v>138.38000000000002</v>
      </c>
      <c r="N1028" s="29">
        <v>5.79</v>
      </c>
      <c r="O1028" s="29">
        <v>2.86</v>
      </c>
      <c r="P1028" s="29">
        <v>8.32</v>
      </c>
      <c r="Q1028" s="29">
        <v>4.7300000000000004</v>
      </c>
      <c r="R1028" s="29">
        <v>2.0299999999999998</v>
      </c>
      <c r="S1028" s="29">
        <v>-12.71</v>
      </c>
      <c r="T1028" s="29">
        <v>2</v>
      </c>
      <c r="U1028" s="29">
        <v>-25653.49</v>
      </c>
      <c r="V1028" s="29">
        <v>2.2599999999999998</v>
      </c>
      <c r="W1028" s="29">
        <v>1.72</v>
      </c>
      <c r="X1028" s="29">
        <f t="shared" si="637"/>
        <v>-25401.750000000004</v>
      </c>
      <c r="Y1028" s="29">
        <f t="shared" si="638"/>
        <v>0</v>
      </c>
      <c r="Z1028" s="29">
        <f t="shared" si="665"/>
        <v>0</v>
      </c>
      <c r="AA1028" s="29">
        <f t="shared" si="665"/>
        <v>0</v>
      </c>
      <c r="AB1028" s="29">
        <f t="shared" si="665"/>
        <v>-25401.750000000004</v>
      </c>
      <c r="AC1028" s="31">
        <f t="shared" si="639"/>
        <v>46.045466697648003</v>
      </c>
      <c r="AD1028" s="31">
        <f t="shared" si="640"/>
        <v>66.124654230184021</v>
      </c>
      <c r="AE1028" s="31">
        <f t="shared" si="641"/>
        <v>2.7667419279720002</v>
      </c>
      <c r="AF1028" s="31">
        <f t="shared" si="642"/>
        <v>1.3666462718480001</v>
      </c>
      <c r="AG1028" s="31">
        <f t="shared" si="643"/>
        <v>3.9756982453760004</v>
      </c>
      <c r="AH1028" s="31">
        <f t="shared" si="644"/>
        <v>2.2602226803640004</v>
      </c>
      <c r="AI1028" s="31">
        <f t="shared" si="645"/>
        <v>0.97003214400399995</v>
      </c>
      <c r="AJ1028" s="31">
        <f t="shared" si="646"/>
        <v>-6.0734524878280007</v>
      </c>
      <c r="AK1028" s="31">
        <f t="shared" si="647"/>
        <v>0.95569669360000009</v>
      </c>
      <c r="AL1028" s="31">
        <f t="shared" si="648"/>
        <v>-12258.477786150333</v>
      </c>
      <c r="AM1028" s="31">
        <f t="shared" si="649"/>
        <v>1.079937263768</v>
      </c>
      <c r="AN1028" s="31">
        <f t="shared" si="650"/>
        <v>0.82189915649600009</v>
      </c>
      <c r="AO1028" s="31">
        <f t="shared" si="651"/>
        <v>-12138.184243326901</v>
      </c>
      <c r="AP1028" s="29">
        <f t="shared" si="636"/>
        <v>0</v>
      </c>
      <c r="AQ1028" s="29">
        <f t="shared" si="636"/>
        <v>0</v>
      </c>
      <c r="AR1028" s="29">
        <f t="shared" si="636"/>
        <v>0</v>
      </c>
      <c r="AS1028" s="29">
        <f t="shared" si="636"/>
        <v>-12138.184243326901</v>
      </c>
      <c r="AT1028" s="31">
        <f t="shared" si="652"/>
        <v>14.540492013299998</v>
      </c>
      <c r="AU1028" s="31">
        <f t="shared" si="653"/>
        <v>20.881208850150003</v>
      </c>
      <c r="AV1028" s="31">
        <f t="shared" si="654"/>
        <v>0.87369706057499996</v>
      </c>
      <c r="AW1028" s="31">
        <f t="shared" si="655"/>
        <v>0.43156711454999991</v>
      </c>
      <c r="AX1028" s="31">
        <f t="shared" si="656"/>
        <v>1.2554679696</v>
      </c>
      <c r="AY1028" s="31">
        <f t="shared" si="657"/>
        <v>0.71374561252500002</v>
      </c>
      <c r="AZ1028" s="31">
        <f t="shared" si="658"/>
        <v>0.30632211277499993</v>
      </c>
      <c r="BA1028" s="31">
        <f t="shared" si="659"/>
        <v>-1.917908400675</v>
      </c>
      <c r="BB1028" s="31">
        <f t="shared" si="660"/>
        <v>0.30179518499999997</v>
      </c>
      <c r="BC1028" s="31">
        <f t="shared" si="661"/>
        <v>-3871.0498802228249</v>
      </c>
      <c r="BD1028" s="31">
        <f t="shared" si="662"/>
        <v>0.3410285590499999</v>
      </c>
      <c r="BE1028" s="31">
        <f t="shared" si="663"/>
        <v>0.25954385909999994</v>
      </c>
      <c r="BF1028" s="31">
        <f t="shared" si="664"/>
        <v>-3833.0629202868749</v>
      </c>
      <c r="BG1028" s="29">
        <f t="shared" si="635"/>
        <v>0</v>
      </c>
      <c r="BH1028" s="29">
        <f t="shared" si="635"/>
        <v>0</v>
      </c>
      <c r="BI1028" s="29">
        <f t="shared" si="635"/>
        <v>0</v>
      </c>
      <c r="BJ1028" s="29">
        <f t="shared" si="635"/>
        <v>-3833.0629202868749</v>
      </c>
    </row>
    <row r="1029" spans="1:62">
      <c r="A1029" s="25" t="s">
        <v>85</v>
      </c>
      <c r="B1029" s="25" t="s">
        <v>128</v>
      </c>
      <c r="C1029" s="25" t="s">
        <v>82</v>
      </c>
      <c r="D1029" s="25" t="s">
        <v>132</v>
      </c>
      <c r="E1029" s="25" t="s">
        <v>42</v>
      </c>
      <c r="F1029" s="25" t="s">
        <v>46</v>
      </c>
      <c r="G1029" s="25" t="s">
        <v>54</v>
      </c>
      <c r="H1029" s="25" t="s">
        <v>300</v>
      </c>
      <c r="I1029" s="25" t="s">
        <v>597</v>
      </c>
      <c r="J1029" s="102">
        <v>0.68266000000000004</v>
      </c>
      <c r="K1029" s="102">
        <v>0</v>
      </c>
      <c r="L1029" s="29"/>
      <c r="M1029" s="29"/>
      <c r="N1029" s="29"/>
      <c r="O1029" s="29">
        <v>158661.28</v>
      </c>
      <c r="P1029" s="29">
        <v>3518.54</v>
      </c>
      <c r="Q1029" s="29">
        <v>152.97999999999999</v>
      </c>
      <c r="R1029" s="29">
        <v>129.27000000000001</v>
      </c>
      <c r="S1029" s="29"/>
      <c r="T1029" s="29">
        <v>222.55</v>
      </c>
      <c r="U1029" s="29"/>
      <c r="V1029" s="29"/>
      <c r="W1029" s="29"/>
      <c r="X1029" s="29">
        <f t="shared" si="637"/>
        <v>162684.62</v>
      </c>
      <c r="Y1029" s="29">
        <f t="shared" si="638"/>
        <v>0</v>
      </c>
      <c r="Z1029" s="29">
        <f t="shared" si="665"/>
        <v>0</v>
      </c>
      <c r="AA1029" s="29">
        <f t="shared" si="665"/>
        <v>0</v>
      </c>
      <c r="AB1029" s="29">
        <f t="shared" si="665"/>
        <v>162684.62</v>
      </c>
      <c r="AC1029" s="31">
        <f t="shared" si="639"/>
        <v>0</v>
      </c>
      <c r="AD1029" s="31">
        <f t="shared" si="640"/>
        <v>0</v>
      </c>
      <c r="AE1029" s="31">
        <f t="shared" si="641"/>
        <v>0</v>
      </c>
      <c r="AF1029" s="31">
        <f t="shared" si="642"/>
        <v>108311.7094048</v>
      </c>
      <c r="AG1029" s="31">
        <f t="shared" si="643"/>
        <v>2401.9665164000003</v>
      </c>
      <c r="AH1029" s="31">
        <f t="shared" si="644"/>
        <v>104.4333268</v>
      </c>
      <c r="AI1029" s="31">
        <f t="shared" si="645"/>
        <v>88.247458200000011</v>
      </c>
      <c r="AJ1029" s="31">
        <f t="shared" si="646"/>
        <v>0</v>
      </c>
      <c r="AK1029" s="31">
        <f t="shared" si="647"/>
        <v>151.92598300000003</v>
      </c>
      <c r="AL1029" s="31">
        <f t="shared" si="648"/>
        <v>0</v>
      </c>
      <c r="AM1029" s="31">
        <f t="shared" si="649"/>
        <v>0</v>
      </c>
      <c r="AN1029" s="31">
        <f t="shared" si="650"/>
        <v>0</v>
      </c>
      <c r="AO1029" s="31">
        <f t="shared" si="651"/>
        <v>111058.2826892</v>
      </c>
      <c r="AP1029" s="29">
        <f t="shared" si="636"/>
        <v>0</v>
      </c>
      <c r="AQ1029" s="29">
        <f t="shared" si="636"/>
        <v>0</v>
      </c>
      <c r="AR1029" s="29">
        <f t="shared" si="636"/>
        <v>0</v>
      </c>
      <c r="AS1029" s="29">
        <f t="shared" si="636"/>
        <v>111058.2826892</v>
      </c>
      <c r="AT1029" s="31">
        <f t="shared" si="652"/>
        <v>0</v>
      </c>
      <c r="AU1029" s="31">
        <f t="shared" si="653"/>
        <v>0</v>
      </c>
      <c r="AV1029" s="31">
        <f t="shared" si="654"/>
        <v>0</v>
      </c>
      <c r="AW1029" s="31">
        <f t="shared" si="655"/>
        <v>0</v>
      </c>
      <c r="AX1029" s="31">
        <f t="shared" si="656"/>
        <v>0</v>
      </c>
      <c r="AY1029" s="31">
        <f t="shared" si="657"/>
        <v>0</v>
      </c>
      <c r="AZ1029" s="31">
        <f t="shared" si="658"/>
        <v>0</v>
      </c>
      <c r="BA1029" s="31">
        <f t="shared" si="659"/>
        <v>0</v>
      </c>
      <c r="BB1029" s="31">
        <f t="shared" si="660"/>
        <v>0</v>
      </c>
      <c r="BC1029" s="31">
        <f t="shared" si="661"/>
        <v>0</v>
      </c>
      <c r="BD1029" s="31">
        <f t="shared" si="662"/>
        <v>0</v>
      </c>
      <c r="BE1029" s="31">
        <f t="shared" si="663"/>
        <v>0</v>
      </c>
      <c r="BF1029" s="31">
        <f t="shared" si="664"/>
        <v>0</v>
      </c>
      <c r="BG1029" s="29">
        <f t="shared" si="635"/>
        <v>0</v>
      </c>
      <c r="BH1029" s="29">
        <f t="shared" si="635"/>
        <v>0</v>
      </c>
      <c r="BI1029" s="29">
        <f t="shared" si="635"/>
        <v>0</v>
      </c>
      <c r="BJ1029" s="29">
        <f t="shared" si="635"/>
        <v>0</v>
      </c>
    </row>
    <row r="1030" spans="1:62">
      <c r="A1030" s="25" t="s">
        <v>135</v>
      </c>
      <c r="B1030" s="25" t="s">
        <v>95</v>
      </c>
      <c r="C1030" s="25" t="s">
        <v>102</v>
      </c>
      <c r="D1030" s="25" t="s">
        <v>291</v>
      </c>
      <c r="E1030" s="25" t="s">
        <v>44</v>
      </c>
      <c r="F1030" s="25" t="s">
        <v>45</v>
      </c>
      <c r="G1030" s="25" t="s">
        <v>54</v>
      </c>
      <c r="H1030" s="25" t="s">
        <v>300</v>
      </c>
      <c r="I1030" s="25" t="s">
        <v>597</v>
      </c>
      <c r="J1030" s="102">
        <v>0.47784834680000005</v>
      </c>
      <c r="K1030" s="102">
        <v>0.15089759249999998</v>
      </c>
      <c r="L1030" s="29">
        <v>5054.07</v>
      </c>
      <c r="M1030" s="29">
        <v>8574.57</v>
      </c>
      <c r="N1030" s="29">
        <v>19744.27</v>
      </c>
      <c r="O1030" s="29">
        <v>12271.13</v>
      </c>
      <c r="P1030" s="29">
        <v>27441.96</v>
      </c>
      <c r="Q1030" s="29">
        <v>3287.43</v>
      </c>
      <c r="R1030" s="29">
        <v>75298.78</v>
      </c>
      <c r="S1030" s="29">
        <v>37488.49</v>
      </c>
      <c r="T1030" s="29">
        <v>-17238.66</v>
      </c>
      <c r="U1030" s="29">
        <v>19187.47</v>
      </c>
      <c r="V1030" s="29">
        <v>71600.240000000005</v>
      </c>
      <c r="W1030" s="29"/>
      <c r="X1030" s="29">
        <f t="shared" si="637"/>
        <v>262709.75</v>
      </c>
      <c r="Y1030" s="29">
        <f t="shared" si="638"/>
        <v>0</v>
      </c>
      <c r="Z1030" s="29">
        <f t="shared" si="665"/>
        <v>0</v>
      </c>
      <c r="AA1030" s="29">
        <f t="shared" si="665"/>
        <v>0</v>
      </c>
      <c r="AB1030" s="29">
        <f t="shared" si="665"/>
        <v>262709.75</v>
      </c>
      <c r="AC1030" s="31">
        <f t="shared" si="639"/>
        <v>2415.0789941114763</v>
      </c>
      <c r="AD1030" s="31">
        <f t="shared" si="640"/>
        <v>4097.3440990208765</v>
      </c>
      <c r="AE1030" s="31">
        <f t="shared" si="641"/>
        <v>9434.7667782728367</v>
      </c>
      <c r="AF1030" s="31">
        <f t="shared" si="642"/>
        <v>5863.7391838678841</v>
      </c>
      <c r="AG1030" s="31">
        <f t="shared" si="643"/>
        <v>13113.095218951728</v>
      </c>
      <c r="AH1030" s="31">
        <f t="shared" si="644"/>
        <v>1570.8929907207241</v>
      </c>
      <c r="AI1030" s="31">
        <f t="shared" si="645"/>
        <v>35981.39753905691</v>
      </c>
      <c r="AJ1030" s="31">
        <f t="shared" si="646"/>
        <v>17913.812970528332</v>
      </c>
      <c r="AK1030" s="31">
        <f t="shared" si="647"/>
        <v>-8237.4651820472882</v>
      </c>
      <c r="AL1030" s="31">
        <f t="shared" si="648"/>
        <v>9168.7008187745978</v>
      </c>
      <c r="AM1030" s="31">
        <f t="shared" si="649"/>
        <v>34214.056314483241</v>
      </c>
      <c r="AN1030" s="31">
        <f t="shared" si="650"/>
        <v>0</v>
      </c>
      <c r="AO1030" s="31">
        <f t="shared" si="651"/>
        <v>125535.41972574132</v>
      </c>
      <c r="AP1030" s="29">
        <f t="shared" si="636"/>
        <v>0</v>
      </c>
      <c r="AQ1030" s="29">
        <f t="shared" si="636"/>
        <v>0</v>
      </c>
      <c r="AR1030" s="29">
        <f t="shared" si="636"/>
        <v>0</v>
      </c>
      <c r="AS1030" s="29">
        <f t="shared" si="636"/>
        <v>125535.41972574132</v>
      </c>
      <c r="AT1030" s="31">
        <f t="shared" si="652"/>
        <v>762.64699532647489</v>
      </c>
      <c r="AU1030" s="31">
        <f t="shared" si="653"/>
        <v>1293.8819697227248</v>
      </c>
      <c r="AV1030" s="31">
        <f t="shared" si="654"/>
        <v>2979.3628086699746</v>
      </c>
      <c r="AW1030" s="31">
        <f t="shared" si="655"/>
        <v>1851.6839742545246</v>
      </c>
      <c r="AX1030" s="31">
        <f t="shared" si="656"/>
        <v>4140.9256974812997</v>
      </c>
      <c r="AY1030" s="31">
        <f t="shared" si="657"/>
        <v>496.06527251227493</v>
      </c>
      <c r="AZ1030" s="31">
        <f t="shared" si="658"/>
        <v>11362.404620187148</v>
      </c>
      <c r="BA1030" s="31">
        <f t="shared" si="659"/>
        <v>5656.9228874603241</v>
      </c>
      <c r="BB1030" s="31">
        <f t="shared" si="660"/>
        <v>-2601.2722919260495</v>
      </c>
      <c r="BC1030" s="31">
        <f t="shared" si="661"/>
        <v>2895.3430291659747</v>
      </c>
      <c r="BD1030" s="31">
        <f t="shared" si="662"/>
        <v>10804.3038384222</v>
      </c>
      <c r="BE1030" s="31">
        <f t="shared" si="663"/>
        <v>0</v>
      </c>
      <c r="BF1030" s="31">
        <f t="shared" si="664"/>
        <v>39642.26880127687</v>
      </c>
      <c r="BG1030" s="29">
        <f t="shared" si="635"/>
        <v>0</v>
      </c>
      <c r="BH1030" s="29">
        <f t="shared" si="635"/>
        <v>0</v>
      </c>
      <c r="BI1030" s="29">
        <f t="shared" si="635"/>
        <v>0</v>
      </c>
      <c r="BJ1030" s="29">
        <f t="shared" si="635"/>
        <v>39642.26880127687</v>
      </c>
    </row>
    <row r="1031" spans="1:62">
      <c r="A1031" s="25" t="s">
        <v>135</v>
      </c>
      <c r="B1031" s="25" t="s">
        <v>95</v>
      </c>
      <c r="C1031" s="25" t="s">
        <v>102</v>
      </c>
      <c r="D1031" s="25" t="s">
        <v>291</v>
      </c>
      <c r="E1031" s="25" t="s">
        <v>44</v>
      </c>
      <c r="F1031" s="25" t="s">
        <v>46</v>
      </c>
      <c r="G1031" s="25" t="s">
        <v>54</v>
      </c>
      <c r="H1031" s="25" t="s">
        <v>300</v>
      </c>
      <c r="I1031" s="25" t="s">
        <v>597</v>
      </c>
      <c r="J1031" s="102">
        <v>0.52713639880000007</v>
      </c>
      <c r="K1031" s="102">
        <v>0.16611495299999998</v>
      </c>
      <c r="L1031" s="29"/>
      <c r="M1031" s="29">
        <v>43284.21</v>
      </c>
      <c r="N1031" s="29">
        <v>1410.33</v>
      </c>
      <c r="O1031" s="29">
        <v>13761.59</v>
      </c>
      <c r="P1031" s="29">
        <v>59576.94</v>
      </c>
      <c r="Q1031" s="29"/>
      <c r="R1031" s="29">
        <v>9398.9</v>
      </c>
      <c r="S1031" s="29"/>
      <c r="T1031" s="29">
        <v>43049.71</v>
      </c>
      <c r="U1031" s="29">
        <v>402.99</v>
      </c>
      <c r="V1031" s="29"/>
      <c r="W1031" s="29"/>
      <c r="X1031" s="29">
        <f t="shared" si="637"/>
        <v>170884.66999999998</v>
      </c>
      <c r="Y1031" s="29">
        <f t="shared" si="638"/>
        <v>0</v>
      </c>
      <c r="Z1031" s="29">
        <f t="shared" si="665"/>
        <v>0</v>
      </c>
      <c r="AA1031" s="29">
        <f t="shared" si="665"/>
        <v>0</v>
      </c>
      <c r="AB1031" s="29">
        <f t="shared" si="665"/>
        <v>170884.66999999998</v>
      </c>
      <c r="AC1031" s="31">
        <f t="shared" si="639"/>
        <v>0</v>
      </c>
      <c r="AD1031" s="31">
        <f t="shared" si="640"/>
        <v>22816.682584302951</v>
      </c>
      <c r="AE1031" s="31">
        <f t="shared" si="641"/>
        <v>743.43627731960407</v>
      </c>
      <c r="AF1031" s="31">
        <f t="shared" si="642"/>
        <v>7254.2349943620929</v>
      </c>
      <c r="AG1031" s="31">
        <f t="shared" si="643"/>
        <v>31405.173603123676</v>
      </c>
      <c r="AH1031" s="31">
        <f t="shared" si="644"/>
        <v>0</v>
      </c>
      <c r="AI1031" s="31">
        <f t="shared" si="645"/>
        <v>4954.5022986813201</v>
      </c>
      <c r="AJ1031" s="31">
        <f t="shared" si="646"/>
        <v>0</v>
      </c>
      <c r="AK1031" s="31">
        <f t="shared" si="647"/>
        <v>22693.069098784352</v>
      </c>
      <c r="AL1031" s="31">
        <f t="shared" si="648"/>
        <v>212.43069735241204</v>
      </c>
      <c r="AM1031" s="31">
        <f t="shared" si="649"/>
        <v>0</v>
      </c>
      <c r="AN1031" s="31">
        <f t="shared" si="650"/>
        <v>0</v>
      </c>
      <c r="AO1031" s="31">
        <f t="shared" si="651"/>
        <v>90079.529553926419</v>
      </c>
      <c r="AP1031" s="29">
        <f t="shared" si="636"/>
        <v>0</v>
      </c>
      <c r="AQ1031" s="29">
        <f t="shared" si="636"/>
        <v>0</v>
      </c>
      <c r="AR1031" s="29">
        <f t="shared" si="636"/>
        <v>0</v>
      </c>
      <c r="AS1031" s="29">
        <f t="shared" ref="AS1031:AS1087" si="666">SUMIF($I1031,AS$5,$AO1031)</f>
        <v>90079.529553926419</v>
      </c>
      <c r="AT1031" s="31">
        <f t="shared" si="652"/>
        <v>0</v>
      </c>
      <c r="AU1031" s="31">
        <f t="shared" si="653"/>
        <v>7190.1545097921289</v>
      </c>
      <c r="AV1031" s="31">
        <f t="shared" si="654"/>
        <v>234.27690166448997</v>
      </c>
      <c r="AW1031" s="31">
        <f t="shared" si="655"/>
        <v>2286.0058760552697</v>
      </c>
      <c r="AX1031" s="31">
        <f t="shared" si="656"/>
        <v>9896.6205879838199</v>
      </c>
      <c r="AY1031" s="31">
        <f t="shared" si="657"/>
        <v>0</v>
      </c>
      <c r="AZ1031" s="31">
        <f t="shared" si="658"/>
        <v>1561.2978317516997</v>
      </c>
      <c r="BA1031" s="31">
        <f t="shared" si="659"/>
        <v>0</v>
      </c>
      <c r="BB1031" s="31">
        <f t="shared" si="660"/>
        <v>7151.2005533136289</v>
      </c>
      <c r="BC1031" s="31">
        <f t="shared" si="661"/>
        <v>66.942664909469997</v>
      </c>
      <c r="BD1031" s="31">
        <f t="shared" si="662"/>
        <v>0</v>
      </c>
      <c r="BE1031" s="31">
        <f t="shared" si="663"/>
        <v>0</v>
      </c>
      <c r="BF1031" s="31">
        <f t="shared" si="664"/>
        <v>28386.498925470511</v>
      </c>
      <c r="BG1031" s="29">
        <f t="shared" ref="BG1031:BJ1087" si="667">SUMIF($I1031,BG$5,$BF1031)</f>
        <v>0</v>
      </c>
      <c r="BH1031" s="29">
        <f t="shared" si="667"/>
        <v>0</v>
      </c>
      <c r="BI1031" s="29">
        <f t="shared" si="667"/>
        <v>0</v>
      </c>
      <c r="BJ1031" s="29">
        <f t="shared" si="667"/>
        <v>28386.498925470511</v>
      </c>
    </row>
    <row r="1032" spans="1:62">
      <c r="A1032" s="25" t="s">
        <v>135</v>
      </c>
      <c r="B1032" s="25" t="s">
        <v>95</v>
      </c>
      <c r="C1032" s="25" t="s">
        <v>102</v>
      </c>
      <c r="D1032" s="25" t="s">
        <v>291</v>
      </c>
      <c r="E1032" s="25" t="s">
        <v>44</v>
      </c>
      <c r="F1032" s="25" t="s">
        <v>49</v>
      </c>
      <c r="G1032" s="25" t="s">
        <v>54</v>
      </c>
      <c r="H1032" s="25" t="s">
        <v>300</v>
      </c>
      <c r="I1032" s="25" t="s">
        <v>597</v>
      </c>
      <c r="J1032" s="102">
        <v>0</v>
      </c>
      <c r="K1032" s="102">
        <v>0</v>
      </c>
      <c r="L1032" s="29"/>
      <c r="M1032" s="29"/>
      <c r="N1032" s="29">
        <v>3142.91</v>
      </c>
      <c r="O1032" s="29"/>
      <c r="P1032" s="29">
        <v>195.13</v>
      </c>
      <c r="Q1032" s="29"/>
      <c r="R1032" s="29"/>
      <c r="S1032" s="29">
        <v>8215.2999999999993</v>
      </c>
      <c r="T1032" s="29">
        <v>1951.17</v>
      </c>
      <c r="U1032" s="29"/>
      <c r="V1032" s="29">
        <v>1002.4</v>
      </c>
      <c r="W1032" s="29"/>
      <c r="X1032" s="29">
        <f t="shared" si="637"/>
        <v>14506.91</v>
      </c>
      <c r="Y1032" s="29">
        <f t="shared" si="638"/>
        <v>0</v>
      </c>
      <c r="Z1032" s="29">
        <f t="shared" si="665"/>
        <v>0</v>
      </c>
      <c r="AA1032" s="29">
        <f t="shared" si="665"/>
        <v>0</v>
      </c>
      <c r="AB1032" s="29">
        <f t="shared" si="665"/>
        <v>14506.91</v>
      </c>
      <c r="AC1032" s="31">
        <f t="shared" si="639"/>
        <v>0</v>
      </c>
      <c r="AD1032" s="31">
        <f t="shared" si="640"/>
        <v>0</v>
      </c>
      <c r="AE1032" s="31">
        <f t="shared" si="641"/>
        <v>0</v>
      </c>
      <c r="AF1032" s="31">
        <f t="shared" si="642"/>
        <v>0</v>
      </c>
      <c r="AG1032" s="31">
        <f t="shared" si="643"/>
        <v>0</v>
      </c>
      <c r="AH1032" s="31">
        <f t="shared" si="644"/>
        <v>0</v>
      </c>
      <c r="AI1032" s="31">
        <f t="shared" si="645"/>
        <v>0</v>
      </c>
      <c r="AJ1032" s="31">
        <f t="shared" si="646"/>
        <v>0</v>
      </c>
      <c r="AK1032" s="31">
        <f t="shared" si="647"/>
        <v>0</v>
      </c>
      <c r="AL1032" s="31">
        <f t="shared" si="648"/>
        <v>0</v>
      </c>
      <c r="AM1032" s="31">
        <f t="shared" si="649"/>
        <v>0</v>
      </c>
      <c r="AN1032" s="31">
        <f t="shared" si="650"/>
        <v>0</v>
      </c>
      <c r="AO1032" s="31">
        <f t="shared" si="651"/>
        <v>0</v>
      </c>
      <c r="AP1032" s="29">
        <f t="shared" ref="AP1032:AR1087" si="668">SUMIF($I1032,AP$5,$AO1032)</f>
        <v>0</v>
      </c>
      <c r="AQ1032" s="29">
        <f t="shared" si="668"/>
        <v>0</v>
      </c>
      <c r="AR1032" s="29">
        <f t="shared" si="668"/>
        <v>0</v>
      </c>
      <c r="AS1032" s="29">
        <f t="shared" si="666"/>
        <v>0</v>
      </c>
      <c r="AT1032" s="31">
        <f t="shared" si="652"/>
        <v>0</v>
      </c>
      <c r="AU1032" s="31">
        <f t="shared" si="653"/>
        <v>0</v>
      </c>
      <c r="AV1032" s="31">
        <f t="shared" si="654"/>
        <v>0</v>
      </c>
      <c r="AW1032" s="31">
        <f t="shared" si="655"/>
        <v>0</v>
      </c>
      <c r="AX1032" s="31">
        <f t="shared" si="656"/>
        <v>0</v>
      </c>
      <c r="AY1032" s="31">
        <f t="shared" si="657"/>
        <v>0</v>
      </c>
      <c r="AZ1032" s="31">
        <f t="shared" si="658"/>
        <v>0</v>
      </c>
      <c r="BA1032" s="31">
        <f t="shared" si="659"/>
        <v>0</v>
      </c>
      <c r="BB1032" s="31">
        <f t="shared" si="660"/>
        <v>0</v>
      </c>
      <c r="BC1032" s="31">
        <f t="shared" si="661"/>
        <v>0</v>
      </c>
      <c r="BD1032" s="31">
        <f t="shared" si="662"/>
        <v>0</v>
      </c>
      <c r="BE1032" s="31">
        <f t="shared" si="663"/>
        <v>0</v>
      </c>
      <c r="BF1032" s="31">
        <f t="shared" si="664"/>
        <v>0</v>
      </c>
      <c r="BG1032" s="29">
        <f t="shared" si="667"/>
        <v>0</v>
      </c>
      <c r="BH1032" s="29">
        <f t="shared" si="667"/>
        <v>0</v>
      </c>
      <c r="BI1032" s="29">
        <f t="shared" si="667"/>
        <v>0</v>
      </c>
      <c r="BJ1032" s="29">
        <f t="shared" si="667"/>
        <v>0</v>
      </c>
    </row>
    <row r="1033" spans="1:62">
      <c r="A1033" s="25" t="s">
        <v>135</v>
      </c>
      <c r="B1033" s="25" t="s">
        <v>95</v>
      </c>
      <c r="C1033" s="25" t="s">
        <v>102</v>
      </c>
      <c r="D1033" s="25" t="s">
        <v>291</v>
      </c>
      <c r="E1033" s="25" t="s">
        <v>44</v>
      </c>
      <c r="F1033" s="25" t="s">
        <v>43</v>
      </c>
      <c r="G1033" s="25" t="s">
        <v>54</v>
      </c>
      <c r="H1033" s="25" t="s">
        <v>300</v>
      </c>
      <c r="I1033" s="25" t="s">
        <v>597</v>
      </c>
      <c r="J1033" s="102">
        <v>0.77217999999999998</v>
      </c>
      <c r="K1033" s="102">
        <v>0.22781999999999999</v>
      </c>
      <c r="L1033" s="29">
        <v>15189.38</v>
      </c>
      <c r="M1033" s="29">
        <v>2935.58</v>
      </c>
      <c r="N1033" s="29"/>
      <c r="O1033" s="29">
        <v>4343.5600000000004</v>
      </c>
      <c r="P1033" s="29">
        <v>4192.87</v>
      </c>
      <c r="Q1033" s="29"/>
      <c r="R1033" s="29">
        <v>8316.08</v>
      </c>
      <c r="S1033" s="29"/>
      <c r="T1033" s="29"/>
      <c r="U1033" s="29"/>
      <c r="V1033" s="29"/>
      <c r="W1033" s="29"/>
      <c r="X1033" s="29">
        <f t="shared" si="637"/>
        <v>34977.47</v>
      </c>
      <c r="Y1033" s="29">
        <f t="shared" si="638"/>
        <v>0</v>
      </c>
      <c r="Z1033" s="29">
        <f t="shared" si="665"/>
        <v>0</v>
      </c>
      <c r="AA1033" s="29">
        <f t="shared" si="665"/>
        <v>0</v>
      </c>
      <c r="AB1033" s="29">
        <f t="shared" si="665"/>
        <v>34977.47</v>
      </c>
      <c r="AC1033" s="31">
        <f t="shared" si="639"/>
        <v>11728.9354484</v>
      </c>
      <c r="AD1033" s="31">
        <f t="shared" si="640"/>
        <v>2266.7961643999997</v>
      </c>
      <c r="AE1033" s="31">
        <f t="shared" si="641"/>
        <v>0</v>
      </c>
      <c r="AF1033" s="31">
        <f t="shared" si="642"/>
        <v>3354.0101608</v>
      </c>
      <c r="AG1033" s="31">
        <f t="shared" si="643"/>
        <v>3237.6503565999997</v>
      </c>
      <c r="AH1033" s="31">
        <f t="shared" si="644"/>
        <v>0</v>
      </c>
      <c r="AI1033" s="31">
        <f t="shared" si="645"/>
        <v>6421.5106544</v>
      </c>
      <c r="AJ1033" s="31">
        <f t="shared" si="646"/>
        <v>0</v>
      </c>
      <c r="AK1033" s="31">
        <f t="shared" si="647"/>
        <v>0</v>
      </c>
      <c r="AL1033" s="31">
        <f t="shared" si="648"/>
        <v>0</v>
      </c>
      <c r="AM1033" s="31">
        <f t="shared" si="649"/>
        <v>0</v>
      </c>
      <c r="AN1033" s="31">
        <f t="shared" si="650"/>
        <v>0</v>
      </c>
      <c r="AO1033" s="31">
        <f t="shared" si="651"/>
        <v>27008.902784599999</v>
      </c>
      <c r="AP1033" s="29">
        <f t="shared" si="668"/>
        <v>0</v>
      </c>
      <c r="AQ1033" s="29">
        <f t="shared" si="668"/>
        <v>0</v>
      </c>
      <c r="AR1033" s="29">
        <f t="shared" si="668"/>
        <v>0</v>
      </c>
      <c r="AS1033" s="29">
        <f t="shared" si="666"/>
        <v>27008.902784599999</v>
      </c>
      <c r="AT1033" s="31">
        <f t="shared" si="652"/>
        <v>3460.4445515999996</v>
      </c>
      <c r="AU1033" s="31">
        <f t="shared" si="653"/>
        <v>668.78383559999997</v>
      </c>
      <c r="AV1033" s="31">
        <f t="shared" si="654"/>
        <v>0</v>
      </c>
      <c r="AW1033" s="31">
        <f t="shared" si="655"/>
        <v>989.54983920000006</v>
      </c>
      <c r="AX1033" s="31">
        <f t="shared" si="656"/>
        <v>955.2196434</v>
      </c>
      <c r="AY1033" s="31">
        <f t="shared" si="657"/>
        <v>0</v>
      </c>
      <c r="AZ1033" s="31">
        <f t="shared" si="658"/>
        <v>1894.5693455999999</v>
      </c>
      <c r="BA1033" s="31">
        <f t="shared" si="659"/>
        <v>0</v>
      </c>
      <c r="BB1033" s="31">
        <f t="shared" si="660"/>
        <v>0</v>
      </c>
      <c r="BC1033" s="31">
        <f t="shared" si="661"/>
        <v>0</v>
      </c>
      <c r="BD1033" s="31">
        <f t="shared" si="662"/>
        <v>0</v>
      </c>
      <c r="BE1033" s="31">
        <f t="shared" si="663"/>
        <v>0</v>
      </c>
      <c r="BF1033" s="31">
        <f t="shared" si="664"/>
        <v>7968.5672153999994</v>
      </c>
      <c r="BG1033" s="29">
        <f t="shared" si="667"/>
        <v>0</v>
      </c>
      <c r="BH1033" s="29">
        <f t="shared" si="667"/>
        <v>0</v>
      </c>
      <c r="BI1033" s="29">
        <f t="shared" si="667"/>
        <v>0</v>
      </c>
      <c r="BJ1033" s="29">
        <f t="shared" si="667"/>
        <v>7968.5672153999994</v>
      </c>
    </row>
    <row r="1034" spans="1:62">
      <c r="A1034" s="25" t="s">
        <v>135</v>
      </c>
      <c r="B1034" s="25" t="s">
        <v>95</v>
      </c>
      <c r="C1034" s="25" t="s">
        <v>102</v>
      </c>
      <c r="D1034" s="25" t="s">
        <v>291</v>
      </c>
      <c r="E1034" s="25" t="s">
        <v>42</v>
      </c>
      <c r="F1034" s="25" t="s">
        <v>46</v>
      </c>
      <c r="G1034" s="25" t="s">
        <v>54</v>
      </c>
      <c r="H1034" s="25" t="s">
        <v>300</v>
      </c>
      <c r="I1034" s="25" t="s">
        <v>597</v>
      </c>
      <c r="J1034" s="102">
        <v>0.68266000000000004</v>
      </c>
      <c r="K1034" s="102">
        <v>0</v>
      </c>
      <c r="L1034" s="29"/>
      <c r="M1034" s="29">
        <v>10090.439999999999</v>
      </c>
      <c r="N1034" s="29"/>
      <c r="O1034" s="29"/>
      <c r="P1034" s="29">
        <v>82996.929999999993</v>
      </c>
      <c r="Q1034" s="29">
        <v>13037.25</v>
      </c>
      <c r="R1034" s="29">
        <v>9866.43</v>
      </c>
      <c r="S1034" s="29">
        <v>42225.89</v>
      </c>
      <c r="T1034" s="29">
        <v>100345.92000000001</v>
      </c>
      <c r="U1034" s="29">
        <v>46417.41</v>
      </c>
      <c r="V1034" s="29">
        <v>30398.6</v>
      </c>
      <c r="W1034" s="29">
        <v>-303.97000000000003</v>
      </c>
      <c r="X1034" s="29">
        <f t="shared" si="637"/>
        <v>335074.90000000002</v>
      </c>
      <c r="Y1034" s="29">
        <f t="shared" si="638"/>
        <v>0</v>
      </c>
      <c r="Z1034" s="29">
        <f t="shared" si="665"/>
        <v>0</v>
      </c>
      <c r="AA1034" s="29">
        <f t="shared" si="665"/>
        <v>0</v>
      </c>
      <c r="AB1034" s="29">
        <f t="shared" si="665"/>
        <v>335074.90000000002</v>
      </c>
      <c r="AC1034" s="31">
        <f t="shared" si="639"/>
        <v>0</v>
      </c>
      <c r="AD1034" s="31">
        <f t="shared" si="640"/>
        <v>6888.3397703999999</v>
      </c>
      <c r="AE1034" s="31">
        <f t="shared" si="641"/>
        <v>0</v>
      </c>
      <c r="AF1034" s="31">
        <f t="shared" si="642"/>
        <v>0</v>
      </c>
      <c r="AG1034" s="31">
        <f t="shared" si="643"/>
        <v>56658.684233799999</v>
      </c>
      <c r="AH1034" s="31">
        <f t="shared" si="644"/>
        <v>8900.0090849999997</v>
      </c>
      <c r="AI1034" s="31">
        <f t="shared" si="645"/>
        <v>6735.4171038000004</v>
      </c>
      <c r="AJ1034" s="31">
        <f t="shared" si="646"/>
        <v>28825.9260674</v>
      </c>
      <c r="AK1034" s="31">
        <f t="shared" si="647"/>
        <v>68502.145747200018</v>
      </c>
      <c r="AL1034" s="31">
        <f t="shared" si="648"/>
        <v>31687.309110600003</v>
      </c>
      <c r="AM1034" s="31">
        <f t="shared" si="649"/>
        <v>20751.908276000002</v>
      </c>
      <c r="AN1034" s="31">
        <f t="shared" si="650"/>
        <v>-207.50816020000002</v>
      </c>
      <c r="AO1034" s="31">
        <f t="shared" si="651"/>
        <v>228742.23123400004</v>
      </c>
      <c r="AP1034" s="29">
        <f t="shared" si="668"/>
        <v>0</v>
      </c>
      <c r="AQ1034" s="29">
        <f t="shared" si="668"/>
        <v>0</v>
      </c>
      <c r="AR1034" s="29">
        <f t="shared" si="668"/>
        <v>0</v>
      </c>
      <c r="AS1034" s="29">
        <f t="shared" si="666"/>
        <v>228742.23123400004</v>
      </c>
      <c r="AT1034" s="31">
        <f t="shared" si="652"/>
        <v>0</v>
      </c>
      <c r="AU1034" s="31">
        <f t="shared" si="653"/>
        <v>0</v>
      </c>
      <c r="AV1034" s="31">
        <f t="shared" si="654"/>
        <v>0</v>
      </c>
      <c r="AW1034" s="31">
        <f t="shared" si="655"/>
        <v>0</v>
      </c>
      <c r="AX1034" s="31">
        <f t="shared" si="656"/>
        <v>0</v>
      </c>
      <c r="AY1034" s="31">
        <f t="shared" si="657"/>
        <v>0</v>
      </c>
      <c r="AZ1034" s="31">
        <f t="shared" si="658"/>
        <v>0</v>
      </c>
      <c r="BA1034" s="31">
        <f t="shared" si="659"/>
        <v>0</v>
      </c>
      <c r="BB1034" s="31">
        <f t="shared" si="660"/>
        <v>0</v>
      </c>
      <c r="BC1034" s="31">
        <f t="shared" si="661"/>
        <v>0</v>
      </c>
      <c r="BD1034" s="31">
        <f t="shared" si="662"/>
        <v>0</v>
      </c>
      <c r="BE1034" s="31">
        <f t="shared" si="663"/>
        <v>0</v>
      </c>
      <c r="BF1034" s="31">
        <f t="shared" si="664"/>
        <v>0</v>
      </c>
      <c r="BG1034" s="29">
        <f t="shared" si="667"/>
        <v>0</v>
      </c>
      <c r="BH1034" s="29">
        <f t="shared" si="667"/>
        <v>0</v>
      </c>
      <c r="BI1034" s="29">
        <f t="shared" si="667"/>
        <v>0</v>
      </c>
      <c r="BJ1034" s="29">
        <f t="shared" si="667"/>
        <v>0</v>
      </c>
    </row>
    <row r="1035" spans="1:62">
      <c r="A1035" s="25" t="s">
        <v>135</v>
      </c>
      <c r="B1035" s="25" t="s">
        <v>95</v>
      </c>
      <c r="C1035" s="25" t="s">
        <v>102</v>
      </c>
      <c r="D1035" s="25" t="s">
        <v>291</v>
      </c>
      <c r="E1035" s="25" t="s">
        <v>42</v>
      </c>
      <c r="F1035" s="25" t="s">
        <v>49</v>
      </c>
      <c r="G1035" s="25" t="s">
        <v>54</v>
      </c>
      <c r="H1035" s="25" t="s">
        <v>300</v>
      </c>
      <c r="I1035" s="25" t="s">
        <v>597</v>
      </c>
      <c r="J1035" s="102">
        <v>0</v>
      </c>
      <c r="K1035" s="102">
        <v>0</v>
      </c>
      <c r="L1035" s="29">
        <v>36927.879999999997</v>
      </c>
      <c r="M1035" s="29"/>
      <c r="N1035" s="29">
        <v>2090.09</v>
      </c>
      <c r="O1035" s="29">
        <v>26752.400000000001</v>
      </c>
      <c r="P1035" s="29">
        <v>8240.81</v>
      </c>
      <c r="Q1035" s="29">
        <v>15142.08</v>
      </c>
      <c r="R1035" s="29">
        <v>4224.8500000000004</v>
      </c>
      <c r="S1035" s="29">
        <v>23918.77</v>
      </c>
      <c r="T1035" s="29">
        <v>44645.91</v>
      </c>
      <c r="U1035" s="29">
        <v>16800.490000000002</v>
      </c>
      <c r="V1035" s="29">
        <v>15481.22</v>
      </c>
      <c r="W1035" s="29">
        <v>1935.37</v>
      </c>
      <c r="X1035" s="29">
        <f t="shared" si="637"/>
        <v>196159.87</v>
      </c>
      <c r="Y1035" s="29">
        <f t="shared" si="638"/>
        <v>0</v>
      </c>
      <c r="Z1035" s="29">
        <f t="shared" si="665"/>
        <v>0</v>
      </c>
      <c r="AA1035" s="29">
        <f t="shared" si="665"/>
        <v>0</v>
      </c>
      <c r="AB1035" s="29">
        <f t="shared" si="665"/>
        <v>196159.87</v>
      </c>
      <c r="AC1035" s="31">
        <f t="shared" si="639"/>
        <v>0</v>
      </c>
      <c r="AD1035" s="31">
        <f t="shared" si="640"/>
        <v>0</v>
      </c>
      <c r="AE1035" s="31">
        <f t="shared" si="641"/>
        <v>0</v>
      </c>
      <c r="AF1035" s="31">
        <f t="shared" si="642"/>
        <v>0</v>
      </c>
      <c r="AG1035" s="31">
        <f t="shared" si="643"/>
        <v>0</v>
      </c>
      <c r="AH1035" s="31">
        <f t="shared" si="644"/>
        <v>0</v>
      </c>
      <c r="AI1035" s="31">
        <f t="shared" si="645"/>
        <v>0</v>
      </c>
      <c r="AJ1035" s="31">
        <f t="shared" si="646"/>
        <v>0</v>
      </c>
      <c r="AK1035" s="31">
        <f t="shared" si="647"/>
        <v>0</v>
      </c>
      <c r="AL1035" s="31">
        <f t="shared" si="648"/>
        <v>0</v>
      </c>
      <c r="AM1035" s="31">
        <f t="shared" si="649"/>
        <v>0</v>
      </c>
      <c r="AN1035" s="31">
        <f t="shared" si="650"/>
        <v>0</v>
      </c>
      <c r="AO1035" s="31">
        <f t="shared" si="651"/>
        <v>0</v>
      </c>
      <c r="AP1035" s="29">
        <f t="shared" si="668"/>
        <v>0</v>
      </c>
      <c r="AQ1035" s="29">
        <f t="shared" si="668"/>
        <v>0</v>
      </c>
      <c r="AR1035" s="29">
        <f t="shared" si="668"/>
        <v>0</v>
      </c>
      <c r="AS1035" s="29">
        <f t="shared" si="666"/>
        <v>0</v>
      </c>
      <c r="AT1035" s="31">
        <f t="shared" si="652"/>
        <v>0</v>
      </c>
      <c r="AU1035" s="31">
        <f t="shared" si="653"/>
        <v>0</v>
      </c>
      <c r="AV1035" s="31">
        <f t="shared" si="654"/>
        <v>0</v>
      </c>
      <c r="AW1035" s="31">
        <f t="shared" si="655"/>
        <v>0</v>
      </c>
      <c r="AX1035" s="31">
        <f t="shared" si="656"/>
        <v>0</v>
      </c>
      <c r="AY1035" s="31">
        <f t="shared" si="657"/>
        <v>0</v>
      </c>
      <c r="AZ1035" s="31">
        <f t="shared" si="658"/>
        <v>0</v>
      </c>
      <c r="BA1035" s="31">
        <f t="shared" si="659"/>
        <v>0</v>
      </c>
      <c r="BB1035" s="31">
        <f t="shared" si="660"/>
        <v>0</v>
      </c>
      <c r="BC1035" s="31">
        <f t="shared" si="661"/>
        <v>0</v>
      </c>
      <c r="BD1035" s="31">
        <f t="shared" si="662"/>
        <v>0</v>
      </c>
      <c r="BE1035" s="31">
        <f t="shared" si="663"/>
        <v>0</v>
      </c>
      <c r="BF1035" s="31">
        <f t="shared" si="664"/>
        <v>0</v>
      </c>
      <c r="BG1035" s="29">
        <f t="shared" si="667"/>
        <v>0</v>
      </c>
      <c r="BH1035" s="29">
        <f t="shared" si="667"/>
        <v>0</v>
      </c>
      <c r="BI1035" s="29">
        <f t="shared" si="667"/>
        <v>0</v>
      </c>
      <c r="BJ1035" s="29">
        <f t="shared" si="667"/>
        <v>0</v>
      </c>
    </row>
    <row r="1036" spans="1:62">
      <c r="A1036" s="25" t="s">
        <v>135</v>
      </c>
      <c r="B1036" s="25" t="s">
        <v>95</v>
      </c>
      <c r="C1036" s="25" t="s">
        <v>102</v>
      </c>
      <c r="D1036" s="25" t="s">
        <v>291</v>
      </c>
      <c r="E1036" s="25" t="s">
        <v>42</v>
      </c>
      <c r="F1036" s="25" t="s">
        <v>43</v>
      </c>
      <c r="G1036" s="25" t="s">
        <v>54</v>
      </c>
      <c r="H1036" s="25" t="s">
        <v>300</v>
      </c>
      <c r="I1036" s="25" t="s">
        <v>597</v>
      </c>
      <c r="J1036" s="102">
        <v>1</v>
      </c>
      <c r="K1036" s="102">
        <v>0</v>
      </c>
      <c r="L1036" s="29"/>
      <c r="M1036" s="29">
        <v>50149.4</v>
      </c>
      <c r="N1036" s="29"/>
      <c r="O1036" s="29"/>
      <c r="P1036" s="29">
        <v>29431.279999999999</v>
      </c>
      <c r="Q1036" s="29">
        <v>94632.45</v>
      </c>
      <c r="R1036" s="29">
        <v>28525.55</v>
      </c>
      <c r="S1036" s="29">
        <v>157770.01</v>
      </c>
      <c r="T1036" s="29">
        <v>147220.32999999999</v>
      </c>
      <c r="U1036" s="29">
        <v>28827.07</v>
      </c>
      <c r="V1036" s="29">
        <v>81314.929999999993</v>
      </c>
      <c r="W1036" s="29">
        <v>22989.11</v>
      </c>
      <c r="X1036" s="29">
        <f t="shared" si="637"/>
        <v>640860.13</v>
      </c>
      <c r="Y1036" s="29">
        <f t="shared" si="638"/>
        <v>0</v>
      </c>
      <c r="Z1036" s="29">
        <f t="shared" si="665"/>
        <v>0</v>
      </c>
      <c r="AA1036" s="29">
        <f t="shared" si="665"/>
        <v>0</v>
      </c>
      <c r="AB1036" s="29">
        <f t="shared" si="665"/>
        <v>640860.13</v>
      </c>
      <c r="AC1036" s="31">
        <f t="shared" si="639"/>
        <v>0</v>
      </c>
      <c r="AD1036" s="31">
        <f t="shared" si="640"/>
        <v>50149.4</v>
      </c>
      <c r="AE1036" s="31">
        <f t="shared" si="641"/>
        <v>0</v>
      </c>
      <c r="AF1036" s="31">
        <f t="shared" si="642"/>
        <v>0</v>
      </c>
      <c r="AG1036" s="31">
        <f t="shared" si="643"/>
        <v>29431.279999999999</v>
      </c>
      <c r="AH1036" s="31">
        <f t="shared" si="644"/>
        <v>94632.45</v>
      </c>
      <c r="AI1036" s="31">
        <f t="shared" si="645"/>
        <v>28525.55</v>
      </c>
      <c r="AJ1036" s="31">
        <f t="shared" si="646"/>
        <v>157770.01</v>
      </c>
      <c r="AK1036" s="31">
        <f t="shared" si="647"/>
        <v>147220.32999999999</v>
      </c>
      <c r="AL1036" s="31">
        <f t="shared" si="648"/>
        <v>28827.07</v>
      </c>
      <c r="AM1036" s="31">
        <f t="shared" si="649"/>
        <v>81314.929999999993</v>
      </c>
      <c r="AN1036" s="31">
        <f t="shared" si="650"/>
        <v>22989.11</v>
      </c>
      <c r="AO1036" s="31">
        <f t="shared" si="651"/>
        <v>640860.13</v>
      </c>
      <c r="AP1036" s="29">
        <f t="shared" si="668"/>
        <v>0</v>
      </c>
      <c r="AQ1036" s="29">
        <f t="shared" si="668"/>
        <v>0</v>
      </c>
      <c r="AR1036" s="29">
        <f t="shared" si="668"/>
        <v>0</v>
      </c>
      <c r="AS1036" s="29">
        <f t="shared" si="666"/>
        <v>640860.13</v>
      </c>
      <c r="AT1036" s="31">
        <f t="shared" si="652"/>
        <v>0</v>
      </c>
      <c r="AU1036" s="31">
        <f t="shared" si="653"/>
        <v>0</v>
      </c>
      <c r="AV1036" s="31">
        <f t="shared" si="654"/>
        <v>0</v>
      </c>
      <c r="AW1036" s="31">
        <f t="shared" si="655"/>
        <v>0</v>
      </c>
      <c r="AX1036" s="31">
        <f t="shared" si="656"/>
        <v>0</v>
      </c>
      <c r="AY1036" s="31">
        <f t="shared" si="657"/>
        <v>0</v>
      </c>
      <c r="AZ1036" s="31">
        <f t="shared" si="658"/>
        <v>0</v>
      </c>
      <c r="BA1036" s="31">
        <f t="shared" si="659"/>
        <v>0</v>
      </c>
      <c r="BB1036" s="31">
        <f t="shared" si="660"/>
        <v>0</v>
      </c>
      <c r="BC1036" s="31">
        <f t="shared" si="661"/>
        <v>0</v>
      </c>
      <c r="BD1036" s="31">
        <f t="shared" si="662"/>
        <v>0</v>
      </c>
      <c r="BE1036" s="31">
        <f t="shared" si="663"/>
        <v>0</v>
      </c>
      <c r="BF1036" s="31">
        <f t="shared" si="664"/>
        <v>0</v>
      </c>
      <c r="BG1036" s="29">
        <f t="shared" si="667"/>
        <v>0</v>
      </c>
      <c r="BH1036" s="29">
        <f t="shared" si="667"/>
        <v>0</v>
      </c>
      <c r="BI1036" s="29">
        <f t="shared" si="667"/>
        <v>0</v>
      </c>
      <c r="BJ1036" s="29">
        <f t="shared" si="667"/>
        <v>0</v>
      </c>
    </row>
    <row r="1037" spans="1:62">
      <c r="A1037" s="25" t="s">
        <v>135</v>
      </c>
      <c r="B1037" s="25" t="s">
        <v>95</v>
      </c>
      <c r="C1037" s="25" t="s">
        <v>102</v>
      </c>
      <c r="D1037" s="25" t="s">
        <v>291</v>
      </c>
      <c r="E1037" s="25" t="s">
        <v>47</v>
      </c>
      <c r="F1037" s="25" t="s">
        <v>45</v>
      </c>
      <c r="G1037" s="25" t="s">
        <v>54</v>
      </c>
      <c r="H1037" s="25" t="s">
        <v>300</v>
      </c>
      <c r="I1037" s="25" t="s">
        <v>597</v>
      </c>
      <c r="J1037" s="102">
        <v>0</v>
      </c>
      <c r="K1037" s="102">
        <v>0.50189581949999995</v>
      </c>
      <c r="L1037" s="29"/>
      <c r="M1037" s="29"/>
      <c r="N1037" s="29"/>
      <c r="O1037" s="29">
        <v>6085.41</v>
      </c>
      <c r="P1037" s="29">
        <v>28624.91</v>
      </c>
      <c r="Q1037" s="29">
        <v>1607.6</v>
      </c>
      <c r="R1037" s="29">
        <v>10252.76</v>
      </c>
      <c r="S1037" s="29">
        <v>21.96</v>
      </c>
      <c r="T1037" s="29">
        <v>12898.36</v>
      </c>
      <c r="U1037" s="29">
        <v>102.78</v>
      </c>
      <c r="V1037" s="29">
        <v>30290.98</v>
      </c>
      <c r="W1037" s="29"/>
      <c r="X1037" s="29">
        <f t="shared" si="637"/>
        <v>89884.76</v>
      </c>
      <c r="Y1037" s="29">
        <f t="shared" si="638"/>
        <v>0</v>
      </c>
      <c r="Z1037" s="29">
        <f t="shared" si="665"/>
        <v>0</v>
      </c>
      <c r="AA1037" s="29">
        <f t="shared" si="665"/>
        <v>0</v>
      </c>
      <c r="AB1037" s="29">
        <f t="shared" si="665"/>
        <v>89884.76</v>
      </c>
      <c r="AC1037" s="31">
        <f t="shared" si="639"/>
        <v>0</v>
      </c>
      <c r="AD1037" s="31">
        <f t="shared" si="640"/>
        <v>0</v>
      </c>
      <c r="AE1037" s="31">
        <f t="shared" si="641"/>
        <v>0</v>
      </c>
      <c r="AF1037" s="31">
        <f t="shared" si="642"/>
        <v>0</v>
      </c>
      <c r="AG1037" s="31">
        <f t="shared" si="643"/>
        <v>0</v>
      </c>
      <c r="AH1037" s="31">
        <f t="shared" si="644"/>
        <v>0</v>
      </c>
      <c r="AI1037" s="31">
        <f t="shared" si="645"/>
        <v>0</v>
      </c>
      <c r="AJ1037" s="31">
        <f t="shared" si="646"/>
        <v>0</v>
      </c>
      <c r="AK1037" s="31">
        <f t="shared" si="647"/>
        <v>0</v>
      </c>
      <c r="AL1037" s="31">
        <f t="shared" si="648"/>
        <v>0</v>
      </c>
      <c r="AM1037" s="31">
        <f t="shared" si="649"/>
        <v>0</v>
      </c>
      <c r="AN1037" s="31">
        <f t="shared" si="650"/>
        <v>0</v>
      </c>
      <c r="AO1037" s="31">
        <f t="shared" si="651"/>
        <v>0</v>
      </c>
      <c r="AP1037" s="29">
        <f t="shared" si="668"/>
        <v>0</v>
      </c>
      <c r="AQ1037" s="29">
        <f t="shared" si="668"/>
        <v>0</v>
      </c>
      <c r="AR1037" s="29">
        <f t="shared" si="668"/>
        <v>0</v>
      </c>
      <c r="AS1037" s="29">
        <f t="shared" si="666"/>
        <v>0</v>
      </c>
      <c r="AT1037" s="31">
        <f t="shared" si="652"/>
        <v>0</v>
      </c>
      <c r="AU1037" s="31">
        <f t="shared" si="653"/>
        <v>0</v>
      </c>
      <c r="AV1037" s="31">
        <f t="shared" si="654"/>
        <v>0</v>
      </c>
      <c r="AW1037" s="31">
        <f t="shared" si="655"/>
        <v>3054.2418389434947</v>
      </c>
      <c r="AX1037" s="31">
        <f t="shared" si="656"/>
        <v>14366.722662563743</v>
      </c>
      <c r="AY1037" s="31">
        <f t="shared" si="657"/>
        <v>806.84771942819987</v>
      </c>
      <c r="AZ1037" s="31">
        <f t="shared" si="658"/>
        <v>5145.8173823368197</v>
      </c>
      <c r="BA1037" s="31">
        <f t="shared" si="659"/>
        <v>11.021632196219999</v>
      </c>
      <c r="BB1037" s="31">
        <f t="shared" si="660"/>
        <v>6473.6329624060199</v>
      </c>
      <c r="BC1037" s="31">
        <f t="shared" si="661"/>
        <v>51.584852328209998</v>
      </c>
      <c r="BD1037" s="31">
        <f t="shared" si="662"/>
        <v>15202.916230558109</v>
      </c>
      <c r="BE1037" s="31">
        <f t="shared" si="663"/>
        <v>0</v>
      </c>
      <c r="BF1037" s="31">
        <f t="shared" si="664"/>
        <v>45112.785280760814</v>
      </c>
      <c r="BG1037" s="29">
        <f t="shared" si="667"/>
        <v>0</v>
      </c>
      <c r="BH1037" s="29">
        <f t="shared" si="667"/>
        <v>0</v>
      </c>
      <c r="BI1037" s="29">
        <f t="shared" si="667"/>
        <v>0</v>
      </c>
      <c r="BJ1037" s="29">
        <f t="shared" si="667"/>
        <v>45112.785280760814</v>
      </c>
    </row>
    <row r="1038" spans="1:62">
      <c r="A1038" s="25" t="s">
        <v>135</v>
      </c>
      <c r="B1038" s="25" t="s">
        <v>95</v>
      </c>
      <c r="C1038" s="25" t="s">
        <v>102</v>
      </c>
      <c r="D1038" s="25" t="s">
        <v>291</v>
      </c>
      <c r="E1038" s="25" t="s">
        <v>47</v>
      </c>
      <c r="F1038" s="25" t="s">
        <v>49</v>
      </c>
      <c r="G1038" s="25" t="s">
        <v>54</v>
      </c>
      <c r="H1038" s="25" t="s">
        <v>300</v>
      </c>
      <c r="I1038" s="25" t="s">
        <v>597</v>
      </c>
      <c r="J1038" s="102">
        <v>0</v>
      </c>
      <c r="K1038" s="102">
        <v>0</v>
      </c>
      <c r="L1038" s="29"/>
      <c r="M1038" s="29"/>
      <c r="N1038" s="29">
        <v>5785.73</v>
      </c>
      <c r="O1038" s="29"/>
      <c r="P1038" s="29"/>
      <c r="Q1038" s="29">
        <v>3483.94</v>
      </c>
      <c r="R1038" s="29"/>
      <c r="S1038" s="29"/>
      <c r="T1038" s="29">
        <v>28927.98</v>
      </c>
      <c r="U1038" s="29">
        <v>10667.16</v>
      </c>
      <c r="V1038" s="29">
        <v>9542.9699999999993</v>
      </c>
      <c r="W1038" s="29"/>
      <c r="X1038" s="29">
        <f t="shared" si="637"/>
        <v>58407.78</v>
      </c>
      <c r="Y1038" s="29">
        <f t="shared" si="638"/>
        <v>0</v>
      </c>
      <c r="Z1038" s="29">
        <f t="shared" si="665"/>
        <v>0</v>
      </c>
      <c r="AA1038" s="29">
        <f t="shared" si="665"/>
        <v>0</v>
      </c>
      <c r="AB1038" s="29">
        <f t="shared" si="665"/>
        <v>58407.78</v>
      </c>
      <c r="AC1038" s="31">
        <f t="shared" si="639"/>
        <v>0</v>
      </c>
      <c r="AD1038" s="31">
        <f t="shared" si="640"/>
        <v>0</v>
      </c>
      <c r="AE1038" s="31">
        <f t="shared" si="641"/>
        <v>0</v>
      </c>
      <c r="AF1038" s="31">
        <f t="shared" si="642"/>
        <v>0</v>
      </c>
      <c r="AG1038" s="31">
        <f t="shared" si="643"/>
        <v>0</v>
      </c>
      <c r="AH1038" s="31">
        <f t="shared" si="644"/>
        <v>0</v>
      </c>
      <c r="AI1038" s="31">
        <f t="shared" si="645"/>
        <v>0</v>
      </c>
      <c r="AJ1038" s="31">
        <f t="shared" si="646"/>
        <v>0</v>
      </c>
      <c r="AK1038" s="31">
        <f t="shared" si="647"/>
        <v>0</v>
      </c>
      <c r="AL1038" s="31">
        <f t="shared" si="648"/>
        <v>0</v>
      </c>
      <c r="AM1038" s="31">
        <f t="shared" si="649"/>
        <v>0</v>
      </c>
      <c r="AN1038" s="31">
        <f t="shared" si="650"/>
        <v>0</v>
      </c>
      <c r="AO1038" s="31">
        <f t="shared" si="651"/>
        <v>0</v>
      </c>
      <c r="AP1038" s="29">
        <f t="shared" si="668"/>
        <v>0</v>
      </c>
      <c r="AQ1038" s="29">
        <f t="shared" si="668"/>
        <v>0</v>
      </c>
      <c r="AR1038" s="29">
        <f t="shared" si="668"/>
        <v>0</v>
      </c>
      <c r="AS1038" s="29">
        <f t="shared" si="666"/>
        <v>0</v>
      </c>
      <c r="AT1038" s="31">
        <f t="shared" si="652"/>
        <v>0</v>
      </c>
      <c r="AU1038" s="31">
        <f t="shared" si="653"/>
        <v>0</v>
      </c>
      <c r="AV1038" s="31">
        <f t="shared" si="654"/>
        <v>0</v>
      </c>
      <c r="AW1038" s="31">
        <f t="shared" si="655"/>
        <v>0</v>
      </c>
      <c r="AX1038" s="31">
        <f t="shared" si="656"/>
        <v>0</v>
      </c>
      <c r="AY1038" s="31">
        <f t="shared" si="657"/>
        <v>0</v>
      </c>
      <c r="AZ1038" s="31">
        <f t="shared" si="658"/>
        <v>0</v>
      </c>
      <c r="BA1038" s="31">
        <f t="shared" si="659"/>
        <v>0</v>
      </c>
      <c r="BB1038" s="31">
        <f t="shared" si="660"/>
        <v>0</v>
      </c>
      <c r="BC1038" s="31">
        <f t="shared" si="661"/>
        <v>0</v>
      </c>
      <c r="BD1038" s="31">
        <f t="shared" si="662"/>
        <v>0</v>
      </c>
      <c r="BE1038" s="31">
        <f t="shared" si="663"/>
        <v>0</v>
      </c>
      <c r="BF1038" s="31">
        <f t="shared" si="664"/>
        <v>0</v>
      </c>
      <c r="BG1038" s="29">
        <f t="shared" si="667"/>
        <v>0</v>
      </c>
      <c r="BH1038" s="29">
        <f t="shared" si="667"/>
        <v>0</v>
      </c>
      <c r="BI1038" s="29">
        <f t="shared" si="667"/>
        <v>0</v>
      </c>
      <c r="BJ1038" s="29">
        <f t="shared" si="667"/>
        <v>0</v>
      </c>
    </row>
    <row r="1039" spans="1:62">
      <c r="A1039" s="25" t="s">
        <v>135</v>
      </c>
      <c r="B1039" s="25" t="s">
        <v>95</v>
      </c>
      <c r="C1039" s="25" t="s">
        <v>102</v>
      </c>
      <c r="D1039" s="25" t="s">
        <v>291</v>
      </c>
      <c r="E1039" s="25" t="s">
        <v>47</v>
      </c>
      <c r="F1039" s="25" t="s">
        <v>48</v>
      </c>
      <c r="G1039" s="25" t="s">
        <v>54</v>
      </c>
      <c r="H1039" s="25" t="s">
        <v>300</v>
      </c>
      <c r="I1039" s="25" t="s">
        <v>597</v>
      </c>
      <c r="J1039" s="102">
        <v>0</v>
      </c>
      <c r="K1039" s="102">
        <v>0</v>
      </c>
      <c r="L1039" s="29"/>
      <c r="M1039" s="29"/>
      <c r="N1039" s="29">
        <v>1712.64</v>
      </c>
      <c r="O1039" s="29">
        <v>153310.54999999999</v>
      </c>
      <c r="P1039" s="29">
        <v>89949.82</v>
      </c>
      <c r="Q1039" s="29">
        <v>21134.66</v>
      </c>
      <c r="R1039" s="29">
        <v>4484.7700000000004</v>
      </c>
      <c r="S1039" s="29">
        <v>44964.69</v>
      </c>
      <c r="T1039" s="29">
        <v>13691.87</v>
      </c>
      <c r="U1039" s="29">
        <v>6227.43</v>
      </c>
      <c r="V1039" s="29">
        <v>1989.26</v>
      </c>
      <c r="W1039" s="29"/>
      <c r="X1039" s="29">
        <f t="shared" si="637"/>
        <v>337465.69</v>
      </c>
      <c r="Y1039" s="29">
        <f t="shared" si="638"/>
        <v>0</v>
      </c>
      <c r="Z1039" s="29">
        <f t="shared" si="665"/>
        <v>0</v>
      </c>
      <c r="AA1039" s="29">
        <f t="shared" si="665"/>
        <v>0</v>
      </c>
      <c r="AB1039" s="29">
        <f t="shared" si="665"/>
        <v>337465.69</v>
      </c>
      <c r="AC1039" s="31">
        <f t="shared" si="639"/>
        <v>0</v>
      </c>
      <c r="AD1039" s="31">
        <f t="shared" si="640"/>
        <v>0</v>
      </c>
      <c r="AE1039" s="31">
        <f t="shared" si="641"/>
        <v>0</v>
      </c>
      <c r="AF1039" s="31">
        <f t="shared" si="642"/>
        <v>0</v>
      </c>
      <c r="AG1039" s="31">
        <f t="shared" si="643"/>
        <v>0</v>
      </c>
      <c r="AH1039" s="31">
        <f t="shared" si="644"/>
        <v>0</v>
      </c>
      <c r="AI1039" s="31">
        <f t="shared" si="645"/>
        <v>0</v>
      </c>
      <c r="AJ1039" s="31">
        <f t="shared" si="646"/>
        <v>0</v>
      </c>
      <c r="AK1039" s="31">
        <f t="shared" si="647"/>
        <v>0</v>
      </c>
      <c r="AL1039" s="31">
        <f t="shared" si="648"/>
        <v>0</v>
      </c>
      <c r="AM1039" s="31">
        <f t="shared" si="649"/>
        <v>0</v>
      </c>
      <c r="AN1039" s="31">
        <f t="shared" si="650"/>
        <v>0</v>
      </c>
      <c r="AO1039" s="31">
        <f t="shared" si="651"/>
        <v>0</v>
      </c>
      <c r="AP1039" s="29">
        <f t="shared" si="668"/>
        <v>0</v>
      </c>
      <c r="AQ1039" s="29">
        <f t="shared" si="668"/>
        <v>0</v>
      </c>
      <c r="AR1039" s="29">
        <f t="shared" si="668"/>
        <v>0</v>
      </c>
      <c r="AS1039" s="29">
        <f t="shared" si="666"/>
        <v>0</v>
      </c>
      <c r="AT1039" s="31">
        <f t="shared" si="652"/>
        <v>0</v>
      </c>
      <c r="AU1039" s="31">
        <f t="shared" si="653"/>
        <v>0</v>
      </c>
      <c r="AV1039" s="31">
        <f t="shared" si="654"/>
        <v>0</v>
      </c>
      <c r="AW1039" s="31">
        <f t="shared" si="655"/>
        <v>0</v>
      </c>
      <c r="AX1039" s="31">
        <f t="shared" si="656"/>
        <v>0</v>
      </c>
      <c r="AY1039" s="31">
        <f t="shared" si="657"/>
        <v>0</v>
      </c>
      <c r="AZ1039" s="31">
        <f t="shared" si="658"/>
        <v>0</v>
      </c>
      <c r="BA1039" s="31">
        <f t="shared" si="659"/>
        <v>0</v>
      </c>
      <c r="BB1039" s="31">
        <f t="shared" si="660"/>
        <v>0</v>
      </c>
      <c r="BC1039" s="31">
        <f t="shared" si="661"/>
        <v>0</v>
      </c>
      <c r="BD1039" s="31">
        <f t="shared" si="662"/>
        <v>0</v>
      </c>
      <c r="BE1039" s="31">
        <f t="shared" si="663"/>
        <v>0</v>
      </c>
      <c r="BF1039" s="31">
        <f t="shared" si="664"/>
        <v>0</v>
      </c>
      <c r="BG1039" s="29">
        <f t="shared" si="667"/>
        <v>0</v>
      </c>
      <c r="BH1039" s="29">
        <f t="shared" si="667"/>
        <v>0</v>
      </c>
      <c r="BI1039" s="29">
        <f t="shared" si="667"/>
        <v>0</v>
      </c>
      <c r="BJ1039" s="29">
        <f t="shared" si="667"/>
        <v>0</v>
      </c>
    </row>
    <row r="1040" spans="1:62">
      <c r="A1040" s="25" t="s">
        <v>135</v>
      </c>
      <c r="B1040" s="25" t="s">
        <v>95</v>
      </c>
      <c r="C1040" s="25" t="s">
        <v>102</v>
      </c>
      <c r="D1040" s="25" t="s">
        <v>291</v>
      </c>
      <c r="E1040" s="25" t="s">
        <v>47</v>
      </c>
      <c r="F1040" s="25" t="s">
        <v>43</v>
      </c>
      <c r="G1040" s="25" t="s">
        <v>54</v>
      </c>
      <c r="H1040" s="25" t="s">
        <v>300</v>
      </c>
      <c r="I1040" s="25" t="s">
        <v>597</v>
      </c>
      <c r="J1040" s="102">
        <v>0</v>
      </c>
      <c r="K1040" s="102">
        <v>1</v>
      </c>
      <c r="L1040" s="29">
        <v>9080.07</v>
      </c>
      <c r="M1040" s="29"/>
      <c r="N1040" s="29">
        <v>1471.63</v>
      </c>
      <c r="O1040" s="29">
        <v>25574.41</v>
      </c>
      <c r="P1040" s="29">
        <v>147195.29999999999</v>
      </c>
      <c r="Q1040" s="29">
        <v>25184.54</v>
      </c>
      <c r="R1040" s="29">
        <v>15192.31</v>
      </c>
      <c r="S1040" s="29">
        <v>6255.52</v>
      </c>
      <c r="T1040" s="29">
        <v>35278.97</v>
      </c>
      <c r="U1040" s="29">
        <v>22423.61</v>
      </c>
      <c r="V1040" s="29">
        <v>17013.93</v>
      </c>
      <c r="W1040" s="29"/>
      <c r="X1040" s="29">
        <f t="shared" si="637"/>
        <v>304670.28999999998</v>
      </c>
      <c r="Y1040" s="29">
        <f t="shared" si="638"/>
        <v>0</v>
      </c>
      <c r="Z1040" s="29">
        <f t="shared" si="665"/>
        <v>0</v>
      </c>
      <c r="AA1040" s="29">
        <f t="shared" si="665"/>
        <v>0</v>
      </c>
      <c r="AB1040" s="29">
        <f t="shared" si="665"/>
        <v>304670.28999999998</v>
      </c>
      <c r="AC1040" s="31">
        <f t="shared" si="639"/>
        <v>0</v>
      </c>
      <c r="AD1040" s="31">
        <f t="shared" si="640"/>
        <v>0</v>
      </c>
      <c r="AE1040" s="31">
        <f t="shared" si="641"/>
        <v>0</v>
      </c>
      <c r="AF1040" s="31">
        <f t="shared" si="642"/>
        <v>0</v>
      </c>
      <c r="AG1040" s="31">
        <f t="shared" si="643"/>
        <v>0</v>
      </c>
      <c r="AH1040" s="31">
        <f t="shared" si="644"/>
        <v>0</v>
      </c>
      <c r="AI1040" s="31">
        <f t="shared" si="645"/>
        <v>0</v>
      </c>
      <c r="AJ1040" s="31">
        <f t="shared" si="646"/>
        <v>0</v>
      </c>
      <c r="AK1040" s="31">
        <f t="shared" si="647"/>
        <v>0</v>
      </c>
      <c r="AL1040" s="31">
        <f t="shared" si="648"/>
        <v>0</v>
      </c>
      <c r="AM1040" s="31">
        <f t="shared" si="649"/>
        <v>0</v>
      </c>
      <c r="AN1040" s="31">
        <f t="shared" si="650"/>
        <v>0</v>
      </c>
      <c r="AO1040" s="31">
        <f t="shared" si="651"/>
        <v>0</v>
      </c>
      <c r="AP1040" s="29">
        <f t="shared" si="668"/>
        <v>0</v>
      </c>
      <c r="AQ1040" s="29">
        <f t="shared" si="668"/>
        <v>0</v>
      </c>
      <c r="AR1040" s="29">
        <f t="shared" si="668"/>
        <v>0</v>
      </c>
      <c r="AS1040" s="29">
        <f t="shared" si="666"/>
        <v>0</v>
      </c>
      <c r="AT1040" s="31">
        <f t="shared" si="652"/>
        <v>9080.07</v>
      </c>
      <c r="AU1040" s="31">
        <f t="shared" si="653"/>
        <v>0</v>
      </c>
      <c r="AV1040" s="31">
        <f t="shared" si="654"/>
        <v>1471.63</v>
      </c>
      <c r="AW1040" s="31">
        <f t="shared" si="655"/>
        <v>25574.41</v>
      </c>
      <c r="AX1040" s="31">
        <f t="shared" si="656"/>
        <v>147195.29999999999</v>
      </c>
      <c r="AY1040" s="31">
        <f t="shared" si="657"/>
        <v>25184.54</v>
      </c>
      <c r="AZ1040" s="31">
        <f t="shared" si="658"/>
        <v>15192.31</v>
      </c>
      <c r="BA1040" s="31">
        <f t="shared" si="659"/>
        <v>6255.52</v>
      </c>
      <c r="BB1040" s="31">
        <f t="shared" si="660"/>
        <v>35278.97</v>
      </c>
      <c r="BC1040" s="31">
        <f t="shared" si="661"/>
        <v>22423.61</v>
      </c>
      <c r="BD1040" s="31">
        <f t="shared" si="662"/>
        <v>17013.93</v>
      </c>
      <c r="BE1040" s="31">
        <f t="shared" si="663"/>
        <v>0</v>
      </c>
      <c r="BF1040" s="31">
        <f t="shared" si="664"/>
        <v>304670.28999999998</v>
      </c>
      <c r="BG1040" s="29">
        <f t="shared" si="667"/>
        <v>0</v>
      </c>
      <c r="BH1040" s="29">
        <f t="shared" si="667"/>
        <v>0</v>
      </c>
      <c r="BI1040" s="29">
        <f t="shared" si="667"/>
        <v>0</v>
      </c>
      <c r="BJ1040" s="29">
        <f t="shared" si="667"/>
        <v>304670.28999999998</v>
      </c>
    </row>
    <row r="1041" spans="1:62">
      <c r="A1041" s="25" t="s">
        <v>135</v>
      </c>
      <c r="B1041" s="25" t="s">
        <v>95</v>
      </c>
      <c r="C1041" s="25" t="s">
        <v>102</v>
      </c>
      <c r="D1041" s="25" t="s">
        <v>166</v>
      </c>
      <c r="E1041" s="25" t="s">
        <v>42</v>
      </c>
      <c r="F1041" s="25" t="s">
        <v>49</v>
      </c>
      <c r="G1041" s="25" t="s">
        <v>61</v>
      </c>
      <c r="H1041" s="25" t="s">
        <v>61</v>
      </c>
      <c r="I1041" s="25" t="s">
        <v>597</v>
      </c>
      <c r="J1041" s="102">
        <v>0</v>
      </c>
      <c r="K1041" s="102">
        <v>0</v>
      </c>
      <c r="L1041" s="29"/>
      <c r="M1041" s="29"/>
      <c r="N1041" s="29">
        <v>0</v>
      </c>
      <c r="O1041" s="29">
        <v>1608.77</v>
      </c>
      <c r="P1041" s="29">
        <v>4376.2199999999993</v>
      </c>
      <c r="Q1041" s="29">
        <v>105013.40000000001</v>
      </c>
      <c r="R1041" s="29">
        <v>53823.35</v>
      </c>
      <c r="S1041" s="29">
        <v>106121.11</v>
      </c>
      <c r="T1041" s="29">
        <v>4309.1899999999996</v>
      </c>
      <c r="U1041" s="29">
        <v>4214.4799999999996</v>
      </c>
      <c r="V1041" s="29">
        <v>7148.82</v>
      </c>
      <c r="W1041" s="29">
        <v>38137.67</v>
      </c>
      <c r="X1041" s="29">
        <f t="shared" si="637"/>
        <v>324753.01</v>
      </c>
      <c r="Y1041" s="29">
        <f t="shared" si="638"/>
        <v>0</v>
      </c>
      <c r="Z1041" s="29">
        <f t="shared" si="665"/>
        <v>0</v>
      </c>
      <c r="AA1041" s="29">
        <f t="shared" si="665"/>
        <v>0</v>
      </c>
      <c r="AB1041" s="29">
        <f t="shared" si="665"/>
        <v>324753.01</v>
      </c>
      <c r="AC1041" s="31">
        <f t="shared" si="639"/>
        <v>0</v>
      </c>
      <c r="AD1041" s="31">
        <f t="shared" si="640"/>
        <v>0</v>
      </c>
      <c r="AE1041" s="31">
        <f t="shared" si="641"/>
        <v>0</v>
      </c>
      <c r="AF1041" s="31">
        <f t="shared" si="642"/>
        <v>0</v>
      </c>
      <c r="AG1041" s="31">
        <f t="shared" si="643"/>
        <v>0</v>
      </c>
      <c r="AH1041" s="31">
        <f t="shared" si="644"/>
        <v>0</v>
      </c>
      <c r="AI1041" s="31">
        <f t="shared" si="645"/>
        <v>0</v>
      </c>
      <c r="AJ1041" s="31">
        <f t="shared" si="646"/>
        <v>0</v>
      </c>
      <c r="AK1041" s="31">
        <f t="shared" si="647"/>
        <v>0</v>
      </c>
      <c r="AL1041" s="31">
        <f t="shared" si="648"/>
        <v>0</v>
      </c>
      <c r="AM1041" s="31">
        <f t="shared" si="649"/>
        <v>0</v>
      </c>
      <c r="AN1041" s="31">
        <f t="shared" si="650"/>
        <v>0</v>
      </c>
      <c r="AO1041" s="31">
        <f t="shared" si="651"/>
        <v>0</v>
      </c>
      <c r="AP1041" s="29">
        <f t="shared" si="668"/>
        <v>0</v>
      </c>
      <c r="AQ1041" s="29">
        <f t="shared" si="668"/>
        <v>0</v>
      </c>
      <c r="AR1041" s="29">
        <f t="shared" si="668"/>
        <v>0</v>
      </c>
      <c r="AS1041" s="29">
        <f t="shared" si="666"/>
        <v>0</v>
      </c>
      <c r="AT1041" s="31">
        <f t="shared" si="652"/>
        <v>0</v>
      </c>
      <c r="AU1041" s="31">
        <f t="shared" si="653"/>
        <v>0</v>
      </c>
      <c r="AV1041" s="31">
        <f t="shared" si="654"/>
        <v>0</v>
      </c>
      <c r="AW1041" s="31">
        <f t="shared" si="655"/>
        <v>0</v>
      </c>
      <c r="AX1041" s="31">
        <f t="shared" si="656"/>
        <v>0</v>
      </c>
      <c r="AY1041" s="31">
        <f t="shared" si="657"/>
        <v>0</v>
      </c>
      <c r="AZ1041" s="31">
        <f t="shared" si="658"/>
        <v>0</v>
      </c>
      <c r="BA1041" s="31">
        <f t="shared" si="659"/>
        <v>0</v>
      </c>
      <c r="BB1041" s="31">
        <f t="shared" si="660"/>
        <v>0</v>
      </c>
      <c r="BC1041" s="31">
        <f t="shared" si="661"/>
        <v>0</v>
      </c>
      <c r="BD1041" s="31">
        <f t="shared" si="662"/>
        <v>0</v>
      </c>
      <c r="BE1041" s="31">
        <f t="shared" si="663"/>
        <v>0</v>
      </c>
      <c r="BF1041" s="31">
        <f t="shared" si="664"/>
        <v>0</v>
      </c>
      <c r="BG1041" s="29">
        <f t="shared" si="667"/>
        <v>0</v>
      </c>
      <c r="BH1041" s="29">
        <f t="shared" si="667"/>
        <v>0</v>
      </c>
      <c r="BI1041" s="29">
        <f t="shared" si="667"/>
        <v>0</v>
      </c>
      <c r="BJ1041" s="29">
        <f t="shared" si="667"/>
        <v>0</v>
      </c>
    </row>
    <row r="1042" spans="1:62">
      <c r="A1042" s="25" t="s">
        <v>135</v>
      </c>
      <c r="B1042" s="25" t="s">
        <v>95</v>
      </c>
      <c r="C1042" s="25" t="s">
        <v>102</v>
      </c>
      <c r="D1042" s="25" t="s">
        <v>166</v>
      </c>
      <c r="E1042" s="25" t="s">
        <v>42</v>
      </c>
      <c r="F1042" s="25" t="s">
        <v>43</v>
      </c>
      <c r="G1042" s="25" t="s">
        <v>61</v>
      </c>
      <c r="H1042" s="25" t="s">
        <v>61</v>
      </c>
      <c r="I1042" s="25" t="s">
        <v>597</v>
      </c>
      <c r="J1042" s="102">
        <v>1</v>
      </c>
      <c r="K1042" s="102">
        <v>0</v>
      </c>
      <c r="L1042" s="29">
        <v>1045.6300000000001</v>
      </c>
      <c r="M1042" s="29">
        <v>9459.41</v>
      </c>
      <c r="N1042" s="29">
        <v>922.68000000000006</v>
      </c>
      <c r="O1042" s="29"/>
      <c r="P1042" s="29"/>
      <c r="Q1042" s="29"/>
      <c r="R1042" s="29"/>
      <c r="S1042" s="29"/>
      <c r="T1042" s="29"/>
      <c r="U1042" s="29"/>
      <c r="V1042" s="29"/>
      <c r="W1042" s="29">
        <v>783253.86</v>
      </c>
      <c r="X1042" s="29">
        <f t="shared" si="637"/>
        <v>794681.58</v>
      </c>
      <c r="Y1042" s="29">
        <f t="shared" si="638"/>
        <v>0</v>
      </c>
      <c r="Z1042" s="29">
        <f t="shared" si="665"/>
        <v>0</v>
      </c>
      <c r="AA1042" s="29">
        <f t="shared" si="665"/>
        <v>0</v>
      </c>
      <c r="AB1042" s="29">
        <f t="shared" si="665"/>
        <v>794681.58</v>
      </c>
      <c r="AC1042" s="31">
        <f t="shared" si="639"/>
        <v>1045.6300000000001</v>
      </c>
      <c r="AD1042" s="31">
        <f t="shared" si="640"/>
        <v>9459.41</v>
      </c>
      <c r="AE1042" s="31">
        <f t="shared" si="641"/>
        <v>922.68000000000006</v>
      </c>
      <c r="AF1042" s="31">
        <f t="shared" si="642"/>
        <v>0</v>
      </c>
      <c r="AG1042" s="31">
        <f t="shared" si="643"/>
        <v>0</v>
      </c>
      <c r="AH1042" s="31">
        <f t="shared" si="644"/>
        <v>0</v>
      </c>
      <c r="AI1042" s="31">
        <f t="shared" si="645"/>
        <v>0</v>
      </c>
      <c r="AJ1042" s="31">
        <f t="shared" si="646"/>
        <v>0</v>
      </c>
      <c r="AK1042" s="31">
        <f t="shared" si="647"/>
        <v>0</v>
      </c>
      <c r="AL1042" s="31">
        <f t="shared" si="648"/>
        <v>0</v>
      </c>
      <c r="AM1042" s="31">
        <f t="shared" si="649"/>
        <v>0</v>
      </c>
      <c r="AN1042" s="31">
        <f t="shared" si="650"/>
        <v>783253.86</v>
      </c>
      <c r="AO1042" s="31">
        <f t="shared" si="651"/>
        <v>794681.58</v>
      </c>
      <c r="AP1042" s="29">
        <f t="shared" si="668"/>
        <v>0</v>
      </c>
      <c r="AQ1042" s="29">
        <f t="shared" si="668"/>
        <v>0</v>
      </c>
      <c r="AR1042" s="29">
        <f t="shared" si="668"/>
        <v>0</v>
      </c>
      <c r="AS1042" s="29">
        <f t="shared" si="666"/>
        <v>794681.58</v>
      </c>
      <c r="AT1042" s="31">
        <f t="shared" si="652"/>
        <v>0</v>
      </c>
      <c r="AU1042" s="31">
        <f t="shared" si="653"/>
        <v>0</v>
      </c>
      <c r="AV1042" s="31">
        <f t="shared" si="654"/>
        <v>0</v>
      </c>
      <c r="AW1042" s="31">
        <f t="shared" si="655"/>
        <v>0</v>
      </c>
      <c r="AX1042" s="31">
        <f t="shared" si="656"/>
        <v>0</v>
      </c>
      <c r="AY1042" s="31">
        <f t="shared" si="657"/>
        <v>0</v>
      </c>
      <c r="AZ1042" s="31">
        <f t="shared" si="658"/>
        <v>0</v>
      </c>
      <c r="BA1042" s="31">
        <f t="shared" si="659"/>
        <v>0</v>
      </c>
      <c r="BB1042" s="31">
        <f t="shared" si="660"/>
        <v>0</v>
      </c>
      <c r="BC1042" s="31">
        <f t="shared" si="661"/>
        <v>0</v>
      </c>
      <c r="BD1042" s="31">
        <f t="shared" si="662"/>
        <v>0</v>
      </c>
      <c r="BE1042" s="31">
        <f t="shared" si="663"/>
        <v>0</v>
      </c>
      <c r="BF1042" s="31">
        <f t="shared" si="664"/>
        <v>0</v>
      </c>
      <c r="BG1042" s="29">
        <f t="shared" si="667"/>
        <v>0</v>
      </c>
      <c r="BH1042" s="29">
        <f t="shared" si="667"/>
        <v>0</v>
      </c>
      <c r="BI1042" s="29">
        <f t="shared" si="667"/>
        <v>0</v>
      </c>
      <c r="BJ1042" s="29">
        <f t="shared" si="667"/>
        <v>0</v>
      </c>
    </row>
    <row r="1043" spans="1:62">
      <c r="A1043" s="25" t="s">
        <v>135</v>
      </c>
      <c r="B1043" s="25" t="s">
        <v>95</v>
      </c>
      <c r="C1043" s="25" t="s">
        <v>102</v>
      </c>
      <c r="D1043" s="25" t="s">
        <v>167</v>
      </c>
      <c r="E1043" s="25" t="s">
        <v>42</v>
      </c>
      <c r="F1043" s="25" t="s">
        <v>49</v>
      </c>
      <c r="G1043" s="25" t="s">
        <v>61</v>
      </c>
      <c r="H1043" s="25" t="s">
        <v>61</v>
      </c>
      <c r="I1043" s="25" t="s">
        <v>597</v>
      </c>
      <c r="J1043" s="102">
        <v>0</v>
      </c>
      <c r="K1043" s="102">
        <v>0</v>
      </c>
      <c r="L1043" s="29">
        <v>361475.97000000038</v>
      </c>
      <c r="M1043" s="29">
        <v>303573.52999999997</v>
      </c>
      <c r="N1043" s="29">
        <v>411335.27999999985</v>
      </c>
      <c r="O1043" s="29">
        <v>505573.91000000044</v>
      </c>
      <c r="P1043" s="29">
        <v>464690.69000000024</v>
      </c>
      <c r="Q1043" s="29">
        <v>620896.54999999993</v>
      </c>
      <c r="R1043" s="29">
        <v>438008.9499999996</v>
      </c>
      <c r="S1043" s="29">
        <v>571678.08999999939</v>
      </c>
      <c r="T1043" s="29">
        <v>-34050.230000000069</v>
      </c>
      <c r="U1043" s="29">
        <v>350972.2900000001</v>
      </c>
      <c r="V1043" s="29">
        <v>433229.5900000002</v>
      </c>
      <c r="W1043" s="29">
        <v>224758.33999999997</v>
      </c>
      <c r="X1043" s="29">
        <f t="shared" si="637"/>
        <v>4652142.96</v>
      </c>
      <c r="Y1043" s="29">
        <f t="shared" si="638"/>
        <v>0</v>
      </c>
      <c r="Z1043" s="29">
        <f t="shared" si="665"/>
        <v>0</v>
      </c>
      <c r="AA1043" s="29">
        <f t="shared" si="665"/>
        <v>0</v>
      </c>
      <c r="AB1043" s="29">
        <f t="shared" si="665"/>
        <v>4652142.96</v>
      </c>
      <c r="AC1043" s="31">
        <f t="shared" si="639"/>
        <v>0</v>
      </c>
      <c r="AD1043" s="31">
        <f t="shared" si="640"/>
        <v>0</v>
      </c>
      <c r="AE1043" s="31">
        <f t="shared" si="641"/>
        <v>0</v>
      </c>
      <c r="AF1043" s="31">
        <f t="shared" si="642"/>
        <v>0</v>
      </c>
      <c r="AG1043" s="31">
        <f t="shared" si="643"/>
        <v>0</v>
      </c>
      <c r="AH1043" s="31">
        <f t="shared" si="644"/>
        <v>0</v>
      </c>
      <c r="AI1043" s="31">
        <f t="shared" si="645"/>
        <v>0</v>
      </c>
      <c r="AJ1043" s="31">
        <f t="shared" si="646"/>
        <v>0</v>
      </c>
      <c r="AK1043" s="31">
        <f t="shared" si="647"/>
        <v>0</v>
      </c>
      <c r="AL1043" s="31">
        <f t="shared" si="648"/>
        <v>0</v>
      </c>
      <c r="AM1043" s="31">
        <f t="shared" si="649"/>
        <v>0</v>
      </c>
      <c r="AN1043" s="31">
        <f t="shared" si="650"/>
        <v>0</v>
      </c>
      <c r="AO1043" s="31">
        <f t="shared" si="651"/>
        <v>0</v>
      </c>
      <c r="AP1043" s="29">
        <f t="shared" si="668"/>
        <v>0</v>
      </c>
      <c r="AQ1043" s="29">
        <f t="shared" si="668"/>
        <v>0</v>
      </c>
      <c r="AR1043" s="29">
        <f t="shared" si="668"/>
        <v>0</v>
      </c>
      <c r="AS1043" s="29">
        <f t="shared" si="666"/>
        <v>0</v>
      </c>
      <c r="AT1043" s="31">
        <f t="shared" si="652"/>
        <v>0</v>
      </c>
      <c r="AU1043" s="31">
        <f t="shared" si="653"/>
        <v>0</v>
      </c>
      <c r="AV1043" s="31">
        <f t="shared" si="654"/>
        <v>0</v>
      </c>
      <c r="AW1043" s="31">
        <f t="shared" si="655"/>
        <v>0</v>
      </c>
      <c r="AX1043" s="31">
        <f t="shared" si="656"/>
        <v>0</v>
      </c>
      <c r="AY1043" s="31">
        <f t="shared" si="657"/>
        <v>0</v>
      </c>
      <c r="AZ1043" s="31">
        <f t="shared" si="658"/>
        <v>0</v>
      </c>
      <c r="BA1043" s="31">
        <f t="shared" si="659"/>
        <v>0</v>
      </c>
      <c r="BB1043" s="31">
        <f t="shared" si="660"/>
        <v>0</v>
      </c>
      <c r="BC1043" s="31">
        <f t="shared" si="661"/>
        <v>0</v>
      </c>
      <c r="BD1043" s="31">
        <f t="shared" si="662"/>
        <v>0</v>
      </c>
      <c r="BE1043" s="31">
        <f t="shared" si="663"/>
        <v>0</v>
      </c>
      <c r="BF1043" s="31">
        <f t="shared" si="664"/>
        <v>0</v>
      </c>
      <c r="BG1043" s="29">
        <f t="shared" si="667"/>
        <v>0</v>
      </c>
      <c r="BH1043" s="29">
        <f t="shared" si="667"/>
        <v>0</v>
      </c>
      <c r="BI1043" s="29">
        <f t="shared" si="667"/>
        <v>0</v>
      </c>
      <c r="BJ1043" s="29">
        <f t="shared" si="667"/>
        <v>0</v>
      </c>
    </row>
    <row r="1044" spans="1:62">
      <c r="A1044" s="25" t="s">
        <v>135</v>
      </c>
      <c r="B1044" s="25" t="s">
        <v>95</v>
      </c>
      <c r="C1044" s="25" t="s">
        <v>102</v>
      </c>
      <c r="D1044" s="25" t="s">
        <v>167</v>
      </c>
      <c r="E1044" s="25" t="s">
        <v>42</v>
      </c>
      <c r="F1044" s="25" t="s">
        <v>43</v>
      </c>
      <c r="G1044" s="25" t="s">
        <v>61</v>
      </c>
      <c r="H1044" s="25" t="s">
        <v>61</v>
      </c>
      <c r="I1044" s="25" t="s">
        <v>597</v>
      </c>
      <c r="J1044" s="102">
        <v>1</v>
      </c>
      <c r="K1044" s="102">
        <v>0</v>
      </c>
      <c r="L1044" s="29">
        <v>400837.31</v>
      </c>
      <c r="M1044" s="29">
        <v>485306.45999999996</v>
      </c>
      <c r="N1044" s="29">
        <v>741071.93000000017</v>
      </c>
      <c r="O1044" s="29">
        <v>686753.7200000002</v>
      </c>
      <c r="P1044" s="29">
        <v>853838.98000000056</v>
      </c>
      <c r="Q1044" s="29">
        <v>1082365.6599999995</v>
      </c>
      <c r="R1044" s="29">
        <v>782491.4800000001</v>
      </c>
      <c r="S1044" s="29">
        <v>790267.05999999959</v>
      </c>
      <c r="T1044" s="29">
        <v>507439.94000000012</v>
      </c>
      <c r="U1044" s="29">
        <v>491733.89000000019</v>
      </c>
      <c r="V1044" s="29">
        <v>415458.33000000037</v>
      </c>
      <c r="W1044" s="29">
        <v>565007.9299999997</v>
      </c>
      <c r="X1044" s="29">
        <f t="shared" si="637"/>
        <v>7802572.6900000013</v>
      </c>
      <c r="Y1044" s="29">
        <f t="shared" si="638"/>
        <v>0</v>
      </c>
      <c r="Z1044" s="29">
        <f t="shared" si="665"/>
        <v>0</v>
      </c>
      <c r="AA1044" s="29">
        <f t="shared" si="665"/>
        <v>0</v>
      </c>
      <c r="AB1044" s="29">
        <f t="shared" si="665"/>
        <v>7802572.6900000013</v>
      </c>
      <c r="AC1044" s="31">
        <f t="shared" si="639"/>
        <v>400837.31</v>
      </c>
      <c r="AD1044" s="31">
        <f t="shared" si="640"/>
        <v>485306.45999999996</v>
      </c>
      <c r="AE1044" s="31">
        <f t="shared" si="641"/>
        <v>741071.93000000017</v>
      </c>
      <c r="AF1044" s="31">
        <f t="shared" si="642"/>
        <v>686753.7200000002</v>
      </c>
      <c r="AG1044" s="31">
        <f t="shared" si="643"/>
        <v>853838.98000000056</v>
      </c>
      <c r="AH1044" s="31">
        <f t="shared" si="644"/>
        <v>1082365.6599999995</v>
      </c>
      <c r="AI1044" s="31">
        <f t="shared" si="645"/>
        <v>782491.4800000001</v>
      </c>
      <c r="AJ1044" s="31">
        <f t="shared" si="646"/>
        <v>790267.05999999959</v>
      </c>
      <c r="AK1044" s="31">
        <f t="shared" si="647"/>
        <v>507439.94000000012</v>
      </c>
      <c r="AL1044" s="31">
        <f t="shared" si="648"/>
        <v>491733.89000000019</v>
      </c>
      <c r="AM1044" s="31">
        <f t="shared" si="649"/>
        <v>415458.33000000037</v>
      </c>
      <c r="AN1044" s="31">
        <f t="shared" si="650"/>
        <v>565007.9299999997</v>
      </c>
      <c r="AO1044" s="31">
        <f t="shared" si="651"/>
        <v>7802572.6900000013</v>
      </c>
      <c r="AP1044" s="29">
        <f t="shared" si="668"/>
        <v>0</v>
      </c>
      <c r="AQ1044" s="29">
        <f t="shared" si="668"/>
        <v>0</v>
      </c>
      <c r="AR1044" s="29">
        <f t="shared" si="668"/>
        <v>0</v>
      </c>
      <c r="AS1044" s="29">
        <f t="shared" si="666"/>
        <v>7802572.6900000013</v>
      </c>
      <c r="AT1044" s="31">
        <f t="shared" si="652"/>
        <v>0</v>
      </c>
      <c r="AU1044" s="31">
        <f t="shared" si="653"/>
        <v>0</v>
      </c>
      <c r="AV1044" s="31">
        <f t="shared" si="654"/>
        <v>0</v>
      </c>
      <c r="AW1044" s="31">
        <f t="shared" si="655"/>
        <v>0</v>
      </c>
      <c r="AX1044" s="31">
        <f t="shared" si="656"/>
        <v>0</v>
      </c>
      <c r="AY1044" s="31">
        <f t="shared" si="657"/>
        <v>0</v>
      </c>
      <c r="AZ1044" s="31">
        <f t="shared" si="658"/>
        <v>0</v>
      </c>
      <c r="BA1044" s="31">
        <f t="shared" si="659"/>
        <v>0</v>
      </c>
      <c r="BB1044" s="31">
        <f t="shared" si="660"/>
        <v>0</v>
      </c>
      <c r="BC1044" s="31">
        <f t="shared" si="661"/>
        <v>0</v>
      </c>
      <c r="BD1044" s="31">
        <f t="shared" si="662"/>
        <v>0</v>
      </c>
      <c r="BE1044" s="31">
        <f t="shared" si="663"/>
        <v>0</v>
      </c>
      <c r="BF1044" s="31">
        <f t="shared" si="664"/>
        <v>0</v>
      </c>
      <c r="BG1044" s="29">
        <f t="shared" si="667"/>
        <v>0</v>
      </c>
      <c r="BH1044" s="29">
        <f t="shared" si="667"/>
        <v>0</v>
      </c>
      <c r="BI1044" s="29">
        <f t="shared" si="667"/>
        <v>0</v>
      </c>
      <c r="BJ1044" s="29">
        <f t="shared" si="667"/>
        <v>0</v>
      </c>
    </row>
    <row r="1045" spans="1:62">
      <c r="A1045" s="25" t="s">
        <v>135</v>
      </c>
      <c r="B1045" s="25" t="s">
        <v>95</v>
      </c>
      <c r="C1045" s="25" t="s">
        <v>102</v>
      </c>
      <c r="D1045" s="25" t="s">
        <v>168</v>
      </c>
      <c r="E1045" s="25" t="s">
        <v>42</v>
      </c>
      <c r="F1045" s="25" t="s">
        <v>43</v>
      </c>
      <c r="G1045" s="25" t="s">
        <v>61</v>
      </c>
      <c r="H1045" s="25" t="s">
        <v>61</v>
      </c>
      <c r="I1045" s="25" t="s">
        <v>597</v>
      </c>
      <c r="J1045" s="102">
        <v>1</v>
      </c>
      <c r="K1045" s="102">
        <v>0</v>
      </c>
      <c r="L1045" s="29">
        <v>201196.94999999998</v>
      </c>
      <c r="M1045" s="29">
        <v>159902.84000000003</v>
      </c>
      <c r="N1045" s="29">
        <v>144685.07999999999</v>
      </c>
      <c r="O1045" s="29">
        <v>239689.06</v>
      </c>
      <c r="P1045" s="29">
        <v>160742.19</v>
      </c>
      <c r="Q1045" s="29">
        <v>360781.69999999995</v>
      </c>
      <c r="R1045" s="29">
        <v>179070.66999999998</v>
      </c>
      <c r="S1045" s="29">
        <v>279223.71000000002</v>
      </c>
      <c r="T1045" s="29">
        <v>267621.93</v>
      </c>
      <c r="U1045" s="29">
        <v>142764.16999999998</v>
      </c>
      <c r="V1045" s="29">
        <v>77723.37</v>
      </c>
      <c r="W1045" s="29">
        <v>37276.769999999997</v>
      </c>
      <c r="X1045" s="29">
        <f t="shared" si="637"/>
        <v>2250678.44</v>
      </c>
      <c r="Y1045" s="29">
        <f t="shared" si="638"/>
        <v>0</v>
      </c>
      <c r="Z1045" s="29">
        <f t="shared" si="665"/>
        <v>0</v>
      </c>
      <c r="AA1045" s="29">
        <f t="shared" si="665"/>
        <v>0</v>
      </c>
      <c r="AB1045" s="29">
        <f t="shared" si="665"/>
        <v>2250678.44</v>
      </c>
      <c r="AC1045" s="31">
        <f t="shared" si="639"/>
        <v>201196.94999999998</v>
      </c>
      <c r="AD1045" s="31">
        <f t="shared" si="640"/>
        <v>159902.84000000003</v>
      </c>
      <c r="AE1045" s="31">
        <f t="shared" si="641"/>
        <v>144685.07999999999</v>
      </c>
      <c r="AF1045" s="31">
        <f t="shared" si="642"/>
        <v>239689.06</v>
      </c>
      <c r="AG1045" s="31">
        <f t="shared" si="643"/>
        <v>160742.19</v>
      </c>
      <c r="AH1045" s="31">
        <f t="shared" si="644"/>
        <v>360781.69999999995</v>
      </c>
      <c r="AI1045" s="31">
        <f t="shared" si="645"/>
        <v>179070.66999999998</v>
      </c>
      <c r="AJ1045" s="31">
        <f t="shared" si="646"/>
        <v>279223.71000000002</v>
      </c>
      <c r="AK1045" s="31">
        <f t="shared" si="647"/>
        <v>267621.93</v>
      </c>
      <c r="AL1045" s="31">
        <f t="shared" si="648"/>
        <v>142764.16999999998</v>
      </c>
      <c r="AM1045" s="31">
        <f t="shared" si="649"/>
        <v>77723.37</v>
      </c>
      <c r="AN1045" s="31">
        <f t="shared" si="650"/>
        <v>37276.769999999997</v>
      </c>
      <c r="AO1045" s="31">
        <f t="shared" si="651"/>
        <v>2250678.44</v>
      </c>
      <c r="AP1045" s="29">
        <f t="shared" si="668"/>
        <v>0</v>
      </c>
      <c r="AQ1045" s="29">
        <f t="shared" si="668"/>
        <v>0</v>
      </c>
      <c r="AR1045" s="29">
        <f t="shared" si="668"/>
        <v>0</v>
      </c>
      <c r="AS1045" s="29">
        <f t="shared" si="666"/>
        <v>2250678.44</v>
      </c>
      <c r="AT1045" s="31">
        <f t="shared" si="652"/>
        <v>0</v>
      </c>
      <c r="AU1045" s="31">
        <f t="shared" si="653"/>
        <v>0</v>
      </c>
      <c r="AV1045" s="31">
        <f t="shared" si="654"/>
        <v>0</v>
      </c>
      <c r="AW1045" s="31">
        <f t="shared" si="655"/>
        <v>0</v>
      </c>
      <c r="AX1045" s="31">
        <f t="shared" si="656"/>
        <v>0</v>
      </c>
      <c r="AY1045" s="31">
        <f t="shared" si="657"/>
        <v>0</v>
      </c>
      <c r="AZ1045" s="31">
        <f t="shared" si="658"/>
        <v>0</v>
      </c>
      <c r="BA1045" s="31">
        <f t="shared" si="659"/>
        <v>0</v>
      </c>
      <c r="BB1045" s="31">
        <f t="shared" si="660"/>
        <v>0</v>
      </c>
      <c r="BC1045" s="31">
        <f t="shared" si="661"/>
        <v>0</v>
      </c>
      <c r="BD1045" s="31">
        <f t="shared" si="662"/>
        <v>0</v>
      </c>
      <c r="BE1045" s="31">
        <f t="shared" si="663"/>
        <v>0</v>
      </c>
      <c r="BF1045" s="31">
        <f t="shared" si="664"/>
        <v>0</v>
      </c>
      <c r="BG1045" s="29">
        <f t="shared" si="667"/>
        <v>0</v>
      </c>
      <c r="BH1045" s="29">
        <f t="shared" si="667"/>
        <v>0</v>
      </c>
      <c r="BI1045" s="29">
        <f t="shared" si="667"/>
        <v>0</v>
      </c>
      <c r="BJ1045" s="29">
        <f t="shared" si="667"/>
        <v>0</v>
      </c>
    </row>
    <row r="1046" spans="1:62">
      <c r="A1046" s="25" t="s">
        <v>135</v>
      </c>
      <c r="B1046" s="25" t="s">
        <v>95</v>
      </c>
      <c r="C1046" s="25" t="s">
        <v>102</v>
      </c>
      <c r="D1046" s="25" t="s">
        <v>169</v>
      </c>
      <c r="E1046" s="25" t="s">
        <v>44</v>
      </c>
      <c r="F1046" s="25" t="s">
        <v>46</v>
      </c>
      <c r="G1046" s="25" t="s">
        <v>133</v>
      </c>
      <c r="H1046" s="25" t="s">
        <v>133</v>
      </c>
      <c r="I1046" s="25" t="s">
        <v>597</v>
      </c>
      <c r="J1046" s="102">
        <v>0.52713639880000007</v>
      </c>
      <c r="K1046" s="102">
        <v>0.16611495299999998</v>
      </c>
      <c r="L1046" s="29"/>
      <c r="M1046" s="29">
        <v>0</v>
      </c>
      <c r="N1046" s="29">
        <v>0</v>
      </c>
      <c r="O1046" s="29">
        <v>85752.24</v>
      </c>
      <c r="P1046" s="29">
        <v>4672.68</v>
      </c>
      <c r="Q1046" s="29">
        <v>4964.83</v>
      </c>
      <c r="R1046" s="29"/>
      <c r="S1046" s="29"/>
      <c r="T1046" s="29">
        <v>50117.3</v>
      </c>
      <c r="U1046" s="29">
        <v>103053.59</v>
      </c>
      <c r="V1046" s="29"/>
      <c r="W1046" s="29"/>
      <c r="X1046" s="29">
        <f t="shared" si="637"/>
        <v>248560.64000000001</v>
      </c>
      <c r="Y1046" s="29">
        <f t="shared" si="638"/>
        <v>0</v>
      </c>
      <c r="Z1046" s="29">
        <f t="shared" si="665"/>
        <v>0</v>
      </c>
      <c r="AA1046" s="29">
        <f t="shared" si="665"/>
        <v>0</v>
      </c>
      <c r="AB1046" s="29">
        <f t="shared" si="665"/>
        <v>248560.64000000001</v>
      </c>
      <c r="AC1046" s="31">
        <f t="shared" si="639"/>
        <v>0</v>
      </c>
      <c r="AD1046" s="31">
        <f t="shared" si="640"/>
        <v>0</v>
      </c>
      <c r="AE1046" s="31">
        <f t="shared" si="641"/>
        <v>0</v>
      </c>
      <c r="AF1046" s="31">
        <f t="shared" si="642"/>
        <v>45203.126982633323</v>
      </c>
      <c r="AG1046" s="31">
        <f t="shared" si="643"/>
        <v>2463.1397079447843</v>
      </c>
      <c r="AH1046" s="31">
        <f t="shared" si="644"/>
        <v>2617.1426068542041</v>
      </c>
      <c r="AI1046" s="31">
        <f t="shared" si="645"/>
        <v>0</v>
      </c>
      <c r="AJ1046" s="31">
        <f t="shared" si="646"/>
        <v>0</v>
      </c>
      <c r="AK1046" s="31">
        <f t="shared" si="647"/>
        <v>26418.653039579243</v>
      </c>
      <c r="AL1046" s="31">
        <f t="shared" si="648"/>
        <v>54323.2983160117</v>
      </c>
      <c r="AM1046" s="31">
        <f t="shared" si="649"/>
        <v>0</v>
      </c>
      <c r="AN1046" s="31">
        <f t="shared" si="650"/>
        <v>0</v>
      </c>
      <c r="AO1046" s="31">
        <f t="shared" si="651"/>
        <v>131025.36065302326</v>
      </c>
      <c r="AP1046" s="29">
        <f t="shared" si="668"/>
        <v>0</v>
      </c>
      <c r="AQ1046" s="29">
        <f t="shared" si="668"/>
        <v>0</v>
      </c>
      <c r="AR1046" s="29">
        <f t="shared" si="668"/>
        <v>0</v>
      </c>
      <c r="AS1046" s="29">
        <f t="shared" si="666"/>
        <v>131025.36065302326</v>
      </c>
      <c r="AT1046" s="31">
        <f t="shared" si="652"/>
        <v>0</v>
      </c>
      <c r="AU1046" s="31">
        <f t="shared" si="653"/>
        <v>0</v>
      </c>
      <c r="AV1046" s="31">
        <f t="shared" si="654"/>
        <v>0</v>
      </c>
      <c r="AW1046" s="31">
        <f t="shared" si="655"/>
        <v>14244.729317244719</v>
      </c>
      <c r="AX1046" s="31">
        <f t="shared" si="656"/>
        <v>776.20201858403993</v>
      </c>
      <c r="AY1046" s="31">
        <f t="shared" si="657"/>
        <v>824.73250210298988</v>
      </c>
      <c r="AZ1046" s="31">
        <f t="shared" si="658"/>
        <v>0</v>
      </c>
      <c r="BA1046" s="31">
        <f t="shared" si="659"/>
        <v>0</v>
      </c>
      <c r="BB1046" s="31">
        <f t="shared" si="660"/>
        <v>8325.2329339868993</v>
      </c>
      <c r="BC1046" s="31">
        <f t="shared" si="661"/>
        <v>17118.742259331266</v>
      </c>
      <c r="BD1046" s="31">
        <f t="shared" si="662"/>
        <v>0</v>
      </c>
      <c r="BE1046" s="31">
        <f t="shared" si="663"/>
        <v>0</v>
      </c>
      <c r="BF1046" s="31">
        <f t="shared" si="664"/>
        <v>41289.639031249913</v>
      </c>
      <c r="BG1046" s="29">
        <f t="shared" si="667"/>
        <v>0</v>
      </c>
      <c r="BH1046" s="29">
        <f t="shared" si="667"/>
        <v>0</v>
      </c>
      <c r="BI1046" s="29">
        <f t="shared" si="667"/>
        <v>0</v>
      </c>
      <c r="BJ1046" s="29">
        <f t="shared" si="667"/>
        <v>41289.639031249913</v>
      </c>
    </row>
    <row r="1047" spans="1:62">
      <c r="A1047" s="25" t="s">
        <v>135</v>
      </c>
      <c r="B1047" s="25" t="s">
        <v>95</v>
      </c>
      <c r="C1047" s="25" t="s">
        <v>102</v>
      </c>
      <c r="D1047" s="25" t="s">
        <v>169</v>
      </c>
      <c r="E1047" s="25" t="s">
        <v>44</v>
      </c>
      <c r="F1047" s="25" t="s">
        <v>43</v>
      </c>
      <c r="G1047" s="25" t="s">
        <v>54</v>
      </c>
      <c r="H1047" s="25" t="s">
        <v>300</v>
      </c>
      <c r="I1047" s="25" t="s">
        <v>597</v>
      </c>
      <c r="J1047" s="102">
        <v>0.77217999999999998</v>
      </c>
      <c r="K1047" s="102">
        <v>0.22781999999999999</v>
      </c>
      <c r="L1047" s="29"/>
      <c r="M1047" s="29">
        <v>4950.41</v>
      </c>
      <c r="N1047" s="29"/>
      <c r="O1047" s="29"/>
      <c r="P1047" s="29"/>
      <c r="Q1047" s="29"/>
      <c r="R1047" s="29"/>
      <c r="S1047" s="29"/>
      <c r="T1047" s="29"/>
      <c r="U1047" s="29"/>
      <c r="V1047" s="29"/>
      <c r="W1047" s="29"/>
      <c r="X1047" s="29">
        <f t="shared" si="637"/>
        <v>4950.41</v>
      </c>
      <c r="Y1047" s="29">
        <f t="shared" si="638"/>
        <v>0</v>
      </c>
      <c r="Z1047" s="29">
        <f t="shared" si="665"/>
        <v>0</v>
      </c>
      <c r="AA1047" s="29">
        <f t="shared" si="665"/>
        <v>0</v>
      </c>
      <c r="AB1047" s="29">
        <f t="shared" si="665"/>
        <v>4950.41</v>
      </c>
      <c r="AC1047" s="31">
        <f t="shared" si="639"/>
        <v>0</v>
      </c>
      <c r="AD1047" s="31">
        <f t="shared" si="640"/>
        <v>3822.6075937999999</v>
      </c>
      <c r="AE1047" s="31">
        <f t="shared" si="641"/>
        <v>0</v>
      </c>
      <c r="AF1047" s="31">
        <f t="shared" si="642"/>
        <v>0</v>
      </c>
      <c r="AG1047" s="31">
        <f t="shared" si="643"/>
        <v>0</v>
      </c>
      <c r="AH1047" s="31">
        <f t="shared" si="644"/>
        <v>0</v>
      </c>
      <c r="AI1047" s="31">
        <f t="shared" si="645"/>
        <v>0</v>
      </c>
      <c r="AJ1047" s="31">
        <f t="shared" si="646"/>
        <v>0</v>
      </c>
      <c r="AK1047" s="31">
        <f t="shared" si="647"/>
        <v>0</v>
      </c>
      <c r="AL1047" s="31">
        <f t="shared" si="648"/>
        <v>0</v>
      </c>
      <c r="AM1047" s="31">
        <f t="shared" si="649"/>
        <v>0</v>
      </c>
      <c r="AN1047" s="31">
        <f t="shared" si="650"/>
        <v>0</v>
      </c>
      <c r="AO1047" s="31">
        <f t="shared" si="651"/>
        <v>3822.6075937999999</v>
      </c>
      <c r="AP1047" s="29">
        <f t="shared" si="668"/>
        <v>0</v>
      </c>
      <c r="AQ1047" s="29">
        <f t="shared" si="668"/>
        <v>0</v>
      </c>
      <c r="AR1047" s="29">
        <f t="shared" si="668"/>
        <v>0</v>
      </c>
      <c r="AS1047" s="29">
        <f t="shared" si="666"/>
        <v>3822.6075937999999</v>
      </c>
      <c r="AT1047" s="31">
        <f t="shared" si="652"/>
        <v>0</v>
      </c>
      <c r="AU1047" s="31">
        <f t="shared" si="653"/>
        <v>1127.8024062</v>
      </c>
      <c r="AV1047" s="31">
        <f t="shared" si="654"/>
        <v>0</v>
      </c>
      <c r="AW1047" s="31">
        <f t="shared" si="655"/>
        <v>0</v>
      </c>
      <c r="AX1047" s="31">
        <f t="shared" si="656"/>
        <v>0</v>
      </c>
      <c r="AY1047" s="31">
        <f t="shared" si="657"/>
        <v>0</v>
      </c>
      <c r="AZ1047" s="31">
        <f t="shared" si="658"/>
        <v>0</v>
      </c>
      <c r="BA1047" s="31">
        <f t="shared" si="659"/>
        <v>0</v>
      </c>
      <c r="BB1047" s="31">
        <f t="shared" si="660"/>
        <v>0</v>
      </c>
      <c r="BC1047" s="31">
        <f t="shared" si="661"/>
        <v>0</v>
      </c>
      <c r="BD1047" s="31">
        <f t="shared" si="662"/>
        <v>0</v>
      </c>
      <c r="BE1047" s="31">
        <f t="shared" si="663"/>
        <v>0</v>
      </c>
      <c r="BF1047" s="31">
        <f t="shared" si="664"/>
        <v>1127.8024062</v>
      </c>
      <c r="BG1047" s="29">
        <f t="shared" si="667"/>
        <v>0</v>
      </c>
      <c r="BH1047" s="29">
        <f t="shared" si="667"/>
        <v>0</v>
      </c>
      <c r="BI1047" s="29">
        <f t="shared" si="667"/>
        <v>0</v>
      </c>
      <c r="BJ1047" s="29">
        <f t="shared" si="667"/>
        <v>1127.8024062</v>
      </c>
    </row>
    <row r="1048" spans="1:62">
      <c r="A1048" s="25" t="s">
        <v>135</v>
      </c>
      <c r="B1048" s="25" t="s">
        <v>95</v>
      </c>
      <c r="C1048" s="25" t="s">
        <v>102</v>
      </c>
      <c r="D1048" s="25" t="s">
        <v>169</v>
      </c>
      <c r="E1048" s="25" t="s">
        <v>42</v>
      </c>
      <c r="F1048" s="25" t="s">
        <v>46</v>
      </c>
      <c r="G1048" s="25" t="s">
        <v>54</v>
      </c>
      <c r="H1048" s="25" t="s">
        <v>300</v>
      </c>
      <c r="I1048" s="25" t="s">
        <v>597</v>
      </c>
      <c r="J1048" s="102">
        <v>0.68266000000000004</v>
      </c>
      <c r="K1048" s="102">
        <v>0</v>
      </c>
      <c r="L1048" s="29">
        <v>0</v>
      </c>
      <c r="M1048" s="29"/>
      <c r="N1048" s="29">
        <v>169165</v>
      </c>
      <c r="O1048" s="29"/>
      <c r="P1048" s="29"/>
      <c r="Q1048" s="29"/>
      <c r="R1048" s="29">
        <v>0</v>
      </c>
      <c r="S1048" s="29"/>
      <c r="T1048" s="29"/>
      <c r="U1048" s="29"/>
      <c r="V1048" s="29"/>
      <c r="W1048" s="29"/>
      <c r="X1048" s="29">
        <f t="shared" si="637"/>
        <v>169165</v>
      </c>
      <c r="Y1048" s="29">
        <f t="shared" si="638"/>
        <v>0</v>
      </c>
      <c r="Z1048" s="29">
        <f t="shared" si="665"/>
        <v>0</v>
      </c>
      <c r="AA1048" s="29">
        <f t="shared" si="665"/>
        <v>0</v>
      </c>
      <c r="AB1048" s="29">
        <f t="shared" si="665"/>
        <v>169165</v>
      </c>
      <c r="AC1048" s="31">
        <f t="shared" si="639"/>
        <v>0</v>
      </c>
      <c r="AD1048" s="31">
        <f t="shared" si="640"/>
        <v>0</v>
      </c>
      <c r="AE1048" s="31">
        <f t="shared" si="641"/>
        <v>115482.17890000001</v>
      </c>
      <c r="AF1048" s="31">
        <f t="shared" si="642"/>
        <v>0</v>
      </c>
      <c r="AG1048" s="31">
        <f t="shared" si="643"/>
        <v>0</v>
      </c>
      <c r="AH1048" s="31">
        <f t="shared" si="644"/>
        <v>0</v>
      </c>
      <c r="AI1048" s="31">
        <f t="shared" si="645"/>
        <v>0</v>
      </c>
      <c r="AJ1048" s="31">
        <f t="shared" si="646"/>
        <v>0</v>
      </c>
      <c r="AK1048" s="31">
        <f t="shared" si="647"/>
        <v>0</v>
      </c>
      <c r="AL1048" s="31">
        <f t="shared" si="648"/>
        <v>0</v>
      </c>
      <c r="AM1048" s="31">
        <f t="shared" si="649"/>
        <v>0</v>
      </c>
      <c r="AN1048" s="31">
        <f t="shared" si="650"/>
        <v>0</v>
      </c>
      <c r="AO1048" s="31">
        <f t="shared" si="651"/>
        <v>115482.17890000001</v>
      </c>
      <c r="AP1048" s="29">
        <f t="shared" si="668"/>
        <v>0</v>
      </c>
      <c r="AQ1048" s="29">
        <f t="shared" si="668"/>
        <v>0</v>
      </c>
      <c r="AR1048" s="29">
        <f t="shared" si="668"/>
        <v>0</v>
      </c>
      <c r="AS1048" s="29">
        <f t="shared" si="666"/>
        <v>115482.17890000001</v>
      </c>
      <c r="AT1048" s="31">
        <f t="shared" si="652"/>
        <v>0</v>
      </c>
      <c r="AU1048" s="31">
        <f t="shared" si="653"/>
        <v>0</v>
      </c>
      <c r="AV1048" s="31">
        <f t="shared" si="654"/>
        <v>0</v>
      </c>
      <c r="AW1048" s="31">
        <f t="shared" si="655"/>
        <v>0</v>
      </c>
      <c r="AX1048" s="31">
        <f t="shared" si="656"/>
        <v>0</v>
      </c>
      <c r="AY1048" s="31">
        <f t="shared" si="657"/>
        <v>0</v>
      </c>
      <c r="AZ1048" s="31">
        <f t="shared" si="658"/>
        <v>0</v>
      </c>
      <c r="BA1048" s="31">
        <f t="shared" si="659"/>
        <v>0</v>
      </c>
      <c r="BB1048" s="31">
        <f t="shared" si="660"/>
        <v>0</v>
      </c>
      <c r="BC1048" s="31">
        <f t="shared" si="661"/>
        <v>0</v>
      </c>
      <c r="BD1048" s="31">
        <f t="shared" si="662"/>
        <v>0</v>
      </c>
      <c r="BE1048" s="31">
        <f t="shared" si="663"/>
        <v>0</v>
      </c>
      <c r="BF1048" s="31">
        <f t="shared" si="664"/>
        <v>0</v>
      </c>
      <c r="BG1048" s="29">
        <f t="shared" si="667"/>
        <v>0</v>
      </c>
      <c r="BH1048" s="29">
        <f t="shared" si="667"/>
        <v>0</v>
      </c>
      <c r="BI1048" s="29">
        <f t="shared" si="667"/>
        <v>0</v>
      </c>
      <c r="BJ1048" s="29">
        <f t="shared" si="667"/>
        <v>0</v>
      </c>
    </row>
    <row r="1049" spans="1:62">
      <c r="A1049" s="25" t="s">
        <v>135</v>
      </c>
      <c r="B1049" s="25" t="s">
        <v>95</v>
      </c>
      <c r="C1049" s="25" t="s">
        <v>102</v>
      </c>
      <c r="D1049" s="25" t="s">
        <v>169</v>
      </c>
      <c r="E1049" s="25" t="s">
        <v>42</v>
      </c>
      <c r="F1049" s="25" t="s">
        <v>46</v>
      </c>
      <c r="G1049" s="25" t="s">
        <v>133</v>
      </c>
      <c r="H1049" s="25" t="s">
        <v>133</v>
      </c>
      <c r="I1049" s="25" t="s">
        <v>597</v>
      </c>
      <c r="J1049" s="102">
        <v>0.68266000000000004</v>
      </c>
      <c r="K1049" s="102">
        <v>0</v>
      </c>
      <c r="L1049" s="29">
        <v>739.38000000000466</v>
      </c>
      <c r="M1049" s="29">
        <v>274076.90000000002</v>
      </c>
      <c r="N1049" s="29">
        <v>103908.65</v>
      </c>
      <c r="O1049" s="29">
        <v>567664.93999999994</v>
      </c>
      <c r="P1049" s="29">
        <v>35194.54</v>
      </c>
      <c r="Q1049" s="29"/>
      <c r="R1049" s="29">
        <v>73778.41</v>
      </c>
      <c r="S1049" s="29">
        <v>341.97</v>
      </c>
      <c r="T1049" s="29">
        <v>20677.740000000002</v>
      </c>
      <c r="U1049" s="29">
        <v>266133.87</v>
      </c>
      <c r="V1049" s="29">
        <v>258663.45</v>
      </c>
      <c r="W1049" s="29">
        <v>236827.12</v>
      </c>
      <c r="X1049" s="29">
        <f t="shared" si="637"/>
        <v>1838006.9699999997</v>
      </c>
      <c r="Y1049" s="29">
        <f t="shared" si="638"/>
        <v>0</v>
      </c>
      <c r="Z1049" s="29">
        <f t="shared" si="665"/>
        <v>0</v>
      </c>
      <c r="AA1049" s="29">
        <f t="shared" si="665"/>
        <v>0</v>
      </c>
      <c r="AB1049" s="29">
        <f t="shared" si="665"/>
        <v>1838006.9699999997</v>
      </c>
      <c r="AC1049" s="31">
        <f t="shared" si="639"/>
        <v>504.74515080000322</v>
      </c>
      <c r="AD1049" s="31">
        <f t="shared" si="640"/>
        <v>187101.33655400004</v>
      </c>
      <c r="AE1049" s="31">
        <f t="shared" si="641"/>
        <v>70934.279009000005</v>
      </c>
      <c r="AF1049" s="31">
        <f t="shared" si="642"/>
        <v>387522.1479404</v>
      </c>
      <c r="AG1049" s="31">
        <f t="shared" si="643"/>
        <v>24025.904676400001</v>
      </c>
      <c r="AH1049" s="31">
        <f t="shared" si="644"/>
        <v>0</v>
      </c>
      <c r="AI1049" s="31">
        <f t="shared" si="645"/>
        <v>50365.569370600009</v>
      </c>
      <c r="AJ1049" s="31">
        <f t="shared" si="646"/>
        <v>233.44924020000002</v>
      </c>
      <c r="AK1049" s="31">
        <f t="shared" si="647"/>
        <v>14115.865988400003</v>
      </c>
      <c r="AL1049" s="31">
        <f t="shared" si="648"/>
        <v>181678.9476942</v>
      </c>
      <c r="AM1049" s="31">
        <f t="shared" si="649"/>
        <v>176579.19077700001</v>
      </c>
      <c r="AN1049" s="31">
        <f t="shared" si="650"/>
        <v>161672.4017392</v>
      </c>
      <c r="AO1049" s="31">
        <f t="shared" si="651"/>
        <v>1254733.8381401999</v>
      </c>
      <c r="AP1049" s="29">
        <f t="shared" si="668"/>
        <v>0</v>
      </c>
      <c r="AQ1049" s="29">
        <f t="shared" si="668"/>
        <v>0</v>
      </c>
      <c r="AR1049" s="29">
        <f t="shared" si="668"/>
        <v>0</v>
      </c>
      <c r="AS1049" s="29">
        <f t="shared" si="666"/>
        <v>1254733.8381401999</v>
      </c>
      <c r="AT1049" s="31">
        <f t="shared" si="652"/>
        <v>0</v>
      </c>
      <c r="AU1049" s="31">
        <f t="shared" si="653"/>
        <v>0</v>
      </c>
      <c r="AV1049" s="31">
        <f t="shared" si="654"/>
        <v>0</v>
      </c>
      <c r="AW1049" s="31">
        <f t="shared" si="655"/>
        <v>0</v>
      </c>
      <c r="AX1049" s="31">
        <f t="shared" si="656"/>
        <v>0</v>
      </c>
      <c r="AY1049" s="31">
        <f t="shared" si="657"/>
        <v>0</v>
      </c>
      <c r="AZ1049" s="31">
        <f t="shared" si="658"/>
        <v>0</v>
      </c>
      <c r="BA1049" s="31">
        <f t="shared" si="659"/>
        <v>0</v>
      </c>
      <c r="BB1049" s="31">
        <f t="shared" si="660"/>
        <v>0</v>
      </c>
      <c r="BC1049" s="31">
        <f t="shared" si="661"/>
        <v>0</v>
      </c>
      <c r="BD1049" s="31">
        <f t="shared" si="662"/>
        <v>0</v>
      </c>
      <c r="BE1049" s="31">
        <f t="shared" si="663"/>
        <v>0</v>
      </c>
      <c r="BF1049" s="31">
        <f t="shared" si="664"/>
        <v>0</v>
      </c>
      <c r="BG1049" s="29">
        <f t="shared" si="667"/>
        <v>0</v>
      </c>
      <c r="BH1049" s="29">
        <f t="shared" si="667"/>
        <v>0</v>
      </c>
      <c r="BI1049" s="29">
        <f t="shared" si="667"/>
        <v>0</v>
      </c>
      <c r="BJ1049" s="29">
        <f t="shared" si="667"/>
        <v>0</v>
      </c>
    </row>
    <row r="1050" spans="1:62">
      <c r="A1050" s="25" t="s">
        <v>135</v>
      </c>
      <c r="B1050" s="25" t="s">
        <v>95</v>
      </c>
      <c r="C1050" s="25" t="s">
        <v>102</v>
      </c>
      <c r="D1050" s="25" t="s">
        <v>169</v>
      </c>
      <c r="E1050" s="25" t="s">
        <v>42</v>
      </c>
      <c r="F1050" s="25" t="s">
        <v>49</v>
      </c>
      <c r="G1050" s="25" t="s">
        <v>133</v>
      </c>
      <c r="H1050" s="25" t="s">
        <v>133</v>
      </c>
      <c r="I1050" s="25" t="s">
        <v>597</v>
      </c>
      <c r="J1050" s="102">
        <v>0</v>
      </c>
      <c r="K1050" s="102">
        <v>0</v>
      </c>
      <c r="L1050" s="29"/>
      <c r="M1050" s="29">
        <v>0</v>
      </c>
      <c r="N1050" s="29"/>
      <c r="O1050" s="29">
        <v>0</v>
      </c>
      <c r="P1050" s="29">
        <v>105902</v>
      </c>
      <c r="Q1050" s="29">
        <v>529384.53999999992</v>
      </c>
      <c r="R1050" s="29"/>
      <c r="S1050" s="29">
        <v>6193.45</v>
      </c>
      <c r="T1050" s="29"/>
      <c r="U1050" s="29">
        <v>878155.82000000007</v>
      </c>
      <c r="V1050" s="29">
        <v>259130.61</v>
      </c>
      <c r="W1050" s="29">
        <v>-18684.71</v>
      </c>
      <c r="X1050" s="29">
        <f t="shared" si="637"/>
        <v>1760081.71</v>
      </c>
      <c r="Y1050" s="29">
        <f t="shared" si="638"/>
        <v>0</v>
      </c>
      <c r="Z1050" s="29">
        <f t="shared" si="665"/>
        <v>0</v>
      </c>
      <c r="AA1050" s="29">
        <f t="shared" si="665"/>
        <v>0</v>
      </c>
      <c r="AB1050" s="29">
        <f t="shared" si="665"/>
        <v>1760081.71</v>
      </c>
      <c r="AC1050" s="31">
        <f t="shared" si="639"/>
        <v>0</v>
      </c>
      <c r="AD1050" s="31">
        <f t="shared" si="640"/>
        <v>0</v>
      </c>
      <c r="AE1050" s="31">
        <f t="shared" si="641"/>
        <v>0</v>
      </c>
      <c r="AF1050" s="31">
        <f t="shared" si="642"/>
        <v>0</v>
      </c>
      <c r="AG1050" s="31">
        <f t="shared" si="643"/>
        <v>0</v>
      </c>
      <c r="AH1050" s="31">
        <f t="shared" si="644"/>
        <v>0</v>
      </c>
      <c r="AI1050" s="31">
        <f t="shared" si="645"/>
        <v>0</v>
      </c>
      <c r="AJ1050" s="31">
        <f t="shared" si="646"/>
        <v>0</v>
      </c>
      <c r="AK1050" s="31">
        <f t="shared" si="647"/>
        <v>0</v>
      </c>
      <c r="AL1050" s="31">
        <f t="shared" si="648"/>
        <v>0</v>
      </c>
      <c r="AM1050" s="31">
        <f t="shared" si="649"/>
        <v>0</v>
      </c>
      <c r="AN1050" s="31">
        <f t="shared" si="650"/>
        <v>0</v>
      </c>
      <c r="AO1050" s="31">
        <f t="shared" si="651"/>
        <v>0</v>
      </c>
      <c r="AP1050" s="29">
        <f t="shared" si="668"/>
        <v>0</v>
      </c>
      <c r="AQ1050" s="29">
        <f t="shared" si="668"/>
        <v>0</v>
      </c>
      <c r="AR1050" s="29">
        <f t="shared" si="668"/>
        <v>0</v>
      </c>
      <c r="AS1050" s="29">
        <f t="shared" si="666"/>
        <v>0</v>
      </c>
      <c r="AT1050" s="31">
        <f t="shared" si="652"/>
        <v>0</v>
      </c>
      <c r="AU1050" s="31">
        <f t="shared" si="653"/>
        <v>0</v>
      </c>
      <c r="AV1050" s="31">
        <f t="shared" si="654"/>
        <v>0</v>
      </c>
      <c r="AW1050" s="31">
        <f t="shared" si="655"/>
        <v>0</v>
      </c>
      <c r="AX1050" s="31">
        <f t="shared" si="656"/>
        <v>0</v>
      </c>
      <c r="AY1050" s="31">
        <f t="shared" si="657"/>
        <v>0</v>
      </c>
      <c r="AZ1050" s="31">
        <f t="shared" si="658"/>
        <v>0</v>
      </c>
      <c r="BA1050" s="31">
        <f t="shared" si="659"/>
        <v>0</v>
      </c>
      <c r="BB1050" s="31">
        <f t="shared" si="660"/>
        <v>0</v>
      </c>
      <c r="BC1050" s="31">
        <f t="shared" si="661"/>
        <v>0</v>
      </c>
      <c r="BD1050" s="31">
        <f t="shared" si="662"/>
        <v>0</v>
      </c>
      <c r="BE1050" s="31">
        <f t="shared" si="663"/>
        <v>0</v>
      </c>
      <c r="BF1050" s="31">
        <f t="shared" si="664"/>
        <v>0</v>
      </c>
      <c r="BG1050" s="29">
        <f t="shared" si="667"/>
        <v>0</v>
      </c>
      <c r="BH1050" s="29">
        <f t="shared" si="667"/>
        <v>0</v>
      </c>
      <c r="BI1050" s="29">
        <f t="shared" si="667"/>
        <v>0</v>
      </c>
      <c r="BJ1050" s="29">
        <f t="shared" si="667"/>
        <v>0</v>
      </c>
    </row>
    <row r="1051" spans="1:62">
      <c r="A1051" s="25" t="s">
        <v>135</v>
      </c>
      <c r="B1051" s="25" t="s">
        <v>95</v>
      </c>
      <c r="C1051" s="25" t="s">
        <v>102</v>
      </c>
      <c r="D1051" s="25" t="s">
        <v>169</v>
      </c>
      <c r="E1051" s="25" t="s">
        <v>42</v>
      </c>
      <c r="F1051" s="25" t="s">
        <v>43</v>
      </c>
      <c r="G1051" s="25" t="s">
        <v>133</v>
      </c>
      <c r="H1051" s="25" t="s">
        <v>133</v>
      </c>
      <c r="I1051" s="25" t="s">
        <v>597</v>
      </c>
      <c r="J1051" s="102">
        <v>1</v>
      </c>
      <c r="K1051" s="102">
        <v>0</v>
      </c>
      <c r="L1051" s="29"/>
      <c r="M1051" s="29">
        <v>0</v>
      </c>
      <c r="N1051" s="29">
        <v>0</v>
      </c>
      <c r="O1051" s="29">
        <v>0</v>
      </c>
      <c r="P1051" s="29">
        <v>180417.29</v>
      </c>
      <c r="Q1051" s="29"/>
      <c r="R1051" s="29"/>
      <c r="S1051" s="29"/>
      <c r="T1051" s="29"/>
      <c r="U1051" s="29"/>
      <c r="V1051" s="29">
        <v>50876.25</v>
      </c>
      <c r="W1051" s="29">
        <v>262550.57</v>
      </c>
      <c r="X1051" s="29">
        <f t="shared" si="637"/>
        <v>493844.11</v>
      </c>
      <c r="Y1051" s="29">
        <f t="shared" si="638"/>
        <v>0</v>
      </c>
      <c r="Z1051" s="29">
        <f t="shared" si="665"/>
        <v>0</v>
      </c>
      <c r="AA1051" s="29">
        <f t="shared" si="665"/>
        <v>0</v>
      </c>
      <c r="AB1051" s="29">
        <f t="shared" si="665"/>
        <v>493844.11</v>
      </c>
      <c r="AC1051" s="31">
        <f t="shared" si="639"/>
        <v>0</v>
      </c>
      <c r="AD1051" s="31">
        <f t="shared" si="640"/>
        <v>0</v>
      </c>
      <c r="AE1051" s="31">
        <f t="shared" si="641"/>
        <v>0</v>
      </c>
      <c r="AF1051" s="31">
        <f t="shared" si="642"/>
        <v>0</v>
      </c>
      <c r="AG1051" s="31">
        <f t="shared" si="643"/>
        <v>180417.29</v>
      </c>
      <c r="AH1051" s="31">
        <f t="shared" si="644"/>
        <v>0</v>
      </c>
      <c r="AI1051" s="31">
        <f t="shared" si="645"/>
        <v>0</v>
      </c>
      <c r="AJ1051" s="31">
        <f t="shared" si="646"/>
        <v>0</v>
      </c>
      <c r="AK1051" s="31">
        <f t="shared" si="647"/>
        <v>0</v>
      </c>
      <c r="AL1051" s="31">
        <f t="shared" si="648"/>
        <v>0</v>
      </c>
      <c r="AM1051" s="31">
        <f t="shared" si="649"/>
        <v>50876.25</v>
      </c>
      <c r="AN1051" s="31">
        <f t="shared" si="650"/>
        <v>262550.57</v>
      </c>
      <c r="AO1051" s="31">
        <f t="shared" si="651"/>
        <v>493844.11</v>
      </c>
      <c r="AP1051" s="29">
        <f t="shared" si="668"/>
        <v>0</v>
      </c>
      <c r="AQ1051" s="29">
        <f t="shared" si="668"/>
        <v>0</v>
      </c>
      <c r="AR1051" s="29">
        <f t="shared" si="668"/>
        <v>0</v>
      </c>
      <c r="AS1051" s="29">
        <f t="shared" si="666"/>
        <v>493844.11</v>
      </c>
      <c r="AT1051" s="31">
        <f t="shared" si="652"/>
        <v>0</v>
      </c>
      <c r="AU1051" s="31">
        <f t="shared" si="653"/>
        <v>0</v>
      </c>
      <c r="AV1051" s="31">
        <f t="shared" si="654"/>
        <v>0</v>
      </c>
      <c r="AW1051" s="31">
        <f t="shared" si="655"/>
        <v>0</v>
      </c>
      <c r="AX1051" s="31">
        <f t="shared" si="656"/>
        <v>0</v>
      </c>
      <c r="AY1051" s="31">
        <f t="shared" si="657"/>
        <v>0</v>
      </c>
      <c r="AZ1051" s="31">
        <f t="shared" si="658"/>
        <v>0</v>
      </c>
      <c r="BA1051" s="31">
        <f t="shared" si="659"/>
        <v>0</v>
      </c>
      <c r="BB1051" s="31">
        <f t="shared" si="660"/>
        <v>0</v>
      </c>
      <c r="BC1051" s="31">
        <f t="shared" si="661"/>
        <v>0</v>
      </c>
      <c r="BD1051" s="31">
        <f t="shared" si="662"/>
        <v>0</v>
      </c>
      <c r="BE1051" s="31">
        <f t="shared" si="663"/>
        <v>0</v>
      </c>
      <c r="BF1051" s="31">
        <f t="shared" si="664"/>
        <v>0</v>
      </c>
      <c r="BG1051" s="29">
        <f t="shared" si="667"/>
        <v>0</v>
      </c>
      <c r="BH1051" s="29">
        <f t="shared" si="667"/>
        <v>0</v>
      </c>
      <c r="BI1051" s="29">
        <f t="shared" si="667"/>
        <v>0</v>
      </c>
      <c r="BJ1051" s="29">
        <f t="shared" si="667"/>
        <v>0</v>
      </c>
    </row>
    <row r="1052" spans="1:62">
      <c r="A1052" s="25" t="s">
        <v>135</v>
      </c>
      <c r="B1052" s="25" t="s">
        <v>95</v>
      </c>
      <c r="C1052" s="25" t="s">
        <v>102</v>
      </c>
      <c r="D1052" s="25" t="s">
        <v>169</v>
      </c>
      <c r="E1052" s="25" t="s">
        <v>47</v>
      </c>
      <c r="F1052" s="25" t="s">
        <v>46</v>
      </c>
      <c r="G1052" s="25" t="s">
        <v>133</v>
      </c>
      <c r="H1052" s="25" t="s">
        <v>133</v>
      </c>
      <c r="I1052" s="25" t="s">
        <v>597</v>
      </c>
      <c r="J1052" s="102">
        <v>0</v>
      </c>
      <c r="K1052" s="102">
        <v>0.72914999999999996</v>
      </c>
      <c r="L1052" s="29">
        <v>0</v>
      </c>
      <c r="M1052" s="29"/>
      <c r="N1052" s="29">
        <v>0</v>
      </c>
      <c r="O1052" s="29"/>
      <c r="P1052" s="29"/>
      <c r="Q1052" s="29"/>
      <c r="R1052" s="29"/>
      <c r="S1052" s="29"/>
      <c r="T1052" s="29">
        <v>192443.59</v>
      </c>
      <c r="U1052" s="29">
        <v>1359.71</v>
      </c>
      <c r="V1052" s="29"/>
      <c r="W1052" s="29"/>
      <c r="X1052" s="29">
        <f t="shared" si="637"/>
        <v>193803.3</v>
      </c>
      <c r="Y1052" s="29">
        <f t="shared" si="638"/>
        <v>0</v>
      </c>
      <c r="Z1052" s="29">
        <f t="shared" si="665"/>
        <v>0</v>
      </c>
      <c r="AA1052" s="29">
        <f t="shared" si="665"/>
        <v>0</v>
      </c>
      <c r="AB1052" s="29">
        <f t="shared" si="665"/>
        <v>193803.3</v>
      </c>
      <c r="AC1052" s="31">
        <f t="shared" si="639"/>
        <v>0</v>
      </c>
      <c r="AD1052" s="31">
        <f t="shared" si="640"/>
        <v>0</v>
      </c>
      <c r="AE1052" s="31">
        <f t="shared" si="641"/>
        <v>0</v>
      </c>
      <c r="AF1052" s="31">
        <f t="shared" si="642"/>
        <v>0</v>
      </c>
      <c r="AG1052" s="31">
        <f t="shared" si="643"/>
        <v>0</v>
      </c>
      <c r="AH1052" s="31">
        <f t="shared" si="644"/>
        <v>0</v>
      </c>
      <c r="AI1052" s="31">
        <f t="shared" si="645"/>
        <v>0</v>
      </c>
      <c r="AJ1052" s="31">
        <f t="shared" si="646"/>
        <v>0</v>
      </c>
      <c r="AK1052" s="31">
        <f t="shared" si="647"/>
        <v>0</v>
      </c>
      <c r="AL1052" s="31">
        <f t="shared" si="648"/>
        <v>0</v>
      </c>
      <c r="AM1052" s="31">
        <f t="shared" si="649"/>
        <v>0</v>
      </c>
      <c r="AN1052" s="31">
        <f t="shared" si="650"/>
        <v>0</v>
      </c>
      <c r="AO1052" s="31">
        <f t="shared" si="651"/>
        <v>0</v>
      </c>
      <c r="AP1052" s="29">
        <f t="shared" si="668"/>
        <v>0</v>
      </c>
      <c r="AQ1052" s="29">
        <f t="shared" si="668"/>
        <v>0</v>
      </c>
      <c r="AR1052" s="29">
        <f t="shared" si="668"/>
        <v>0</v>
      </c>
      <c r="AS1052" s="29">
        <f t="shared" si="666"/>
        <v>0</v>
      </c>
      <c r="AT1052" s="31">
        <f t="shared" si="652"/>
        <v>0</v>
      </c>
      <c r="AU1052" s="31">
        <f t="shared" si="653"/>
        <v>0</v>
      </c>
      <c r="AV1052" s="31">
        <f t="shared" si="654"/>
        <v>0</v>
      </c>
      <c r="AW1052" s="31">
        <f t="shared" si="655"/>
        <v>0</v>
      </c>
      <c r="AX1052" s="31">
        <f t="shared" si="656"/>
        <v>0</v>
      </c>
      <c r="AY1052" s="31">
        <f t="shared" si="657"/>
        <v>0</v>
      </c>
      <c r="AZ1052" s="31">
        <f t="shared" si="658"/>
        <v>0</v>
      </c>
      <c r="BA1052" s="31">
        <f t="shared" si="659"/>
        <v>0</v>
      </c>
      <c r="BB1052" s="31">
        <f t="shared" si="660"/>
        <v>140320.24364849998</v>
      </c>
      <c r="BC1052" s="31">
        <f t="shared" si="661"/>
        <v>991.43254649999994</v>
      </c>
      <c r="BD1052" s="31">
        <f t="shared" si="662"/>
        <v>0</v>
      </c>
      <c r="BE1052" s="31">
        <f t="shared" si="663"/>
        <v>0</v>
      </c>
      <c r="BF1052" s="31">
        <f t="shared" si="664"/>
        <v>141311.67619499998</v>
      </c>
      <c r="BG1052" s="29">
        <f t="shared" si="667"/>
        <v>0</v>
      </c>
      <c r="BH1052" s="29">
        <f t="shared" si="667"/>
        <v>0</v>
      </c>
      <c r="BI1052" s="29">
        <f t="shared" si="667"/>
        <v>0</v>
      </c>
      <c r="BJ1052" s="29">
        <f t="shared" si="667"/>
        <v>141311.67619499998</v>
      </c>
    </row>
    <row r="1053" spans="1:62">
      <c r="A1053" s="25" t="s">
        <v>135</v>
      </c>
      <c r="B1053" s="25" t="s">
        <v>95</v>
      </c>
      <c r="C1053" s="25" t="s">
        <v>102</v>
      </c>
      <c r="D1053" s="25" t="s">
        <v>169</v>
      </c>
      <c r="E1053" s="25" t="s">
        <v>47</v>
      </c>
      <c r="F1053" s="25" t="s">
        <v>49</v>
      </c>
      <c r="G1053" s="25" t="s">
        <v>133</v>
      </c>
      <c r="H1053" s="25" t="s">
        <v>133</v>
      </c>
      <c r="I1053" s="25" t="s">
        <v>597</v>
      </c>
      <c r="J1053" s="102">
        <v>0</v>
      </c>
      <c r="K1053" s="102">
        <v>0</v>
      </c>
      <c r="L1053" s="29"/>
      <c r="M1053" s="29"/>
      <c r="N1053" s="29"/>
      <c r="O1053" s="29">
        <v>142368.18</v>
      </c>
      <c r="P1053" s="29"/>
      <c r="Q1053" s="29"/>
      <c r="R1053" s="29"/>
      <c r="S1053" s="29"/>
      <c r="T1053" s="29"/>
      <c r="U1053" s="29"/>
      <c r="V1053" s="29"/>
      <c r="W1053" s="29">
        <v>157097.69</v>
      </c>
      <c r="X1053" s="29">
        <f t="shared" si="637"/>
        <v>299465.87</v>
      </c>
      <c r="Y1053" s="29">
        <f t="shared" si="638"/>
        <v>0</v>
      </c>
      <c r="Z1053" s="29">
        <f t="shared" si="665"/>
        <v>0</v>
      </c>
      <c r="AA1053" s="29">
        <f t="shared" si="665"/>
        <v>0</v>
      </c>
      <c r="AB1053" s="29">
        <f t="shared" si="665"/>
        <v>299465.87</v>
      </c>
      <c r="AC1053" s="31">
        <f t="shared" si="639"/>
        <v>0</v>
      </c>
      <c r="AD1053" s="31">
        <f t="shared" si="640"/>
        <v>0</v>
      </c>
      <c r="AE1053" s="31">
        <f t="shared" si="641"/>
        <v>0</v>
      </c>
      <c r="AF1053" s="31">
        <f t="shared" si="642"/>
        <v>0</v>
      </c>
      <c r="AG1053" s="31">
        <f t="shared" si="643"/>
        <v>0</v>
      </c>
      <c r="AH1053" s="31">
        <f t="shared" si="644"/>
        <v>0</v>
      </c>
      <c r="AI1053" s="31">
        <f t="shared" si="645"/>
        <v>0</v>
      </c>
      <c r="AJ1053" s="31">
        <f t="shared" si="646"/>
        <v>0</v>
      </c>
      <c r="AK1053" s="31">
        <f t="shared" si="647"/>
        <v>0</v>
      </c>
      <c r="AL1053" s="31">
        <f t="shared" si="648"/>
        <v>0</v>
      </c>
      <c r="AM1053" s="31">
        <f t="shared" si="649"/>
        <v>0</v>
      </c>
      <c r="AN1053" s="31">
        <f t="shared" si="650"/>
        <v>0</v>
      </c>
      <c r="AO1053" s="31">
        <f t="shared" si="651"/>
        <v>0</v>
      </c>
      <c r="AP1053" s="29">
        <f t="shared" si="668"/>
        <v>0</v>
      </c>
      <c r="AQ1053" s="29">
        <f t="shared" si="668"/>
        <v>0</v>
      </c>
      <c r="AR1053" s="29">
        <f t="shared" si="668"/>
        <v>0</v>
      </c>
      <c r="AS1053" s="29">
        <f t="shared" si="666"/>
        <v>0</v>
      </c>
      <c r="AT1053" s="31">
        <f t="shared" si="652"/>
        <v>0</v>
      </c>
      <c r="AU1053" s="31">
        <f t="shared" si="653"/>
        <v>0</v>
      </c>
      <c r="AV1053" s="31">
        <f t="shared" si="654"/>
        <v>0</v>
      </c>
      <c r="AW1053" s="31">
        <f t="shared" si="655"/>
        <v>0</v>
      </c>
      <c r="AX1053" s="31">
        <f t="shared" si="656"/>
        <v>0</v>
      </c>
      <c r="AY1053" s="31">
        <f t="shared" si="657"/>
        <v>0</v>
      </c>
      <c r="AZ1053" s="31">
        <f t="shared" si="658"/>
        <v>0</v>
      </c>
      <c r="BA1053" s="31">
        <f t="shared" si="659"/>
        <v>0</v>
      </c>
      <c r="BB1053" s="31">
        <f t="shared" si="660"/>
        <v>0</v>
      </c>
      <c r="BC1053" s="31">
        <f t="shared" si="661"/>
        <v>0</v>
      </c>
      <c r="BD1053" s="31">
        <f t="shared" si="662"/>
        <v>0</v>
      </c>
      <c r="BE1053" s="31">
        <f t="shared" si="663"/>
        <v>0</v>
      </c>
      <c r="BF1053" s="31">
        <f t="shared" si="664"/>
        <v>0</v>
      </c>
      <c r="BG1053" s="29">
        <f t="shared" si="667"/>
        <v>0</v>
      </c>
      <c r="BH1053" s="29">
        <f t="shared" si="667"/>
        <v>0</v>
      </c>
      <c r="BI1053" s="29">
        <f t="shared" si="667"/>
        <v>0</v>
      </c>
      <c r="BJ1053" s="29">
        <f t="shared" si="667"/>
        <v>0</v>
      </c>
    </row>
    <row r="1054" spans="1:62">
      <c r="A1054" s="25" t="s">
        <v>135</v>
      </c>
      <c r="B1054" s="25" t="s">
        <v>95</v>
      </c>
      <c r="C1054" s="25" t="s">
        <v>102</v>
      </c>
      <c r="D1054" s="25" t="s">
        <v>169</v>
      </c>
      <c r="E1054" s="25" t="s">
        <v>47</v>
      </c>
      <c r="F1054" s="25" t="s">
        <v>48</v>
      </c>
      <c r="G1054" s="25" t="s">
        <v>133</v>
      </c>
      <c r="H1054" s="25" t="s">
        <v>133</v>
      </c>
      <c r="I1054" s="25" t="s">
        <v>597</v>
      </c>
      <c r="J1054" s="102">
        <v>0</v>
      </c>
      <c r="K1054" s="102">
        <v>0</v>
      </c>
      <c r="L1054" s="29">
        <v>0</v>
      </c>
      <c r="M1054" s="29"/>
      <c r="N1054" s="29"/>
      <c r="O1054" s="29"/>
      <c r="P1054" s="29"/>
      <c r="Q1054" s="29"/>
      <c r="R1054" s="29"/>
      <c r="S1054" s="29"/>
      <c r="T1054" s="29"/>
      <c r="U1054" s="29">
        <v>304675.40000000002</v>
      </c>
      <c r="V1054" s="29">
        <v>164459.76999999999</v>
      </c>
      <c r="W1054" s="29">
        <v>155763.57</v>
      </c>
      <c r="X1054" s="29">
        <f t="shared" si="637"/>
        <v>624898.74</v>
      </c>
      <c r="Y1054" s="29">
        <f t="shared" si="638"/>
        <v>0</v>
      </c>
      <c r="Z1054" s="29">
        <f t="shared" si="665"/>
        <v>0</v>
      </c>
      <c r="AA1054" s="29">
        <f t="shared" si="665"/>
        <v>0</v>
      </c>
      <c r="AB1054" s="29">
        <f t="shared" si="665"/>
        <v>624898.74</v>
      </c>
      <c r="AC1054" s="31">
        <f t="shared" si="639"/>
        <v>0</v>
      </c>
      <c r="AD1054" s="31">
        <f t="shared" si="640"/>
        <v>0</v>
      </c>
      <c r="AE1054" s="31">
        <f t="shared" si="641"/>
        <v>0</v>
      </c>
      <c r="AF1054" s="31">
        <f t="shared" si="642"/>
        <v>0</v>
      </c>
      <c r="AG1054" s="31">
        <f t="shared" si="643"/>
        <v>0</v>
      </c>
      <c r="AH1054" s="31">
        <f t="shared" si="644"/>
        <v>0</v>
      </c>
      <c r="AI1054" s="31">
        <f t="shared" si="645"/>
        <v>0</v>
      </c>
      <c r="AJ1054" s="31">
        <f t="shared" si="646"/>
        <v>0</v>
      </c>
      <c r="AK1054" s="31">
        <f t="shared" si="647"/>
        <v>0</v>
      </c>
      <c r="AL1054" s="31">
        <f t="shared" si="648"/>
        <v>0</v>
      </c>
      <c r="AM1054" s="31">
        <f t="shared" si="649"/>
        <v>0</v>
      </c>
      <c r="AN1054" s="31">
        <f t="shared" si="650"/>
        <v>0</v>
      </c>
      <c r="AO1054" s="31">
        <f t="shared" si="651"/>
        <v>0</v>
      </c>
      <c r="AP1054" s="29">
        <f t="shared" si="668"/>
        <v>0</v>
      </c>
      <c r="AQ1054" s="29">
        <f t="shared" si="668"/>
        <v>0</v>
      </c>
      <c r="AR1054" s="29">
        <f t="shared" si="668"/>
        <v>0</v>
      </c>
      <c r="AS1054" s="29">
        <f t="shared" si="666"/>
        <v>0</v>
      </c>
      <c r="AT1054" s="31">
        <f t="shared" si="652"/>
        <v>0</v>
      </c>
      <c r="AU1054" s="31">
        <f t="shared" si="653"/>
        <v>0</v>
      </c>
      <c r="AV1054" s="31">
        <f t="shared" si="654"/>
        <v>0</v>
      </c>
      <c r="AW1054" s="31">
        <f t="shared" si="655"/>
        <v>0</v>
      </c>
      <c r="AX1054" s="31">
        <f t="shared" si="656"/>
        <v>0</v>
      </c>
      <c r="AY1054" s="31">
        <f t="shared" si="657"/>
        <v>0</v>
      </c>
      <c r="AZ1054" s="31">
        <f t="shared" si="658"/>
        <v>0</v>
      </c>
      <c r="BA1054" s="31">
        <f t="shared" si="659"/>
        <v>0</v>
      </c>
      <c r="BB1054" s="31">
        <f t="shared" si="660"/>
        <v>0</v>
      </c>
      <c r="BC1054" s="31">
        <f t="shared" si="661"/>
        <v>0</v>
      </c>
      <c r="BD1054" s="31">
        <f t="shared" si="662"/>
        <v>0</v>
      </c>
      <c r="BE1054" s="31">
        <f t="shared" si="663"/>
        <v>0</v>
      </c>
      <c r="BF1054" s="31">
        <f t="shared" si="664"/>
        <v>0</v>
      </c>
      <c r="BG1054" s="29">
        <f t="shared" si="667"/>
        <v>0</v>
      </c>
      <c r="BH1054" s="29">
        <f t="shared" si="667"/>
        <v>0</v>
      </c>
      <c r="BI1054" s="29">
        <f t="shared" si="667"/>
        <v>0</v>
      </c>
      <c r="BJ1054" s="29">
        <f t="shared" si="667"/>
        <v>0</v>
      </c>
    </row>
    <row r="1055" spans="1:62">
      <c r="A1055" s="25" t="s">
        <v>135</v>
      </c>
      <c r="B1055" s="25" t="s">
        <v>95</v>
      </c>
      <c r="C1055" s="25" t="s">
        <v>102</v>
      </c>
      <c r="D1055" s="25" t="s">
        <v>169</v>
      </c>
      <c r="E1055" s="25" t="s">
        <v>47</v>
      </c>
      <c r="F1055" s="25" t="s">
        <v>43</v>
      </c>
      <c r="G1055" s="25" t="s">
        <v>54</v>
      </c>
      <c r="H1055" s="25" t="s">
        <v>300</v>
      </c>
      <c r="I1055" s="25" t="s">
        <v>597</v>
      </c>
      <c r="J1055" s="102">
        <v>0</v>
      </c>
      <c r="K1055" s="102">
        <v>1</v>
      </c>
      <c r="L1055" s="29"/>
      <c r="M1055" s="29"/>
      <c r="N1055" s="29">
        <v>16124.86</v>
      </c>
      <c r="O1055" s="29"/>
      <c r="P1055" s="29"/>
      <c r="Q1055" s="29"/>
      <c r="R1055" s="29"/>
      <c r="S1055" s="29"/>
      <c r="T1055" s="29"/>
      <c r="U1055" s="29"/>
      <c r="V1055" s="29"/>
      <c r="W1055" s="29"/>
      <c r="X1055" s="29">
        <f t="shared" si="637"/>
        <v>16124.86</v>
      </c>
      <c r="Y1055" s="29">
        <f t="shared" si="638"/>
        <v>0</v>
      </c>
      <c r="Z1055" s="29">
        <f t="shared" si="665"/>
        <v>0</v>
      </c>
      <c r="AA1055" s="29">
        <f t="shared" si="665"/>
        <v>0</v>
      </c>
      <c r="AB1055" s="29">
        <f t="shared" si="665"/>
        <v>16124.86</v>
      </c>
      <c r="AC1055" s="31">
        <f t="shared" si="639"/>
        <v>0</v>
      </c>
      <c r="AD1055" s="31">
        <f t="shared" si="640"/>
        <v>0</v>
      </c>
      <c r="AE1055" s="31">
        <f t="shared" si="641"/>
        <v>0</v>
      </c>
      <c r="AF1055" s="31">
        <f t="shared" si="642"/>
        <v>0</v>
      </c>
      <c r="AG1055" s="31">
        <f t="shared" si="643"/>
        <v>0</v>
      </c>
      <c r="AH1055" s="31">
        <f t="shared" si="644"/>
        <v>0</v>
      </c>
      <c r="AI1055" s="31">
        <f t="shared" si="645"/>
        <v>0</v>
      </c>
      <c r="AJ1055" s="31">
        <f t="shared" si="646"/>
        <v>0</v>
      </c>
      <c r="AK1055" s="31">
        <f t="shared" si="647"/>
        <v>0</v>
      </c>
      <c r="AL1055" s="31">
        <f t="shared" si="648"/>
        <v>0</v>
      </c>
      <c r="AM1055" s="31">
        <f t="shared" si="649"/>
        <v>0</v>
      </c>
      <c r="AN1055" s="31">
        <f t="shared" si="650"/>
        <v>0</v>
      </c>
      <c r="AO1055" s="31">
        <f t="shared" si="651"/>
        <v>0</v>
      </c>
      <c r="AP1055" s="29">
        <f t="shared" si="668"/>
        <v>0</v>
      </c>
      <c r="AQ1055" s="29">
        <f t="shared" si="668"/>
        <v>0</v>
      </c>
      <c r="AR1055" s="29">
        <f t="shared" si="668"/>
        <v>0</v>
      </c>
      <c r="AS1055" s="29">
        <f t="shared" si="666"/>
        <v>0</v>
      </c>
      <c r="AT1055" s="31">
        <f t="shared" si="652"/>
        <v>0</v>
      </c>
      <c r="AU1055" s="31">
        <f t="shared" si="653"/>
        <v>0</v>
      </c>
      <c r="AV1055" s="31">
        <f t="shared" si="654"/>
        <v>16124.86</v>
      </c>
      <c r="AW1055" s="31">
        <f t="shared" si="655"/>
        <v>0</v>
      </c>
      <c r="AX1055" s="31">
        <f t="shared" si="656"/>
        <v>0</v>
      </c>
      <c r="AY1055" s="31">
        <f t="shared" si="657"/>
        <v>0</v>
      </c>
      <c r="AZ1055" s="31">
        <f t="shared" si="658"/>
        <v>0</v>
      </c>
      <c r="BA1055" s="31">
        <f t="shared" si="659"/>
        <v>0</v>
      </c>
      <c r="BB1055" s="31">
        <f t="shared" si="660"/>
        <v>0</v>
      </c>
      <c r="BC1055" s="31">
        <f t="shared" si="661"/>
        <v>0</v>
      </c>
      <c r="BD1055" s="31">
        <f t="shared" si="662"/>
        <v>0</v>
      </c>
      <c r="BE1055" s="31">
        <f t="shared" si="663"/>
        <v>0</v>
      </c>
      <c r="BF1055" s="31">
        <f t="shared" si="664"/>
        <v>16124.86</v>
      </c>
      <c r="BG1055" s="29">
        <f t="shared" si="667"/>
        <v>0</v>
      </c>
      <c r="BH1055" s="29">
        <f t="shared" si="667"/>
        <v>0</v>
      </c>
      <c r="BI1055" s="29">
        <f t="shared" si="667"/>
        <v>0</v>
      </c>
      <c r="BJ1055" s="29">
        <f t="shared" si="667"/>
        <v>16124.86</v>
      </c>
    </row>
    <row r="1056" spans="1:62">
      <c r="A1056" s="25" t="s">
        <v>135</v>
      </c>
      <c r="B1056" s="25" t="s">
        <v>95</v>
      </c>
      <c r="C1056" s="25" t="s">
        <v>102</v>
      </c>
      <c r="D1056" s="25" t="s">
        <v>169</v>
      </c>
      <c r="E1056" s="25" t="s">
        <v>47</v>
      </c>
      <c r="F1056" s="25" t="s">
        <v>43</v>
      </c>
      <c r="G1056" s="25" t="s">
        <v>133</v>
      </c>
      <c r="H1056" s="25" t="s">
        <v>133</v>
      </c>
      <c r="I1056" s="25" t="s">
        <v>597</v>
      </c>
      <c r="J1056" s="102">
        <v>0</v>
      </c>
      <c r="K1056" s="102">
        <v>1</v>
      </c>
      <c r="L1056" s="29">
        <v>24637.83</v>
      </c>
      <c r="M1056" s="29">
        <v>336939.17</v>
      </c>
      <c r="N1056" s="29">
        <v>178327.18</v>
      </c>
      <c r="O1056" s="29">
        <v>293147.52000000002</v>
      </c>
      <c r="P1056" s="29">
        <v>774851.91</v>
      </c>
      <c r="Q1056" s="29">
        <v>109375.15000000001</v>
      </c>
      <c r="R1056" s="29">
        <v>299.25</v>
      </c>
      <c r="S1056" s="29">
        <v>161263.29999999999</v>
      </c>
      <c r="T1056" s="29">
        <v>377162.83999999997</v>
      </c>
      <c r="U1056" s="29">
        <v>186861.5</v>
      </c>
      <c r="V1056" s="29">
        <v>175049.87</v>
      </c>
      <c r="W1056" s="29">
        <v>334350.82999999996</v>
      </c>
      <c r="X1056" s="29">
        <f t="shared" si="637"/>
        <v>2952266.35</v>
      </c>
      <c r="Y1056" s="29">
        <f t="shared" si="638"/>
        <v>0</v>
      </c>
      <c r="Z1056" s="29">
        <f t="shared" si="665"/>
        <v>0</v>
      </c>
      <c r="AA1056" s="29">
        <f t="shared" si="665"/>
        <v>0</v>
      </c>
      <c r="AB1056" s="29">
        <f t="shared" si="665"/>
        <v>2952266.35</v>
      </c>
      <c r="AC1056" s="31">
        <f t="shared" si="639"/>
        <v>0</v>
      </c>
      <c r="AD1056" s="31">
        <f t="shared" si="640"/>
        <v>0</v>
      </c>
      <c r="AE1056" s="31">
        <f t="shared" si="641"/>
        <v>0</v>
      </c>
      <c r="AF1056" s="31">
        <f t="shared" si="642"/>
        <v>0</v>
      </c>
      <c r="AG1056" s="31">
        <f t="shared" si="643"/>
        <v>0</v>
      </c>
      <c r="AH1056" s="31">
        <f t="shared" si="644"/>
        <v>0</v>
      </c>
      <c r="AI1056" s="31">
        <f t="shared" si="645"/>
        <v>0</v>
      </c>
      <c r="AJ1056" s="31">
        <f t="shared" si="646"/>
        <v>0</v>
      </c>
      <c r="AK1056" s="31">
        <f t="shared" si="647"/>
        <v>0</v>
      </c>
      <c r="AL1056" s="31">
        <f t="shared" si="648"/>
        <v>0</v>
      </c>
      <c r="AM1056" s="31">
        <f t="shared" si="649"/>
        <v>0</v>
      </c>
      <c r="AN1056" s="31">
        <f t="shared" si="650"/>
        <v>0</v>
      </c>
      <c r="AO1056" s="31">
        <f t="shared" si="651"/>
        <v>0</v>
      </c>
      <c r="AP1056" s="29">
        <f t="shared" si="668"/>
        <v>0</v>
      </c>
      <c r="AQ1056" s="29">
        <f t="shared" si="668"/>
        <v>0</v>
      </c>
      <c r="AR1056" s="29">
        <f t="shared" si="668"/>
        <v>0</v>
      </c>
      <c r="AS1056" s="29">
        <f t="shared" si="666"/>
        <v>0</v>
      </c>
      <c r="AT1056" s="31">
        <f t="shared" si="652"/>
        <v>24637.83</v>
      </c>
      <c r="AU1056" s="31">
        <f t="shared" si="653"/>
        <v>336939.17</v>
      </c>
      <c r="AV1056" s="31">
        <f t="shared" si="654"/>
        <v>178327.18</v>
      </c>
      <c r="AW1056" s="31">
        <f t="shared" si="655"/>
        <v>293147.52000000002</v>
      </c>
      <c r="AX1056" s="31">
        <f t="shared" si="656"/>
        <v>774851.91</v>
      </c>
      <c r="AY1056" s="31">
        <f t="shared" si="657"/>
        <v>109375.15000000001</v>
      </c>
      <c r="AZ1056" s="31">
        <f t="shared" si="658"/>
        <v>299.25</v>
      </c>
      <c r="BA1056" s="31">
        <f t="shared" si="659"/>
        <v>161263.29999999999</v>
      </c>
      <c r="BB1056" s="31">
        <f t="shared" si="660"/>
        <v>377162.83999999997</v>
      </c>
      <c r="BC1056" s="31">
        <f t="shared" si="661"/>
        <v>186861.5</v>
      </c>
      <c r="BD1056" s="31">
        <f t="shared" si="662"/>
        <v>175049.87</v>
      </c>
      <c r="BE1056" s="31">
        <f t="shared" si="663"/>
        <v>334350.82999999996</v>
      </c>
      <c r="BF1056" s="31">
        <f t="shared" si="664"/>
        <v>2952266.35</v>
      </c>
      <c r="BG1056" s="29">
        <f t="shared" si="667"/>
        <v>0</v>
      </c>
      <c r="BH1056" s="29">
        <f t="shared" si="667"/>
        <v>0</v>
      </c>
      <c r="BI1056" s="29">
        <f t="shared" si="667"/>
        <v>0</v>
      </c>
      <c r="BJ1056" s="29">
        <f t="shared" si="667"/>
        <v>2952266.35</v>
      </c>
    </row>
    <row r="1057" spans="1:62">
      <c r="A1057" s="25" t="s">
        <v>135</v>
      </c>
      <c r="B1057" s="25" t="s">
        <v>95</v>
      </c>
      <c r="C1057" s="25" t="s">
        <v>102</v>
      </c>
      <c r="D1057" s="25" t="s">
        <v>170</v>
      </c>
      <c r="E1057" s="25" t="s">
        <v>47</v>
      </c>
      <c r="F1057" s="25" t="s">
        <v>49</v>
      </c>
      <c r="G1057" s="25" t="s">
        <v>62</v>
      </c>
      <c r="H1057" s="25" t="s">
        <v>62</v>
      </c>
      <c r="I1057" s="25" t="s">
        <v>597</v>
      </c>
      <c r="J1057" s="102">
        <v>0</v>
      </c>
      <c r="K1057" s="102">
        <v>0</v>
      </c>
      <c r="L1057" s="29">
        <v>-19517.170000000002</v>
      </c>
      <c r="M1057" s="29">
        <v>18868.22</v>
      </c>
      <c r="N1057" s="29"/>
      <c r="O1057" s="29"/>
      <c r="P1057" s="29">
        <v>2787.53</v>
      </c>
      <c r="Q1057" s="29">
        <v>532.07000000000005</v>
      </c>
      <c r="R1057" s="29"/>
      <c r="S1057" s="29">
        <v>5159.99</v>
      </c>
      <c r="T1057" s="29"/>
      <c r="U1057" s="29">
        <v>137726.19</v>
      </c>
      <c r="V1057" s="29">
        <v>108835.32</v>
      </c>
      <c r="W1057" s="29">
        <v>7778.63</v>
      </c>
      <c r="X1057" s="29">
        <f t="shared" si="637"/>
        <v>262170.78000000003</v>
      </c>
      <c r="Y1057" s="29">
        <f t="shared" si="638"/>
        <v>0</v>
      </c>
      <c r="Z1057" s="29">
        <f t="shared" si="665"/>
        <v>0</v>
      </c>
      <c r="AA1057" s="29">
        <f t="shared" si="665"/>
        <v>0</v>
      </c>
      <c r="AB1057" s="29">
        <f t="shared" si="665"/>
        <v>262170.78000000003</v>
      </c>
      <c r="AC1057" s="31">
        <f t="shared" si="639"/>
        <v>0</v>
      </c>
      <c r="AD1057" s="31">
        <f t="shared" si="640"/>
        <v>0</v>
      </c>
      <c r="AE1057" s="31">
        <f t="shared" si="641"/>
        <v>0</v>
      </c>
      <c r="AF1057" s="31">
        <f t="shared" si="642"/>
        <v>0</v>
      </c>
      <c r="AG1057" s="31">
        <f t="shared" si="643"/>
        <v>0</v>
      </c>
      <c r="AH1057" s="31">
        <f t="shared" si="644"/>
        <v>0</v>
      </c>
      <c r="AI1057" s="31">
        <f t="shared" si="645"/>
        <v>0</v>
      </c>
      <c r="AJ1057" s="31">
        <f t="shared" si="646"/>
        <v>0</v>
      </c>
      <c r="AK1057" s="31">
        <f t="shared" si="647"/>
        <v>0</v>
      </c>
      <c r="AL1057" s="31">
        <f t="shared" si="648"/>
        <v>0</v>
      </c>
      <c r="AM1057" s="31">
        <f t="shared" si="649"/>
        <v>0</v>
      </c>
      <c r="AN1057" s="31">
        <f t="shared" si="650"/>
        <v>0</v>
      </c>
      <c r="AO1057" s="31">
        <f t="shared" si="651"/>
        <v>0</v>
      </c>
      <c r="AP1057" s="29">
        <f t="shared" si="668"/>
        <v>0</v>
      </c>
      <c r="AQ1057" s="29">
        <f t="shared" si="668"/>
        <v>0</v>
      </c>
      <c r="AR1057" s="29">
        <f t="shared" si="668"/>
        <v>0</v>
      </c>
      <c r="AS1057" s="29">
        <f t="shared" si="666"/>
        <v>0</v>
      </c>
      <c r="AT1057" s="31">
        <f t="shared" si="652"/>
        <v>0</v>
      </c>
      <c r="AU1057" s="31">
        <f t="shared" si="653"/>
        <v>0</v>
      </c>
      <c r="AV1057" s="31">
        <f t="shared" si="654"/>
        <v>0</v>
      </c>
      <c r="AW1057" s="31">
        <f t="shared" si="655"/>
        <v>0</v>
      </c>
      <c r="AX1057" s="31">
        <f t="shared" si="656"/>
        <v>0</v>
      </c>
      <c r="AY1057" s="31">
        <f t="shared" si="657"/>
        <v>0</v>
      </c>
      <c r="AZ1057" s="31">
        <f t="shared" si="658"/>
        <v>0</v>
      </c>
      <c r="BA1057" s="31">
        <f t="shared" si="659"/>
        <v>0</v>
      </c>
      <c r="BB1057" s="31">
        <f t="shared" si="660"/>
        <v>0</v>
      </c>
      <c r="BC1057" s="31">
        <f t="shared" si="661"/>
        <v>0</v>
      </c>
      <c r="BD1057" s="31">
        <f t="shared" si="662"/>
        <v>0</v>
      </c>
      <c r="BE1057" s="31">
        <f t="shared" si="663"/>
        <v>0</v>
      </c>
      <c r="BF1057" s="31">
        <f t="shared" si="664"/>
        <v>0</v>
      </c>
      <c r="BG1057" s="29">
        <f t="shared" si="667"/>
        <v>0</v>
      </c>
      <c r="BH1057" s="29">
        <f t="shared" si="667"/>
        <v>0</v>
      </c>
      <c r="BI1057" s="29">
        <f t="shared" si="667"/>
        <v>0</v>
      </c>
      <c r="BJ1057" s="29">
        <f t="shared" si="667"/>
        <v>0</v>
      </c>
    </row>
    <row r="1058" spans="1:62">
      <c r="A1058" s="25" t="s">
        <v>135</v>
      </c>
      <c r="B1058" s="25" t="s">
        <v>95</v>
      </c>
      <c r="C1058" s="25" t="s">
        <v>102</v>
      </c>
      <c r="D1058" s="25" t="s">
        <v>170</v>
      </c>
      <c r="E1058" s="25" t="s">
        <v>47</v>
      </c>
      <c r="F1058" s="25" t="s">
        <v>48</v>
      </c>
      <c r="G1058" s="25" t="s">
        <v>62</v>
      </c>
      <c r="H1058" s="25" t="s">
        <v>62</v>
      </c>
      <c r="I1058" s="25" t="s">
        <v>597</v>
      </c>
      <c r="J1058" s="102">
        <v>0</v>
      </c>
      <c r="K1058" s="102">
        <v>0</v>
      </c>
      <c r="L1058" s="29">
        <v>70206.66</v>
      </c>
      <c r="M1058" s="29"/>
      <c r="N1058" s="29"/>
      <c r="O1058" s="29"/>
      <c r="P1058" s="29"/>
      <c r="Q1058" s="29"/>
      <c r="R1058" s="29">
        <v>-70206.66</v>
      </c>
      <c r="S1058" s="29"/>
      <c r="T1058" s="29">
        <v>3436.67</v>
      </c>
      <c r="U1058" s="29"/>
      <c r="V1058" s="29">
        <v>593.27</v>
      </c>
      <c r="W1058" s="29">
        <v>169.26</v>
      </c>
      <c r="X1058" s="29">
        <f t="shared" si="637"/>
        <v>4199.2</v>
      </c>
      <c r="Y1058" s="29">
        <f t="shared" si="638"/>
        <v>0</v>
      </c>
      <c r="Z1058" s="29">
        <f t="shared" si="665"/>
        <v>0</v>
      </c>
      <c r="AA1058" s="29">
        <f t="shared" si="665"/>
        <v>0</v>
      </c>
      <c r="AB1058" s="29">
        <f t="shared" si="665"/>
        <v>4199.2</v>
      </c>
      <c r="AC1058" s="31">
        <f t="shared" si="639"/>
        <v>0</v>
      </c>
      <c r="AD1058" s="31">
        <f t="shared" si="640"/>
        <v>0</v>
      </c>
      <c r="AE1058" s="31">
        <f t="shared" si="641"/>
        <v>0</v>
      </c>
      <c r="AF1058" s="31">
        <f t="shared" si="642"/>
        <v>0</v>
      </c>
      <c r="AG1058" s="31">
        <f t="shared" si="643"/>
        <v>0</v>
      </c>
      <c r="AH1058" s="31">
        <f t="shared" si="644"/>
        <v>0</v>
      </c>
      <c r="AI1058" s="31">
        <f t="shared" si="645"/>
        <v>0</v>
      </c>
      <c r="AJ1058" s="31">
        <f t="shared" si="646"/>
        <v>0</v>
      </c>
      <c r="AK1058" s="31">
        <f t="shared" si="647"/>
        <v>0</v>
      </c>
      <c r="AL1058" s="31">
        <f t="shared" si="648"/>
        <v>0</v>
      </c>
      <c r="AM1058" s="31">
        <f t="shared" si="649"/>
        <v>0</v>
      </c>
      <c r="AN1058" s="31">
        <f t="shared" si="650"/>
        <v>0</v>
      </c>
      <c r="AO1058" s="31">
        <f t="shared" si="651"/>
        <v>0</v>
      </c>
      <c r="AP1058" s="29">
        <f t="shared" si="668"/>
        <v>0</v>
      </c>
      <c r="AQ1058" s="29">
        <f t="shared" si="668"/>
        <v>0</v>
      </c>
      <c r="AR1058" s="29">
        <f t="shared" si="668"/>
        <v>0</v>
      </c>
      <c r="AS1058" s="29">
        <f t="shared" si="666"/>
        <v>0</v>
      </c>
      <c r="AT1058" s="31">
        <f t="shared" si="652"/>
        <v>0</v>
      </c>
      <c r="AU1058" s="31">
        <f t="shared" si="653"/>
        <v>0</v>
      </c>
      <c r="AV1058" s="31">
        <f t="shared" si="654"/>
        <v>0</v>
      </c>
      <c r="AW1058" s="31">
        <f t="shared" si="655"/>
        <v>0</v>
      </c>
      <c r="AX1058" s="31">
        <f t="shared" si="656"/>
        <v>0</v>
      </c>
      <c r="AY1058" s="31">
        <f t="shared" si="657"/>
        <v>0</v>
      </c>
      <c r="AZ1058" s="31">
        <f t="shared" si="658"/>
        <v>0</v>
      </c>
      <c r="BA1058" s="31">
        <f t="shared" si="659"/>
        <v>0</v>
      </c>
      <c r="BB1058" s="31">
        <f t="shared" si="660"/>
        <v>0</v>
      </c>
      <c r="BC1058" s="31">
        <f t="shared" si="661"/>
        <v>0</v>
      </c>
      <c r="BD1058" s="31">
        <f t="shared" si="662"/>
        <v>0</v>
      </c>
      <c r="BE1058" s="31">
        <f t="shared" si="663"/>
        <v>0</v>
      </c>
      <c r="BF1058" s="31">
        <f t="shared" si="664"/>
        <v>0</v>
      </c>
      <c r="BG1058" s="29">
        <f t="shared" si="667"/>
        <v>0</v>
      </c>
      <c r="BH1058" s="29">
        <f t="shared" si="667"/>
        <v>0</v>
      </c>
      <c r="BI1058" s="29">
        <f t="shared" si="667"/>
        <v>0</v>
      </c>
      <c r="BJ1058" s="29">
        <f t="shared" si="667"/>
        <v>0</v>
      </c>
    </row>
    <row r="1059" spans="1:62">
      <c r="A1059" s="25" t="s">
        <v>135</v>
      </c>
      <c r="B1059" s="25" t="s">
        <v>95</v>
      </c>
      <c r="C1059" s="25" t="s">
        <v>102</v>
      </c>
      <c r="D1059" s="25" t="s">
        <v>170</v>
      </c>
      <c r="E1059" s="25" t="s">
        <v>47</v>
      </c>
      <c r="F1059" s="25" t="s">
        <v>43</v>
      </c>
      <c r="G1059" s="25" t="s">
        <v>62</v>
      </c>
      <c r="H1059" s="25" t="s">
        <v>62</v>
      </c>
      <c r="I1059" s="25" t="s">
        <v>597</v>
      </c>
      <c r="J1059" s="102">
        <v>0</v>
      </c>
      <c r="K1059" s="102">
        <v>1</v>
      </c>
      <c r="L1059" s="29"/>
      <c r="M1059" s="29"/>
      <c r="N1059" s="29">
        <v>57.699999999999996</v>
      </c>
      <c r="O1059" s="29"/>
      <c r="P1059" s="29">
        <v>167.08</v>
      </c>
      <c r="Q1059" s="29">
        <v>828.96</v>
      </c>
      <c r="R1059" s="29">
        <v>162161.85999999999</v>
      </c>
      <c r="S1059" s="29">
        <v>171.12</v>
      </c>
      <c r="T1059" s="29">
        <v>1966.7999999999997</v>
      </c>
      <c r="U1059" s="29">
        <v>102538.90999999999</v>
      </c>
      <c r="V1059" s="29">
        <v>36265.74</v>
      </c>
      <c r="W1059" s="29">
        <v>1768.09</v>
      </c>
      <c r="X1059" s="29">
        <f t="shared" si="637"/>
        <v>305926.25999999995</v>
      </c>
      <c r="Y1059" s="29">
        <f t="shared" si="638"/>
        <v>0</v>
      </c>
      <c r="Z1059" s="29">
        <f t="shared" si="665"/>
        <v>0</v>
      </c>
      <c r="AA1059" s="29">
        <f t="shared" si="665"/>
        <v>0</v>
      </c>
      <c r="AB1059" s="29">
        <f t="shared" si="665"/>
        <v>305926.25999999995</v>
      </c>
      <c r="AC1059" s="31">
        <f t="shared" si="639"/>
        <v>0</v>
      </c>
      <c r="AD1059" s="31">
        <f t="shared" si="640"/>
        <v>0</v>
      </c>
      <c r="AE1059" s="31">
        <f t="shared" si="641"/>
        <v>0</v>
      </c>
      <c r="AF1059" s="31">
        <f t="shared" si="642"/>
        <v>0</v>
      </c>
      <c r="AG1059" s="31">
        <f t="shared" si="643"/>
        <v>0</v>
      </c>
      <c r="AH1059" s="31">
        <f t="shared" si="644"/>
        <v>0</v>
      </c>
      <c r="AI1059" s="31">
        <f t="shared" si="645"/>
        <v>0</v>
      </c>
      <c r="AJ1059" s="31">
        <f t="shared" si="646"/>
        <v>0</v>
      </c>
      <c r="AK1059" s="31">
        <f t="shared" si="647"/>
        <v>0</v>
      </c>
      <c r="AL1059" s="31">
        <f t="shared" si="648"/>
        <v>0</v>
      </c>
      <c r="AM1059" s="31">
        <f t="shared" si="649"/>
        <v>0</v>
      </c>
      <c r="AN1059" s="31">
        <f t="shared" si="650"/>
        <v>0</v>
      </c>
      <c r="AO1059" s="31">
        <f t="shared" si="651"/>
        <v>0</v>
      </c>
      <c r="AP1059" s="29">
        <f t="shared" si="668"/>
        <v>0</v>
      </c>
      <c r="AQ1059" s="29">
        <f t="shared" si="668"/>
        <v>0</v>
      </c>
      <c r="AR1059" s="29">
        <f t="shared" si="668"/>
        <v>0</v>
      </c>
      <c r="AS1059" s="29">
        <f t="shared" si="666"/>
        <v>0</v>
      </c>
      <c r="AT1059" s="31">
        <f t="shared" si="652"/>
        <v>0</v>
      </c>
      <c r="AU1059" s="31">
        <f t="shared" si="653"/>
        <v>0</v>
      </c>
      <c r="AV1059" s="31">
        <f t="shared" si="654"/>
        <v>57.699999999999996</v>
      </c>
      <c r="AW1059" s="31">
        <f t="shared" si="655"/>
        <v>0</v>
      </c>
      <c r="AX1059" s="31">
        <f t="shared" si="656"/>
        <v>167.08</v>
      </c>
      <c r="AY1059" s="31">
        <f t="shared" si="657"/>
        <v>828.96</v>
      </c>
      <c r="AZ1059" s="31">
        <f t="shared" si="658"/>
        <v>162161.85999999999</v>
      </c>
      <c r="BA1059" s="31">
        <f t="shared" si="659"/>
        <v>171.12</v>
      </c>
      <c r="BB1059" s="31">
        <f t="shared" si="660"/>
        <v>1966.7999999999997</v>
      </c>
      <c r="BC1059" s="31">
        <f t="shared" si="661"/>
        <v>102538.90999999999</v>
      </c>
      <c r="BD1059" s="31">
        <f t="shared" si="662"/>
        <v>36265.74</v>
      </c>
      <c r="BE1059" s="31">
        <f t="shared" si="663"/>
        <v>1768.09</v>
      </c>
      <c r="BF1059" s="31">
        <f t="shared" si="664"/>
        <v>305926.25999999995</v>
      </c>
      <c r="BG1059" s="29">
        <f t="shared" si="667"/>
        <v>0</v>
      </c>
      <c r="BH1059" s="29">
        <f t="shared" si="667"/>
        <v>0</v>
      </c>
      <c r="BI1059" s="29">
        <f t="shared" si="667"/>
        <v>0</v>
      </c>
      <c r="BJ1059" s="29">
        <f t="shared" si="667"/>
        <v>305926.25999999995</v>
      </c>
    </row>
    <row r="1060" spans="1:62">
      <c r="A1060" s="25" t="s">
        <v>135</v>
      </c>
      <c r="B1060" s="25" t="s">
        <v>95</v>
      </c>
      <c r="C1060" s="25" t="s">
        <v>102</v>
      </c>
      <c r="D1060" s="25" t="s">
        <v>171</v>
      </c>
      <c r="E1060" s="25" t="s">
        <v>42</v>
      </c>
      <c r="F1060" s="25" t="s">
        <v>49</v>
      </c>
      <c r="G1060" s="25" t="s">
        <v>61</v>
      </c>
      <c r="H1060" s="25" t="s">
        <v>61</v>
      </c>
      <c r="I1060" s="25" t="s">
        <v>597</v>
      </c>
      <c r="J1060" s="102">
        <v>0</v>
      </c>
      <c r="K1060" s="102">
        <v>0</v>
      </c>
      <c r="L1060" s="29">
        <v>4831.43</v>
      </c>
      <c r="M1060" s="29">
        <v>8357.42</v>
      </c>
      <c r="N1060" s="29">
        <v>11096.039999999999</v>
      </c>
      <c r="O1060" s="29">
        <v>6581.37</v>
      </c>
      <c r="P1060" s="29">
        <v>1457.8799999999999</v>
      </c>
      <c r="Q1060" s="29">
        <v>2887.3399999999997</v>
      </c>
      <c r="R1060" s="29">
        <v>1568.83</v>
      </c>
      <c r="S1060" s="29">
        <v>5123.92</v>
      </c>
      <c r="T1060" s="29">
        <v>7894.2499999999991</v>
      </c>
      <c r="U1060" s="29">
        <v>2897.4199999999996</v>
      </c>
      <c r="V1060" s="29">
        <v>10666.05</v>
      </c>
      <c r="W1060" s="29">
        <v>12536.400000000001</v>
      </c>
      <c r="X1060" s="29">
        <f t="shared" si="637"/>
        <v>75898.350000000006</v>
      </c>
      <c r="Y1060" s="29">
        <f t="shared" si="638"/>
        <v>0</v>
      </c>
      <c r="Z1060" s="29">
        <f t="shared" si="665"/>
        <v>0</v>
      </c>
      <c r="AA1060" s="29">
        <f t="shared" si="665"/>
        <v>0</v>
      </c>
      <c r="AB1060" s="29">
        <f t="shared" si="665"/>
        <v>75898.350000000006</v>
      </c>
      <c r="AC1060" s="31">
        <f t="shared" si="639"/>
        <v>0</v>
      </c>
      <c r="AD1060" s="31">
        <f t="shared" si="640"/>
        <v>0</v>
      </c>
      <c r="AE1060" s="31">
        <f t="shared" si="641"/>
        <v>0</v>
      </c>
      <c r="AF1060" s="31">
        <f t="shared" si="642"/>
        <v>0</v>
      </c>
      <c r="AG1060" s="31">
        <f t="shared" si="643"/>
        <v>0</v>
      </c>
      <c r="AH1060" s="31">
        <f t="shared" si="644"/>
        <v>0</v>
      </c>
      <c r="AI1060" s="31">
        <f t="shared" si="645"/>
        <v>0</v>
      </c>
      <c r="AJ1060" s="31">
        <f t="shared" si="646"/>
        <v>0</v>
      </c>
      <c r="AK1060" s="31">
        <f t="shared" si="647"/>
        <v>0</v>
      </c>
      <c r="AL1060" s="31">
        <f t="shared" si="648"/>
        <v>0</v>
      </c>
      <c r="AM1060" s="31">
        <f t="shared" si="649"/>
        <v>0</v>
      </c>
      <c r="AN1060" s="31">
        <f t="shared" si="650"/>
        <v>0</v>
      </c>
      <c r="AO1060" s="31">
        <f t="shared" si="651"/>
        <v>0</v>
      </c>
      <c r="AP1060" s="29">
        <f t="shared" si="668"/>
        <v>0</v>
      </c>
      <c r="AQ1060" s="29">
        <f t="shared" si="668"/>
        <v>0</v>
      </c>
      <c r="AR1060" s="29">
        <f t="shared" si="668"/>
        <v>0</v>
      </c>
      <c r="AS1060" s="29">
        <f t="shared" si="666"/>
        <v>0</v>
      </c>
      <c r="AT1060" s="31">
        <f t="shared" si="652"/>
        <v>0</v>
      </c>
      <c r="AU1060" s="31">
        <f t="shared" si="653"/>
        <v>0</v>
      </c>
      <c r="AV1060" s="31">
        <f t="shared" si="654"/>
        <v>0</v>
      </c>
      <c r="AW1060" s="31">
        <f t="shared" si="655"/>
        <v>0</v>
      </c>
      <c r="AX1060" s="31">
        <f t="shared" si="656"/>
        <v>0</v>
      </c>
      <c r="AY1060" s="31">
        <f t="shared" si="657"/>
        <v>0</v>
      </c>
      <c r="AZ1060" s="31">
        <f t="shared" si="658"/>
        <v>0</v>
      </c>
      <c r="BA1060" s="31">
        <f t="shared" si="659"/>
        <v>0</v>
      </c>
      <c r="BB1060" s="31">
        <f t="shared" si="660"/>
        <v>0</v>
      </c>
      <c r="BC1060" s="31">
        <f t="shared" si="661"/>
        <v>0</v>
      </c>
      <c r="BD1060" s="31">
        <f t="shared" si="662"/>
        <v>0</v>
      </c>
      <c r="BE1060" s="31">
        <f t="shared" si="663"/>
        <v>0</v>
      </c>
      <c r="BF1060" s="31">
        <f t="shared" si="664"/>
        <v>0</v>
      </c>
      <c r="BG1060" s="29">
        <f t="shared" si="667"/>
        <v>0</v>
      </c>
      <c r="BH1060" s="29">
        <f t="shared" si="667"/>
        <v>0</v>
      </c>
      <c r="BI1060" s="29">
        <f t="shared" si="667"/>
        <v>0</v>
      </c>
      <c r="BJ1060" s="29">
        <f t="shared" si="667"/>
        <v>0</v>
      </c>
    </row>
    <row r="1061" spans="1:62">
      <c r="A1061" s="25" t="s">
        <v>135</v>
      </c>
      <c r="B1061" s="25" t="s">
        <v>95</v>
      </c>
      <c r="C1061" s="25" t="s">
        <v>102</v>
      </c>
      <c r="D1061" s="25" t="s">
        <v>171</v>
      </c>
      <c r="E1061" s="25" t="s">
        <v>42</v>
      </c>
      <c r="F1061" s="25" t="s">
        <v>43</v>
      </c>
      <c r="G1061" s="25" t="s">
        <v>61</v>
      </c>
      <c r="H1061" s="25" t="s">
        <v>61</v>
      </c>
      <c r="I1061" s="25" t="s">
        <v>597</v>
      </c>
      <c r="J1061" s="102">
        <v>1</v>
      </c>
      <c r="K1061" s="102">
        <v>0</v>
      </c>
      <c r="L1061" s="29">
        <v>11116.450000000003</v>
      </c>
      <c r="M1061" s="29">
        <v>9728.69</v>
      </c>
      <c r="N1061" s="29">
        <v>10028.65</v>
      </c>
      <c r="O1061" s="29">
        <v>6872.7499999999991</v>
      </c>
      <c r="P1061" s="29">
        <v>4725.0400000000009</v>
      </c>
      <c r="Q1061" s="29">
        <v>6457.01</v>
      </c>
      <c r="R1061" s="29">
        <v>5642.0999999999995</v>
      </c>
      <c r="S1061" s="29">
        <v>5138.6900000000014</v>
      </c>
      <c r="T1061" s="29">
        <v>9644.5400000000009</v>
      </c>
      <c r="U1061" s="29">
        <v>5690.7999999999993</v>
      </c>
      <c r="V1061" s="29">
        <v>4465.38</v>
      </c>
      <c r="W1061" s="29">
        <v>8471.49</v>
      </c>
      <c r="X1061" s="29">
        <f t="shared" si="637"/>
        <v>87981.590000000026</v>
      </c>
      <c r="Y1061" s="29">
        <f t="shared" si="638"/>
        <v>0</v>
      </c>
      <c r="Z1061" s="29">
        <f t="shared" si="665"/>
        <v>0</v>
      </c>
      <c r="AA1061" s="29">
        <f t="shared" si="665"/>
        <v>0</v>
      </c>
      <c r="AB1061" s="29">
        <f t="shared" si="665"/>
        <v>87981.590000000026</v>
      </c>
      <c r="AC1061" s="31">
        <f t="shared" si="639"/>
        <v>11116.450000000003</v>
      </c>
      <c r="AD1061" s="31">
        <f t="shared" si="640"/>
        <v>9728.69</v>
      </c>
      <c r="AE1061" s="31">
        <f t="shared" si="641"/>
        <v>10028.65</v>
      </c>
      <c r="AF1061" s="31">
        <f t="shared" si="642"/>
        <v>6872.7499999999991</v>
      </c>
      <c r="AG1061" s="31">
        <f t="shared" si="643"/>
        <v>4725.0400000000009</v>
      </c>
      <c r="AH1061" s="31">
        <f t="shared" si="644"/>
        <v>6457.01</v>
      </c>
      <c r="AI1061" s="31">
        <f t="shared" si="645"/>
        <v>5642.0999999999995</v>
      </c>
      <c r="AJ1061" s="31">
        <f t="shared" si="646"/>
        <v>5138.6900000000014</v>
      </c>
      <c r="AK1061" s="31">
        <f t="shared" si="647"/>
        <v>9644.5400000000009</v>
      </c>
      <c r="AL1061" s="31">
        <f t="shared" si="648"/>
        <v>5690.7999999999993</v>
      </c>
      <c r="AM1061" s="31">
        <f t="shared" si="649"/>
        <v>4465.38</v>
      </c>
      <c r="AN1061" s="31">
        <f t="shared" si="650"/>
        <v>8471.49</v>
      </c>
      <c r="AO1061" s="31">
        <f t="shared" si="651"/>
        <v>87981.590000000026</v>
      </c>
      <c r="AP1061" s="29">
        <f t="shared" si="668"/>
        <v>0</v>
      </c>
      <c r="AQ1061" s="29">
        <f t="shared" si="668"/>
        <v>0</v>
      </c>
      <c r="AR1061" s="29">
        <f t="shared" si="668"/>
        <v>0</v>
      </c>
      <c r="AS1061" s="29">
        <f t="shared" si="666"/>
        <v>87981.590000000026</v>
      </c>
      <c r="AT1061" s="31">
        <f t="shared" si="652"/>
        <v>0</v>
      </c>
      <c r="AU1061" s="31">
        <f t="shared" si="653"/>
        <v>0</v>
      </c>
      <c r="AV1061" s="31">
        <f t="shared" si="654"/>
        <v>0</v>
      </c>
      <c r="AW1061" s="31">
        <f t="shared" si="655"/>
        <v>0</v>
      </c>
      <c r="AX1061" s="31">
        <f t="shared" si="656"/>
        <v>0</v>
      </c>
      <c r="AY1061" s="31">
        <f t="shared" si="657"/>
        <v>0</v>
      </c>
      <c r="AZ1061" s="31">
        <f t="shared" si="658"/>
        <v>0</v>
      </c>
      <c r="BA1061" s="31">
        <f t="shared" si="659"/>
        <v>0</v>
      </c>
      <c r="BB1061" s="31">
        <f t="shared" si="660"/>
        <v>0</v>
      </c>
      <c r="BC1061" s="31">
        <f t="shared" si="661"/>
        <v>0</v>
      </c>
      <c r="BD1061" s="31">
        <f t="shared" si="662"/>
        <v>0</v>
      </c>
      <c r="BE1061" s="31">
        <f t="shared" si="663"/>
        <v>0</v>
      </c>
      <c r="BF1061" s="31">
        <f t="shared" si="664"/>
        <v>0</v>
      </c>
      <c r="BG1061" s="29">
        <f t="shared" si="667"/>
        <v>0</v>
      </c>
      <c r="BH1061" s="29">
        <f t="shared" si="667"/>
        <v>0</v>
      </c>
      <c r="BI1061" s="29">
        <f t="shared" si="667"/>
        <v>0</v>
      </c>
      <c r="BJ1061" s="29">
        <f t="shared" si="667"/>
        <v>0</v>
      </c>
    </row>
    <row r="1062" spans="1:62">
      <c r="A1062" s="25" t="s">
        <v>135</v>
      </c>
      <c r="B1062" s="25" t="s">
        <v>95</v>
      </c>
      <c r="C1062" s="25" t="s">
        <v>102</v>
      </c>
      <c r="D1062" s="25" t="s">
        <v>172</v>
      </c>
      <c r="E1062" s="25" t="s">
        <v>44</v>
      </c>
      <c r="F1062" s="25" t="s">
        <v>45</v>
      </c>
      <c r="G1062" s="25" t="s">
        <v>54</v>
      </c>
      <c r="H1062" s="25" t="s">
        <v>300</v>
      </c>
      <c r="I1062" s="25" t="s">
        <v>597</v>
      </c>
      <c r="J1062" s="102">
        <v>0.47784834680000005</v>
      </c>
      <c r="K1062" s="102">
        <v>0.15089759249999998</v>
      </c>
      <c r="L1062" s="29">
        <v>528.76</v>
      </c>
      <c r="M1062" s="29"/>
      <c r="N1062" s="29">
        <v>103845.22</v>
      </c>
      <c r="O1062" s="29"/>
      <c r="P1062" s="29">
        <v>0</v>
      </c>
      <c r="Q1062" s="29"/>
      <c r="R1062" s="29">
        <v>0</v>
      </c>
      <c r="S1062" s="29">
        <v>-28112.5</v>
      </c>
      <c r="T1062" s="29"/>
      <c r="U1062" s="29">
        <v>71685.05</v>
      </c>
      <c r="V1062" s="29">
        <v>1548.01</v>
      </c>
      <c r="W1062" s="29">
        <v>229.23</v>
      </c>
      <c r="X1062" s="29">
        <f t="shared" si="637"/>
        <v>149723.77000000002</v>
      </c>
      <c r="Y1062" s="29">
        <f t="shared" si="638"/>
        <v>0</v>
      </c>
      <c r="Z1062" s="29">
        <f t="shared" si="665"/>
        <v>0</v>
      </c>
      <c r="AA1062" s="29">
        <f t="shared" si="665"/>
        <v>0</v>
      </c>
      <c r="AB1062" s="29">
        <f t="shared" si="665"/>
        <v>149723.77000000002</v>
      </c>
      <c r="AC1062" s="31">
        <f t="shared" si="639"/>
        <v>252.66709185396803</v>
      </c>
      <c r="AD1062" s="31">
        <f t="shared" si="640"/>
        <v>0</v>
      </c>
      <c r="AE1062" s="31">
        <f t="shared" si="641"/>
        <v>49622.266700082298</v>
      </c>
      <c r="AF1062" s="31">
        <f t="shared" si="642"/>
        <v>0</v>
      </c>
      <c r="AG1062" s="31">
        <f t="shared" si="643"/>
        <v>0</v>
      </c>
      <c r="AH1062" s="31">
        <f t="shared" si="644"/>
        <v>0</v>
      </c>
      <c r="AI1062" s="31">
        <f t="shared" si="645"/>
        <v>0</v>
      </c>
      <c r="AJ1062" s="31">
        <f t="shared" si="646"/>
        <v>-13433.511649415001</v>
      </c>
      <c r="AK1062" s="31">
        <f t="shared" si="647"/>
        <v>0</v>
      </c>
      <c r="AL1062" s="31">
        <f t="shared" si="648"/>
        <v>34254.582632775346</v>
      </c>
      <c r="AM1062" s="31">
        <f t="shared" si="649"/>
        <v>739.71401932986805</v>
      </c>
      <c r="AN1062" s="31">
        <f t="shared" si="650"/>
        <v>109.53717653696401</v>
      </c>
      <c r="AO1062" s="31">
        <f t="shared" si="651"/>
        <v>71545.255971163439</v>
      </c>
      <c r="AP1062" s="29">
        <f t="shared" si="668"/>
        <v>0</v>
      </c>
      <c r="AQ1062" s="29">
        <f t="shared" si="668"/>
        <v>0</v>
      </c>
      <c r="AR1062" s="29">
        <f t="shared" si="668"/>
        <v>0</v>
      </c>
      <c r="AS1062" s="29">
        <f t="shared" si="666"/>
        <v>71545.255971163439</v>
      </c>
      <c r="AT1062" s="31">
        <f t="shared" si="652"/>
        <v>79.788611010299988</v>
      </c>
      <c r="AU1062" s="31">
        <f t="shared" si="653"/>
        <v>0</v>
      </c>
      <c r="AV1062" s="31">
        <f t="shared" si="654"/>
        <v>15669.993690632848</v>
      </c>
      <c r="AW1062" s="31">
        <f t="shared" si="655"/>
        <v>0</v>
      </c>
      <c r="AX1062" s="31">
        <f t="shared" si="656"/>
        <v>0</v>
      </c>
      <c r="AY1062" s="31">
        <f t="shared" si="657"/>
        <v>0</v>
      </c>
      <c r="AZ1062" s="31">
        <f t="shared" si="658"/>
        <v>0</v>
      </c>
      <c r="BA1062" s="31">
        <f t="shared" si="659"/>
        <v>-4242.1085691562494</v>
      </c>
      <c r="BB1062" s="31">
        <f t="shared" si="660"/>
        <v>0</v>
      </c>
      <c r="BC1062" s="31">
        <f t="shared" si="661"/>
        <v>10817.101463242125</v>
      </c>
      <c r="BD1062" s="31">
        <f t="shared" si="662"/>
        <v>233.59098216592497</v>
      </c>
      <c r="BE1062" s="31">
        <f t="shared" si="663"/>
        <v>34.590255128774992</v>
      </c>
      <c r="BF1062" s="31">
        <f t="shared" si="664"/>
        <v>22592.956433023726</v>
      </c>
      <c r="BG1062" s="29">
        <f t="shared" si="667"/>
        <v>0</v>
      </c>
      <c r="BH1062" s="29">
        <f t="shared" si="667"/>
        <v>0</v>
      </c>
      <c r="BI1062" s="29">
        <f t="shared" si="667"/>
        <v>0</v>
      </c>
      <c r="BJ1062" s="29">
        <f t="shared" si="667"/>
        <v>22592.956433023726</v>
      </c>
    </row>
    <row r="1063" spans="1:62">
      <c r="A1063" s="25" t="s">
        <v>135</v>
      </c>
      <c r="B1063" s="25" t="s">
        <v>95</v>
      </c>
      <c r="C1063" s="25" t="s">
        <v>102</v>
      </c>
      <c r="D1063" s="25" t="s">
        <v>172</v>
      </c>
      <c r="E1063" s="25" t="s">
        <v>44</v>
      </c>
      <c r="F1063" s="25" t="s">
        <v>45</v>
      </c>
      <c r="G1063" s="25" t="s">
        <v>54</v>
      </c>
      <c r="H1063" s="25" t="s">
        <v>90</v>
      </c>
      <c r="I1063" s="25" t="s">
        <v>597</v>
      </c>
      <c r="J1063" s="102">
        <v>0.47784834680000005</v>
      </c>
      <c r="K1063" s="102">
        <v>0.15089759249999998</v>
      </c>
      <c r="L1063" s="29">
        <v>56.14</v>
      </c>
      <c r="M1063" s="29">
        <v>2866.5299999999997</v>
      </c>
      <c r="N1063" s="29">
        <v>2345.3000000000002</v>
      </c>
      <c r="O1063" s="29">
        <v>3701.47</v>
      </c>
      <c r="P1063" s="29"/>
      <c r="Q1063" s="29">
        <v>1043.6599999999999</v>
      </c>
      <c r="R1063" s="29">
        <v>215.81999999999243</v>
      </c>
      <c r="S1063" s="29">
        <v>109298.78000000006</v>
      </c>
      <c r="T1063" s="29">
        <v>19405.829999999998</v>
      </c>
      <c r="U1063" s="29">
        <v>5951.62</v>
      </c>
      <c r="V1063" s="29">
        <v>9391.82</v>
      </c>
      <c r="W1063" s="29">
        <v>74391.930000000008</v>
      </c>
      <c r="X1063" s="29">
        <f t="shared" si="637"/>
        <v>228668.90000000002</v>
      </c>
      <c r="Y1063" s="29">
        <f t="shared" si="638"/>
        <v>0</v>
      </c>
      <c r="Z1063" s="29">
        <f t="shared" si="665"/>
        <v>0</v>
      </c>
      <c r="AA1063" s="29">
        <f t="shared" si="665"/>
        <v>0</v>
      </c>
      <c r="AB1063" s="29">
        <f t="shared" si="665"/>
        <v>228668.90000000002</v>
      </c>
      <c r="AC1063" s="31">
        <f t="shared" si="639"/>
        <v>26.826406189352003</v>
      </c>
      <c r="AD1063" s="31">
        <f t="shared" si="640"/>
        <v>1369.766621552604</v>
      </c>
      <c r="AE1063" s="31">
        <f t="shared" si="641"/>
        <v>1120.6977277500403</v>
      </c>
      <c r="AF1063" s="31">
        <f t="shared" si="642"/>
        <v>1768.741320229796</v>
      </c>
      <c r="AG1063" s="31">
        <f t="shared" si="643"/>
        <v>0</v>
      </c>
      <c r="AH1063" s="31">
        <f t="shared" si="644"/>
        <v>498.711205621288</v>
      </c>
      <c r="AI1063" s="31">
        <f t="shared" si="645"/>
        <v>103.1292302063724</v>
      </c>
      <c r="AJ1063" s="31">
        <f t="shared" si="646"/>
        <v>52228.241330256933</v>
      </c>
      <c r="AK1063" s="31">
        <f t="shared" si="647"/>
        <v>9273.0437837818445</v>
      </c>
      <c r="AL1063" s="31">
        <f t="shared" si="648"/>
        <v>2843.9717777818164</v>
      </c>
      <c r="AM1063" s="31">
        <f t="shared" si="649"/>
        <v>4487.8656604431762</v>
      </c>
      <c r="AN1063" s="31">
        <f t="shared" si="650"/>
        <v>35548.060765761329</v>
      </c>
      <c r="AO1063" s="31">
        <f t="shared" si="651"/>
        <v>109269.05582957454</v>
      </c>
      <c r="AP1063" s="29">
        <f t="shared" si="668"/>
        <v>0</v>
      </c>
      <c r="AQ1063" s="29">
        <f t="shared" si="668"/>
        <v>0</v>
      </c>
      <c r="AR1063" s="29">
        <f t="shared" si="668"/>
        <v>0</v>
      </c>
      <c r="AS1063" s="29">
        <f t="shared" si="666"/>
        <v>109269.05582957454</v>
      </c>
      <c r="AT1063" s="31">
        <f t="shared" si="652"/>
        <v>8.4713908429499991</v>
      </c>
      <c r="AU1063" s="31">
        <f t="shared" si="653"/>
        <v>432.5524758290249</v>
      </c>
      <c r="AV1063" s="31">
        <f t="shared" si="654"/>
        <v>353.90012369024998</v>
      </c>
      <c r="AW1063" s="31">
        <f t="shared" si="655"/>
        <v>558.54291171097486</v>
      </c>
      <c r="AX1063" s="31">
        <f t="shared" si="656"/>
        <v>0</v>
      </c>
      <c r="AY1063" s="31">
        <f t="shared" si="657"/>
        <v>157.48578138854995</v>
      </c>
      <c r="AZ1063" s="31">
        <f t="shared" si="658"/>
        <v>32.566718413348852</v>
      </c>
      <c r="BA1063" s="31">
        <f t="shared" si="659"/>
        <v>16492.922765187155</v>
      </c>
      <c r="BB1063" s="31">
        <f t="shared" si="660"/>
        <v>2928.2930274642745</v>
      </c>
      <c r="BC1063" s="31">
        <f t="shared" si="661"/>
        <v>898.08512947484985</v>
      </c>
      <c r="BD1063" s="31">
        <f t="shared" si="662"/>
        <v>1417.2030271933497</v>
      </c>
      <c r="BE1063" s="31">
        <f t="shared" si="663"/>
        <v>11225.563138428524</v>
      </c>
      <c r="BF1063" s="31">
        <f t="shared" si="664"/>
        <v>34505.586489623252</v>
      </c>
      <c r="BG1063" s="29">
        <f t="shared" si="667"/>
        <v>0</v>
      </c>
      <c r="BH1063" s="29">
        <f t="shared" si="667"/>
        <v>0</v>
      </c>
      <c r="BI1063" s="29">
        <f t="shared" si="667"/>
        <v>0</v>
      </c>
      <c r="BJ1063" s="29">
        <f t="shared" si="667"/>
        <v>34505.586489623252</v>
      </c>
    </row>
    <row r="1064" spans="1:62">
      <c r="A1064" s="25" t="s">
        <v>135</v>
      </c>
      <c r="B1064" s="25" t="s">
        <v>95</v>
      </c>
      <c r="C1064" s="25" t="s">
        <v>102</v>
      </c>
      <c r="D1064" s="25" t="s">
        <v>172</v>
      </c>
      <c r="E1064" s="25" t="s">
        <v>44</v>
      </c>
      <c r="F1064" s="25" t="s">
        <v>45</v>
      </c>
      <c r="G1064" s="25" t="s">
        <v>60</v>
      </c>
      <c r="H1064" s="25" t="s">
        <v>605</v>
      </c>
      <c r="I1064" s="25" t="s">
        <v>597</v>
      </c>
      <c r="J1064" s="102">
        <v>0.47784834680000005</v>
      </c>
      <c r="K1064" s="102">
        <v>0.15089759249999998</v>
      </c>
      <c r="L1064" s="29"/>
      <c r="M1064" s="29"/>
      <c r="N1064" s="29"/>
      <c r="O1064" s="29"/>
      <c r="P1064" s="29"/>
      <c r="Q1064" s="29"/>
      <c r="R1064" s="29"/>
      <c r="S1064" s="29">
        <v>-4044.3100000000122</v>
      </c>
      <c r="T1064" s="29"/>
      <c r="U1064" s="29"/>
      <c r="V1064" s="29"/>
      <c r="W1064" s="29"/>
      <c r="X1064" s="29">
        <f t="shared" si="637"/>
        <v>-4044.3100000000122</v>
      </c>
      <c r="Y1064" s="29">
        <f t="shared" si="638"/>
        <v>0</v>
      </c>
      <c r="Z1064" s="29">
        <f t="shared" si="665"/>
        <v>0</v>
      </c>
      <c r="AA1064" s="29">
        <f t="shared" si="665"/>
        <v>0</v>
      </c>
      <c r="AB1064" s="29">
        <f t="shared" si="665"/>
        <v>-4044.3100000000122</v>
      </c>
      <c r="AC1064" s="31">
        <f t="shared" si="639"/>
        <v>0</v>
      </c>
      <c r="AD1064" s="31">
        <f t="shared" si="640"/>
        <v>0</v>
      </c>
      <c r="AE1064" s="31">
        <f t="shared" si="641"/>
        <v>0</v>
      </c>
      <c r="AF1064" s="31">
        <f t="shared" si="642"/>
        <v>0</v>
      </c>
      <c r="AG1064" s="31">
        <f t="shared" si="643"/>
        <v>0</v>
      </c>
      <c r="AH1064" s="31">
        <f t="shared" si="644"/>
        <v>0</v>
      </c>
      <c r="AI1064" s="31">
        <f t="shared" si="645"/>
        <v>0</v>
      </c>
      <c r="AJ1064" s="31">
        <f t="shared" si="646"/>
        <v>-1932.5668474467141</v>
      </c>
      <c r="AK1064" s="31">
        <f t="shared" si="647"/>
        <v>0</v>
      </c>
      <c r="AL1064" s="31">
        <f t="shared" si="648"/>
        <v>0</v>
      </c>
      <c r="AM1064" s="31">
        <f t="shared" si="649"/>
        <v>0</v>
      </c>
      <c r="AN1064" s="31">
        <f t="shared" si="650"/>
        <v>0</v>
      </c>
      <c r="AO1064" s="31">
        <f t="shared" si="651"/>
        <v>-1932.5668474467141</v>
      </c>
      <c r="AP1064" s="29">
        <f t="shared" si="668"/>
        <v>0</v>
      </c>
      <c r="AQ1064" s="29">
        <f t="shared" si="668"/>
        <v>0</v>
      </c>
      <c r="AR1064" s="29">
        <f t="shared" si="668"/>
        <v>0</v>
      </c>
      <c r="AS1064" s="29">
        <f t="shared" si="666"/>
        <v>-1932.5668474467141</v>
      </c>
      <c r="AT1064" s="31">
        <f t="shared" si="652"/>
        <v>0</v>
      </c>
      <c r="AU1064" s="31">
        <f t="shared" si="653"/>
        <v>0</v>
      </c>
      <c r="AV1064" s="31">
        <f t="shared" si="654"/>
        <v>0</v>
      </c>
      <c r="AW1064" s="31">
        <f t="shared" si="655"/>
        <v>0</v>
      </c>
      <c r="AX1064" s="31">
        <f t="shared" si="656"/>
        <v>0</v>
      </c>
      <c r="AY1064" s="31">
        <f t="shared" si="657"/>
        <v>0</v>
      </c>
      <c r="AZ1064" s="31">
        <f t="shared" si="658"/>
        <v>0</v>
      </c>
      <c r="BA1064" s="31">
        <f t="shared" si="659"/>
        <v>-610.27664232367681</v>
      </c>
      <c r="BB1064" s="31">
        <f t="shared" si="660"/>
        <v>0</v>
      </c>
      <c r="BC1064" s="31">
        <f t="shared" si="661"/>
        <v>0</v>
      </c>
      <c r="BD1064" s="31">
        <f t="shared" si="662"/>
        <v>0</v>
      </c>
      <c r="BE1064" s="31">
        <f t="shared" si="663"/>
        <v>0</v>
      </c>
      <c r="BF1064" s="31">
        <f t="shared" si="664"/>
        <v>-610.27664232367681</v>
      </c>
      <c r="BG1064" s="29">
        <f t="shared" si="667"/>
        <v>0</v>
      </c>
      <c r="BH1064" s="29">
        <f t="shared" si="667"/>
        <v>0</v>
      </c>
      <c r="BI1064" s="29">
        <f t="shared" si="667"/>
        <v>0</v>
      </c>
      <c r="BJ1064" s="29">
        <f t="shared" si="667"/>
        <v>-610.27664232367681</v>
      </c>
    </row>
    <row r="1065" spans="1:62">
      <c r="A1065" s="25" t="s">
        <v>135</v>
      </c>
      <c r="B1065" s="25" t="s">
        <v>95</v>
      </c>
      <c r="C1065" s="25" t="s">
        <v>102</v>
      </c>
      <c r="D1065" s="25" t="s">
        <v>172</v>
      </c>
      <c r="E1065" s="25" t="s">
        <v>44</v>
      </c>
      <c r="F1065" s="25" t="s">
        <v>45</v>
      </c>
      <c r="G1065" s="25" t="s">
        <v>60</v>
      </c>
      <c r="H1065" s="25" t="s">
        <v>599</v>
      </c>
      <c r="I1065" s="25" t="s">
        <v>597</v>
      </c>
      <c r="J1065" s="102">
        <v>0.47784834680000005</v>
      </c>
      <c r="K1065" s="102">
        <v>0.15089759249999998</v>
      </c>
      <c r="L1065" s="29">
        <v>340.91999999999996</v>
      </c>
      <c r="M1065" s="29">
        <v>5717.4</v>
      </c>
      <c r="N1065" s="29">
        <v>9385.84</v>
      </c>
      <c r="O1065" s="29"/>
      <c r="P1065" s="29"/>
      <c r="Q1065" s="29">
        <v>161.87</v>
      </c>
      <c r="R1065" s="29">
        <v>215.81000000005588</v>
      </c>
      <c r="S1065" s="29">
        <v>282.95999999999998</v>
      </c>
      <c r="T1065" s="29">
        <v>228.83</v>
      </c>
      <c r="U1065" s="29">
        <v>1447.87</v>
      </c>
      <c r="V1065" s="29">
        <v>4922.3500000000004</v>
      </c>
      <c r="W1065" s="29">
        <v>939.15</v>
      </c>
      <c r="X1065" s="29">
        <f t="shared" si="637"/>
        <v>23643.000000000058</v>
      </c>
      <c r="Y1065" s="29">
        <f t="shared" si="638"/>
        <v>0</v>
      </c>
      <c r="Z1065" s="29">
        <f t="shared" si="665"/>
        <v>0</v>
      </c>
      <c r="AA1065" s="29">
        <f t="shared" si="665"/>
        <v>0</v>
      </c>
      <c r="AB1065" s="29">
        <f t="shared" si="665"/>
        <v>23643.000000000058</v>
      </c>
      <c r="AC1065" s="31">
        <f t="shared" si="639"/>
        <v>162.90805839105599</v>
      </c>
      <c r="AD1065" s="31">
        <f t="shared" si="640"/>
        <v>2732.0501379943203</v>
      </c>
      <c r="AE1065" s="31">
        <f t="shared" si="641"/>
        <v>4485.0081273293126</v>
      </c>
      <c r="AF1065" s="31">
        <f t="shared" si="642"/>
        <v>0</v>
      </c>
      <c r="AG1065" s="31">
        <f t="shared" si="643"/>
        <v>0</v>
      </c>
      <c r="AH1065" s="31">
        <f t="shared" si="644"/>
        <v>77.349311896516014</v>
      </c>
      <c r="AI1065" s="31">
        <f t="shared" si="645"/>
        <v>103.12445172293471</v>
      </c>
      <c r="AJ1065" s="31">
        <f t="shared" si="646"/>
        <v>135.211968210528</v>
      </c>
      <c r="AK1065" s="31">
        <f t="shared" si="647"/>
        <v>109.34603719824402</v>
      </c>
      <c r="AL1065" s="31">
        <f t="shared" si="648"/>
        <v>691.86228588131598</v>
      </c>
      <c r="AM1065" s="31">
        <f t="shared" si="649"/>
        <v>2352.1368098709804</v>
      </c>
      <c r="AN1065" s="31">
        <f t="shared" si="650"/>
        <v>448.77127489722005</v>
      </c>
      <c r="AO1065" s="31">
        <f t="shared" si="651"/>
        <v>11297.768463392429</v>
      </c>
      <c r="AP1065" s="29">
        <f t="shared" si="668"/>
        <v>0</v>
      </c>
      <c r="AQ1065" s="29">
        <f t="shared" si="668"/>
        <v>0</v>
      </c>
      <c r="AR1065" s="29">
        <f t="shared" si="668"/>
        <v>0</v>
      </c>
      <c r="AS1065" s="29">
        <f t="shared" si="666"/>
        <v>11297.768463392429</v>
      </c>
      <c r="AT1065" s="31">
        <f t="shared" si="652"/>
        <v>51.444007235099988</v>
      </c>
      <c r="AU1065" s="31">
        <f t="shared" si="653"/>
        <v>862.74189535949984</v>
      </c>
      <c r="AV1065" s="31">
        <f t="shared" si="654"/>
        <v>1416.3006595901998</v>
      </c>
      <c r="AW1065" s="31">
        <f t="shared" si="655"/>
        <v>0</v>
      </c>
      <c r="AX1065" s="31">
        <f t="shared" si="656"/>
        <v>0</v>
      </c>
      <c r="AY1065" s="31">
        <f t="shared" si="657"/>
        <v>24.425793297974998</v>
      </c>
      <c r="AZ1065" s="31">
        <f t="shared" si="658"/>
        <v>32.565209437433431</v>
      </c>
      <c r="BA1065" s="31">
        <f t="shared" si="659"/>
        <v>42.697982773799993</v>
      </c>
      <c r="BB1065" s="31">
        <f t="shared" si="660"/>
        <v>34.529896091775001</v>
      </c>
      <c r="BC1065" s="31">
        <f t="shared" si="661"/>
        <v>218.48009725297496</v>
      </c>
      <c r="BD1065" s="31">
        <f t="shared" si="662"/>
        <v>742.77076444237503</v>
      </c>
      <c r="BE1065" s="31">
        <f t="shared" si="663"/>
        <v>141.71547399637498</v>
      </c>
      <c r="BF1065" s="31">
        <f t="shared" si="664"/>
        <v>3567.6717794775077</v>
      </c>
      <c r="BG1065" s="29">
        <f t="shared" si="667"/>
        <v>0</v>
      </c>
      <c r="BH1065" s="29">
        <f t="shared" si="667"/>
        <v>0</v>
      </c>
      <c r="BI1065" s="29">
        <f t="shared" si="667"/>
        <v>0</v>
      </c>
      <c r="BJ1065" s="29">
        <f t="shared" si="667"/>
        <v>3567.6717794775077</v>
      </c>
    </row>
    <row r="1066" spans="1:62">
      <c r="A1066" s="25" t="s">
        <v>135</v>
      </c>
      <c r="B1066" s="25" t="s">
        <v>95</v>
      </c>
      <c r="C1066" s="25" t="s">
        <v>102</v>
      </c>
      <c r="D1066" s="25" t="s">
        <v>172</v>
      </c>
      <c r="E1066" s="25" t="s">
        <v>42</v>
      </c>
      <c r="F1066" s="25" t="s">
        <v>46</v>
      </c>
      <c r="G1066" s="25" t="s">
        <v>54</v>
      </c>
      <c r="H1066" s="25" t="s">
        <v>90</v>
      </c>
      <c r="I1066" s="25" t="s">
        <v>597</v>
      </c>
      <c r="J1066" s="102">
        <v>0.68266000000000004</v>
      </c>
      <c r="K1066" s="102">
        <v>0</v>
      </c>
      <c r="L1066" s="29"/>
      <c r="M1066" s="29"/>
      <c r="N1066" s="29"/>
      <c r="O1066" s="29"/>
      <c r="P1066" s="29"/>
      <c r="Q1066" s="29"/>
      <c r="R1066" s="29">
        <v>-2.9999999998835847E-2</v>
      </c>
      <c r="S1066" s="29"/>
      <c r="T1066" s="29"/>
      <c r="U1066" s="29"/>
      <c r="V1066" s="29"/>
      <c r="W1066" s="29"/>
      <c r="X1066" s="29">
        <f t="shared" si="637"/>
        <v>-2.9999999998835847E-2</v>
      </c>
      <c r="Y1066" s="29">
        <f t="shared" si="638"/>
        <v>0</v>
      </c>
      <c r="Z1066" s="29">
        <f t="shared" si="665"/>
        <v>0</v>
      </c>
      <c r="AA1066" s="29">
        <f t="shared" si="665"/>
        <v>0</v>
      </c>
      <c r="AB1066" s="29">
        <f t="shared" si="665"/>
        <v>-2.9999999998835847E-2</v>
      </c>
      <c r="AC1066" s="31">
        <f t="shared" si="639"/>
        <v>0</v>
      </c>
      <c r="AD1066" s="31">
        <f t="shared" si="640"/>
        <v>0</v>
      </c>
      <c r="AE1066" s="31">
        <f t="shared" si="641"/>
        <v>0</v>
      </c>
      <c r="AF1066" s="31">
        <f t="shared" si="642"/>
        <v>0</v>
      </c>
      <c r="AG1066" s="31">
        <f t="shared" si="643"/>
        <v>0</v>
      </c>
      <c r="AH1066" s="31">
        <f t="shared" si="644"/>
        <v>0</v>
      </c>
      <c r="AI1066" s="31">
        <f t="shared" si="645"/>
        <v>-2.0479799999205281E-2</v>
      </c>
      <c r="AJ1066" s="31">
        <f t="shared" si="646"/>
        <v>0</v>
      </c>
      <c r="AK1066" s="31">
        <f t="shared" si="647"/>
        <v>0</v>
      </c>
      <c r="AL1066" s="31">
        <f t="shared" si="648"/>
        <v>0</v>
      </c>
      <c r="AM1066" s="31">
        <f t="shared" si="649"/>
        <v>0</v>
      </c>
      <c r="AN1066" s="31">
        <f t="shared" si="650"/>
        <v>0</v>
      </c>
      <c r="AO1066" s="31">
        <f t="shared" si="651"/>
        <v>-2.0479799999205281E-2</v>
      </c>
      <c r="AP1066" s="29">
        <f t="shared" si="668"/>
        <v>0</v>
      </c>
      <c r="AQ1066" s="29">
        <f t="shared" si="668"/>
        <v>0</v>
      </c>
      <c r="AR1066" s="29">
        <f t="shared" si="668"/>
        <v>0</v>
      </c>
      <c r="AS1066" s="29">
        <f t="shared" si="666"/>
        <v>-2.0479799999205281E-2</v>
      </c>
      <c r="AT1066" s="31">
        <f t="shared" si="652"/>
        <v>0</v>
      </c>
      <c r="AU1066" s="31">
        <f t="shared" si="653"/>
        <v>0</v>
      </c>
      <c r="AV1066" s="31">
        <f t="shared" si="654"/>
        <v>0</v>
      </c>
      <c r="AW1066" s="31">
        <f t="shared" si="655"/>
        <v>0</v>
      </c>
      <c r="AX1066" s="31">
        <f t="shared" si="656"/>
        <v>0</v>
      </c>
      <c r="AY1066" s="31">
        <f t="shared" si="657"/>
        <v>0</v>
      </c>
      <c r="AZ1066" s="31">
        <f t="shared" si="658"/>
        <v>0</v>
      </c>
      <c r="BA1066" s="31">
        <f t="shared" si="659"/>
        <v>0</v>
      </c>
      <c r="BB1066" s="31">
        <f t="shared" si="660"/>
        <v>0</v>
      </c>
      <c r="BC1066" s="31">
        <f t="shared" si="661"/>
        <v>0</v>
      </c>
      <c r="BD1066" s="31">
        <f t="shared" si="662"/>
        <v>0</v>
      </c>
      <c r="BE1066" s="31">
        <f t="shared" si="663"/>
        <v>0</v>
      </c>
      <c r="BF1066" s="31">
        <f t="shared" si="664"/>
        <v>0</v>
      </c>
      <c r="BG1066" s="29">
        <f t="shared" si="667"/>
        <v>0</v>
      </c>
      <c r="BH1066" s="29">
        <f t="shared" si="667"/>
        <v>0</v>
      </c>
      <c r="BI1066" s="29">
        <f t="shared" si="667"/>
        <v>0</v>
      </c>
      <c r="BJ1066" s="29">
        <f t="shared" si="667"/>
        <v>0</v>
      </c>
    </row>
    <row r="1067" spans="1:62">
      <c r="A1067" s="25" t="s">
        <v>135</v>
      </c>
      <c r="B1067" s="25" t="s">
        <v>95</v>
      </c>
      <c r="C1067" s="25" t="s">
        <v>102</v>
      </c>
      <c r="D1067" s="25" t="s">
        <v>172</v>
      </c>
      <c r="E1067" s="25" t="s">
        <v>42</v>
      </c>
      <c r="F1067" s="25" t="s">
        <v>46</v>
      </c>
      <c r="G1067" s="25" t="s">
        <v>60</v>
      </c>
      <c r="H1067" s="25" t="s">
        <v>599</v>
      </c>
      <c r="I1067" s="25" t="s">
        <v>597</v>
      </c>
      <c r="J1067" s="102">
        <v>0.68266000000000004</v>
      </c>
      <c r="K1067" s="102">
        <v>0</v>
      </c>
      <c r="L1067" s="29"/>
      <c r="M1067" s="29"/>
      <c r="N1067" s="29"/>
      <c r="O1067" s="29"/>
      <c r="P1067" s="29"/>
      <c r="Q1067" s="29"/>
      <c r="R1067" s="29">
        <v>2.9999999969732016E-2</v>
      </c>
      <c r="S1067" s="29"/>
      <c r="T1067" s="29"/>
      <c r="U1067" s="29"/>
      <c r="V1067" s="29"/>
      <c r="W1067" s="29"/>
      <c r="X1067" s="29">
        <f t="shared" si="637"/>
        <v>2.9999999969732016E-2</v>
      </c>
      <c r="Y1067" s="29">
        <f t="shared" si="638"/>
        <v>0</v>
      </c>
      <c r="Z1067" s="29">
        <f t="shared" si="665"/>
        <v>0</v>
      </c>
      <c r="AA1067" s="29">
        <f t="shared" si="665"/>
        <v>0</v>
      </c>
      <c r="AB1067" s="29">
        <f t="shared" si="665"/>
        <v>2.9999999969732016E-2</v>
      </c>
      <c r="AC1067" s="31">
        <f t="shared" si="639"/>
        <v>0</v>
      </c>
      <c r="AD1067" s="31">
        <f t="shared" si="640"/>
        <v>0</v>
      </c>
      <c r="AE1067" s="31">
        <f t="shared" si="641"/>
        <v>0</v>
      </c>
      <c r="AF1067" s="31">
        <f t="shared" si="642"/>
        <v>0</v>
      </c>
      <c r="AG1067" s="31">
        <f t="shared" si="643"/>
        <v>0</v>
      </c>
      <c r="AH1067" s="31">
        <f t="shared" si="644"/>
        <v>0</v>
      </c>
      <c r="AI1067" s="31">
        <f t="shared" si="645"/>
        <v>2.0479799979337261E-2</v>
      </c>
      <c r="AJ1067" s="31">
        <f t="shared" si="646"/>
        <v>0</v>
      </c>
      <c r="AK1067" s="31">
        <f t="shared" si="647"/>
        <v>0</v>
      </c>
      <c r="AL1067" s="31">
        <f t="shared" si="648"/>
        <v>0</v>
      </c>
      <c r="AM1067" s="31">
        <f t="shared" si="649"/>
        <v>0</v>
      </c>
      <c r="AN1067" s="31">
        <f t="shared" si="650"/>
        <v>0</v>
      </c>
      <c r="AO1067" s="31">
        <f t="shared" si="651"/>
        <v>2.0479799979337261E-2</v>
      </c>
      <c r="AP1067" s="29">
        <f t="shared" si="668"/>
        <v>0</v>
      </c>
      <c r="AQ1067" s="29">
        <f t="shared" si="668"/>
        <v>0</v>
      </c>
      <c r="AR1067" s="29">
        <f t="shared" si="668"/>
        <v>0</v>
      </c>
      <c r="AS1067" s="29">
        <f t="shared" si="666"/>
        <v>2.0479799979337261E-2</v>
      </c>
      <c r="AT1067" s="31">
        <f t="shared" si="652"/>
        <v>0</v>
      </c>
      <c r="AU1067" s="31">
        <f t="shared" si="653"/>
        <v>0</v>
      </c>
      <c r="AV1067" s="31">
        <f t="shared" si="654"/>
        <v>0</v>
      </c>
      <c r="AW1067" s="31">
        <f t="shared" si="655"/>
        <v>0</v>
      </c>
      <c r="AX1067" s="31">
        <f t="shared" si="656"/>
        <v>0</v>
      </c>
      <c r="AY1067" s="31">
        <f t="shared" si="657"/>
        <v>0</v>
      </c>
      <c r="AZ1067" s="31">
        <f t="shared" si="658"/>
        <v>0</v>
      </c>
      <c r="BA1067" s="31">
        <f t="shared" si="659"/>
        <v>0</v>
      </c>
      <c r="BB1067" s="31">
        <f t="shared" si="660"/>
        <v>0</v>
      </c>
      <c r="BC1067" s="31">
        <f t="shared" si="661"/>
        <v>0</v>
      </c>
      <c r="BD1067" s="31">
        <f t="shared" si="662"/>
        <v>0</v>
      </c>
      <c r="BE1067" s="31">
        <f t="shared" si="663"/>
        <v>0</v>
      </c>
      <c r="BF1067" s="31">
        <f t="shared" si="664"/>
        <v>0</v>
      </c>
      <c r="BG1067" s="29">
        <f t="shared" si="667"/>
        <v>0</v>
      </c>
      <c r="BH1067" s="29">
        <f t="shared" si="667"/>
        <v>0</v>
      </c>
      <c r="BI1067" s="29">
        <f t="shared" si="667"/>
        <v>0</v>
      </c>
      <c r="BJ1067" s="29">
        <f t="shared" si="667"/>
        <v>0</v>
      </c>
    </row>
    <row r="1068" spans="1:62">
      <c r="A1068" s="25" t="s">
        <v>135</v>
      </c>
      <c r="B1068" s="25" t="s">
        <v>95</v>
      </c>
      <c r="C1068" s="25" t="s">
        <v>102</v>
      </c>
      <c r="D1068" s="25" t="s">
        <v>173</v>
      </c>
      <c r="E1068" s="25" t="s">
        <v>44</v>
      </c>
      <c r="F1068" s="25" t="s">
        <v>45</v>
      </c>
      <c r="G1068" s="25" t="s">
        <v>54</v>
      </c>
      <c r="H1068" s="25" t="s">
        <v>300</v>
      </c>
      <c r="I1068" s="25" t="s">
        <v>597</v>
      </c>
      <c r="J1068" s="102">
        <v>0.47784834680000005</v>
      </c>
      <c r="K1068" s="102">
        <v>0.15089759249999998</v>
      </c>
      <c r="L1068" s="29">
        <v>35833.090000000004</v>
      </c>
      <c r="M1068" s="29">
        <v>35543.03</v>
      </c>
      <c r="N1068" s="29">
        <v>57244.99</v>
      </c>
      <c r="O1068" s="29">
        <v>89151.33</v>
      </c>
      <c r="P1068" s="29">
        <v>300187.65999999997</v>
      </c>
      <c r="Q1068" s="29">
        <v>35176</v>
      </c>
      <c r="R1068" s="29">
        <v>10697.03</v>
      </c>
      <c r="S1068" s="29">
        <v>26369.9</v>
      </c>
      <c r="T1068" s="29">
        <v>42130.6</v>
      </c>
      <c r="U1068" s="29">
        <v>37949.350000000006</v>
      </c>
      <c r="V1068" s="29">
        <v>8246.11</v>
      </c>
      <c r="W1068" s="29">
        <v>763681.32</v>
      </c>
      <c r="X1068" s="29">
        <f t="shared" si="637"/>
        <v>1442210.41</v>
      </c>
      <c r="Y1068" s="29">
        <f t="shared" si="638"/>
        <v>0</v>
      </c>
      <c r="Z1068" s="29">
        <f t="shared" si="665"/>
        <v>0</v>
      </c>
      <c r="AA1068" s="29">
        <f t="shared" si="665"/>
        <v>0</v>
      </c>
      <c r="AB1068" s="29">
        <f t="shared" si="665"/>
        <v>1442210.41</v>
      </c>
      <c r="AC1068" s="31">
        <f t="shared" si="639"/>
        <v>17122.782817235617</v>
      </c>
      <c r="AD1068" s="31">
        <f t="shared" si="640"/>
        <v>16984.178125762806</v>
      </c>
      <c r="AE1068" s="31">
        <f t="shared" si="641"/>
        <v>27354.423834082532</v>
      </c>
      <c r="AF1068" s="31">
        <f t="shared" si="642"/>
        <v>42600.815655521248</v>
      </c>
      <c r="AG1068" s="31">
        <f t="shared" si="643"/>
        <v>143444.1770607605</v>
      </c>
      <c r="AH1068" s="31">
        <f t="shared" si="644"/>
        <v>16808.793447036802</v>
      </c>
      <c r="AI1068" s="31">
        <f t="shared" si="645"/>
        <v>5111.5581011700051</v>
      </c>
      <c r="AJ1068" s="31">
        <f t="shared" si="646"/>
        <v>12600.813120281322</v>
      </c>
      <c r="AK1068" s="31">
        <f t="shared" si="647"/>
        <v>20132.037559692082</v>
      </c>
      <c r="AL1068" s="31">
        <f t="shared" si="648"/>
        <v>18134.034159634586</v>
      </c>
      <c r="AM1068" s="31">
        <f t="shared" si="649"/>
        <v>3940.3900310309486</v>
      </c>
      <c r="AN1068" s="31">
        <f t="shared" si="650"/>
        <v>364923.85624404176</v>
      </c>
      <c r="AO1068" s="31">
        <f t="shared" si="651"/>
        <v>689157.86015625019</v>
      </c>
      <c r="AP1068" s="29">
        <f t="shared" si="668"/>
        <v>0</v>
      </c>
      <c r="AQ1068" s="29">
        <f t="shared" si="668"/>
        <v>0</v>
      </c>
      <c r="AR1068" s="29">
        <f t="shared" si="668"/>
        <v>0</v>
      </c>
      <c r="AS1068" s="29">
        <f t="shared" si="666"/>
        <v>689157.86015625019</v>
      </c>
      <c r="AT1068" s="31">
        <f t="shared" si="652"/>
        <v>5407.1270128358246</v>
      </c>
      <c r="AU1068" s="31">
        <f t="shared" si="653"/>
        <v>5363.357657155274</v>
      </c>
      <c r="AV1068" s="31">
        <f t="shared" si="654"/>
        <v>8638.1311736865737</v>
      </c>
      <c r="AW1068" s="31">
        <f t="shared" si="655"/>
        <v>13452.721065173024</v>
      </c>
      <c r="AX1068" s="31">
        <f t="shared" si="656"/>
        <v>45297.595192208544</v>
      </c>
      <c r="AY1068" s="31">
        <f t="shared" si="657"/>
        <v>5307.9737137799993</v>
      </c>
      <c r="AZ1068" s="31">
        <f t="shared" si="658"/>
        <v>1614.1560739002748</v>
      </c>
      <c r="BA1068" s="31">
        <f t="shared" si="659"/>
        <v>3979.1544244657498</v>
      </c>
      <c r="BB1068" s="31">
        <f t="shared" si="660"/>
        <v>6357.4061105804994</v>
      </c>
      <c r="BC1068" s="31">
        <f t="shared" si="661"/>
        <v>5726.4655519398748</v>
      </c>
      <c r="BD1068" s="31">
        <f t="shared" si="662"/>
        <v>1244.318146490175</v>
      </c>
      <c r="BE1068" s="31">
        <f t="shared" si="663"/>
        <v>115237.67262522208</v>
      </c>
      <c r="BF1068" s="31">
        <f t="shared" si="664"/>
        <v>217626.07874743792</v>
      </c>
      <c r="BG1068" s="29">
        <f t="shared" si="667"/>
        <v>0</v>
      </c>
      <c r="BH1068" s="29">
        <f t="shared" si="667"/>
        <v>0</v>
      </c>
      <c r="BI1068" s="29">
        <f t="shared" si="667"/>
        <v>0</v>
      </c>
      <c r="BJ1068" s="29">
        <f t="shared" si="667"/>
        <v>217626.07874743792</v>
      </c>
    </row>
    <row r="1069" spans="1:62">
      <c r="A1069" s="25" t="s">
        <v>135</v>
      </c>
      <c r="B1069" s="25" t="s">
        <v>95</v>
      </c>
      <c r="C1069" s="25" t="s">
        <v>102</v>
      </c>
      <c r="D1069" s="25" t="s">
        <v>173</v>
      </c>
      <c r="E1069" s="25" t="s">
        <v>44</v>
      </c>
      <c r="F1069" s="25" t="s">
        <v>45</v>
      </c>
      <c r="G1069" s="25" t="s">
        <v>54</v>
      </c>
      <c r="H1069" s="25" t="s">
        <v>304</v>
      </c>
      <c r="I1069" s="25" t="s">
        <v>597</v>
      </c>
      <c r="J1069" s="102">
        <v>0.47784834680000005</v>
      </c>
      <c r="K1069" s="102">
        <v>0.15089759249999998</v>
      </c>
      <c r="L1069" s="29">
        <v>3982.7799999999997</v>
      </c>
      <c r="M1069" s="29">
        <v>658.11</v>
      </c>
      <c r="N1069" s="29">
        <v>60469.85</v>
      </c>
      <c r="O1069" s="29">
        <v>85.53</v>
      </c>
      <c r="P1069" s="29">
        <v>568.49</v>
      </c>
      <c r="Q1069" s="29">
        <v>11968.86</v>
      </c>
      <c r="R1069" s="29">
        <v>1524970.1400000001</v>
      </c>
      <c r="S1069" s="29">
        <v>30098.350000000093</v>
      </c>
      <c r="T1069" s="29">
        <v>150262.51</v>
      </c>
      <c r="U1069" s="29">
        <v>39952.549999999996</v>
      </c>
      <c r="V1069" s="29">
        <v>2596.3000000000002</v>
      </c>
      <c r="W1069" s="29">
        <v>242910.04</v>
      </c>
      <c r="X1069" s="29">
        <f t="shared" si="637"/>
        <v>2068523.5100000005</v>
      </c>
      <c r="Y1069" s="29">
        <f t="shared" si="638"/>
        <v>0</v>
      </c>
      <c r="Z1069" s="29">
        <f t="shared" si="665"/>
        <v>0</v>
      </c>
      <c r="AA1069" s="29">
        <f t="shared" si="665"/>
        <v>0</v>
      </c>
      <c r="AB1069" s="29">
        <f t="shared" si="665"/>
        <v>2068523.5100000005</v>
      </c>
      <c r="AC1069" s="31">
        <f t="shared" si="639"/>
        <v>1903.164838668104</v>
      </c>
      <c r="AD1069" s="31">
        <f t="shared" si="640"/>
        <v>314.47677551254804</v>
      </c>
      <c r="AE1069" s="31">
        <f t="shared" si="641"/>
        <v>28895.417853743984</v>
      </c>
      <c r="AF1069" s="31">
        <f t="shared" si="642"/>
        <v>40.870369101804002</v>
      </c>
      <c r="AG1069" s="31">
        <f t="shared" si="643"/>
        <v>271.65200667233205</v>
      </c>
      <c r="AH1069" s="31">
        <f t="shared" si="644"/>
        <v>5719.2999640806493</v>
      </c>
      <c r="AI1069" s="31">
        <f t="shared" si="645"/>
        <v>728704.46031836467</v>
      </c>
      <c r="AJ1069" s="31">
        <f t="shared" si="646"/>
        <v>14382.446788907826</v>
      </c>
      <c r="AK1069" s="31">
        <f t="shared" si="647"/>
        <v>71802.691989518484</v>
      </c>
      <c r="AL1069" s="31">
        <f t="shared" si="648"/>
        <v>19091.259967944341</v>
      </c>
      <c r="AM1069" s="31">
        <f t="shared" si="649"/>
        <v>1240.6376627968402</v>
      </c>
      <c r="AN1069" s="31">
        <f t="shared" si="650"/>
        <v>116074.16103512188</v>
      </c>
      <c r="AO1069" s="31">
        <f t="shared" si="651"/>
        <v>988440.53957043355</v>
      </c>
      <c r="AP1069" s="29">
        <f t="shared" si="668"/>
        <v>0</v>
      </c>
      <c r="AQ1069" s="29">
        <f t="shared" si="668"/>
        <v>0</v>
      </c>
      <c r="AR1069" s="29">
        <f t="shared" si="668"/>
        <v>0</v>
      </c>
      <c r="AS1069" s="29">
        <f t="shared" si="666"/>
        <v>988440.53957043355</v>
      </c>
      <c r="AT1069" s="31">
        <f t="shared" si="652"/>
        <v>600.99191345714985</v>
      </c>
      <c r="AU1069" s="31">
        <f t="shared" si="653"/>
        <v>99.307214600174987</v>
      </c>
      <c r="AV1069" s="31">
        <f t="shared" si="654"/>
        <v>9124.7547838361243</v>
      </c>
      <c r="AW1069" s="31">
        <f t="shared" si="655"/>
        <v>12.906271086524999</v>
      </c>
      <c r="AX1069" s="31">
        <f t="shared" si="656"/>
        <v>85.783772360324988</v>
      </c>
      <c r="AY1069" s="31">
        <f t="shared" si="657"/>
        <v>1806.0721589695499</v>
      </c>
      <c r="AZ1069" s="31">
        <f t="shared" si="658"/>
        <v>230114.32276038793</v>
      </c>
      <c r="BA1069" s="31">
        <f t="shared" si="659"/>
        <v>4541.7685532223886</v>
      </c>
      <c r="BB1069" s="31">
        <f t="shared" si="660"/>
        <v>22674.251002007175</v>
      </c>
      <c r="BC1069" s="31">
        <f t="shared" si="661"/>
        <v>6028.7436092358739</v>
      </c>
      <c r="BD1069" s="31">
        <f t="shared" si="662"/>
        <v>391.77541940775001</v>
      </c>
      <c r="BE1069" s="31">
        <f t="shared" si="663"/>
        <v>36654.540230078695</v>
      </c>
      <c r="BF1069" s="31">
        <f t="shared" si="664"/>
        <v>312135.21768864966</v>
      </c>
      <c r="BG1069" s="29">
        <f t="shared" si="667"/>
        <v>0</v>
      </c>
      <c r="BH1069" s="29">
        <f t="shared" si="667"/>
        <v>0</v>
      </c>
      <c r="BI1069" s="29">
        <f t="shared" si="667"/>
        <v>0</v>
      </c>
      <c r="BJ1069" s="29">
        <f t="shared" si="667"/>
        <v>312135.21768864966</v>
      </c>
    </row>
    <row r="1070" spans="1:62">
      <c r="A1070" s="25" t="s">
        <v>135</v>
      </c>
      <c r="B1070" s="25" t="s">
        <v>95</v>
      </c>
      <c r="C1070" s="25" t="s">
        <v>102</v>
      </c>
      <c r="D1070" s="25" t="s">
        <v>173</v>
      </c>
      <c r="E1070" s="25" t="s">
        <v>44</v>
      </c>
      <c r="F1070" s="25" t="s">
        <v>45</v>
      </c>
      <c r="G1070" s="25" t="s">
        <v>54</v>
      </c>
      <c r="H1070" s="25" t="s">
        <v>90</v>
      </c>
      <c r="I1070" s="25" t="s">
        <v>597</v>
      </c>
      <c r="J1070" s="102">
        <v>0.47784834680000005</v>
      </c>
      <c r="K1070" s="102">
        <v>0.15089759249999998</v>
      </c>
      <c r="L1070" s="29">
        <v>-51.84</v>
      </c>
      <c r="M1070" s="29"/>
      <c r="N1070" s="29"/>
      <c r="O1070" s="29">
        <v>-97.98</v>
      </c>
      <c r="P1070" s="29"/>
      <c r="Q1070" s="29"/>
      <c r="R1070" s="29"/>
      <c r="S1070" s="29"/>
      <c r="T1070" s="29"/>
      <c r="U1070" s="29"/>
      <c r="V1070" s="29"/>
      <c r="W1070" s="29"/>
      <c r="X1070" s="29">
        <f t="shared" si="637"/>
        <v>-149.82</v>
      </c>
      <c r="Y1070" s="29">
        <f t="shared" si="638"/>
        <v>0</v>
      </c>
      <c r="Z1070" s="29">
        <f t="shared" si="665"/>
        <v>0</v>
      </c>
      <c r="AA1070" s="29">
        <f t="shared" si="665"/>
        <v>0</v>
      </c>
      <c r="AB1070" s="29">
        <f t="shared" si="665"/>
        <v>-149.82</v>
      </c>
      <c r="AC1070" s="31">
        <f t="shared" si="639"/>
        <v>-24.771658298112005</v>
      </c>
      <c r="AD1070" s="31">
        <f t="shared" si="640"/>
        <v>0</v>
      </c>
      <c r="AE1070" s="31">
        <f t="shared" si="641"/>
        <v>0</v>
      </c>
      <c r="AF1070" s="31">
        <f t="shared" si="642"/>
        <v>-46.819581019464003</v>
      </c>
      <c r="AG1070" s="31">
        <f t="shared" si="643"/>
        <v>0</v>
      </c>
      <c r="AH1070" s="31">
        <f t="shared" si="644"/>
        <v>0</v>
      </c>
      <c r="AI1070" s="31">
        <f t="shared" si="645"/>
        <v>0</v>
      </c>
      <c r="AJ1070" s="31">
        <f t="shared" si="646"/>
        <v>0</v>
      </c>
      <c r="AK1070" s="31">
        <f t="shared" si="647"/>
        <v>0</v>
      </c>
      <c r="AL1070" s="31">
        <f t="shared" si="648"/>
        <v>0</v>
      </c>
      <c r="AM1070" s="31">
        <f t="shared" si="649"/>
        <v>0</v>
      </c>
      <c r="AN1070" s="31">
        <f t="shared" si="650"/>
        <v>0</v>
      </c>
      <c r="AO1070" s="31">
        <f t="shared" si="651"/>
        <v>-71.591239317576012</v>
      </c>
      <c r="AP1070" s="29">
        <f t="shared" si="668"/>
        <v>0</v>
      </c>
      <c r="AQ1070" s="29">
        <f t="shared" si="668"/>
        <v>0</v>
      </c>
      <c r="AR1070" s="29">
        <f t="shared" si="668"/>
        <v>0</v>
      </c>
      <c r="AS1070" s="29">
        <f t="shared" si="666"/>
        <v>-71.591239317576012</v>
      </c>
      <c r="AT1070" s="31">
        <f t="shared" si="652"/>
        <v>-7.8225311951999998</v>
      </c>
      <c r="AU1070" s="31">
        <f t="shared" si="653"/>
        <v>0</v>
      </c>
      <c r="AV1070" s="31">
        <f t="shared" si="654"/>
        <v>0</v>
      </c>
      <c r="AW1070" s="31">
        <f t="shared" si="655"/>
        <v>-14.784946113149999</v>
      </c>
      <c r="AX1070" s="31">
        <f t="shared" si="656"/>
        <v>0</v>
      </c>
      <c r="AY1070" s="31">
        <f t="shared" si="657"/>
        <v>0</v>
      </c>
      <c r="AZ1070" s="31">
        <f t="shared" si="658"/>
        <v>0</v>
      </c>
      <c r="BA1070" s="31">
        <f t="shared" si="659"/>
        <v>0</v>
      </c>
      <c r="BB1070" s="31">
        <f t="shared" si="660"/>
        <v>0</v>
      </c>
      <c r="BC1070" s="31">
        <f t="shared" si="661"/>
        <v>0</v>
      </c>
      <c r="BD1070" s="31">
        <f t="shared" si="662"/>
        <v>0</v>
      </c>
      <c r="BE1070" s="31">
        <f t="shared" si="663"/>
        <v>0</v>
      </c>
      <c r="BF1070" s="31">
        <f t="shared" si="664"/>
        <v>-22.607477308349999</v>
      </c>
      <c r="BG1070" s="29">
        <f t="shared" si="667"/>
        <v>0</v>
      </c>
      <c r="BH1070" s="29">
        <f t="shared" si="667"/>
        <v>0</v>
      </c>
      <c r="BI1070" s="29">
        <f t="shared" si="667"/>
        <v>0</v>
      </c>
      <c r="BJ1070" s="29">
        <f t="shared" si="667"/>
        <v>-22.607477308349999</v>
      </c>
    </row>
    <row r="1071" spans="1:62">
      <c r="A1071" s="25" t="s">
        <v>135</v>
      </c>
      <c r="B1071" s="25" t="s">
        <v>95</v>
      </c>
      <c r="C1071" s="25" t="s">
        <v>102</v>
      </c>
      <c r="D1071" s="25" t="s">
        <v>173</v>
      </c>
      <c r="E1071" s="25" t="s">
        <v>44</v>
      </c>
      <c r="F1071" s="25" t="s">
        <v>46</v>
      </c>
      <c r="G1071" s="25" t="s">
        <v>54</v>
      </c>
      <c r="H1071" s="25" t="s">
        <v>304</v>
      </c>
      <c r="I1071" s="25" t="s">
        <v>597</v>
      </c>
      <c r="J1071" s="102">
        <v>0.52713639880000007</v>
      </c>
      <c r="K1071" s="102">
        <v>0.16611495299999998</v>
      </c>
      <c r="L1071" s="29">
        <v>6434.98</v>
      </c>
      <c r="M1071" s="29">
        <v>13866.81</v>
      </c>
      <c r="N1071" s="29">
        <v>10780.029999999999</v>
      </c>
      <c r="O1071" s="29">
        <v>5387.55</v>
      </c>
      <c r="P1071" s="29">
        <v>684.84</v>
      </c>
      <c r="Q1071" s="29">
        <v>2932.5</v>
      </c>
      <c r="R1071" s="29">
        <v>1375.56</v>
      </c>
      <c r="S1071" s="29">
        <v>10374.67</v>
      </c>
      <c r="T1071" s="29">
        <v>52855.68</v>
      </c>
      <c r="U1071" s="29"/>
      <c r="V1071" s="29">
        <v>3125.11</v>
      </c>
      <c r="W1071" s="29">
        <v>0</v>
      </c>
      <c r="X1071" s="29">
        <f t="shared" si="637"/>
        <v>107817.73</v>
      </c>
      <c r="Y1071" s="29">
        <f t="shared" si="638"/>
        <v>0</v>
      </c>
      <c r="Z1071" s="29">
        <f t="shared" si="665"/>
        <v>0</v>
      </c>
      <c r="AA1071" s="29">
        <f t="shared" si="665"/>
        <v>0</v>
      </c>
      <c r="AB1071" s="29">
        <f t="shared" si="665"/>
        <v>107817.73</v>
      </c>
      <c r="AC1071" s="31">
        <f t="shared" si="639"/>
        <v>3392.1121835500244</v>
      </c>
      <c r="AD1071" s="31">
        <f t="shared" si="640"/>
        <v>7309.7002862438285</v>
      </c>
      <c r="AE1071" s="31">
        <f t="shared" si="641"/>
        <v>5682.5461931559639</v>
      </c>
      <c r="AF1071" s="31">
        <f t="shared" si="642"/>
        <v>2839.9737053549406</v>
      </c>
      <c r="AG1071" s="31">
        <f t="shared" si="643"/>
        <v>361.00409135419204</v>
      </c>
      <c r="AH1071" s="31">
        <f t="shared" si="644"/>
        <v>1545.8274894810002</v>
      </c>
      <c r="AI1071" s="31">
        <f t="shared" si="645"/>
        <v>725.1077447333281</v>
      </c>
      <c r="AJ1071" s="31">
        <f t="shared" si="646"/>
        <v>5468.866182538397</v>
      </c>
      <c r="AK1071" s="31">
        <f t="shared" si="647"/>
        <v>27862.152811325188</v>
      </c>
      <c r="AL1071" s="31">
        <f t="shared" si="648"/>
        <v>0</v>
      </c>
      <c r="AM1071" s="31">
        <f t="shared" si="649"/>
        <v>1647.3592312538683</v>
      </c>
      <c r="AN1071" s="31">
        <f t="shared" si="650"/>
        <v>0</v>
      </c>
      <c r="AO1071" s="31">
        <f t="shared" si="651"/>
        <v>56834.649918990726</v>
      </c>
      <c r="AP1071" s="29">
        <f t="shared" si="668"/>
        <v>0</v>
      </c>
      <c r="AQ1071" s="29">
        <f t="shared" si="668"/>
        <v>0</v>
      </c>
      <c r="AR1071" s="29">
        <f t="shared" si="668"/>
        <v>0</v>
      </c>
      <c r="AS1071" s="29">
        <f t="shared" si="666"/>
        <v>56834.649918990726</v>
      </c>
      <c r="AT1071" s="31">
        <f t="shared" si="652"/>
        <v>1068.9464002559398</v>
      </c>
      <c r="AU1071" s="31">
        <f t="shared" si="653"/>
        <v>2303.4844914099299</v>
      </c>
      <c r="AV1071" s="31">
        <f t="shared" si="654"/>
        <v>1790.7241767885896</v>
      </c>
      <c r="AW1071" s="31">
        <f t="shared" si="655"/>
        <v>894.95261503514996</v>
      </c>
      <c r="AX1071" s="31">
        <f t="shared" si="656"/>
        <v>113.76216441251999</v>
      </c>
      <c r="AY1071" s="31">
        <f t="shared" si="657"/>
        <v>487.13209967249992</v>
      </c>
      <c r="AZ1071" s="31">
        <f t="shared" si="658"/>
        <v>228.50108474867997</v>
      </c>
      <c r="BA1071" s="31">
        <f t="shared" si="659"/>
        <v>1723.3878194405099</v>
      </c>
      <c r="BB1071" s="31">
        <f t="shared" si="660"/>
        <v>8780.1187989830396</v>
      </c>
      <c r="BC1071" s="31">
        <f t="shared" si="661"/>
        <v>0</v>
      </c>
      <c r="BD1071" s="31">
        <f t="shared" si="662"/>
        <v>519.12750076982991</v>
      </c>
      <c r="BE1071" s="31">
        <f t="shared" si="663"/>
        <v>0</v>
      </c>
      <c r="BF1071" s="31">
        <f t="shared" si="664"/>
        <v>17910.13715151669</v>
      </c>
      <c r="BG1071" s="29">
        <f t="shared" si="667"/>
        <v>0</v>
      </c>
      <c r="BH1071" s="29">
        <f t="shared" si="667"/>
        <v>0</v>
      </c>
      <c r="BI1071" s="29">
        <f t="shared" si="667"/>
        <v>0</v>
      </c>
      <c r="BJ1071" s="29">
        <f t="shared" si="667"/>
        <v>17910.13715151669</v>
      </c>
    </row>
    <row r="1072" spans="1:62">
      <c r="A1072" s="25" t="s">
        <v>135</v>
      </c>
      <c r="B1072" s="25" t="s">
        <v>95</v>
      </c>
      <c r="C1072" s="25" t="s">
        <v>102</v>
      </c>
      <c r="D1072" s="25" t="s">
        <v>173</v>
      </c>
      <c r="E1072" s="25" t="s">
        <v>44</v>
      </c>
      <c r="F1072" s="25" t="s">
        <v>49</v>
      </c>
      <c r="G1072" s="25" t="s">
        <v>54</v>
      </c>
      <c r="H1072" s="25" t="s">
        <v>300</v>
      </c>
      <c r="I1072" s="25" t="s">
        <v>597</v>
      </c>
      <c r="J1072" s="102">
        <v>0</v>
      </c>
      <c r="K1072" s="102">
        <v>0</v>
      </c>
      <c r="L1072" s="29"/>
      <c r="M1072" s="29"/>
      <c r="N1072" s="29"/>
      <c r="O1072" s="29"/>
      <c r="P1072" s="29"/>
      <c r="Q1072" s="29">
        <v>19390.23</v>
      </c>
      <c r="R1072" s="29">
        <v>170.77</v>
      </c>
      <c r="S1072" s="29"/>
      <c r="T1072" s="29">
        <v>8333.93</v>
      </c>
      <c r="U1072" s="29"/>
      <c r="V1072" s="29"/>
      <c r="W1072" s="29">
        <v>0</v>
      </c>
      <c r="X1072" s="29">
        <f t="shared" si="637"/>
        <v>27894.93</v>
      </c>
      <c r="Y1072" s="29">
        <f t="shared" si="638"/>
        <v>0</v>
      </c>
      <c r="Z1072" s="29">
        <f t="shared" si="665"/>
        <v>0</v>
      </c>
      <c r="AA1072" s="29">
        <f t="shared" si="665"/>
        <v>0</v>
      </c>
      <c r="AB1072" s="29">
        <f t="shared" si="665"/>
        <v>27894.93</v>
      </c>
      <c r="AC1072" s="31">
        <f t="shared" si="639"/>
        <v>0</v>
      </c>
      <c r="AD1072" s="31">
        <f t="shared" si="640"/>
        <v>0</v>
      </c>
      <c r="AE1072" s="31">
        <f t="shared" si="641"/>
        <v>0</v>
      </c>
      <c r="AF1072" s="31">
        <f t="shared" si="642"/>
        <v>0</v>
      </c>
      <c r="AG1072" s="31">
        <f t="shared" si="643"/>
        <v>0</v>
      </c>
      <c r="AH1072" s="31">
        <f t="shared" si="644"/>
        <v>0</v>
      </c>
      <c r="AI1072" s="31">
        <f t="shared" si="645"/>
        <v>0</v>
      </c>
      <c r="AJ1072" s="31">
        <f t="shared" si="646"/>
        <v>0</v>
      </c>
      <c r="AK1072" s="31">
        <f t="shared" si="647"/>
        <v>0</v>
      </c>
      <c r="AL1072" s="31">
        <f t="shared" si="648"/>
        <v>0</v>
      </c>
      <c r="AM1072" s="31">
        <f t="shared" si="649"/>
        <v>0</v>
      </c>
      <c r="AN1072" s="31">
        <f t="shared" si="650"/>
        <v>0</v>
      </c>
      <c r="AO1072" s="31">
        <f t="shared" si="651"/>
        <v>0</v>
      </c>
      <c r="AP1072" s="29">
        <f t="shared" si="668"/>
        <v>0</v>
      </c>
      <c r="AQ1072" s="29">
        <f t="shared" si="668"/>
        <v>0</v>
      </c>
      <c r="AR1072" s="29">
        <f t="shared" si="668"/>
        <v>0</v>
      </c>
      <c r="AS1072" s="29">
        <f t="shared" si="666"/>
        <v>0</v>
      </c>
      <c r="AT1072" s="31">
        <f t="shared" si="652"/>
        <v>0</v>
      </c>
      <c r="AU1072" s="31">
        <f t="shared" si="653"/>
        <v>0</v>
      </c>
      <c r="AV1072" s="31">
        <f t="shared" si="654"/>
        <v>0</v>
      </c>
      <c r="AW1072" s="31">
        <f t="shared" si="655"/>
        <v>0</v>
      </c>
      <c r="AX1072" s="31">
        <f t="shared" si="656"/>
        <v>0</v>
      </c>
      <c r="AY1072" s="31">
        <f t="shared" si="657"/>
        <v>0</v>
      </c>
      <c r="AZ1072" s="31">
        <f t="shared" si="658"/>
        <v>0</v>
      </c>
      <c r="BA1072" s="31">
        <f t="shared" si="659"/>
        <v>0</v>
      </c>
      <c r="BB1072" s="31">
        <f t="shared" si="660"/>
        <v>0</v>
      </c>
      <c r="BC1072" s="31">
        <f t="shared" si="661"/>
        <v>0</v>
      </c>
      <c r="BD1072" s="31">
        <f t="shared" si="662"/>
        <v>0</v>
      </c>
      <c r="BE1072" s="31">
        <f t="shared" si="663"/>
        <v>0</v>
      </c>
      <c r="BF1072" s="31">
        <f t="shared" si="664"/>
        <v>0</v>
      </c>
      <c r="BG1072" s="29">
        <f t="shared" si="667"/>
        <v>0</v>
      </c>
      <c r="BH1072" s="29">
        <f t="shared" si="667"/>
        <v>0</v>
      </c>
      <c r="BI1072" s="29">
        <f t="shared" si="667"/>
        <v>0</v>
      </c>
      <c r="BJ1072" s="29">
        <f t="shared" si="667"/>
        <v>0</v>
      </c>
    </row>
    <row r="1073" spans="1:62">
      <c r="A1073" s="25" t="s">
        <v>135</v>
      </c>
      <c r="B1073" s="25" t="s">
        <v>95</v>
      </c>
      <c r="C1073" s="25" t="s">
        <v>102</v>
      </c>
      <c r="D1073" s="25" t="s">
        <v>173</v>
      </c>
      <c r="E1073" s="25" t="s">
        <v>44</v>
      </c>
      <c r="F1073" s="25" t="s">
        <v>49</v>
      </c>
      <c r="G1073" s="25" t="s">
        <v>54</v>
      </c>
      <c r="H1073" s="25" t="s">
        <v>304</v>
      </c>
      <c r="I1073" s="25" t="s">
        <v>597</v>
      </c>
      <c r="J1073" s="102">
        <v>0</v>
      </c>
      <c r="K1073" s="102">
        <v>0</v>
      </c>
      <c r="L1073" s="29"/>
      <c r="M1073" s="29"/>
      <c r="N1073" s="29"/>
      <c r="O1073" s="29"/>
      <c r="P1073" s="29"/>
      <c r="Q1073" s="29"/>
      <c r="R1073" s="29">
        <v>2858.42</v>
      </c>
      <c r="S1073" s="29">
        <v>915.65999999999985</v>
      </c>
      <c r="T1073" s="29">
        <v>162793.94</v>
      </c>
      <c r="U1073" s="29"/>
      <c r="V1073" s="29"/>
      <c r="W1073" s="29">
        <v>0</v>
      </c>
      <c r="X1073" s="29">
        <f t="shared" si="637"/>
        <v>166568.01999999999</v>
      </c>
      <c r="Y1073" s="29">
        <f t="shared" si="638"/>
        <v>0</v>
      </c>
      <c r="Z1073" s="29">
        <f t="shared" si="665"/>
        <v>0</v>
      </c>
      <c r="AA1073" s="29">
        <f t="shared" si="665"/>
        <v>0</v>
      </c>
      <c r="AB1073" s="29">
        <f t="shared" si="665"/>
        <v>166568.01999999999</v>
      </c>
      <c r="AC1073" s="31">
        <f t="shared" si="639"/>
        <v>0</v>
      </c>
      <c r="AD1073" s="31">
        <f t="shared" si="640"/>
        <v>0</v>
      </c>
      <c r="AE1073" s="31">
        <f t="shared" si="641"/>
        <v>0</v>
      </c>
      <c r="AF1073" s="31">
        <f t="shared" si="642"/>
        <v>0</v>
      </c>
      <c r="AG1073" s="31">
        <f t="shared" si="643"/>
        <v>0</v>
      </c>
      <c r="AH1073" s="31">
        <f t="shared" si="644"/>
        <v>0</v>
      </c>
      <c r="AI1073" s="31">
        <f t="shared" si="645"/>
        <v>0</v>
      </c>
      <c r="AJ1073" s="31">
        <f t="shared" si="646"/>
        <v>0</v>
      </c>
      <c r="AK1073" s="31">
        <f t="shared" si="647"/>
        <v>0</v>
      </c>
      <c r="AL1073" s="31">
        <f t="shared" si="648"/>
        <v>0</v>
      </c>
      <c r="AM1073" s="31">
        <f t="shared" si="649"/>
        <v>0</v>
      </c>
      <c r="AN1073" s="31">
        <f t="shared" si="650"/>
        <v>0</v>
      </c>
      <c r="AO1073" s="31">
        <f t="shared" si="651"/>
        <v>0</v>
      </c>
      <c r="AP1073" s="29">
        <f t="shared" si="668"/>
        <v>0</v>
      </c>
      <c r="AQ1073" s="29">
        <f t="shared" si="668"/>
        <v>0</v>
      </c>
      <c r="AR1073" s="29">
        <f t="shared" si="668"/>
        <v>0</v>
      </c>
      <c r="AS1073" s="29">
        <f t="shared" si="666"/>
        <v>0</v>
      </c>
      <c r="AT1073" s="31">
        <f t="shared" si="652"/>
        <v>0</v>
      </c>
      <c r="AU1073" s="31">
        <f t="shared" si="653"/>
        <v>0</v>
      </c>
      <c r="AV1073" s="31">
        <f t="shared" si="654"/>
        <v>0</v>
      </c>
      <c r="AW1073" s="31">
        <f t="shared" si="655"/>
        <v>0</v>
      </c>
      <c r="AX1073" s="31">
        <f t="shared" si="656"/>
        <v>0</v>
      </c>
      <c r="AY1073" s="31">
        <f t="shared" si="657"/>
        <v>0</v>
      </c>
      <c r="AZ1073" s="31">
        <f t="shared" si="658"/>
        <v>0</v>
      </c>
      <c r="BA1073" s="31">
        <f t="shared" si="659"/>
        <v>0</v>
      </c>
      <c r="BB1073" s="31">
        <f t="shared" si="660"/>
        <v>0</v>
      </c>
      <c r="BC1073" s="31">
        <f t="shared" si="661"/>
        <v>0</v>
      </c>
      <c r="BD1073" s="31">
        <f t="shared" si="662"/>
        <v>0</v>
      </c>
      <c r="BE1073" s="31">
        <f t="shared" si="663"/>
        <v>0</v>
      </c>
      <c r="BF1073" s="31">
        <f t="shared" si="664"/>
        <v>0</v>
      </c>
      <c r="BG1073" s="29">
        <f t="shared" si="667"/>
        <v>0</v>
      </c>
      <c r="BH1073" s="29">
        <f t="shared" si="667"/>
        <v>0</v>
      </c>
      <c r="BI1073" s="29">
        <f t="shared" si="667"/>
        <v>0</v>
      </c>
      <c r="BJ1073" s="29">
        <f t="shared" si="667"/>
        <v>0</v>
      </c>
    </row>
    <row r="1074" spans="1:62">
      <c r="A1074" s="25" t="s">
        <v>135</v>
      </c>
      <c r="B1074" s="25" t="s">
        <v>95</v>
      </c>
      <c r="C1074" s="25" t="s">
        <v>102</v>
      </c>
      <c r="D1074" s="25" t="s">
        <v>173</v>
      </c>
      <c r="E1074" s="25" t="s">
        <v>44</v>
      </c>
      <c r="F1074" s="25" t="s">
        <v>43</v>
      </c>
      <c r="G1074" s="25" t="s">
        <v>54</v>
      </c>
      <c r="H1074" s="25" t="s">
        <v>304</v>
      </c>
      <c r="I1074" s="25" t="s">
        <v>597</v>
      </c>
      <c r="J1074" s="102">
        <v>0.77217999999999998</v>
      </c>
      <c r="K1074" s="102">
        <v>0.22781999999999999</v>
      </c>
      <c r="L1074" s="29">
        <v>14328.41</v>
      </c>
      <c r="M1074" s="29">
        <v>1728.42</v>
      </c>
      <c r="N1074" s="29">
        <v>1139.28</v>
      </c>
      <c r="O1074" s="29"/>
      <c r="P1074" s="29">
        <v>241.39</v>
      </c>
      <c r="Q1074" s="29">
        <v>280.16000000000003</v>
      </c>
      <c r="R1074" s="29"/>
      <c r="S1074" s="29"/>
      <c r="T1074" s="29"/>
      <c r="U1074" s="29"/>
      <c r="V1074" s="29"/>
      <c r="W1074" s="29"/>
      <c r="X1074" s="29">
        <f t="shared" si="637"/>
        <v>17717.66</v>
      </c>
      <c r="Y1074" s="29">
        <f t="shared" si="638"/>
        <v>0</v>
      </c>
      <c r="Z1074" s="29">
        <f t="shared" si="665"/>
        <v>0</v>
      </c>
      <c r="AA1074" s="29">
        <f t="shared" si="665"/>
        <v>0</v>
      </c>
      <c r="AB1074" s="29">
        <f t="shared" si="665"/>
        <v>17717.66</v>
      </c>
      <c r="AC1074" s="31">
        <f t="shared" si="639"/>
        <v>11064.111633799999</v>
      </c>
      <c r="AD1074" s="31">
        <f t="shared" si="640"/>
        <v>1334.6513556</v>
      </c>
      <c r="AE1074" s="31">
        <f t="shared" si="641"/>
        <v>879.72923040000001</v>
      </c>
      <c r="AF1074" s="31">
        <f t="shared" si="642"/>
        <v>0</v>
      </c>
      <c r="AG1074" s="31">
        <f t="shared" si="643"/>
        <v>186.39653019999997</v>
      </c>
      <c r="AH1074" s="31">
        <f t="shared" si="644"/>
        <v>216.3339488</v>
      </c>
      <c r="AI1074" s="31">
        <f t="shared" si="645"/>
        <v>0</v>
      </c>
      <c r="AJ1074" s="31">
        <f t="shared" si="646"/>
        <v>0</v>
      </c>
      <c r="AK1074" s="31">
        <f t="shared" si="647"/>
        <v>0</v>
      </c>
      <c r="AL1074" s="31">
        <f t="shared" si="648"/>
        <v>0</v>
      </c>
      <c r="AM1074" s="31">
        <f t="shared" si="649"/>
        <v>0</v>
      </c>
      <c r="AN1074" s="31">
        <f t="shared" si="650"/>
        <v>0</v>
      </c>
      <c r="AO1074" s="31">
        <f t="shared" si="651"/>
        <v>13681.222698799998</v>
      </c>
      <c r="AP1074" s="29">
        <f t="shared" si="668"/>
        <v>0</v>
      </c>
      <c r="AQ1074" s="29">
        <f t="shared" si="668"/>
        <v>0</v>
      </c>
      <c r="AR1074" s="29">
        <f t="shared" si="668"/>
        <v>0</v>
      </c>
      <c r="AS1074" s="29">
        <f t="shared" si="666"/>
        <v>13681.222698799998</v>
      </c>
      <c r="AT1074" s="31">
        <f t="shared" si="652"/>
        <v>3264.2983661999997</v>
      </c>
      <c r="AU1074" s="31">
        <f t="shared" si="653"/>
        <v>393.76864440000003</v>
      </c>
      <c r="AV1074" s="31">
        <f t="shared" si="654"/>
        <v>259.55076959999997</v>
      </c>
      <c r="AW1074" s="31">
        <f t="shared" si="655"/>
        <v>0</v>
      </c>
      <c r="AX1074" s="31">
        <f t="shared" si="656"/>
        <v>54.993469799999993</v>
      </c>
      <c r="AY1074" s="31">
        <f t="shared" si="657"/>
        <v>63.826051200000002</v>
      </c>
      <c r="AZ1074" s="31">
        <f t="shared" si="658"/>
        <v>0</v>
      </c>
      <c r="BA1074" s="31">
        <f t="shared" si="659"/>
        <v>0</v>
      </c>
      <c r="BB1074" s="31">
        <f t="shared" si="660"/>
        <v>0</v>
      </c>
      <c r="BC1074" s="31">
        <f t="shared" si="661"/>
        <v>0</v>
      </c>
      <c r="BD1074" s="31">
        <f t="shared" si="662"/>
        <v>0</v>
      </c>
      <c r="BE1074" s="31">
        <f t="shared" si="663"/>
        <v>0</v>
      </c>
      <c r="BF1074" s="31">
        <f t="shared" si="664"/>
        <v>4036.4373012000001</v>
      </c>
      <c r="BG1074" s="29">
        <f t="shared" si="667"/>
        <v>0</v>
      </c>
      <c r="BH1074" s="29">
        <f t="shared" si="667"/>
        <v>0</v>
      </c>
      <c r="BI1074" s="29">
        <f t="shared" si="667"/>
        <v>0</v>
      </c>
      <c r="BJ1074" s="29">
        <f t="shared" si="667"/>
        <v>4036.4373012000001</v>
      </c>
    </row>
    <row r="1075" spans="1:62">
      <c r="A1075" s="25" t="s">
        <v>135</v>
      </c>
      <c r="B1075" s="25" t="s">
        <v>95</v>
      </c>
      <c r="C1075" s="25" t="s">
        <v>102</v>
      </c>
      <c r="D1075" s="25" t="s">
        <v>173</v>
      </c>
      <c r="E1075" s="25" t="s">
        <v>42</v>
      </c>
      <c r="F1075" s="25" t="s">
        <v>49</v>
      </c>
      <c r="G1075" s="25" t="s">
        <v>54</v>
      </c>
      <c r="H1075" s="25" t="s">
        <v>304</v>
      </c>
      <c r="I1075" s="25" t="s">
        <v>597</v>
      </c>
      <c r="J1075" s="102">
        <v>0</v>
      </c>
      <c r="K1075" s="102">
        <v>0</v>
      </c>
      <c r="L1075" s="29">
        <v>7841.86</v>
      </c>
      <c r="M1075" s="29">
        <v>457.96</v>
      </c>
      <c r="N1075" s="29">
        <v>3573.63</v>
      </c>
      <c r="O1075" s="29"/>
      <c r="P1075" s="29"/>
      <c r="Q1075" s="29"/>
      <c r="R1075" s="29"/>
      <c r="S1075" s="29"/>
      <c r="T1075" s="29"/>
      <c r="U1075" s="29">
        <v>8043</v>
      </c>
      <c r="V1075" s="29"/>
      <c r="W1075" s="29"/>
      <c r="X1075" s="29">
        <f t="shared" si="637"/>
        <v>19916.45</v>
      </c>
      <c r="Y1075" s="29">
        <f t="shared" si="638"/>
        <v>0</v>
      </c>
      <c r="Z1075" s="29">
        <f t="shared" si="665"/>
        <v>0</v>
      </c>
      <c r="AA1075" s="29">
        <f t="shared" si="665"/>
        <v>0</v>
      </c>
      <c r="AB1075" s="29">
        <f t="shared" si="665"/>
        <v>19916.45</v>
      </c>
      <c r="AC1075" s="31">
        <f t="shared" si="639"/>
        <v>0</v>
      </c>
      <c r="AD1075" s="31">
        <f t="shared" si="640"/>
        <v>0</v>
      </c>
      <c r="AE1075" s="31">
        <f t="shared" si="641"/>
        <v>0</v>
      </c>
      <c r="AF1075" s="31">
        <f t="shared" si="642"/>
        <v>0</v>
      </c>
      <c r="AG1075" s="31">
        <f t="shared" si="643"/>
        <v>0</v>
      </c>
      <c r="AH1075" s="31">
        <f t="shared" si="644"/>
        <v>0</v>
      </c>
      <c r="AI1075" s="31">
        <f t="shared" si="645"/>
        <v>0</v>
      </c>
      <c r="AJ1075" s="31">
        <f t="shared" si="646"/>
        <v>0</v>
      </c>
      <c r="AK1075" s="31">
        <f t="shared" si="647"/>
        <v>0</v>
      </c>
      <c r="AL1075" s="31">
        <f t="shared" si="648"/>
        <v>0</v>
      </c>
      <c r="AM1075" s="31">
        <f t="shared" si="649"/>
        <v>0</v>
      </c>
      <c r="AN1075" s="31">
        <f t="shared" si="650"/>
        <v>0</v>
      </c>
      <c r="AO1075" s="31">
        <f t="shared" si="651"/>
        <v>0</v>
      </c>
      <c r="AP1075" s="29">
        <f t="shared" si="668"/>
        <v>0</v>
      </c>
      <c r="AQ1075" s="29">
        <f t="shared" si="668"/>
        <v>0</v>
      </c>
      <c r="AR1075" s="29">
        <f t="shared" si="668"/>
        <v>0</v>
      </c>
      <c r="AS1075" s="29">
        <f t="shared" si="666"/>
        <v>0</v>
      </c>
      <c r="AT1075" s="31">
        <f t="shared" si="652"/>
        <v>0</v>
      </c>
      <c r="AU1075" s="31">
        <f t="shared" si="653"/>
        <v>0</v>
      </c>
      <c r="AV1075" s="31">
        <f t="shared" si="654"/>
        <v>0</v>
      </c>
      <c r="AW1075" s="31">
        <f t="shared" si="655"/>
        <v>0</v>
      </c>
      <c r="AX1075" s="31">
        <f t="shared" si="656"/>
        <v>0</v>
      </c>
      <c r="AY1075" s="31">
        <f t="shared" si="657"/>
        <v>0</v>
      </c>
      <c r="AZ1075" s="31">
        <f t="shared" si="658"/>
        <v>0</v>
      </c>
      <c r="BA1075" s="31">
        <f t="shared" si="659"/>
        <v>0</v>
      </c>
      <c r="BB1075" s="31">
        <f t="shared" si="660"/>
        <v>0</v>
      </c>
      <c r="BC1075" s="31">
        <f t="shared" si="661"/>
        <v>0</v>
      </c>
      <c r="BD1075" s="31">
        <f t="shared" si="662"/>
        <v>0</v>
      </c>
      <c r="BE1075" s="31">
        <f t="shared" si="663"/>
        <v>0</v>
      </c>
      <c r="BF1075" s="31">
        <f t="shared" si="664"/>
        <v>0</v>
      </c>
      <c r="BG1075" s="29">
        <f t="shared" si="667"/>
        <v>0</v>
      </c>
      <c r="BH1075" s="29">
        <f t="shared" si="667"/>
        <v>0</v>
      </c>
      <c r="BI1075" s="29">
        <f t="shared" si="667"/>
        <v>0</v>
      </c>
      <c r="BJ1075" s="29">
        <f t="shared" si="667"/>
        <v>0</v>
      </c>
    </row>
    <row r="1076" spans="1:62">
      <c r="A1076" s="25" t="s">
        <v>135</v>
      </c>
      <c r="B1076" s="25" t="s">
        <v>95</v>
      </c>
      <c r="C1076" s="25" t="s">
        <v>102</v>
      </c>
      <c r="D1076" s="25" t="s">
        <v>173</v>
      </c>
      <c r="E1076" s="25" t="s">
        <v>42</v>
      </c>
      <c r="F1076" s="25" t="s">
        <v>43</v>
      </c>
      <c r="G1076" s="25" t="s">
        <v>54</v>
      </c>
      <c r="H1076" s="25" t="s">
        <v>304</v>
      </c>
      <c r="I1076" s="25" t="s">
        <v>597</v>
      </c>
      <c r="J1076" s="102">
        <v>1</v>
      </c>
      <c r="K1076" s="102">
        <v>0</v>
      </c>
      <c r="L1076" s="29"/>
      <c r="M1076" s="29"/>
      <c r="N1076" s="29"/>
      <c r="O1076" s="29"/>
      <c r="P1076" s="29"/>
      <c r="Q1076" s="29"/>
      <c r="R1076" s="29"/>
      <c r="S1076" s="29">
        <v>2746.08</v>
      </c>
      <c r="T1076" s="29"/>
      <c r="U1076" s="29"/>
      <c r="V1076" s="29"/>
      <c r="W1076" s="29">
        <v>0</v>
      </c>
      <c r="X1076" s="29">
        <f t="shared" si="637"/>
        <v>2746.08</v>
      </c>
      <c r="Y1076" s="29">
        <f t="shared" si="638"/>
        <v>0</v>
      </c>
      <c r="Z1076" s="29">
        <f t="shared" si="665"/>
        <v>0</v>
      </c>
      <c r="AA1076" s="29">
        <f t="shared" si="665"/>
        <v>0</v>
      </c>
      <c r="AB1076" s="29">
        <f t="shared" si="665"/>
        <v>2746.08</v>
      </c>
      <c r="AC1076" s="31">
        <f t="shared" si="639"/>
        <v>0</v>
      </c>
      <c r="AD1076" s="31">
        <f t="shared" si="640"/>
        <v>0</v>
      </c>
      <c r="AE1076" s="31">
        <f t="shared" si="641"/>
        <v>0</v>
      </c>
      <c r="AF1076" s="31">
        <f t="shared" si="642"/>
        <v>0</v>
      </c>
      <c r="AG1076" s="31">
        <f t="shared" si="643"/>
        <v>0</v>
      </c>
      <c r="AH1076" s="31">
        <f t="shared" si="644"/>
        <v>0</v>
      </c>
      <c r="AI1076" s="31">
        <f t="shared" si="645"/>
        <v>0</v>
      </c>
      <c r="AJ1076" s="31">
        <f t="shared" si="646"/>
        <v>2746.08</v>
      </c>
      <c r="AK1076" s="31">
        <f t="shared" si="647"/>
        <v>0</v>
      </c>
      <c r="AL1076" s="31">
        <f t="shared" si="648"/>
        <v>0</v>
      </c>
      <c r="AM1076" s="31">
        <f t="shared" si="649"/>
        <v>0</v>
      </c>
      <c r="AN1076" s="31">
        <f t="shared" si="650"/>
        <v>0</v>
      </c>
      <c r="AO1076" s="31">
        <f t="shared" si="651"/>
        <v>2746.08</v>
      </c>
      <c r="AP1076" s="29">
        <f t="shared" si="668"/>
        <v>0</v>
      </c>
      <c r="AQ1076" s="29">
        <f t="shared" si="668"/>
        <v>0</v>
      </c>
      <c r="AR1076" s="29">
        <f t="shared" si="668"/>
        <v>0</v>
      </c>
      <c r="AS1076" s="29">
        <f t="shared" si="666"/>
        <v>2746.08</v>
      </c>
      <c r="AT1076" s="31">
        <f t="shared" si="652"/>
        <v>0</v>
      </c>
      <c r="AU1076" s="31">
        <f t="shared" si="653"/>
        <v>0</v>
      </c>
      <c r="AV1076" s="31">
        <f t="shared" si="654"/>
        <v>0</v>
      </c>
      <c r="AW1076" s="31">
        <f t="shared" si="655"/>
        <v>0</v>
      </c>
      <c r="AX1076" s="31">
        <f t="shared" si="656"/>
        <v>0</v>
      </c>
      <c r="AY1076" s="31">
        <f t="shared" si="657"/>
        <v>0</v>
      </c>
      <c r="AZ1076" s="31">
        <f t="shared" si="658"/>
        <v>0</v>
      </c>
      <c r="BA1076" s="31">
        <f t="shared" si="659"/>
        <v>0</v>
      </c>
      <c r="BB1076" s="31">
        <f t="shared" si="660"/>
        <v>0</v>
      </c>
      <c r="BC1076" s="31">
        <f t="shared" si="661"/>
        <v>0</v>
      </c>
      <c r="BD1076" s="31">
        <f t="shared" si="662"/>
        <v>0</v>
      </c>
      <c r="BE1076" s="31">
        <f t="shared" si="663"/>
        <v>0</v>
      </c>
      <c r="BF1076" s="31">
        <f t="shared" si="664"/>
        <v>0</v>
      </c>
      <c r="BG1076" s="29">
        <f t="shared" si="667"/>
        <v>0</v>
      </c>
      <c r="BH1076" s="29">
        <f t="shared" si="667"/>
        <v>0</v>
      </c>
      <c r="BI1076" s="29">
        <f t="shared" si="667"/>
        <v>0</v>
      </c>
      <c r="BJ1076" s="29">
        <f t="shared" si="667"/>
        <v>0</v>
      </c>
    </row>
    <row r="1077" spans="1:62">
      <c r="A1077" s="25" t="s">
        <v>135</v>
      </c>
      <c r="B1077" s="25" t="s">
        <v>95</v>
      </c>
      <c r="C1077" s="25" t="s">
        <v>102</v>
      </c>
      <c r="D1077" s="25" t="s">
        <v>173</v>
      </c>
      <c r="E1077" s="25" t="s">
        <v>47</v>
      </c>
      <c r="F1077" s="25" t="s">
        <v>48</v>
      </c>
      <c r="G1077" s="25" t="s">
        <v>54</v>
      </c>
      <c r="H1077" s="25" t="s">
        <v>304</v>
      </c>
      <c r="I1077" s="25" t="s">
        <v>597</v>
      </c>
      <c r="J1077" s="102">
        <v>0</v>
      </c>
      <c r="K1077" s="102">
        <v>0</v>
      </c>
      <c r="L1077" s="29">
        <v>123.26</v>
      </c>
      <c r="M1077" s="29"/>
      <c r="N1077" s="29">
        <v>3498.68</v>
      </c>
      <c r="O1077" s="29"/>
      <c r="P1077" s="29"/>
      <c r="Q1077" s="29"/>
      <c r="R1077" s="29">
        <v>-1617.37</v>
      </c>
      <c r="S1077" s="29">
        <v>1651925.75</v>
      </c>
      <c r="T1077" s="29">
        <v>59835.09</v>
      </c>
      <c r="U1077" s="29">
        <v>8167.92</v>
      </c>
      <c r="V1077" s="29">
        <v>54615.8</v>
      </c>
      <c r="W1077" s="29">
        <v>43083.490000000005</v>
      </c>
      <c r="X1077" s="29">
        <f t="shared" si="637"/>
        <v>1819632.62</v>
      </c>
      <c r="Y1077" s="29">
        <f t="shared" si="638"/>
        <v>0</v>
      </c>
      <c r="Z1077" s="29">
        <f t="shared" si="665"/>
        <v>0</v>
      </c>
      <c r="AA1077" s="29">
        <f t="shared" si="665"/>
        <v>0</v>
      </c>
      <c r="AB1077" s="29">
        <f t="shared" si="665"/>
        <v>1819632.62</v>
      </c>
      <c r="AC1077" s="31">
        <f t="shared" si="639"/>
        <v>0</v>
      </c>
      <c r="AD1077" s="31">
        <f t="shared" si="640"/>
        <v>0</v>
      </c>
      <c r="AE1077" s="31">
        <f t="shared" si="641"/>
        <v>0</v>
      </c>
      <c r="AF1077" s="31">
        <f t="shared" si="642"/>
        <v>0</v>
      </c>
      <c r="AG1077" s="31">
        <f t="shared" si="643"/>
        <v>0</v>
      </c>
      <c r="AH1077" s="31">
        <f t="shared" si="644"/>
        <v>0</v>
      </c>
      <c r="AI1077" s="31">
        <f t="shared" si="645"/>
        <v>0</v>
      </c>
      <c r="AJ1077" s="31">
        <f t="shared" si="646"/>
        <v>0</v>
      </c>
      <c r="AK1077" s="31">
        <f t="shared" si="647"/>
        <v>0</v>
      </c>
      <c r="AL1077" s="31">
        <f t="shared" si="648"/>
        <v>0</v>
      </c>
      <c r="AM1077" s="31">
        <f t="shared" si="649"/>
        <v>0</v>
      </c>
      <c r="AN1077" s="31">
        <f t="shared" si="650"/>
        <v>0</v>
      </c>
      <c r="AO1077" s="31">
        <f t="shared" si="651"/>
        <v>0</v>
      </c>
      <c r="AP1077" s="29">
        <f t="shared" si="668"/>
        <v>0</v>
      </c>
      <c r="AQ1077" s="29">
        <f t="shared" si="668"/>
        <v>0</v>
      </c>
      <c r="AR1077" s="29">
        <f t="shared" si="668"/>
        <v>0</v>
      </c>
      <c r="AS1077" s="29">
        <f t="shared" si="666"/>
        <v>0</v>
      </c>
      <c r="AT1077" s="31">
        <f t="shared" si="652"/>
        <v>0</v>
      </c>
      <c r="AU1077" s="31">
        <f t="shared" si="653"/>
        <v>0</v>
      </c>
      <c r="AV1077" s="31">
        <f t="shared" si="654"/>
        <v>0</v>
      </c>
      <c r="AW1077" s="31">
        <f t="shared" si="655"/>
        <v>0</v>
      </c>
      <c r="AX1077" s="31">
        <f t="shared" si="656"/>
        <v>0</v>
      </c>
      <c r="AY1077" s="31">
        <f t="shared" si="657"/>
        <v>0</v>
      </c>
      <c r="AZ1077" s="31">
        <f t="shared" si="658"/>
        <v>0</v>
      </c>
      <c r="BA1077" s="31">
        <f t="shared" si="659"/>
        <v>0</v>
      </c>
      <c r="BB1077" s="31">
        <f t="shared" si="660"/>
        <v>0</v>
      </c>
      <c r="BC1077" s="31">
        <f t="shared" si="661"/>
        <v>0</v>
      </c>
      <c r="BD1077" s="31">
        <f t="shared" si="662"/>
        <v>0</v>
      </c>
      <c r="BE1077" s="31">
        <f t="shared" si="663"/>
        <v>0</v>
      </c>
      <c r="BF1077" s="31">
        <f t="shared" si="664"/>
        <v>0</v>
      </c>
      <c r="BG1077" s="29">
        <f t="shared" si="667"/>
        <v>0</v>
      </c>
      <c r="BH1077" s="29">
        <f t="shared" si="667"/>
        <v>0</v>
      </c>
      <c r="BI1077" s="29">
        <f t="shared" si="667"/>
        <v>0</v>
      </c>
      <c r="BJ1077" s="29">
        <f t="shared" si="667"/>
        <v>0</v>
      </c>
    </row>
    <row r="1078" spans="1:62">
      <c r="A1078" s="25" t="s">
        <v>135</v>
      </c>
      <c r="B1078" s="25" t="s">
        <v>95</v>
      </c>
      <c r="C1078" s="25" t="s">
        <v>102</v>
      </c>
      <c r="D1078" s="25" t="s">
        <v>310</v>
      </c>
      <c r="E1078" s="25" t="s">
        <v>44</v>
      </c>
      <c r="F1078" s="25" t="s">
        <v>45</v>
      </c>
      <c r="G1078" s="25" t="s">
        <v>54</v>
      </c>
      <c r="H1078" s="25" t="s">
        <v>300</v>
      </c>
      <c r="I1078" s="25" t="s">
        <v>597</v>
      </c>
      <c r="J1078" s="102">
        <v>0.47784834680000005</v>
      </c>
      <c r="K1078" s="102">
        <v>0.15089759249999998</v>
      </c>
      <c r="L1078" s="29">
        <v>240525.47</v>
      </c>
      <c r="M1078" s="29">
        <v>34961.29</v>
      </c>
      <c r="N1078" s="29">
        <v>2778858.62</v>
      </c>
      <c r="O1078" s="29">
        <v>31212.879999999997</v>
      </c>
      <c r="P1078" s="29">
        <v>27668.690000000002</v>
      </c>
      <c r="Q1078" s="29">
        <v>53472.93</v>
      </c>
      <c r="R1078" s="29">
        <v>-11279.56</v>
      </c>
      <c r="S1078" s="29">
        <v>205736.15</v>
      </c>
      <c r="T1078" s="29">
        <v>21462.239999999998</v>
      </c>
      <c r="U1078" s="29">
        <v>6831.31</v>
      </c>
      <c r="V1078" s="29">
        <v>4817.7400000000007</v>
      </c>
      <c r="W1078" s="29">
        <v>188.62</v>
      </c>
      <c r="X1078" s="29">
        <f t="shared" si="637"/>
        <v>3394456.3800000004</v>
      </c>
      <c r="Y1078" s="29">
        <f t="shared" si="638"/>
        <v>0</v>
      </c>
      <c r="Z1078" s="29">
        <f t="shared" si="665"/>
        <v>0</v>
      </c>
      <c r="AA1078" s="29">
        <f t="shared" si="665"/>
        <v>0</v>
      </c>
      <c r="AB1078" s="29">
        <f t="shared" si="665"/>
        <v>3394456.3800000004</v>
      </c>
      <c r="AC1078" s="31">
        <f t="shared" si="639"/>
        <v>114934.69820279301</v>
      </c>
      <c r="AD1078" s="31">
        <f t="shared" si="640"/>
        <v>16706.194628495374</v>
      </c>
      <c r="AE1078" s="31">
        <f t="shared" si="641"/>
        <v>1327872.9975579295</v>
      </c>
      <c r="AF1078" s="31">
        <f t="shared" si="642"/>
        <v>14915.023106866784</v>
      </c>
      <c r="AG1078" s="31">
        <f t="shared" si="643"/>
        <v>13221.437774621694</v>
      </c>
      <c r="AH1078" s="31">
        <f t="shared" si="644"/>
        <v>25551.951199052128</v>
      </c>
      <c r="AI1078" s="31">
        <f t="shared" si="645"/>
        <v>-5389.9190986314079</v>
      </c>
      <c r="AJ1078" s="31">
        <f t="shared" si="646"/>
        <v>98310.679154496829</v>
      </c>
      <c r="AK1078" s="31">
        <f t="shared" si="647"/>
        <v>10255.695902624831</v>
      </c>
      <c r="AL1078" s="31">
        <f t="shared" si="648"/>
        <v>3264.3301899783087</v>
      </c>
      <c r="AM1078" s="31">
        <f t="shared" si="649"/>
        <v>2302.1490943122326</v>
      </c>
      <c r="AN1078" s="31">
        <f t="shared" si="650"/>
        <v>90.131755173416011</v>
      </c>
      <c r="AO1078" s="31">
        <f t="shared" si="651"/>
        <v>1622035.3694677127</v>
      </c>
      <c r="AP1078" s="29">
        <f t="shared" si="668"/>
        <v>0</v>
      </c>
      <c r="AQ1078" s="29">
        <f t="shared" si="668"/>
        <v>0</v>
      </c>
      <c r="AR1078" s="29">
        <f t="shared" si="668"/>
        <v>0</v>
      </c>
      <c r="AS1078" s="29">
        <f t="shared" si="666"/>
        <v>1622035.3694677127</v>
      </c>
      <c r="AT1078" s="31">
        <f t="shared" si="652"/>
        <v>36294.71435793097</v>
      </c>
      <c r="AU1078" s="31">
        <f t="shared" si="653"/>
        <v>5275.5744916943249</v>
      </c>
      <c r="AV1078" s="31">
        <f t="shared" si="654"/>
        <v>419323.07565587229</v>
      </c>
      <c r="AW1078" s="31">
        <f t="shared" si="655"/>
        <v>4709.9484469913987</v>
      </c>
      <c r="AX1078" s="31">
        <f t="shared" si="656"/>
        <v>4175.138708628825</v>
      </c>
      <c r="AY1078" s="31">
        <f t="shared" si="657"/>
        <v>8068.936400921024</v>
      </c>
      <c r="AZ1078" s="31">
        <f t="shared" si="658"/>
        <v>-1702.0584484592998</v>
      </c>
      <c r="BA1078" s="31">
        <f t="shared" si="659"/>
        <v>31045.08972521887</v>
      </c>
      <c r="BB1078" s="31">
        <f t="shared" si="660"/>
        <v>3238.6003456571993</v>
      </c>
      <c r="BC1078" s="31">
        <f t="shared" si="661"/>
        <v>1030.8282326211749</v>
      </c>
      <c r="BD1078" s="31">
        <f t="shared" si="662"/>
        <v>726.98536729094997</v>
      </c>
      <c r="BE1078" s="31">
        <f t="shared" si="663"/>
        <v>28.462303897349997</v>
      </c>
      <c r="BF1078" s="31">
        <f t="shared" si="664"/>
        <v>512215.29558826511</v>
      </c>
      <c r="BG1078" s="29">
        <f t="shared" si="667"/>
        <v>0</v>
      </c>
      <c r="BH1078" s="29">
        <f t="shared" si="667"/>
        <v>0</v>
      </c>
      <c r="BI1078" s="29">
        <f t="shared" si="667"/>
        <v>0</v>
      </c>
      <c r="BJ1078" s="29">
        <f t="shared" si="667"/>
        <v>512215.29558826511</v>
      </c>
    </row>
    <row r="1079" spans="1:62">
      <c r="A1079" s="25" t="s">
        <v>135</v>
      </c>
      <c r="B1079" s="25" t="s">
        <v>95</v>
      </c>
      <c r="C1079" s="25" t="s">
        <v>102</v>
      </c>
      <c r="D1079" s="25" t="s">
        <v>310</v>
      </c>
      <c r="E1079" s="25" t="s">
        <v>44</v>
      </c>
      <c r="F1079" s="25" t="s">
        <v>45</v>
      </c>
      <c r="G1079" s="25" t="s">
        <v>54</v>
      </c>
      <c r="H1079" s="25" t="s">
        <v>90</v>
      </c>
      <c r="I1079" s="25" t="s">
        <v>597</v>
      </c>
      <c r="J1079" s="102">
        <v>0.47784834680000005</v>
      </c>
      <c r="K1079" s="102">
        <v>0.15089759249999998</v>
      </c>
      <c r="L1079" s="29">
        <v>-310.20999999999998</v>
      </c>
      <c r="M1079" s="29">
        <v>1570.51</v>
      </c>
      <c r="N1079" s="29">
        <v>1754.05</v>
      </c>
      <c r="O1079" s="29">
        <v>-40.43</v>
      </c>
      <c r="P1079" s="29">
        <v>551.79999999999995</v>
      </c>
      <c r="Q1079" s="29">
        <v>92.54</v>
      </c>
      <c r="R1079" s="29"/>
      <c r="S1079" s="29"/>
      <c r="T1079" s="29">
        <v>35.630000000000003</v>
      </c>
      <c r="U1079" s="29"/>
      <c r="V1079" s="29"/>
      <c r="W1079" s="29"/>
      <c r="X1079" s="29">
        <f t="shared" si="637"/>
        <v>3653.8900000000003</v>
      </c>
      <c r="Y1079" s="29">
        <f t="shared" si="638"/>
        <v>0</v>
      </c>
      <c r="Z1079" s="29">
        <f t="shared" si="665"/>
        <v>0</v>
      </c>
      <c r="AA1079" s="29">
        <f t="shared" si="665"/>
        <v>0</v>
      </c>
      <c r="AB1079" s="29">
        <f t="shared" si="665"/>
        <v>3653.8900000000003</v>
      </c>
      <c r="AC1079" s="31">
        <f t="shared" si="639"/>
        <v>-148.233335660828</v>
      </c>
      <c r="AD1079" s="31">
        <f t="shared" si="640"/>
        <v>750.46560713286806</v>
      </c>
      <c r="AE1079" s="31">
        <f t="shared" si="641"/>
        <v>838.16989270454008</v>
      </c>
      <c r="AF1079" s="31">
        <f t="shared" si="642"/>
        <v>-19.319408661124001</v>
      </c>
      <c r="AG1079" s="31">
        <f t="shared" si="643"/>
        <v>263.67671776423998</v>
      </c>
      <c r="AH1079" s="31">
        <f t="shared" si="644"/>
        <v>44.220086012872009</v>
      </c>
      <c r="AI1079" s="31">
        <f t="shared" si="645"/>
        <v>0</v>
      </c>
      <c r="AJ1079" s="31">
        <f t="shared" si="646"/>
        <v>0</v>
      </c>
      <c r="AK1079" s="31">
        <f t="shared" si="647"/>
        <v>17.025736596484002</v>
      </c>
      <c r="AL1079" s="31">
        <f t="shared" si="648"/>
        <v>0</v>
      </c>
      <c r="AM1079" s="31">
        <f t="shared" si="649"/>
        <v>0</v>
      </c>
      <c r="AN1079" s="31">
        <f t="shared" si="650"/>
        <v>0</v>
      </c>
      <c r="AO1079" s="31">
        <f t="shared" si="651"/>
        <v>1746.0052958890524</v>
      </c>
      <c r="AP1079" s="29">
        <f t="shared" si="668"/>
        <v>0</v>
      </c>
      <c r="AQ1079" s="29">
        <f t="shared" si="668"/>
        <v>0</v>
      </c>
      <c r="AR1079" s="29">
        <f t="shared" si="668"/>
        <v>0</v>
      </c>
      <c r="AS1079" s="29">
        <f t="shared" si="666"/>
        <v>1746.0052958890524</v>
      </c>
      <c r="AT1079" s="31">
        <f t="shared" si="652"/>
        <v>-46.809942169424993</v>
      </c>
      <c r="AU1079" s="31">
        <f t="shared" si="653"/>
        <v>236.98617799717496</v>
      </c>
      <c r="AV1079" s="31">
        <f t="shared" si="654"/>
        <v>264.68192212462498</v>
      </c>
      <c r="AW1079" s="31">
        <f t="shared" si="655"/>
        <v>-6.1007896647749993</v>
      </c>
      <c r="AX1079" s="31">
        <f t="shared" si="656"/>
        <v>83.265291541499977</v>
      </c>
      <c r="AY1079" s="31">
        <f t="shared" si="657"/>
        <v>13.96406320995</v>
      </c>
      <c r="AZ1079" s="31">
        <f t="shared" si="658"/>
        <v>0</v>
      </c>
      <c r="BA1079" s="31">
        <f t="shared" si="659"/>
        <v>0</v>
      </c>
      <c r="BB1079" s="31">
        <f t="shared" si="660"/>
        <v>5.3764812207750001</v>
      </c>
      <c r="BC1079" s="31">
        <f t="shared" si="661"/>
        <v>0</v>
      </c>
      <c r="BD1079" s="31">
        <f t="shared" si="662"/>
        <v>0</v>
      </c>
      <c r="BE1079" s="31">
        <f t="shared" si="663"/>
        <v>0</v>
      </c>
      <c r="BF1079" s="31">
        <f t="shared" si="664"/>
        <v>551.3632042598249</v>
      </c>
      <c r="BG1079" s="29">
        <f t="shared" si="667"/>
        <v>0</v>
      </c>
      <c r="BH1079" s="29">
        <f t="shared" si="667"/>
        <v>0</v>
      </c>
      <c r="BI1079" s="29">
        <f t="shared" si="667"/>
        <v>0</v>
      </c>
      <c r="BJ1079" s="29">
        <f t="shared" si="667"/>
        <v>551.3632042598249</v>
      </c>
    </row>
    <row r="1080" spans="1:62">
      <c r="A1080" s="25" t="s">
        <v>135</v>
      </c>
      <c r="B1080" s="25" t="s">
        <v>95</v>
      </c>
      <c r="C1080" s="25" t="s">
        <v>102</v>
      </c>
      <c r="D1080" s="25" t="s">
        <v>310</v>
      </c>
      <c r="E1080" s="25" t="s">
        <v>42</v>
      </c>
      <c r="F1080" s="25" t="s">
        <v>46</v>
      </c>
      <c r="G1080" s="25" t="s">
        <v>55</v>
      </c>
      <c r="H1080" s="25" t="s">
        <v>55</v>
      </c>
      <c r="I1080" s="25" t="s">
        <v>597</v>
      </c>
      <c r="J1080" s="102">
        <v>0.65539999999999998</v>
      </c>
      <c r="K1080" s="102">
        <v>0</v>
      </c>
      <c r="L1080" s="29">
        <v>7438.18</v>
      </c>
      <c r="M1080" s="29">
        <v>109823.23999999999</v>
      </c>
      <c r="N1080" s="29">
        <v>8242559.2600000007</v>
      </c>
      <c r="O1080" s="29">
        <v>545696.41</v>
      </c>
      <c r="P1080" s="29">
        <v>2567391.41</v>
      </c>
      <c r="Q1080" s="29">
        <v>3915243.2899999996</v>
      </c>
      <c r="R1080" s="29">
        <v>4169485.2800000003</v>
      </c>
      <c r="S1080" s="29">
        <v>1135152.5</v>
      </c>
      <c r="T1080" s="29">
        <v>310365.56</v>
      </c>
      <c r="U1080" s="29">
        <v>339897.29000000004</v>
      </c>
      <c r="V1080" s="29">
        <v>785938.26</v>
      </c>
      <c r="W1080" s="29">
        <v>314408.3</v>
      </c>
      <c r="X1080" s="29">
        <f t="shared" ref="X1080:X1133" si="669">SUM(L1080:W1080)</f>
        <v>22443398.98</v>
      </c>
      <c r="Y1080" s="29">
        <f t="shared" ref="Y1080:Y1133" si="670">SUMIF($I1080:$I1080,Y$5,X1080:X1080)</f>
        <v>0</v>
      </c>
      <c r="Z1080" s="29">
        <f t="shared" ref="Z1080:AB1133" si="671">SUMIF($I1080,Z$5,$X1080)</f>
        <v>0</v>
      </c>
      <c r="AA1080" s="29">
        <f t="shared" si="671"/>
        <v>0</v>
      </c>
      <c r="AB1080" s="29">
        <f t="shared" si="671"/>
        <v>22443398.98</v>
      </c>
      <c r="AC1080" s="31">
        <f t="shared" ref="AC1080:AC1133" si="672">+L1080*$J1080</f>
        <v>4874.9831720000002</v>
      </c>
      <c r="AD1080" s="31">
        <f t="shared" ref="AD1080:AD1133" si="673">+M1080*$J1080</f>
        <v>71978.151495999991</v>
      </c>
      <c r="AE1080" s="31">
        <f t="shared" ref="AE1080:AE1133" si="674">+N1080*$J1080</f>
        <v>5402173.3390040006</v>
      </c>
      <c r="AF1080" s="31">
        <f t="shared" ref="AF1080:AF1133" si="675">+O1080*$J1080</f>
        <v>357649.42711400002</v>
      </c>
      <c r="AG1080" s="31">
        <f t="shared" ref="AG1080:AG1133" si="676">+P1080*$J1080</f>
        <v>1682668.330114</v>
      </c>
      <c r="AH1080" s="31">
        <f t="shared" ref="AH1080:AH1133" si="677">+Q1080*$J1080</f>
        <v>2566050.4522659997</v>
      </c>
      <c r="AI1080" s="31">
        <f t="shared" ref="AI1080:AI1133" si="678">+R1080*$J1080</f>
        <v>2732680.6525119999</v>
      </c>
      <c r="AJ1080" s="31">
        <f t="shared" ref="AJ1080:AJ1133" si="679">+S1080*$J1080</f>
        <v>743978.94849999994</v>
      </c>
      <c r="AK1080" s="31">
        <f t="shared" ref="AK1080:AK1133" si="680">+T1080*$J1080</f>
        <v>203413.588024</v>
      </c>
      <c r="AL1080" s="31">
        <f t="shared" ref="AL1080:AL1133" si="681">+U1080*$J1080</f>
        <v>222768.68386600001</v>
      </c>
      <c r="AM1080" s="31">
        <f t="shared" ref="AM1080:AM1133" si="682">+V1080*$J1080</f>
        <v>515103.935604</v>
      </c>
      <c r="AN1080" s="31">
        <f t="shared" ref="AN1080:AN1133" si="683">+W1080*$J1080</f>
        <v>206063.19981999998</v>
      </c>
      <c r="AO1080" s="31">
        <f t="shared" ref="AO1080:AO1133" si="684">SUM(AC1080:AN1080)</f>
        <v>14709403.691492001</v>
      </c>
      <c r="AP1080" s="29">
        <f t="shared" si="668"/>
        <v>0</v>
      </c>
      <c r="AQ1080" s="29">
        <f t="shared" si="668"/>
        <v>0</v>
      </c>
      <c r="AR1080" s="29">
        <f t="shared" si="668"/>
        <v>0</v>
      </c>
      <c r="AS1080" s="29">
        <f t="shared" si="666"/>
        <v>14709403.691492001</v>
      </c>
      <c r="AT1080" s="31">
        <f t="shared" ref="AT1080:AT1133" si="685">+L1080*$K1080</f>
        <v>0</v>
      </c>
      <c r="AU1080" s="31">
        <f t="shared" ref="AU1080:AU1133" si="686">+M1080*$K1080</f>
        <v>0</v>
      </c>
      <c r="AV1080" s="31">
        <f t="shared" ref="AV1080:AV1133" si="687">+N1080*$K1080</f>
        <v>0</v>
      </c>
      <c r="AW1080" s="31">
        <f t="shared" ref="AW1080:AW1133" si="688">+O1080*$K1080</f>
        <v>0</v>
      </c>
      <c r="AX1080" s="31">
        <f t="shared" ref="AX1080:AX1133" si="689">+P1080*$K1080</f>
        <v>0</v>
      </c>
      <c r="AY1080" s="31">
        <f t="shared" ref="AY1080:AY1133" si="690">+Q1080*$K1080</f>
        <v>0</v>
      </c>
      <c r="AZ1080" s="31">
        <f t="shared" ref="AZ1080:AZ1133" si="691">+R1080*$K1080</f>
        <v>0</v>
      </c>
      <c r="BA1080" s="31">
        <f t="shared" ref="BA1080:BA1133" si="692">+S1080*$K1080</f>
        <v>0</v>
      </c>
      <c r="BB1080" s="31">
        <f t="shared" ref="BB1080:BB1133" si="693">+T1080*$K1080</f>
        <v>0</v>
      </c>
      <c r="BC1080" s="31">
        <f t="shared" ref="BC1080:BC1133" si="694">+U1080*$K1080</f>
        <v>0</v>
      </c>
      <c r="BD1080" s="31">
        <f t="shared" ref="BD1080:BD1133" si="695">+V1080*$K1080</f>
        <v>0</v>
      </c>
      <c r="BE1080" s="31">
        <f t="shared" ref="BE1080:BE1133" si="696">+W1080*$K1080</f>
        <v>0</v>
      </c>
      <c r="BF1080" s="31">
        <f t="shared" ref="BF1080:BF1133" si="697">SUM(AT1080:BE1080)</f>
        <v>0</v>
      </c>
      <c r="BG1080" s="29">
        <f t="shared" si="667"/>
        <v>0</v>
      </c>
      <c r="BH1080" s="29">
        <f t="shared" si="667"/>
        <v>0</v>
      </c>
      <c r="BI1080" s="29">
        <f t="shared" si="667"/>
        <v>0</v>
      </c>
      <c r="BJ1080" s="29">
        <f t="shared" si="667"/>
        <v>0</v>
      </c>
    </row>
    <row r="1081" spans="1:62">
      <c r="A1081" s="25" t="s">
        <v>135</v>
      </c>
      <c r="B1081" s="25" t="s">
        <v>95</v>
      </c>
      <c r="C1081" s="25" t="s">
        <v>102</v>
      </c>
      <c r="D1081" s="25" t="s">
        <v>310</v>
      </c>
      <c r="E1081" s="25" t="s">
        <v>42</v>
      </c>
      <c r="F1081" s="25" t="s">
        <v>49</v>
      </c>
      <c r="G1081" s="25" t="s">
        <v>61</v>
      </c>
      <c r="H1081" s="25" t="s">
        <v>61</v>
      </c>
      <c r="I1081" s="25" t="s">
        <v>597</v>
      </c>
      <c r="J1081" s="102">
        <v>0</v>
      </c>
      <c r="K1081" s="102">
        <v>0</v>
      </c>
      <c r="L1081" s="29">
        <v>614224.55999999994</v>
      </c>
      <c r="M1081" s="29">
        <v>2240332.9699999997</v>
      </c>
      <c r="N1081" s="29">
        <v>17398.77</v>
      </c>
      <c r="O1081" s="29">
        <v>12132.76</v>
      </c>
      <c r="P1081" s="29">
        <v>4765474.01</v>
      </c>
      <c r="Q1081" s="29">
        <v>88415.180000000022</v>
      </c>
      <c r="R1081" s="29">
        <v>66144.86</v>
      </c>
      <c r="S1081" s="29">
        <v>1097016.78</v>
      </c>
      <c r="T1081" s="29">
        <v>36533.800000000003</v>
      </c>
      <c r="U1081" s="29">
        <v>64467.06</v>
      </c>
      <c r="V1081" s="29">
        <v>101437.07999999999</v>
      </c>
      <c r="W1081" s="29">
        <v>113848.07999999999</v>
      </c>
      <c r="X1081" s="29">
        <f t="shared" si="669"/>
        <v>9217425.9100000001</v>
      </c>
      <c r="Y1081" s="29">
        <f t="shared" si="670"/>
        <v>0</v>
      </c>
      <c r="Z1081" s="29">
        <f t="shared" si="671"/>
        <v>0</v>
      </c>
      <c r="AA1081" s="29">
        <f t="shared" si="671"/>
        <v>0</v>
      </c>
      <c r="AB1081" s="29">
        <f t="shared" si="671"/>
        <v>9217425.9100000001</v>
      </c>
      <c r="AC1081" s="31">
        <f t="shared" si="672"/>
        <v>0</v>
      </c>
      <c r="AD1081" s="31">
        <f t="shared" si="673"/>
        <v>0</v>
      </c>
      <c r="AE1081" s="31">
        <f t="shared" si="674"/>
        <v>0</v>
      </c>
      <c r="AF1081" s="31">
        <f t="shared" si="675"/>
        <v>0</v>
      </c>
      <c r="AG1081" s="31">
        <f t="shared" si="676"/>
        <v>0</v>
      </c>
      <c r="AH1081" s="31">
        <f t="shared" si="677"/>
        <v>0</v>
      </c>
      <c r="AI1081" s="31">
        <f t="shared" si="678"/>
        <v>0</v>
      </c>
      <c r="AJ1081" s="31">
        <f t="shared" si="679"/>
        <v>0</v>
      </c>
      <c r="AK1081" s="31">
        <f t="shared" si="680"/>
        <v>0</v>
      </c>
      <c r="AL1081" s="31">
        <f t="shared" si="681"/>
        <v>0</v>
      </c>
      <c r="AM1081" s="31">
        <f t="shared" si="682"/>
        <v>0</v>
      </c>
      <c r="AN1081" s="31">
        <f t="shared" si="683"/>
        <v>0</v>
      </c>
      <c r="AO1081" s="31">
        <f t="shared" si="684"/>
        <v>0</v>
      </c>
      <c r="AP1081" s="29">
        <f t="shared" si="668"/>
        <v>0</v>
      </c>
      <c r="AQ1081" s="29">
        <f t="shared" si="668"/>
        <v>0</v>
      </c>
      <c r="AR1081" s="29">
        <f t="shared" si="668"/>
        <v>0</v>
      </c>
      <c r="AS1081" s="29">
        <f t="shared" si="666"/>
        <v>0</v>
      </c>
      <c r="AT1081" s="31">
        <f t="shared" si="685"/>
        <v>0</v>
      </c>
      <c r="AU1081" s="31">
        <f t="shared" si="686"/>
        <v>0</v>
      </c>
      <c r="AV1081" s="31">
        <f t="shared" si="687"/>
        <v>0</v>
      </c>
      <c r="AW1081" s="31">
        <f t="shared" si="688"/>
        <v>0</v>
      </c>
      <c r="AX1081" s="31">
        <f t="shared" si="689"/>
        <v>0</v>
      </c>
      <c r="AY1081" s="31">
        <f t="shared" si="690"/>
        <v>0</v>
      </c>
      <c r="AZ1081" s="31">
        <f t="shared" si="691"/>
        <v>0</v>
      </c>
      <c r="BA1081" s="31">
        <f t="shared" si="692"/>
        <v>0</v>
      </c>
      <c r="BB1081" s="31">
        <f t="shared" si="693"/>
        <v>0</v>
      </c>
      <c r="BC1081" s="31">
        <f t="shared" si="694"/>
        <v>0</v>
      </c>
      <c r="BD1081" s="31">
        <f t="shared" si="695"/>
        <v>0</v>
      </c>
      <c r="BE1081" s="31">
        <f t="shared" si="696"/>
        <v>0</v>
      </c>
      <c r="BF1081" s="31">
        <f t="shared" si="697"/>
        <v>0</v>
      </c>
      <c r="BG1081" s="29">
        <f t="shared" si="667"/>
        <v>0</v>
      </c>
      <c r="BH1081" s="29">
        <f t="shared" si="667"/>
        <v>0</v>
      </c>
      <c r="BI1081" s="29">
        <f t="shared" si="667"/>
        <v>0</v>
      </c>
      <c r="BJ1081" s="29">
        <f t="shared" si="667"/>
        <v>0</v>
      </c>
    </row>
    <row r="1082" spans="1:62">
      <c r="A1082" s="25" t="s">
        <v>135</v>
      </c>
      <c r="B1082" s="25" t="s">
        <v>95</v>
      </c>
      <c r="C1082" s="25" t="s">
        <v>102</v>
      </c>
      <c r="D1082" s="25" t="s">
        <v>310</v>
      </c>
      <c r="E1082" s="25" t="s">
        <v>42</v>
      </c>
      <c r="F1082" s="25" t="s">
        <v>49</v>
      </c>
      <c r="G1082" s="25" t="s">
        <v>54</v>
      </c>
      <c r="H1082" s="25" t="s">
        <v>300</v>
      </c>
      <c r="I1082" s="25" t="s">
        <v>597</v>
      </c>
      <c r="J1082" s="102">
        <v>0</v>
      </c>
      <c r="K1082" s="102">
        <v>0</v>
      </c>
      <c r="L1082" s="29"/>
      <c r="M1082" s="29"/>
      <c r="N1082" s="29"/>
      <c r="O1082" s="29"/>
      <c r="P1082" s="29">
        <v>170048.34</v>
      </c>
      <c r="Q1082" s="29">
        <v>1334.71</v>
      </c>
      <c r="R1082" s="29">
        <v>447.39</v>
      </c>
      <c r="S1082" s="29">
        <v>350.88</v>
      </c>
      <c r="T1082" s="29">
        <v>-719.47</v>
      </c>
      <c r="U1082" s="29">
        <v>253.41</v>
      </c>
      <c r="V1082" s="29">
        <v>229.72</v>
      </c>
      <c r="W1082" s="29">
        <v>477.01</v>
      </c>
      <c r="X1082" s="29">
        <f t="shared" si="669"/>
        <v>172421.99000000002</v>
      </c>
      <c r="Y1082" s="29">
        <f t="shared" si="670"/>
        <v>0</v>
      </c>
      <c r="Z1082" s="29">
        <f t="shared" si="671"/>
        <v>0</v>
      </c>
      <c r="AA1082" s="29">
        <f t="shared" si="671"/>
        <v>0</v>
      </c>
      <c r="AB1082" s="29">
        <f t="shared" si="671"/>
        <v>172421.99000000002</v>
      </c>
      <c r="AC1082" s="31">
        <f t="shared" si="672"/>
        <v>0</v>
      </c>
      <c r="AD1082" s="31">
        <f t="shared" si="673"/>
        <v>0</v>
      </c>
      <c r="AE1082" s="31">
        <f t="shared" si="674"/>
        <v>0</v>
      </c>
      <c r="AF1082" s="31">
        <f t="shared" si="675"/>
        <v>0</v>
      </c>
      <c r="AG1082" s="31">
        <f t="shared" si="676"/>
        <v>0</v>
      </c>
      <c r="AH1082" s="31">
        <f t="shared" si="677"/>
        <v>0</v>
      </c>
      <c r="AI1082" s="31">
        <f t="shared" si="678"/>
        <v>0</v>
      </c>
      <c r="AJ1082" s="31">
        <f t="shared" si="679"/>
        <v>0</v>
      </c>
      <c r="AK1082" s="31">
        <f t="shared" si="680"/>
        <v>0</v>
      </c>
      <c r="AL1082" s="31">
        <f t="shared" si="681"/>
        <v>0</v>
      </c>
      <c r="AM1082" s="31">
        <f t="shared" si="682"/>
        <v>0</v>
      </c>
      <c r="AN1082" s="31">
        <f t="shared" si="683"/>
        <v>0</v>
      </c>
      <c r="AO1082" s="31">
        <f t="shared" si="684"/>
        <v>0</v>
      </c>
      <c r="AP1082" s="29">
        <f t="shared" si="668"/>
        <v>0</v>
      </c>
      <c r="AQ1082" s="29">
        <f t="shared" si="668"/>
        <v>0</v>
      </c>
      <c r="AR1082" s="29">
        <f t="shared" si="668"/>
        <v>0</v>
      </c>
      <c r="AS1082" s="29">
        <f t="shared" si="666"/>
        <v>0</v>
      </c>
      <c r="AT1082" s="31">
        <f t="shared" si="685"/>
        <v>0</v>
      </c>
      <c r="AU1082" s="31">
        <f t="shared" si="686"/>
        <v>0</v>
      </c>
      <c r="AV1082" s="31">
        <f t="shared" si="687"/>
        <v>0</v>
      </c>
      <c r="AW1082" s="31">
        <f t="shared" si="688"/>
        <v>0</v>
      </c>
      <c r="AX1082" s="31">
        <f t="shared" si="689"/>
        <v>0</v>
      </c>
      <c r="AY1082" s="31">
        <f t="shared" si="690"/>
        <v>0</v>
      </c>
      <c r="AZ1082" s="31">
        <f t="shared" si="691"/>
        <v>0</v>
      </c>
      <c r="BA1082" s="31">
        <f t="shared" si="692"/>
        <v>0</v>
      </c>
      <c r="BB1082" s="31">
        <f t="shared" si="693"/>
        <v>0</v>
      </c>
      <c r="BC1082" s="31">
        <f t="shared" si="694"/>
        <v>0</v>
      </c>
      <c r="BD1082" s="31">
        <f t="shared" si="695"/>
        <v>0</v>
      </c>
      <c r="BE1082" s="31">
        <f t="shared" si="696"/>
        <v>0</v>
      </c>
      <c r="BF1082" s="31">
        <f t="shared" si="697"/>
        <v>0</v>
      </c>
      <c r="BG1082" s="29">
        <f t="shared" si="667"/>
        <v>0</v>
      </c>
      <c r="BH1082" s="29">
        <f t="shared" si="667"/>
        <v>0</v>
      </c>
      <c r="BI1082" s="29">
        <f t="shared" si="667"/>
        <v>0</v>
      </c>
      <c r="BJ1082" s="29">
        <f t="shared" si="667"/>
        <v>0</v>
      </c>
    </row>
    <row r="1083" spans="1:62">
      <c r="A1083" s="25" t="s">
        <v>135</v>
      </c>
      <c r="B1083" s="25" t="s">
        <v>95</v>
      </c>
      <c r="C1083" s="25" t="s">
        <v>102</v>
      </c>
      <c r="D1083" s="25" t="s">
        <v>310</v>
      </c>
      <c r="E1083" s="25" t="s">
        <v>42</v>
      </c>
      <c r="F1083" s="25" t="s">
        <v>50</v>
      </c>
      <c r="G1083" s="25" t="s">
        <v>61</v>
      </c>
      <c r="H1083" s="25" t="s">
        <v>61</v>
      </c>
      <c r="I1083" s="25" t="s">
        <v>597</v>
      </c>
      <c r="J1083" s="102">
        <v>0</v>
      </c>
      <c r="K1083" s="102">
        <v>0</v>
      </c>
      <c r="L1083" s="29"/>
      <c r="M1083" s="29"/>
      <c r="N1083" s="29"/>
      <c r="O1083" s="29"/>
      <c r="P1083" s="29"/>
      <c r="Q1083" s="29"/>
      <c r="R1083" s="29"/>
      <c r="S1083" s="29">
        <v>2312.8200000000002</v>
      </c>
      <c r="T1083" s="29"/>
      <c r="U1083" s="29">
        <v>492.43</v>
      </c>
      <c r="V1083" s="29"/>
      <c r="W1083" s="29"/>
      <c r="X1083" s="29">
        <f t="shared" si="669"/>
        <v>2805.25</v>
      </c>
      <c r="Y1083" s="29">
        <f t="shared" si="670"/>
        <v>0</v>
      </c>
      <c r="Z1083" s="29">
        <f t="shared" si="671"/>
        <v>0</v>
      </c>
      <c r="AA1083" s="29">
        <f t="shared" si="671"/>
        <v>0</v>
      </c>
      <c r="AB1083" s="29">
        <f t="shared" si="671"/>
        <v>2805.25</v>
      </c>
      <c r="AC1083" s="31">
        <f t="shared" si="672"/>
        <v>0</v>
      </c>
      <c r="AD1083" s="31">
        <f t="shared" si="673"/>
        <v>0</v>
      </c>
      <c r="AE1083" s="31">
        <f t="shared" si="674"/>
        <v>0</v>
      </c>
      <c r="AF1083" s="31">
        <f t="shared" si="675"/>
        <v>0</v>
      </c>
      <c r="AG1083" s="31">
        <f t="shared" si="676"/>
        <v>0</v>
      </c>
      <c r="AH1083" s="31">
        <f t="shared" si="677"/>
        <v>0</v>
      </c>
      <c r="AI1083" s="31">
        <f t="shared" si="678"/>
        <v>0</v>
      </c>
      <c r="AJ1083" s="31">
        <f t="shared" si="679"/>
        <v>0</v>
      </c>
      <c r="AK1083" s="31">
        <f t="shared" si="680"/>
        <v>0</v>
      </c>
      <c r="AL1083" s="31">
        <f t="shared" si="681"/>
        <v>0</v>
      </c>
      <c r="AM1083" s="31">
        <f t="shared" si="682"/>
        <v>0</v>
      </c>
      <c r="AN1083" s="31">
        <f t="shared" si="683"/>
        <v>0</v>
      </c>
      <c r="AO1083" s="31">
        <f t="shared" si="684"/>
        <v>0</v>
      </c>
      <c r="AP1083" s="29">
        <f t="shared" si="668"/>
        <v>0</v>
      </c>
      <c r="AQ1083" s="29">
        <f t="shared" si="668"/>
        <v>0</v>
      </c>
      <c r="AR1083" s="29">
        <f t="shared" si="668"/>
        <v>0</v>
      </c>
      <c r="AS1083" s="29">
        <f t="shared" si="666"/>
        <v>0</v>
      </c>
      <c r="AT1083" s="31">
        <f t="shared" si="685"/>
        <v>0</v>
      </c>
      <c r="AU1083" s="31">
        <f t="shared" si="686"/>
        <v>0</v>
      </c>
      <c r="AV1083" s="31">
        <f t="shared" si="687"/>
        <v>0</v>
      </c>
      <c r="AW1083" s="31">
        <f t="shared" si="688"/>
        <v>0</v>
      </c>
      <c r="AX1083" s="31">
        <f t="shared" si="689"/>
        <v>0</v>
      </c>
      <c r="AY1083" s="31">
        <f t="shared" si="690"/>
        <v>0</v>
      </c>
      <c r="AZ1083" s="31">
        <f t="shared" si="691"/>
        <v>0</v>
      </c>
      <c r="BA1083" s="31">
        <f t="shared" si="692"/>
        <v>0</v>
      </c>
      <c r="BB1083" s="31">
        <f t="shared" si="693"/>
        <v>0</v>
      </c>
      <c r="BC1083" s="31">
        <f t="shared" si="694"/>
        <v>0</v>
      </c>
      <c r="BD1083" s="31">
        <f t="shared" si="695"/>
        <v>0</v>
      </c>
      <c r="BE1083" s="31">
        <f t="shared" si="696"/>
        <v>0</v>
      </c>
      <c r="BF1083" s="31">
        <f t="shared" si="697"/>
        <v>0</v>
      </c>
      <c r="BG1083" s="29">
        <f t="shared" si="667"/>
        <v>0</v>
      </c>
      <c r="BH1083" s="29">
        <f t="shared" si="667"/>
        <v>0</v>
      </c>
      <c r="BI1083" s="29">
        <f t="shared" si="667"/>
        <v>0</v>
      </c>
      <c r="BJ1083" s="29">
        <f t="shared" si="667"/>
        <v>0</v>
      </c>
    </row>
    <row r="1084" spans="1:62">
      <c r="A1084" s="25" t="s">
        <v>135</v>
      </c>
      <c r="B1084" s="25" t="s">
        <v>95</v>
      </c>
      <c r="C1084" s="25" t="s">
        <v>102</v>
      </c>
      <c r="D1084" s="25" t="s">
        <v>310</v>
      </c>
      <c r="E1084" s="25" t="s">
        <v>42</v>
      </c>
      <c r="F1084" s="25" t="s">
        <v>43</v>
      </c>
      <c r="G1084" s="25" t="s">
        <v>61</v>
      </c>
      <c r="H1084" s="25" t="s">
        <v>61</v>
      </c>
      <c r="I1084" s="25" t="s">
        <v>597</v>
      </c>
      <c r="J1084" s="102">
        <v>1</v>
      </c>
      <c r="K1084" s="102">
        <v>0</v>
      </c>
      <c r="L1084" s="29">
        <v>106382.25</v>
      </c>
      <c r="M1084" s="29">
        <v>766326.58</v>
      </c>
      <c r="N1084" s="29">
        <v>4554.71</v>
      </c>
      <c r="O1084" s="29">
        <v>-47445.94</v>
      </c>
      <c r="P1084" s="29">
        <v>0</v>
      </c>
      <c r="Q1084" s="29">
        <v>1572049.45</v>
      </c>
      <c r="R1084" s="29">
        <v>95986.02</v>
      </c>
      <c r="S1084" s="29">
        <v>3914488.8899999997</v>
      </c>
      <c r="T1084" s="29">
        <v>484678.81999999995</v>
      </c>
      <c r="U1084" s="29">
        <v>1316.4</v>
      </c>
      <c r="V1084" s="29">
        <v>1584.38</v>
      </c>
      <c r="W1084" s="29">
        <v>380691.62999999995</v>
      </c>
      <c r="X1084" s="29">
        <f t="shared" si="669"/>
        <v>7280613.1899999995</v>
      </c>
      <c r="Y1084" s="29">
        <f t="shared" si="670"/>
        <v>0</v>
      </c>
      <c r="Z1084" s="29">
        <f t="shared" si="671"/>
        <v>0</v>
      </c>
      <c r="AA1084" s="29">
        <f t="shared" si="671"/>
        <v>0</v>
      </c>
      <c r="AB1084" s="29">
        <f t="shared" si="671"/>
        <v>7280613.1899999995</v>
      </c>
      <c r="AC1084" s="31">
        <f t="shared" si="672"/>
        <v>106382.25</v>
      </c>
      <c r="AD1084" s="31">
        <f t="shared" si="673"/>
        <v>766326.58</v>
      </c>
      <c r="AE1084" s="31">
        <f t="shared" si="674"/>
        <v>4554.71</v>
      </c>
      <c r="AF1084" s="31">
        <f t="shared" si="675"/>
        <v>-47445.94</v>
      </c>
      <c r="AG1084" s="31">
        <f t="shared" si="676"/>
        <v>0</v>
      </c>
      <c r="AH1084" s="31">
        <f t="shared" si="677"/>
        <v>1572049.45</v>
      </c>
      <c r="AI1084" s="31">
        <f t="shared" si="678"/>
        <v>95986.02</v>
      </c>
      <c r="AJ1084" s="31">
        <f t="shared" si="679"/>
        <v>3914488.8899999997</v>
      </c>
      <c r="AK1084" s="31">
        <f t="shared" si="680"/>
        <v>484678.81999999995</v>
      </c>
      <c r="AL1084" s="31">
        <f t="shared" si="681"/>
        <v>1316.4</v>
      </c>
      <c r="AM1084" s="31">
        <f t="shared" si="682"/>
        <v>1584.38</v>
      </c>
      <c r="AN1084" s="31">
        <f t="shared" si="683"/>
        <v>380691.62999999995</v>
      </c>
      <c r="AO1084" s="31">
        <f t="shared" si="684"/>
        <v>7280613.1899999995</v>
      </c>
      <c r="AP1084" s="29">
        <f t="shared" si="668"/>
        <v>0</v>
      </c>
      <c r="AQ1084" s="29">
        <f t="shared" si="668"/>
        <v>0</v>
      </c>
      <c r="AR1084" s="29">
        <f t="shared" si="668"/>
        <v>0</v>
      </c>
      <c r="AS1084" s="29">
        <f t="shared" si="666"/>
        <v>7280613.1899999995</v>
      </c>
      <c r="AT1084" s="31">
        <f t="shared" si="685"/>
        <v>0</v>
      </c>
      <c r="AU1084" s="31">
        <f t="shared" si="686"/>
        <v>0</v>
      </c>
      <c r="AV1084" s="31">
        <f t="shared" si="687"/>
        <v>0</v>
      </c>
      <c r="AW1084" s="31">
        <f t="shared" si="688"/>
        <v>0</v>
      </c>
      <c r="AX1084" s="31">
        <f t="shared" si="689"/>
        <v>0</v>
      </c>
      <c r="AY1084" s="31">
        <f t="shared" si="690"/>
        <v>0</v>
      </c>
      <c r="AZ1084" s="31">
        <f t="shared" si="691"/>
        <v>0</v>
      </c>
      <c r="BA1084" s="31">
        <f t="shared" si="692"/>
        <v>0</v>
      </c>
      <c r="BB1084" s="31">
        <f t="shared" si="693"/>
        <v>0</v>
      </c>
      <c r="BC1084" s="31">
        <f t="shared" si="694"/>
        <v>0</v>
      </c>
      <c r="BD1084" s="31">
        <f t="shared" si="695"/>
        <v>0</v>
      </c>
      <c r="BE1084" s="31">
        <f t="shared" si="696"/>
        <v>0</v>
      </c>
      <c r="BF1084" s="31">
        <f t="shared" si="697"/>
        <v>0</v>
      </c>
      <c r="BG1084" s="29">
        <f t="shared" si="667"/>
        <v>0</v>
      </c>
      <c r="BH1084" s="29">
        <f t="shared" si="667"/>
        <v>0</v>
      </c>
      <c r="BI1084" s="29">
        <f t="shared" si="667"/>
        <v>0</v>
      </c>
      <c r="BJ1084" s="29">
        <f t="shared" si="667"/>
        <v>0</v>
      </c>
    </row>
    <row r="1085" spans="1:62">
      <c r="A1085" s="25" t="s">
        <v>135</v>
      </c>
      <c r="B1085" s="25" t="s">
        <v>95</v>
      </c>
      <c r="C1085" s="25" t="s">
        <v>102</v>
      </c>
      <c r="D1085" s="25" t="s">
        <v>310</v>
      </c>
      <c r="E1085" s="25" t="s">
        <v>42</v>
      </c>
      <c r="F1085" s="25" t="s">
        <v>43</v>
      </c>
      <c r="G1085" s="25" t="s">
        <v>54</v>
      </c>
      <c r="H1085" s="25" t="s">
        <v>300</v>
      </c>
      <c r="I1085" s="25" t="s">
        <v>597</v>
      </c>
      <c r="J1085" s="102">
        <v>1</v>
      </c>
      <c r="K1085" s="102">
        <v>0</v>
      </c>
      <c r="L1085" s="29">
        <v>21.57</v>
      </c>
      <c r="M1085" s="29">
        <v>7.69</v>
      </c>
      <c r="N1085" s="29">
        <v>9.26</v>
      </c>
      <c r="O1085" s="29">
        <v>-110.41</v>
      </c>
      <c r="P1085" s="29"/>
      <c r="Q1085" s="29"/>
      <c r="R1085" s="29"/>
      <c r="S1085" s="29"/>
      <c r="T1085" s="29">
        <v>259.25</v>
      </c>
      <c r="U1085" s="29"/>
      <c r="V1085" s="29"/>
      <c r="W1085" s="29"/>
      <c r="X1085" s="29">
        <f t="shared" si="669"/>
        <v>187.36</v>
      </c>
      <c r="Y1085" s="29">
        <f t="shared" si="670"/>
        <v>0</v>
      </c>
      <c r="Z1085" s="29">
        <f t="shared" si="671"/>
        <v>0</v>
      </c>
      <c r="AA1085" s="29">
        <f t="shared" si="671"/>
        <v>0</v>
      </c>
      <c r="AB1085" s="29">
        <f t="shared" si="671"/>
        <v>187.36</v>
      </c>
      <c r="AC1085" s="31">
        <f t="shared" si="672"/>
        <v>21.57</v>
      </c>
      <c r="AD1085" s="31">
        <f t="shared" si="673"/>
        <v>7.69</v>
      </c>
      <c r="AE1085" s="31">
        <f t="shared" si="674"/>
        <v>9.26</v>
      </c>
      <c r="AF1085" s="31">
        <f t="shared" si="675"/>
        <v>-110.41</v>
      </c>
      <c r="AG1085" s="31">
        <f t="shared" si="676"/>
        <v>0</v>
      </c>
      <c r="AH1085" s="31">
        <f t="shared" si="677"/>
        <v>0</v>
      </c>
      <c r="AI1085" s="31">
        <f t="shared" si="678"/>
        <v>0</v>
      </c>
      <c r="AJ1085" s="31">
        <f t="shared" si="679"/>
        <v>0</v>
      </c>
      <c r="AK1085" s="31">
        <f t="shared" si="680"/>
        <v>259.25</v>
      </c>
      <c r="AL1085" s="31">
        <f t="shared" si="681"/>
        <v>0</v>
      </c>
      <c r="AM1085" s="31">
        <f t="shared" si="682"/>
        <v>0</v>
      </c>
      <c r="AN1085" s="31">
        <f t="shared" si="683"/>
        <v>0</v>
      </c>
      <c r="AO1085" s="31">
        <f t="shared" si="684"/>
        <v>187.36</v>
      </c>
      <c r="AP1085" s="29">
        <f t="shared" si="668"/>
        <v>0</v>
      </c>
      <c r="AQ1085" s="29">
        <f t="shared" si="668"/>
        <v>0</v>
      </c>
      <c r="AR1085" s="29">
        <f t="shared" si="668"/>
        <v>0</v>
      </c>
      <c r="AS1085" s="29">
        <f t="shared" si="666"/>
        <v>187.36</v>
      </c>
      <c r="AT1085" s="31">
        <f t="shared" si="685"/>
        <v>0</v>
      </c>
      <c r="AU1085" s="31">
        <f t="shared" si="686"/>
        <v>0</v>
      </c>
      <c r="AV1085" s="31">
        <f t="shared" si="687"/>
        <v>0</v>
      </c>
      <c r="AW1085" s="31">
        <f t="shared" si="688"/>
        <v>0</v>
      </c>
      <c r="AX1085" s="31">
        <f t="shared" si="689"/>
        <v>0</v>
      </c>
      <c r="AY1085" s="31">
        <f t="shared" si="690"/>
        <v>0</v>
      </c>
      <c r="AZ1085" s="31">
        <f t="shared" si="691"/>
        <v>0</v>
      </c>
      <c r="BA1085" s="31">
        <f t="shared" si="692"/>
        <v>0</v>
      </c>
      <c r="BB1085" s="31">
        <f t="shared" si="693"/>
        <v>0</v>
      </c>
      <c r="BC1085" s="31">
        <f t="shared" si="694"/>
        <v>0</v>
      </c>
      <c r="BD1085" s="31">
        <f t="shared" si="695"/>
        <v>0</v>
      </c>
      <c r="BE1085" s="31">
        <f t="shared" si="696"/>
        <v>0</v>
      </c>
      <c r="BF1085" s="31">
        <f t="shared" si="697"/>
        <v>0</v>
      </c>
      <c r="BG1085" s="29">
        <f t="shared" si="667"/>
        <v>0</v>
      </c>
      <c r="BH1085" s="29">
        <f t="shared" si="667"/>
        <v>0</v>
      </c>
      <c r="BI1085" s="29">
        <f t="shared" si="667"/>
        <v>0</v>
      </c>
      <c r="BJ1085" s="29">
        <f t="shared" si="667"/>
        <v>0</v>
      </c>
    </row>
    <row r="1086" spans="1:62">
      <c r="A1086" s="25" t="s">
        <v>135</v>
      </c>
      <c r="B1086" s="25" t="s">
        <v>95</v>
      </c>
      <c r="C1086" s="25" t="s">
        <v>102</v>
      </c>
      <c r="D1086" s="25" t="s">
        <v>176</v>
      </c>
      <c r="E1086" s="25" t="s">
        <v>42</v>
      </c>
      <c r="F1086" s="25" t="s">
        <v>46</v>
      </c>
      <c r="G1086" s="25" t="s">
        <v>55</v>
      </c>
      <c r="H1086" s="25" t="s">
        <v>55</v>
      </c>
      <c r="I1086" s="25" t="s">
        <v>597</v>
      </c>
      <c r="J1086" s="102">
        <v>0.65539999999999998</v>
      </c>
      <c r="K1086" s="102">
        <v>0</v>
      </c>
      <c r="L1086" s="29">
        <v>39044.839999999997</v>
      </c>
      <c r="M1086" s="29">
        <v>103186.51000000001</v>
      </c>
      <c r="N1086" s="29">
        <v>108992.75</v>
      </c>
      <c r="O1086" s="29">
        <v>256283.68</v>
      </c>
      <c r="P1086" s="29">
        <v>202213.2</v>
      </c>
      <c r="Q1086" s="29">
        <v>24737.439999999999</v>
      </c>
      <c r="R1086" s="29">
        <v>40667.089999999997</v>
      </c>
      <c r="S1086" s="29">
        <v>631325.73</v>
      </c>
      <c r="T1086" s="29">
        <v>691435.05</v>
      </c>
      <c r="U1086" s="29">
        <v>252039.13000000003</v>
      </c>
      <c r="V1086" s="29">
        <v>2168711.0700000003</v>
      </c>
      <c r="W1086" s="29">
        <v>124506.16</v>
      </c>
      <c r="X1086" s="29">
        <f t="shared" si="669"/>
        <v>4643142.6500000004</v>
      </c>
      <c r="Y1086" s="29">
        <f t="shared" si="670"/>
        <v>0</v>
      </c>
      <c r="Z1086" s="29">
        <f t="shared" si="671"/>
        <v>0</v>
      </c>
      <c r="AA1086" s="29">
        <f t="shared" si="671"/>
        <v>0</v>
      </c>
      <c r="AB1086" s="29">
        <f t="shared" si="671"/>
        <v>4643142.6500000004</v>
      </c>
      <c r="AC1086" s="31">
        <f t="shared" si="672"/>
        <v>25589.988135999996</v>
      </c>
      <c r="AD1086" s="31">
        <f t="shared" si="673"/>
        <v>67628.438653999998</v>
      </c>
      <c r="AE1086" s="31">
        <f t="shared" si="674"/>
        <v>71433.84835</v>
      </c>
      <c r="AF1086" s="31">
        <f t="shared" si="675"/>
        <v>167968.32387199998</v>
      </c>
      <c r="AG1086" s="31">
        <f t="shared" si="676"/>
        <v>132530.53128</v>
      </c>
      <c r="AH1086" s="31">
        <f t="shared" si="677"/>
        <v>16212.918175999999</v>
      </c>
      <c r="AI1086" s="31">
        <f t="shared" si="678"/>
        <v>26653.210785999996</v>
      </c>
      <c r="AJ1086" s="31">
        <f t="shared" si="679"/>
        <v>413770.88344199996</v>
      </c>
      <c r="AK1086" s="31">
        <f t="shared" si="680"/>
        <v>453166.53177</v>
      </c>
      <c r="AL1086" s="31">
        <f t="shared" si="681"/>
        <v>165186.44580200003</v>
      </c>
      <c r="AM1086" s="31">
        <f t="shared" si="682"/>
        <v>1421373.2352780001</v>
      </c>
      <c r="AN1086" s="31">
        <f t="shared" si="683"/>
        <v>81601.337264000002</v>
      </c>
      <c r="AO1086" s="31">
        <f t="shared" si="684"/>
        <v>3043115.6928100004</v>
      </c>
      <c r="AP1086" s="29">
        <f t="shared" si="668"/>
        <v>0</v>
      </c>
      <c r="AQ1086" s="29">
        <f t="shared" si="668"/>
        <v>0</v>
      </c>
      <c r="AR1086" s="29">
        <f t="shared" si="668"/>
        <v>0</v>
      </c>
      <c r="AS1086" s="29">
        <f t="shared" si="666"/>
        <v>3043115.6928100004</v>
      </c>
      <c r="AT1086" s="31">
        <f t="shared" si="685"/>
        <v>0</v>
      </c>
      <c r="AU1086" s="31">
        <f t="shared" si="686"/>
        <v>0</v>
      </c>
      <c r="AV1086" s="31">
        <f t="shared" si="687"/>
        <v>0</v>
      </c>
      <c r="AW1086" s="31">
        <f t="shared" si="688"/>
        <v>0</v>
      </c>
      <c r="AX1086" s="31">
        <f t="shared" si="689"/>
        <v>0</v>
      </c>
      <c r="AY1086" s="31">
        <f t="shared" si="690"/>
        <v>0</v>
      </c>
      <c r="AZ1086" s="31">
        <f t="shared" si="691"/>
        <v>0</v>
      </c>
      <c r="BA1086" s="31">
        <f t="shared" si="692"/>
        <v>0</v>
      </c>
      <c r="BB1086" s="31">
        <f t="shared" si="693"/>
        <v>0</v>
      </c>
      <c r="BC1086" s="31">
        <f t="shared" si="694"/>
        <v>0</v>
      </c>
      <c r="BD1086" s="31">
        <f t="shared" si="695"/>
        <v>0</v>
      </c>
      <c r="BE1086" s="31">
        <f t="shared" si="696"/>
        <v>0</v>
      </c>
      <c r="BF1086" s="31">
        <f t="shared" si="697"/>
        <v>0</v>
      </c>
      <c r="BG1086" s="29">
        <f t="shared" si="667"/>
        <v>0</v>
      </c>
      <c r="BH1086" s="29">
        <f t="shared" si="667"/>
        <v>0</v>
      </c>
      <c r="BI1086" s="29">
        <f t="shared" si="667"/>
        <v>0</v>
      </c>
      <c r="BJ1086" s="29">
        <f t="shared" si="667"/>
        <v>0</v>
      </c>
    </row>
    <row r="1087" spans="1:62">
      <c r="A1087" s="25" t="s">
        <v>135</v>
      </c>
      <c r="B1087" s="25" t="s">
        <v>95</v>
      </c>
      <c r="C1087" s="25" t="s">
        <v>102</v>
      </c>
      <c r="D1087" s="25" t="s">
        <v>177</v>
      </c>
      <c r="E1087" s="25" t="s">
        <v>42</v>
      </c>
      <c r="F1087" s="25" t="s">
        <v>49</v>
      </c>
      <c r="G1087" s="25" t="s">
        <v>61</v>
      </c>
      <c r="H1087" s="25" t="s">
        <v>61</v>
      </c>
      <c r="I1087" s="25" t="s">
        <v>597</v>
      </c>
      <c r="J1087" s="102">
        <v>0</v>
      </c>
      <c r="K1087" s="102">
        <v>0</v>
      </c>
      <c r="L1087" s="29">
        <v>410751.19000000006</v>
      </c>
      <c r="M1087" s="29">
        <v>269680.22000000003</v>
      </c>
      <c r="N1087" s="29">
        <v>252091.11000000002</v>
      </c>
      <c r="O1087" s="29">
        <v>173027.21</v>
      </c>
      <c r="P1087" s="29">
        <v>745601.33</v>
      </c>
      <c r="Q1087" s="29">
        <v>1195082.5700000003</v>
      </c>
      <c r="R1087" s="29">
        <v>461581.41999999993</v>
      </c>
      <c r="S1087" s="29">
        <v>746250.25</v>
      </c>
      <c r="T1087" s="29">
        <v>194290.16000000003</v>
      </c>
      <c r="U1087" s="29">
        <v>47603.83</v>
      </c>
      <c r="V1087" s="29">
        <v>153870.67000000001</v>
      </c>
      <c r="W1087" s="29">
        <v>63059.410000000011</v>
      </c>
      <c r="X1087" s="29">
        <f t="shared" si="669"/>
        <v>4712889.370000001</v>
      </c>
      <c r="Y1087" s="29">
        <f t="shared" si="670"/>
        <v>0</v>
      </c>
      <c r="Z1087" s="29">
        <f t="shared" si="671"/>
        <v>0</v>
      </c>
      <c r="AA1087" s="29">
        <f t="shared" si="671"/>
        <v>0</v>
      </c>
      <c r="AB1087" s="29">
        <f t="shared" si="671"/>
        <v>4712889.370000001</v>
      </c>
      <c r="AC1087" s="31">
        <f t="shared" si="672"/>
        <v>0</v>
      </c>
      <c r="AD1087" s="31">
        <f t="shared" si="673"/>
        <v>0</v>
      </c>
      <c r="AE1087" s="31">
        <f t="shared" si="674"/>
        <v>0</v>
      </c>
      <c r="AF1087" s="31">
        <f t="shared" si="675"/>
        <v>0</v>
      </c>
      <c r="AG1087" s="31">
        <f t="shared" si="676"/>
        <v>0</v>
      </c>
      <c r="AH1087" s="31">
        <f t="shared" si="677"/>
        <v>0</v>
      </c>
      <c r="AI1087" s="31">
        <f t="shared" si="678"/>
        <v>0</v>
      </c>
      <c r="AJ1087" s="31">
        <f t="shared" si="679"/>
        <v>0</v>
      </c>
      <c r="AK1087" s="31">
        <f t="shared" si="680"/>
        <v>0</v>
      </c>
      <c r="AL1087" s="31">
        <f t="shared" si="681"/>
        <v>0</v>
      </c>
      <c r="AM1087" s="31">
        <f t="shared" si="682"/>
        <v>0</v>
      </c>
      <c r="AN1087" s="31">
        <f t="shared" si="683"/>
        <v>0</v>
      </c>
      <c r="AO1087" s="31">
        <f t="shared" si="684"/>
        <v>0</v>
      </c>
      <c r="AP1087" s="29">
        <f t="shared" si="668"/>
        <v>0</v>
      </c>
      <c r="AQ1087" s="29">
        <f t="shared" si="668"/>
        <v>0</v>
      </c>
      <c r="AR1087" s="29">
        <f t="shared" si="668"/>
        <v>0</v>
      </c>
      <c r="AS1087" s="29">
        <f t="shared" si="666"/>
        <v>0</v>
      </c>
      <c r="AT1087" s="31">
        <f t="shared" si="685"/>
        <v>0</v>
      </c>
      <c r="AU1087" s="31">
        <f t="shared" si="686"/>
        <v>0</v>
      </c>
      <c r="AV1087" s="31">
        <f t="shared" si="687"/>
        <v>0</v>
      </c>
      <c r="AW1087" s="31">
        <f t="shared" si="688"/>
        <v>0</v>
      </c>
      <c r="AX1087" s="31">
        <f t="shared" si="689"/>
        <v>0</v>
      </c>
      <c r="AY1087" s="31">
        <f t="shared" si="690"/>
        <v>0</v>
      </c>
      <c r="AZ1087" s="31">
        <f t="shared" si="691"/>
        <v>0</v>
      </c>
      <c r="BA1087" s="31">
        <f t="shared" si="692"/>
        <v>0</v>
      </c>
      <c r="BB1087" s="31">
        <f t="shared" si="693"/>
        <v>0</v>
      </c>
      <c r="BC1087" s="31">
        <f t="shared" si="694"/>
        <v>0</v>
      </c>
      <c r="BD1087" s="31">
        <f t="shared" si="695"/>
        <v>0</v>
      </c>
      <c r="BE1087" s="31">
        <f t="shared" si="696"/>
        <v>0</v>
      </c>
      <c r="BF1087" s="31">
        <f t="shared" si="697"/>
        <v>0</v>
      </c>
      <c r="BG1087" s="29">
        <f t="shared" si="667"/>
        <v>0</v>
      </c>
      <c r="BH1087" s="29">
        <f t="shared" si="667"/>
        <v>0</v>
      </c>
      <c r="BI1087" s="29">
        <f t="shared" si="667"/>
        <v>0</v>
      </c>
      <c r="BJ1087" s="29">
        <f t="shared" ref="BG1087:BJ1136" si="698">SUMIF($I1087,BJ$5,$BF1087)</f>
        <v>0</v>
      </c>
    </row>
    <row r="1088" spans="1:62">
      <c r="A1088" s="25" t="s">
        <v>135</v>
      </c>
      <c r="B1088" s="25" t="s">
        <v>95</v>
      </c>
      <c r="C1088" s="25" t="s">
        <v>102</v>
      </c>
      <c r="D1088" s="25" t="s">
        <v>177</v>
      </c>
      <c r="E1088" s="25" t="s">
        <v>42</v>
      </c>
      <c r="F1088" s="25" t="s">
        <v>43</v>
      </c>
      <c r="G1088" s="25" t="s">
        <v>61</v>
      </c>
      <c r="H1088" s="25" t="s">
        <v>61</v>
      </c>
      <c r="I1088" s="25" t="s">
        <v>597</v>
      </c>
      <c r="J1088" s="102">
        <v>1</v>
      </c>
      <c r="K1088" s="102">
        <v>0</v>
      </c>
      <c r="L1088" s="29">
        <v>750088.48</v>
      </c>
      <c r="M1088" s="29">
        <v>769475.25999999989</v>
      </c>
      <c r="N1088" s="29">
        <v>1252071.05</v>
      </c>
      <c r="O1088" s="29">
        <v>708248.01</v>
      </c>
      <c r="P1088" s="29">
        <v>1330396.7599999998</v>
      </c>
      <c r="Q1088" s="29">
        <v>507071.72000000015</v>
      </c>
      <c r="R1088" s="29">
        <v>-80278.080000000002</v>
      </c>
      <c r="S1088" s="29">
        <v>68474.850000000006</v>
      </c>
      <c r="T1088" s="29">
        <v>-5480.9499999999989</v>
      </c>
      <c r="U1088" s="29">
        <v>157488.21000000002</v>
      </c>
      <c r="V1088" s="29">
        <v>247526.37000000005</v>
      </c>
      <c r="W1088" s="29">
        <v>355018.0900000002</v>
      </c>
      <c r="X1088" s="29">
        <f t="shared" si="669"/>
        <v>6060099.7699999986</v>
      </c>
      <c r="Y1088" s="29">
        <f t="shared" si="670"/>
        <v>0</v>
      </c>
      <c r="Z1088" s="29">
        <f t="shared" si="671"/>
        <v>0</v>
      </c>
      <c r="AA1088" s="29">
        <f t="shared" si="671"/>
        <v>0</v>
      </c>
      <c r="AB1088" s="29">
        <f t="shared" si="671"/>
        <v>6060099.7699999986</v>
      </c>
      <c r="AC1088" s="31">
        <f t="shared" si="672"/>
        <v>750088.48</v>
      </c>
      <c r="AD1088" s="31">
        <f t="shared" si="673"/>
        <v>769475.25999999989</v>
      </c>
      <c r="AE1088" s="31">
        <f t="shared" si="674"/>
        <v>1252071.05</v>
      </c>
      <c r="AF1088" s="31">
        <f t="shared" si="675"/>
        <v>708248.01</v>
      </c>
      <c r="AG1088" s="31">
        <f t="shared" si="676"/>
        <v>1330396.7599999998</v>
      </c>
      <c r="AH1088" s="31">
        <f t="shared" si="677"/>
        <v>507071.72000000015</v>
      </c>
      <c r="AI1088" s="31">
        <f t="shared" si="678"/>
        <v>-80278.080000000002</v>
      </c>
      <c r="AJ1088" s="31">
        <f t="shared" si="679"/>
        <v>68474.850000000006</v>
      </c>
      <c r="AK1088" s="31">
        <f t="shared" si="680"/>
        <v>-5480.9499999999989</v>
      </c>
      <c r="AL1088" s="31">
        <f t="shared" si="681"/>
        <v>157488.21000000002</v>
      </c>
      <c r="AM1088" s="31">
        <f t="shared" si="682"/>
        <v>247526.37000000005</v>
      </c>
      <c r="AN1088" s="31">
        <f t="shared" si="683"/>
        <v>355018.0900000002</v>
      </c>
      <c r="AO1088" s="31">
        <f t="shared" si="684"/>
        <v>6060099.7699999986</v>
      </c>
      <c r="AP1088" s="29">
        <f t="shared" ref="AP1088:AS1137" si="699">SUMIF($I1088,AP$5,$AO1088)</f>
        <v>0</v>
      </c>
      <c r="AQ1088" s="29">
        <f t="shared" si="699"/>
        <v>0</v>
      </c>
      <c r="AR1088" s="29">
        <f t="shared" si="699"/>
        <v>0</v>
      </c>
      <c r="AS1088" s="29">
        <f t="shared" si="699"/>
        <v>6060099.7699999986</v>
      </c>
      <c r="AT1088" s="31">
        <f t="shared" si="685"/>
        <v>0</v>
      </c>
      <c r="AU1088" s="31">
        <f t="shared" si="686"/>
        <v>0</v>
      </c>
      <c r="AV1088" s="31">
        <f t="shared" si="687"/>
        <v>0</v>
      </c>
      <c r="AW1088" s="31">
        <f t="shared" si="688"/>
        <v>0</v>
      </c>
      <c r="AX1088" s="31">
        <f t="shared" si="689"/>
        <v>0</v>
      </c>
      <c r="AY1088" s="31">
        <f t="shared" si="690"/>
        <v>0</v>
      </c>
      <c r="AZ1088" s="31">
        <f t="shared" si="691"/>
        <v>0</v>
      </c>
      <c r="BA1088" s="31">
        <f t="shared" si="692"/>
        <v>0</v>
      </c>
      <c r="BB1088" s="31">
        <f t="shared" si="693"/>
        <v>0</v>
      </c>
      <c r="BC1088" s="31">
        <f t="shared" si="694"/>
        <v>0</v>
      </c>
      <c r="BD1088" s="31">
        <f t="shared" si="695"/>
        <v>0</v>
      </c>
      <c r="BE1088" s="31">
        <f t="shared" si="696"/>
        <v>0</v>
      </c>
      <c r="BF1088" s="31">
        <f t="shared" si="697"/>
        <v>0</v>
      </c>
      <c r="BG1088" s="29">
        <f t="shared" si="698"/>
        <v>0</v>
      </c>
      <c r="BH1088" s="29">
        <f t="shared" si="698"/>
        <v>0</v>
      </c>
      <c r="BI1088" s="29">
        <f t="shared" si="698"/>
        <v>0</v>
      </c>
      <c r="BJ1088" s="29">
        <f t="shared" si="698"/>
        <v>0</v>
      </c>
    </row>
    <row r="1089" spans="1:62">
      <c r="A1089" s="25" t="s">
        <v>135</v>
      </c>
      <c r="B1089" s="25" t="s">
        <v>95</v>
      </c>
      <c r="C1089" s="25" t="s">
        <v>129</v>
      </c>
      <c r="D1089" s="25" t="s">
        <v>178</v>
      </c>
      <c r="E1089" s="25" t="s">
        <v>42</v>
      </c>
      <c r="F1089" s="25" t="s">
        <v>46</v>
      </c>
      <c r="G1089" s="25" t="s">
        <v>55</v>
      </c>
      <c r="H1089" s="25" t="s">
        <v>55</v>
      </c>
      <c r="I1089" s="25" t="s">
        <v>597</v>
      </c>
      <c r="J1089" s="102">
        <v>0.65539999999999998</v>
      </c>
      <c r="K1089" s="102">
        <v>0</v>
      </c>
      <c r="L1089" s="29">
        <v>71.52</v>
      </c>
      <c r="M1089" s="29">
        <v>-159.19</v>
      </c>
      <c r="N1089" s="29">
        <v>328.09</v>
      </c>
      <c r="O1089" s="29">
        <v>309.61</v>
      </c>
      <c r="P1089" s="29">
        <v>347.35</v>
      </c>
      <c r="Q1089" s="29">
        <v>162.6</v>
      </c>
      <c r="R1089" s="29">
        <v>591.25</v>
      </c>
      <c r="S1089" s="29">
        <v>175.67</v>
      </c>
      <c r="T1089" s="29">
        <v>761.34</v>
      </c>
      <c r="U1089" s="29">
        <v>-89.49</v>
      </c>
      <c r="V1089" s="29">
        <v>171.97</v>
      </c>
      <c r="W1089" s="29">
        <v>-421.38</v>
      </c>
      <c r="X1089" s="29">
        <f t="shared" si="669"/>
        <v>2249.34</v>
      </c>
      <c r="Y1089" s="29">
        <f t="shared" si="670"/>
        <v>0</v>
      </c>
      <c r="Z1089" s="29">
        <f t="shared" si="671"/>
        <v>0</v>
      </c>
      <c r="AA1089" s="29">
        <f t="shared" si="671"/>
        <v>0</v>
      </c>
      <c r="AB1089" s="29">
        <f t="shared" si="671"/>
        <v>2249.34</v>
      </c>
      <c r="AC1089" s="31">
        <f t="shared" si="672"/>
        <v>46.874207999999996</v>
      </c>
      <c r="AD1089" s="31">
        <f t="shared" si="673"/>
        <v>-104.33312599999999</v>
      </c>
      <c r="AE1089" s="31">
        <f t="shared" si="674"/>
        <v>215.03018599999999</v>
      </c>
      <c r="AF1089" s="31">
        <f t="shared" si="675"/>
        <v>202.91839400000001</v>
      </c>
      <c r="AG1089" s="31">
        <f t="shared" si="676"/>
        <v>227.65319</v>
      </c>
      <c r="AH1089" s="31">
        <f t="shared" si="677"/>
        <v>106.56804</v>
      </c>
      <c r="AI1089" s="31">
        <f t="shared" si="678"/>
        <v>387.50524999999999</v>
      </c>
      <c r="AJ1089" s="31">
        <f t="shared" si="679"/>
        <v>115.13411799999999</v>
      </c>
      <c r="AK1089" s="31">
        <f t="shared" si="680"/>
        <v>498.982236</v>
      </c>
      <c r="AL1089" s="31">
        <f t="shared" si="681"/>
        <v>-58.651745999999996</v>
      </c>
      <c r="AM1089" s="31">
        <f t="shared" si="682"/>
        <v>112.709138</v>
      </c>
      <c r="AN1089" s="31">
        <f t="shared" si="683"/>
        <v>-276.17245199999996</v>
      </c>
      <c r="AO1089" s="31">
        <f t="shared" si="684"/>
        <v>1474.2174359999999</v>
      </c>
      <c r="AP1089" s="29">
        <f t="shared" si="699"/>
        <v>0</v>
      </c>
      <c r="AQ1089" s="29">
        <f t="shared" si="699"/>
        <v>0</v>
      </c>
      <c r="AR1089" s="29">
        <f t="shared" si="699"/>
        <v>0</v>
      </c>
      <c r="AS1089" s="29">
        <f t="shared" si="699"/>
        <v>1474.2174359999999</v>
      </c>
      <c r="AT1089" s="31">
        <f t="shared" si="685"/>
        <v>0</v>
      </c>
      <c r="AU1089" s="31">
        <f t="shared" si="686"/>
        <v>0</v>
      </c>
      <c r="AV1089" s="31">
        <f t="shared" si="687"/>
        <v>0</v>
      </c>
      <c r="AW1089" s="31">
        <f t="shared" si="688"/>
        <v>0</v>
      </c>
      <c r="AX1089" s="31">
        <f t="shared" si="689"/>
        <v>0</v>
      </c>
      <c r="AY1089" s="31">
        <f t="shared" si="690"/>
        <v>0</v>
      </c>
      <c r="AZ1089" s="31">
        <f t="shared" si="691"/>
        <v>0</v>
      </c>
      <c r="BA1089" s="31">
        <f t="shared" si="692"/>
        <v>0</v>
      </c>
      <c r="BB1089" s="31">
        <f t="shared" si="693"/>
        <v>0</v>
      </c>
      <c r="BC1089" s="31">
        <f t="shared" si="694"/>
        <v>0</v>
      </c>
      <c r="BD1089" s="31">
        <f t="shared" si="695"/>
        <v>0</v>
      </c>
      <c r="BE1089" s="31">
        <f t="shared" si="696"/>
        <v>0</v>
      </c>
      <c r="BF1089" s="31">
        <f t="shared" si="697"/>
        <v>0</v>
      </c>
      <c r="BG1089" s="29">
        <f t="shared" si="698"/>
        <v>0</v>
      </c>
      <c r="BH1089" s="29">
        <f t="shared" si="698"/>
        <v>0</v>
      </c>
      <c r="BI1089" s="29">
        <f t="shared" si="698"/>
        <v>0</v>
      </c>
      <c r="BJ1089" s="29">
        <f t="shared" si="698"/>
        <v>0</v>
      </c>
    </row>
    <row r="1090" spans="1:62">
      <c r="A1090" s="25" t="s">
        <v>135</v>
      </c>
      <c r="B1090" s="25" t="s">
        <v>95</v>
      </c>
      <c r="C1090" s="25" t="s">
        <v>129</v>
      </c>
      <c r="D1090" s="25" t="s">
        <v>178</v>
      </c>
      <c r="E1090" s="25" t="s">
        <v>42</v>
      </c>
      <c r="F1090" s="25" t="s">
        <v>49</v>
      </c>
      <c r="G1090" s="25" t="s">
        <v>61</v>
      </c>
      <c r="H1090" s="25" t="s">
        <v>61</v>
      </c>
      <c r="I1090" s="25" t="s">
        <v>597</v>
      </c>
      <c r="J1090" s="102">
        <v>0</v>
      </c>
      <c r="K1090" s="102">
        <v>0</v>
      </c>
      <c r="L1090" s="29">
        <v>1393203.9400000004</v>
      </c>
      <c r="M1090" s="29">
        <v>1479357.3399999999</v>
      </c>
      <c r="N1090" s="29">
        <v>1603932.0000000016</v>
      </c>
      <c r="O1090" s="29">
        <v>870760.45000000007</v>
      </c>
      <c r="P1090" s="29">
        <v>1322955.8100000003</v>
      </c>
      <c r="Q1090" s="29">
        <v>2063854.0900000003</v>
      </c>
      <c r="R1090" s="29">
        <v>1434725.67</v>
      </c>
      <c r="S1090" s="29">
        <v>1260013.8199999991</v>
      </c>
      <c r="T1090" s="29">
        <v>1484038.4400000004</v>
      </c>
      <c r="U1090" s="29">
        <v>1213870.1800000006</v>
      </c>
      <c r="V1090" s="29">
        <v>1978332.2299999981</v>
      </c>
      <c r="W1090" s="29">
        <v>2507812.6199999992</v>
      </c>
      <c r="X1090" s="29">
        <f t="shared" si="669"/>
        <v>18612856.59</v>
      </c>
      <c r="Y1090" s="29">
        <f t="shared" si="670"/>
        <v>0</v>
      </c>
      <c r="Z1090" s="29">
        <f t="shared" si="671"/>
        <v>0</v>
      </c>
      <c r="AA1090" s="29">
        <f t="shared" si="671"/>
        <v>0</v>
      </c>
      <c r="AB1090" s="29">
        <f t="shared" si="671"/>
        <v>18612856.59</v>
      </c>
      <c r="AC1090" s="31">
        <f t="shared" si="672"/>
        <v>0</v>
      </c>
      <c r="AD1090" s="31">
        <f t="shared" si="673"/>
        <v>0</v>
      </c>
      <c r="AE1090" s="31">
        <f t="shared" si="674"/>
        <v>0</v>
      </c>
      <c r="AF1090" s="31">
        <f t="shared" si="675"/>
        <v>0</v>
      </c>
      <c r="AG1090" s="31">
        <f t="shared" si="676"/>
        <v>0</v>
      </c>
      <c r="AH1090" s="31">
        <f t="shared" si="677"/>
        <v>0</v>
      </c>
      <c r="AI1090" s="31">
        <f t="shared" si="678"/>
        <v>0</v>
      </c>
      <c r="AJ1090" s="31">
        <f t="shared" si="679"/>
        <v>0</v>
      </c>
      <c r="AK1090" s="31">
        <f t="shared" si="680"/>
        <v>0</v>
      </c>
      <c r="AL1090" s="31">
        <f t="shared" si="681"/>
        <v>0</v>
      </c>
      <c r="AM1090" s="31">
        <f t="shared" si="682"/>
        <v>0</v>
      </c>
      <c r="AN1090" s="31">
        <f t="shared" si="683"/>
        <v>0</v>
      </c>
      <c r="AO1090" s="31">
        <f t="shared" si="684"/>
        <v>0</v>
      </c>
      <c r="AP1090" s="29">
        <f t="shared" si="699"/>
        <v>0</v>
      </c>
      <c r="AQ1090" s="29">
        <f t="shared" si="699"/>
        <v>0</v>
      </c>
      <c r="AR1090" s="29">
        <f t="shared" si="699"/>
        <v>0</v>
      </c>
      <c r="AS1090" s="29">
        <f t="shared" si="699"/>
        <v>0</v>
      </c>
      <c r="AT1090" s="31">
        <f t="shared" si="685"/>
        <v>0</v>
      </c>
      <c r="AU1090" s="31">
        <f t="shared" si="686"/>
        <v>0</v>
      </c>
      <c r="AV1090" s="31">
        <f t="shared" si="687"/>
        <v>0</v>
      </c>
      <c r="AW1090" s="31">
        <f t="shared" si="688"/>
        <v>0</v>
      </c>
      <c r="AX1090" s="31">
        <f t="shared" si="689"/>
        <v>0</v>
      </c>
      <c r="AY1090" s="31">
        <f t="shared" si="690"/>
        <v>0</v>
      </c>
      <c r="AZ1090" s="31">
        <f t="shared" si="691"/>
        <v>0</v>
      </c>
      <c r="BA1090" s="31">
        <f t="shared" si="692"/>
        <v>0</v>
      </c>
      <c r="BB1090" s="31">
        <f t="shared" si="693"/>
        <v>0</v>
      </c>
      <c r="BC1090" s="31">
        <f t="shared" si="694"/>
        <v>0</v>
      </c>
      <c r="BD1090" s="31">
        <f t="shared" si="695"/>
        <v>0</v>
      </c>
      <c r="BE1090" s="31">
        <f t="shared" si="696"/>
        <v>0</v>
      </c>
      <c r="BF1090" s="31">
        <f t="shared" si="697"/>
        <v>0</v>
      </c>
      <c r="BG1090" s="29">
        <f t="shared" si="698"/>
        <v>0</v>
      </c>
      <c r="BH1090" s="29">
        <f t="shared" si="698"/>
        <v>0</v>
      </c>
      <c r="BI1090" s="29">
        <f t="shared" si="698"/>
        <v>0</v>
      </c>
      <c r="BJ1090" s="29">
        <f t="shared" si="698"/>
        <v>0</v>
      </c>
    </row>
    <row r="1091" spans="1:62">
      <c r="A1091" s="25" t="s">
        <v>135</v>
      </c>
      <c r="B1091" s="25" t="s">
        <v>95</v>
      </c>
      <c r="C1091" s="25" t="s">
        <v>129</v>
      </c>
      <c r="D1091" s="25" t="s">
        <v>178</v>
      </c>
      <c r="E1091" s="25" t="s">
        <v>42</v>
      </c>
      <c r="F1091" s="25" t="s">
        <v>43</v>
      </c>
      <c r="G1091" s="25" t="s">
        <v>61</v>
      </c>
      <c r="H1091" s="25" t="s">
        <v>61</v>
      </c>
      <c r="I1091" s="25" t="s">
        <v>597</v>
      </c>
      <c r="J1091" s="102">
        <v>1</v>
      </c>
      <c r="K1091" s="102">
        <v>0</v>
      </c>
      <c r="L1091" s="29">
        <v>3693061.2099999995</v>
      </c>
      <c r="M1091" s="29">
        <v>2423107.8400000022</v>
      </c>
      <c r="N1091" s="29">
        <v>3174504.8400000059</v>
      </c>
      <c r="O1091" s="29">
        <v>2620398.9099999992</v>
      </c>
      <c r="P1091" s="29">
        <v>2694415.5900000017</v>
      </c>
      <c r="Q1091" s="29">
        <v>4660102.7699999968</v>
      </c>
      <c r="R1091" s="29">
        <v>4445591.5100000016</v>
      </c>
      <c r="S1091" s="29">
        <v>3966993.0300000012</v>
      </c>
      <c r="T1091" s="29">
        <v>3507949.0500000026</v>
      </c>
      <c r="U1091" s="29">
        <v>2871225.4400000023</v>
      </c>
      <c r="V1091" s="29">
        <v>3543455.0299999965</v>
      </c>
      <c r="W1091" s="29">
        <v>8040917.2099999962</v>
      </c>
      <c r="X1091" s="29">
        <f t="shared" si="669"/>
        <v>45641722.430000007</v>
      </c>
      <c r="Y1091" s="29">
        <f t="shared" si="670"/>
        <v>0</v>
      </c>
      <c r="Z1091" s="29">
        <f t="shared" si="671"/>
        <v>0</v>
      </c>
      <c r="AA1091" s="29">
        <f t="shared" si="671"/>
        <v>0</v>
      </c>
      <c r="AB1091" s="29">
        <f t="shared" si="671"/>
        <v>45641722.430000007</v>
      </c>
      <c r="AC1091" s="31">
        <f t="shared" si="672"/>
        <v>3693061.2099999995</v>
      </c>
      <c r="AD1091" s="31">
        <f t="shared" si="673"/>
        <v>2423107.8400000022</v>
      </c>
      <c r="AE1091" s="31">
        <f t="shared" si="674"/>
        <v>3174504.8400000059</v>
      </c>
      <c r="AF1091" s="31">
        <f t="shared" si="675"/>
        <v>2620398.9099999992</v>
      </c>
      <c r="AG1091" s="31">
        <f t="shared" si="676"/>
        <v>2694415.5900000017</v>
      </c>
      <c r="AH1091" s="31">
        <f t="shared" si="677"/>
        <v>4660102.7699999968</v>
      </c>
      <c r="AI1091" s="31">
        <f t="shared" si="678"/>
        <v>4445591.5100000016</v>
      </c>
      <c r="AJ1091" s="31">
        <f t="shared" si="679"/>
        <v>3966993.0300000012</v>
      </c>
      <c r="AK1091" s="31">
        <f t="shared" si="680"/>
        <v>3507949.0500000026</v>
      </c>
      <c r="AL1091" s="31">
        <f t="shared" si="681"/>
        <v>2871225.4400000023</v>
      </c>
      <c r="AM1091" s="31">
        <f t="shared" si="682"/>
        <v>3543455.0299999965</v>
      </c>
      <c r="AN1091" s="31">
        <f t="shared" si="683"/>
        <v>8040917.2099999962</v>
      </c>
      <c r="AO1091" s="31">
        <f t="shared" si="684"/>
        <v>45641722.430000007</v>
      </c>
      <c r="AP1091" s="29">
        <f t="shared" si="699"/>
        <v>0</v>
      </c>
      <c r="AQ1091" s="29">
        <f t="shared" si="699"/>
        <v>0</v>
      </c>
      <c r="AR1091" s="29">
        <f t="shared" si="699"/>
        <v>0</v>
      </c>
      <c r="AS1091" s="29">
        <f t="shared" si="699"/>
        <v>45641722.430000007</v>
      </c>
      <c r="AT1091" s="31">
        <f t="shared" si="685"/>
        <v>0</v>
      </c>
      <c r="AU1091" s="31">
        <f t="shared" si="686"/>
        <v>0</v>
      </c>
      <c r="AV1091" s="31">
        <f t="shared" si="687"/>
        <v>0</v>
      </c>
      <c r="AW1091" s="31">
        <f t="shared" si="688"/>
        <v>0</v>
      </c>
      <c r="AX1091" s="31">
        <f t="shared" si="689"/>
        <v>0</v>
      </c>
      <c r="AY1091" s="31">
        <f t="shared" si="690"/>
        <v>0</v>
      </c>
      <c r="AZ1091" s="31">
        <f t="shared" si="691"/>
        <v>0</v>
      </c>
      <c r="BA1091" s="31">
        <f t="shared" si="692"/>
        <v>0</v>
      </c>
      <c r="BB1091" s="31">
        <f t="shared" si="693"/>
        <v>0</v>
      </c>
      <c r="BC1091" s="31">
        <f t="shared" si="694"/>
        <v>0</v>
      </c>
      <c r="BD1091" s="31">
        <f t="shared" si="695"/>
        <v>0</v>
      </c>
      <c r="BE1091" s="31">
        <f t="shared" si="696"/>
        <v>0</v>
      </c>
      <c r="BF1091" s="31">
        <f t="shared" si="697"/>
        <v>0</v>
      </c>
      <c r="BG1091" s="29">
        <f t="shared" si="698"/>
        <v>0</v>
      </c>
      <c r="BH1091" s="29">
        <f t="shared" si="698"/>
        <v>0</v>
      </c>
      <c r="BI1091" s="29">
        <f t="shared" si="698"/>
        <v>0</v>
      </c>
      <c r="BJ1091" s="29">
        <f t="shared" si="698"/>
        <v>0</v>
      </c>
    </row>
    <row r="1092" spans="1:62">
      <c r="A1092" s="25" t="s">
        <v>135</v>
      </c>
      <c r="B1092" s="25" t="s">
        <v>95</v>
      </c>
      <c r="C1092" s="25" t="s">
        <v>129</v>
      </c>
      <c r="D1092" s="25" t="s">
        <v>178</v>
      </c>
      <c r="E1092" s="25" t="s">
        <v>47</v>
      </c>
      <c r="F1092" s="25" t="s">
        <v>49</v>
      </c>
      <c r="G1092" s="25" t="s">
        <v>62</v>
      </c>
      <c r="H1092" s="25" t="s">
        <v>62</v>
      </c>
      <c r="I1092" s="25" t="s">
        <v>597</v>
      </c>
      <c r="J1092" s="102">
        <v>0</v>
      </c>
      <c r="K1092" s="102">
        <v>0</v>
      </c>
      <c r="L1092" s="29">
        <v>473790.16999999987</v>
      </c>
      <c r="M1092" s="29">
        <v>405642.7099999999</v>
      </c>
      <c r="N1092" s="29">
        <v>602810.2200000002</v>
      </c>
      <c r="O1092" s="29">
        <v>419446.64999999997</v>
      </c>
      <c r="P1092" s="29">
        <v>884778.26999999979</v>
      </c>
      <c r="Q1092" s="29">
        <v>722078.2799999998</v>
      </c>
      <c r="R1092" s="29">
        <v>889794.51</v>
      </c>
      <c r="S1092" s="29">
        <v>932210.26</v>
      </c>
      <c r="T1092" s="29">
        <v>591077.22999999975</v>
      </c>
      <c r="U1092" s="29">
        <v>1003870.2799999999</v>
      </c>
      <c r="V1092" s="29">
        <v>728500.18000000017</v>
      </c>
      <c r="W1092" s="29">
        <v>706512.22000000009</v>
      </c>
      <c r="X1092" s="29">
        <f t="shared" si="669"/>
        <v>8360510.9799999995</v>
      </c>
      <c r="Y1092" s="29">
        <f t="shared" si="670"/>
        <v>0</v>
      </c>
      <c r="Z1092" s="29">
        <f t="shared" si="671"/>
        <v>0</v>
      </c>
      <c r="AA1092" s="29">
        <f t="shared" si="671"/>
        <v>0</v>
      </c>
      <c r="AB1092" s="29">
        <f t="shared" si="671"/>
        <v>8360510.9799999995</v>
      </c>
      <c r="AC1092" s="31">
        <f t="shared" si="672"/>
        <v>0</v>
      </c>
      <c r="AD1092" s="31">
        <f t="shared" si="673"/>
        <v>0</v>
      </c>
      <c r="AE1092" s="31">
        <f t="shared" si="674"/>
        <v>0</v>
      </c>
      <c r="AF1092" s="31">
        <f t="shared" si="675"/>
        <v>0</v>
      </c>
      <c r="AG1092" s="31">
        <f t="shared" si="676"/>
        <v>0</v>
      </c>
      <c r="AH1092" s="31">
        <f t="shared" si="677"/>
        <v>0</v>
      </c>
      <c r="AI1092" s="31">
        <f t="shared" si="678"/>
        <v>0</v>
      </c>
      <c r="AJ1092" s="31">
        <f t="shared" si="679"/>
        <v>0</v>
      </c>
      <c r="AK1092" s="31">
        <f t="shared" si="680"/>
        <v>0</v>
      </c>
      <c r="AL1092" s="31">
        <f t="shared" si="681"/>
        <v>0</v>
      </c>
      <c r="AM1092" s="31">
        <f t="shared" si="682"/>
        <v>0</v>
      </c>
      <c r="AN1092" s="31">
        <f t="shared" si="683"/>
        <v>0</v>
      </c>
      <c r="AO1092" s="31">
        <f t="shared" si="684"/>
        <v>0</v>
      </c>
      <c r="AP1092" s="29">
        <f t="shared" si="699"/>
        <v>0</v>
      </c>
      <c r="AQ1092" s="29">
        <f t="shared" si="699"/>
        <v>0</v>
      </c>
      <c r="AR1092" s="29">
        <f t="shared" si="699"/>
        <v>0</v>
      </c>
      <c r="AS1092" s="29">
        <f t="shared" si="699"/>
        <v>0</v>
      </c>
      <c r="AT1092" s="31">
        <f t="shared" si="685"/>
        <v>0</v>
      </c>
      <c r="AU1092" s="31">
        <f t="shared" si="686"/>
        <v>0</v>
      </c>
      <c r="AV1092" s="31">
        <f t="shared" si="687"/>
        <v>0</v>
      </c>
      <c r="AW1092" s="31">
        <f t="shared" si="688"/>
        <v>0</v>
      </c>
      <c r="AX1092" s="31">
        <f t="shared" si="689"/>
        <v>0</v>
      </c>
      <c r="AY1092" s="31">
        <f t="shared" si="690"/>
        <v>0</v>
      </c>
      <c r="AZ1092" s="31">
        <f t="shared" si="691"/>
        <v>0</v>
      </c>
      <c r="BA1092" s="31">
        <f t="shared" si="692"/>
        <v>0</v>
      </c>
      <c r="BB1092" s="31">
        <f t="shared" si="693"/>
        <v>0</v>
      </c>
      <c r="BC1092" s="31">
        <f t="shared" si="694"/>
        <v>0</v>
      </c>
      <c r="BD1092" s="31">
        <f t="shared" si="695"/>
        <v>0</v>
      </c>
      <c r="BE1092" s="31">
        <f t="shared" si="696"/>
        <v>0</v>
      </c>
      <c r="BF1092" s="31">
        <f t="shared" si="697"/>
        <v>0</v>
      </c>
      <c r="BG1092" s="29">
        <f t="shared" si="698"/>
        <v>0</v>
      </c>
      <c r="BH1092" s="29">
        <f t="shared" si="698"/>
        <v>0</v>
      </c>
      <c r="BI1092" s="29">
        <f t="shared" si="698"/>
        <v>0</v>
      </c>
      <c r="BJ1092" s="29">
        <f t="shared" si="698"/>
        <v>0</v>
      </c>
    </row>
    <row r="1093" spans="1:62">
      <c r="A1093" s="25" t="s">
        <v>135</v>
      </c>
      <c r="B1093" s="25" t="s">
        <v>95</v>
      </c>
      <c r="C1093" s="25" t="s">
        <v>129</v>
      </c>
      <c r="D1093" s="25" t="s">
        <v>178</v>
      </c>
      <c r="E1093" s="25" t="s">
        <v>47</v>
      </c>
      <c r="F1093" s="25" t="s">
        <v>48</v>
      </c>
      <c r="G1093" s="25" t="s">
        <v>62</v>
      </c>
      <c r="H1093" s="25" t="s">
        <v>62</v>
      </c>
      <c r="I1093" s="25" t="s">
        <v>597</v>
      </c>
      <c r="J1093" s="102">
        <v>0</v>
      </c>
      <c r="K1093" s="102">
        <v>0</v>
      </c>
      <c r="L1093" s="29">
        <v>1316059.7799999998</v>
      </c>
      <c r="M1093" s="29">
        <v>593613.26000000013</v>
      </c>
      <c r="N1093" s="29">
        <v>913926.70000000019</v>
      </c>
      <c r="O1093" s="29">
        <v>913305.85</v>
      </c>
      <c r="P1093" s="29">
        <v>501680.44000000012</v>
      </c>
      <c r="Q1093" s="29">
        <v>980451.37</v>
      </c>
      <c r="R1093" s="29">
        <v>680367.78999999992</v>
      </c>
      <c r="S1093" s="29">
        <v>618221.18999999983</v>
      </c>
      <c r="T1093" s="29">
        <v>768428.08</v>
      </c>
      <c r="U1093" s="29">
        <v>471709.71999999991</v>
      </c>
      <c r="V1093" s="29">
        <v>358439.13</v>
      </c>
      <c r="W1093" s="29">
        <v>1527611.0600000005</v>
      </c>
      <c r="X1093" s="29">
        <f t="shared" si="669"/>
        <v>9643814.370000001</v>
      </c>
      <c r="Y1093" s="29">
        <f t="shared" si="670"/>
        <v>0</v>
      </c>
      <c r="Z1093" s="29">
        <f t="shared" si="671"/>
        <v>0</v>
      </c>
      <c r="AA1093" s="29">
        <f t="shared" si="671"/>
        <v>0</v>
      </c>
      <c r="AB1093" s="29">
        <f t="shared" si="671"/>
        <v>9643814.370000001</v>
      </c>
      <c r="AC1093" s="31">
        <f t="shared" si="672"/>
        <v>0</v>
      </c>
      <c r="AD1093" s="31">
        <f t="shared" si="673"/>
        <v>0</v>
      </c>
      <c r="AE1093" s="31">
        <f t="shared" si="674"/>
        <v>0</v>
      </c>
      <c r="AF1093" s="31">
        <f t="shared" si="675"/>
        <v>0</v>
      </c>
      <c r="AG1093" s="31">
        <f t="shared" si="676"/>
        <v>0</v>
      </c>
      <c r="AH1093" s="31">
        <f t="shared" si="677"/>
        <v>0</v>
      </c>
      <c r="AI1093" s="31">
        <f t="shared" si="678"/>
        <v>0</v>
      </c>
      <c r="AJ1093" s="31">
        <f t="shared" si="679"/>
        <v>0</v>
      </c>
      <c r="AK1093" s="31">
        <f t="shared" si="680"/>
        <v>0</v>
      </c>
      <c r="AL1093" s="31">
        <f t="shared" si="681"/>
        <v>0</v>
      </c>
      <c r="AM1093" s="31">
        <f t="shared" si="682"/>
        <v>0</v>
      </c>
      <c r="AN1093" s="31">
        <f t="shared" si="683"/>
        <v>0</v>
      </c>
      <c r="AO1093" s="31">
        <f t="shared" si="684"/>
        <v>0</v>
      </c>
      <c r="AP1093" s="29">
        <f t="shared" si="699"/>
        <v>0</v>
      </c>
      <c r="AQ1093" s="29">
        <f t="shared" si="699"/>
        <v>0</v>
      </c>
      <c r="AR1093" s="29">
        <f t="shared" si="699"/>
        <v>0</v>
      </c>
      <c r="AS1093" s="29">
        <f t="shared" si="699"/>
        <v>0</v>
      </c>
      <c r="AT1093" s="31">
        <f t="shared" si="685"/>
        <v>0</v>
      </c>
      <c r="AU1093" s="31">
        <f t="shared" si="686"/>
        <v>0</v>
      </c>
      <c r="AV1093" s="31">
        <f t="shared" si="687"/>
        <v>0</v>
      </c>
      <c r="AW1093" s="31">
        <f t="shared" si="688"/>
        <v>0</v>
      </c>
      <c r="AX1093" s="31">
        <f t="shared" si="689"/>
        <v>0</v>
      </c>
      <c r="AY1093" s="31">
        <f t="shared" si="690"/>
        <v>0</v>
      </c>
      <c r="AZ1093" s="31">
        <f t="shared" si="691"/>
        <v>0</v>
      </c>
      <c r="BA1093" s="31">
        <f t="shared" si="692"/>
        <v>0</v>
      </c>
      <c r="BB1093" s="31">
        <f t="shared" si="693"/>
        <v>0</v>
      </c>
      <c r="BC1093" s="31">
        <f t="shared" si="694"/>
        <v>0</v>
      </c>
      <c r="BD1093" s="31">
        <f t="shared" si="695"/>
        <v>0</v>
      </c>
      <c r="BE1093" s="31">
        <f t="shared" si="696"/>
        <v>0</v>
      </c>
      <c r="BF1093" s="31">
        <f t="shared" si="697"/>
        <v>0</v>
      </c>
      <c r="BG1093" s="29">
        <f t="shared" si="698"/>
        <v>0</v>
      </c>
      <c r="BH1093" s="29">
        <f t="shared" si="698"/>
        <v>0</v>
      </c>
      <c r="BI1093" s="29">
        <f t="shared" si="698"/>
        <v>0</v>
      </c>
      <c r="BJ1093" s="29">
        <f t="shared" si="698"/>
        <v>0</v>
      </c>
    </row>
    <row r="1094" spans="1:62">
      <c r="A1094" s="25" t="s">
        <v>135</v>
      </c>
      <c r="B1094" s="25" t="s">
        <v>95</v>
      </c>
      <c r="C1094" s="25" t="s">
        <v>129</v>
      </c>
      <c r="D1094" s="25" t="s">
        <v>178</v>
      </c>
      <c r="E1094" s="25" t="s">
        <v>47</v>
      </c>
      <c r="F1094" s="25" t="s">
        <v>43</v>
      </c>
      <c r="G1094" s="25" t="s">
        <v>62</v>
      </c>
      <c r="H1094" s="25" t="s">
        <v>62</v>
      </c>
      <c r="I1094" s="25" t="s">
        <v>597</v>
      </c>
      <c r="J1094" s="102">
        <v>0</v>
      </c>
      <c r="K1094" s="102">
        <v>1</v>
      </c>
      <c r="L1094" s="29">
        <v>1799535.55</v>
      </c>
      <c r="M1094" s="29">
        <v>944140.07000000007</v>
      </c>
      <c r="N1094" s="29">
        <v>1062899.6200000001</v>
      </c>
      <c r="O1094" s="29">
        <v>1490177.3400000003</v>
      </c>
      <c r="P1094" s="29">
        <v>1016456.7000000002</v>
      </c>
      <c r="Q1094" s="29">
        <v>2207531.5499999989</v>
      </c>
      <c r="R1094" s="29">
        <v>1808772.6600000006</v>
      </c>
      <c r="S1094" s="29">
        <v>1772066.8499999999</v>
      </c>
      <c r="T1094" s="29">
        <v>1146820.3100000005</v>
      </c>
      <c r="U1094" s="29">
        <v>902115.31</v>
      </c>
      <c r="V1094" s="29">
        <v>589792.34000000032</v>
      </c>
      <c r="W1094" s="29">
        <v>902657.57999999984</v>
      </c>
      <c r="X1094" s="29">
        <f t="shared" si="669"/>
        <v>15642965.879999999</v>
      </c>
      <c r="Y1094" s="29">
        <f t="shared" si="670"/>
        <v>0</v>
      </c>
      <c r="Z1094" s="29">
        <f t="shared" si="671"/>
        <v>0</v>
      </c>
      <c r="AA1094" s="29">
        <f t="shared" si="671"/>
        <v>0</v>
      </c>
      <c r="AB1094" s="29">
        <f t="shared" si="671"/>
        <v>15642965.879999999</v>
      </c>
      <c r="AC1094" s="31">
        <f t="shared" si="672"/>
        <v>0</v>
      </c>
      <c r="AD1094" s="31">
        <f t="shared" si="673"/>
        <v>0</v>
      </c>
      <c r="AE1094" s="31">
        <f t="shared" si="674"/>
        <v>0</v>
      </c>
      <c r="AF1094" s="31">
        <f t="shared" si="675"/>
        <v>0</v>
      </c>
      <c r="AG1094" s="31">
        <f t="shared" si="676"/>
        <v>0</v>
      </c>
      <c r="AH1094" s="31">
        <f t="shared" si="677"/>
        <v>0</v>
      </c>
      <c r="AI1094" s="31">
        <f t="shared" si="678"/>
        <v>0</v>
      </c>
      <c r="AJ1094" s="31">
        <f t="shared" si="679"/>
        <v>0</v>
      </c>
      <c r="AK1094" s="31">
        <f t="shared" si="680"/>
        <v>0</v>
      </c>
      <c r="AL1094" s="31">
        <f t="shared" si="681"/>
        <v>0</v>
      </c>
      <c r="AM1094" s="31">
        <f t="shared" si="682"/>
        <v>0</v>
      </c>
      <c r="AN1094" s="31">
        <f t="shared" si="683"/>
        <v>0</v>
      </c>
      <c r="AO1094" s="31">
        <f t="shared" si="684"/>
        <v>0</v>
      </c>
      <c r="AP1094" s="29">
        <f t="shared" si="699"/>
        <v>0</v>
      </c>
      <c r="AQ1094" s="29">
        <f t="shared" si="699"/>
        <v>0</v>
      </c>
      <c r="AR1094" s="29">
        <f t="shared" si="699"/>
        <v>0</v>
      </c>
      <c r="AS1094" s="29">
        <f t="shared" si="699"/>
        <v>0</v>
      </c>
      <c r="AT1094" s="31">
        <f t="shared" si="685"/>
        <v>1799535.55</v>
      </c>
      <c r="AU1094" s="31">
        <f t="shared" si="686"/>
        <v>944140.07000000007</v>
      </c>
      <c r="AV1094" s="31">
        <f t="shared" si="687"/>
        <v>1062899.6200000001</v>
      </c>
      <c r="AW1094" s="31">
        <f t="shared" si="688"/>
        <v>1490177.3400000003</v>
      </c>
      <c r="AX1094" s="31">
        <f t="shared" si="689"/>
        <v>1016456.7000000002</v>
      </c>
      <c r="AY1094" s="31">
        <f t="shared" si="690"/>
        <v>2207531.5499999989</v>
      </c>
      <c r="AZ1094" s="31">
        <f t="shared" si="691"/>
        <v>1808772.6600000006</v>
      </c>
      <c r="BA1094" s="31">
        <f t="shared" si="692"/>
        <v>1772066.8499999999</v>
      </c>
      <c r="BB1094" s="31">
        <f t="shared" si="693"/>
        <v>1146820.3100000005</v>
      </c>
      <c r="BC1094" s="31">
        <f t="shared" si="694"/>
        <v>902115.31</v>
      </c>
      <c r="BD1094" s="31">
        <f t="shared" si="695"/>
        <v>589792.34000000032</v>
      </c>
      <c r="BE1094" s="31">
        <f t="shared" si="696"/>
        <v>902657.57999999984</v>
      </c>
      <c r="BF1094" s="31">
        <f t="shared" si="697"/>
        <v>15642965.879999999</v>
      </c>
      <c r="BG1094" s="29">
        <f t="shared" si="698"/>
        <v>0</v>
      </c>
      <c r="BH1094" s="29">
        <f t="shared" si="698"/>
        <v>0</v>
      </c>
      <c r="BI1094" s="29">
        <f t="shared" si="698"/>
        <v>0</v>
      </c>
      <c r="BJ1094" s="29">
        <f t="shared" si="698"/>
        <v>15642965.879999999</v>
      </c>
    </row>
    <row r="1095" spans="1:62">
      <c r="A1095" s="25" t="s">
        <v>135</v>
      </c>
      <c r="B1095" s="25" t="s">
        <v>95</v>
      </c>
      <c r="C1095" s="25" t="s">
        <v>96</v>
      </c>
      <c r="D1095" s="25" t="s">
        <v>179</v>
      </c>
      <c r="E1095" s="25" t="s">
        <v>42</v>
      </c>
      <c r="F1095" s="25" t="s">
        <v>46</v>
      </c>
      <c r="G1095" s="25" t="s">
        <v>55</v>
      </c>
      <c r="H1095" s="25" t="s">
        <v>55</v>
      </c>
      <c r="I1095" s="25" t="s">
        <v>597</v>
      </c>
      <c r="J1095" s="102">
        <v>0.65539999999999998</v>
      </c>
      <c r="K1095" s="102">
        <v>0</v>
      </c>
      <c r="L1095" s="29">
        <v>49700.509999999995</v>
      </c>
      <c r="M1095" s="29">
        <v>58498.03</v>
      </c>
      <c r="N1095" s="29">
        <v>90495.23</v>
      </c>
      <c r="O1095" s="29">
        <v>332306.06</v>
      </c>
      <c r="P1095" s="29">
        <v>56511.549999999996</v>
      </c>
      <c r="Q1095" s="29">
        <v>328604.78000000003</v>
      </c>
      <c r="R1095" s="29">
        <v>286683.48</v>
      </c>
      <c r="S1095" s="29">
        <v>308283.86</v>
      </c>
      <c r="T1095" s="29">
        <v>496930.55000000005</v>
      </c>
      <c r="U1095" s="29">
        <v>50520.110000000008</v>
      </c>
      <c r="V1095" s="29">
        <v>377517.52</v>
      </c>
      <c r="W1095" s="29">
        <v>39886.05000000001</v>
      </c>
      <c r="X1095" s="29">
        <f t="shared" si="669"/>
        <v>2475937.73</v>
      </c>
      <c r="Y1095" s="29">
        <f t="shared" si="670"/>
        <v>0</v>
      </c>
      <c r="Z1095" s="29">
        <f t="shared" si="671"/>
        <v>0</v>
      </c>
      <c r="AA1095" s="29">
        <f t="shared" si="671"/>
        <v>0</v>
      </c>
      <c r="AB1095" s="29">
        <f t="shared" si="671"/>
        <v>2475937.73</v>
      </c>
      <c r="AC1095" s="31">
        <f t="shared" si="672"/>
        <v>32573.714253999995</v>
      </c>
      <c r="AD1095" s="31">
        <f t="shared" si="673"/>
        <v>38339.608862000001</v>
      </c>
      <c r="AE1095" s="31">
        <f t="shared" si="674"/>
        <v>59310.573741999993</v>
      </c>
      <c r="AF1095" s="31">
        <f t="shared" si="675"/>
        <v>217793.39172399999</v>
      </c>
      <c r="AG1095" s="31">
        <f t="shared" si="676"/>
        <v>37037.669869999998</v>
      </c>
      <c r="AH1095" s="31">
        <f t="shared" si="677"/>
        <v>215367.572812</v>
      </c>
      <c r="AI1095" s="31">
        <f t="shared" si="678"/>
        <v>187892.35279199999</v>
      </c>
      <c r="AJ1095" s="31">
        <f t="shared" si="679"/>
        <v>202049.24184399997</v>
      </c>
      <c r="AK1095" s="31">
        <f t="shared" si="680"/>
        <v>325688.28247000003</v>
      </c>
      <c r="AL1095" s="31">
        <f t="shared" si="681"/>
        <v>33110.880094000007</v>
      </c>
      <c r="AM1095" s="31">
        <f t="shared" si="682"/>
        <v>247424.98260799999</v>
      </c>
      <c r="AN1095" s="31">
        <f t="shared" si="683"/>
        <v>26141.317170000006</v>
      </c>
      <c r="AO1095" s="31">
        <f t="shared" si="684"/>
        <v>1622729.5882419997</v>
      </c>
      <c r="AP1095" s="29">
        <f t="shared" si="699"/>
        <v>0</v>
      </c>
      <c r="AQ1095" s="29">
        <f t="shared" si="699"/>
        <v>0</v>
      </c>
      <c r="AR1095" s="29">
        <f t="shared" si="699"/>
        <v>0</v>
      </c>
      <c r="AS1095" s="29">
        <f t="shared" si="699"/>
        <v>1622729.5882419997</v>
      </c>
      <c r="AT1095" s="31">
        <f t="shared" si="685"/>
        <v>0</v>
      </c>
      <c r="AU1095" s="31">
        <f t="shared" si="686"/>
        <v>0</v>
      </c>
      <c r="AV1095" s="31">
        <f t="shared" si="687"/>
        <v>0</v>
      </c>
      <c r="AW1095" s="31">
        <f t="shared" si="688"/>
        <v>0</v>
      </c>
      <c r="AX1095" s="31">
        <f t="shared" si="689"/>
        <v>0</v>
      </c>
      <c r="AY1095" s="31">
        <f t="shared" si="690"/>
        <v>0</v>
      </c>
      <c r="AZ1095" s="31">
        <f t="shared" si="691"/>
        <v>0</v>
      </c>
      <c r="BA1095" s="31">
        <f t="shared" si="692"/>
        <v>0</v>
      </c>
      <c r="BB1095" s="31">
        <f t="shared" si="693"/>
        <v>0</v>
      </c>
      <c r="BC1095" s="31">
        <f t="shared" si="694"/>
        <v>0</v>
      </c>
      <c r="BD1095" s="31">
        <f t="shared" si="695"/>
        <v>0</v>
      </c>
      <c r="BE1095" s="31">
        <f t="shared" si="696"/>
        <v>0</v>
      </c>
      <c r="BF1095" s="31">
        <f t="shared" si="697"/>
        <v>0</v>
      </c>
      <c r="BG1095" s="29">
        <f t="shared" si="698"/>
        <v>0</v>
      </c>
      <c r="BH1095" s="29">
        <f t="shared" si="698"/>
        <v>0</v>
      </c>
      <c r="BI1095" s="29">
        <f t="shared" si="698"/>
        <v>0</v>
      </c>
      <c r="BJ1095" s="29">
        <f t="shared" si="698"/>
        <v>0</v>
      </c>
    </row>
    <row r="1096" spans="1:62">
      <c r="A1096" s="25" t="s">
        <v>135</v>
      </c>
      <c r="B1096" s="25" t="s">
        <v>95</v>
      </c>
      <c r="C1096" s="25" t="s">
        <v>96</v>
      </c>
      <c r="D1096" s="25" t="s">
        <v>179</v>
      </c>
      <c r="E1096" s="25" t="s">
        <v>42</v>
      </c>
      <c r="F1096" s="25" t="s">
        <v>49</v>
      </c>
      <c r="G1096" s="25" t="s">
        <v>61</v>
      </c>
      <c r="H1096" s="25" t="s">
        <v>61</v>
      </c>
      <c r="I1096" s="25" t="s">
        <v>597</v>
      </c>
      <c r="J1096" s="102">
        <v>0</v>
      </c>
      <c r="K1096" s="102">
        <v>0</v>
      </c>
      <c r="L1096" s="29">
        <v>76127.83</v>
      </c>
      <c r="M1096" s="29">
        <v>64616.049999999981</v>
      </c>
      <c r="N1096" s="29">
        <v>42030.27</v>
      </c>
      <c r="O1096" s="29">
        <v>28438.570000000003</v>
      </c>
      <c r="P1096" s="29">
        <v>35688.399999999994</v>
      </c>
      <c r="Q1096" s="29">
        <v>31274.630000000005</v>
      </c>
      <c r="R1096" s="29">
        <v>30616.6</v>
      </c>
      <c r="S1096" s="29">
        <v>86981.580000000016</v>
      </c>
      <c r="T1096" s="29">
        <v>47423.140000000014</v>
      </c>
      <c r="U1096" s="29">
        <v>238661.43</v>
      </c>
      <c r="V1096" s="29">
        <v>91322.049999999974</v>
      </c>
      <c r="W1096" s="29">
        <v>50367.850000000006</v>
      </c>
      <c r="X1096" s="29">
        <f t="shared" si="669"/>
        <v>823548.39999999991</v>
      </c>
      <c r="Y1096" s="29">
        <f t="shared" si="670"/>
        <v>0</v>
      </c>
      <c r="Z1096" s="29">
        <f t="shared" si="671"/>
        <v>0</v>
      </c>
      <c r="AA1096" s="29">
        <f t="shared" si="671"/>
        <v>0</v>
      </c>
      <c r="AB1096" s="29">
        <f t="shared" si="671"/>
        <v>823548.39999999991</v>
      </c>
      <c r="AC1096" s="31">
        <f t="shared" si="672"/>
        <v>0</v>
      </c>
      <c r="AD1096" s="31">
        <f t="shared" si="673"/>
        <v>0</v>
      </c>
      <c r="AE1096" s="31">
        <f t="shared" si="674"/>
        <v>0</v>
      </c>
      <c r="AF1096" s="31">
        <f t="shared" si="675"/>
        <v>0</v>
      </c>
      <c r="AG1096" s="31">
        <f t="shared" si="676"/>
        <v>0</v>
      </c>
      <c r="AH1096" s="31">
        <f t="shared" si="677"/>
        <v>0</v>
      </c>
      <c r="AI1096" s="31">
        <f t="shared" si="678"/>
        <v>0</v>
      </c>
      <c r="AJ1096" s="31">
        <f t="shared" si="679"/>
        <v>0</v>
      </c>
      <c r="AK1096" s="31">
        <f t="shared" si="680"/>
        <v>0</v>
      </c>
      <c r="AL1096" s="31">
        <f t="shared" si="681"/>
        <v>0</v>
      </c>
      <c r="AM1096" s="31">
        <f t="shared" si="682"/>
        <v>0</v>
      </c>
      <c r="AN1096" s="31">
        <f t="shared" si="683"/>
        <v>0</v>
      </c>
      <c r="AO1096" s="31">
        <f t="shared" si="684"/>
        <v>0</v>
      </c>
      <c r="AP1096" s="29">
        <f t="shared" si="699"/>
        <v>0</v>
      </c>
      <c r="AQ1096" s="29">
        <f t="shared" si="699"/>
        <v>0</v>
      </c>
      <c r="AR1096" s="29">
        <f t="shared" si="699"/>
        <v>0</v>
      </c>
      <c r="AS1096" s="29">
        <f t="shared" si="699"/>
        <v>0</v>
      </c>
      <c r="AT1096" s="31">
        <f t="shared" si="685"/>
        <v>0</v>
      </c>
      <c r="AU1096" s="31">
        <f t="shared" si="686"/>
        <v>0</v>
      </c>
      <c r="AV1096" s="31">
        <f t="shared" si="687"/>
        <v>0</v>
      </c>
      <c r="AW1096" s="31">
        <f t="shared" si="688"/>
        <v>0</v>
      </c>
      <c r="AX1096" s="31">
        <f t="shared" si="689"/>
        <v>0</v>
      </c>
      <c r="AY1096" s="31">
        <f t="shared" si="690"/>
        <v>0</v>
      </c>
      <c r="AZ1096" s="31">
        <f t="shared" si="691"/>
        <v>0</v>
      </c>
      <c r="BA1096" s="31">
        <f t="shared" si="692"/>
        <v>0</v>
      </c>
      <c r="BB1096" s="31">
        <f t="shared" si="693"/>
        <v>0</v>
      </c>
      <c r="BC1096" s="31">
        <f t="shared" si="694"/>
        <v>0</v>
      </c>
      <c r="BD1096" s="31">
        <f t="shared" si="695"/>
        <v>0</v>
      </c>
      <c r="BE1096" s="31">
        <f t="shared" si="696"/>
        <v>0</v>
      </c>
      <c r="BF1096" s="31">
        <f t="shared" si="697"/>
        <v>0</v>
      </c>
      <c r="BG1096" s="29">
        <f t="shared" si="698"/>
        <v>0</v>
      </c>
      <c r="BH1096" s="29">
        <f t="shared" si="698"/>
        <v>0</v>
      </c>
      <c r="BI1096" s="29">
        <f t="shared" si="698"/>
        <v>0</v>
      </c>
      <c r="BJ1096" s="29">
        <f t="shared" si="698"/>
        <v>0</v>
      </c>
    </row>
    <row r="1097" spans="1:62">
      <c r="A1097" s="25" t="s">
        <v>135</v>
      </c>
      <c r="B1097" s="25" t="s">
        <v>95</v>
      </c>
      <c r="C1097" s="25" t="s">
        <v>96</v>
      </c>
      <c r="D1097" s="25" t="s">
        <v>179</v>
      </c>
      <c r="E1097" s="25" t="s">
        <v>42</v>
      </c>
      <c r="F1097" s="25" t="s">
        <v>43</v>
      </c>
      <c r="G1097" s="25" t="s">
        <v>61</v>
      </c>
      <c r="H1097" s="25" t="s">
        <v>61</v>
      </c>
      <c r="I1097" s="25" t="s">
        <v>597</v>
      </c>
      <c r="J1097" s="102">
        <v>1</v>
      </c>
      <c r="K1097" s="102">
        <v>0</v>
      </c>
      <c r="L1097" s="29">
        <v>84859.77</v>
      </c>
      <c r="M1097" s="29">
        <v>44525.919999999998</v>
      </c>
      <c r="N1097" s="29">
        <v>67730.510000000009</v>
      </c>
      <c r="O1097" s="29">
        <v>15165.370000000003</v>
      </c>
      <c r="P1097" s="29">
        <v>35903.959999999992</v>
      </c>
      <c r="Q1097" s="29">
        <v>61326.090000000011</v>
      </c>
      <c r="R1097" s="29">
        <v>18322.249999999996</v>
      </c>
      <c r="S1097" s="29">
        <v>135643.72999999998</v>
      </c>
      <c r="T1097" s="29">
        <v>102790.41999999997</v>
      </c>
      <c r="U1097" s="29">
        <v>237530.31999999992</v>
      </c>
      <c r="V1097" s="29">
        <v>8659.9600000000009</v>
      </c>
      <c r="W1097" s="29">
        <v>87119.510000000024</v>
      </c>
      <c r="X1097" s="29">
        <f t="shared" si="669"/>
        <v>899577.80999999982</v>
      </c>
      <c r="Y1097" s="29">
        <f t="shared" si="670"/>
        <v>0</v>
      </c>
      <c r="Z1097" s="29">
        <f t="shared" si="671"/>
        <v>0</v>
      </c>
      <c r="AA1097" s="29">
        <f t="shared" si="671"/>
        <v>0</v>
      </c>
      <c r="AB1097" s="29">
        <f t="shared" si="671"/>
        <v>899577.80999999982</v>
      </c>
      <c r="AC1097" s="31">
        <f t="shared" si="672"/>
        <v>84859.77</v>
      </c>
      <c r="AD1097" s="31">
        <f t="shared" si="673"/>
        <v>44525.919999999998</v>
      </c>
      <c r="AE1097" s="31">
        <f t="shared" si="674"/>
        <v>67730.510000000009</v>
      </c>
      <c r="AF1097" s="31">
        <f t="shared" si="675"/>
        <v>15165.370000000003</v>
      </c>
      <c r="AG1097" s="31">
        <f t="shared" si="676"/>
        <v>35903.959999999992</v>
      </c>
      <c r="AH1097" s="31">
        <f t="shared" si="677"/>
        <v>61326.090000000011</v>
      </c>
      <c r="AI1097" s="31">
        <f t="shared" si="678"/>
        <v>18322.249999999996</v>
      </c>
      <c r="AJ1097" s="31">
        <f t="shared" si="679"/>
        <v>135643.72999999998</v>
      </c>
      <c r="AK1097" s="31">
        <f t="shared" si="680"/>
        <v>102790.41999999997</v>
      </c>
      <c r="AL1097" s="31">
        <f t="shared" si="681"/>
        <v>237530.31999999992</v>
      </c>
      <c r="AM1097" s="31">
        <f t="shared" si="682"/>
        <v>8659.9600000000009</v>
      </c>
      <c r="AN1097" s="31">
        <f t="shared" si="683"/>
        <v>87119.510000000024</v>
      </c>
      <c r="AO1097" s="31">
        <f t="shared" si="684"/>
        <v>899577.80999999982</v>
      </c>
      <c r="AP1097" s="29">
        <f t="shared" si="699"/>
        <v>0</v>
      </c>
      <c r="AQ1097" s="29">
        <f t="shared" si="699"/>
        <v>0</v>
      </c>
      <c r="AR1097" s="29">
        <f t="shared" si="699"/>
        <v>0</v>
      </c>
      <c r="AS1097" s="29">
        <f t="shared" si="699"/>
        <v>899577.80999999982</v>
      </c>
      <c r="AT1097" s="31">
        <f t="shared" si="685"/>
        <v>0</v>
      </c>
      <c r="AU1097" s="31">
        <f t="shared" si="686"/>
        <v>0</v>
      </c>
      <c r="AV1097" s="31">
        <f t="shared" si="687"/>
        <v>0</v>
      </c>
      <c r="AW1097" s="31">
        <f t="shared" si="688"/>
        <v>0</v>
      </c>
      <c r="AX1097" s="31">
        <f t="shared" si="689"/>
        <v>0</v>
      </c>
      <c r="AY1097" s="31">
        <f t="shared" si="690"/>
        <v>0</v>
      </c>
      <c r="AZ1097" s="31">
        <f t="shared" si="691"/>
        <v>0</v>
      </c>
      <c r="BA1097" s="31">
        <f t="shared" si="692"/>
        <v>0</v>
      </c>
      <c r="BB1097" s="31">
        <f t="shared" si="693"/>
        <v>0</v>
      </c>
      <c r="BC1097" s="31">
        <f t="shared" si="694"/>
        <v>0</v>
      </c>
      <c r="BD1097" s="31">
        <f t="shared" si="695"/>
        <v>0</v>
      </c>
      <c r="BE1097" s="31">
        <f t="shared" si="696"/>
        <v>0</v>
      </c>
      <c r="BF1097" s="31">
        <f t="shared" si="697"/>
        <v>0</v>
      </c>
      <c r="BG1097" s="29">
        <f t="shared" si="698"/>
        <v>0</v>
      </c>
      <c r="BH1097" s="29">
        <f t="shared" si="698"/>
        <v>0</v>
      </c>
      <c r="BI1097" s="29">
        <f t="shared" si="698"/>
        <v>0</v>
      </c>
      <c r="BJ1097" s="29">
        <f t="shared" si="698"/>
        <v>0</v>
      </c>
    </row>
    <row r="1098" spans="1:62">
      <c r="A1098" s="25" t="s">
        <v>135</v>
      </c>
      <c r="B1098" s="25" t="s">
        <v>95</v>
      </c>
      <c r="C1098" s="25" t="s">
        <v>96</v>
      </c>
      <c r="D1098" s="25" t="s">
        <v>180</v>
      </c>
      <c r="E1098" s="25" t="s">
        <v>47</v>
      </c>
      <c r="F1098" s="25" t="s">
        <v>49</v>
      </c>
      <c r="G1098" s="25" t="s">
        <v>62</v>
      </c>
      <c r="H1098" s="25" t="s">
        <v>62</v>
      </c>
      <c r="I1098" s="25" t="s">
        <v>597</v>
      </c>
      <c r="J1098" s="102">
        <v>0</v>
      </c>
      <c r="K1098" s="102">
        <v>0</v>
      </c>
      <c r="L1098" s="29">
        <v>51223.72</v>
      </c>
      <c r="M1098" s="29">
        <v>38968.450000000012</v>
      </c>
      <c r="N1098" s="29">
        <v>86647.88</v>
      </c>
      <c r="O1098" s="29">
        <v>62294.529999999992</v>
      </c>
      <c r="P1098" s="29">
        <v>73629.789999999994</v>
      </c>
      <c r="Q1098" s="29">
        <v>165128.07</v>
      </c>
      <c r="R1098" s="29">
        <v>160123.26</v>
      </c>
      <c r="S1098" s="29">
        <v>161251.53999999998</v>
      </c>
      <c r="T1098" s="29">
        <v>93441.51</v>
      </c>
      <c r="U1098" s="29">
        <v>78677.090000000011</v>
      </c>
      <c r="V1098" s="29">
        <v>74726.559999999998</v>
      </c>
      <c r="W1098" s="29">
        <v>77328.270000000019</v>
      </c>
      <c r="X1098" s="29">
        <f t="shared" si="669"/>
        <v>1123440.67</v>
      </c>
      <c r="Y1098" s="29">
        <f t="shared" si="670"/>
        <v>0</v>
      </c>
      <c r="Z1098" s="29">
        <f t="shared" si="671"/>
        <v>0</v>
      </c>
      <c r="AA1098" s="29">
        <f t="shared" si="671"/>
        <v>0</v>
      </c>
      <c r="AB1098" s="29">
        <f t="shared" si="671"/>
        <v>1123440.67</v>
      </c>
      <c r="AC1098" s="31">
        <f t="shared" si="672"/>
        <v>0</v>
      </c>
      <c r="AD1098" s="31">
        <f t="shared" si="673"/>
        <v>0</v>
      </c>
      <c r="AE1098" s="31">
        <f t="shared" si="674"/>
        <v>0</v>
      </c>
      <c r="AF1098" s="31">
        <f t="shared" si="675"/>
        <v>0</v>
      </c>
      <c r="AG1098" s="31">
        <f t="shared" si="676"/>
        <v>0</v>
      </c>
      <c r="AH1098" s="31">
        <f t="shared" si="677"/>
        <v>0</v>
      </c>
      <c r="AI1098" s="31">
        <f t="shared" si="678"/>
        <v>0</v>
      </c>
      <c r="AJ1098" s="31">
        <f t="shared" si="679"/>
        <v>0</v>
      </c>
      <c r="AK1098" s="31">
        <f t="shared" si="680"/>
        <v>0</v>
      </c>
      <c r="AL1098" s="31">
        <f t="shared" si="681"/>
        <v>0</v>
      </c>
      <c r="AM1098" s="31">
        <f t="shared" si="682"/>
        <v>0</v>
      </c>
      <c r="AN1098" s="31">
        <f t="shared" si="683"/>
        <v>0</v>
      </c>
      <c r="AO1098" s="31">
        <f t="shared" si="684"/>
        <v>0</v>
      </c>
      <c r="AP1098" s="29">
        <f t="shared" si="699"/>
        <v>0</v>
      </c>
      <c r="AQ1098" s="29">
        <f t="shared" si="699"/>
        <v>0</v>
      </c>
      <c r="AR1098" s="29">
        <f t="shared" si="699"/>
        <v>0</v>
      </c>
      <c r="AS1098" s="29">
        <f t="shared" si="699"/>
        <v>0</v>
      </c>
      <c r="AT1098" s="31">
        <f t="shared" si="685"/>
        <v>0</v>
      </c>
      <c r="AU1098" s="31">
        <f t="shared" si="686"/>
        <v>0</v>
      </c>
      <c r="AV1098" s="31">
        <f t="shared" si="687"/>
        <v>0</v>
      </c>
      <c r="AW1098" s="31">
        <f t="shared" si="688"/>
        <v>0</v>
      </c>
      <c r="AX1098" s="31">
        <f t="shared" si="689"/>
        <v>0</v>
      </c>
      <c r="AY1098" s="31">
        <f t="shared" si="690"/>
        <v>0</v>
      </c>
      <c r="AZ1098" s="31">
        <f t="shared" si="691"/>
        <v>0</v>
      </c>
      <c r="BA1098" s="31">
        <f t="shared" si="692"/>
        <v>0</v>
      </c>
      <c r="BB1098" s="31">
        <f t="shared" si="693"/>
        <v>0</v>
      </c>
      <c r="BC1098" s="31">
        <f t="shared" si="694"/>
        <v>0</v>
      </c>
      <c r="BD1098" s="31">
        <f t="shared" si="695"/>
        <v>0</v>
      </c>
      <c r="BE1098" s="31">
        <f t="shared" si="696"/>
        <v>0</v>
      </c>
      <c r="BF1098" s="31">
        <f t="shared" si="697"/>
        <v>0</v>
      </c>
      <c r="BG1098" s="29">
        <f t="shared" si="698"/>
        <v>0</v>
      </c>
      <c r="BH1098" s="29">
        <f t="shared" si="698"/>
        <v>0</v>
      </c>
      <c r="BI1098" s="29">
        <f t="shared" si="698"/>
        <v>0</v>
      </c>
      <c r="BJ1098" s="29">
        <f t="shared" si="698"/>
        <v>0</v>
      </c>
    </row>
    <row r="1099" spans="1:62">
      <c r="A1099" s="25" t="s">
        <v>135</v>
      </c>
      <c r="B1099" s="25" t="s">
        <v>95</v>
      </c>
      <c r="C1099" s="25" t="s">
        <v>96</v>
      </c>
      <c r="D1099" s="25" t="s">
        <v>180</v>
      </c>
      <c r="E1099" s="25" t="s">
        <v>47</v>
      </c>
      <c r="F1099" s="25" t="s">
        <v>48</v>
      </c>
      <c r="G1099" s="25" t="s">
        <v>62</v>
      </c>
      <c r="H1099" s="25" t="s">
        <v>62</v>
      </c>
      <c r="I1099" s="25" t="s">
        <v>597</v>
      </c>
      <c r="J1099" s="102">
        <v>0</v>
      </c>
      <c r="K1099" s="102">
        <v>0</v>
      </c>
      <c r="L1099" s="29">
        <v>343413.94</v>
      </c>
      <c r="M1099" s="29">
        <v>446813.23</v>
      </c>
      <c r="N1099" s="29">
        <v>382269.58000000007</v>
      </c>
      <c r="O1099" s="29">
        <v>530067.98</v>
      </c>
      <c r="P1099" s="29">
        <v>305586.61000000004</v>
      </c>
      <c r="Q1099" s="29">
        <v>564975.92000000016</v>
      </c>
      <c r="R1099" s="29">
        <v>412099</v>
      </c>
      <c r="S1099" s="29">
        <v>510126.96000000008</v>
      </c>
      <c r="T1099" s="29">
        <v>446037.40000000008</v>
      </c>
      <c r="U1099" s="29">
        <v>409724.93</v>
      </c>
      <c r="V1099" s="29">
        <v>354365.86999999994</v>
      </c>
      <c r="W1099" s="29">
        <v>409325.27999999997</v>
      </c>
      <c r="X1099" s="29">
        <f t="shared" si="669"/>
        <v>5114806.7</v>
      </c>
      <c r="Y1099" s="29">
        <f t="shared" si="670"/>
        <v>0</v>
      </c>
      <c r="Z1099" s="29">
        <f t="shared" si="671"/>
        <v>0</v>
      </c>
      <c r="AA1099" s="29">
        <f t="shared" si="671"/>
        <v>0</v>
      </c>
      <c r="AB1099" s="29">
        <f t="shared" si="671"/>
        <v>5114806.7</v>
      </c>
      <c r="AC1099" s="31">
        <f t="shared" si="672"/>
        <v>0</v>
      </c>
      <c r="AD1099" s="31">
        <f t="shared" si="673"/>
        <v>0</v>
      </c>
      <c r="AE1099" s="31">
        <f t="shared" si="674"/>
        <v>0</v>
      </c>
      <c r="AF1099" s="31">
        <f t="shared" si="675"/>
        <v>0</v>
      </c>
      <c r="AG1099" s="31">
        <f t="shared" si="676"/>
        <v>0</v>
      </c>
      <c r="AH1099" s="31">
        <f t="shared" si="677"/>
        <v>0</v>
      </c>
      <c r="AI1099" s="31">
        <f t="shared" si="678"/>
        <v>0</v>
      </c>
      <c r="AJ1099" s="31">
        <f t="shared" si="679"/>
        <v>0</v>
      </c>
      <c r="AK1099" s="31">
        <f t="shared" si="680"/>
        <v>0</v>
      </c>
      <c r="AL1099" s="31">
        <f t="shared" si="681"/>
        <v>0</v>
      </c>
      <c r="AM1099" s="31">
        <f t="shared" si="682"/>
        <v>0</v>
      </c>
      <c r="AN1099" s="31">
        <f t="shared" si="683"/>
        <v>0</v>
      </c>
      <c r="AO1099" s="31">
        <f t="shared" si="684"/>
        <v>0</v>
      </c>
      <c r="AP1099" s="29">
        <f t="shared" si="699"/>
        <v>0</v>
      </c>
      <c r="AQ1099" s="29">
        <f t="shared" si="699"/>
        <v>0</v>
      </c>
      <c r="AR1099" s="29">
        <f t="shared" si="699"/>
        <v>0</v>
      </c>
      <c r="AS1099" s="29">
        <f t="shared" si="699"/>
        <v>0</v>
      </c>
      <c r="AT1099" s="31">
        <f t="shared" si="685"/>
        <v>0</v>
      </c>
      <c r="AU1099" s="31">
        <f t="shared" si="686"/>
        <v>0</v>
      </c>
      <c r="AV1099" s="31">
        <f t="shared" si="687"/>
        <v>0</v>
      </c>
      <c r="AW1099" s="31">
        <f t="shared" si="688"/>
        <v>0</v>
      </c>
      <c r="AX1099" s="31">
        <f t="shared" si="689"/>
        <v>0</v>
      </c>
      <c r="AY1099" s="31">
        <f t="shared" si="690"/>
        <v>0</v>
      </c>
      <c r="AZ1099" s="31">
        <f t="shared" si="691"/>
        <v>0</v>
      </c>
      <c r="BA1099" s="31">
        <f t="shared" si="692"/>
        <v>0</v>
      </c>
      <c r="BB1099" s="31">
        <f t="shared" si="693"/>
        <v>0</v>
      </c>
      <c r="BC1099" s="31">
        <f t="shared" si="694"/>
        <v>0</v>
      </c>
      <c r="BD1099" s="31">
        <f t="shared" si="695"/>
        <v>0</v>
      </c>
      <c r="BE1099" s="31">
        <f t="shared" si="696"/>
        <v>0</v>
      </c>
      <c r="BF1099" s="31">
        <f t="shared" si="697"/>
        <v>0</v>
      </c>
      <c r="BG1099" s="29">
        <f t="shared" si="698"/>
        <v>0</v>
      </c>
      <c r="BH1099" s="29">
        <f t="shared" si="698"/>
        <v>0</v>
      </c>
      <c r="BI1099" s="29">
        <f t="shared" si="698"/>
        <v>0</v>
      </c>
      <c r="BJ1099" s="29">
        <f t="shared" si="698"/>
        <v>0</v>
      </c>
    </row>
    <row r="1100" spans="1:62">
      <c r="A1100" s="25" t="s">
        <v>135</v>
      </c>
      <c r="B1100" s="25" t="s">
        <v>95</v>
      </c>
      <c r="C1100" s="25" t="s">
        <v>96</v>
      </c>
      <c r="D1100" s="25" t="s">
        <v>180</v>
      </c>
      <c r="E1100" s="25" t="s">
        <v>47</v>
      </c>
      <c r="F1100" s="25" t="s">
        <v>43</v>
      </c>
      <c r="G1100" s="25" t="s">
        <v>62</v>
      </c>
      <c r="H1100" s="25" t="s">
        <v>62</v>
      </c>
      <c r="I1100" s="25" t="s">
        <v>597</v>
      </c>
      <c r="J1100" s="102">
        <v>0</v>
      </c>
      <c r="K1100" s="102">
        <v>1</v>
      </c>
      <c r="L1100" s="29">
        <v>154204.25</v>
      </c>
      <c r="M1100" s="29">
        <v>228620.56</v>
      </c>
      <c r="N1100" s="29">
        <v>233029.12</v>
      </c>
      <c r="O1100" s="29">
        <v>355742.15</v>
      </c>
      <c r="P1100" s="29">
        <v>323395.28000000009</v>
      </c>
      <c r="Q1100" s="29">
        <v>605306.48</v>
      </c>
      <c r="R1100" s="29">
        <v>542941.93999999983</v>
      </c>
      <c r="S1100" s="29">
        <v>379705.92000000004</v>
      </c>
      <c r="T1100" s="29">
        <v>324019.31999999989</v>
      </c>
      <c r="U1100" s="29">
        <v>583966.04999999981</v>
      </c>
      <c r="V1100" s="29">
        <v>257678.13000000003</v>
      </c>
      <c r="W1100" s="29">
        <v>240476.84999999998</v>
      </c>
      <c r="X1100" s="29">
        <f t="shared" si="669"/>
        <v>4229086.0499999989</v>
      </c>
      <c r="Y1100" s="29">
        <f t="shared" si="670"/>
        <v>0</v>
      </c>
      <c r="Z1100" s="29">
        <f t="shared" si="671"/>
        <v>0</v>
      </c>
      <c r="AA1100" s="29">
        <f t="shared" si="671"/>
        <v>0</v>
      </c>
      <c r="AB1100" s="29">
        <f t="shared" si="671"/>
        <v>4229086.0499999989</v>
      </c>
      <c r="AC1100" s="31">
        <f t="shared" si="672"/>
        <v>0</v>
      </c>
      <c r="AD1100" s="31">
        <f t="shared" si="673"/>
        <v>0</v>
      </c>
      <c r="AE1100" s="31">
        <f t="shared" si="674"/>
        <v>0</v>
      </c>
      <c r="AF1100" s="31">
        <f t="shared" si="675"/>
        <v>0</v>
      </c>
      <c r="AG1100" s="31">
        <f t="shared" si="676"/>
        <v>0</v>
      </c>
      <c r="AH1100" s="31">
        <f t="shared" si="677"/>
        <v>0</v>
      </c>
      <c r="AI1100" s="31">
        <f t="shared" si="678"/>
        <v>0</v>
      </c>
      <c r="AJ1100" s="31">
        <f t="shared" si="679"/>
        <v>0</v>
      </c>
      <c r="AK1100" s="31">
        <f t="shared" si="680"/>
        <v>0</v>
      </c>
      <c r="AL1100" s="31">
        <f t="shared" si="681"/>
        <v>0</v>
      </c>
      <c r="AM1100" s="31">
        <f t="shared" si="682"/>
        <v>0</v>
      </c>
      <c r="AN1100" s="31">
        <f t="shared" si="683"/>
        <v>0</v>
      </c>
      <c r="AO1100" s="31">
        <f t="shared" si="684"/>
        <v>0</v>
      </c>
      <c r="AP1100" s="29">
        <f t="shared" si="699"/>
        <v>0</v>
      </c>
      <c r="AQ1100" s="29">
        <f t="shared" si="699"/>
        <v>0</v>
      </c>
      <c r="AR1100" s="29">
        <f t="shared" si="699"/>
        <v>0</v>
      </c>
      <c r="AS1100" s="29">
        <f t="shared" si="699"/>
        <v>0</v>
      </c>
      <c r="AT1100" s="31">
        <f t="shared" si="685"/>
        <v>154204.25</v>
      </c>
      <c r="AU1100" s="31">
        <f t="shared" si="686"/>
        <v>228620.56</v>
      </c>
      <c r="AV1100" s="31">
        <f t="shared" si="687"/>
        <v>233029.12</v>
      </c>
      <c r="AW1100" s="31">
        <f t="shared" si="688"/>
        <v>355742.15</v>
      </c>
      <c r="AX1100" s="31">
        <f t="shared" si="689"/>
        <v>323395.28000000009</v>
      </c>
      <c r="AY1100" s="31">
        <f t="shared" si="690"/>
        <v>605306.48</v>
      </c>
      <c r="AZ1100" s="31">
        <f t="shared" si="691"/>
        <v>542941.93999999983</v>
      </c>
      <c r="BA1100" s="31">
        <f t="shared" si="692"/>
        <v>379705.92000000004</v>
      </c>
      <c r="BB1100" s="31">
        <f t="shared" si="693"/>
        <v>324019.31999999989</v>
      </c>
      <c r="BC1100" s="31">
        <f t="shared" si="694"/>
        <v>583966.04999999981</v>
      </c>
      <c r="BD1100" s="31">
        <f t="shared" si="695"/>
        <v>257678.13000000003</v>
      </c>
      <c r="BE1100" s="31">
        <f t="shared" si="696"/>
        <v>240476.84999999998</v>
      </c>
      <c r="BF1100" s="31">
        <f t="shared" si="697"/>
        <v>4229086.0499999989</v>
      </c>
      <c r="BG1100" s="29">
        <f t="shared" si="698"/>
        <v>0</v>
      </c>
      <c r="BH1100" s="29">
        <f t="shared" si="698"/>
        <v>0</v>
      </c>
      <c r="BI1100" s="29">
        <f t="shared" si="698"/>
        <v>0</v>
      </c>
      <c r="BJ1100" s="29">
        <f t="shared" si="698"/>
        <v>4229086.0499999989</v>
      </c>
    </row>
    <row r="1101" spans="1:62">
      <c r="A1101" s="25" t="s">
        <v>135</v>
      </c>
      <c r="B1101" s="25" t="s">
        <v>95</v>
      </c>
      <c r="C1101" s="25" t="s">
        <v>96</v>
      </c>
      <c r="D1101" s="25" t="s">
        <v>181</v>
      </c>
      <c r="E1101" s="25" t="s">
        <v>42</v>
      </c>
      <c r="F1101" s="25" t="s">
        <v>49</v>
      </c>
      <c r="G1101" s="25" t="s">
        <v>61</v>
      </c>
      <c r="H1101" s="25" t="s">
        <v>61</v>
      </c>
      <c r="I1101" s="25" t="s">
        <v>597</v>
      </c>
      <c r="J1101" s="102">
        <v>0</v>
      </c>
      <c r="K1101" s="102">
        <v>0</v>
      </c>
      <c r="L1101" s="29">
        <v>14464.240000000002</v>
      </c>
      <c r="M1101" s="29">
        <v>19037.989999999998</v>
      </c>
      <c r="N1101" s="29">
        <v>20315.550000000003</v>
      </c>
      <c r="O1101" s="29">
        <v>16494.620000000003</v>
      </c>
      <c r="P1101" s="29">
        <v>13800.140000000001</v>
      </c>
      <c r="Q1101" s="29">
        <v>12636.86</v>
      </c>
      <c r="R1101" s="29">
        <v>14846.6</v>
      </c>
      <c r="S1101" s="29">
        <v>28681.05</v>
      </c>
      <c r="T1101" s="29">
        <v>13031.41</v>
      </c>
      <c r="U1101" s="29">
        <v>18616.47</v>
      </c>
      <c r="V1101" s="29">
        <v>18740.189999999999</v>
      </c>
      <c r="W1101" s="29">
        <v>14734.52</v>
      </c>
      <c r="X1101" s="29">
        <f t="shared" si="669"/>
        <v>205399.63999999998</v>
      </c>
      <c r="Y1101" s="29">
        <f t="shared" si="670"/>
        <v>0</v>
      </c>
      <c r="Z1101" s="29">
        <f t="shared" si="671"/>
        <v>0</v>
      </c>
      <c r="AA1101" s="29">
        <f t="shared" si="671"/>
        <v>0</v>
      </c>
      <c r="AB1101" s="29">
        <f t="shared" si="671"/>
        <v>205399.63999999998</v>
      </c>
      <c r="AC1101" s="31">
        <f t="shared" si="672"/>
        <v>0</v>
      </c>
      <c r="AD1101" s="31">
        <f t="shared" si="673"/>
        <v>0</v>
      </c>
      <c r="AE1101" s="31">
        <f t="shared" si="674"/>
        <v>0</v>
      </c>
      <c r="AF1101" s="31">
        <f t="shared" si="675"/>
        <v>0</v>
      </c>
      <c r="AG1101" s="31">
        <f t="shared" si="676"/>
        <v>0</v>
      </c>
      <c r="AH1101" s="31">
        <f t="shared" si="677"/>
        <v>0</v>
      </c>
      <c r="AI1101" s="31">
        <f t="shared" si="678"/>
        <v>0</v>
      </c>
      <c r="AJ1101" s="31">
        <f t="shared" si="679"/>
        <v>0</v>
      </c>
      <c r="AK1101" s="31">
        <f t="shared" si="680"/>
        <v>0</v>
      </c>
      <c r="AL1101" s="31">
        <f t="shared" si="681"/>
        <v>0</v>
      </c>
      <c r="AM1101" s="31">
        <f t="shared" si="682"/>
        <v>0</v>
      </c>
      <c r="AN1101" s="31">
        <f t="shared" si="683"/>
        <v>0</v>
      </c>
      <c r="AO1101" s="31">
        <f t="shared" si="684"/>
        <v>0</v>
      </c>
      <c r="AP1101" s="29">
        <f t="shared" si="699"/>
        <v>0</v>
      </c>
      <c r="AQ1101" s="29">
        <f t="shared" si="699"/>
        <v>0</v>
      </c>
      <c r="AR1101" s="29">
        <f t="shared" si="699"/>
        <v>0</v>
      </c>
      <c r="AS1101" s="29">
        <f t="shared" si="699"/>
        <v>0</v>
      </c>
      <c r="AT1101" s="31">
        <f t="shared" si="685"/>
        <v>0</v>
      </c>
      <c r="AU1101" s="31">
        <f t="shared" si="686"/>
        <v>0</v>
      </c>
      <c r="AV1101" s="31">
        <f t="shared" si="687"/>
        <v>0</v>
      </c>
      <c r="AW1101" s="31">
        <f t="shared" si="688"/>
        <v>0</v>
      </c>
      <c r="AX1101" s="31">
        <f t="shared" si="689"/>
        <v>0</v>
      </c>
      <c r="AY1101" s="31">
        <f t="shared" si="690"/>
        <v>0</v>
      </c>
      <c r="AZ1101" s="31">
        <f t="shared" si="691"/>
        <v>0</v>
      </c>
      <c r="BA1101" s="31">
        <f t="shared" si="692"/>
        <v>0</v>
      </c>
      <c r="BB1101" s="31">
        <f t="shared" si="693"/>
        <v>0</v>
      </c>
      <c r="BC1101" s="31">
        <f t="shared" si="694"/>
        <v>0</v>
      </c>
      <c r="BD1101" s="31">
        <f t="shared" si="695"/>
        <v>0</v>
      </c>
      <c r="BE1101" s="31">
        <f t="shared" si="696"/>
        <v>0</v>
      </c>
      <c r="BF1101" s="31">
        <f t="shared" si="697"/>
        <v>0</v>
      </c>
      <c r="BG1101" s="29">
        <f t="shared" si="698"/>
        <v>0</v>
      </c>
      <c r="BH1101" s="29">
        <f t="shared" si="698"/>
        <v>0</v>
      </c>
      <c r="BI1101" s="29">
        <f t="shared" si="698"/>
        <v>0</v>
      </c>
      <c r="BJ1101" s="29">
        <f t="shared" si="698"/>
        <v>0</v>
      </c>
    </row>
    <row r="1102" spans="1:62">
      <c r="A1102" s="25" t="s">
        <v>135</v>
      </c>
      <c r="B1102" s="25" t="s">
        <v>95</v>
      </c>
      <c r="C1102" s="25" t="s">
        <v>96</v>
      </c>
      <c r="D1102" s="25" t="s">
        <v>181</v>
      </c>
      <c r="E1102" s="25" t="s">
        <v>42</v>
      </c>
      <c r="F1102" s="25" t="s">
        <v>43</v>
      </c>
      <c r="G1102" s="25" t="s">
        <v>61</v>
      </c>
      <c r="H1102" s="25" t="s">
        <v>61</v>
      </c>
      <c r="I1102" s="25" t="s">
        <v>597</v>
      </c>
      <c r="J1102" s="102">
        <v>1</v>
      </c>
      <c r="K1102" s="102">
        <v>0</v>
      </c>
      <c r="L1102" s="29">
        <v>6795.05</v>
      </c>
      <c r="M1102" s="29">
        <v>7119.78</v>
      </c>
      <c r="N1102" s="29">
        <v>11618.679999999998</v>
      </c>
      <c r="O1102" s="29">
        <v>13028.18</v>
      </c>
      <c r="P1102" s="29">
        <v>9053.3100000000013</v>
      </c>
      <c r="Q1102" s="29">
        <v>11875.46</v>
      </c>
      <c r="R1102" s="29">
        <v>8236.82</v>
      </c>
      <c r="S1102" s="29">
        <v>14758.47</v>
      </c>
      <c r="T1102" s="29">
        <v>9371.5400000000009</v>
      </c>
      <c r="U1102" s="29">
        <v>12670.09</v>
      </c>
      <c r="V1102" s="29">
        <v>13504.31</v>
      </c>
      <c r="W1102" s="29">
        <v>13979.650000000001</v>
      </c>
      <c r="X1102" s="29">
        <f t="shared" si="669"/>
        <v>132011.34</v>
      </c>
      <c r="Y1102" s="29">
        <f t="shared" si="670"/>
        <v>0</v>
      </c>
      <c r="Z1102" s="29">
        <f t="shared" si="671"/>
        <v>0</v>
      </c>
      <c r="AA1102" s="29">
        <f t="shared" si="671"/>
        <v>0</v>
      </c>
      <c r="AB1102" s="29">
        <f t="shared" si="671"/>
        <v>132011.34</v>
      </c>
      <c r="AC1102" s="31">
        <f t="shared" si="672"/>
        <v>6795.05</v>
      </c>
      <c r="AD1102" s="31">
        <f t="shared" si="673"/>
        <v>7119.78</v>
      </c>
      <c r="AE1102" s="31">
        <f t="shared" si="674"/>
        <v>11618.679999999998</v>
      </c>
      <c r="AF1102" s="31">
        <f t="shared" si="675"/>
        <v>13028.18</v>
      </c>
      <c r="AG1102" s="31">
        <f t="shared" si="676"/>
        <v>9053.3100000000013</v>
      </c>
      <c r="AH1102" s="31">
        <f t="shared" si="677"/>
        <v>11875.46</v>
      </c>
      <c r="AI1102" s="31">
        <f t="shared" si="678"/>
        <v>8236.82</v>
      </c>
      <c r="AJ1102" s="31">
        <f t="shared" si="679"/>
        <v>14758.47</v>
      </c>
      <c r="AK1102" s="31">
        <f t="shared" si="680"/>
        <v>9371.5400000000009</v>
      </c>
      <c r="AL1102" s="31">
        <f t="shared" si="681"/>
        <v>12670.09</v>
      </c>
      <c r="AM1102" s="31">
        <f t="shared" si="682"/>
        <v>13504.31</v>
      </c>
      <c r="AN1102" s="31">
        <f t="shared" si="683"/>
        <v>13979.650000000001</v>
      </c>
      <c r="AO1102" s="31">
        <f t="shared" si="684"/>
        <v>132011.34</v>
      </c>
      <c r="AP1102" s="29">
        <f t="shared" si="699"/>
        <v>0</v>
      </c>
      <c r="AQ1102" s="29">
        <f t="shared" si="699"/>
        <v>0</v>
      </c>
      <c r="AR1102" s="29">
        <f t="shared" si="699"/>
        <v>0</v>
      </c>
      <c r="AS1102" s="29">
        <f t="shared" si="699"/>
        <v>132011.34</v>
      </c>
      <c r="AT1102" s="31">
        <f t="shared" si="685"/>
        <v>0</v>
      </c>
      <c r="AU1102" s="31">
        <f t="shared" si="686"/>
        <v>0</v>
      </c>
      <c r="AV1102" s="31">
        <f t="shared" si="687"/>
        <v>0</v>
      </c>
      <c r="AW1102" s="31">
        <f t="shared" si="688"/>
        <v>0</v>
      </c>
      <c r="AX1102" s="31">
        <f t="shared" si="689"/>
        <v>0</v>
      </c>
      <c r="AY1102" s="31">
        <f t="shared" si="690"/>
        <v>0</v>
      </c>
      <c r="AZ1102" s="31">
        <f t="shared" si="691"/>
        <v>0</v>
      </c>
      <c r="BA1102" s="31">
        <f t="shared" si="692"/>
        <v>0</v>
      </c>
      <c r="BB1102" s="31">
        <f t="shared" si="693"/>
        <v>0</v>
      </c>
      <c r="BC1102" s="31">
        <f t="shared" si="694"/>
        <v>0</v>
      </c>
      <c r="BD1102" s="31">
        <f t="shared" si="695"/>
        <v>0</v>
      </c>
      <c r="BE1102" s="31">
        <f t="shared" si="696"/>
        <v>0</v>
      </c>
      <c r="BF1102" s="31">
        <f t="shared" si="697"/>
        <v>0</v>
      </c>
      <c r="BG1102" s="29">
        <f t="shared" si="698"/>
        <v>0</v>
      </c>
      <c r="BH1102" s="29">
        <f t="shared" si="698"/>
        <v>0</v>
      </c>
      <c r="BI1102" s="29">
        <f t="shared" si="698"/>
        <v>0</v>
      </c>
      <c r="BJ1102" s="29">
        <f t="shared" si="698"/>
        <v>0</v>
      </c>
    </row>
    <row r="1103" spans="1:62">
      <c r="A1103" s="25" t="s">
        <v>135</v>
      </c>
      <c r="B1103" s="25" t="s">
        <v>95</v>
      </c>
      <c r="C1103" s="25" t="s">
        <v>87</v>
      </c>
      <c r="D1103" s="25" t="s">
        <v>611</v>
      </c>
      <c r="E1103" s="25" t="s">
        <v>42</v>
      </c>
      <c r="F1103" s="25" t="s">
        <v>49</v>
      </c>
      <c r="G1103" s="25" t="s">
        <v>61</v>
      </c>
      <c r="H1103" s="25" t="s">
        <v>61</v>
      </c>
      <c r="I1103" s="25" t="s">
        <v>597</v>
      </c>
      <c r="J1103" s="102">
        <v>0</v>
      </c>
      <c r="K1103" s="102">
        <v>0</v>
      </c>
      <c r="L1103" s="29">
        <v>52782.179999999993</v>
      </c>
      <c r="M1103" s="29">
        <v>1426.36</v>
      </c>
      <c r="N1103" s="29">
        <v>598519.28</v>
      </c>
      <c r="O1103" s="29">
        <v>200631.30000000002</v>
      </c>
      <c r="P1103" s="29">
        <v>863172.67000000016</v>
      </c>
      <c r="Q1103" s="29">
        <v>619999.24</v>
      </c>
      <c r="R1103" s="29">
        <v>44336.19</v>
      </c>
      <c r="S1103" s="29">
        <v>202716.33</v>
      </c>
      <c r="T1103" s="29">
        <v>382879.48999999993</v>
      </c>
      <c r="U1103" s="29">
        <v>577202.80999999994</v>
      </c>
      <c r="V1103" s="29">
        <v>634291.69999999995</v>
      </c>
      <c r="W1103" s="29">
        <v>647030.24999999988</v>
      </c>
      <c r="X1103" s="29">
        <f t="shared" si="669"/>
        <v>4824987.8</v>
      </c>
      <c r="Y1103" s="29">
        <f t="shared" si="670"/>
        <v>0</v>
      </c>
      <c r="Z1103" s="29">
        <f t="shared" si="671"/>
        <v>0</v>
      </c>
      <c r="AA1103" s="29">
        <f t="shared" si="671"/>
        <v>0</v>
      </c>
      <c r="AB1103" s="29">
        <f t="shared" si="671"/>
        <v>4824987.8</v>
      </c>
      <c r="AC1103" s="31">
        <f t="shared" si="672"/>
        <v>0</v>
      </c>
      <c r="AD1103" s="31">
        <f t="shared" si="673"/>
        <v>0</v>
      </c>
      <c r="AE1103" s="31">
        <f t="shared" si="674"/>
        <v>0</v>
      </c>
      <c r="AF1103" s="31">
        <f t="shared" si="675"/>
        <v>0</v>
      </c>
      <c r="AG1103" s="31">
        <f t="shared" si="676"/>
        <v>0</v>
      </c>
      <c r="AH1103" s="31">
        <f t="shared" si="677"/>
        <v>0</v>
      </c>
      <c r="AI1103" s="31">
        <f t="shared" si="678"/>
        <v>0</v>
      </c>
      <c r="AJ1103" s="31">
        <f t="shared" si="679"/>
        <v>0</v>
      </c>
      <c r="AK1103" s="31">
        <f t="shared" si="680"/>
        <v>0</v>
      </c>
      <c r="AL1103" s="31">
        <f t="shared" si="681"/>
        <v>0</v>
      </c>
      <c r="AM1103" s="31">
        <f t="shared" si="682"/>
        <v>0</v>
      </c>
      <c r="AN1103" s="31">
        <f t="shared" si="683"/>
        <v>0</v>
      </c>
      <c r="AO1103" s="31">
        <f t="shared" si="684"/>
        <v>0</v>
      </c>
      <c r="AP1103" s="29">
        <f t="shared" si="699"/>
        <v>0</v>
      </c>
      <c r="AQ1103" s="29">
        <f t="shared" si="699"/>
        <v>0</v>
      </c>
      <c r="AR1103" s="29">
        <f t="shared" si="699"/>
        <v>0</v>
      </c>
      <c r="AS1103" s="29">
        <f t="shared" si="699"/>
        <v>0</v>
      </c>
      <c r="AT1103" s="31">
        <f t="shared" si="685"/>
        <v>0</v>
      </c>
      <c r="AU1103" s="31">
        <f t="shared" si="686"/>
        <v>0</v>
      </c>
      <c r="AV1103" s="31">
        <f t="shared" si="687"/>
        <v>0</v>
      </c>
      <c r="AW1103" s="31">
        <f t="shared" si="688"/>
        <v>0</v>
      </c>
      <c r="AX1103" s="31">
        <f t="shared" si="689"/>
        <v>0</v>
      </c>
      <c r="AY1103" s="31">
        <f t="shared" si="690"/>
        <v>0</v>
      </c>
      <c r="AZ1103" s="31">
        <f t="shared" si="691"/>
        <v>0</v>
      </c>
      <c r="BA1103" s="31">
        <f t="shared" si="692"/>
        <v>0</v>
      </c>
      <c r="BB1103" s="31">
        <f t="shared" si="693"/>
        <v>0</v>
      </c>
      <c r="BC1103" s="31">
        <f t="shared" si="694"/>
        <v>0</v>
      </c>
      <c r="BD1103" s="31">
        <f t="shared" si="695"/>
        <v>0</v>
      </c>
      <c r="BE1103" s="31">
        <f t="shared" si="696"/>
        <v>0</v>
      </c>
      <c r="BF1103" s="31">
        <f t="shared" si="697"/>
        <v>0</v>
      </c>
      <c r="BG1103" s="29">
        <f t="shared" si="698"/>
        <v>0</v>
      </c>
      <c r="BH1103" s="29">
        <f t="shared" si="698"/>
        <v>0</v>
      </c>
      <c r="BI1103" s="29">
        <f t="shared" si="698"/>
        <v>0</v>
      </c>
      <c r="BJ1103" s="29">
        <f t="shared" si="698"/>
        <v>0</v>
      </c>
    </row>
    <row r="1104" spans="1:62">
      <c r="A1104" s="25" t="s">
        <v>135</v>
      </c>
      <c r="B1104" s="25" t="s">
        <v>95</v>
      </c>
      <c r="C1104" s="25" t="s">
        <v>87</v>
      </c>
      <c r="D1104" s="25" t="s">
        <v>611</v>
      </c>
      <c r="E1104" s="25" t="s">
        <v>42</v>
      </c>
      <c r="F1104" s="25" t="s">
        <v>49</v>
      </c>
      <c r="G1104" s="25" t="s">
        <v>54</v>
      </c>
      <c r="H1104" s="25" t="s">
        <v>300</v>
      </c>
      <c r="I1104" s="25" t="s">
        <v>597</v>
      </c>
      <c r="J1104" s="102">
        <v>0</v>
      </c>
      <c r="K1104" s="102">
        <v>0</v>
      </c>
      <c r="L1104" s="29"/>
      <c r="M1104" s="29"/>
      <c r="N1104" s="29">
        <v>8.92</v>
      </c>
      <c r="O1104" s="29">
        <v>5.55</v>
      </c>
      <c r="P1104" s="29"/>
      <c r="Q1104" s="29"/>
      <c r="R1104" s="29"/>
      <c r="S1104" s="29"/>
      <c r="T1104" s="29"/>
      <c r="U1104" s="29"/>
      <c r="V1104" s="29"/>
      <c r="W1104" s="29"/>
      <c r="X1104" s="29">
        <f t="shared" si="669"/>
        <v>14.469999999999999</v>
      </c>
      <c r="Y1104" s="29">
        <f t="shared" si="670"/>
        <v>0</v>
      </c>
      <c r="Z1104" s="29">
        <f t="shared" si="671"/>
        <v>0</v>
      </c>
      <c r="AA1104" s="29">
        <f t="shared" si="671"/>
        <v>0</v>
      </c>
      <c r="AB1104" s="29">
        <f t="shared" si="671"/>
        <v>14.469999999999999</v>
      </c>
      <c r="AC1104" s="31">
        <f t="shared" si="672"/>
        <v>0</v>
      </c>
      <c r="AD1104" s="31">
        <f t="shared" si="673"/>
        <v>0</v>
      </c>
      <c r="AE1104" s="31">
        <f t="shared" si="674"/>
        <v>0</v>
      </c>
      <c r="AF1104" s="31">
        <f t="shared" si="675"/>
        <v>0</v>
      </c>
      <c r="AG1104" s="31">
        <f t="shared" si="676"/>
        <v>0</v>
      </c>
      <c r="AH1104" s="31">
        <f t="shared" si="677"/>
        <v>0</v>
      </c>
      <c r="AI1104" s="31">
        <f t="shared" si="678"/>
        <v>0</v>
      </c>
      <c r="AJ1104" s="31">
        <f t="shared" si="679"/>
        <v>0</v>
      </c>
      <c r="AK1104" s="31">
        <f t="shared" si="680"/>
        <v>0</v>
      </c>
      <c r="AL1104" s="31">
        <f t="shared" si="681"/>
        <v>0</v>
      </c>
      <c r="AM1104" s="31">
        <f t="shared" si="682"/>
        <v>0</v>
      </c>
      <c r="AN1104" s="31">
        <f t="shared" si="683"/>
        <v>0</v>
      </c>
      <c r="AO1104" s="31">
        <f t="shared" si="684"/>
        <v>0</v>
      </c>
      <c r="AP1104" s="29">
        <f t="shared" si="699"/>
        <v>0</v>
      </c>
      <c r="AQ1104" s="29">
        <f t="shared" si="699"/>
        <v>0</v>
      </c>
      <c r="AR1104" s="29">
        <f t="shared" si="699"/>
        <v>0</v>
      </c>
      <c r="AS1104" s="29">
        <f t="shared" si="699"/>
        <v>0</v>
      </c>
      <c r="AT1104" s="31">
        <f t="shared" si="685"/>
        <v>0</v>
      </c>
      <c r="AU1104" s="31">
        <f t="shared" si="686"/>
        <v>0</v>
      </c>
      <c r="AV1104" s="31">
        <f t="shared" si="687"/>
        <v>0</v>
      </c>
      <c r="AW1104" s="31">
        <f t="shared" si="688"/>
        <v>0</v>
      </c>
      <c r="AX1104" s="31">
        <f t="shared" si="689"/>
        <v>0</v>
      </c>
      <c r="AY1104" s="31">
        <f t="shared" si="690"/>
        <v>0</v>
      </c>
      <c r="AZ1104" s="31">
        <f t="shared" si="691"/>
        <v>0</v>
      </c>
      <c r="BA1104" s="31">
        <f t="shared" si="692"/>
        <v>0</v>
      </c>
      <c r="BB1104" s="31">
        <f t="shared" si="693"/>
        <v>0</v>
      </c>
      <c r="BC1104" s="31">
        <f t="shared" si="694"/>
        <v>0</v>
      </c>
      <c r="BD1104" s="31">
        <f t="shared" si="695"/>
        <v>0</v>
      </c>
      <c r="BE1104" s="31">
        <f t="shared" si="696"/>
        <v>0</v>
      </c>
      <c r="BF1104" s="31">
        <f t="shared" si="697"/>
        <v>0</v>
      </c>
      <c r="BG1104" s="29">
        <f t="shared" si="698"/>
        <v>0</v>
      </c>
      <c r="BH1104" s="29">
        <f t="shared" si="698"/>
        <v>0</v>
      </c>
      <c r="BI1104" s="29">
        <f t="shared" si="698"/>
        <v>0</v>
      </c>
      <c r="BJ1104" s="29">
        <f t="shared" si="698"/>
        <v>0</v>
      </c>
    </row>
    <row r="1105" spans="1:62">
      <c r="A1105" s="25" t="s">
        <v>135</v>
      </c>
      <c r="B1105" s="25" t="s">
        <v>95</v>
      </c>
      <c r="C1105" s="25" t="s">
        <v>87</v>
      </c>
      <c r="D1105" s="25" t="s">
        <v>611</v>
      </c>
      <c r="E1105" s="25" t="s">
        <v>42</v>
      </c>
      <c r="F1105" s="25" t="s">
        <v>43</v>
      </c>
      <c r="G1105" s="25" t="s">
        <v>61</v>
      </c>
      <c r="H1105" s="25" t="s">
        <v>61</v>
      </c>
      <c r="I1105" s="25" t="s">
        <v>597</v>
      </c>
      <c r="J1105" s="102">
        <v>1</v>
      </c>
      <c r="K1105" s="102">
        <v>0</v>
      </c>
      <c r="L1105" s="29">
        <v>1019978.6500000001</v>
      </c>
      <c r="M1105" s="29">
        <v>716658.52999999991</v>
      </c>
      <c r="N1105" s="29">
        <v>18268.949999999964</v>
      </c>
      <c r="O1105" s="29">
        <v>319739.64999999997</v>
      </c>
      <c r="P1105" s="29">
        <v>762234.21999999986</v>
      </c>
      <c r="Q1105" s="29">
        <v>398569.93</v>
      </c>
      <c r="R1105" s="29">
        <v>2263.46</v>
      </c>
      <c r="S1105" s="29">
        <v>4817.67</v>
      </c>
      <c r="T1105" s="29">
        <v>6.4119376474991441E-11</v>
      </c>
      <c r="U1105" s="29">
        <v>987332.32</v>
      </c>
      <c r="V1105" s="29">
        <v>-11320.62</v>
      </c>
      <c r="W1105" s="29">
        <v>280188.60000000009</v>
      </c>
      <c r="X1105" s="29">
        <f t="shared" si="669"/>
        <v>4498731.3599999994</v>
      </c>
      <c r="Y1105" s="29">
        <f t="shared" si="670"/>
        <v>0</v>
      </c>
      <c r="Z1105" s="29">
        <f t="shared" si="671"/>
        <v>0</v>
      </c>
      <c r="AA1105" s="29">
        <f t="shared" si="671"/>
        <v>0</v>
      </c>
      <c r="AB1105" s="29">
        <f t="shared" si="671"/>
        <v>4498731.3599999994</v>
      </c>
      <c r="AC1105" s="31">
        <f t="shared" si="672"/>
        <v>1019978.6500000001</v>
      </c>
      <c r="AD1105" s="31">
        <f t="shared" si="673"/>
        <v>716658.52999999991</v>
      </c>
      <c r="AE1105" s="31">
        <f t="shared" si="674"/>
        <v>18268.949999999964</v>
      </c>
      <c r="AF1105" s="31">
        <f t="shared" si="675"/>
        <v>319739.64999999997</v>
      </c>
      <c r="AG1105" s="31">
        <f t="shared" si="676"/>
        <v>762234.21999999986</v>
      </c>
      <c r="AH1105" s="31">
        <f t="shared" si="677"/>
        <v>398569.93</v>
      </c>
      <c r="AI1105" s="31">
        <f t="shared" si="678"/>
        <v>2263.46</v>
      </c>
      <c r="AJ1105" s="31">
        <f t="shared" si="679"/>
        <v>4817.67</v>
      </c>
      <c r="AK1105" s="31">
        <f t="shared" si="680"/>
        <v>6.4119376474991441E-11</v>
      </c>
      <c r="AL1105" s="31">
        <f t="shared" si="681"/>
        <v>987332.32</v>
      </c>
      <c r="AM1105" s="31">
        <f t="shared" si="682"/>
        <v>-11320.62</v>
      </c>
      <c r="AN1105" s="31">
        <f t="shared" si="683"/>
        <v>280188.60000000009</v>
      </c>
      <c r="AO1105" s="31">
        <f t="shared" si="684"/>
        <v>4498731.3599999994</v>
      </c>
      <c r="AP1105" s="29">
        <f t="shared" si="699"/>
        <v>0</v>
      </c>
      <c r="AQ1105" s="29">
        <f t="shared" si="699"/>
        <v>0</v>
      </c>
      <c r="AR1105" s="29">
        <f t="shared" si="699"/>
        <v>0</v>
      </c>
      <c r="AS1105" s="29">
        <f t="shared" si="699"/>
        <v>4498731.3599999994</v>
      </c>
      <c r="AT1105" s="31">
        <f t="shared" si="685"/>
        <v>0</v>
      </c>
      <c r="AU1105" s="31">
        <f t="shared" si="686"/>
        <v>0</v>
      </c>
      <c r="AV1105" s="31">
        <f t="shared" si="687"/>
        <v>0</v>
      </c>
      <c r="AW1105" s="31">
        <f t="shared" si="688"/>
        <v>0</v>
      </c>
      <c r="AX1105" s="31">
        <f t="shared" si="689"/>
        <v>0</v>
      </c>
      <c r="AY1105" s="31">
        <f t="shared" si="690"/>
        <v>0</v>
      </c>
      <c r="AZ1105" s="31">
        <f t="shared" si="691"/>
        <v>0</v>
      </c>
      <c r="BA1105" s="31">
        <f t="shared" si="692"/>
        <v>0</v>
      </c>
      <c r="BB1105" s="31">
        <f t="shared" si="693"/>
        <v>0</v>
      </c>
      <c r="BC1105" s="31">
        <f t="shared" si="694"/>
        <v>0</v>
      </c>
      <c r="BD1105" s="31">
        <f t="shared" si="695"/>
        <v>0</v>
      </c>
      <c r="BE1105" s="31">
        <f t="shared" si="696"/>
        <v>0</v>
      </c>
      <c r="BF1105" s="31">
        <f t="shared" si="697"/>
        <v>0</v>
      </c>
      <c r="BG1105" s="29">
        <f t="shared" si="698"/>
        <v>0</v>
      </c>
      <c r="BH1105" s="29">
        <f t="shared" si="698"/>
        <v>0</v>
      </c>
      <c r="BI1105" s="29">
        <f t="shared" si="698"/>
        <v>0</v>
      </c>
      <c r="BJ1105" s="29">
        <f t="shared" si="698"/>
        <v>0</v>
      </c>
    </row>
    <row r="1106" spans="1:62">
      <c r="A1106" s="25" t="s">
        <v>135</v>
      </c>
      <c r="B1106" s="25" t="s">
        <v>95</v>
      </c>
      <c r="C1106" s="25" t="s">
        <v>87</v>
      </c>
      <c r="D1106" s="25" t="s">
        <v>182</v>
      </c>
      <c r="E1106" s="25" t="s">
        <v>42</v>
      </c>
      <c r="F1106" s="25" t="s">
        <v>43</v>
      </c>
      <c r="G1106" s="25" t="s">
        <v>61</v>
      </c>
      <c r="H1106" s="25" t="s">
        <v>61</v>
      </c>
      <c r="I1106" s="25" t="s">
        <v>597</v>
      </c>
      <c r="J1106" s="102">
        <v>1</v>
      </c>
      <c r="K1106" s="102">
        <v>0</v>
      </c>
      <c r="L1106" s="29">
        <v>12239.07</v>
      </c>
      <c r="M1106" s="29">
        <v>7516.2800000000007</v>
      </c>
      <c r="N1106" s="29">
        <v>21349.38</v>
      </c>
      <c r="O1106" s="29">
        <v>4500.5199999999995</v>
      </c>
      <c r="P1106" s="29">
        <v>99615.85</v>
      </c>
      <c r="Q1106" s="29">
        <v>7217.28</v>
      </c>
      <c r="R1106" s="29">
        <v>13385.4</v>
      </c>
      <c r="S1106" s="29">
        <v>71388.740000000005</v>
      </c>
      <c r="T1106" s="29">
        <v>34265.58</v>
      </c>
      <c r="U1106" s="29">
        <v>6081.17</v>
      </c>
      <c r="V1106" s="29">
        <v>5228.55</v>
      </c>
      <c r="W1106" s="29">
        <v>4184.97</v>
      </c>
      <c r="X1106" s="29">
        <f t="shared" si="669"/>
        <v>286972.78999999998</v>
      </c>
      <c r="Y1106" s="29">
        <f t="shared" si="670"/>
        <v>0</v>
      </c>
      <c r="Z1106" s="29">
        <f t="shared" si="671"/>
        <v>0</v>
      </c>
      <c r="AA1106" s="29">
        <f t="shared" si="671"/>
        <v>0</v>
      </c>
      <c r="AB1106" s="29">
        <f t="shared" si="671"/>
        <v>286972.78999999998</v>
      </c>
      <c r="AC1106" s="31">
        <f t="shared" si="672"/>
        <v>12239.07</v>
      </c>
      <c r="AD1106" s="31">
        <f t="shared" si="673"/>
        <v>7516.2800000000007</v>
      </c>
      <c r="AE1106" s="31">
        <f t="shared" si="674"/>
        <v>21349.38</v>
      </c>
      <c r="AF1106" s="31">
        <f t="shared" si="675"/>
        <v>4500.5199999999995</v>
      </c>
      <c r="AG1106" s="31">
        <f t="shared" si="676"/>
        <v>99615.85</v>
      </c>
      <c r="AH1106" s="31">
        <f t="shared" si="677"/>
        <v>7217.28</v>
      </c>
      <c r="AI1106" s="31">
        <f t="shared" si="678"/>
        <v>13385.4</v>
      </c>
      <c r="AJ1106" s="31">
        <f t="shared" si="679"/>
        <v>71388.740000000005</v>
      </c>
      <c r="AK1106" s="31">
        <f t="shared" si="680"/>
        <v>34265.58</v>
      </c>
      <c r="AL1106" s="31">
        <f t="shared" si="681"/>
        <v>6081.17</v>
      </c>
      <c r="AM1106" s="31">
        <f t="shared" si="682"/>
        <v>5228.55</v>
      </c>
      <c r="AN1106" s="31">
        <f t="shared" si="683"/>
        <v>4184.97</v>
      </c>
      <c r="AO1106" s="31">
        <f t="shared" si="684"/>
        <v>286972.78999999998</v>
      </c>
      <c r="AP1106" s="29">
        <f t="shared" si="699"/>
        <v>0</v>
      </c>
      <c r="AQ1106" s="29">
        <f t="shared" si="699"/>
        <v>0</v>
      </c>
      <c r="AR1106" s="29">
        <f t="shared" si="699"/>
        <v>0</v>
      </c>
      <c r="AS1106" s="29">
        <f t="shared" si="699"/>
        <v>286972.78999999998</v>
      </c>
      <c r="AT1106" s="31">
        <f t="shared" si="685"/>
        <v>0</v>
      </c>
      <c r="AU1106" s="31">
        <f t="shared" si="686"/>
        <v>0</v>
      </c>
      <c r="AV1106" s="31">
        <f t="shared" si="687"/>
        <v>0</v>
      </c>
      <c r="AW1106" s="31">
        <f t="shared" si="688"/>
        <v>0</v>
      </c>
      <c r="AX1106" s="31">
        <f t="shared" si="689"/>
        <v>0</v>
      </c>
      <c r="AY1106" s="31">
        <f t="shared" si="690"/>
        <v>0</v>
      </c>
      <c r="AZ1106" s="31">
        <f t="shared" si="691"/>
        <v>0</v>
      </c>
      <c r="BA1106" s="31">
        <f t="shared" si="692"/>
        <v>0</v>
      </c>
      <c r="BB1106" s="31">
        <f t="shared" si="693"/>
        <v>0</v>
      </c>
      <c r="BC1106" s="31">
        <f t="shared" si="694"/>
        <v>0</v>
      </c>
      <c r="BD1106" s="31">
        <f t="shared" si="695"/>
        <v>0</v>
      </c>
      <c r="BE1106" s="31">
        <f t="shared" si="696"/>
        <v>0</v>
      </c>
      <c r="BF1106" s="31">
        <f t="shared" si="697"/>
        <v>0</v>
      </c>
      <c r="BG1106" s="29">
        <f t="shared" si="698"/>
        <v>0</v>
      </c>
      <c r="BH1106" s="29">
        <f t="shared" si="698"/>
        <v>0</v>
      </c>
      <c r="BI1106" s="29">
        <f t="shared" si="698"/>
        <v>0</v>
      </c>
      <c r="BJ1106" s="29">
        <f t="shared" si="698"/>
        <v>0</v>
      </c>
    </row>
    <row r="1107" spans="1:62">
      <c r="A1107" s="25" t="s">
        <v>135</v>
      </c>
      <c r="B1107" s="25" t="s">
        <v>95</v>
      </c>
      <c r="C1107" s="25" t="s">
        <v>87</v>
      </c>
      <c r="D1107" s="25" t="s">
        <v>184</v>
      </c>
      <c r="E1107" s="25" t="s">
        <v>47</v>
      </c>
      <c r="F1107" s="25" t="s">
        <v>49</v>
      </c>
      <c r="G1107" s="25" t="s">
        <v>62</v>
      </c>
      <c r="H1107" s="25" t="s">
        <v>62</v>
      </c>
      <c r="I1107" s="25" t="s">
        <v>597</v>
      </c>
      <c r="J1107" s="102">
        <v>0</v>
      </c>
      <c r="K1107" s="102">
        <v>0</v>
      </c>
      <c r="L1107" s="29">
        <v>9878.02</v>
      </c>
      <c r="M1107" s="29">
        <v>4012.24</v>
      </c>
      <c r="N1107" s="29">
        <v>786.34</v>
      </c>
      <c r="O1107" s="29">
        <v>92.45</v>
      </c>
      <c r="P1107" s="29">
        <v>44841.69</v>
      </c>
      <c r="Q1107" s="29">
        <v>21515.18</v>
      </c>
      <c r="R1107" s="29">
        <v>9772.18</v>
      </c>
      <c r="S1107" s="29">
        <v>8618.4599999999991</v>
      </c>
      <c r="T1107" s="29">
        <v>460.12</v>
      </c>
      <c r="U1107" s="29">
        <v>1011.73</v>
      </c>
      <c r="V1107" s="29">
        <v>460.12</v>
      </c>
      <c r="W1107" s="29">
        <v>460.12</v>
      </c>
      <c r="X1107" s="29">
        <f t="shared" si="669"/>
        <v>101908.64999999998</v>
      </c>
      <c r="Y1107" s="29">
        <f t="shared" si="670"/>
        <v>0</v>
      </c>
      <c r="Z1107" s="29">
        <f t="shared" si="671"/>
        <v>0</v>
      </c>
      <c r="AA1107" s="29">
        <f t="shared" si="671"/>
        <v>0</v>
      </c>
      <c r="AB1107" s="29">
        <f t="shared" si="671"/>
        <v>101908.64999999998</v>
      </c>
      <c r="AC1107" s="31">
        <f t="shared" si="672"/>
        <v>0</v>
      </c>
      <c r="AD1107" s="31">
        <f t="shared" si="673"/>
        <v>0</v>
      </c>
      <c r="AE1107" s="31">
        <f t="shared" si="674"/>
        <v>0</v>
      </c>
      <c r="AF1107" s="31">
        <f t="shared" si="675"/>
        <v>0</v>
      </c>
      <c r="AG1107" s="31">
        <f t="shared" si="676"/>
        <v>0</v>
      </c>
      <c r="AH1107" s="31">
        <f t="shared" si="677"/>
        <v>0</v>
      </c>
      <c r="AI1107" s="31">
        <f t="shared" si="678"/>
        <v>0</v>
      </c>
      <c r="AJ1107" s="31">
        <f t="shared" si="679"/>
        <v>0</v>
      </c>
      <c r="AK1107" s="31">
        <f t="shared" si="680"/>
        <v>0</v>
      </c>
      <c r="AL1107" s="31">
        <f t="shared" si="681"/>
        <v>0</v>
      </c>
      <c r="AM1107" s="31">
        <f t="shared" si="682"/>
        <v>0</v>
      </c>
      <c r="AN1107" s="31">
        <f t="shared" si="683"/>
        <v>0</v>
      </c>
      <c r="AO1107" s="31">
        <f t="shared" si="684"/>
        <v>0</v>
      </c>
      <c r="AP1107" s="29">
        <f t="shared" si="699"/>
        <v>0</v>
      </c>
      <c r="AQ1107" s="29">
        <f t="shared" si="699"/>
        <v>0</v>
      </c>
      <c r="AR1107" s="29">
        <f t="shared" si="699"/>
        <v>0</v>
      </c>
      <c r="AS1107" s="29">
        <f t="shared" si="699"/>
        <v>0</v>
      </c>
      <c r="AT1107" s="31">
        <f t="shared" si="685"/>
        <v>0</v>
      </c>
      <c r="AU1107" s="31">
        <f t="shared" si="686"/>
        <v>0</v>
      </c>
      <c r="AV1107" s="31">
        <f t="shared" si="687"/>
        <v>0</v>
      </c>
      <c r="AW1107" s="31">
        <f t="shared" si="688"/>
        <v>0</v>
      </c>
      <c r="AX1107" s="31">
        <f t="shared" si="689"/>
        <v>0</v>
      </c>
      <c r="AY1107" s="31">
        <f t="shared" si="690"/>
        <v>0</v>
      </c>
      <c r="AZ1107" s="31">
        <f t="shared" si="691"/>
        <v>0</v>
      </c>
      <c r="BA1107" s="31">
        <f t="shared" si="692"/>
        <v>0</v>
      </c>
      <c r="BB1107" s="31">
        <f t="shared" si="693"/>
        <v>0</v>
      </c>
      <c r="BC1107" s="31">
        <f t="shared" si="694"/>
        <v>0</v>
      </c>
      <c r="BD1107" s="31">
        <f t="shared" si="695"/>
        <v>0</v>
      </c>
      <c r="BE1107" s="31">
        <f t="shared" si="696"/>
        <v>0</v>
      </c>
      <c r="BF1107" s="31">
        <f t="shared" si="697"/>
        <v>0</v>
      </c>
      <c r="BG1107" s="29">
        <f t="shared" si="698"/>
        <v>0</v>
      </c>
      <c r="BH1107" s="29">
        <f t="shared" si="698"/>
        <v>0</v>
      </c>
      <c r="BI1107" s="29">
        <f t="shared" si="698"/>
        <v>0</v>
      </c>
      <c r="BJ1107" s="29">
        <f t="shared" si="698"/>
        <v>0</v>
      </c>
    </row>
    <row r="1108" spans="1:62">
      <c r="A1108" s="25" t="s">
        <v>135</v>
      </c>
      <c r="B1108" s="25" t="s">
        <v>95</v>
      </c>
      <c r="C1108" s="25" t="s">
        <v>87</v>
      </c>
      <c r="D1108" s="25" t="s">
        <v>184</v>
      </c>
      <c r="E1108" s="25" t="s">
        <v>47</v>
      </c>
      <c r="F1108" s="25" t="s">
        <v>48</v>
      </c>
      <c r="G1108" s="25" t="s">
        <v>62</v>
      </c>
      <c r="H1108" s="25" t="s">
        <v>62</v>
      </c>
      <c r="I1108" s="25" t="s">
        <v>597</v>
      </c>
      <c r="J1108" s="102">
        <v>0</v>
      </c>
      <c r="K1108" s="102">
        <v>0</v>
      </c>
      <c r="L1108" s="29">
        <v>796831.34</v>
      </c>
      <c r="M1108" s="29">
        <v>21685.279999999999</v>
      </c>
      <c r="N1108" s="29">
        <v>13996.029999999999</v>
      </c>
      <c r="O1108" s="29">
        <v>51490.82</v>
      </c>
      <c r="P1108" s="29">
        <v>521.92999999999995</v>
      </c>
      <c r="Q1108" s="29">
        <v>611.04</v>
      </c>
      <c r="R1108" s="29">
        <v>1843.2</v>
      </c>
      <c r="S1108" s="29">
        <v>3389.97</v>
      </c>
      <c r="T1108" s="29">
        <v>5480.5</v>
      </c>
      <c r="U1108" s="29">
        <v>6261.29</v>
      </c>
      <c r="V1108" s="29">
        <v>9702.77</v>
      </c>
      <c r="W1108" s="29">
        <v>2083623.72</v>
      </c>
      <c r="X1108" s="29">
        <f t="shared" si="669"/>
        <v>2995437.89</v>
      </c>
      <c r="Y1108" s="29">
        <f t="shared" si="670"/>
        <v>0</v>
      </c>
      <c r="Z1108" s="29">
        <f t="shared" si="671"/>
        <v>0</v>
      </c>
      <c r="AA1108" s="29">
        <f t="shared" si="671"/>
        <v>0</v>
      </c>
      <c r="AB1108" s="29">
        <f t="shared" si="671"/>
        <v>2995437.89</v>
      </c>
      <c r="AC1108" s="31">
        <f t="shared" si="672"/>
        <v>0</v>
      </c>
      <c r="AD1108" s="31">
        <f t="shared" si="673"/>
        <v>0</v>
      </c>
      <c r="AE1108" s="31">
        <f t="shared" si="674"/>
        <v>0</v>
      </c>
      <c r="AF1108" s="31">
        <f t="shared" si="675"/>
        <v>0</v>
      </c>
      <c r="AG1108" s="31">
        <f t="shared" si="676"/>
        <v>0</v>
      </c>
      <c r="AH1108" s="31">
        <f t="shared" si="677"/>
        <v>0</v>
      </c>
      <c r="AI1108" s="31">
        <f t="shared" si="678"/>
        <v>0</v>
      </c>
      <c r="AJ1108" s="31">
        <f t="shared" si="679"/>
        <v>0</v>
      </c>
      <c r="AK1108" s="31">
        <f t="shared" si="680"/>
        <v>0</v>
      </c>
      <c r="AL1108" s="31">
        <f t="shared" si="681"/>
        <v>0</v>
      </c>
      <c r="AM1108" s="31">
        <f t="shared" si="682"/>
        <v>0</v>
      </c>
      <c r="AN1108" s="31">
        <f t="shared" si="683"/>
        <v>0</v>
      </c>
      <c r="AO1108" s="31">
        <f t="shared" si="684"/>
        <v>0</v>
      </c>
      <c r="AP1108" s="29">
        <f t="shared" si="699"/>
        <v>0</v>
      </c>
      <c r="AQ1108" s="29">
        <f t="shared" si="699"/>
        <v>0</v>
      </c>
      <c r="AR1108" s="29">
        <f t="shared" si="699"/>
        <v>0</v>
      </c>
      <c r="AS1108" s="29">
        <f t="shared" si="699"/>
        <v>0</v>
      </c>
      <c r="AT1108" s="31">
        <f t="shared" si="685"/>
        <v>0</v>
      </c>
      <c r="AU1108" s="31">
        <f t="shared" si="686"/>
        <v>0</v>
      </c>
      <c r="AV1108" s="31">
        <f t="shared" si="687"/>
        <v>0</v>
      </c>
      <c r="AW1108" s="31">
        <f t="shared" si="688"/>
        <v>0</v>
      </c>
      <c r="AX1108" s="31">
        <f t="shared" si="689"/>
        <v>0</v>
      </c>
      <c r="AY1108" s="31">
        <f t="shared" si="690"/>
        <v>0</v>
      </c>
      <c r="AZ1108" s="31">
        <f t="shared" si="691"/>
        <v>0</v>
      </c>
      <c r="BA1108" s="31">
        <f t="shared" si="692"/>
        <v>0</v>
      </c>
      <c r="BB1108" s="31">
        <f t="shared" si="693"/>
        <v>0</v>
      </c>
      <c r="BC1108" s="31">
        <f t="shared" si="694"/>
        <v>0</v>
      </c>
      <c r="BD1108" s="31">
        <f t="shared" si="695"/>
        <v>0</v>
      </c>
      <c r="BE1108" s="31">
        <f t="shared" si="696"/>
        <v>0</v>
      </c>
      <c r="BF1108" s="31">
        <f t="shared" si="697"/>
        <v>0</v>
      </c>
      <c r="BG1108" s="29">
        <f t="shared" si="698"/>
        <v>0</v>
      </c>
      <c r="BH1108" s="29">
        <f t="shared" si="698"/>
        <v>0</v>
      </c>
      <c r="BI1108" s="29">
        <f t="shared" si="698"/>
        <v>0</v>
      </c>
      <c r="BJ1108" s="29">
        <f t="shared" si="698"/>
        <v>0</v>
      </c>
    </row>
    <row r="1109" spans="1:62">
      <c r="A1109" s="25" t="s">
        <v>135</v>
      </c>
      <c r="B1109" s="25" t="s">
        <v>95</v>
      </c>
      <c r="C1109" s="25" t="s">
        <v>87</v>
      </c>
      <c r="D1109" s="25" t="s">
        <v>184</v>
      </c>
      <c r="E1109" s="25" t="s">
        <v>47</v>
      </c>
      <c r="F1109" s="25" t="s">
        <v>43</v>
      </c>
      <c r="G1109" s="25" t="s">
        <v>62</v>
      </c>
      <c r="H1109" s="25" t="s">
        <v>62</v>
      </c>
      <c r="I1109" s="25" t="s">
        <v>597</v>
      </c>
      <c r="J1109" s="102">
        <v>0</v>
      </c>
      <c r="K1109" s="102">
        <v>1</v>
      </c>
      <c r="L1109" s="29">
        <v>203.43</v>
      </c>
      <c r="M1109" s="29">
        <v>933.25</v>
      </c>
      <c r="N1109" s="29">
        <v>4392.9800000000005</v>
      </c>
      <c r="O1109" s="29">
        <v>14914.26</v>
      </c>
      <c r="P1109" s="29">
        <v>31912.32</v>
      </c>
      <c r="Q1109" s="29">
        <v>13282.49</v>
      </c>
      <c r="R1109" s="29">
        <v>2390.4799999999996</v>
      </c>
      <c r="S1109" s="29">
        <v>15225.449999999999</v>
      </c>
      <c r="T1109" s="29">
        <v>23402.2</v>
      </c>
      <c r="U1109" s="29">
        <v>186212.80000000002</v>
      </c>
      <c r="V1109" s="29">
        <v>6673.76</v>
      </c>
      <c r="W1109" s="29">
        <v>8077.11</v>
      </c>
      <c r="X1109" s="29">
        <f t="shared" si="669"/>
        <v>307620.53000000003</v>
      </c>
      <c r="Y1109" s="29">
        <f t="shared" si="670"/>
        <v>0</v>
      </c>
      <c r="Z1109" s="29">
        <f t="shared" si="671"/>
        <v>0</v>
      </c>
      <c r="AA1109" s="29">
        <f t="shared" si="671"/>
        <v>0</v>
      </c>
      <c r="AB1109" s="29">
        <f t="shared" si="671"/>
        <v>307620.53000000003</v>
      </c>
      <c r="AC1109" s="31">
        <f t="shared" si="672"/>
        <v>0</v>
      </c>
      <c r="AD1109" s="31">
        <f t="shared" si="673"/>
        <v>0</v>
      </c>
      <c r="AE1109" s="31">
        <f t="shared" si="674"/>
        <v>0</v>
      </c>
      <c r="AF1109" s="31">
        <f t="shared" si="675"/>
        <v>0</v>
      </c>
      <c r="AG1109" s="31">
        <f t="shared" si="676"/>
        <v>0</v>
      </c>
      <c r="AH1109" s="31">
        <f t="shared" si="677"/>
        <v>0</v>
      </c>
      <c r="AI1109" s="31">
        <f t="shared" si="678"/>
        <v>0</v>
      </c>
      <c r="AJ1109" s="31">
        <f t="shared" si="679"/>
        <v>0</v>
      </c>
      <c r="AK1109" s="31">
        <f t="shared" si="680"/>
        <v>0</v>
      </c>
      <c r="AL1109" s="31">
        <f t="shared" si="681"/>
        <v>0</v>
      </c>
      <c r="AM1109" s="31">
        <f t="shared" si="682"/>
        <v>0</v>
      </c>
      <c r="AN1109" s="31">
        <f t="shared" si="683"/>
        <v>0</v>
      </c>
      <c r="AO1109" s="31">
        <f t="shared" si="684"/>
        <v>0</v>
      </c>
      <c r="AP1109" s="29">
        <f t="shared" si="699"/>
        <v>0</v>
      </c>
      <c r="AQ1109" s="29">
        <f t="shared" si="699"/>
        <v>0</v>
      </c>
      <c r="AR1109" s="29">
        <f t="shared" si="699"/>
        <v>0</v>
      </c>
      <c r="AS1109" s="29">
        <f t="shared" si="699"/>
        <v>0</v>
      </c>
      <c r="AT1109" s="31">
        <f t="shared" si="685"/>
        <v>203.43</v>
      </c>
      <c r="AU1109" s="31">
        <f t="shared" si="686"/>
        <v>933.25</v>
      </c>
      <c r="AV1109" s="31">
        <f t="shared" si="687"/>
        <v>4392.9800000000005</v>
      </c>
      <c r="AW1109" s="31">
        <f t="shared" si="688"/>
        <v>14914.26</v>
      </c>
      <c r="AX1109" s="31">
        <f t="shared" si="689"/>
        <v>31912.32</v>
      </c>
      <c r="AY1109" s="31">
        <f t="shared" si="690"/>
        <v>13282.49</v>
      </c>
      <c r="AZ1109" s="31">
        <f t="shared" si="691"/>
        <v>2390.4799999999996</v>
      </c>
      <c r="BA1109" s="31">
        <f t="shared" si="692"/>
        <v>15225.449999999999</v>
      </c>
      <c r="BB1109" s="31">
        <f t="shared" si="693"/>
        <v>23402.2</v>
      </c>
      <c r="BC1109" s="31">
        <f t="shared" si="694"/>
        <v>186212.80000000002</v>
      </c>
      <c r="BD1109" s="31">
        <f t="shared" si="695"/>
        <v>6673.76</v>
      </c>
      <c r="BE1109" s="31">
        <f t="shared" si="696"/>
        <v>8077.11</v>
      </c>
      <c r="BF1109" s="31">
        <f t="shared" si="697"/>
        <v>307620.53000000003</v>
      </c>
      <c r="BG1109" s="29">
        <f t="shared" si="698"/>
        <v>0</v>
      </c>
      <c r="BH1109" s="29">
        <f t="shared" si="698"/>
        <v>0</v>
      </c>
      <c r="BI1109" s="29">
        <f t="shared" si="698"/>
        <v>0</v>
      </c>
      <c r="BJ1109" s="29">
        <f t="shared" si="698"/>
        <v>307620.53000000003</v>
      </c>
    </row>
    <row r="1110" spans="1:62">
      <c r="A1110" s="25" t="s">
        <v>135</v>
      </c>
      <c r="B1110" s="25" t="s">
        <v>95</v>
      </c>
      <c r="C1110" s="25" t="s">
        <v>87</v>
      </c>
      <c r="D1110" s="25" t="s">
        <v>564</v>
      </c>
      <c r="E1110" s="25" t="s">
        <v>42</v>
      </c>
      <c r="F1110" s="25" t="s">
        <v>43</v>
      </c>
      <c r="G1110" s="25" t="s">
        <v>61</v>
      </c>
      <c r="H1110" s="25" t="s">
        <v>61</v>
      </c>
      <c r="I1110" s="25" t="s">
        <v>597</v>
      </c>
      <c r="J1110" s="102">
        <v>1</v>
      </c>
      <c r="K1110" s="102">
        <v>0</v>
      </c>
      <c r="L1110" s="29"/>
      <c r="M1110" s="29"/>
      <c r="N1110" s="29"/>
      <c r="O1110" s="29"/>
      <c r="P1110" s="29"/>
      <c r="Q1110" s="29"/>
      <c r="R1110" s="29">
        <v>292.10000000000002</v>
      </c>
      <c r="S1110" s="29">
        <v>635.16</v>
      </c>
      <c r="T1110" s="29">
        <v>1287.08</v>
      </c>
      <c r="U1110" s="29">
        <v>1740.1799999999998</v>
      </c>
      <c r="V1110" s="29">
        <v>3171.96</v>
      </c>
      <c r="W1110" s="29">
        <v>6308.5300000000007</v>
      </c>
      <c r="X1110" s="29">
        <f t="shared" si="669"/>
        <v>13435.01</v>
      </c>
      <c r="Y1110" s="29">
        <f t="shared" si="670"/>
        <v>0</v>
      </c>
      <c r="Z1110" s="29">
        <f t="shared" si="671"/>
        <v>0</v>
      </c>
      <c r="AA1110" s="29">
        <f t="shared" si="671"/>
        <v>0</v>
      </c>
      <c r="AB1110" s="29">
        <f t="shared" si="671"/>
        <v>13435.01</v>
      </c>
      <c r="AC1110" s="31">
        <f t="shared" si="672"/>
        <v>0</v>
      </c>
      <c r="AD1110" s="31">
        <f t="shared" si="673"/>
        <v>0</v>
      </c>
      <c r="AE1110" s="31">
        <f t="shared" si="674"/>
        <v>0</v>
      </c>
      <c r="AF1110" s="31">
        <f t="shared" si="675"/>
        <v>0</v>
      </c>
      <c r="AG1110" s="31">
        <f t="shared" si="676"/>
        <v>0</v>
      </c>
      <c r="AH1110" s="31">
        <f t="shared" si="677"/>
        <v>0</v>
      </c>
      <c r="AI1110" s="31">
        <f t="shared" si="678"/>
        <v>292.10000000000002</v>
      </c>
      <c r="AJ1110" s="31">
        <f t="shared" si="679"/>
        <v>635.16</v>
      </c>
      <c r="AK1110" s="31">
        <f t="shared" si="680"/>
        <v>1287.08</v>
      </c>
      <c r="AL1110" s="31">
        <f t="shared" si="681"/>
        <v>1740.1799999999998</v>
      </c>
      <c r="AM1110" s="31">
        <f t="shared" si="682"/>
        <v>3171.96</v>
      </c>
      <c r="AN1110" s="31">
        <f t="shared" si="683"/>
        <v>6308.5300000000007</v>
      </c>
      <c r="AO1110" s="31">
        <f t="shared" si="684"/>
        <v>13435.01</v>
      </c>
      <c r="AP1110" s="29">
        <f t="shared" si="699"/>
        <v>0</v>
      </c>
      <c r="AQ1110" s="29">
        <f t="shared" si="699"/>
        <v>0</v>
      </c>
      <c r="AR1110" s="29">
        <f t="shared" si="699"/>
        <v>0</v>
      </c>
      <c r="AS1110" s="29">
        <f t="shared" si="699"/>
        <v>13435.01</v>
      </c>
      <c r="AT1110" s="31">
        <f t="shared" si="685"/>
        <v>0</v>
      </c>
      <c r="AU1110" s="31">
        <f t="shared" si="686"/>
        <v>0</v>
      </c>
      <c r="AV1110" s="31">
        <f t="shared" si="687"/>
        <v>0</v>
      </c>
      <c r="AW1110" s="31">
        <f t="shared" si="688"/>
        <v>0</v>
      </c>
      <c r="AX1110" s="31">
        <f t="shared" si="689"/>
        <v>0</v>
      </c>
      <c r="AY1110" s="31">
        <f t="shared" si="690"/>
        <v>0</v>
      </c>
      <c r="AZ1110" s="31">
        <f t="shared" si="691"/>
        <v>0</v>
      </c>
      <c r="BA1110" s="31">
        <f t="shared" si="692"/>
        <v>0</v>
      </c>
      <c r="BB1110" s="31">
        <f t="shared" si="693"/>
        <v>0</v>
      </c>
      <c r="BC1110" s="31">
        <f t="shared" si="694"/>
        <v>0</v>
      </c>
      <c r="BD1110" s="31">
        <f t="shared" si="695"/>
        <v>0</v>
      </c>
      <c r="BE1110" s="31">
        <f t="shared" si="696"/>
        <v>0</v>
      </c>
      <c r="BF1110" s="31">
        <f t="shared" si="697"/>
        <v>0</v>
      </c>
      <c r="BG1110" s="29">
        <f t="shared" si="698"/>
        <v>0</v>
      </c>
      <c r="BH1110" s="29">
        <f t="shared" si="698"/>
        <v>0</v>
      </c>
      <c r="BI1110" s="29">
        <f t="shared" si="698"/>
        <v>0</v>
      </c>
      <c r="BJ1110" s="29">
        <f t="shared" si="698"/>
        <v>0</v>
      </c>
    </row>
    <row r="1111" spans="1:62">
      <c r="A1111" s="25" t="s">
        <v>135</v>
      </c>
      <c r="B1111" s="25" t="s">
        <v>95</v>
      </c>
      <c r="C1111" s="25" t="s">
        <v>87</v>
      </c>
      <c r="D1111" s="25" t="s">
        <v>564</v>
      </c>
      <c r="E1111" s="25" t="s">
        <v>47</v>
      </c>
      <c r="F1111" s="25" t="s">
        <v>49</v>
      </c>
      <c r="G1111" s="25" t="s">
        <v>62</v>
      </c>
      <c r="H1111" s="25" t="s">
        <v>62</v>
      </c>
      <c r="I1111" s="25" t="s">
        <v>597</v>
      </c>
      <c r="J1111" s="102">
        <v>0</v>
      </c>
      <c r="K1111" s="102">
        <v>0</v>
      </c>
      <c r="L1111" s="29">
        <v>-31338.080000000002</v>
      </c>
      <c r="M1111" s="29">
        <v>5959.7699999999995</v>
      </c>
      <c r="N1111" s="29"/>
      <c r="O1111" s="29"/>
      <c r="P1111" s="29"/>
      <c r="Q1111" s="29">
        <v>357.35999999999996</v>
      </c>
      <c r="R1111" s="29"/>
      <c r="S1111" s="29"/>
      <c r="T1111" s="29"/>
      <c r="U1111" s="29"/>
      <c r="V1111" s="29"/>
      <c r="W1111" s="29"/>
      <c r="X1111" s="29">
        <f t="shared" si="669"/>
        <v>-25020.95</v>
      </c>
      <c r="Y1111" s="29">
        <f t="shared" si="670"/>
        <v>0</v>
      </c>
      <c r="Z1111" s="29">
        <f t="shared" si="671"/>
        <v>0</v>
      </c>
      <c r="AA1111" s="29">
        <f t="shared" si="671"/>
        <v>0</v>
      </c>
      <c r="AB1111" s="29">
        <f t="shared" si="671"/>
        <v>-25020.95</v>
      </c>
      <c r="AC1111" s="31">
        <f t="shared" si="672"/>
        <v>0</v>
      </c>
      <c r="AD1111" s="31">
        <f t="shared" si="673"/>
        <v>0</v>
      </c>
      <c r="AE1111" s="31">
        <f t="shared" si="674"/>
        <v>0</v>
      </c>
      <c r="AF1111" s="31">
        <f t="shared" si="675"/>
        <v>0</v>
      </c>
      <c r="AG1111" s="31">
        <f t="shared" si="676"/>
        <v>0</v>
      </c>
      <c r="AH1111" s="31">
        <f t="shared" si="677"/>
        <v>0</v>
      </c>
      <c r="AI1111" s="31">
        <f t="shared" si="678"/>
        <v>0</v>
      </c>
      <c r="AJ1111" s="31">
        <f t="shared" si="679"/>
        <v>0</v>
      </c>
      <c r="AK1111" s="31">
        <f t="shared" si="680"/>
        <v>0</v>
      </c>
      <c r="AL1111" s="31">
        <f t="shared" si="681"/>
        <v>0</v>
      </c>
      <c r="AM1111" s="31">
        <f t="shared" si="682"/>
        <v>0</v>
      </c>
      <c r="AN1111" s="31">
        <f t="shared" si="683"/>
        <v>0</v>
      </c>
      <c r="AO1111" s="31">
        <f t="shared" si="684"/>
        <v>0</v>
      </c>
      <c r="AP1111" s="29">
        <f t="shared" si="699"/>
        <v>0</v>
      </c>
      <c r="AQ1111" s="29">
        <f t="shared" si="699"/>
        <v>0</v>
      </c>
      <c r="AR1111" s="29">
        <f t="shared" si="699"/>
        <v>0</v>
      </c>
      <c r="AS1111" s="29">
        <f t="shared" si="699"/>
        <v>0</v>
      </c>
      <c r="AT1111" s="31">
        <f t="shared" si="685"/>
        <v>0</v>
      </c>
      <c r="AU1111" s="31">
        <f t="shared" si="686"/>
        <v>0</v>
      </c>
      <c r="AV1111" s="31">
        <f t="shared" si="687"/>
        <v>0</v>
      </c>
      <c r="AW1111" s="31">
        <f t="shared" si="688"/>
        <v>0</v>
      </c>
      <c r="AX1111" s="31">
        <f t="shared" si="689"/>
        <v>0</v>
      </c>
      <c r="AY1111" s="31">
        <f t="shared" si="690"/>
        <v>0</v>
      </c>
      <c r="AZ1111" s="31">
        <f t="shared" si="691"/>
        <v>0</v>
      </c>
      <c r="BA1111" s="31">
        <f t="shared" si="692"/>
        <v>0</v>
      </c>
      <c r="BB1111" s="31">
        <f t="shared" si="693"/>
        <v>0</v>
      </c>
      <c r="BC1111" s="31">
        <f t="shared" si="694"/>
        <v>0</v>
      </c>
      <c r="BD1111" s="31">
        <f t="shared" si="695"/>
        <v>0</v>
      </c>
      <c r="BE1111" s="31">
        <f t="shared" si="696"/>
        <v>0</v>
      </c>
      <c r="BF1111" s="31">
        <f t="shared" si="697"/>
        <v>0</v>
      </c>
      <c r="BG1111" s="29">
        <f t="shared" si="698"/>
        <v>0</v>
      </c>
      <c r="BH1111" s="29">
        <f t="shared" si="698"/>
        <v>0</v>
      </c>
      <c r="BI1111" s="29">
        <f t="shared" si="698"/>
        <v>0</v>
      </c>
      <c r="BJ1111" s="29">
        <f t="shared" si="698"/>
        <v>0</v>
      </c>
    </row>
    <row r="1112" spans="1:62">
      <c r="A1112" s="25" t="s">
        <v>135</v>
      </c>
      <c r="B1112" s="25" t="s">
        <v>95</v>
      </c>
      <c r="C1112" s="25" t="s">
        <v>87</v>
      </c>
      <c r="D1112" s="25" t="s">
        <v>564</v>
      </c>
      <c r="E1112" s="25" t="s">
        <v>47</v>
      </c>
      <c r="F1112" s="25" t="s">
        <v>48</v>
      </c>
      <c r="G1112" s="25" t="s">
        <v>62</v>
      </c>
      <c r="H1112" s="25" t="s">
        <v>62</v>
      </c>
      <c r="I1112" s="25" t="s">
        <v>597</v>
      </c>
      <c r="J1112" s="102">
        <v>0</v>
      </c>
      <c r="K1112" s="102">
        <v>0</v>
      </c>
      <c r="L1112" s="29">
        <v>-62131.869999999995</v>
      </c>
      <c r="M1112" s="29">
        <v>10742.83</v>
      </c>
      <c r="N1112" s="29">
        <v>60.65</v>
      </c>
      <c r="O1112" s="29"/>
      <c r="P1112" s="29">
        <v>22.11</v>
      </c>
      <c r="Q1112" s="29">
        <v>0</v>
      </c>
      <c r="R1112" s="29"/>
      <c r="S1112" s="29"/>
      <c r="T1112" s="29"/>
      <c r="U1112" s="29"/>
      <c r="V1112" s="29"/>
      <c r="W1112" s="29"/>
      <c r="X1112" s="29">
        <f t="shared" si="669"/>
        <v>-51306.279999999992</v>
      </c>
      <c r="Y1112" s="29">
        <f t="shared" si="670"/>
        <v>0</v>
      </c>
      <c r="Z1112" s="29">
        <f t="shared" si="671"/>
        <v>0</v>
      </c>
      <c r="AA1112" s="29">
        <f t="shared" si="671"/>
        <v>0</v>
      </c>
      <c r="AB1112" s="29">
        <f t="shared" si="671"/>
        <v>-51306.279999999992</v>
      </c>
      <c r="AC1112" s="31">
        <f t="shared" si="672"/>
        <v>0</v>
      </c>
      <c r="AD1112" s="31">
        <f t="shared" si="673"/>
        <v>0</v>
      </c>
      <c r="AE1112" s="31">
        <f t="shared" si="674"/>
        <v>0</v>
      </c>
      <c r="AF1112" s="31">
        <f t="shared" si="675"/>
        <v>0</v>
      </c>
      <c r="AG1112" s="31">
        <f t="shared" si="676"/>
        <v>0</v>
      </c>
      <c r="AH1112" s="31">
        <f t="shared" si="677"/>
        <v>0</v>
      </c>
      <c r="AI1112" s="31">
        <f t="shared" si="678"/>
        <v>0</v>
      </c>
      <c r="AJ1112" s="31">
        <f t="shared" si="679"/>
        <v>0</v>
      </c>
      <c r="AK1112" s="31">
        <f t="shared" si="680"/>
        <v>0</v>
      </c>
      <c r="AL1112" s="31">
        <f t="shared" si="681"/>
        <v>0</v>
      </c>
      <c r="AM1112" s="31">
        <f t="shared" si="682"/>
        <v>0</v>
      </c>
      <c r="AN1112" s="31">
        <f t="shared" si="683"/>
        <v>0</v>
      </c>
      <c r="AO1112" s="31">
        <f t="shared" si="684"/>
        <v>0</v>
      </c>
      <c r="AP1112" s="29">
        <f t="shared" si="699"/>
        <v>0</v>
      </c>
      <c r="AQ1112" s="29">
        <f t="shared" si="699"/>
        <v>0</v>
      </c>
      <c r="AR1112" s="29">
        <f t="shared" si="699"/>
        <v>0</v>
      </c>
      <c r="AS1112" s="29">
        <f t="shared" si="699"/>
        <v>0</v>
      </c>
      <c r="AT1112" s="31">
        <f t="shared" si="685"/>
        <v>0</v>
      </c>
      <c r="AU1112" s="31">
        <f t="shared" si="686"/>
        <v>0</v>
      </c>
      <c r="AV1112" s="31">
        <f t="shared" si="687"/>
        <v>0</v>
      </c>
      <c r="AW1112" s="31">
        <f t="shared" si="688"/>
        <v>0</v>
      </c>
      <c r="AX1112" s="31">
        <f t="shared" si="689"/>
        <v>0</v>
      </c>
      <c r="AY1112" s="31">
        <f t="shared" si="690"/>
        <v>0</v>
      </c>
      <c r="AZ1112" s="31">
        <f t="shared" si="691"/>
        <v>0</v>
      </c>
      <c r="BA1112" s="31">
        <f t="shared" si="692"/>
        <v>0</v>
      </c>
      <c r="BB1112" s="31">
        <f t="shared" si="693"/>
        <v>0</v>
      </c>
      <c r="BC1112" s="31">
        <f t="shared" si="694"/>
        <v>0</v>
      </c>
      <c r="BD1112" s="31">
        <f t="shared" si="695"/>
        <v>0</v>
      </c>
      <c r="BE1112" s="31">
        <f t="shared" si="696"/>
        <v>0</v>
      </c>
      <c r="BF1112" s="31">
        <f t="shared" si="697"/>
        <v>0</v>
      </c>
      <c r="BG1112" s="29">
        <f t="shared" si="698"/>
        <v>0</v>
      </c>
      <c r="BH1112" s="29">
        <f t="shared" si="698"/>
        <v>0</v>
      </c>
      <c r="BI1112" s="29">
        <f t="shared" si="698"/>
        <v>0</v>
      </c>
      <c r="BJ1112" s="29">
        <f t="shared" si="698"/>
        <v>0</v>
      </c>
    </row>
    <row r="1113" spans="1:62">
      <c r="A1113" s="25" t="s">
        <v>135</v>
      </c>
      <c r="B1113" s="25" t="s">
        <v>95</v>
      </c>
      <c r="C1113" s="25" t="s">
        <v>87</v>
      </c>
      <c r="D1113" s="25" t="s">
        <v>564</v>
      </c>
      <c r="E1113" s="25" t="s">
        <v>47</v>
      </c>
      <c r="F1113" s="25" t="s">
        <v>43</v>
      </c>
      <c r="G1113" s="25" t="s">
        <v>62</v>
      </c>
      <c r="H1113" s="25" t="s">
        <v>62</v>
      </c>
      <c r="I1113" s="25" t="s">
        <v>597</v>
      </c>
      <c r="J1113" s="102">
        <v>0</v>
      </c>
      <c r="K1113" s="102">
        <v>1</v>
      </c>
      <c r="L1113" s="29">
        <v>-67335.209999999992</v>
      </c>
      <c r="M1113" s="29">
        <v>164.18</v>
      </c>
      <c r="N1113" s="29">
        <v>111.42999999999999</v>
      </c>
      <c r="O1113" s="29"/>
      <c r="P1113" s="29">
        <v>-692.47</v>
      </c>
      <c r="Q1113" s="29"/>
      <c r="R1113" s="29"/>
      <c r="S1113" s="29"/>
      <c r="T1113" s="29"/>
      <c r="U1113" s="29"/>
      <c r="V1113" s="29"/>
      <c r="W1113" s="29"/>
      <c r="X1113" s="29">
        <f t="shared" si="669"/>
        <v>-67752.070000000007</v>
      </c>
      <c r="Y1113" s="29">
        <f t="shared" si="670"/>
        <v>0</v>
      </c>
      <c r="Z1113" s="29">
        <f t="shared" si="671"/>
        <v>0</v>
      </c>
      <c r="AA1113" s="29">
        <f t="shared" si="671"/>
        <v>0</v>
      </c>
      <c r="AB1113" s="29">
        <f t="shared" si="671"/>
        <v>-67752.070000000007</v>
      </c>
      <c r="AC1113" s="31">
        <f t="shared" si="672"/>
        <v>0</v>
      </c>
      <c r="AD1113" s="31">
        <f t="shared" si="673"/>
        <v>0</v>
      </c>
      <c r="AE1113" s="31">
        <f t="shared" si="674"/>
        <v>0</v>
      </c>
      <c r="AF1113" s="31">
        <f t="shared" si="675"/>
        <v>0</v>
      </c>
      <c r="AG1113" s="31">
        <f t="shared" si="676"/>
        <v>0</v>
      </c>
      <c r="AH1113" s="31">
        <f t="shared" si="677"/>
        <v>0</v>
      </c>
      <c r="AI1113" s="31">
        <f t="shared" si="678"/>
        <v>0</v>
      </c>
      <c r="AJ1113" s="31">
        <f t="shared" si="679"/>
        <v>0</v>
      </c>
      <c r="AK1113" s="31">
        <f t="shared" si="680"/>
        <v>0</v>
      </c>
      <c r="AL1113" s="31">
        <f t="shared" si="681"/>
        <v>0</v>
      </c>
      <c r="AM1113" s="31">
        <f t="shared" si="682"/>
        <v>0</v>
      </c>
      <c r="AN1113" s="31">
        <f t="shared" si="683"/>
        <v>0</v>
      </c>
      <c r="AO1113" s="31">
        <f t="shared" si="684"/>
        <v>0</v>
      </c>
      <c r="AP1113" s="29">
        <f t="shared" si="699"/>
        <v>0</v>
      </c>
      <c r="AQ1113" s="29">
        <f t="shared" si="699"/>
        <v>0</v>
      </c>
      <c r="AR1113" s="29">
        <f t="shared" si="699"/>
        <v>0</v>
      </c>
      <c r="AS1113" s="29">
        <f t="shared" si="699"/>
        <v>0</v>
      </c>
      <c r="AT1113" s="31">
        <f t="shared" si="685"/>
        <v>-67335.209999999992</v>
      </c>
      <c r="AU1113" s="31">
        <f t="shared" si="686"/>
        <v>164.18</v>
      </c>
      <c r="AV1113" s="31">
        <f t="shared" si="687"/>
        <v>111.42999999999999</v>
      </c>
      <c r="AW1113" s="31">
        <f t="shared" si="688"/>
        <v>0</v>
      </c>
      <c r="AX1113" s="31">
        <f t="shared" si="689"/>
        <v>-692.47</v>
      </c>
      <c r="AY1113" s="31">
        <f t="shared" si="690"/>
        <v>0</v>
      </c>
      <c r="AZ1113" s="31">
        <f t="shared" si="691"/>
        <v>0</v>
      </c>
      <c r="BA1113" s="31">
        <f t="shared" si="692"/>
        <v>0</v>
      </c>
      <c r="BB1113" s="31">
        <f t="shared" si="693"/>
        <v>0</v>
      </c>
      <c r="BC1113" s="31">
        <f t="shared" si="694"/>
        <v>0</v>
      </c>
      <c r="BD1113" s="31">
        <f t="shared" si="695"/>
        <v>0</v>
      </c>
      <c r="BE1113" s="31">
        <f t="shared" si="696"/>
        <v>0</v>
      </c>
      <c r="BF1113" s="31">
        <f t="shared" si="697"/>
        <v>-67752.070000000007</v>
      </c>
      <c r="BG1113" s="29">
        <f t="shared" si="698"/>
        <v>0</v>
      </c>
      <c r="BH1113" s="29">
        <f t="shared" si="698"/>
        <v>0</v>
      </c>
      <c r="BI1113" s="29">
        <f t="shared" si="698"/>
        <v>0</v>
      </c>
      <c r="BJ1113" s="29">
        <f t="shared" si="698"/>
        <v>-67752.070000000007</v>
      </c>
    </row>
    <row r="1114" spans="1:62">
      <c r="A1114" s="25" t="s">
        <v>135</v>
      </c>
      <c r="B1114" s="25" t="s">
        <v>95</v>
      </c>
      <c r="C1114" s="25" t="s">
        <v>87</v>
      </c>
      <c r="D1114" s="25" t="s">
        <v>311</v>
      </c>
      <c r="E1114" s="25" t="s">
        <v>44</v>
      </c>
      <c r="F1114" s="25" t="s">
        <v>45</v>
      </c>
      <c r="G1114" s="25" t="s">
        <v>54</v>
      </c>
      <c r="H1114" s="25" t="s">
        <v>300</v>
      </c>
      <c r="I1114" s="25" t="s">
        <v>597</v>
      </c>
      <c r="J1114" s="102">
        <v>0.47784834680000005</v>
      </c>
      <c r="K1114" s="102">
        <v>0.15089759249999998</v>
      </c>
      <c r="L1114" s="29">
        <v>36.31</v>
      </c>
      <c r="M1114" s="29">
        <v>34.450000000000003</v>
      </c>
      <c r="N1114" s="29">
        <v>34.450000000000003</v>
      </c>
      <c r="O1114" s="29">
        <v>1087.02</v>
      </c>
      <c r="P1114" s="29"/>
      <c r="Q1114" s="29">
        <v>1850.82</v>
      </c>
      <c r="R1114" s="29">
        <v>-100.36</v>
      </c>
      <c r="S1114" s="29"/>
      <c r="T1114" s="29">
        <v>88.41</v>
      </c>
      <c r="U1114" s="29"/>
      <c r="V1114" s="29"/>
      <c r="W1114" s="29"/>
      <c r="X1114" s="29">
        <f t="shared" si="669"/>
        <v>3031.1</v>
      </c>
      <c r="Y1114" s="29">
        <f t="shared" si="670"/>
        <v>0</v>
      </c>
      <c r="Z1114" s="29">
        <f t="shared" si="671"/>
        <v>0</v>
      </c>
      <c r="AA1114" s="29">
        <f t="shared" si="671"/>
        <v>0</v>
      </c>
      <c r="AB1114" s="29">
        <f t="shared" si="671"/>
        <v>3031.1</v>
      </c>
      <c r="AC1114" s="31">
        <f t="shared" si="672"/>
        <v>17.350673472308003</v>
      </c>
      <c r="AD1114" s="31">
        <f t="shared" si="673"/>
        <v>16.461875547260004</v>
      </c>
      <c r="AE1114" s="31">
        <f t="shared" si="674"/>
        <v>16.461875547260004</v>
      </c>
      <c r="AF1114" s="31">
        <f t="shared" si="675"/>
        <v>519.4307099385361</v>
      </c>
      <c r="AG1114" s="31">
        <f t="shared" si="676"/>
        <v>0</v>
      </c>
      <c r="AH1114" s="31">
        <f t="shared" si="677"/>
        <v>884.41127722437602</v>
      </c>
      <c r="AI1114" s="31">
        <f t="shared" si="678"/>
        <v>-47.956860084848003</v>
      </c>
      <c r="AJ1114" s="31">
        <f t="shared" si="679"/>
        <v>0</v>
      </c>
      <c r="AK1114" s="31">
        <f t="shared" si="680"/>
        <v>42.246572340588003</v>
      </c>
      <c r="AL1114" s="31">
        <f t="shared" si="681"/>
        <v>0</v>
      </c>
      <c r="AM1114" s="31">
        <f t="shared" si="682"/>
        <v>0</v>
      </c>
      <c r="AN1114" s="31">
        <f t="shared" si="683"/>
        <v>0</v>
      </c>
      <c r="AO1114" s="31">
        <f t="shared" si="684"/>
        <v>1448.4061239854802</v>
      </c>
      <c r="AP1114" s="29">
        <f t="shared" si="699"/>
        <v>0</v>
      </c>
      <c r="AQ1114" s="29">
        <f t="shared" si="699"/>
        <v>0</v>
      </c>
      <c r="AR1114" s="29">
        <f t="shared" si="699"/>
        <v>0</v>
      </c>
      <c r="AS1114" s="29">
        <f t="shared" si="699"/>
        <v>1448.4061239854802</v>
      </c>
      <c r="AT1114" s="31">
        <f t="shared" si="685"/>
        <v>5.4790915836749994</v>
      </c>
      <c r="AU1114" s="31">
        <f t="shared" si="686"/>
        <v>5.1984220616250001</v>
      </c>
      <c r="AV1114" s="31">
        <f t="shared" si="687"/>
        <v>5.1984220616250001</v>
      </c>
      <c r="AW1114" s="31">
        <f t="shared" si="688"/>
        <v>164.02870099934998</v>
      </c>
      <c r="AX1114" s="31">
        <f t="shared" si="689"/>
        <v>0</v>
      </c>
      <c r="AY1114" s="31">
        <f t="shared" si="690"/>
        <v>279.28428215084995</v>
      </c>
      <c r="AZ1114" s="31">
        <f t="shared" si="691"/>
        <v>-15.144082383299999</v>
      </c>
      <c r="BA1114" s="31">
        <f t="shared" si="692"/>
        <v>0</v>
      </c>
      <c r="BB1114" s="31">
        <f t="shared" si="693"/>
        <v>13.340856152924998</v>
      </c>
      <c r="BC1114" s="31">
        <f t="shared" si="694"/>
        <v>0</v>
      </c>
      <c r="BD1114" s="31">
        <f t="shared" si="695"/>
        <v>0</v>
      </c>
      <c r="BE1114" s="31">
        <f t="shared" si="696"/>
        <v>0</v>
      </c>
      <c r="BF1114" s="31">
        <f t="shared" si="697"/>
        <v>457.38569262674991</v>
      </c>
      <c r="BG1114" s="29">
        <f t="shared" si="698"/>
        <v>0</v>
      </c>
      <c r="BH1114" s="29">
        <f t="shared" si="698"/>
        <v>0</v>
      </c>
      <c r="BI1114" s="29">
        <f t="shared" si="698"/>
        <v>0</v>
      </c>
      <c r="BJ1114" s="29">
        <f t="shared" si="698"/>
        <v>457.38569262674991</v>
      </c>
    </row>
    <row r="1115" spans="1:62">
      <c r="A1115" s="25" t="s">
        <v>135</v>
      </c>
      <c r="B1115" s="25" t="s">
        <v>95</v>
      </c>
      <c r="C1115" s="25" t="s">
        <v>87</v>
      </c>
      <c r="D1115" s="25" t="s">
        <v>311</v>
      </c>
      <c r="E1115" s="25" t="s">
        <v>42</v>
      </c>
      <c r="F1115" s="25" t="s">
        <v>46</v>
      </c>
      <c r="G1115" s="25" t="s">
        <v>55</v>
      </c>
      <c r="H1115" s="25" t="s">
        <v>55</v>
      </c>
      <c r="I1115" s="25" t="s">
        <v>597</v>
      </c>
      <c r="J1115" s="102">
        <v>0.65539999999999998</v>
      </c>
      <c r="K1115" s="102">
        <v>0</v>
      </c>
      <c r="L1115" s="29"/>
      <c r="M1115" s="29"/>
      <c r="N1115" s="29"/>
      <c r="O1115" s="29"/>
      <c r="P1115" s="29"/>
      <c r="Q1115" s="29"/>
      <c r="R1115" s="29"/>
      <c r="S1115" s="29"/>
      <c r="T1115" s="29">
        <v>495854.28</v>
      </c>
      <c r="U1115" s="29">
        <v>482.32</v>
      </c>
      <c r="V1115" s="29">
        <v>479160.65</v>
      </c>
      <c r="W1115" s="29">
        <v>1951.13</v>
      </c>
      <c r="X1115" s="29">
        <f t="shared" si="669"/>
        <v>977448.38</v>
      </c>
      <c r="Y1115" s="29">
        <f t="shared" si="670"/>
        <v>0</v>
      </c>
      <c r="Z1115" s="29">
        <f t="shared" si="671"/>
        <v>0</v>
      </c>
      <c r="AA1115" s="29">
        <f t="shared" si="671"/>
        <v>0</v>
      </c>
      <c r="AB1115" s="29">
        <f t="shared" si="671"/>
        <v>977448.38</v>
      </c>
      <c r="AC1115" s="31">
        <f t="shared" si="672"/>
        <v>0</v>
      </c>
      <c r="AD1115" s="31">
        <f t="shared" si="673"/>
        <v>0</v>
      </c>
      <c r="AE1115" s="31">
        <f t="shared" si="674"/>
        <v>0</v>
      </c>
      <c r="AF1115" s="31">
        <f t="shared" si="675"/>
        <v>0</v>
      </c>
      <c r="AG1115" s="31">
        <f t="shared" si="676"/>
        <v>0</v>
      </c>
      <c r="AH1115" s="31">
        <f t="shared" si="677"/>
        <v>0</v>
      </c>
      <c r="AI1115" s="31">
        <f t="shared" si="678"/>
        <v>0</v>
      </c>
      <c r="AJ1115" s="31">
        <f t="shared" si="679"/>
        <v>0</v>
      </c>
      <c r="AK1115" s="31">
        <f t="shared" si="680"/>
        <v>324982.895112</v>
      </c>
      <c r="AL1115" s="31">
        <f t="shared" si="681"/>
        <v>316.112528</v>
      </c>
      <c r="AM1115" s="31">
        <f t="shared" si="682"/>
        <v>314041.89001000003</v>
      </c>
      <c r="AN1115" s="31">
        <f t="shared" si="683"/>
        <v>1278.7706020000001</v>
      </c>
      <c r="AO1115" s="31">
        <f t="shared" si="684"/>
        <v>640619.668252</v>
      </c>
      <c r="AP1115" s="29">
        <f t="shared" si="699"/>
        <v>0</v>
      </c>
      <c r="AQ1115" s="29">
        <f t="shared" si="699"/>
        <v>0</v>
      </c>
      <c r="AR1115" s="29">
        <f t="shared" si="699"/>
        <v>0</v>
      </c>
      <c r="AS1115" s="29">
        <f t="shared" si="699"/>
        <v>640619.668252</v>
      </c>
      <c r="AT1115" s="31">
        <f t="shared" si="685"/>
        <v>0</v>
      </c>
      <c r="AU1115" s="31">
        <f t="shared" si="686"/>
        <v>0</v>
      </c>
      <c r="AV1115" s="31">
        <f t="shared" si="687"/>
        <v>0</v>
      </c>
      <c r="AW1115" s="31">
        <f t="shared" si="688"/>
        <v>0</v>
      </c>
      <c r="AX1115" s="31">
        <f t="shared" si="689"/>
        <v>0</v>
      </c>
      <c r="AY1115" s="31">
        <f t="shared" si="690"/>
        <v>0</v>
      </c>
      <c r="AZ1115" s="31">
        <f t="shared" si="691"/>
        <v>0</v>
      </c>
      <c r="BA1115" s="31">
        <f t="shared" si="692"/>
        <v>0</v>
      </c>
      <c r="BB1115" s="31">
        <f t="shared" si="693"/>
        <v>0</v>
      </c>
      <c r="BC1115" s="31">
        <f t="shared" si="694"/>
        <v>0</v>
      </c>
      <c r="BD1115" s="31">
        <f t="shared" si="695"/>
        <v>0</v>
      </c>
      <c r="BE1115" s="31">
        <f t="shared" si="696"/>
        <v>0</v>
      </c>
      <c r="BF1115" s="31">
        <f t="shared" si="697"/>
        <v>0</v>
      </c>
      <c r="BG1115" s="29">
        <f t="shared" si="698"/>
        <v>0</v>
      </c>
      <c r="BH1115" s="29">
        <f t="shared" si="698"/>
        <v>0</v>
      </c>
      <c r="BI1115" s="29">
        <f t="shared" si="698"/>
        <v>0</v>
      </c>
      <c r="BJ1115" s="29">
        <f t="shared" si="698"/>
        <v>0</v>
      </c>
    </row>
    <row r="1116" spans="1:62">
      <c r="A1116" s="25" t="s">
        <v>135</v>
      </c>
      <c r="B1116" s="25" t="s">
        <v>95</v>
      </c>
      <c r="C1116" s="25" t="s">
        <v>87</v>
      </c>
      <c r="D1116" s="25" t="s">
        <v>311</v>
      </c>
      <c r="E1116" s="25" t="s">
        <v>42</v>
      </c>
      <c r="F1116" s="25" t="s">
        <v>43</v>
      </c>
      <c r="G1116" s="25" t="s">
        <v>61</v>
      </c>
      <c r="H1116" s="25" t="s">
        <v>61</v>
      </c>
      <c r="I1116" s="25" t="s">
        <v>597</v>
      </c>
      <c r="J1116" s="102">
        <v>1</v>
      </c>
      <c r="K1116" s="102">
        <v>0</v>
      </c>
      <c r="L1116" s="29"/>
      <c r="M1116" s="29"/>
      <c r="N1116" s="29"/>
      <c r="O1116" s="29"/>
      <c r="P1116" s="29"/>
      <c r="Q1116" s="29"/>
      <c r="R1116" s="29"/>
      <c r="S1116" s="29"/>
      <c r="T1116" s="29">
        <v>2248078.5999999996</v>
      </c>
      <c r="U1116" s="29">
        <v>1700870.94</v>
      </c>
      <c r="V1116" s="29">
        <v>3009290.4</v>
      </c>
      <c r="W1116" s="29">
        <v>68905.539999999994</v>
      </c>
      <c r="X1116" s="29">
        <f t="shared" si="669"/>
        <v>7027145.4799999995</v>
      </c>
      <c r="Y1116" s="29">
        <f t="shared" si="670"/>
        <v>0</v>
      </c>
      <c r="Z1116" s="29">
        <f t="shared" si="671"/>
        <v>0</v>
      </c>
      <c r="AA1116" s="29">
        <f t="shared" si="671"/>
        <v>0</v>
      </c>
      <c r="AB1116" s="29">
        <f t="shared" si="671"/>
        <v>7027145.4799999995</v>
      </c>
      <c r="AC1116" s="31">
        <f t="shared" si="672"/>
        <v>0</v>
      </c>
      <c r="AD1116" s="31">
        <f t="shared" si="673"/>
        <v>0</v>
      </c>
      <c r="AE1116" s="31">
        <f t="shared" si="674"/>
        <v>0</v>
      </c>
      <c r="AF1116" s="31">
        <f t="shared" si="675"/>
        <v>0</v>
      </c>
      <c r="AG1116" s="31">
        <f t="shared" si="676"/>
        <v>0</v>
      </c>
      <c r="AH1116" s="31">
        <f t="shared" si="677"/>
        <v>0</v>
      </c>
      <c r="AI1116" s="31">
        <f t="shared" si="678"/>
        <v>0</v>
      </c>
      <c r="AJ1116" s="31">
        <f t="shared" si="679"/>
        <v>0</v>
      </c>
      <c r="AK1116" s="31">
        <f t="shared" si="680"/>
        <v>2248078.5999999996</v>
      </c>
      <c r="AL1116" s="31">
        <f t="shared" si="681"/>
        <v>1700870.94</v>
      </c>
      <c r="AM1116" s="31">
        <f t="shared" si="682"/>
        <v>3009290.4</v>
      </c>
      <c r="AN1116" s="31">
        <f t="shared" si="683"/>
        <v>68905.539999999994</v>
      </c>
      <c r="AO1116" s="31">
        <f t="shared" si="684"/>
        <v>7027145.4799999995</v>
      </c>
      <c r="AP1116" s="29">
        <f t="shared" si="699"/>
        <v>0</v>
      </c>
      <c r="AQ1116" s="29">
        <f t="shared" si="699"/>
        <v>0</v>
      </c>
      <c r="AR1116" s="29">
        <f t="shared" si="699"/>
        <v>0</v>
      </c>
      <c r="AS1116" s="29">
        <f t="shared" si="699"/>
        <v>7027145.4799999995</v>
      </c>
      <c r="AT1116" s="31">
        <f t="shared" si="685"/>
        <v>0</v>
      </c>
      <c r="AU1116" s="31">
        <f t="shared" si="686"/>
        <v>0</v>
      </c>
      <c r="AV1116" s="31">
        <f t="shared" si="687"/>
        <v>0</v>
      </c>
      <c r="AW1116" s="31">
        <f t="shared" si="688"/>
        <v>0</v>
      </c>
      <c r="AX1116" s="31">
        <f t="shared" si="689"/>
        <v>0</v>
      </c>
      <c r="AY1116" s="31">
        <f t="shared" si="690"/>
        <v>0</v>
      </c>
      <c r="AZ1116" s="31">
        <f t="shared" si="691"/>
        <v>0</v>
      </c>
      <c r="BA1116" s="31">
        <f t="shared" si="692"/>
        <v>0</v>
      </c>
      <c r="BB1116" s="31">
        <f t="shared" si="693"/>
        <v>0</v>
      </c>
      <c r="BC1116" s="31">
        <f t="shared" si="694"/>
        <v>0</v>
      </c>
      <c r="BD1116" s="31">
        <f t="shared" si="695"/>
        <v>0</v>
      </c>
      <c r="BE1116" s="31">
        <f t="shared" si="696"/>
        <v>0</v>
      </c>
      <c r="BF1116" s="31">
        <f t="shared" si="697"/>
        <v>0</v>
      </c>
      <c r="BG1116" s="29">
        <f t="shared" si="698"/>
        <v>0</v>
      </c>
      <c r="BH1116" s="29">
        <f t="shared" si="698"/>
        <v>0</v>
      </c>
      <c r="BI1116" s="29">
        <f t="shared" si="698"/>
        <v>0</v>
      </c>
      <c r="BJ1116" s="29">
        <f t="shared" si="698"/>
        <v>0</v>
      </c>
    </row>
    <row r="1117" spans="1:62">
      <c r="A1117" s="25" t="s">
        <v>135</v>
      </c>
      <c r="B1117" s="25" t="s">
        <v>95</v>
      </c>
      <c r="C1117" s="25" t="s">
        <v>87</v>
      </c>
      <c r="D1117" s="25" t="s">
        <v>311</v>
      </c>
      <c r="E1117" s="25" t="s">
        <v>42</v>
      </c>
      <c r="F1117" s="25" t="s">
        <v>43</v>
      </c>
      <c r="G1117" s="25" t="s">
        <v>54</v>
      </c>
      <c r="H1117" s="25" t="s">
        <v>300</v>
      </c>
      <c r="I1117" s="25" t="s">
        <v>597</v>
      </c>
      <c r="J1117" s="102">
        <v>1</v>
      </c>
      <c r="K1117" s="102">
        <v>0</v>
      </c>
      <c r="L1117" s="29"/>
      <c r="M1117" s="29"/>
      <c r="N1117" s="29"/>
      <c r="O1117" s="29"/>
      <c r="P1117" s="29"/>
      <c r="Q1117" s="29"/>
      <c r="R1117" s="29"/>
      <c r="S1117" s="29">
        <v>0</v>
      </c>
      <c r="T1117" s="29">
        <v>20751.5</v>
      </c>
      <c r="U1117" s="29">
        <v>85.79</v>
      </c>
      <c r="V1117" s="29">
        <v>32.340000000000003</v>
      </c>
      <c r="W1117" s="29">
        <v>12.29</v>
      </c>
      <c r="X1117" s="29">
        <f t="shared" si="669"/>
        <v>20881.920000000002</v>
      </c>
      <c r="Y1117" s="29">
        <f t="shared" si="670"/>
        <v>0</v>
      </c>
      <c r="Z1117" s="29">
        <f t="shared" si="671"/>
        <v>0</v>
      </c>
      <c r="AA1117" s="29">
        <f t="shared" si="671"/>
        <v>0</v>
      </c>
      <c r="AB1117" s="29">
        <f t="shared" si="671"/>
        <v>20881.920000000002</v>
      </c>
      <c r="AC1117" s="31">
        <f t="shared" si="672"/>
        <v>0</v>
      </c>
      <c r="AD1117" s="31">
        <f t="shared" si="673"/>
        <v>0</v>
      </c>
      <c r="AE1117" s="31">
        <f t="shared" si="674"/>
        <v>0</v>
      </c>
      <c r="AF1117" s="31">
        <f t="shared" si="675"/>
        <v>0</v>
      </c>
      <c r="AG1117" s="31">
        <f t="shared" si="676"/>
        <v>0</v>
      </c>
      <c r="AH1117" s="31">
        <f t="shared" si="677"/>
        <v>0</v>
      </c>
      <c r="AI1117" s="31">
        <f t="shared" si="678"/>
        <v>0</v>
      </c>
      <c r="AJ1117" s="31">
        <f t="shared" si="679"/>
        <v>0</v>
      </c>
      <c r="AK1117" s="31">
        <f t="shared" si="680"/>
        <v>20751.5</v>
      </c>
      <c r="AL1117" s="31">
        <f t="shared" si="681"/>
        <v>85.79</v>
      </c>
      <c r="AM1117" s="31">
        <f t="shared" si="682"/>
        <v>32.340000000000003</v>
      </c>
      <c r="AN1117" s="31">
        <f t="shared" si="683"/>
        <v>12.29</v>
      </c>
      <c r="AO1117" s="31">
        <f t="shared" si="684"/>
        <v>20881.920000000002</v>
      </c>
      <c r="AP1117" s="29">
        <f t="shared" si="699"/>
        <v>0</v>
      </c>
      <c r="AQ1117" s="29">
        <f t="shared" si="699"/>
        <v>0</v>
      </c>
      <c r="AR1117" s="29">
        <f t="shared" si="699"/>
        <v>0</v>
      </c>
      <c r="AS1117" s="29">
        <f t="shared" si="699"/>
        <v>20881.920000000002</v>
      </c>
      <c r="AT1117" s="31">
        <f t="shared" si="685"/>
        <v>0</v>
      </c>
      <c r="AU1117" s="31">
        <f t="shared" si="686"/>
        <v>0</v>
      </c>
      <c r="AV1117" s="31">
        <f t="shared" si="687"/>
        <v>0</v>
      </c>
      <c r="AW1117" s="31">
        <f t="shared" si="688"/>
        <v>0</v>
      </c>
      <c r="AX1117" s="31">
        <f t="shared" si="689"/>
        <v>0</v>
      </c>
      <c r="AY1117" s="31">
        <f t="shared" si="690"/>
        <v>0</v>
      </c>
      <c r="AZ1117" s="31">
        <f t="shared" si="691"/>
        <v>0</v>
      </c>
      <c r="BA1117" s="31">
        <f t="shared" si="692"/>
        <v>0</v>
      </c>
      <c r="BB1117" s="31">
        <f t="shared" si="693"/>
        <v>0</v>
      </c>
      <c r="BC1117" s="31">
        <f t="shared" si="694"/>
        <v>0</v>
      </c>
      <c r="BD1117" s="31">
        <f t="shared" si="695"/>
        <v>0</v>
      </c>
      <c r="BE1117" s="31">
        <f t="shared" si="696"/>
        <v>0</v>
      </c>
      <c r="BF1117" s="31">
        <f t="shared" si="697"/>
        <v>0</v>
      </c>
      <c r="BG1117" s="29">
        <f t="shared" si="698"/>
        <v>0</v>
      </c>
      <c r="BH1117" s="29">
        <f t="shared" si="698"/>
        <v>0</v>
      </c>
      <c r="BI1117" s="29">
        <f t="shared" si="698"/>
        <v>0</v>
      </c>
      <c r="BJ1117" s="29">
        <f t="shared" si="698"/>
        <v>0</v>
      </c>
    </row>
    <row r="1118" spans="1:62">
      <c r="A1118" s="25" t="s">
        <v>135</v>
      </c>
      <c r="B1118" s="25" t="s">
        <v>95</v>
      </c>
      <c r="C1118" s="25" t="s">
        <v>63</v>
      </c>
      <c r="D1118" s="25" t="s">
        <v>310</v>
      </c>
      <c r="E1118" s="25" t="s">
        <v>42</v>
      </c>
      <c r="F1118" s="25" t="s">
        <v>46</v>
      </c>
      <c r="G1118" s="25" t="s">
        <v>55</v>
      </c>
      <c r="H1118" s="25" t="s">
        <v>55</v>
      </c>
      <c r="I1118" s="25" t="s">
        <v>597</v>
      </c>
      <c r="J1118" s="102">
        <v>0.65539999999999998</v>
      </c>
      <c r="K1118" s="102">
        <v>0</v>
      </c>
      <c r="L1118" s="29"/>
      <c r="M1118" s="29"/>
      <c r="N1118" s="29"/>
      <c r="O1118" s="29"/>
      <c r="P1118" s="29"/>
      <c r="Q1118" s="29"/>
      <c r="R1118" s="29"/>
      <c r="S1118" s="29">
        <v>10042.94</v>
      </c>
      <c r="T1118" s="29"/>
      <c r="U1118" s="29"/>
      <c r="V1118" s="29"/>
      <c r="W1118" s="29"/>
      <c r="X1118" s="29">
        <f t="shared" si="669"/>
        <v>10042.94</v>
      </c>
      <c r="Y1118" s="29">
        <f t="shared" si="670"/>
        <v>0</v>
      </c>
      <c r="Z1118" s="29">
        <f t="shared" si="671"/>
        <v>0</v>
      </c>
      <c r="AA1118" s="29">
        <f t="shared" si="671"/>
        <v>0</v>
      </c>
      <c r="AB1118" s="29">
        <f t="shared" si="671"/>
        <v>10042.94</v>
      </c>
      <c r="AC1118" s="31">
        <f t="shared" si="672"/>
        <v>0</v>
      </c>
      <c r="AD1118" s="31">
        <f t="shared" si="673"/>
        <v>0</v>
      </c>
      <c r="AE1118" s="31">
        <f t="shared" si="674"/>
        <v>0</v>
      </c>
      <c r="AF1118" s="31">
        <f t="shared" si="675"/>
        <v>0</v>
      </c>
      <c r="AG1118" s="31">
        <f t="shared" si="676"/>
        <v>0</v>
      </c>
      <c r="AH1118" s="31">
        <f t="shared" si="677"/>
        <v>0</v>
      </c>
      <c r="AI1118" s="31">
        <f t="shared" si="678"/>
        <v>0</v>
      </c>
      <c r="AJ1118" s="31">
        <f t="shared" si="679"/>
        <v>6582.1428759999999</v>
      </c>
      <c r="AK1118" s="31">
        <f t="shared" si="680"/>
        <v>0</v>
      </c>
      <c r="AL1118" s="31">
        <f t="shared" si="681"/>
        <v>0</v>
      </c>
      <c r="AM1118" s="31">
        <f t="shared" si="682"/>
        <v>0</v>
      </c>
      <c r="AN1118" s="31">
        <f t="shared" si="683"/>
        <v>0</v>
      </c>
      <c r="AO1118" s="31">
        <f t="shared" si="684"/>
        <v>6582.1428759999999</v>
      </c>
      <c r="AP1118" s="29">
        <f t="shared" si="699"/>
        <v>0</v>
      </c>
      <c r="AQ1118" s="29">
        <f t="shared" si="699"/>
        <v>0</v>
      </c>
      <c r="AR1118" s="29">
        <f t="shared" si="699"/>
        <v>0</v>
      </c>
      <c r="AS1118" s="29">
        <f t="shared" si="699"/>
        <v>6582.1428759999999</v>
      </c>
      <c r="AT1118" s="31">
        <f t="shared" si="685"/>
        <v>0</v>
      </c>
      <c r="AU1118" s="31">
        <f t="shared" si="686"/>
        <v>0</v>
      </c>
      <c r="AV1118" s="31">
        <f t="shared" si="687"/>
        <v>0</v>
      </c>
      <c r="AW1118" s="31">
        <f t="shared" si="688"/>
        <v>0</v>
      </c>
      <c r="AX1118" s="31">
        <f t="shared" si="689"/>
        <v>0</v>
      </c>
      <c r="AY1118" s="31">
        <f t="shared" si="690"/>
        <v>0</v>
      </c>
      <c r="AZ1118" s="31">
        <f t="shared" si="691"/>
        <v>0</v>
      </c>
      <c r="BA1118" s="31">
        <f t="shared" si="692"/>
        <v>0</v>
      </c>
      <c r="BB1118" s="31">
        <f t="shared" si="693"/>
        <v>0</v>
      </c>
      <c r="BC1118" s="31">
        <f t="shared" si="694"/>
        <v>0</v>
      </c>
      <c r="BD1118" s="31">
        <f t="shared" si="695"/>
        <v>0</v>
      </c>
      <c r="BE1118" s="31">
        <f t="shared" si="696"/>
        <v>0</v>
      </c>
      <c r="BF1118" s="31">
        <f t="shared" si="697"/>
        <v>0</v>
      </c>
      <c r="BG1118" s="29">
        <f t="shared" si="698"/>
        <v>0</v>
      </c>
      <c r="BH1118" s="29">
        <f t="shared" si="698"/>
        <v>0</v>
      </c>
      <c r="BI1118" s="29">
        <f t="shared" si="698"/>
        <v>0</v>
      </c>
      <c r="BJ1118" s="29">
        <f t="shared" si="698"/>
        <v>0</v>
      </c>
    </row>
    <row r="1119" spans="1:62">
      <c r="A1119" s="25" t="s">
        <v>135</v>
      </c>
      <c r="B1119" s="25" t="s">
        <v>91</v>
      </c>
      <c r="C1119" s="25" t="s">
        <v>91</v>
      </c>
      <c r="D1119" s="25" t="s">
        <v>144</v>
      </c>
      <c r="E1119" s="25" t="s">
        <v>44</v>
      </c>
      <c r="F1119" s="25" t="s">
        <v>45</v>
      </c>
      <c r="G1119" s="25" t="s">
        <v>54</v>
      </c>
      <c r="H1119" s="25" t="s">
        <v>300</v>
      </c>
      <c r="I1119" s="25" t="s">
        <v>597</v>
      </c>
      <c r="J1119" s="102">
        <v>0.47784834680000005</v>
      </c>
      <c r="K1119" s="102">
        <v>0.15089759249999998</v>
      </c>
      <c r="L1119" s="29"/>
      <c r="M1119" s="29"/>
      <c r="N1119" s="29">
        <v>27827.3</v>
      </c>
      <c r="O1119" s="29"/>
      <c r="P1119" s="29"/>
      <c r="Q1119" s="29"/>
      <c r="R1119" s="29">
        <v>0</v>
      </c>
      <c r="S1119" s="29"/>
      <c r="T1119" s="29"/>
      <c r="U1119" s="29"/>
      <c r="V1119" s="29"/>
      <c r="W1119" s="29"/>
      <c r="X1119" s="29">
        <f t="shared" si="669"/>
        <v>27827.3</v>
      </c>
      <c r="Y1119" s="29">
        <f t="shared" si="670"/>
        <v>0</v>
      </c>
      <c r="Z1119" s="29">
        <f t="shared" si="671"/>
        <v>0</v>
      </c>
      <c r="AA1119" s="29">
        <f t="shared" si="671"/>
        <v>0</v>
      </c>
      <c r="AB1119" s="29">
        <f t="shared" si="671"/>
        <v>27827.3</v>
      </c>
      <c r="AC1119" s="31">
        <f t="shared" si="672"/>
        <v>0</v>
      </c>
      <c r="AD1119" s="31">
        <f t="shared" si="673"/>
        <v>0</v>
      </c>
      <c r="AE1119" s="31">
        <f t="shared" si="674"/>
        <v>13297.22930090764</v>
      </c>
      <c r="AF1119" s="31">
        <f t="shared" si="675"/>
        <v>0</v>
      </c>
      <c r="AG1119" s="31">
        <f t="shared" si="676"/>
        <v>0</v>
      </c>
      <c r="AH1119" s="31">
        <f t="shared" si="677"/>
        <v>0</v>
      </c>
      <c r="AI1119" s="31">
        <f t="shared" si="678"/>
        <v>0</v>
      </c>
      <c r="AJ1119" s="31">
        <f t="shared" si="679"/>
        <v>0</v>
      </c>
      <c r="AK1119" s="31">
        <f t="shared" si="680"/>
        <v>0</v>
      </c>
      <c r="AL1119" s="31">
        <f t="shared" si="681"/>
        <v>0</v>
      </c>
      <c r="AM1119" s="31">
        <f t="shared" si="682"/>
        <v>0</v>
      </c>
      <c r="AN1119" s="31">
        <f t="shared" si="683"/>
        <v>0</v>
      </c>
      <c r="AO1119" s="31">
        <f t="shared" si="684"/>
        <v>13297.22930090764</v>
      </c>
      <c r="AP1119" s="29">
        <f t="shared" si="699"/>
        <v>0</v>
      </c>
      <c r="AQ1119" s="29">
        <f t="shared" si="699"/>
        <v>0</v>
      </c>
      <c r="AR1119" s="29">
        <f t="shared" si="699"/>
        <v>0</v>
      </c>
      <c r="AS1119" s="29">
        <f t="shared" si="699"/>
        <v>13297.22930090764</v>
      </c>
      <c r="AT1119" s="31">
        <f t="shared" si="685"/>
        <v>0</v>
      </c>
      <c r="AU1119" s="31">
        <f t="shared" si="686"/>
        <v>0</v>
      </c>
      <c r="AV1119" s="31">
        <f t="shared" si="687"/>
        <v>4199.0725757752498</v>
      </c>
      <c r="AW1119" s="31">
        <f t="shared" si="688"/>
        <v>0</v>
      </c>
      <c r="AX1119" s="31">
        <f t="shared" si="689"/>
        <v>0</v>
      </c>
      <c r="AY1119" s="31">
        <f t="shared" si="690"/>
        <v>0</v>
      </c>
      <c r="AZ1119" s="31">
        <f t="shared" si="691"/>
        <v>0</v>
      </c>
      <c r="BA1119" s="31">
        <f t="shared" si="692"/>
        <v>0</v>
      </c>
      <c r="BB1119" s="31">
        <f t="shared" si="693"/>
        <v>0</v>
      </c>
      <c r="BC1119" s="31">
        <f t="shared" si="694"/>
        <v>0</v>
      </c>
      <c r="BD1119" s="31">
        <f t="shared" si="695"/>
        <v>0</v>
      </c>
      <c r="BE1119" s="31">
        <f t="shared" si="696"/>
        <v>0</v>
      </c>
      <c r="BF1119" s="31">
        <f t="shared" si="697"/>
        <v>4199.0725757752498</v>
      </c>
      <c r="BG1119" s="29">
        <f t="shared" si="698"/>
        <v>0</v>
      </c>
      <c r="BH1119" s="29">
        <f t="shared" si="698"/>
        <v>0</v>
      </c>
      <c r="BI1119" s="29">
        <f t="shared" si="698"/>
        <v>0</v>
      </c>
      <c r="BJ1119" s="29">
        <f t="shared" si="698"/>
        <v>4199.0725757752498</v>
      </c>
    </row>
    <row r="1120" spans="1:62">
      <c r="A1120" s="25" t="s">
        <v>135</v>
      </c>
      <c r="B1120" s="25" t="s">
        <v>91</v>
      </c>
      <c r="C1120" s="25" t="s">
        <v>91</v>
      </c>
      <c r="D1120" s="25" t="s">
        <v>144</v>
      </c>
      <c r="E1120" s="25" t="s">
        <v>44</v>
      </c>
      <c r="F1120" s="25" t="s">
        <v>45</v>
      </c>
      <c r="G1120" s="25" t="s">
        <v>54</v>
      </c>
      <c r="H1120" s="25" t="s">
        <v>304</v>
      </c>
      <c r="I1120" s="25" t="s">
        <v>597</v>
      </c>
      <c r="J1120" s="102">
        <v>0.47784834680000005</v>
      </c>
      <c r="K1120" s="102">
        <v>0.15089759249999998</v>
      </c>
      <c r="L1120" s="29"/>
      <c r="M1120" s="29"/>
      <c r="N1120" s="29">
        <v>16825.810000000001</v>
      </c>
      <c r="O1120" s="29"/>
      <c r="P1120" s="29"/>
      <c r="Q1120" s="29"/>
      <c r="R1120" s="29">
        <v>0</v>
      </c>
      <c r="S1120" s="29"/>
      <c r="T1120" s="29"/>
      <c r="U1120" s="29"/>
      <c r="V1120" s="29"/>
      <c r="W1120" s="29"/>
      <c r="X1120" s="29">
        <f t="shared" si="669"/>
        <v>16825.810000000001</v>
      </c>
      <c r="Y1120" s="29">
        <f t="shared" si="670"/>
        <v>0</v>
      </c>
      <c r="Z1120" s="29">
        <f t="shared" si="671"/>
        <v>0</v>
      </c>
      <c r="AA1120" s="29">
        <f t="shared" si="671"/>
        <v>0</v>
      </c>
      <c r="AB1120" s="29">
        <f t="shared" si="671"/>
        <v>16825.810000000001</v>
      </c>
      <c r="AC1120" s="31">
        <f t="shared" si="672"/>
        <v>0</v>
      </c>
      <c r="AD1120" s="31">
        <f t="shared" si="673"/>
        <v>0</v>
      </c>
      <c r="AE1120" s="31">
        <f t="shared" si="674"/>
        <v>8040.1854920709093</v>
      </c>
      <c r="AF1120" s="31">
        <f t="shared" si="675"/>
        <v>0</v>
      </c>
      <c r="AG1120" s="31">
        <f t="shared" si="676"/>
        <v>0</v>
      </c>
      <c r="AH1120" s="31">
        <f t="shared" si="677"/>
        <v>0</v>
      </c>
      <c r="AI1120" s="31">
        <f t="shared" si="678"/>
        <v>0</v>
      </c>
      <c r="AJ1120" s="31">
        <f t="shared" si="679"/>
        <v>0</v>
      </c>
      <c r="AK1120" s="31">
        <f t="shared" si="680"/>
        <v>0</v>
      </c>
      <c r="AL1120" s="31">
        <f t="shared" si="681"/>
        <v>0</v>
      </c>
      <c r="AM1120" s="31">
        <f t="shared" si="682"/>
        <v>0</v>
      </c>
      <c r="AN1120" s="31">
        <f t="shared" si="683"/>
        <v>0</v>
      </c>
      <c r="AO1120" s="31">
        <f t="shared" si="684"/>
        <v>8040.1854920709093</v>
      </c>
      <c r="AP1120" s="29">
        <f t="shared" si="699"/>
        <v>0</v>
      </c>
      <c r="AQ1120" s="29">
        <f t="shared" si="699"/>
        <v>0</v>
      </c>
      <c r="AR1120" s="29">
        <f t="shared" si="699"/>
        <v>0</v>
      </c>
      <c r="AS1120" s="29">
        <f t="shared" si="699"/>
        <v>8040.1854920709093</v>
      </c>
      <c r="AT1120" s="31">
        <f t="shared" si="685"/>
        <v>0</v>
      </c>
      <c r="AU1120" s="31">
        <f t="shared" si="686"/>
        <v>0</v>
      </c>
      <c r="AV1120" s="31">
        <f t="shared" si="687"/>
        <v>2538.9742208624248</v>
      </c>
      <c r="AW1120" s="31">
        <f t="shared" si="688"/>
        <v>0</v>
      </c>
      <c r="AX1120" s="31">
        <f t="shared" si="689"/>
        <v>0</v>
      </c>
      <c r="AY1120" s="31">
        <f t="shared" si="690"/>
        <v>0</v>
      </c>
      <c r="AZ1120" s="31">
        <f t="shared" si="691"/>
        <v>0</v>
      </c>
      <c r="BA1120" s="31">
        <f t="shared" si="692"/>
        <v>0</v>
      </c>
      <c r="BB1120" s="31">
        <f t="shared" si="693"/>
        <v>0</v>
      </c>
      <c r="BC1120" s="31">
        <f t="shared" si="694"/>
        <v>0</v>
      </c>
      <c r="BD1120" s="31">
        <f t="shared" si="695"/>
        <v>0</v>
      </c>
      <c r="BE1120" s="31">
        <f t="shared" si="696"/>
        <v>0</v>
      </c>
      <c r="BF1120" s="31">
        <f t="shared" si="697"/>
        <v>2538.9742208624248</v>
      </c>
      <c r="BG1120" s="29">
        <f t="shared" si="698"/>
        <v>0</v>
      </c>
      <c r="BH1120" s="29">
        <f t="shared" si="698"/>
        <v>0</v>
      </c>
      <c r="BI1120" s="29">
        <f t="shared" si="698"/>
        <v>0</v>
      </c>
      <c r="BJ1120" s="29">
        <f t="shared" si="698"/>
        <v>2538.9742208624248</v>
      </c>
    </row>
    <row r="1121" spans="1:62">
      <c r="A1121" s="25" t="s">
        <v>135</v>
      </c>
      <c r="B1121" s="25" t="s">
        <v>91</v>
      </c>
      <c r="C1121" s="25" t="s">
        <v>91</v>
      </c>
      <c r="D1121" s="25" t="s">
        <v>144</v>
      </c>
      <c r="E1121" s="25" t="s">
        <v>44</v>
      </c>
      <c r="F1121" s="25" t="s">
        <v>45</v>
      </c>
      <c r="G1121" s="25" t="s">
        <v>133</v>
      </c>
      <c r="H1121" s="25" t="s">
        <v>133</v>
      </c>
      <c r="I1121" s="25" t="s">
        <v>597</v>
      </c>
      <c r="J1121" s="102">
        <v>0.47784834680000005</v>
      </c>
      <c r="K1121" s="102">
        <v>0.15089759249999998</v>
      </c>
      <c r="L1121" s="29"/>
      <c r="M1121" s="29">
        <v>34098.04</v>
      </c>
      <c r="N1121" s="29"/>
      <c r="O1121" s="29"/>
      <c r="P1121" s="29"/>
      <c r="Q1121" s="29"/>
      <c r="R1121" s="29"/>
      <c r="S1121" s="29"/>
      <c r="T1121" s="29"/>
      <c r="U1121" s="29"/>
      <c r="V1121" s="29"/>
      <c r="W1121" s="29"/>
      <c r="X1121" s="29">
        <f t="shared" si="669"/>
        <v>34098.04</v>
      </c>
      <c r="Y1121" s="29">
        <f t="shared" si="670"/>
        <v>0</v>
      </c>
      <c r="Z1121" s="29">
        <f t="shared" si="671"/>
        <v>0</v>
      </c>
      <c r="AA1121" s="29">
        <f t="shared" si="671"/>
        <v>0</v>
      </c>
      <c r="AB1121" s="29">
        <f t="shared" si="671"/>
        <v>34098.04</v>
      </c>
      <c r="AC1121" s="31">
        <f t="shared" si="672"/>
        <v>0</v>
      </c>
      <c r="AD1121" s="31">
        <f t="shared" si="673"/>
        <v>16293.692043120274</v>
      </c>
      <c r="AE1121" s="31">
        <f t="shared" si="674"/>
        <v>0</v>
      </c>
      <c r="AF1121" s="31">
        <f t="shared" si="675"/>
        <v>0</v>
      </c>
      <c r="AG1121" s="31">
        <f t="shared" si="676"/>
        <v>0</v>
      </c>
      <c r="AH1121" s="31">
        <f t="shared" si="677"/>
        <v>0</v>
      </c>
      <c r="AI1121" s="31">
        <f t="shared" si="678"/>
        <v>0</v>
      </c>
      <c r="AJ1121" s="31">
        <f t="shared" si="679"/>
        <v>0</v>
      </c>
      <c r="AK1121" s="31">
        <f t="shared" si="680"/>
        <v>0</v>
      </c>
      <c r="AL1121" s="31">
        <f t="shared" si="681"/>
        <v>0</v>
      </c>
      <c r="AM1121" s="31">
        <f t="shared" si="682"/>
        <v>0</v>
      </c>
      <c r="AN1121" s="31">
        <f t="shared" si="683"/>
        <v>0</v>
      </c>
      <c r="AO1121" s="31">
        <f t="shared" si="684"/>
        <v>16293.692043120274</v>
      </c>
      <c r="AP1121" s="29">
        <f t="shared" si="699"/>
        <v>0</v>
      </c>
      <c r="AQ1121" s="29">
        <f t="shared" si="699"/>
        <v>0</v>
      </c>
      <c r="AR1121" s="29">
        <f t="shared" si="699"/>
        <v>0</v>
      </c>
      <c r="AS1121" s="29">
        <f t="shared" si="699"/>
        <v>16293.692043120274</v>
      </c>
      <c r="AT1121" s="31">
        <f t="shared" si="685"/>
        <v>0</v>
      </c>
      <c r="AU1121" s="31">
        <f t="shared" si="686"/>
        <v>5145.3121449686996</v>
      </c>
      <c r="AV1121" s="31">
        <f t="shared" si="687"/>
        <v>0</v>
      </c>
      <c r="AW1121" s="31">
        <f t="shared" si="688"/>
        <v>0</v>
      </c>
      <c r="AX1121" s="31">
        <f t="shared" si="689"/>
        <v>0</v>
      </c>
      <c r="AY1121" s="31">
        <f t="shared" si="690"/>
        <v>0</v>
      </c>
      <c r="AZ1121" s="31">
        <f t="shared" si="691"/>
        <v>0</v>
      </c>
      <c r="BA1121" s="31">
        <f t="shared" si="692"/>
        <v>0</v>
      </c>
      <c r="BB1121" s="31">
        <f t="shared" si="693"/>
        <v>0</v>
      </c>
      <c r="BC1121" s="31">
        <f t="shared" si="694"/>
        <v>0</v>
      </c>
      <c r="BD1121" s="31">
        <f t="shared" si="695"/>
        <v>0</v>
      </c>
      <c r="BE1121" s="31">
        <f t="shared" si="696"/>
        <v>0</v>
      </c>
      <c r="BF1121" s="31">
        <f t="shared" si="697"/>
        <v>5145.3121449686996</v>
      </c>
      <c r="BG1121" s="29">
        <f t="shared" si="698"/>
        <v>0</v>
      </c>
      <c r="BH1121" s="29">
        <f t="shared" si="698"/>
        <v>0</v>
      </c>
      <c r="BI1121" s="29">
        <f t="shared" si="698"/>
        <v>0</v>
      </c>
      <c r="BJ1121" s="29">
        <f t="shared" si="698"/>
        <v>5145.3121449686996</v>
      </c>
    </row>
    <row r="1122" spans="1:62">
      <c r="A1122" s="25" t="s">
        <v>135</v>
      </c>
      <c r="B1122" s="25" t="s">
        <v>91</v>
      </c>
      <c r="C1122" s="25" t="s">
        <v>91</v>
      </c>
      <c r="D1122" s="25" t="s">
        <v>146</v>
      </c>
      <c r="E1122" s="25" t="s">
        <v>42</v>
      </c>
      <c r="F1122" s="25" t="s">
        <v>46</v>
      </c>
      <c r="G1122" s="25" t="s">
        <v>54</v>
      </c>
      <c r="H1122" s="25" t="s">
        <v>300</v>
      </c>
      <c r="I1122" s="25" t="s">
        <v>597</v>
      </c>
      <c r="J1122" s="102">
        <v>0.68266000000000004</v>
      </c>
      <c r="K1122" s="102">
        <v>0</v>
      </c>
      <c r="L1122" s="29"/>
      <c r="M1122" s="29">
        <v>8903.5300000000007</v>
      </c>
      <c r="N1122" s="29">
        <v>183.04000000000002</v>
      </c>
      <c r="O1122" s="29">
        <v>266.3</v>
      </c>
      <c r="P1122" s="29">
        <v>1542.31</v>
      </c>
      <c r="Q1122" s="29">
        <v>687.55</v>
      </c>
      <c r="R1122" s="29">
        <v>2887.3</v>
      </c>
      <c r="S1122" s="29">
        <v>7675.36</v>
      </c>
      <c r="T1122" s="29">
        <v>531.70000000000005</v>
      </c>
      <c r="U1122" s="29">
        <v>1175.9100000000001</v>
      </c>
      <c r="V1122" s="29">
        <v>1168.26</v>
      </c>
      <c r="W1122" s="29">
        <v>2097.6499999999996</v>
      </c>
      <c r="X1122" s="29">
        <f t="shared" si="669"/>
        <v>27118.909999999996</v>
      </c>
      <c r="Y1122" s="29">
        <f t="shared" si="670"/>
        <v>0</v>
      </c>
      <c r="Z1122" s="29">
        <f t="shared" si="671"/>
        <v>0</v>
      </c>
      <c r="AA1122" s="29">
        <f t="shared" si="671"/>
        <v>0</v>
      </c>
      <c r="AB1122" s="29">
        <f t="shared" si="671"/>
        <v>27118.909999999996</v>
      </c>
      <c r="AC1122" s="31">
        <f t="shared" si="672"/>
        <v>0</v>
      </c>
      <c r="AD1122" s="31">
        <f t="shared" si="673"/>
        <v>6078.0837898000009</v>
      </c>
      <c r="AE1122" s="31">
        <f t="shared" si="674"/>
        <v>124.95408640000002</v>
      </c>
      <c r="AF1122" s="31">
        <f t="shared" si="675"/>
        <v>181.79235800000001</v>
      </c>
      <c r="AG1122" s="31">
        <f t="shared" si="676"/>
        <v>1052.8733446000001</v>
      </c>
      <c r="AH1122" s="31">
        <f t="shared" si="677"/>
        <v>469.36288300000001</v>
      </c>
      <c r="AI1122" s="31">
        <f t="shared" si="678"/>
        <v>1971.0442180000002</v>
      </c>
      <c r="AJ1122" s="31">
        <f t="shared" si="679"/>
        <v>5239.6612575999998</v>
      </c>
      <c r="AK1122" s="31">
        <f t="shared" si="680"/>
        <v>362.97032200000007</v>
      </c>
      <c r="AL1122" s="31">
        <f t="shared" si="681"/>
        <v>802.74672060000012</v>
      </c>
      <c r="AM1122" s="31">
        <f t="shared" si="682"/>
        <v>797.52437159999999</v>
      </c>
      <c r="AN1122" s="31">
        <f t="shared" si="683"/>
        <v>1431.9817489999998</v>
      </c>
      <c r="AO1122" s="31">
        <f t="shared" si="684"/>
        <v>18512.995100599997</v>
      </c>
      <c r="AP1122" s="29">
        <f t="shared" si="699"/>
        <v>0</v>
      </c>
      <c r="AQ1122" s="29">
        <f t="shared" si="699"/>
        <v>0</v>
      </c>
      <c r="AR1122" s="29">
        <f t="shared" si="699"/>
        <v>0</v>
      </c>
      <c r="AS1122" s="29">
        <f t="shared" si="699"/>
        <v>18512.995100599997</v>
      </c>
      <c r="AT1122" s="31">
        <f t="shared" si="685"/>
        <v>0</v>
      </c>
      <c r="AU1122" s="31">
        <f t="shared" si="686"/>
        <v>0</v>
      </c>
      <c r="AV1122" s="31">
        <f t="shared" si="687"/>
        <v>0</v>
      </c>
      <c r="AW1122" s="31">
        <f t="shared" si="688"/>
        <v>0</v>
      </c>
      <c r="AX1122" s="31">
        <f t="shared" si="689"/>
        <v>0</v>
      </c>
      <c r="AY1122" s="31">
        <f t="shared" si="690"/>
        <v>0</v>
      </c>
      <c r="AZ1122" s="31">
        <f t="shared" si="691"/>
        <v>0</v>
      </c>
      <c r="BA1122" s="31">
        <f t="shared" si="692"/>
        <v>0</v>
      </c>
      <c r="BB1122" s="31">
        <f t="shared" si="693"/>
        <v>0</v>
      </c>
      <c r="BC1122" s="31">
        <f t="shared" si="694"/>
        <v>0</v>
      </c>
      <c r="BD1122" s="31">
        <f t="shared" si="695"/>
        <v>0</v>
      </c>
      <c r="BE1122" s="31">
        <f t="shared" si="696"/>
        <v>0</v>
      </c>
      <c r="BF1122" s="31">
        <f t="shared" si="697"/>
        <v>0</v>
      </c>
      <c r="BG1122" s="29">
        <f t="shared" si="698"/>
        <v>0</v>
      </c>
      <c r="BH1122" s="29">
        <f t="shared" si="698"/>
        <v>0</v>
      </c>
      <c r="BI1122" s="29">
        <f t="shared" si="698"/>
        <v>0</v>
      </c>
      <c r="BJ1122" s="29">
        <f t="shared" si="698"/>
        <v>0</v>
      </c>
    </row>
    <row r="1123" spans="1:62">
      <c r="A1123" s="25" t="s">
        <v>135</v>
      </c>
      <c r="B1123" s="25" t="s">
        <v>91</v>
      </c>
      <c r="C1123" s="25" t="s">
        <v>91</v>
      </c>
      <c r="D1123" s="25" t="s">
        <v>146</v>
      </c>
      <c r="E1123" s="25" t="s">
        <v>42</v>
      </c>
      <c r="F1123" s="25" t="s">
        <v>46</v>
      </c>
      <c r="G1123" s="25" t="s">
        <v>54</v>
      </c>
      <c r="H1123" s="25" t="s">
        <v>90</v>
      </c>
      <c r="I1123" s="25" t="s">
        <v>597</v>
      </c>
      <c r="J1123" s="102">
        <v>0.68266000000000004</v>
      </c>
      <c r="K1123" s="102">
        <v>0</v>
      </c>
      <c r="L1123" s="29"/>
      <c r="M1123" s="29">
        <v>4451.76</v>
      </c>
      <c r="N1123" s="29">
        <v>91.490000000000009</v>
      </c>
      <c r="O1123" s="29">
        <v>133.15</v>
      </c>
      <c r="P1123" s="29">
        <v>771.15</v>
      </c>
      <c r="Q1123" s="29">
        <v>343.77</v>
      </c>
      <c r="R1123" s="29">
        <v>1443.65</v>
      </c>
      <c r="S1123" s="29">
        <v>3837.68</v>
      </c>
      <c r="T1123" s="29">
        <v>265.85000000000002</v>
      </c>
      <c r="U1123" s="29">
        <v>587.96</v>
      </c>
      <c r="V1123" s="29">
        <v>584.13</v>
      </c>
      <c r="W1123" s="29">
        <v>1048.83</v>
      </c>
      <c r="X1123" s="29">
        <f t="shared" si="669"/>
        <v>13559.419999999998</v>
      </c>
      <c r="Y1123" s="29">
        <f t="shared" si="670"/>
        <v>0</v>
      </c>
      <c r="Z1123" s="29">
        <f t="shared" si="671"/>
        <v>0</v>
      </c>
      <c r="AA1123" s="29">
        <f t="shared" si="671"/>
        <v>0</v>
      </c>
      <c r="AB1123" s="29">
        <f t="shared" si="671"/>
        <v>13559.419999999998</v>
      </c>
      <c r="AC1123" s="31">
        <f t="shared" si="672"/>
        <v>0</v>
      </c>
      <c r="AD1123" s="31">
        <f t="shared" si="673"/>
        <v>3039.0384816000005</v>
      </c>
      <c r="AE1123" s="31">
        <f t="shared" si="674"/>
        <v>62.456563400000007</v>
      </c>
      <c r="AF1123" s="31">
        <f t="shared" si="675"/>
        <v>90.896179000000004</v>
      </c>
      <c r="AG1123" s="31">
        <f t="shared" si="676"/>
        <v>526.43325900000002</v>
      </c>
      <c r="AH1123" s="31">
        <f t="shared" si="677"/>
        <v>234.6780282</v>
      </c>
      <c r="AI1123" s="31">
        <f t="shared" si="678"/>
        <v>985.52210900000011</v>
      </c>
      <c r="AJ1123" s="31">
        <f t="shared" si="679"/>
        <v>2619.8306287999999</v>
      </c>
      <c r="AK1123" s="31">
        <f t="shared" si="680"/>
        <v>181.48516100000003</v>
      </c>
      <c r="AL1123" s="31">
        <f t="shared" si="681"/>
        <v>401.37677360000004</v>
      </c>
      <c r="AM1123" s="31">
        <f t="shared" si="682"/>
        <v>398.7621858</v>
      </c>
      <c r="AN1123" s="31">
        <f t="shared" si="683"/>
        <v>715.99428780000005</v>
      </c>
      <c r="AO1123" s="31">
        <f t="shared" si="684"/>
        <v>9256.4736572000002</v>
      </c>
      <c r="AP1123" s="29">
        <f t="shared" si="699"/>
        <v>0</v>
      </c>
      <c r="AQ1123" s="29">
        <f t="shared" si="699"/>
        <v>0</v>
      </c>
      <c r="AR1123" s="29">
        <f t="shared" si="699"/>
        <v>0</v>
      </c>
      <c r="AS1123" s="29">
        <f t="shared" si="699"/>
        <v>9256.4736572000002</v>
      </c>
      <c r="AT1123" s="31">
        <f t="shared" si="685"/>
        <v>0</v>
      </c>
      <c r="AU1123" s="31">
        <f t="shared" si="686"/>
        <v>0</v>
      </c>
      <c r="AV1123" s="31">
        <f t="shared" si="687"/>
        <v>0</v>
      </c>
      <c r="AW1123" s="31">
        <f t="shared" si="688"/>
        <v>0</v>
      </c>
      <c r="AX1123" s="31">
        <f t="shared" si="689"/>
        <v>0</v>
      </c>
      <c r="AY1123" s="31">
        <f t="shared" si="690"/>
        <v>0</v>
      </c>
      <c r="AZ1123" s="31">
        <f t="shared" si="691"/>
        <v>0</v>
      </c>
      <c r="BA1123" s="31">
        <f t="shared" si="692"/>
        <v>0</v>
      </c>
      <c r="BB1123" s="31">
        <f t="shared" si="693"/>
        <v>0</v>
      </c>
      <c r="BC1123" s="31">
        <f t="shared" si="694"/>
        <v>0</v>
      </c>
      <c r="BD1123" s="31">
        <f t="shared" si="695"/>
        <v>0</v>
      </c>
      <c r="BE1123" s="31">
        <f t="shared" si="696"/>
        <v>0</v>
      </c>
      <c r="BF1123" s="31">
        <f t="shared" si="697"/>
        <v>0</v>
      </c>
      <c r="BG1123" s="29">
        <f t="shared" si="698"/>
        <v>0</v>
      </c>
      <c r="BH1123" s="29">
        <f t="shared" si="698"/>
        <v>0</v>
      </c>
      <c r="BI1123" s="29">
        <f t="shared" si="698"/>
        <v>0</v>
      </c>
      <c r="BJ1123" s="29">
        <f t="shared" si="698"/>
        <v>0</v>
      </c>
    </row>
    <row r="1124" spans="1:62">
      <c r="A1124" s="25" t="s">
        <v>135</v>
      </c>
      <c r="B1124" s="25" t="s">
        <v>91</v>
      </c>
      <c r="C1124" s="25" t="s">
        <v>91</v>
      </c>
      <c r="D1124" s="25" t="s">
        <v>146</v>
      </c>
      <c r="E1124" s="25" t="s">
        <v>42</v>
      </c>
      <c r="F1124" s="25" t="s">
        <v>49</v>
      </c>
      <c r="G1124" s="25" t="s">
        <v>55</v>
      </c>
      <c r="H1124" s="25" t="s">
        <v>55</v>
      </c>
      <c r="I1124" s="25" t="s">
        <v>597</v>
      </c>
      <c r="J1124" s="102">
        <v>0</v>
      </c>
      <c r="K1124" s="102">
        <v>0</v>
      </c>
      <c r="L1124" s="29">
        <v>70.38</v>
      </c>
      <c r="M1124" s="29">
        <v>7599.88</v>
      </c>
      <c r="N1124" s="29">
        <v>932.83</v>
      </c>
      <c r="O1124" s="29">
        <v>1066.6600000000001</v>
      </c>
      <c r="P1124" s="29">
        <v>60128.36</v>
      </c>
      <c r="Q1124" s="29">
        <v>541.78</v>
      </c>
      <c r="R1124" s="29">
        <v>320.16000000000003</v>
      </c>
      <c r="S1124" s="29">
        <v>29910.36</v>
      </c>
      <c r="T1124" s="29">
        <v>665.96</v>
      </c>
      <c r="U1124" s="29">
        <v>60251.490000000005</v>
      </c>
      <c r="V1124" s="29">
        <v>803.67</v>
      </c>
      <c r="W1124" s="29">
        <v>24506.059999999998</v>
      </c>
      <c r="X1124" s="29">
        <f t="shared" si="669"/>
        <v>186797.59000000003</v>
      </c>
      <c r="Y1124" s="29">
        <f t="shared" si="670"/>
        <v>0</v>
      </c>
      <c r="Z1124" s="29">
        <f t="shared" si="671"/>
        <v>0</v>
      </c>
      <c r="AA1124" s="29">
        <f t="shared" si="671"/>
        <v>0</v>
      </c>
      <c r="AB1124" s="29">
        <f t="shared" si="671"/>
        <v>186797.59000000003</v>
      </c>
      <c r="AC1124" s="31">
        <f t="shared" si="672"/>
        <v>0</v>
      </c>
      <c r="AD1124" s="31">
        <f t="shared" si="673"/>
        <v>0</v>
      </c>
      <c r="AE1124" s="31">
        <f t="shared" si="674"/>
        <v>0</v>
      </c>
      <c r="AF1124" s="31">
        <f t="shared" si="675"/>
        <v>0</v>
      </c>
      <c r="AG1124" s="31">
        <f t="shared" si="676"/>
        <v>0</v>
      </c>
      <c r="AH1124" s="31">
        <f t="shared" si="677"/>
        <v>0</v>
      </c>
      <c r="AI1124" s="31">
        <f t="shared" si="678"/>
        <v>0</v>
      </c>
      <c r="AJ1124" s="31">
        <f t="shared" si="679"/>
        <v>0</v>
      </c>
      <c r="AK1124" s="31">
        <f t="shared" si="680"/>
        <v>0</v>
      </c>
      <c r="AL1124" s="31">
        <f t="shared" si="681"/>
        <v>0</v>
      </c>
      <c r="AM1124" s="31">
        <f t="shared" si="682"/>
        <v>0</v>
      </c>
      <c r="AN1124" s="31">
        <f t="shared" si="683"/>
        <v>0</v>
      </c>
      <c r="AO1124" s="31">
        <f t="shared" si="684"/>
        <v>0</v>
      </c>
      <c r="AP1124" s="29">
        <f t="shared" si="699"/>
        <v>0</v>
      </c>
      <c r="AQ1124" s="29">
        <f t="shared" si="699"/>
        <v>0</v>
      </c>
      <c r="AR1124" s="29">
        <f t="shared" si="699"/>
        <v>0</v>
      </c>
      <c r="AS1124" s="29">
        <f t="shared" si="699"/>
        <v>0</v>
      </c>
      <c r="AT1124" s="31">
        <f t="shared" si="685"/>
        <v>0</v>
      </c>
      <c r="AU1124" s="31">
        <f t="shared" si="686"/>
        <v>0</v>
      </c>
      <c r="AV1124" s="31">
        <f t="shared" si="687"/>
        <v>0</v>
      </c>
      <c r="AW1124" s="31">
        <f t="shared" si="688"/>
        <v>0</v>
      </c>
      <c r="AX1124" s="31">
        <f t="shared" si="689"/>
        <v>0</v>
      </c>
      <c r="AY1124" s="31">
        <f t="shared" si="690"/>
        <v>0</v>
      </c>
      <c r="AZ1124" s="31">
        <f t="shared" si="691"/>
        <v>0</v>
      </c>
      <c r="BA1124" s="31">
        <f t="shared" si="692"/>
        <v>0</v>
      </c>
      <c r="BB1124" s="31">
        <f t="shared" si="693"/>
        <v>0</v>
      </c>
      <c r="BC1124" s="31">
        <f t="shared" si="694"/>
        <v>0</v>
      </c>
      <c r="BD1124" s="31">
        <f t="shared" si="695"/>
        <v>0</v>
      </c>
      <c r="BE1124" s="31">
        <f t="shared" si="696"/>
        <v>0</v>
      </c>
      <c r="BF1124" s="31">
        <f t="shared" si="697"/>
        <v>0</v>
      </c>
      <c r="BG1124" s="29">
        <f t="shared" si="698"/>
        <v>0</v>
      </c>
      <c r="BH1124" s="29">
        <f t="shared" si="698"/>
        <v>0</v>
      </c>
      <c r="BI1124" s="29">
        <f t="shared" si="698"/>
        <v>0</v>
      </c>
      <c r="BJ1124" s="29">
        <f t="shared" si="698"/>
        <v>0</v>
      </c>
    </row>
    <row r="1125" spans="1:62">
      <c r="A1125" s="25" t="s">
        <v>135</v>
      </c>
      <c r="B1125" s="25" t="s">
        <v>91</v>
      </c>
      <c r="C1125" s="25" t="s">
        <v>91</v>
      </c>
      <c r="D1125" s="25" t="s">
        <v>146</v>
      </c>
      <c r="E1125" s="25" t="s">
        <v>42</v>
      </c>
      <c r="F1125" s="25" t="s">
        <v>43</v>
      </c>
      <c r="G1125" s="25" t="s">
        <v>55</v>
      </c>
      <c r="H1125" s="25" t="s">
        <v>55</v>
      </c>
      <c r="I1125" s="25" t="s">
        <v>597</v>
      </c>
      <c r="J1125" s="102">
        <v>1</v>
      </c>
      <c r="K1125" s="102">
        <v>0</v>
      </c>
      <c r="L1125" s="29">
        <v>132.86000000000001</v>
      </c>
      <c r="M1125" s="29">
        <v>13791.08</v>
      </c>
      <c r="N1125" s="29">
        <v>1693.37</v>
      </c>
      <c r="O1125" s="29">
        <v>1936.31</v>
      </c>
      <c r="P1125" s="29">
        <v>109151.92</v>
      </c>
      <c r="Q1125" s="29">
        <v>983.51</v>
      </c>
      <c r="R1125" s="29">
        <v>581.19000000000005</v>
      </c>
      <c r="S1125" s="29">
        <v>54296.75</v>
      </c>
      <c r="T1125" s="29">
        <v>1208.95</v>
      </c>
      <c r="U1125" s="29">
        <v>109375.43</v>
      </c>
      <c r="V1125" s="29">
        <v>1458.93</v>
      </c>
      <c r="W1125" s="29">
        <v>44486.22</v>
      </c>
      <c r="X1125" s="29">
        <f t="shared" si="669"/>
        <v>339096.52</v>
      </c>
      <c r="Y1125" s="29">
        <f t="shared" si="670"/>
        <v>0</v>
      </c>
      <c r="Z1125" s="29">
        <f t="shared" si="671"/>
        <v>0</v>
      </c>
      <c r="AA1125" s="29">
        <f t="shared" si="671"/>
        <v>0</v>
      </c>
      <c r="AB1125" s="29">
        <f t="shared" si="671"/>
        <v>339096.52</v>
      </c>
      <c r="AC1125" s="31">
        <f t="shared" si="672"/>
        <v>132.86000000000001</v>
      </c>
      <c r="AD1125" s="31">
        <f t="shared" si="673"/>
        <v>13791.08</v>
      </c>
      <c r="AE1125" s="31">
        <f t="shared" si="674"/>
        <v>1693.37</v>
      </c>
      <c r="AF1125" s="31">
        <f t="shared" si="675"/>
        <v>1936.31</v>
      </c>
      <c r="AG1125" s="31">
        <f t="shared" si="676"/>
        <v>109151.92</v>
      </c>
      <c r="AH1125" s="31">
        <f t="shared" si="677"/>
        <v>983.51</v>
      </c>
      <c r="AI1125" s="31">
        <f t="shared" si="678"/>
        <v>581.19000000000005</v>
      </c>
      <c r="AJ1125" s="31">
        <f t="shared" si="679"/>
        <v>54296.75</v>
      </c>
      <c r="AK1125" s="31">
        <f t="shared" si="680"/>
        <v>1208.95</v>
      </c>
      <c r="AL1125" s="31">
        <f t="shared" si="681"/>
        <v>109375.43</v>
      </c>
      <c r="AM1125" s="31">
        <f t="shared" si="682"/>
        <v>1458.93</v>
      </c>
      <c r="AN1125" s="31">
        <f t="shared" si="683"/>
        <v>44486.22</v>
      </c>
      <c r="AO1125" s="31">
        <f t="shared" si="684"/>
        <v>339096.52</v>
      </c>
      <c r="AP1125" s="29">
        <f t="shared" si="699"/>
        <v>0</v>
      </c>
      <c r="AQ1125" s="29">
        <f t="shared" si="699"/>
        <v>0</v>
      </c>
      <c r="AR1125" s="29">
        <f t="shared" si="699"/>
        <v>0</v>
      </c>
      <c r="AS1125" s="29">
        <f t="shared" si="699"/>
        <v>339096.52</v>
      </c>
      <c r="AT1125" s="31">
        <f t="shared" si="685"/>
        <v>0</v>
      </c>
      <c r="AU1125" s="31">
        <f t="shared" si="686"/>
        <v>0</v>
      </c>
      <c r="AV1125" s="31">
        <f t="shared" si="687"/>
        <v>0</v>
      </c>
      <c r="AW1125" s="31">
        <f t="shared" si="688"/>
        <v>0</v>
      </c>
      <c r="AX1125" s="31">
        <f t="shared" si="689"/>
        <v>0</v>
      </c>
      <c r="AY1125" s="31">
        <f t="shared" si="690"/>
        <v>0</v>
      </c>
      <c r="AZ1125" s="31">
        <f t="shared" si="691"/>
        <v>0</v>
      </c>
      <c r="BA1125" s="31">
        <f t="shared" si="692"/>
        <v>0</v>
      </c>
      <c r="BB1125" s="31">
        <f t="shared" si="693"/>
        <v>0</v>
      </c>
      <c r="BC1125" s="31">
        <f t="shared" si="694"/>
        <v>0</v>
      </c>
      <c r="BD1125" s="31">
        <f t="shared" si="695"/>
        <v>0</v>
      </c>
      <c r="BE1125" s="31">
        <f t="shared" si="696"/>
        <v>0</v>
      </c>
      <c r="BF1125" s="31">
        <f t="shared" si="697"/>
        <v>0</v>
      </c>
      <c r="BG1125" s="29">
        <f t="shared" si="698"/>
        <v>0</v>
      </c>
      <c r="BH1125" s="29">
        <f t="shared" si="698"/>
        <v>0</v>
      </c>
      <c r="BI1125" s="29">
        <f t="shared" si="698"/>
        <v>0</v>
      </c>
      <c r="BJ1125" s="29">
        <f t="shared" si="698"/>
        <v>0</v>
      </c>
    </row>
    <row r="1126" spans="1:62">
      <c r="A1126" s="25" t="s">
        <v>135</v>
      </c>
      <c r="B1126" s="25" t="s">
        <v>91</v>
      </c>
      <c r="C1126" s="25" t="s">
        <v>91</v>
      </c>
      <c r="D1126" s="25" t="s">
        <v>147</v>
      </c>
      <c r="E1126" s="25" t="s">
        <v>42</v>
      </c>
      <c r="F1126" s="25" t="s">
        <v>46</v>
      </c>
      <c r="G1126" s="25" t="s">
        <v>55</v>
      </c>
      <c r="H1126" s="25" t="s">
        <v>55</v>
      </c>
      <c r="I1126" s="25" t="s">
        <v>597</v>
      </c>
      <c r="J1126" s="102">
        <v>0.65539999999999998</v>
      </c>
      <c r="K1126" s="102">
        <v>0</v>
      </c>
      <c r="L1126" s="29"/>
      <c r="M1126" s="29"/>
      <c r="N1126" s="29"/>
      <c r="O1126" s="29">
        <v>46966.33</v>
      </c>
      <c r="P1126" s="29">
        <v>8368</v>
      </c>
      <c r="Q1126" s="29"/>
      <c r="R1126" s="29"/>
      <c r="S1126" s="29"/>
      <c r="T1126" s="29"/>
      <c r="U1126" s="29"/>
      <c r="V1126" s="29"/>
      <c r="W1126" s="29">
        <v>291739.11</v>
      </c>
      <c r="X1126" s="29">
        <f t="shared" si="669"/>
        <v>347073.44</v>
      </c>
      <c r="Y1126" s="29">
        <f t="shared" si="670"/>
        <v>0</v>
      </c>
      <c r="Z1126" s="29">
        <f t="shared" si="671"/>
        <v>0</v>
      </c>
      <c r="AA1126" s="29">
        <f t="shared" si="671"/>
        <v>0</v>
      </c>
      <c r="AB1126" s="29">
        <f t="shared" si="671"/>
        <v>347073.44</v>
      </c>
      <c r="AC1126" s="31">
        <f t="shared" si="672"/>
        <v>0</v>
      </c>
      <c r="AD1126" s="31">
        <f t="shared" si="673"/>
        <v>0</v>
      </c>
      <c r="AE1126" s="31">
        <f t="shared" si="674"/>
        <v>0</v>
      </c>
      <c r="AF1126" s="31">
        <f t="shared" si="675"/>
        <v>30781.732682000002</v>
      </c>
      <c r="AG1126" s="31">
        <f t="shared" si="676"/>
        <v>5484.3872000000001</v>
      </c>
      <c r="AH1126" s="31">
        <f t="shared" si="677"/>
        <v>0</v>
      </c>
      <c r="AI1126" s="31">
        <f t="shared" si="678"/>
        <v>0</v>
      </c>
      <c r="AJ1126" s="31">
        <f t="shared" si="679"/>
        <v>0</v>
      </c>
      <c r="AK1126" s="31">
        <f t="shared" si="680"/>
        <v>0</v>
      </c>
      <c r="AL1126" s="31">
        <f t="shared" si="681"/>
        <v>0</v>
      </c>
      <c r="AM1126" s="31">
        <f t="shared" si="682"/>
        <v>0</v>
      </c>
      <c r="AN1126" s="31">
        <f t="shared" si="683"/>
        <v>191205.81269399999</v>
      </c>
      <c r="AO1126" s="31">
        <f t="shared" si="684"/>
        <v>227471.93257599999</v>
      </c>
      <c r="AP1126" s="29">
        <f t="shared" si="699"/>
        <v>0</v>
      </c>
      <c r="AQ1126" s="29">
        <f t="shared" si="699"/>
        <v>0</v>
      </c>
      <c r="AR1126" s="29">
        <f t="shared" si="699"/>
        <v>0</v>
      </c>
      <c r="AS1126" s="29">
        <f t="shared" si="699"/>
        <v>227471.93257599999</v>
      </c>
      <c r="AT1126" s="31">
        <f t="shared" si="685"/>
        <v>0</v>
      </c>
      <c r="AU1126" s="31">
        <f t="shared" si="686"/>
        <v>0</v>
      </c>
      <c r="AV1126" s="31">
        <f t="shared" si="687"/>
        <v>0</v>
      </c>
      <c r="AW1126" s="31">
        <f t="shared" si="688"/>
        <v>0</v>
      </c>
      <c r="AX1126" s="31">
        <f t="shared" si="689"/>
        <v>0</v>
      </c>
      <c r="AY1126" s="31">
        <f t="shared" si="690"/>
        <v>0</v>
      </c>
      <c r="AZ1126" s="31">
        <f t="shared" si="691"/>
        <v>0</v>
      </c>
      <c r="BA1126" s="31">
        <f t="shared" si="692"/>
        <v>0</v>
      </c>
      <c r="BB1126" s="31">
        <f t="shared" si="693"/>
        <v>0</v>
      </c>
      <c r="BC1126" s="31">
        <f t="shared" si="694"/>
        <v>0</v>
      </c>
      <c r="BD1126" s="31">
        <f t="shared" si="695"/>
        <v>0</v>
      </c>
      <c r="BE1126" s="31">
        <f t="shared" si="696"/>
        <v>0</v>
      </c>
      <c r="BF1126" s="31">
        <f t="shared" si="697"/>
        <v>0</v>
      </c>
      <c r="BG1126" s="29">
        <f t="shared" si="698"/>
        <v>0</v>
      </c>
      <c r="BH1126" s="29">
        <f t="shared" si="698"/>
        <v>0</v>
      </c>
      <c r="BI1126" s="29">
        <f t="shared" si="698"/>
        <v>0</v>
      </c>
      <c r="BJ1126" s="29">
        <f t="shared" si="698"/>
        <v>0</v>
      </c>
    </row>
    <row r="1127" spans="1:62">
      <c r="A1127" s="25" t="s">
        <v>135</v>
      </c>
      <c r="B1127" s="25" t="s">
        <v>91</v>
      </c>
      <c r="C1127" s="25" t="s">
        <v>91</v>
      </c>
      <c r="D1127" s="25" t="s">
        <v>147</v>
      </c>
      <c r="E1127" s="25" t="s">
        <v>42</v>
      </c>
      <c r="F1127" s="25" t="s">
        <v>49</v>
      </c>
      <c r="G1127" s="25" t="s">
        <v>61</v>
      </c>
      <c r="H1127" s="25" t="s">
        <v>61</v>
      </c>
      <c r="I1127" s="25" t="s">
        <v>597</v>
      </c>
      <c r="J1127" s="102">
        <v>0</v>
      </c>
      <c r="K1127" s="102">
        <v>0</v>
      </c>
      <c r="L1127" s="29">
        <v>32980.89</v>
      </c>
      <c r="M1127" s="29">
        <v>25658.229999999996</v>
      </c>
      <c r="N1127" s="29">
        <v>107473.26</v>
      </c>
      <c r="O1127" s="29">
        <v>46719.18</v>
      </c>
      <c r="P1127" s="29">
        <v>64032.15</v>
      </c>
      <c r="Q1127" s="29">
        <v>100941.79000000002</v>
      </c>
      <c r="R1127" s="29">
        <v>86041.980000000025</v>
      </c>
      <c r="S1127" s="29">
        <v>222997.72999999995</v>
      </c>
      <c r="T1127" s="29">
        <v>72537.360000000015</v>
      </c>
      <c r="U1127" s="29">
        <v>63204.06</v>
      </c>
      <c r="V1127" s="29">
        <v>51034.429999999993</v>
      </c>
      <c r="W1127" s="29">
        <v>28465.97</v>
      </c>
      <c r="X1127" s="29">
        <f t="shared" si="669"/>
        <v>902087.03</v>
      </c>
      <c r="Y1127" s="29">
        <f t="shared" si="670"/>
        <v>0</v>
      </c>
      <c r="Z1127" s="29">
        <f t="shared" si="671"/>
        <v>0</v>
      </c>
      <c r="AA1127" s="29">
        <f t="shared" si="671"/>
        <v>0</v>
      </c>
      <c r="AB1127" s="29">
        <f t="shared" si="671"/>
        <v>902087.03</v>
      </c>
      <c r="AC1127" s="31">
        <f t="shared" si="672"/>
        <v>0</v>
      </c>
      <c r="AD1127" s="31">
        <f t="shared" si="673"/>
        <v>0</v>
      </c>
      <c r="AE1127" s="31">
        <f t="shared" si="674"/>
        <v>0</v>
      </c>
      <c r="AF1127" s="31">
        <f t="shared" si="675"/>
        <v>0</v>
      </c>
      <c r="AG1127" s="31">
        <f t="shared" si="676"/>
        <v>0</v>
      </c>
      <c r="AH1127" s="31">
        <f t="shared" si="677"/>
        <v>0</v>
      </c>
      <c r="AI1127" s="31">
        <f t="shared" si="678"/>
        <v>0</v>
      </c>
      <c r="AJ1127" s="31">
        <f t="shared" si="679"/>
        <v>0</v>
      </c>
      <c r="AK1127" s="31">
        <f t="shared" si="680"/>
        <v>0</v>
      </c>
      <c r="AL1127" s="31">
        <f t="shared" si="681"/>
        <v>0</v>
      </c>
      <c r="AM1127" s="31">
        <f t="shared" si="682"/>
        <v>0</v>
      </c>
      <c r="AN1127" s="31">
        <f t="shared" si="683"/>
        <v>0</v>
      </c>
      <c r="AO1127" s="31">
        <f t="shared" si="684"/>
        <v>0</v>
      </c>
      <c r="AP1127" s="29">
        <f t="shared" si="699"/>
        <v>0</v>
      </c>
      <c r="AQ1127" s="29">
        <f t="shared" si="699"/>
        <v>0</v>
      </c>
      <c r="AR1127" s="29">
        <f t="shared" si="699"/>
        <v>0</v>
      </c>
      <c r="AS1127" s="29">
        <f t="shared" si="699"/>
        <v>0</v>
      </c>
      <c r="AT1127" s="31">
        <f t="shared" si="685"/>
        <v>0</v>
      </c>
      <c r="AU1127" s="31">
        <f t="shared" si="686"/>
        <v>0</v>
      </c>
      <c r="AV1127" s="31">
        <f t="shared" si="687"/>
        <v>0</v>
      </c>
      <c r="AW1127" s="31">
        <f t="shared" si="688"/>
        <v>0</v>
      </c>
      <c r="AX1127" s="31">
        <f t="shared" si="689"/>
        <v>0</v>
      </c>
      <c r="AY1127" s="31">
        <f t="shared" si="690"/>
        <v>0</v>
      </c>
      <c r="AZ1127" s="31">
        <f t="shared" si="691"/>
        <v>0</v>
      </c>
      <c r="BA1127" s="31">
        <f t="shared" si="692"/>
        <v>0</v>
      </c>
      <c r="BB1127" s="31">
        <f t="shared" si="693"/>
        <v>0</v>
      </c>
      <c r="BC1127" s="31">
        <f t="shared" si="694"/>
        <v>0</v>
      </c>
      <c r="BD1127" s="31">
        <f t="shared" si="695"/>
        <v>0</v>
      </c>
      <c r="BE1127" s="31">
        <f t="shared" si="696"/>
        <v>0</v>
      </c>
      <c r="BF1127" s="31">
        <f t="shared" si="697"/>
        <v>0</v>
      </c>
      <c r="BG1127" s="29">
        <f t="shared" si="698"/>
        <v>0</v>
      </c>
      <c r="BH1127" s="29">
        <f t="shared" si="698"/>
        <v>0</v>
      </c>
      <c r="BI1127" s="29">
        <f t="shared" si="698"/>
        <v>0</v>
      </c>
      <c r="BJ1127" s="29">
        <f t="shared" si="698"/>
        <v>0</v>
      </c>
    </row>
    <row r="1128" spans="1:62">
      <c r="A1128" s="25" t="s">
        <v>135</v>
      </c>
      <c r="B1128" s="25" t="s">
        <v>91</v>
      </c>
      <c r="C1128" s="25" t="s">
        <v>91</v>
      </c>
      <c r="D1128" s="25" t="s">
        <v>147</v>
      </c>
      <c r="E1128" s="25" t="s">
        <v>42</v>
      </c>
      <c r="F1128" s="25" t="s">
        <v>43</v>
      </c>
      <c r="G1128" s="25" t="s">
        <v>61</v>
      </c>
      <c r="H1128" s="25" t="s">
        <v>61</v>
      </c>
      <c r="I1128" s="25" t="s">
        <v>597</v>
      </c>
      <c r="J1128" s="102">
        <v>1</v>
      </c>
      <c r="K1128" s="102">
        <v>0</v>
      </c>
      <c r="L1128" s="29">
        <v>235507.00000000003</v>
      </c>
      <c r="M1128" s="29">
        <v>127699.02999999998</v>
      </c>
      <c r="N1128" s="29">
        <v>210115.99000000005</v>
      </c>
      <c r="O1128" s="29">
        <v>79239.26999999999</v>
      </c>
      <c r="P1128" s="29">
        <v>280898.66000000003</v>
      </c>
      <c r="Q1128" s="29">
        <v>124762.89999999997</v>
      </c>
      <c r="R1128" s="29">
        <v>113902.43999999999</v>
      </c>
      <c r="S1128" s="29">
        <v>437595.62</v>
      </c>
      <c r="T1128" s="29">
        <v>188252.09999999998</v>
      </c>
      <c r="U1128" s="29">
        <v>893936.03</v>
      </c>
      <c r="V1128" s="29">
        <v>222356.65999999995</v>
      </c>
      <c r="W1128" s="29">
        <v>281003.74999999994</v>
      </c>
      <c r="X1128" s="29">
        <f t="shared" si="669"/>
        <v>3195269.45</v>
      </c>
      <c r="Y1128" s="29">
        <f t="shared" si="670"/>
        <v>0</v>
      </c>
      <c r="Z1128" s="29">
        <f t="shared" si="671"/>
        <v>0</v>
      </c>
      <c r="AA1128" s="29">
        <f t="shared" si="671"/>
        <v>0</v>
      </c>
      <c r="AB1128" s="29">
        <f t="shared" si="671"/>
        <v>3195269.45</v>
      </c>
      <c r="AC1128" s="31">
        <f t="shared" si="672"/>
        <v>235507.00000000003</v>
      </c>
      <c r="AD1128" s="31">
        <f t="shared" si="673"/>
        <v>127699.02999999998</v>
      </c>
      <c r="AE1128" s="31">
        <f t="shared" si="674"/>
        <v>210115.99000000005</v>
      </c>
      <c r="AF1128" s="31">
        <f t="shared" si="675"/>
        <v>79239.26999999999</v>
      </c>
      <c r="AG1128" s="31">
        <f t="shared" si="676"/>
        <v>280898.66000000003</v>
      </c>
      <c r="AH1128" s="31">
        <f t="shared" si="677"/>
        <v>124762.89999999997</v>
      </c>
      <c r="AI1128" s="31">
        <f t="shared" si="678"/>
        <v>113902.43999999999</v>
      </c>
      <c r="AJ1128" s="31">
        <f t="shared" si="679"/>
        <v>437595.62</v>
      </c>
      <c r="AK1128" s="31">
        <f t="shared" si="680"/>
        <v>188252.09999999998</v>
      </c>
      <c r="AL1128" s="31">
        <f t="shared" si="681"/>
        <v>893936.03</v>
      </c>
      <c r="AM1128" s="31">
        <f t="shared" si="682"/>
        <v>222356.65999999995</v>
      </c>
      <c r="AN1128" s="31">
        <f t="shared" si="683"/>
        <v>281003.74999999994</v>
      </c>
      <c r="AO1128" s="31">
        <f t="shared" si="684"/>
        <v>3195269.45</v>
      </c>
      <c r="AP1128" s="29">
        <f t="shared" si="699"/>
        <v>0</v>
      </c>
      <c r="AQ1128" s="29">
        <f t="shared" si="699"/>
        <v>0</v>
      </c>
      <c r="AR1128" s="29">
        <f t="shared" si="699"/>
        <v>0</v>
      </c>
      <c r="AS1128" s="29">
        <f t="shared" si="699"/>
        <v>3195269.45</v>
      </c>
      <c r="AT1128" s="31">
        <f t="shared" si="685"/>
        <v>0</v>
      </c>
      <c r="AU1128" s="31">
        <f t="shared" si="686"/>
        <v>0</v>
      </c>
      <c r="AV1128" s="31">
        <f t="shared" si="687"/>
        <v>0</v>
      </c>
      <c r="AW1128" s="31">
        <f t="shared" si="688"/>
        <v>0</v>
      </c>
      <c r="AX1128" s="31">
        <f t="shared" si="689"/>
        <v>0</v>
      </c>
      <c r="AY1128" s="31">
        <f t="shared" si="690"/>
        <v>0</v>
      </c>
      <c r="AZ1128" s="31">
        <f t="shared" si="691"/>
        <v>0</v>
      </c>
      <c r="BA1128" s="31">
        <f t="shared" si="692"/>
        <v>0</v>
      </c>
      <c r="BB1128" s="31">
        <f t="shared" si="693"/>
        <v>0</v>
      </c>
      <c r="BC1128" s="31">
        <f t="shared" si="694"/>
        <v>0</v>
      </c>
      <c r="BD1128" s="31">
        <f t="shared" si="695"/>
        <v>0</v>
      </c>
      <c r="BE1128" s="31">
        <f t="shared" si="696"/>
        <v>0</v>
      </c>
      <c r="BF1128" s="31">
        <f t="shared" si="697"/>
        <v>0</v>
      </c>
      <c r="BG1128" s="29">
        <f t="shared" si="698"/>
        <v>0</v>
      </c>
      <c r="BH1128" s="29">
        <f t="shared" si="698"/>
        <v>0</v>
      </c>
      <c r="BI1128" s="29">
        <f t="shared" si="698"/>
        <v>0</v>
      </c>
      <c r="BJ1128" s="29">
        <f t="shared" si="698"/>
        <v>0</v>
      </c>
    </row>
    <row r="1129" spans="1:62">
      <c r="A1129" s="25" t="s">
        <v>135</v>
      </c>
      <c r="B1129" s="25" t="s">
        <v>91</v>
      </c>
      <c r="C1129" s="25" t="s">
        <v>91</v>
      </c>
      <c r="D1129" s="25" t="s">
        <v>148</v>
      </c>
      <c r="E1129" s="25" t="s">
        <v>42</v>
      </c>
      <c r="F1129" s="25" t="s">
        <v>43</v>
      </c>
      <c r="G1129" s="25" t="s">
        <v>61</v>
      </c>
      <c r="H1129" s="25" t="s">
        <v>61</v>
      </c>
      <c r="I1129" s="25" t="s">
        <v>597</v>
      </c>
      <c r="J1129" s="102">
        <v>1</v>
      </c>
      <c r="K1129" s="102">
        <v>0</v>
      </c>
      <c r="L1129" s="29"/>
      <c r="M1129" s="29"/>
      <c r="N1129" s="29"/>
      <c r="O1129" s="29"/>
      <c r="P1129" s="29">
        <v>1798</v>
      </c>
      <c r="Q1129" s="29">
        <v>4984.59</v>
      </c>
      <c r="R1129" s="29"/>
      <c r="S1129" s="29">
        <v>868.73</v>
      </c>
      <c r="T1129" s="29">
        <v>35943.229999999996</v>
      </c>
      <c r="U1129" s="29">
        <v>-27771.96</v>
      </c>
      <c r="V1129" s="29">
        <v>-194.35</v>
      </c>
      <c r="W1129" s="29"/>
      <c r="X1129" s="29">
        <f t="shared" si="669"/>
        <v>15628.239999999996</v>
      </c>
      <c r="Y1129" s="29">
        <f t="shared" si="670"/>
        <v>0</v>
      </c>
      <c r="Z1129" s="29">
        <f t="shared" si="671"/>
        <v>0</v>
      </c>
      <c r="AA1129" s="29">
        <f t="shared" si="671"/>
        <v>0</v>
      </c>
      <c r="AB1129" s="29">
        <f t="shared" si="671"/>
        <v>15628.239999999996</v>
      </c>
      <c r="AC1129" s="31">
        <f t="shared" si="672"/>
        <v>0</v>
      </c>
      <c r="AD1129" s="31">
        <f t="shared" si="673"/>
        <v>0</v>
      </c>
      <c r="AE1129" s="31">
        <f t="shared" si="674"/>
        <v>0</v>
      </c>
      <c r="AF1129" s="31">
        <f t="shared" si="675"/>
        <v>0</v>
      </c>
      <c r="AG1129" s="31">
        <f t="shared" si="676"/>
        <v>1798</v>
      </c>
      <c r="AH1129" s="31">
        <f t="shared" si="677"/>
        <v>4984.59</v>
      </c>
      <c r="AI1129" s="31">
        <f t="shared" si="678"/>
        <v>0</v>
      </c>
      <c r="AJ1129" s="31">
        <f t="shared" si="679"/>
        <v>868.73</v>
      </c>
      <c r="AK1129" s="31">
        <f t="shared" si="680"/>
        <v>35943.229999999996</v>
      </c>
      <c r="AL1129" s="31">
        <f t="shared" si="681"/>
        <v>-27771.96</v>
      </c>
      <c r="AM1129" s="31">
        <f t="shared" si="682"/>
        <v>-194.35</v>
      </c>
      <c r="AN1129" s="31">
        <f t="shared" si="683"/>
        <v>0</v>
      </c>
      <c r="AO1129" s="31">
        <f t="shared" si="684"/>
        <v>15628.239999999996</v>
      </c>
      <c r="AP1129" s="29">
        <f t="shared" si="699"/>
        <v>0</v>
      </c>
      <c r="AQ1129" s="29">
        <f t="shared" si="699"/>
        <v>0</v>
      </c>
      <c r="AR1129" s="29">
        <f t="shared" si="699"/>
        <v>0</v>
      </c>
      <c r="AS1129" s="29">
        <f t="shared" si="699"/>
        <v>15628.239999999996</v>
      </c>
      <c r="AT1129" s="31">
        <f t="shared" si="685"/>
        <v>0</v>
      </c>
      <c r="AU1129" s="31">
        <f t="shared" si="686"/>
        <v>0</v>
      </c>
      <c r="AV1129" s="31">
        <f t="shared" si="687"/>
        <v>0</v>
      </c>
      <c r="AW1129" s="31">
        <f t="shared" si="688"/>
        <v>0</v>
      </c>
      <c r="AX1129" s="31">
        <f t="shared" si="689"/>
        <v>0</v>
      </c>
      <c r="AY1129" s="31">
        <f t="shared" si="690"/>
        <v>0</v>
      </c>
      <c r="AZ1129" s="31">
        <f t="shared" si="691"/>
        <v>0</v>
      </c>
      <c r="BA1129" s="31">
        <f t="shared" si="692"/>
        <v>0</v>
      </c>
      <c r="BB1129" s="31">
        <f t="shared" si="693"/>
        <v>0</v>
      </c>
      <c r="BC1129" s="31">
        <f t="shared" si="694"/>
        <v>0</v>
      </c>
      <c r="BD1129" s="31">
        <f t="shared" si="695"/>
        <v>0</v>
      </c>
      <c r="BE1129" s="31">
        <f t="shared" si="696"/>
        <v>0</v>
      </c>
      <c r="BF1129" s="31">
        <f t="shared" si="697"/>
        <v>0</v>
      </c>
      <c r="BG1129" s="29">
        <f t="shared" si="698"/>
        <v>0</v>
      </c>
      <c r="BH1129" s="29">
        <f t="shared" si="698"/>
        <v>0</v>
      </c>
      <c r="BI1129" s="29">
        <f t="shared" si="698"/>
        <v>0</v>
      </c>
      <c r="BJ1129" s="29">
        <f t="shared" si="698"/>
        <v>0</v>
      </c>
    </row>
    <row r="1130" spans="1:62">
      <c r="A1130" s="25" t="s">
        <v>135</v>
      </c>
      <c r="B1130" s="25" t="s">
        <v>91</v>
      </c>
      <c r="C1130" s="25" t="s">
        <v>91</v>
      </c>
      <c r="D1130" s="25" t="s">
        <v>148</v>
      </c>
      <c r="E1130" s="25" t="s">
        <v>47</v>
      </c>
      <c r="F1130" s="25" t="s">
        <v>49</v>
      </c>
      <c r="G1130" s="25" t="s">
        <v>62</v>
      </c>
      <c r="H1130" s="25" t="s">
        <v>62</v>
      </c>
      <c r="I1130" s="25" t="s">
        <v>597</v>
      </c>
      <c r="J1130" s="102">
        <v>0</v>
      </c>
      <c r="K1130" s="102">
        <v>0</v>
      </c>
      <c r="L1130" s="29">
        <v>68.959999999999994</v>
      </c>
      <c r="M1130" s="29">
        <v>68.42</v>
      </c>
      <c r="N1130" s="29">
        <v>69.27</v>
      </c>
      <c r="O1130" s="29">
        <v>70.489999999999995</v>
      </c>
      <c r="P1130" s="29">
        <v>70.47</v>
      </c>
      <c r="Q1130" s="29">
        <v>34.04</v>
      </c>
      <c r="R1130" s="29">
        <v>145.22</v>
      </c>
      <c r="S1130" s="29">
        <v>34.119999999999997</v>
      </c>
      <c r="T1130" s="29">
        <v>33.68</v>
      </c>
      <c r="U1130" s="29">
        <v>103.89</v>
      </c>
      <c r="V1130" s="29">
        <v>68.349999999999994</v>
      </c>
      <c r="W1130" s="29">
        <v>68.599999999999994</v>
      </c>
      <c r="X1130" s="29">
        <f t="shared" si="669"/>
        <v>835.51</v>
      </c>
      <c r="Y1130" s="29">
        <f t="shared" si="670"/>
        <v>0</v>
      </c>
      <c r="Z1130" s="29">
        <f t="shared" si="671"/>
        <v>0</v>
      </c>
      <c r="AA1130" s="29">
        <f t="shared" si="671"/>
        <v>0</v>
      </c>
      <c r="AB1130" s="29">
        <f t="shared" si="671"/>
        <v>835.51</v>
      </c>
      <c r="AC1130" s="31">
        <f t="shared" si="672"/>
        <v>0</v>
      </c>
      <c r="AD1130" s="31">
        <f t="shared" si="673"/>
        <v>0</v>
      </c>
      <c r="AE1130" s="31">
        <f t="shared" si="674"/>
        <v>0</v>
      </c>
      <c r="AF1130" s="31">
        <f t="shared" si="675"/>
        <v>0</v>
      </c>
      <c r="AG1130" s="31">
        <f t="shared" si="676"/>
        <v>0</v>
      </c>
      <c r="AH1130" s="31">
        <f t="shared" si="677"/>
        <v>0</v>
      </c>
      <c r="AI1130" s="31">
        <f t="shared" si="678"/>
        <v>0</v>
      </c>
      <c r="AJ1130" s="31">
        <f t="shared" si="679"/>
        <v>0</v>
      </c>
      <c r="AK1130" s="31">
        <f t="shared" si="680"/>
        <v>0</v>
      </c>
      <c r="AL1130" s="31">
        <f t="shared" si="681"/>
        <v>0</v>
      </c>
      <c r="AM1130" s="31">
        <f t="shared" si="682"/>
        <v>0</v>
      </c>
      <c r="AN1130" s="31">
        <f t="shared" si="683"/>
        <v>0</v>
      </c>
      <c r="AO1130" s="31">
        <f t="shared" si="684"/>
        <v>0</v>
      </c>
      <c r="AP1130" s="29">
        <f t="shared" si="699"/>
        <v>0</v>
      </c>
      <c r="AQ1130" s="29">
        <f t="shared" si="699"/>
        <v>0</v>
      </c>
      <c r="AR1130" s="29">
        <f t="shared" si="699"/>
        <v>0</v>
      </c>
      <c r="AS1130" s="29">
        <f t="shared" si="699"/>
        <v>0</v>
      </c>
      <c r="AT1130" s="31">
        <f t="shared" si="685"/>
        <v>0</v>
      </c>
      <c r="AU1130" s="31">
        <f t="shared" si="686"/>
        <v>0</v>
      </c>
      <c r="AV1130" s="31">
        <f t="shared" si="687"/>
        <v>0</v>
      </c>
      <c r="AW1130" s="31">
        <f t="shared" si="688"/>
        <v>0</v>
      </c>
      <c r="AX1130" s="31">
        <f t="shared" si="689"/>
        <v>0</v>
      </c>
      <c r="AY1130" s="31">
        <f t="shared" si="690"/>
        <v>0</v>
      </c>
      <c r="AZ1130" s="31">
        <f t="shared" si="691"/>
        <v>0</v>
      </c>
      <c r="BA1130" s="31">
        <f t="shared" si="692"/>
        <v>0</v>
      </c>
      <c r="BB1130" s="31">
        <f t="shared" si="693"/>
        <v>0</v>
      </c>
      <c r="BC1130" s="31">
        <f t="shared" si="694"/>
        <v>0</v>
      </c>
      <c r="BD1130" s="31">
        <f t="shared" si="695"/>
        <v>0</v>
      </c>
      <c r="BE1130" s="31">
        <f t="shared" si="696"/>
        <v>0</v>
      </c>
      <c r="BF1130" s="31">
        <f t="shared" si="697"/>
        <v>0</v>
      </c>
      <c r="BG1130" s="29">
        <f t="shared" si="698"/>
        <v>0</v>
      </c>
      <c r="BH1130" s="29">
        <f t="shared" si="698"/>
        <v>0</v>
      </c>
      <c r="BI1130" s="29">
        <f t="shared" si="698"/>
        <v>0</v>
      </c>
      <c r="BJ1130" s="29">
        <f t="shared" si="698"/>
        <v>0</v>
      </c>
    </row>
    <row r="1131" spans="1:62">
      <c r="A1131" s="25" t="s">
        <v>135</v>
      </c>
      <c r="B1131" s="25" t="s">
        <v>91</v>
      </c>
      <c r="C1131" s="25" t="s">
        <v>91</v>
      </c>
      <c r="D1131" s="25" t="s">
        <v>148</v>
      </c>
      <c r="E1131" s="25" t="s">
        <v>47</v>
      </c>
      <c r="F1131" s="25" t="s">
        <v>43</v>
      </c>
      <c r="G1131" s="25" t="s">
        <v>62</v>
      </c>
      <c r="H1131" s="25" t="s">
        <v>62</v>
      </c>
      <c r="I1131" s="25" t="s">
        <v>597</v>
      </c>
      <c r="J1131" s="102">
        <v>0</v>
      </c>
      <c r="K1131" s="102">
        <v>1</v>
      </c>
      <c r="L1131" s="29">
        <v>3023.35</v>
      </c>
      <c r="M1131" s="29">
        <v>1783.67</v>
      </c>
      <c r="N1131" s="29">
        <v>2034.42</v>
      </c>
      <c r="O1131" s="29">
        <v>155959.37000000002</v>
      </c>
      <c r="P1131" s="29">
        <v>3070.76</v>
      </c>
      <c r="Q1131" s="29">
        <v>3462.93</v>
      </c>
      <c r="R1131" s="29">
        <v>1235.48</v>
      </c>
      <c r="S1131" s="29">
        <v>4574.2</v>
      </c>
      <c r="T1131" s="29">
        <v>677.85</v>
      </c>
      <c r="U1131" s="29">
        <v>477433.06999999995</v>
      </c>
      <c r="V1131" s="29">
        <v>9198.1299999999992</v>
      </c>
      <c r="W1131" s="29">
        <v>2875.59</v>
      </c>
      <c r="X1131" s="29">
        <f t="shared" si="669"/>
        <v>665328.81999999995</v>
      </c>
      <c r="Y1131" s="29">
        <f t="shared" si="670"/>
        <v>0</v>
      </c>
      <c r="Z1131" s="29">
        <f t="shared" si="671"/>
        <v>0</v>
      </c>
      <c r="AA1131" s="29">
        <f t="shared" si="671"/>
        <v>0</v>
      </c>
      <c r="AB1131" s="29">
        <f t="shared" si="671"/>
        <v>665328.81999999995</v>
      </c>
      <c r="AC1131" s="31">
        <f t="shared" si="672"/>
        <v>0</v>
      </c>
      <c r="AD1131" s="31">
        <f t="shared" si="673"/>
        <v>0</v>
      </c>
      <c r="AE1131" s="31">
        <f t="shared" si="674"/>
        <v>0</v>
      </c>
      <c r="AF1131" s="31">
        <f t="shared" si="675"/>
        <v>0</v>
      </c>
      <c r="AG1131" s="31">
        <f t="shared" si="676"/>
        <v>0</v>
      </c>
      <c r="AH1131" s="31">
        <f t="shared" si="677"/>
        <v>0</v>
      </c>
      <c r="AI1131" s="31">
        <f t="shared" si="678"/>
        <v>0</v>
      </c>
      <c r="AJ1131" s="31">
        <f t="shared" si="679"/>
        <v>0</v>
      </c>
      <c r="AK1131" s="31">
        <f t="shared" si="680"/>
        <v>0</v>
      </c>
      <c r="AL1131" s="31">
        <f t="shared" si="681"/>
        <v>0</v>
      </c>
      <c r="AM1131" s="31">
        <f t="shared" si="682"/>
        <v>0</v>
      </c>
      <c r="AN1131" s="31">
        <f t="shared" si="683"/>
        <v>0</v>
      </c>
      <c r="AO1131" s="31">
        <f t="shared" si="684"/>
        <v>0</v>
      </c>
      <c r="AP1131" s="29">
        <f t="shared" si="699"/>
        <v>0</v>
      </c>
      <c r="AQ1131" s="29">
        <f t="shared" si="699"/>
        <v>0</v>
      </c>
      <c r="AR1131" s="29">
        <f t="shared" si="699"/>
        <v>0</v>
      </c>
      <c r="AS1131" s="29">
        <f t="shared" si="699"/>
        <v>0</v>
      </c>
      <c r="AT1131" s="31">
        <f t="shared" si="685"/>
        <v>3023.35</v>
      </c>
      <c r="AU1131" s="31">
        <f t="shared" si="686"/>
        <v>1783.67</v>
      </c>
      <c r="AV1131" s="31">
        <f t="shared" si="687"/>
        <v>2034.42</v>
      </c>
      <c r="AW1131" s="31">
        <f t="shared" si="688"/>
        <v>155959.37000000002</v>
      </c>
      <c r="AX1131" s="31">
        <f t="shared" si="689"/>
        <v>3070.76</v>
      </c>
      <c r="AY1131" s="31">
        <f t="shared" si="690"/>
        <v>3462.93</v>
      </c>
      <c r="AZ1131" s="31">
        <f t="shared" si="691"/>
        <v>1235.48</v>
      </c>
      <c r="BA1131" s="31">
        <f t="shared" si="692"/>
        <v>4574.2</v>
      </c>
      <c r="BB1131" s="31">
        <f t="shared" si="693"/>
        <v>677.85</v>
      </c>
      <c r="BC1131" s="31">
        <f t="shared" si="694"/>
        <v>477433.06999999995</v>
      </c>
      <c r="BD1131" s="31">
        <f t="shared" si="695"/>
        <v>9198.1299999999992</v>
      </c>
      <c r="BE1131" s="31">
        <f t="shared" si="696"/>
        <v>2875.59</v>
      </c>
      <c r="BF1131" s="31">
        <f t="shared" si="697"/>
        <v>665328.81999999995</v>
      </c>
      <c r="BG1131" s="29">
        <f t="shared" si="698"/>
        <v>0</v>
      </c>
      <c r="BH1131" s="29">
        <f t="shared" si="698"/>
        <v>0</v>
      </c>
      <c r="BI1131" s="29">
        <f t="shared" si="698"/>
        <v>0</v>
      </c>
      <c r="BJ1131" s="29">
        <f t="shared" si="698"/>
        <v>665328.81999999995</v>
      </c>
    </row>
    <row r="1132" spans="1:62">
      <c r="A1132" s="25" t="s">
        <v>135</v>
      </c>
      <c r="B1132" s="25" t="s">
        <v>91</v>
      </c>
      <c r="C1132" s="25" t="s">
        <v>91</v>
      </c>
      <c r="D1132" s="25" t="s">
        <v>149</v>
      </c>
      <c r="E1132" s="25" t="s">
        <v>47</v>
      </c>
      <c r="F1132" s="25" t="s">
        <v>49</v>
      </c>
      <c r="G1132" s="25" t="s">
        <v>62</v>
      </c>
      <c r="H1132" s="25" t="s">
        <v>62</v>
      </c>
      <c r="I1132" s="25" t="s">
        <v>597</v>
      </c>
      <c r="J1132" s="102">
        <v>0</v>
      </c>
      <c r="K1132" s="102">
        <v>0</v>
      </c>
      <c r="L1132" s="29">
        <v>3732.13</v>
      </c>
      <c r="M1132" s="29">
        <v>354730.42000000004</v>
      </c>
      <c r="N1132" s="29">
        <v>879616.47000000009</v>
      </c>
      <c r="O1132" s="29">
        <v>81485.64</v>
      </c>
      <c r="P1132" s="29">
        <v>43094.87</v>
      </c>
      <c r="Q1132" s="29">
        <v>392448.23000000004</v>
      </c>
      <c r="R1132" s="29">
        <v>-172861.00999999998</v>
      </c>
      <c r="S1132" s="29">
        <v>14150.97</v>
      </c>
      <c r="T1132" s="29">
        <v>13797.56</v>
      </c>
      <c r="U1132" s="29">
        <v>9786.7099999999991</v>
      </c>
      <c r="V1132" s="29">
        <v>6520.92</v>
      </c>
      <c r="W1132" s="29">
        <v>2647.32</v>
      </c>
      <c r="X1132" s="29">
        <f t="shared" si="669"/>
        <v>1629150.23</v>
      </c>
      <c r="Y1132" s="29">
        <f t="shared" si="670"/>
        <v>0</v>
      </c>
      <c r="Z1132" s="29">
        <f t="shared" si="671"/>
        <v>0</v>
      </c>
      <c r="AA1132" s="29">
        <f t="shared" si="671"/>
        <v>0</v>
      </c>
      <c r="AB1132" s="29">
        <f t="shared" si="671"/>
        <v>1629150.23</v>
      </c>
      <c r="AC1132" s="31">
        <f t="shared" si="672"/>
        <v>0</v>
      </c>
      <c r="AD1132" s="31">
        <f t="shared" si="673"/>
        <v>0</v>
      </c>
      <c r="AE1132" s="31">
        <f t="shared" si="674"/>
        <v>0</v>
      </c>
      <c r="AF1132" s="31">
        <f t="shared" si="675"/>
        <v>0</v>
      </c>
      <c r="AG1132" s="31">
        <f t="shared" si="676"/>
        <v>0</v>
      </c>
      <c r="AH1132" s="31">
        <f t="shared" si="677"/>
        <v>0</v>
      </c>
      <c r="AI1132" s="31">
        <f t="shared" si="678"/>
        <v>0</v>
      </c>
      <c r="AJ1132" s="31">
        <f t="shared" si="679"/>
        <v>0</v>
      </c>
      <c r="AK1132" s="31">
        <f t="shared" si="680"/>
        <v>0</v>
      </c>
      <c r="AL1132" s="31">
        <f t="shared" si="681"/>
        <v>0</v>
      </c>
      <c r="AM1132" s="31">
        <f t="shared" si="682"/>
        <v>0</v>
      </c>
      <c r="AN1132" s="31">
        <f t="shared" si="683"/>
        <v>0</v>
      </c>
      <c r="AO1132" s="31">
        <f t="shared" si="684"/>
        <v>0</v>
      </c>
      <c r="AP1132" s="29">
        <f t="shared" si="699"/>
        <v>0</v>
      </c>
      <c r="AQ1132" s="29">
        <f t="shared" si="699"/>
        <v>0</v>
      </c>
      <c r="AR1132" s="29">
        <f t="shared" si="699"/>
        <v>0</v>
      </c>
      <c r="AS1132" s="29">
        <f t="shared" si="699"/>
        <v>0</v>
      </c>
      <c r="AT1132" s="31">
        <f t="shared" si="685"/>
        <v>0</v>
      </c>
      <c r="AU1132" s="31">
        <f t="shared" si="686"/>
        <v>0</v>
      </c>
      <c r="AV1132" s="31">
        <f t="shared" si="687"/>
        <v>0</v>
      </c>
      <c r="AW1132" s="31">
        <f t="shared" si="688"/>
        <v>0</v>
      </c>
      <c r="AX1132" s="31">
        <f t="shared" si="689"/>
        <v>0</v>
      </c>
      <c r="AY1132" s="31">
        <f t="shared" si="690"/>
        <v>0</v>
      </c>
      <c r="AZ1132" s="31">
        <f t="shared" si="691"/>
        <v>0</v>
      </c>
      <c r="BA1132" s="31">
        <f t="shared" si="692"/>
        <v>0</v>
      </c>
      <c r="BB1132" s="31">
        <f t="shared" si="693"/>
        <v>0</v>
      </c>
      <c r="BC1132" s="31">
        <f t="shared" si="694"/>
        <v>0</v>
      </c>
      <c r="BD1132" s="31">
        <f t="shared" si="695"/>
        <v>0</v>
      </c>
      <c r="BE1132" s="31">
        <f t="shared" si="696"/>
        <v>0</v>
      </c>
      <c r="BF1132" s="31">
        <f t="shared" si="697"/>
        <v>0</v>
      </c>
      <c r="BG1132" s="29">
        <f t="shared" si="698"/>
        <v>0</v>
      </c>
      <c r="BH1132" s="29">
        <f t="shared" si="698"/>
        <v>0</v>
      </c>
      <c r="BI1132" s="29">
        <f t="shared" si="698"/>
        <v>0</v>
      </c>
      <c r="BJ1132" s="29">
        <f t="shared" si="698"/>
        <v>0</v>
      </c>
    </row>
    <row r="1133" spans="1:62">
      <c r="A1133" s="25" t="s">
        <v>135</v>
      </c>
      <c r="B1133" s="25" t="s">
        <v>91</v>
      </c>
      <c r="C1133" s="25" t="s">
        <v>91</v>
      </c>
      <c r="D1133" s="25" t="s">
        <v>149</v>
      </c>
      <c r="E1133" s="25" t="s">
        <v>47</v>
      </c>
      <c r="F1133" s="25" t="s">
        <v>48</v>
      </c>
      <c r="G1133" s="25" t="s">
        <v>62</v>
      </c>
      <c r="H1133" s="25" t="s">
        <v>62</v>
      </c>
      <c r="I1133" s="25" t="s">
        <v>597</v>
      </c>
      <c r="J1133" s="102">
        <v>0</v>
      </c>
      <c r="K1133" s="102">
        <v>0</v>
      </c>
      <c r="L1133" s="29">
        <v>411123.01000000007</v>
      </c>
      <c r="M1133" s="29">
        <v>583386.01</v>
      </c>
      <c r="N1133" s="29">
        <v>1265980.5900000001</v>
      </c>
      <c r="O1133" s="29">
        <v>311400.05000000005</v>
      </c>
      <c r="P1133" s="29">
        <v>921652.96</v>
      </c>
      <c r="Q1133" s="29">
        <v>952587.1599999998</v>
      </c>
      <c r="R1133" s="29">
        <v>598090.10000000009</v>
      </c>
      <c r="S1133" s="29">
        <v>862382.36</v>
      </c>
      <c r="T1133" s="29">
        <v>406635.25999999995</v>
      </c>
      <c r="U1133" s="29">
        <v>147862.03999999998</v>
      </c>
      <c r="V1133" s="29">
        <v>82108.469999999987</v>
      </c>
      <c r="W1133" s="29">
        <v>43850.900000000009</v>
      </c>
      <c r="X1133" s="29">
        <f t="shared" si="669"/>
        <v>6587058.9100000011</v>
      </c>
      <c r="Y1133" s="29">
        <f t="shared" si="670"/>
        <v>0</v>
      </c>
      <c r="Z1133" s="29">
        <f t="shared" si="671"/>
        <v>0</v>
      </c>
      <c r="AA1133" s="29">
        <f t="shared" si="671"/>
        <v>0</v>
      </c>
      <c r="AB1133" s="29">
        <f t="shared" si="671"/>
        <v>6587058.9100000011</v>
      </c>
      <c r="AC1133" s="31">
        <f t="shared" si="672"/>
        <v>0</v>
      </c>
      <c r="AD1133" s="31">
        <f t="shared" si="673"/>
        <v>0</v>
      </c>
      <c r="AE1133" s="31">
        <f t="shared" si="674"/>
        <v>0</v>
      </c>
      <c r="AF1133" s="31">
        <f t="shared" si="675"/>
        <v>0</v>
      </c>
      <c r="AG1133" s="31">
        <f t="shared" si="676"/>
        <v>0</v>
      </c>
      <c r="AH1133" s="31">
        <f t="shared" si="677"/>
        <v>0</v>
      </c>
      <c r="AI1133" s="31">
        <f t="shared" si="678"/>
        <v>0</v>
      </c>
      <c r="AJ1133" s="31">
        <f t="shared" si="679"/>
        <v>0</v>
      </c>
      <c r="AK1133" s="31">
        <f t="shared" si="680"/>
        <v>0</v>
      </c>
      <c r="AL1133" s="31">
        <f t="shared" si="681"/>
        <v>0</v>
      </c>
      <c r="AM1133" s="31">
        <f t="shared" si="682"/>
        <v>0</v>
      </c>
      <c r="AN1133" s="31">
        <f t="shared" si="683"/>
        <v>0</v>
      </c>
      <c r="AO1133" s="31">
        <f t="shared" si="684"/>
        <v>0</v>
      </c>
      <c r="AP1133" s="29">
        <f t="shared" si="699"/>
        <v>0</v>
      </c>
      <c r="AQ1133" s="29">
        <f t="shared" si="699"/>
        <v>0</v>
      </c>
      <c r="AR1133" s="29">
        <f t="shared" si="699"/>
        <v>0</v>
      </c>
      <c r="AS1133" s="29">
        <f t="shared" si="699"/>
        <v>0</v>
      </c>
      <c r="AT1133" s="31">
        <f t="shared" si="685"/>
        <v>0</v>
      </c>
      <c r="AU1133" s="31">
        <f t="shared" si="686"/>
        <v>0</v>
      </c>
      <c r="AV1133" s="31">
        <f t="shared" si="687"/>
        <v>0</v>
      </c>
      <c r="AW1133" s="31">
        <f t="shared" si="688"/>
        <v>0</v>
      </c>
      <c r="AX1133" s="31">
        <f t="shared" si="689"/>
        <v>0</v>
      </c>
      <c r="AY1133" s="31">
        <f t="shared" si="690"/>
        <v>0</v>
      </c>
      <c r="AZ1133" s="31">
        <f t="shared" si="691"/>
        <v>0</v>
      </c>
      <c r="BA1133" s="31">
        <f t="shared" si="692"/>
        <v>0</v>
      </c>
      <c r="BB1133" s="31">
        <f t="shared" si="693"/>
        <v>0</v>
      </c>
      <c r="BC1133" s="31">
        <f t="shared" si="694"/>
        <v>0</v>
      </c>
      <c r="BD1133" s="31">
        <f t="shared" si="695"/>
        <v>0</v>
      </c>
      <c r="BE1133" s="31">
        <f t="shared" si="696"/>
        <v>0</v>
      </c>
      <c r="BF1133" s="31">
        <f t="shared" si="697"/>
        <v>0</v>
      </c>
      <c r="BG1133" s="29">
        <f t="shared" si="698"/>
        <v>0</v>
      </c>
      <c r="BH1133" s="29">
        <f t="shared" si="698"/>
        <v>0</v>
      </c>
      <c r="BI1133" s="29">
        <f t="shared" si="698"/>
        <v>0</v>
      </c>
      <c r="BJ1133" s="29">
        <f t="shared" si="698"/>
        <v>0</v>
      </c>
    </row>
    <row r="1134" spans="1:62">
      <c r="A1134" s="25" t="s">
        <v>135</v>
      </c>
      <c r="B1134" s="25" t="s">
        <v>91</v>
      </c>
      <c r="C1134" s="25" t="s">
        <v>91</v>
      </c>
      <c r="D1134" s="25" t="s">
        <v>149</v>
      </c>
      <c r="E1134" s="25" t="s">
        <v>47</v>
      </c>
      <c r="F1134" s="25" t="s">
        <v>43</v>
      </c>
      <c r="G1134" s="25" t="s">
        <v>62</v>
      </c>
      <c r="H1134" s="25" t="s">
        <v>62</v>
      </c>
      <c r="I1134" s="25" t="s">
        <v>597</v>
      </c>
      <c r="J1134" s="102">
        <v>0</v>
      </c>
      <c r="K1134" s="102">
        <v>1</v>
      </c>
      <c r="L1134" s="29">
        <v>148229.75</v>
      </c>
      <c r="M1134" s="29">
        <v>176666.87000000005</v>
      </c>
      <c r="N1134" s="29">
        <v>458455.96</v>
      </c>
      <c r="O1134" s="29">
        <v>1392565.7300000002</v>
      </c>
      <c r="P1134" s="29">
        <v>2968036.4399999995</v>
      </c>
      <c r="Q1134" s="29">
        <v>3287627.87</v>
      </c>
      <c r="R1134" s="29">
        <v>1606227.3</v>
      </c>
      <c r="S1134" s="29">
        <v>2560180.1799999997</v>
      </c>
      <c r="T1134" s="29">
        <v>2034598.31</v>
      </c>
      <c r="U1134" s="29">
        <v>1091483.22</v>
      </c>
      <c r="V1134" s="29">
        <v>532576.34999999986</v>
      </c>
      <c r="W1134" s="29">
        <v>115828.06999999999</v>
      </c>
      <c r="X1134" s="29">
        <f t="shared" ref="X1134:X1160" si="700">SUM(L1134:W1134)</f>
        <v>16372476.050000003</v>
      </c>
      <c r="Y1134" s="29">
        <f t="shared" ref="Y1134:Y1160" si="701">SUMIF($I1134:$I1134,Y$5,X1134:X1134)</f>
        <v>0</v>
      </c>
      <c r="Z1134" s="29">
        <f t="shared" ref="Z1134:AB1160" si="702">SUMIF($I1134,Z$5,$X1134)</f>
        <v>0</v>
      </c>
      <c r="AA1134" s="29">
        <f t="shared" si="702"/>
        <v>0</v>
      </c>
      <c r="AB1134" s="29">
        <f t="shared" si="702"/>
        <v>16372476.050000003</v>
      </c>
      <c r="AC1134" s="31">
        <f t="shared" ref="AC1134:AC1160" si="703">+L1134*$J1134</f>
        <v>0</v>
      </c>
      <c r="AD1134" s="31">
        <f t="shared" ref="AD1134:AD1160" si="704">+M1134*$J1134</f>
        <v>0</v>
      </c>
      <c r="AE1134" s="31">
        <f t="shared" ref="AE1134:AE1160" si="705">+N1134*$J1134</f>
        <v>0</v>
      </c>
      <c r="AF1134" s="31">
        <f t="shared" ref="AF1134:AF1160" si="706">+O1134*$J1134</f>
        <v>0</v>
      </c>
      <c r="AG1134" s="31">
        <f t="shared" ref="AG1134:AG1160" si="707">+P1134*$J1134</f>
        <v>0</v>
      </c>
      <c r="AH1134" s="31">
        <f t="shared" ref="AH1134:AH1160" si="708">+Q1134*$J1134</f>
        <v>0</v>
      </c>
      <c r="AI1134" s="31">
        <f t="shared" ref="AI1134:AI1160" si="709">+R1134*$J1134</f>
        <v>0</v>
      </c>
      <c r="AJ1134" s="31">
        <f t="shared" ref="AJ1134:AJ1160" si="710">+S1134*$J1134</f>
        <v>0</v>
      </c>
      <c r="AK1134" s="31">
        <f t="shared" ref="AK1134:AK1160" si="711">+T1134*$J1134</f>
        <v>0</v>
      </c>
      <c r="AL1134" s="31">
        <f t="shared" ref="AL1134:AL1160" si="712">+U1134*$J1134</f>
        <v>0</v>
      </c>
      <c r="AM1134" s="31">
        <f t="shared" ref="AM1134:AM1160" si="713">+V1134*$J1134</f>
        <v>0</v>
      </c>
      <c r="AN1134" s="31">
        <f t="shared" ref="AN1134:AN1160" si="714">+W1134*$J1134</f>
        <v>0</v>
      </c>
      <c r="AO1134" s="31">
        <f t="shared" ref="AO1134:AO1160" si="715">SUM(AC1134:AN1134)</f>
        <v>0</v>
      </c>
      <c r="AP1134" s="29">
        <f t="shared" si="699"/>
        <v>0</v>
      </c>
      <c r="AQ1134" s="29">
        <f t="shared" si="699"/>
        <v>0</v>
      </c>
      <c r="AR1134" s="29">
        <f t="shared" si="699"/>
        <v>0</v>
      </c>
      <c r="AS1134" s="29">
        <f t="shared" si="699"/>
        <v>0</v>
      </c>
      <c r="AT1134" s="31">
        <f t="shared" ref="AT1134:AT1160" si="716">+L1134*$K1134</f>
        <v>148229.75</v>
      </c>
      <c r="AU1134" s="31">
        <f t="shared" ref="AU1134:AU1160" si="717">+M1134*$K1134</f>
        <v>176666.87000000005</v>
      </c>
      <c r="AV1134" s="31">
        <f t="shared" ref="AV1134:AV1160" si="718">+N1134*$K1134</f>
        <v>458455.96</v>
      </c>
      <c r="AW1134" s="31">
        <f t="shared" ref="AW1134:AW1160" si="719">+O1134*$K1134</f>
        <v>1392565.7300000002</v>
      </c>
      <c r="AX1134" s="31">
        <f t="shared" ref="AX1134:AX1160" si="720">+P1134*$K1134</f>
        <v>2968036.4399999995</v>
      </c>
      <c r="AY1134" s="31">
        <f t="shared" ref="AY1134:AY1160" si="721">+Q1134*$K1134</f>
        <v>3287627.87</v>
      </c>
      <c r="AZ1134" s="31">
        <f t="shared" ref="AZ1134:AZ1160" si="722">+R1134*$K1134</f>
        <v>1606227.3</v>
      </c>
      <c r="BA1134" s="31">
        <f t="shared" ref="BA1134:BA1160" si="723">+S1134*$K1134</f>
        <v>2560180.1799999997</v>
      </c>
      <c r="BB1134" s="31">
        <f t="shared" ref="BB1134:BB1160" si="724">+T1134*$K1134</f>
        <v>2034598.31</v>
      </c>
      <c r="BC1134" s="31">
        <f t="shared" ref="BC1134:BC1160" si="725">+U1134*$K1134</f>
        <v>1091483.22</v>
      </c>
      <c r="BD1134" s="31">
        <f t="shared" ref="BD1134:BD1160" si="726">+V1134*$K1134</f>
        <v>532576.34999999986</v>
      </c>
      <c r="BE1134" s="31">
        <f t="shared" ref="BE1134:BE1160" si="727">+W1134*$K1134</f>
        <v>115828.06999999999</v>
      </c>
      <c r="BF1134" s="31">
        <f t="shared" ref="BF1134:BF1160" si="728">SUM(AT1134:BE1134)</f>
        <v>16372476.050000003</v>
      </c>
      <c r="BG1134" s="29">
        <f t="shared" si="698"/>
        <v>0</v>
      </c>
      <c r="BH1134" s="29">
        <f t="shared" si="698"/>
        <v>0</v>
      </c>
      <c r="BI1134" s="29">
        <f t="shared" si="698"/>
        <v>0</v>
      </c>
      <c r="BJ1134" s="29">
        <f t="shared" si="698"/>
        <v>16372476.050000003</v>
      </c>
    </row>
    <row r="1135" spans="1:62">
      <c r="A1135" s="25" t="s">
        <v>135</v>
      </c>
      <c r="B1135" s="25" t="s">
        <v>91</v>
      </c>
      <c r="C1135" s="25" t="s">
        <v>91</v>
      </c>
      <c r="D1135" s="25" t="s">
        <v>151</v>
      </c>
      <c r="E1135" s="25" t="s">
        <v>47</v>
      </c>
      <c r="F1135" s="25" t="s">
        <v>49</v>
      </c>
      <c r="G1135" s="25" t="s">
        <v>62</v>
      </c>
      <c r="H1135" s="25" t="s">
        <v>62</v>
      </c>
      <c r="I1135" s="25" t="s">
        <v>597</v>
      </c>
      <c r="J1135" s="102">
        <v>0</v>
      </c>
      <c r="K1135" s="102">
        <v>0</v>
      </c>
      <c r="L1135" s="29"/>
      <c r="M1135" s="29"/>
      <c r="N1135" s="29"/>
      <c r="O1135" s="29">
        <v>55.49</v>
      </c>
      <c r="P1135" s="29">
        <v>23482.6</v>
      </c>
      <c r="Q1135" s="29">
        <v>3971.6000000000004</v>
      </c>
      <c r="R1135" s="29"/>
      <c r="S1135" s="29">
        <v>1724.44</v>
      </c>
      <c r="T1135" s="29"/>
      <c r="U1135" s="29"/>
      <c r="V1135" s="29"/>
      <c r="W1135" s="29"/>
      <c r="X1135" s="29">
        <f t="shared" si="700"/>
        <v>29234.13</v>
      </c>
      <c r="Y1135" s="29">
        <f t="shared" si="701"/>
        <v>0</v>
      </c>
      <c r="Z1135" s="29">
        <f t="shared" si="702"/>
        <v>0</v>
      </c>
      <c r="AA1135" s="29">
        <f t="shared" si="702"/>
        <v>0</v>
      </c>
      <c r="AB1135" s="29">
        <f t="shared" si="702"/>
        <v>29234.13</v>
      </c>
      <c r="AC1135" s="31">
        <f t="shared" si="703"/>
        <v>0</v>
      </c>
      <c r="AD1135" s="31">
        <f t="shared" si="704"/>
        <v>0</v>
      </c>
      <c r="AE1135" s="31">
        <f t="shared" si="705"/>
        <v>0</v>
      </c>
      <c r="AF1135" s="31">
        <f t="shared" si="706"/>
        <v>0</v>
      </c>
      <c r="AG1135" s="31">
        <f t="shared" si="707"/>
        <v>0</v>
      </c>
      <c r="AH1135" s="31">
        <f t="shared" si="708"/>
        <v>0</v>
      </c>
      <c r="AI1135" s="31">
        <f t="shared" si="709"/>
        <v>0</v>
      </c>
      <c r="AJ1135" s="31">
        <f t="shared" si="710"/>
        <v>0</v>
      </c>
      <c r="AK1135" s="31">
        <f t="shared" si="711"/>
        <v>0</v>
      </c>
      <c r="AL1135" s="31">
        <f t="shared" si="712"/>
        <v>0</v>
      </c>
      <c r="AM1135" s="31">
        <f t="shared" si="713"/>
        <v>0</v>
      </c>
      <c r="AN1135" s="31">
        <f t="shared" si="714"/>
        <v>0</v>
      </c>
      <c r="AO1135" s="31">
        <f t="shared" si="715"/>
        <v>0</v>
      </c>
      <c r="AP1135" s="29">
        <f t="shared" si="699"/>
        <v>0</v>
      </c>
      <c r="AQ1135" s="29">
        <f t="shared" si="699"/>
        <v>0</v>
      </c>
      <c r="AR1135" s="29">
        <f t="shared" si="699"/>
        <v>0</v>
      </c>
      <c r="AS1135" s="29">
        <f t="shared" si="699"/>
        <v>0</v>
      </c>
      <c r="AT1135" s="31">
        <f t="shared" si="716"/>
        <v>0</v>
      </c>
      <c r="AU1135" s="31">
        <f t="shared" si="717"/>
        <v>0</v>
      </c>
      <c r="AV1135" s="31">
        <f t="shared" si="718"/>
        <v>0</v>
      </c>
      <c r="AW1135" s="31">
        <f t="shared" si="719"/>
        <v>0</v>
      </c>
      <c r="AX1135" s="31">
        <f t="shared" si="720"/>
        <v>0</v>
      </c>
      <c r="AY1135" s="31">
        <f t="shared" si="721"/>
        <v>0</v>
      </c>
      <c r="AZ1135" s="31">
        <f t="shared" si="722"/>
        <v>0</v>
      </c>
      <c r="BA1135" s="31">
        <f t="shared" si="723"/>
        <v>0</v>
      </c>
      <c r="BB1135" s="31">
        <f t="shared" si="724"/>
        <v>0</v>
      </c>
      <c r="BC1135" s="31">
        <f t="shared" si="725"/>
        <v>0</v>
      </c>
      <c r="BD1135" s="31">
        <f t="shared" si="726"/>
        <v>0</v>
      </c>
      <c r="BE1135" s="31">
        <f t="shared" si="727"/>
        <v>0</v>
      </c>
      <c r="BF1135" s="31">
        <f t="shared" si="728"/>
        <v>0</v>
      </c>
      <c r="BG1135" s="29">
        <f t="shared" si="698"/>
        <v>0</v>
      </c>
      <c r="BH1135" s="29">
        <f t="shared" si="698"/>
        <v>0</v>
      </c>
      <c r="BI1135" s="29">
        <f t="shared" si="698"/>
        <v>0</v>
      </c>
      <c r="BJ1135" s="29">
        <f t="shared" si="698"/>
        <v>0</v>
      </c>
    </row>
    <row r="1136" spans="1:62">
      <c r="A1136" s="25" t="s">
        <v>135</v>
      </c>
      <c r="B1136" s="25" t="s">
        <v>91</v>
      </c>
      <c r="C1136" s="25" t="s">
        <v>91</v>
      </c>
      <c r="D1136" s="25" t="s">
        <v>151</v>
      </c>
      <c r="E1136" s="25" t="s">
        <v>47</v>
      </c>
      <c r="F1136" s="25" t="s">
        <v>48</v>
      </c>
      <c r="G1136" s="25" t="s">
        <v>62</v>
      </c>
      <c r="H1136" s="25" t="s">
        <v>62</v>
      </c>
      <c r="I1136" s="25" t="s">
        <v>597</v>
      </c>
      <c r="J1136" s="102">
        <v>0</v>
      </c>
      <c r="K1136" s="102">
        <v>0</v>
      </c>
      <c r="L1136" s="29">
        <v>96147.35</v>
      </c>
      <c r="M1136" s="29">
        <v>73855.77</v>
      </c>
      <c r="N1136" s="29">
        <v>240769.26</v>
      </c>
      <c r="O1136" s="29">
        <v>294907.77</v>
      </c>
      <c r="P1136" s="29">
        <v>202369.28</v>
      </c>
      <c r="Q1136" s="29">
        <v>336081.09</v>
      </c>
      <c r="R1136" s="29">
        <v>189630.21000000002</v>
      </c>
      <c r="S1136" s="29">
        <v>267878.77</v>
      </c>
      <c r="T1136" s="29">
        <v>95810.93</v>
      </c>
      <c r="U1136" s="29">
        <v>97165.64</v>
      </c>
      <c r="V1136" s="29">
        <v>30507.940000000002</v>
      </c>
      <c r="W1136" s="29">
        <v>64279.259999999995</v>
      </c>
      <c r="X1136" s="29">
        <f t="shared" si="700"/>
        <v>1989403.2699999998</v>
      </c>
      <c r="Y1136" s="29">
        <f t="shared" si="701"/>
        <v>0</v>
      </c>
      <c r="Z1136" s="29">
        <f t="shared" si="702"/>
        <v>0</v>
      </c>
      <c r="AA1136" s="29">
        <f t="shared" si="702"/>
        <v>0</v>
      </c>
      <c r="AB1136" s="29">
        <f t="shared" si="702"/>
        <v>1989403.2699999998</v>
      </c>
      <c r="AC1136" s="31">
        <f t="shared" si="703"/>
        <v>0</v>
      </c>
      <c r="AD1136" s="31">
        <f t="shared" si="704"/>
        <v>0</v>
      </c>
      <c r="AE1136" s="31">
        <f t="shared" si="705"/>
        <v>0</v>
      </c>
      <c r="AF1136" s="31">
        <f t="shared" si="706"/>
        <v>0</v>
      </c>
      <c r="AG1136" s="31">
        <f t="shared" si="707"/>
        <v>0</v>
      </c>
      <c r="AH1136" s="31">
        <f t="shared" si="708"/>
        <v>0</v>
      </c>
      <c r="AI1136" s="31">
        <f t="shared" si="709"/>
        <v>0</v>
      </c>
      <c r="AJ1136" s="31">
        <f t="shared" si="710"/>
        <v>0</v>
      </c>
      <c r="AK1136" s="31">
        <f t="shared" si="711"/>
        <v>0</v>
      </c>
      <c r="AL1136" s="31">
        <f t="shared" si="712"/>
        <v>0</v>
      </c>
      <c r="AM1136" s="31">
        <f t="shared" si="713"/>
        <v>0</v>
      </c>
      <c r="AN1136" s="31">
        <f t="shared" si="714"/>
        <v>0</v>
      </c>
      <c r="AO1136" s="31">
        <f t="shared" si="715"/>
        <v>0</v>
      </c>
      <c r="AP1136" s="29">
        <f t="shared" si="699"/>
        <v>0</v>
      </c>
      <c r="AQ1136" s="29">
        <f t="shared" si="699"/>
        <v>0</v>
      </c>
      <c r="AR1136" s="29">
        <f t="shared" si="699"/>
        <v>0</v>
      </c>
      <c r="AS1136" s="29">
        <f t="shared" si="699"/>
        <v>0</v>
      </c>
      <c r="AT1136" s="31">
        <f t="shared" si="716"/>
        <v>0</v>
      </c>
      <c r="AU1136" s="31">
        <f t="shared" si="717"/>
        <v>0</v>
      </c>
      <c r="AV1136" s="31">
        <f t="shared" si="718"/>
        <v>0</v>
      </c>
      <c r="AW1136" s="31">
        <f t="shared" si="719"/>
        <v>0</v>
      </c>
      <c r="AX1136" s="31">
        <f t="shared" si="720"/>
        <v>0</v>
      </c>
      <c r="AY1136" s="31">
        <f t="shared" si="721"/>
        <v>0</v>
      </c>
      <c r="AZ1136" s="31">
        <f t="shared" si="722"/>
        <v>0</v>
      </c>
      <c r="BA1136" s="31">
        <f t="shared" si="723"/>
        <v>0</v>
      </c>
      <c r="BB1136" s="31">
        <f t="shared" si="724"/>
        <v>0</v>
      </c>
      <c r="BC1136" s="31">
        <f t="shared" si="725"/>
        <v>0</v>
      </c>
      <c r="BD1136" s="31">
        <f t="shared" si="726"/>
        <v>0</v>
      </c>
      <c r="BE1136" s="31">
        <f t="shared" si="727"/>
        <v>0</v>
      </c>
      <c r="BF1136" s="31">
        <f t="shared" si="728"/>
        <v>0</v>
      </c>
      <c r="BG1136" s="29">
        <f t="shared" si="698"/>
        <v>0</v>
      </c>
      <c r="BH1136" s="29">
        <f t="shared" si="698"/>
        <v>0</v>
      </c>
      <c r="BI1136" s="29">
        <f t="shared" si="698"/>
        <v>0</v>
      </c>
      <c r="BJ1136" s="29">
        <f t="shared" si="698"/>
        <v>0</v>
      </c>
    </row>
    <row r="1137" spans="1:62">
      <c r="A1137" s="25" t="s">
        <v>135</v>
      </c>
      <c r="B1137" s="25" t="s">
        <v>91</v>
      </c>
      <c r="C1137" s="25" t="s">
        <v>91</v>
      </c>
      <c r="D1137" s="25" t="s">
        <v>151</v>
      </c>
      <c r="E1137" s="25" t="s">
        <v>47</v>
      </c>
      <c r="F1137" s="25" t="s">
        <v>43</v>
      </c>
      <c r="G1137" s="25" t="s">
        <v>62</v>
      </c>
      <c r="H1137" s="25" t="s">
        <v>62</v>
      </c>
      <c r="I1137" s="25" t="s">
        <v>597</v>
      </c>
      <c r="J1137" s="102">
        <v>0</v>
      </c>
      <c r="K1137" s="102">
        <v>1</v>
      </c>
      <c r="L1137" s="29"/>
      <c r="M1137" s="29"/>
      <c r="N1137" s="29">
        <v>118</v>
      </c>
      <c r="O1137" s="29">
        <v>1780.77</v>
      </c>
      <c r="P1137" s="29">
        <v>622.89</v>
      </c>
      <c r="Q1137" s="29">
        <v>785</v>
      </c>
      <c r="R1137" s="29">
        <v>1850.8200000000002</v>
      </c>
      <c r="S1137" s="29"/>
      <c r="T1137" s="29">
        <v>397.27</v>
      </c>
      <c r="U1137" s="29">
        <v>1839.85</v>
      </c>
      <c r="V1137" s="29">
        <v>1804.9099999999999</v>
      </c>
      <c r="W1137" s="29">
        <v>10102.66</v>
      </c>
      <c r="X1137" s="29">
        <f t="shared" si="700"/>
        <v>19302.169999999998</v>
      </c>
      <c r="Y1137" s="29">
        <f t="shared" si="701"/>
        <v>0</v>
      </c>
      <c r="Z1137" s="29">
        <f t="shared" si="702"/>
        <v>0</v>
      </c>
      <c r="AA1137" s="29">
        <f t="shared" si="702"/>
        <v>0</v>
      </c>
      <c r="AB1137" s="29">
        <f t="shared" si="702"/>
        <v>19302.169999999998</v>
      </c>
      <c r="AC1137" s="31">
        <f t="shared" si="703"/>
        <v>0</v>
      </c>
      <c r="AD1137" s="31">
        <f t="shared" si="704"/>
        <v>0</v>
      </c>
      <c r="AE1137" s="31">
        <f t="shared" si="705"/>
        <v>0</v>
      </c>
      <c r="AF1137" s="31">
        <f t="shared" si="706"/>
        <v>0</v>
      </c>
      <c r="AG1137" s="31">
        <f t="shared" si="707"/>
        <v>0</v>
      </c>
      <c r="AH1137" s="31">
        <f t="shared" si="708"/>
        <v>0</v>
      </c>
      <c r="AI1137" s="31">
        <f t="shared" si="709"/>
        <v>0</v>
      </c>
      <c r="AJ1137" s="31">
        <f t="shared" si="710"/>
        <v>0</v>
      </c>
      <c r="AK1137" s="31">
        <f t="shared" si="711"/>
        <v>0</v>
      </c>
      <c r="AL1137" s="31">
        <f t="shared" si="712"/>
        <v>0</v>
      </c>
      <c r="AM1137" s="31">
        <f t="shared" si="713"/>
        <v>0</v>
      </c>
      <c r="AN1137" s="31">
        <f t="shared" si="714"/>
        <v>0</v>
      </c>
      <c r="AO1137" s="31">
        <f t="shared" si="715"/>
        <v>0</v>
      </c>
      <c r="AP1137" s="29">
        <f t="shared" si="699"/>
        <v>0</v>
      </c>
      <c r="AQ1137" s="29">
        <f t="shared" si="699"/>
        <v>0</v>
      </c>
      <c r="AR1137" s="29">
        <f t="shared" si="699"/>
        <v>0</v>
      </c>
      <c r="AS1137" s="29">
        <f t="shared" ref="AS1137:AS1164" si="729">SUMIF($I1137,AS$5,$AO1137)</f>
        <v>0</v>
      </c>
      <c r="AT1137" s="31">
        <f t="shared" si="716"/>
        <v>0</v>
      </c>
      <c r="AU1137" s="31">
        <f t="shared" si="717"/>
        <v>0</v>
      </c>
      <c r="AV1137" s="31">
        <f t="shared" si="718"/>
        <v>118</v>
      </c>
      <c r="AW1137" s="31">
        <f t="shared" si="719"/>
        <v>1780.77</v>
      </c>
      <c r="AX1137" s="31">
        <f t="shared" si="720"/>
        <v>622.89</v>
      </c>
      <c r="AY1137" s="31">
        <f t="shared" si="721"/>
        <v>785</v>
      </c>
      <c r="AZ1137" s="31">
        <f t="shared" si="722"/>
        <v>1850.8200000000002</v>
      </c>
      <c r="BA1137" s="31">
        <f t="shared" si="723"/>
        <v>0</v>
      </c>
      <c r="BB1137" s="31">
        <f t="shared" si="724"/>
        <v>397.27</v>
      </c>
      <c r="BC1137" s="31">
        <f t="shared" si="725"/>
        <v>1839.85</v>
      </c>
      <c r="BD1137" s="31">
        <f t="shared" si="726"/>
        <v>1804.9099999999999</v>
      </c>
      <c r="BE1137" s="31">
        <f t="shared" si="727"/>
        <v>10102.66</v>
      </c>
      <c r="BF1137" s="31">
        <f t="shared" si="728"/>
        <v>19302.169999999998</v>
      </c>
      <c r="BG1137" s="29">
        <f t="shared" ref="BG1137:BJ1164" si="730">SUMIF($I1137,BG$5,$BF1137)</f>
        <v>0</v>
      </c>
      <c r="BH1137" s="29">
        <f t="shared" si="730"/>
        <v>0</v>
      </c>
      <c r="BI1137" s="29">
        <f t="shared" si="730"/>
        <v>0</v>
      </c>
      <c r="BJ1137" s="29">
        <f t="shared" si="730"/>
        <v>19302.169999999998</v>
      </c>
    </row>
    <row r="1138" spans="1:62">
      <c r="A1138" s="25" t="s">
        <v>135</v>
      </c>
      <c r="B1138" s="25" t="s">
        <v>91</v>
      </c>
      <c r="C1138" s="25" t="s">
        <v>91</v>
      </c>
      <c r="D1138" s="25" t="s">
        <v>153</v>
      </c>
      <c r="E1138" s="25" t="s">
        <v>47</v>
      </c>
      <c r="F1138" s="25" t="s">
        <v>49</v>
      </c>
      <c r="G1138" s="25" t="s">
        <v>62</v>
      </c>
      <c r="H1138" s="25" t="s">
        <v>62</v>
      </c>
      <c r="I1138" s="25" t="s">
        <v>597</v>
      </c>
      <c r="J1138" s="102">
        <v>0</v>
      </c>
      <c r="K1138" s="102">
        <v>0</v>
      </c>
      <c r="L1138" s="29">
        <v>13828.740000000002</v>
      </c>
      <c r="M1138" s="29">
        <v>64286.450000000004</v>
      </c>
      <c r="N1138" s="29">
        <v>41046.57</v>
      </c>
      <c r="O1138" s="29">
        <v>-1419.1099999999969</v>
      </c>
      <c r="P1138" s="29">
        <v>53406.95</v>
      </c>
      <c r="Q1138" s="29">
        <v>33940.35</v>
      </c>
      <c r="R1138" s="29">
        <v>32197.22</v>
      </c>
      <c r="S1138" s="29">
        <v>30248.48</v>
      </c>
      <c r="T1138" s="29">
        <v>17954.3</v>
      </c>
      <c r="U1138" s="29">
        <v>7450.35</v>
      </c>
      <c r="V1138" s="29">
        <v>8936.57</v>
      </c>
      <c r="W1138" s="29">
        <v>10599.4</v>
      </c>
      <c r="X1138" s="29">
        <f t="shared" si="700"/>
        <v>312476.27</v>
      </c>
      <c r="Y1138" s="29">
        <f t="shared" si="701"/>
        <v>0</v>
      </c>
      <c r="Z1138" s="29">
        <f t="shared" si="702"/>
        <v>0</v>
      </c>
      <c r="AA1138" s="29">
        <f t="shared" si="702"/>
        <v>0</v>
      </c>
      <c r="AB1138" s="29">
        <f t="shared" si="702"/>
        <v>312476.27</v>
      </c>
      <c r="AC1138" s="31">
        <f t="shared" si="703"/>
        <v>0</v>
      </c>
      <c r="AD1138" s="31">
        <f t="shared" si="704"/>
        <v>0</v>
      </c>
      <c r="AE1138" s="31">
        <f t="shared" si="705"/>
        <v>0</v>
      </c>
      <c r="AF1138" s="31">
        <f t="shared" si="706"/>
        <v>0</v>
      </c>
      <c r="AG1138" s="31">
        <f t="shared" si="707"/>
        <v>0</v>
      </c>
      <c r="AH1138" s="31">
        <f t="shared" si="708"/>
        <v>0</v>
      </c>
      <c r="AI1138" s="31">
        <f t="shared" si="709"/>
        <v>0</v>
      </c>
      <c r="AJ1138" s="31">
        <f t="shared" si="710"/>
        <v>0</v>
      </c>
      <c r="AK1138" s="31">
        <f t="shared" si="711"/>
        <v>0</v>
      </c>
      <c r="AL1138" s="31">
        <f t="shared" si="712"/>
        <v>0</v>
      </c>
      <c r="AM1138" s="31">
        <f t="shared" si="713"/>
        <v>0</v>
      </c>
      <c r="AN1138" s="31">
        <f t="shared" si="714"/>
        <v>0</v>
      </c>
      <c r="AO1138" s="31">
        <f t="shared" si="715"/>
        <v>0</v>
      </c>
      <c r="AP1138" s="29">
        <f t="shared" ref="AP1138:AS1165" si="731">SUMIF($I1138,AP$5,$AO1138)</f>
        <v>0</v>
      </c>
      <c r="AQ1138" s="29">
        <f t="shared" si="731"/>
        <v>0</v>
      </c>
      <c r="AR1138" s="29">
        <f t="shared" si="731"/>
        <v>0</v>
      </c>
      <c r="AS1138" s="29">
        <f t="shared" si="729"/>
        <v>0</v>
      </c>
      <c r="AT1138" s="31">
        <f t="shared" si="716"/>
        <v>0</v>
      </c>
      <c r="AU1138" s="31">
        <f t="shared" si="717"/>
        <v>0</v>
      </c>
      <c r="AV1138" s="31">
        <f t="shared" si="718"/>
        <v>0</v>
      </c>
      <c r="AW1138" s="31">
        <f t="shared" si="719"/>
        <v>0</v>
      </c>
      <c r="AX1138" s="31">
        <f t="shared" si="720"/>
        <v>0</v>
      </c>
      <c r="AY1138" s="31">
        <f t="shared" si="721"/>
        <v>0</v>
      </c>
      <c r="AZ1138" s="31">
        <f t="shared" si="722"/>
        <v>0</v>
      </c>
      <c r="BA1138" s="31">
        <f t="shared" si="723"/>
        <v>0</v>
      </c>
      <c r="BB1138" s="31">
        <f t="shared" si="724"/>
        <v>0</v>
      </c>
      <c r="BC1138" s="31">
        <f t="shared" si="725"/>
        <v>0</v>
      </c>
      <c r="BD1138" s="31">
        <f t="shared" si="726"/>
        <v>0</v>
      </c>
      <c r="BE1138" s="31">
        <f t="shared" si="727"/>
        <v>0</v>
      </c>
      <c r="BF1138" s="31">
        <f t="shared" si="728"/>
        <v>0</v>
      </c>
      <c r="BG1138" s="29">
        <f t="shared" si="730"/>
        <v>0</v>
      </c>
      <c r="BH1138" s="29">
        <f t="shared" si="730"/>
        <v>0</v>
      </c>
      <c r="BI1138" s="29">
        <f t="shared" si="730"/>
        <v>0</v>
      </c>
      <c r="BJ1138" s="29">
        <f t="shared" si="730"/>
        <v>0</v>
      </c>
    </row>
    <row r="1139" spans="1:62">
      <c r="A1139" s="25" t="s">
        <v>135</v>
      </c>
      <c r="B1139" s="25" t="s">
        <v>91</v>
      </c>
      <c r="C1139" s="25" t="s">
        <v>91</v>
      </c>
      <c r="D1139" s="25" t="s">
        <v>153</v>
      </c>
      <c r="E1139" s="25" t="s">
        <v>47</v>
      </c>
      <c r="F1139" s="25" t="s">
        <v>48</v>
      </c>
      <c r="G1139" s="25" t="s">
        <v>62</v>
      </c>
      <c r="H1139" s="25" t="s">
        <v>62</v>
      </c>
      <c r="I1139" s="25" t="s">
        <v>597</v>
      </c>
      <c r="J1139" s="102">
        <v>0</v>
      </c>
      <c r="K1139" s="102">
        <v>0</v>
      </c>
      <c r="L1139" s="29">
        <v>48434.28</v>
      </c>
      <c r="M1139" s="29">
        <v>31085.049999999996</v>
      </c>
      <c r="N1139" s="29">
        <v>159274.96999999997</v>
      </c>
      <c r="O1139" s="29">
        <v>158056.15</v>
      </c>
      <c r="P1139" s="29">
        <v>149684.85999999999</v>
      </c>
      <c r="Q1139" s="29">
        <v>138372.49</v>
      </c>
      <c r="R1139" s="29">
        <v>90601.64</v>
      </c>
      <c r="S1139" s="29">
        <v>124744</v>
      </c>
      <c r="T1139" s="29">
        <v>101539.75</v>
      </c>
      <c r="U1139" s="29">
        <v>100388.91</v>
      </c>
      <c r="V1139" s="29">
        <v>68022.61</v>
      </c>
      <c r="W1139" s="29">
        <v>87055.109999999986</v>
      </c>
      <c r="X1139" s="29">
        <f t="shared" si="700"/>
        <v>1257259.8199999998</v>
      </c>
      <c r="Y1139" s="29">
        <f t="shared" si="701"/>
        <v>0</v>
      </c>
      <c r="Z1139" s="29">
        <f t="shared" si="702"/>
        <v>0</v>
      </c>
      <c r="AA1139" s="29">
        <f t="shared" si="702"/>
        <v>0</v>
      </c>
      <c r="AB1139" s="29">
        <f t="shared" si="702"/>
        <v>1257259.8199999998</v>
      </c>
      <c r="AC1139" s="31">
        <f t="shared" si="703"/>
        <v>0</v>
      </c>
      <c r="AD1139" s="31">
        <f t="shared" si="704"/>
        <v>0</v>
      </c>
      <c r="AE1139" s="31">
        <f t="shared" si="705"/>
        <v>0</v>
      </c>
      <c r="AF1139" s="31">
        <f t="shared" si="706"/>
        <v>0</v>
      </c>
      <c r="AG1139" s="31">
        <f t="shared" si="707"/>
        <v>0</v>
      </c>
      <c r="AH1139" s="31">
        <f t="shared" si="708"/>
        <v>0</v>
      </c>
      <c r="AI1139" s="31">
        <f t="shared" si="709"/>
        <v>0</v>
      </c>
      <c r="AJ1139" s="31">
        <f t="shared" si="710"/>
        <v>0</v>
      </c>
      <c r="AK1139" s="31">
        <f t="shared" si="711"/>
        <v>0</v>
      </c>
      <c r="AL1139" s="31">
        <f t="shared" si="712"/>
        <v>0</v>
      </c>
      <c r="AM1139" s="31">
        <f t="shared" si="713"/>
        <v>0</v>
      </c>
      <c r="AN1139" s="31">
        <f t="shared" si="714"/>
        <v>0</v>
      </c>
      <c r="AO1139" s="31">
        <f t="shared" si="715"/>
        <v>0</v>
      </c>
      <c r="AP1139" s="29">
        <f t="shared" si="731"/>
        <v>0</v>
      </c>
      <c r="AQ1139" s="29">
        <f t="shared" si="731"/>
        <v>0</v>
      </c>
      <c r="AR1139" s="29">
        <f t="shared" si="731"/>
        <v>0</v>
      </c>
      <c r="AS1139" s="29">
        <f t="shared" si="729"/>
        <v>0</v>
      </c>
      <c r="AT1139" s="31">
        <f t="shared" si="716"/>
        <v>0</v>
      </c>
      <c r="AU1139" s="31">
        <f t="shared" si="717"/>
        <v>0</v>
      </c>
      <c r="AV1139" s="31">
        <f t="shared" si="718"/>
        <v>0</v>
      </c>
      <c r="AW1139" s="31">
        <f t="shared" si="719"/>
        <v>0</v>
      </c>
      <c r="AX1139" s="31">
        <f t="shared" si="720"/>
        <v>0</v>
      </c>
      <c r="AY1139" s="31">
        <f t="shared" si="721"/>
        <v>0</v>
      </c>
      <c r="AZ1139" s="31">
        <f t="shared" si="722"/>
        <v>0</v>
      </c>
      <c r="BA1139" s="31">
        <f t="shared" si="723"/>
        <v>0</v>
      </c>
      <c r="BB1139" s="31">
        <f t="shared" si="724"/>
        <v>0</v>
      </c>
      <c r="BC1139" s="31">
        <f t="shared" si="725"/>
        <v>0</v>
      </c>
      <c r="BD1139" s="31">
        <f t="shared" si="726"/>
        <v>0</v>
      </c>
      <c r="BE1139" s="31">
        <f t="shared" si="727"/>
        <v>0</v>
      </c>
      <c r="BF1139" s="31">
        <f t="shared" si="728"/>
        <v>0</v>
      </c>
      <c r="BG1139" s="29">
        <f t="shared" si="730"/>
        <v>0</v>
      </c>
      <c r="BH1139" s="29">
        <f t="shared" si="730"/>
        <v>0</v>
      </c>
      <c r="BI1139" s="29">
        <f t="shared" si="730"/>
        <v>0</v>
      </c>
      <c r="BJ1139" s="29">
        <f t="shared" si="730"/>
        <v>0</v>
      </c>
    </row>
    <row r="1140" spans="1:62">
      <c r="A1140" s="25" t="s">
        <v>135</v>
      </c>
      <c r="B1140" s="25" t="s">
        <v>91</v>
      </c>
      <c r="C1140" s="25" t="s">
        <v>91</v>
      </c>
      <c r="D1140" s="25" t="s">
        <v>153</v>
      </c>
      <c r="E1140" s="25" t="s">
        <v>47</v>
      </c>
      <c r="F1140" s="25" t="s">
        <v>43</v>
      </c>
      <c r="G1140" s="25" t="s">
        <v>62</v>
      </c>
      <c r="H1140" s="25" t="s">
        <v>62</v>
      </c>
      <c r="I1140" s="25" t="s">
        <v>597</v>
      </c>
      <c r="J1140" s="102">
        <v>0</v>
      </c>
      <c r="K1140" s="102">
        <v>1</v>
      </c>
      <c r="L1140" s="29">
        <v>72827.250000000015</v>
      </c>
      <c r="M1140" s="29">
        <v>15303.349999999999</v>
      </c>
      <c r="N1140" s="29">
        <v>187261.4</v>
      </c>
      <c r="O1140" s="29">
        <v>302506.53999999998</v>
      </c>
      <c r="P1140" s="29">
        <v>339571.58999999997</v>
      </c>
      <c r="Q1140" s="29">
        <v>170953.70999999996</v>
      </c>
      <c r="R1140" s="29">
        <v>176667.56</v>
      </c>
      <c r="S1140" s="29">
        <v>255981.31</v>
      </c>
      <c r="T1140" s="29">
        <v>192932.37</v>
      </c>
      <c r="U1140" s="29">
        <v>44614.840000000004</v>
      </c>
      <c r="V1140" s="29">
        <v>29584.54</v>
      </c>
      <c r="W1140" s="29">
        <v>38988.509999999995</v>
      </c>
      <c r="X1140" s="29">
        <f t="shared" si="700"/>
        <v>1827192.9700000002</v>
      </c>
      <c r="Y1140" s="29">
        <f t="shared" si="701"/>
        <v>0</v>
      </c>
      <c r="Z1140" s="29">
        <f t="shared" si="702"/>
        <v>0</v>
      </c>
      <c r="AA1140" s="29">
        <f t="shared" si="702"/>
        <v>0</v>
      </c>
      <c r="AB1140" s="29">
        <f t="shared" si="702"/>
        <v>1827192.9700000002</v>
      </c>
      <c r="AC1140" s="31">
        <f t="shared" si="703"/>
        <v>0</v>
      </c>
      <c r="AD1140" s="31">
        <f t="shared" si="704"/>
        <v>0</v>
      </c>
      <c r="AE1140" s="31">
        <f t="shared" si="705"/>
        <v>0</v>
      </c>
      <c r="AF1140" s="31">
        <f t="shared" si="706"/>
        <v>0</v>
      </c>
      <c r="AG1140" s="31">
        <f t="shared" si="707"/>
        <v>0</v>
      </c>
      <c r="AH1140" s="31">
        <f t="shared" si="708"/>
        <v>0</v>
      </c>
      <c r="AI1140" s="31">
        <f t="shared" si="709"/>
        <v>0</v>
      </c>
      <c r="AJ1140" s="31">
        <f t="shared" si="710"/>
        <v>0</v>
      </c>
      <c r="AK1140" s="31">
        <f t="shared" si="711"/>
        <v>0</v>
      </c>
      <c r="AL1140" s="31">
        <f t="shared" si="712"/>
        <v>0</v>
      </c>
      <c r="AM1140" s="31">
        <f t="shared" si="713"/>
        <v>0</v>
      </c>
      <c r="AN1140" s="31">
        <f t="shared" si="714"/>
        <v>0</v>
      </c>
      <c r="AO1140" s="31">
        <f t="shared" si="715"/>
        <v>0</v>
      </c>
      <c r="AP1140" s="29">
        <f t="shared" si="731"/>
        <v>0</v>
      </c>
      <c r="AQ1140" s="29">
        <f t="shared" si="731"/>
        <v>0</v>
      </c>
      <c r="AR1140" s="29">
        <f t="shared" si="731"/>
        <v>0</v>
      </c>
      <c r="AS1140" s="29">
        <f t="shared" si="729"/>
        <v>0</v>
      </c>
      <c r="AT1140" s="31">
        <f t="shared" si="716"/>
        <v>72827.250000000015</v>
      </c>
      <c r="AU1140" s="31">
        <f t="shared" si="717"/>
        <v>15303.349999999999</v>
      </c>
      <c r="AV1140" s="31">
        <f t="shared" si="718"/>
        <v>187261.4</v>
      </c>
      <c r="AW1140" s="31">
        <f t="shared" si="719"/>
        <v>302506.53999999998</v>
      </c>
      <c r="AX1140" s="31">
        <f t="shared" si="720"/>
        <v>339571.58999999997</v>
      </c>
      <c r="AY1140" s="31">
        <f t="shared" si="721"/>
        <v>170953.70999999996</v>
      </c>
      <c r="AZ1140" s="31">
        <f t="shared" si="722"/>
        <v>176667.56</v>
      </c>
      <c r="BA1140" s="31">
        <f t="shared" si="723"/>
        <v>255981.31</v>
      </c>
      <c r="BB1140" s="31">
        <f t="shared" si="724"/>
        <v>192932.37</v>
      </c>
      <c r="BC1140" s="31">
        <f t="shared" si="725"/>
        <v>44614.840000000004</v>
      </c>
      <c r="BD1140" s="31">
        <f t="shared" si="726"/>
        <v>29584.54</v>
      </c>
      <c r="BE1140" s="31">
        <f t="shared" si="727"/>
        <v>38988.509999999995</v>
      </c>
      <c r="BF1140" s="31">
        <f t="shared" si="728"/>
        <v>1827192.9700000002</v>
      </c>
      <c r="BG1140" s="29">
        <f t="shared" si="730"/>
        <v>0</v>
      </c>
      <c r="BH1140" s="29">
        <f t="shared" si="730"/>
        <v>0</v>
      </c>
      <c r="BI1140" s="29">
        <f t="shared" si="730"/>
        <v>0</v>
      </c>
      <c r="BJ1140" s="29">
        <f t="shared" si="730"/>
        <v>1827192.9700000002</v>
      </c>
    </row>
    <row r="1141" spans="1:62">
      <c r="A1141" s="25" t="s">
        <v>135</v>
      </c>
      <c r="B1141" s="25" t="s">
        <v>91</v>
      </c>
      <c r="C1141" s="25" t="s">
        <v>91</v>
      </c>
      <c r="D1141" s="25" t="s">
        <v>154</v>
      </c>
      <c r="E1141" s="25" t="s">
        <v>47</v>
      </c>
      <c r="F1141" s="25" t="s">
        <v>49</v>
      </c>
      <c r="G1141" s="25" t="s">
        <v>62</v>
      </c>
      <c r="H1141" s="25" t="s">
        <v>62</v>
      </c>
      <c r="I1141" s="25" t="s">
        <v>597</v>
      </c>
      <c r="J1141" s="102">
        <v>0</v>
      </c>
      <c r="K1141" s="102">
        <v>0</v>
      </c>
      <c r="L1141" s="29">
        <v>91794.38</v>
      </c>
      <c r="M1141" s="29">
        <v>76976.239999999991</v>
      </c>
      <c r="N1141" s="29">
        <v>32567.15</v>
      </c>
      <c r="O1141" s="29">
        <v>26215.309999999998</v>
      </c>
      <c r="P1141" s="29">
        <v>106218.14</v>
      </c>
      <c r="Q1141" s="29">
        <v>255335.55</v>
      </c>
      <c r="R1141" s="29">
        <v>108603.34999999999</v>
      </c>
      <c r="S1141" s="29">
        <v>189910.41</v>
      </c>
      <c r="T1141" s="29">
        <v>68532.67</v>
      </c>
      <c r="U1141" s="29">
        <v>339327.34</v>
      </c>
      <c r="V1141" s="29">
        <v>96369.99</v>
      </c>
      <c r="W1141" s="29">
        <v>57415.85</v>
      </c>
      <c r="X1141" s="29">
        <f t="shared" si="700"/>
        <v>1449266.3800000001</v>
      </c>
      <c r="Y1141" s="29">
        <f t="shared" si="701"/>
        <v>0</v>
      </c>
      <c r="Z1141" s="29">
        <f t="shared" si="702"/>
        <v>0</v>
      </c>
      <c r="AA1141" s="29">
        <f t="shared" si="702"/>
        <v>0</v>
      </c>
      <c r="AB1141" s="29">
        <f t="shared" si="702"/>
        <v>1449266.3800000001</v>
      </c>
      <c r="AC1141" s="31">
        <f t="shared" si="703"/>
        <v>0</v>
      </c>
      <c r="AD1141" s="31">
        <f t="shared" si="704"/>
        <v>0</v>
      </c>
      <c r="AE1141" s="31">
        <f t="shared" si="705"/>
        <v>0</v>
      </c>
      <c r="AF1141" s="31">
        <f t="shared" si="706"/>
        <v>0</v>
      </c>
      <c r="AG1141" s="31">
        <f t="shared" si="707"/>
        <v>0</v>
      </c>
      <c r="AH1141" s="31">
        <f t="shared" si="708"/>
        <v>0</v>
      </c>
      <c r="AI1141" s="31">
        <f t="shared" si="709"/>
        <v>0</v>
      </c>
      <c r="AJ1141" s="31">
        <f t="shared" si="710"/>
        <v>0</v>
      </c>
      <c r="AK1141" s="31">
        <f t="shared" si="711"/>
        <v>0</v>
      </c>
      <c r="AL1141" s="31">
        <f t="shared" si="712"/>
        <v>0</v>
      </c>
      <c r="AM1141" s="31">
        <f t="shared" si="713"/>
        <v>0</v>
      </c>
      <c r="AN1141" s="31">
        <f t="shared" si="714"/>
        <v>0</v>
      </c>
      <c r="AO1141" s="31">
        <f t="shared" si="715"/>
        <v>0</v>
      </c>
      <c r="AP1141" s="29">
        <f t="shared" si="731"/>
        <v>0</v>
      </c>
      <c r="AQ1141" s="29">
        <f t="shared" si="731"/>
        <v>0</v>
      </c>
      <c r="AR1141" s="29">
        <f t="shared" si="731"/>
        <v>0</v>
      </c>
      <c r="AS1141" s="29">
        <f t="shared" si="729"/>
        <v>0</v>
      </c>
      <c r="AT1141" s="31">
        <f t="shared" si="716"/>
        <v>0</v>
      </c>
      <c r="AU1141" s="31">
        <f t="shared" si="717"/>
        <v>0</v>
      </c>
      <c r="AV1141" s="31">
        <f t="shared" si="718"/>
        <v>0</v>
      </c>
      <c r="AW1141" s="31">
        <f t="shared" si="719"/>
        <v>0</v>
      </c>
      <c r="AX1141" s="31">
        <f t="shared" si="720"/>
        <v>0</v>
      </c>
      <c r="AY1141" s="31">
        <f t="shared" si="721"/>
        <v>0</v>
      </c>
      <c r="AZ1141" s="31">
        <f t="shared" si="722"/>
        <v>0</v>
      </c>
      <c r="BA1141" s="31">
        <f t="shared" si="723"/>
        <v>0</v>
      </c>
      <c r="BB1141" s="31">
        <f t="shared" si="724"/>
        <v>0</v>
      </c>
      <c r="BC1141" s="31">
        <f t="shared" si="725"/>
        <v>0</v>
      </c>
      <c r="BD1141" s="31">
        <f t="shared" si="726"/>
        <v>0</v>
      </c>
      <c r="BE1141" s="31">
        <f t="shared" si="727"/>
        <v>0</v>
      </c>
      <c r="BF1141" s="31">
        <f t="shared" si="728"/>
        <v>0</v>
      </c>
      <c r="BG1141" s="29">
        <f t="shared" si="730"/>
        <v>0</v>
      </c>
      <c r="BH1141" s="29">
        <f t="shared" si="730"/>
        <v>0</v>
      </c>
      <c r="BI1141" s="29">
        <f t="shared" si="730"/>
        <v>0</v>
      </c>
      <c r="BJ1141" s="29">
        <f t="shared" si="730"/>
        <v>0</v>
      </c>
    </row>
    <row r="1142" spans="1:62">
      <c r="A1142" s="25" t="s">
        <v>135</v>
      </c>
      <c r="B1142" s="25" t="s">
        <v>91</v>
      </c>
      <c r="C1142" s="25" t="s">
        <v>91</v>
      </c>
      <c r="D1142" s="25" t="s">
        <v>154</v>
      </c>
      <c r="E1142" s="25" t="s">
        <v>47</v>
      </c>
      <c r="F1142" s="25" t="s">
        <v>48</v>
      </c>
      <c r="G1142" s="25" t="s">
        <v>62</v>
      </c>
      <c r="H1142" s="25" t="s">
        <v>62</v>
      </c>
      <c r="I1142" s="25" t="s">
        <v>597</v>
      </c>
      <c r="J1142" s="102">
        <v>0</v>
      </c>
      <c r="K1142" s="102">
        <v>0</v>
      </c>
      <c r="L1142" s="29">
        <v>3119106.07</v>
      </c>
      <c r="M1142" s="29">
        <v>74383.290000000008</v>
      </c>
      <c r="N1142" s="29">
        <v>49103.56</v>
      </c>
      <c r="O1142" s="29">
        <v>152626.41</v>
      </c>
      <c r="P1142" s="29">
        <v>89513.11</v>
      </c>
      <c r="Q1142" s="29">
        <v>81671.5</v>
      </c>
      <c r="R1142" s="29">
        <v>109444.04000000001</v>
      </c>
      <c r="S1142" s="29">
        <v>91262.98000000001</v>
      </c>
      <c r="T1142" s="29">
        <v>119749.39000000001</v>
      </c>
      <c r="U1142" s="29">
        <v>368944.22000000003</v>
      </c>
      <c r="V1142" s="29">
        <v>371473.72000000003</v>
      </c>
      <c r="W1142" s="29">
        <v>588698.34</v>
      </c>
      <c r="X1142" s="29">
        <f t="shared" si="700"/>
        <v>5215976.63</v>
      </c>
      <c r="Y1142" s="29">
        <f t="shared" si="701"/>
        <v>0</v>
      </c>
      <c r="Z1142" s="29">
        <f t="shared" si="702"/>
        <v>0</v>
      </c>
      <c r="AA1142" s="29">
        <f t="shared" si="702"/>
        <v>0</v>
      </c>
      <c r="AB1142" s="29">
        <f t="shared" si="702"/>
        <v>5215976.63</v>
      </c>
      <c r="AC1142" s="31">
        <f t="shared" si="703"/>
        <v>0</v>
      </c>
      <c r="AD1142" s="31">
        <f t="shared" si="704"/>
        <v>0</v>
      </c>
      <c r="AE1142" s="31">
        <f t="shared" si="705"/>
        <v>0</v>
      </c>
      <c r="AF1142" s="31">
        <f t="shared" si="706"/>
        <v>0</v>
      </c>
      <c r="AG1142" s="31">
        <f t="shared" si="707"/>
        <v>0</v>
      </c>
      <c r="AH1142" s="31">
        <f t="shared" si="708"/>
        <v>0</v>
      </c>
      <c r="AI1142" s="31">
        <f t="shared" si="709"/>
        <v>0</v>
      </c>
      <c r="AJ1142" s="31">
        <f t="shared" si="710"/>
        <v>0</v>
      </c>
      <c r="AK1142" s="31">
        <f t="shared" si="711"/>
        <v>0</v>
      </c>
      <c r="AL1142" s="31">
        <f t="shared" si="712"/>
        <v>0</v>
      </c>
      <c r="AM1142" s="31">
        <f t="shared" si="713"/>
        <v>0</v>
      </c>
      <c r="AN1142" s="31">
        <f t="shared" si="714"/>
        <v>0</v>
      </c>
      <c r="AO1142" s="31">
        <f t="shared" si="715"/>
        <v>0</v>
      </c>
      <c r="AP1142" s="29">
        <f t="shared" si="731"/>
        <v>0</v>
      </c>
      <c r="AQ1142" s="29">
        <f t="shared" si="731"/>
        <v>0</v>
      </c>
      <c r="AR1142" s="29">
        <f t="shared" si="731"/>
        <v>0</v>
      </c>
      <c r="AS1142" s="29">
        <f t="shared" si="729"/>
        <v>0</v>
      </c>
      <c r="AT1142" s="31">
        <f t="shared" si="716"/>
        <v>0</v>
      </c>
      <c r="AU1142" s="31">
        <f t="shared" si="717"/>
        <v>0</v>
      </c>
      <c r="AV1142" s="31">
        <f t="shared" si="718"/>
        <v>0</v>
      </c>
      <c r="AW1142" s="31">
        <f t="shared" si="719"/>
        <v>0</v>
      </c>
      <c r="AX1142" s="31">
        <f t="shared" si="720"/>
        <v>0</v>
      </c>
      <c r="AY1142" s="31">
        <f t="shared" si="721"/>
        <v>0</v>
      </c>
      <c r="AZ1142" s="31">
        <f t="shared" si="722"/>
        <v>0</v>
      </c>
      <c r="BA1142" s="31">
        <f t="shared" si="723"/>
        <v>0</v>
      </c>
      <c r="BB1142" s="31">
        <f t="shared" si="724"/>
        <v>0</v>
      </c>
      <c r="BC1142" s="31">
        <f t="shared" si="725"/>
        <v>0</v>
      </c>
      <c r="BD1142" s="31">
        <f t="shared" si="726"/>
        <v>0</v>
      </c>
      <c r="BE1142" s="31">
        <f t="shared" si="727"/>
        <v>0</v>
      </c>
      <c r="BF1142" s="31">
        <f t="shared" si="728"/>
        <v>0</v>
      </c>
      <c r="BG1142" s="29">
        <f t="shared" si="730"/>
        <v>0</v>
      </c>
      <c r="BH1142" s="29">
        <f t="shared" si="730"/>
        <v>0</v>
      </c>
      <c r="BI1142" s="29">
        <f t="shared" si="730"/>
        <v>0</v>
      </c>
      <c r="BJ1142" s="29">
        <f t="shared" si="730"/>
        <v>0</v>
      </c>
    </row>
    <row r="1143" spans="1:62">
      <c r="A1143" s="25" t="s">
        <v>135</v>
      </c>
      <c r="B1143" s="25" t="s">
        <v>91</v>
      </c>
      <c r="C1143" s="25" t="s">
        <v>91</v>
      </c>
      <c r="D1143" s="25" t="s">
        <v>154</v>
      </c>
      <c r="E1143" s="25" t="s">
        <v>47</v>
      </c>
      <c r="F1143" s="25" t="s">
        <v>43</v>
      </c>
      <c r="G1143" s="25" t="s">
        <v>62</v>
      </c>
      <c r="H1143" s="25" t="s">
        <v>62</v>
      </c>
      <c r="I1143" s="25" t="s">
        <v>597</v>
      </c>
      <c r="J1143" s="102">
        <v>0</v>
      </c>
      <c r="K1143" s="102">
        <v>1</v>
      </c>
      <c r="L1143" s="29">
        <v>14470.31</v>
      </c>
      <c r="M1143" s="29">
        <v>18912.29</v>
      </c>
      <c r="N1143" s="29">
        <v>70256.570000000007</v>
      </c>
      <c r="O1143" s="29">
        <v>182805.82</v>
      </c>
      <c r="P1143" s="29">
        <v>157223.21000000002</v>
      </c>
      <c r="Q1143" s="29">
        <v>314100.09999999998</v>
      </c>
      <c r="R1143" s="29">
        <v>94496.34</v>
      </c>
      <c r="S1143" s="29">
        <v>105183.87999999999</v>
      </c>
      <c r="T1143" s="29">
        <v>37354.050000000003</v>
      </c>
      <c r="U1143" s="29">
        <v>28066.29</v>
      </c>
      <c r="V1143" s="29">
        <v>18992.66</v>
      </c>
      <c r="W1143" s="29">
        <v>21207.4</v>
      </c>
      <c r="X1143" s="29">
        <f t="shared" si="700"/>
        <v>1063068.9200000002</v>
      </c>
      <c r="Y1143" s="29">
        <f t="shared" si="701"/>
        <v>0</v>
      </c>
      <c r="Z1143" s="29">
        <f t="shared" si="702"/>
        <v>0</v>
      </c>
      <c r="AA1143" s="29">
        <f t="shared" si="702"/>
        <v>0</v>
      </c>
      <c r="AB1143" s="29">
        <f t="shared" si="702"/>
        <v>1063068.9200000002</v>
      </c>
      <c r="AC1143" s="31">
        <f t="shared" si="703"/>
        <v>0</v>
      </c>
      <c r="AD1143" s="31">
        <f t="shared" si="704"/>
        <v>0</v>
      </c>
      <c r="AE1143" s="31">
        <f t="shared" si="705"/>
        <v>0</v>
      </c>
      <c r="AF1143" s="31">
        <f t="shared" si="706"/>
        <v>0</v>
      </c>
      <c r="AG1143" s="31">
        <f t="shared" si="707"/>
        <v>0</v>
      </c>
      <c r="AH1143" s="31">
        <f t="shared" si="708"/>
        <v>0</v>
      </c>
      <c r="AI1143" s="31">
        <f t="shared" si="709"/>
        <v>0</v>
      </c>
      <c r="AJ1143" s="31">
        <f t="shared" si="710"/>
        <v>0</v>
      </c>
      <c r="AK1143" s="31">
        <f t="shared" si="711"/>
        <v>0</v>
      </c>
      <c r="AL1143" s="31">
        <f t="shared" si="712"/>
        <v>0</v>
      </c>
      <c r="AM1143" s="31">
        <f t="shared" si="713"/>
        <v>0</v>
      </c>
      <c r="AN1143" s="31">
        <f t="shared" si="714"/>
        <v>0</v>
      </c>
      <c r="AO1143" s="31">
        <f t="shared" si="715"/>
        <v>0</v>
      </c>
      <c r="AP1143" s="29">
        <f t="shared" si="731"/>
        <v>0</v>
      </c>
      <c r="AQ1143" s="29">
        <f t="shared" si="731"/>
        <v>0</v>
      </c>
      <c r="AR1143" s="29">
        <f t="shared" si="731"/>
        <v>0</v>
      </c>
      <c r="AS1143" s="29">
        <f t="shared" si="729"/>
        <v>0</v>
      </c>
      <c r="AT1143" s="31">
        <f t="shared" si="716"/>
        <v>14470.31</v>
      </c>
      <c r="AU1143" s="31">
        <f t="shared" si="717"/>
        <v>18912.29</v>
      </c>
      <c r="AV1143" s="31">
        <f t="shared" si="718"/>
        <v>70256.570000000007</v>
      </c>
      <c r="AW1143" s="31">
        <f t="shared" si="719"/>
        <v>182805.82</v>
      </c>
      <c r="AX1143" s="31">
        <f t="shared" si="720"/>
        <v>157223.21000000002</v>
      </c>
      <c r="AY1143" s="31">
        <f t="shared" si="721"/>
        <v>314100.09999999998</v>
      </c>
      <c r="AZ1143" s="31">
        <f t="shared" si="722"/>
        <v>94496.34</v>
      </c>
      <c r="BA1143" s="31">
        <f t="shared" si="723"/>
        <v>105183.87999999999</v>
      </c>
      <c r="BB1143" s="31">
        <f t="shared" si="724"/>
        <v>37354.050000000003</v>
      </c>
      <c r="BC1143" s="31">
        <f t="shared" si="725"/>
        <v>28066.29</v>
      </c>
      <c r="BD1143" s="31">
        <f t="shared" si="726"/>
        <v>18992.66</v>
      </c>
      <c r="BE1143" s="31">
        <f t="shared" si="727"/>
        <v>21207.4</v>
      </c>
      <c r="BF1143" s="31">
        <f t="shared" si="728"/>
        <v>1063068.9200000002</v>
      </c>
      <c r="BG1143" s="29">
        <f t="shared" si="730"/>
        <v>0</v>
      </c>
      <c r="BH1143" s="29">
        <f t="shared" si="730"/>
        <v>0</v>
      </c>
      <c r="BI1143" s="29">
        <f t="shared" si="730"/>
        <v>0</v>
      </c>
      <c r="BJ1143" s="29">
        <f t="shared" si="730"/>
        <v>1063068.9200000002</v>
      </c>
    </row>
    <row r="1144" spans="1:62">
      <c r="A1144" s="25" t="s">
        <v>135</v>
      </c>
      <c r="B1144" s="25" t="s">
        <v>91</v>
      </c>
      <c r="C1144" s="25" t="s">
        <v>91</v>
      </c>
      <c r="D1144" s="25" t="s">
        <v>156</v>
      </c>
      <c r="E1144" s="25" t="s">
        <v>42</v>
      </c>
      <c r="F1144" s="25" t="s">
        <v>49</v>
      </c>
      <c r="G1144" s="25" t="s">
        <v>61</v>
      </c>
      <c r="H1144" s="25" t="s">
        <v>61</v>
      </c>
      <c r="I1144" s="25" t="s">
        <v>597</v>
      </c>
      <c r="J1144" s="102">
        <v>0</v>
      </c>
      <c r="K1144" s="102">
        <v>0</v>
      </c>
      <c r="L1144" s="29">
        <v>94420.830000000031</v>
      </c>
      <c r="M1144" s="29">
        <v>55384.770000000011</v>
      </c>
      <c r="N1144" s="29">
        <v>156741.79000000007</v>
      </c>
      <c r="O1144" s="29">
        <v>-21290.25</v>
      </c>
      <c r="P1144" s="29">
        <v>17984.8</v>
      </c>
      <c r="Q1144" s="29">
        <v>29040.509999999995</v>
      </c>
      <c r="R1144" s="29">
        <v>44052.950000000004</v>
      </c>
      <c r="S1144" s="29">
        <v>49450.79</v>
      </c>
      <c r="T1144" s="29">
        <v>-98133.83</v>
      </c>
      <c r="U1144" s="29">
        <v>62755.639999999992</v>
      </c>
      <c r="V1144" s="29">
        <v>23065.329999999998</v>
      </c>
      <c r="W1144" s="29">
        <v>-44935.69999999999</v>
      </c>
      <c r="X1144" s="29">
        <f t="shared" si="700"/>
        <v>368537.63000000012</v>
      </c>
      <c r="Y1144" s="29">
        <f t="shared" si="701"/>
        <v>0</v>
      </c>
      <c r="Z1144" s="29">
        <f t="shared" si="702"/>
        <v>0</v>
      </c>
      <c r="AA1144" s="29">
        <f t="shared" si="702"/>
        <v>0</v>
      </c>
      <c r="AB1144" s="29">
        <f t="shared" si="702"/>
        <v>368537.63000000012</v>
      </c>
      <c r="AC1144" s="31">
        <f t="shared" si="703"/>
        <v>0</v>
      </c>
      <c r="AD1144" s="31">
        <f t="shared" si="704"/>
        <v>0</v>
      </c>
      <c r="AE1144" s="31">
        <f t="shared" si="705"/>
        <v>0</v>
      </c>
      <c r="AF1144" s="31">
        <f t="shared" si="706"/>
        <v>0</v>
      </c>
      <c r="AG1144" s="31">
        <f t="shared" si="707"/>
        <v>0</v>
      </c>
      <c r="AH1144" s="31">
        <f t="shared" si="708"/>
        <v>0</v>
      </c>
      <c r="AI1144" s="31">
        <f t="shared" si="709"/>
        <v>0</v>
      </c>
      <c r="AJ1144" s="31">
        <f t="shared" si="710"/>
        <v>0</v>
      </c>
      <c r="AK1144" s="31">
        <f t="shared" si="711"/>
        <v>0</v>
      </c>
      <c r="AL1144" s="31">
        <f t="shared" si="712"/>
        <v>0</v>
      </c>
      <c r="AM1144" s="31">
        <f t="shared" si="713"/>
        <v>0</v>
      </c>
      <c r="AN1144" s="31">
        <f t="shared" si="714"/>
        <v>0</v>
      </c>
      <c r="AO1144" s="31">
        <f t="shared" si="715"/>
        <v>0</v>
      </c>
      <c r="AP1144" s="29">
        <f t="shared" si="731"/>
        <v>0</v>
      </c>
      <c r="AQ1144" s="29">
        <f t="shared" si="731"/>
        <v>0</v>
      </c>
      <c r="AR1144" s="29">
        <f t="shared" si="731"/>
        <v>0</v>
      </c>
      <c r="AS1144" s="29">
        <f t="shared" si="729"/>
        <v>0</v>
      </c>
      <c r="AT1144" s="31">
        <f t="shared" si="716"/>
        <v>0</v>
      </c>
      <c r="AU1144" s="31">
        <f t="shared" si="717"/>
        <v>0</v>
      </c>
      <c r="AV1144" s="31">
        <f t="shared" si="718"/>
        <v>0</v>
      </c>
      <c r="AW1144" s="31">
        <f t="shared" si="719"/>
        <v>0</v>
      </c>
      <c r="AX1144" s="31">
        <f t="shared" si="720"/>
        <v>0</v>
      </c>
      <c r="AY1144" s="31">
        <f t="shared" si="721"/>
        <v>0</v>
      </c>
      <c r="AZ1144" s="31">
        <f t="shared" si="722"/>
        <v>0</v>
      </c>
      <c r="BA1144" s="31">
        <f t="shared" si="723"/>
        <v>0</v>
      </c>
      <c r="BB1144" s="31">
        <f t="shared" si="724"/>
        <v>0</v>
      </c>
      <c r="BC1144" s="31">
        <f t="shared" si="725"/>
        <v>0</v>
      </c>
      <c r="BD1144" s="31">
        <f t="shared" si="726"/>
        <v>0</v>
      </c>
      <c r="BE1144" s="31">
        <f t="shared" si="727"/>
        <v>0</v>
      </c>
      <c r="BF1144" s="31">
        <f t="shared" si="728"/>
        <v>0</v>
      </c>
      <c r="BG1144" s="29">
        <f t="shared" si="730"/>
        <v>0</v>
      </c>
      <c r="BH1144" s="29">
        <f t="shared" si="730"/>
        <v>0</v>
      </c>
      <c r="BI1144" s="29">
        <f t="shared" si="730"/>
        <v>0</v>
      </c>
      <c r="BJ1144" s="29">
        <f t="shared" si="730"/>
        <v>0</v>
      </c>
    </row>
    <row r="1145" spans="1:62">
      <c r="A1145" s="25" t="s">
        <v>135</v>
      </c>
      <c r="B1145" s="25" t="s">
        <v>91</v>
      </c>
      <c r="C1145" s="25" t="s">
        <v>91</v>
      </c>
      <c r="D1145" s="25" t="s">
        <v>156</v>
      </c>
      <c r="E1145" s="25" t="s">
        <v>42</v>
      </c>
      <c r="F1145" s="25" t="s">
        <v>43</v>
      </c>
      <c r="G1145" s="25" t="s">
        <v>61</v>
      </c>
      <c r="H1145" s="25" t="s">
        <v>61</v>
      </c>
      <c r="I1145" s="25" t="s">
        <v>597</v>
      </c>
      <c r="J1145" s="102">
        <v>1</v>
      </c>
      <c r="K1145" s="102">
        <v>0</v>
      </c>
      <c r="L1145" s="29">
        <v>522537.81999999989</v>
      </c>
      <c r="M1145" s="29">
        <v>156478.61999999997</v>
      </c>
      <c r="N1145" s="29">
        <v>381571.92999999993</v>
      </c>
      <c r="O1145" s="29">
        <v>364258.02000000014</v>
      </c>
      <c r="P1145" s="29">
        <v>221321.90999999997</v>
      </c>
      <c r="Q1145" s="29">
        <v>413079.44999999995</v>
      </c>
      <c r="R1145" s="29">
        <v>105352.53</v>
      </c>
      <c r="S1145" s="29">
        <v>512123.58999999997</v>
      </c>
      <c r="T1145" s="29">
        <v>171469.01999999987</v>
      </c>
      <c r="U1145" s="29">
        <v>533887.57000000007</v>
      </c>
      <c r="V1145" s="29">
        <v>-554910.52000000014</v>
      </c>
      <c r="W1145" s="29">
        <v>722463.72000000009</v>
      </c>
      <c r="X1145" s="29">
        <f t="shared" si="700"/>
        <v>3549633.6599999992</v>
      </c>
      <c r="Y1145" s="29">
        <f t="shared" si="701"/>
        <v>0</v>
      </c>
      <c r="Z1145" s="29">
        <f t="shared" si="702"/>
        <v>0</v>
      </c>
      <c r="AA1145" s="29">
        <f t="shared" si="702"/>
        <v>0</v>
      </c>
      <c r="AB1145" s="29">
        <f t="shared" si="702"/>
        <v>3549633.6599999992</v>
      </c>
      <c r="AC1145" s="31">
        <f t="shared" si="703"/>
        <v>522537.81999999989</v>
      </c>
      <c r="AD1145" s="31">
        <f t="shared" si="704"/>
        <v>156478.61999999997</v>
      </c>
      <c r="AE1145" s="31">
        <f t="shared" si="705"/>
        <v>381571.92999999993</v>
      </c>
      <c r="AF1145" s="31">
        <f t="shared" si="706"/>
        <v>364258.02000000014</v>
      </c>
      <c r="AG1145" s="31">
        <f t="shared" si="707"/>
        <v>221321.90999999997</v>
      </c>
      <c r="AH1145" s="31">
        <f t="shared" si="708"/>
        <v>413079.44999999995</v>
      </c>
      <c r="AI1145" s="31">
        <f t="shared" si="709"/>
        <v>105352.53</v>
      </c>
      <c r="AJ1145" s="31">
        <f t="shared" si="710"/>
        <v>512123.58999999997</v>
      </c>
      <c r="AK1145" s="31">
        <f t="shared" si="711"/>
        <v>171469.01999999987</v>
      </c>
      <c r="AL1145" s="31">
        <f t="shared" si="712"/>
        <v>533887.57000000007</v>
      </c>
      <c r="AM1145" s="31">
        <f t="shared" si="713"/>
        <v>-554910.52000000014</v>
      </c>
      <c r="AN1145" s="31">
        <f t="shared" si="714"/>
        <v>722463.72000000009</v>
      </c>
      <c r="AO1145" s="31">
        <f t="shared" si="715"/>
        <v>3549633.6599999992</v>
      </c>
      <c r="AP1145" s="29">
        <f t="shared" si="731"/>
        <v>0</v>
      </c>
      <c r="AQ1145" s="29">
        <f t="shared" si="731"/>
        <v>0</v>
      </c>
      <c r="AR1145" s="29">
        <f t="shared" si="731"/>
        <v>0</v>
      </c>
      <c r="AS1145" s="29">
        <f t="shared" si="729"/>
        <v>3549633.6599999992</v>
      </c>
      <c r="AT1145" s="31">
        <f t="shared" si="716"/>
        <v>0</v>
      </c>
      <c r="AU1145" s="31">
        <f t="shared" si="717"/>
        <v>0</v>
      </c>
      <c r="AV1145" s="31">
        <f t="shared" si="718"/>
        <v>0</v>
      </c>
      <c r="AW1145" s="31">
        <f t="shared" si="719"/>
        <v>0</v>
      </c>
      <c r="AX1145" s="31">
        <f t="shared" si="720"/>
        <v>0</v>
      </c>
      <c r="AY1145" s="31">
        <f t="shared" si="721"/>
        <v>0</v>
      </c>
      <c r="AZ1145" s="31">
        <f t="shared" si="722"/>
        <v>0</v>
      </c>
      <c r="BA1145" s="31">
        <f t="shared" si="723"/>
        <v>0</v>
      </c>
      <c r="BB1145" s="31">
        <f t="shared" si="724"/>
        <v>0</v>
      </c>
      <c r="BC1145" s="31">
        <f t="shared" si="725"/>
        <v>0</v>
      </c>
      <c r="BD1145" s="31">
        <f t="shared" si="726"/>
        <v>0</v>
      </c>
      <c r="BE1145" s="31">
        <f t="shared" si="727"/>
        <v>0</v>
      </c>
      <c r="BF1145" s="31">
        <f t="shared" si="728"/>
        <v>0</v>
      </c>
      <c r="BG1145" s="29">
        <f t="shared" si="730"/>
        <v>0</v>
      </c>
      <c r="BH1145" s="29">
        <f t="shared" si="730"/>
        <v>0</v>
      </c>
      <c r="BI1145" s="29">
        <f t="shared" si="730"/>
        <v>0</v>
      </c>
      <c r="BJ1145" s="29">
        <f t="shared" si="730"/>
        <v>0</v>
      </c>
    </row>
    <row r="1146" spans="1:62">
      <c r="A1146" s="25" t="s">
        <v>135</v>
      </c>
      <c r="B1146" s="25" t="s">
        <v>91</v>
      </c>
      <c r="C1146" s="25" t="s">
        <v>91</v>
      </c>
      <c r="D1146" s="25" t="s">
        <v>564</v>
      </c>
      <c r="E1146" s="25" t="s">
        <v>42</v>
      </c>
      <c r="F1146" s="25" t="s">
        <v>46</v>
      </c>
      <c r="G1146" s="25" t="s">
        <v>55</v>
      </c>
      <c r="H1146" s="25" t="s">
        <v>55</v>
      </c>
      <c r="I1146" s="25" t="s">
        <v>597</v>
      </c>
      <c r="J1146" s="102">
        <v>0.65539999999999998</v>
      </c>
      <c r="K1146" s="102">
        <v>0</v>
      </c>
      <c r="L1146" s="29"/>
      <c r="M1146" s="29"/>
      <c r="N1146" s="29"/>
      <c r="O1146" s="29"/>
      <c r="P1146" s="29"/>
      <c r="Q1146" s="29">
        <v>474.79</v>
      </c>
      <c r="R1146" s="29"/>
      <c r="S1146" s="29"/>
      <c r="T1146" s="29"/>
      <c r="U1146" s="29"/>
      <c r="V1146" s="29"/>
      <c r="W1146" s="29"/>
      <c r="X1146" s="29">
        <f t="shared" si="700"/>
        <v>474.79</v>
      </c>
      <c r="Y1146" s="29">
        <f t="shared" si="701"/>
        <v>0</v>
      </c>
      <c r="Z1146" s="29">
        <f t="shared" si="702"/>
        <v>0</v>
      </c>
      <c r="AA1146" s="29">
        <f t="shared" si="702"/>
        <v>0</v>
      </c>
      <c r="AB1146" s="29">
        <f t="shared" si="702"/>
        <v>474.79</v>
      </c>
      <c r="AC1146" s="31">
        <f t="shared" si="703"/>
        <v>0</v>
      </c>
      <c r="AD1146" s="31">
        <f t="shared" si="704"/>
        <v>0</v>
      </c>
      <c r="AE1146" s="31">
        <f t="shared" si="705"/>
        <v>0</v>
      </c>
      <c r="AF1146" s="31">
        <f t="shared" si="706"/>
        <v>0</v>
      </c>
      <c r="AG1146" s="31">
        <f t="shared" si="707"/>
        <v>0</v>
      </c>
      <c r="AH1146" s="31">
        <f t="shared" si="708"/>
        <v>311.17736600000001</v>
      </c>
      <c r="AI1146" s="31">
        <f t="shared" si="709"/>
        <v>0</v>
      </c>
      <c r="AJ1146" s="31">
        <f t="shared" si="710"/>
        <v>0</v>
      </c>
      <c r="AK1146" s="31">
        <f t="shared" si="711"/>
        <v>0</v>
      </c>
      <c r="AL1146" s="31">
        <f t="shared" si="712"/>
        <v>0</v>
      </c>
      <c r="AM1146" s="31">
        <f t="shared" si="713"/>
        <v>0</v>
      </c>
      <c r="AN1146" s="31">
        <f t="shared" si="714"/>
        <v>0</v>
      </c>
      <c r="AO1146" s="31">
        <f t="shared" si="715"/>
        <v>311.17736600000001</v>
      </c>
      <c r="AP1146" s="29">
        <f t="shared" si="731"/>
        <v>0</v>
      </c>
      <c r="AQ1146" s="29">
        <f t="shared" si="731"/>
        <v>0</v>
      </c>
      <c r="AR1146" s="29">
        <f t="shared" si="731"/>
        <v>0</v>
      </c>
      <c r="AS1146" s="29">
        <f t="shared" si="729"/>
        <v>311.17736600000001</v>
      </c>
      <c r="AT1146" s="31">
        <f t="shared" si="716"/>
        <v>0</v>
      </c>
      <c r="AU1146" s="31">
        <f t="shared" si="717"/>
        <v>0</v>
      </c>
      <c r="AV1146" s="31">
        <f t="shared" si="718"/>
        <v>0</v>
      </c>
      <c r="AW1146" s="31">
        <f t="shared" si="719"/>
        <v>0</v>
      </c>
      <c r="AX1146" s="31">
        <f t="shared" si="720"/>
        <v>0</v>
      </c>
      <c r="AY1146" s="31">
        <f t="shared" si="721"/>
        <v>0</v>
      </c>
      <c r="AZ1146" s="31">
        <f t="shared" si="722"/>
        <v>0</v>
      </c>
      <c r="BA1146" s="31">
        <f t="shared" si="723"/>
        <v>0</v>
      </c>
      <c r="BB1146" s="31">
        <f t="shared" si="724"/>
        <v>0</v>
      </c>
      <c r="BC1146" s="31">
        <f t="shared" si="725"/>
        <v>0</v>
      </c>
      <c r="BD1146" s="31">
        <f t="shared" si="726"/>
        <v>0</v>
      </c>
      <c r="BE1146" s="31">
        <f t="shared" si="727"/>
        <v>0</v>
      </c>
      <c r="BF1146" s="31">
        <f t="shared" si="728"/>
        <v>0</v>
      </c>
      <c r="BG1146" s="29">
        <f t="shared" si="730"/>
        <v>0</v>
      </c>
      <c r="BH1146" s="29">
        <f t="shared" si="730"/>
        <v>0</v>
      </c>
      <c r="BI1146" s="29">
        <f t="shared" si="730"/>
        <v>0</v>
      </c>
      <c r="BJ1146" s="29">
        <f t="shared" si="730"/>
        <v>0</v>
      </c>
    </row>
    <row r="1147" spans="1:62">
      <c r="A1147" s="25" t="s">
        <v>135</v>
      </c>
      <c r="B1147" s="25" t="s">
        <v>91</v>
      </c>
      <c r="C1147" s="25" t="s">
        <v>91</v>
      </c>
      <c r="D1147" s="25" t="s">
        <v>564</v>
      </c>
      <c r="E1147" s="25" t="s">
        <v>47</v>
      </c>
      <c r="F1147" s="25" t="s">
        <v>49</v>
      </c>
      <c r="G1147" s="25" t="s">
        <v>62</v>
      </c>
      <c r="H1147" s="25" t="s">
        <v>62</v>
      </c>
      <c r="I1147" s="25" t="s">
        <v>597</v>
      </c>
      <c r="J1147" s="102">
        <v>0</v>
      </c>
      <c r="K1147" s="102">
        <v>0</v>
      </c>
      <c r="L1147" s="29"/>
      <c r="M1147" s="29"/>
      <c r="N1147" s="29"/>
      <c r="O1147" s="29"/>
      <c r="P1147" s="29"/>
      <c r="Q1147" s="29"/>
      <c r="R1147" s="29"/>
      <c r="S1147" s="29"/>
      <c r="T1147" s="29"/>
      <c r="U1147" s="29">
        <v>2343.59</v>
      </c>
      <c r="V1147" s="29"/>
      <c r="W1147" s="29">
        <v>73.73</v>
      </c>
      <c r="X1147" s="29">
        <f t="shared" si="700"/>
        <v>2417.3200000000002</v>
      </c>
      <c r="Y1147" s="29">
        <f t="shared" si="701"/>
        <v>0</v>
      </c>
      <c r="Z1147" s="29">
        <f t="shared" si="702"/>
        <v>0</v>
      </c>
      <c r="AA1147" s="29">
        <f t="shared" si="702"/>
        <v>0</v>
      </c>
      <c r="AB1147" s="29">
        <f t="shared" si="702"/>
        <v>2417.3200000000002</v>
      </c>
      <c r="AC1147" s="31">
        <f t="shared" si="703"/>
        <v>0</v>
      </c>
      <c r="AD1147" s="31">
        <f t="shared" si="704"/>
        <v>0</v>
      </c>
      <c r="AE1147" s="31">
        <f t="shared" si="705"/>
        <v>0</v>
      </c>
      <c r="AF1147" s="31">
        <f t="shared" si="706"/>
        <v>0</v>
      </c>
      <c r="AG1147" s="31">
        <f t="shared" si="707"/>
        <v>0</v>
      </c>
      <c r="AH1147" s="31">
        <f t="shared" si="708"/>
        <v>0</v>
      </c>
      <c r="AI1147" s="31">
        <f t="shared" si="709"/>
        <v>0</v>
      </c>
      <c r="AJ1147" s="31">
        <f t="shared" si="710"/>
        <v>0</v>
      </c>
      <c r="AK1147" s="31">
        <f t="shared" si="711"/>
        <v>0</v>
      </c>
      <c r="AL1147" s="31">
        <f t="shared" si="712"/>
        <v>0</v>
      </c>
      <c r="AM1147" s="31">
        <f t="shared" si="713"/>
        <v>0</v>
      </c>
      <c r="AN1147" s="31">
        <f t="shared" si="714"/>
        <v>0</v>
      </c>
      <c r="AO1147" s="31">
        <f t="shared" si="715"/>
        <v>0</v>
      </c>
      <c r="AP1147" s="29">
        <f t="shared" si="731"/>
        <v>0</v>
      </c>
      <c r="AQ1147" s="29">
        <f t="shared" si="731"/>
        <v>0</v>
      </c>
      <c r="AR1147" s="29">
        <f t="shared" si="731"/>
        <v>0</v>
      </c>
      <c r="AS1147" s="29">
        <f t="shared" si="729"/>
        <v>0</v>
      </c>
      <c r="AT1147" s="31">
        <f t="shared" si="716"/>
        <v>0</v>
      </c>
      <c r="AU1147" s="31">
        <f t="shared" si="717"/>
        <v>0</v>
      </c>
      <c r="AV1147" s="31">
        <f t="shared" si="718"/>
        <v>0</v>
      </c>
      <c r="AW1147" s="31">
        <f t="shared" si="719"/>
        <v>0</v>
      </c>
      <c r="AX1147" s="31">
        <f t="shared" si="720"/>
        <v>0</v>
      </c>
      <c r="AY1147" s="31">
        <f t="shared" si="721"/>
        <v>0</v>
      </c>
      <c r="AZ1147" s="31">
        <f t="shared" si="722"/>
        <v>0</v>
      </c>
      <c r="BA1147" s="31">
        <f t="shared" si="723"/>
        <v>0</v>
      </c>
      <c r="BB1147" s="31">
        <f t="shared" si="724"/>
        <v>0</v>
      </c>
      <c r="BC1147" s="31">
        <f t="shared" si="725"/>
        <v>0</v>
      </c>
      <c r="BD1147" s="31">
        <f t="shared" si="726"/>
        <v>0</v>
      </c>
      <c r="BE1147" s="31">
        <f t="shared" si="727"/>
        <v>0</v>
      </c>
      <c r="BF1147" s="31">
        <f t="shared" si="728"/>
        <v>0</v>
      </c>
      <c r="BG1147" s="29">
        <f t="shared" si="730"/>
        <v>0</v>
      </c>
      <c r="BH1147" s="29">
        <f t="shared" si="730"/>
        <v>0</v>
      </c>
      <c r="BI1147" s="29">
        <f t="shared" si="730"/>
        <v>0</v>
      </c>
      <c r="BJ1147" s="29">
        <f t="shared" si="730"/>
        <v>0</v>
      </c>
    </row>
    <row r="1148" spans="1:62">
      <c r="A1148" s="25" t="s">
        <v>135</v>
      </c>
      <c r="B1148" s="25" t="s">
        <v>91</v>
      </c>
      <c r="C1148" s="25" t="s">
        <v>91</v>
      </c>
      <c r="D1148" s="25" t="s">
        <v>564</v>
      </c>
      <c r="E1148" s="25" t="s">
        <v>47</v>
      </c>
      <c r="F1148" s="25" t="s">
        <v>43</v>
      </c>
      <c r="G1148" s="25" t="s">
        <v>62</v>
      </c>
      <c r="H1148" s="25" t="s">
        <v>62</v>
      </c>
      <c r="I1148" s="25" t="s">
        <v>597</v>
      </c>
      <c r="J1148" s="102">
        <v>0</v>
      </c>
      <c r="K1148" s="102">
        <v>1</v>
      </c>
      <c r="L1148" s="29"/>
      <c r="M1148" s="29"/>
      <c r="N1148" s="29"/>
      <c r="O1148" s="29"/>
      <c r="P1148" s="29"/>
      <c r="Q1148" s="29"/>
      <c r="R1148" s="29"/>
      <c r="S1148" s="29"/>
      <c r="T1148" s="29"/>
      <c r="U1148" s="29"/>
      <c r="V1148" s="29"/>
      <c r="W1148" s="29">
        <v>3946.78</v>
      </c>
      <c r="X1148" s="29">
        <f t="shared" si="700"/>
        <v>3946.78</v>
      </c>
      <c r="Y1148" s="29">
        <f t="shared" si="701"/>
        <v>0</v>
      </c>
      <c r="Z1148" s="29">
        <f t="shared" si="702"/>
        <v>0</v>
      </c>
      <c r="AA1148" s="29">
        <f t="shared" si="702"/>
        <v>0</v>
      </c>
      <c r="AB1148" s="29">
        <f t="shared" si="702"/>
        <v>3946.78</v>
      </c>
      <c r="AC1148" s="31">
        <f t="shared" si="703"/>
        <v>0</v>
      </c>
      <c r="AD1148" s="31">
        <f t="shared" si="704"/>
        <v>0</v>
      </c>
      <c r="AE1148" s="31">
        <f t="shared" si="705"/>
        <v>0</v>
      </c>
      <c r="AF1148" s="31">
        <f t="shared" si="706"/>
        <v>0</v>
      </c>
      <c r="AG1148" s="31">
        <f t="shared" si="707"/>
        <v>0</v>
      </c>
      <c r="AH1148" s="31">
        <f t="shared" si="708"/>
        <v>0</v>
      </c>
      <c r="AI1148" s="31">
        <f t="shared" si="709"/>
        <v>0</v>
      </c>
      <c r="AJ1148" s="31">
        <f t="shared" si="710"/>
        <v>0</v>
      </c>
      <c r="AK1148" s="31">
        <f t="shared" si="711"/>
        <v>0</v>
      </c>
      <c r="AL1148" s="31">
        <f t="shared" si="712"/>
        <v>0</v>
      </c>
      <c r="AM1148" s="31">
        <f t="shared" si="713"/>
        <v>0</v>
      </c>
      <c r="AN1148" s="31">
        <f t="shared" si="714"/>
        <v>0</v>
      </c>
      <c r="AO1148" s="31">
        <f t="shared" si="715"/>
        <v>0</v>
      </c>
      <c r="AP1148" s="29">
        <f t="shared" si="731"/>
        <v>0</v>
      </c>
      <c r="AQ1148" s="29">
        <f t="shared" si="731"/>
        <v>0</v>
      </c>
      <c r="AR1148" s="29">
        <f t="shared" si="731"/>
        <v>0</v>
      </c>
      <c r="AS1148" s="29">
        <f t="shared" si="729"/>
        <v>0</v>
      </c>
      <c r="AT1148" s="31">
        <f t="shared" si="716"/>
        <v>0</v>
      </c>
      <c r="AU1148" s="31">
        <f t="shared" si="717"/>
        <v>0</v>
      </c>
      <c r="AV1148" s="31">
        <f t="shared" si="718"/>
        <v>0</v>
      </c>
      <c r="AW1148" s="31">
        <f t="shared" si="719"/>
        <v>0</v>
      </c>
      <c r="AX1148" s="31">
        <f t="shared" si="720"/>
        <v>0</v>
      </c>
      <c r="AY1148" s="31">
        <f t="shared" si="721"/>
        <v>0</v>
      </c>
      <c r="AZ1148" s="31">
        <f t="shared" si="722"/>
        <v>0</v>
      </c>
      <c r="BA1148" s="31">
        <f t="shared" si="723"/>
        <v>0</v>
      </c>
      <c r="BB1148" s="31">
        <f t="shared" si="724"/>
        <v>0</v>
      </c>
      <c r="BC1148" s="31">
        <f t="shared" si="725"/>
        <v>0</v>
      </c>
      <c r="BD1148" s="31">
        <f t="shared" si="726"/>
        <v>0</v>
      </c>
      <c r="BE1148" s="31">
        <f t="shared" si="727"/>
        <v>3946.78</v>
      </c>
      <c r="BF1148" s="31">
        <f t="shared" si="728"/>
        <v>3946.78</v>
      </c>
      <c r="BG1148" s="29">
        <f t="shared" si="730"/>
        <v>0</v>
      </c>
      <c r="BH1148" s="29">
        <f t="shared" si="730"/>
        <v>0</v>
      </c>
      <c r="BI1148" s="29">
        <f t="shared" si="730"/>
        <v>0</v>
      </c>
      <c r="BJ1148" s="29">
        <f t="shared" si="730"/>
        <v>3946.78</v>
      </c>
    </row>
    <row r="1149" spans="1:62">
      <c r="A1149" s="25" t="s">
        <v>135</v>
      </c>
      <c r="B1149" s="25" t="s">
        <v>91</v>
      </c>
      <c r="C1149" s="25" t="s">
        <v>91</v>
      </c>
      <c r="D1149" s="25" t="s">
        <v>159</v>
      </c>
      <c r="E1149" s="25" t="s">
        <v>44</v>
      </c>
      <c r="F1149" s="25" t="s">
        <v>45</v>
      </c>
      <c r="G1149" s="25" t="s">
        <v>54</v>
      </c>
      <c r="H1149" s="25" t="s">
        <v>300</v>
      </c>
      <c r="I1149" s="25" t="s">
        <v>597</v>
      </c>
      <c r="J1149" s="102">
        <v>0.47784834680000005</v>
      </c>
      <c r="K1149" s="102">
        <v>0.15089759249999998</v>
      </c>
      <c r="L1149" s="29">
        <v>2122.77</v>
      </c>
      <c r="M1149" s="29">
        <v>822.36</v>
      </c>
      <c r="N1149" s="29">
        <v>1984.19</v>
      </c>
      <c r="O1149" s="29">
        <v>52.84</v>
      </c>
      <c r="P1149" s="29"/>
      <c r="Q1149" s="29"/>
      <c r="R1149" s="29"/>
      <c r="S1149" s="29"/>
      <c r="T1149" s="29"/>
      <c r="U1149" s="29"/>
      <c r="V1149" s="29"/>
      <c r="W1149" s="29"/>
      <c r="X1149" s="29">
        <f t="shared" si="700"/>
        <v>4982.16</v>
      </c>
      <c r="Y1149" s="29">
        <f t="shared" si="701"/>
        <v>0</v>
      </c>
      <c r="Z1149" s="29">
        <f t="shared" si="702"/>
        <v>0</v>
      </c>
      <c r="AA1149" s="29">
        <f t="shared" si="702"/>
        <v>0</v>
      </c>
      <c r="AB1149" s="29">
        <f t="shared" si="702"/>
        <v>4982.16</v>
      </c>
      <c r="AC1149" s="31">
        <f t="shared" si="703"/>
        <v>1014.3621351366361</v>
      </c>
      <c r="AD1149" s="31">
        <f t="shared" si="704"/>
        <v>392.96336647444804</v>
      </c>
      <c r="AE1149" s="31">
        <f t="shared" si="705"/>
        <v>948.14191123709213</v>
      </c>
      <c r="AF1149" s="31">
        <f t="shared" si="706"/>
        <v>25.249506644912003</v>
      </c>
      <c r="AG1149" s="31">
        <f t="shared" si="707"/>
        <v>0</v>
      </c>
      <c r="AH1149" s="31">
        <f t="shared" si="708"/>
        <v>0</v>
      </c>
      <c r="AI1149" s="31">
        <f t="shared" si="709"/>
        <v>0</v>
      </c>
      <c r="AJ1149" s="31">
        <f t="shared" si="710"/>
        <v>0</v>
      </c>
      <c r="AK1149" s="31">
        <f t="shared" si="711"/>
        <v>0</v>
      </c>
      <c r="AL1149" s="31">
        <f t="shared" si="712"/>
        <v>0</v>
      </c>
      <c r="AM1149" s="31">
        <f t="shared" si="713"/>
        <v>0</v>
      </c>
      <c r="AN1149" s="31">
        <f t="shared" si="714"/>
        <v>0</v>
      </c>
      <c r="AO1149" s="31">
        <f t="shared" si="715"/>
        <v>2380.716919493088</v>
      </c>
      <c r="AP1149" s="29">
        <f t="shared" si="731"/>
        <v>0</v>
      </c>
      <c r="AQ1149" s="29">
        <f t="shared" si="731"/>
        <v>0</v>
      </c>
      <c r="AR1149" s="29">
        <f t="shared" si="731"/>
        <v>0</v>
      </c>
      <c r="AS1149" s="29">
        <f t="shared" si="729"/>
        <v>2380.716919493088</v>
      </c>
      <c r="AT1149" s="31">
        <f t="shared" si="716"/>
        <v>320.32088243122496</v>
      </c>
      <c r="AU1149" s="31">
        <f t="shared" si="717"/>
        <v>124.09214416829998</v>
      </c>
      <c r="AV1149" s="31">
        <f t="shared" si="718"/>
        <v>299.40949406257499</v>
      </c>
      <c r="AW1149" s="31">
        <f t="shared" si="719"/>
        <v>7.9734287876999996</v>
      </c>
      <c r="AX1149" s="31">
        <f t="shared" si="720"/>
        <v>0</v>
      </c>
      <c r="AY1149" s="31">
        <f t="shared" si="721"/>
        <v>0</v>
      </c>
      <c r="AZ1149" s="31">
        <f t="shared" si="722"/>
        <v>0</v>
      </c>
      <c r="BA1149" s="31">
        <f t="shared" si="723"/>
        <v>0</v>
      </c>
      <c r="BB1149" s="31">
        <f t="shared" si="724"/>
        <v>0</v>
      </c>
      <c r="BC1149" s="31">
        <f t="shared" si="725"/>
        <v>0</v>
      </c>
      <c r="BD1149" s="31">
        <f t="shared" si="726"/>
        <v>0</v>
      </c>
      <c r="BE1149" s="31">
        <f t="shared" si="727"/>
        <v>0</v>
      </c>
      <c r="BF1149" s="31">
        <f t="shared" si="728"/>
        <v>751.79594944979988</v>
      </c>
      <c r="BG1149" s="29">
        <f t="shared" si="730"/>
        <v>0</v>
      </c>
      <c r="BH1149" s="29">
        <f t="shared" si="730"/>
        <v>0</v>
      </c>
      <c r="BI1149" s="29">
        <f t="shared" si="730"/>
        <v>0</v>
      </c>
      <c r="BJ1149" s="29">
        <f t="shared" si="730"/>
        <v>751.79594944979988</v>
      </c>
    </row>
    <row r="1150" spans="1:62">
      <c r="A1150" s="25" t="s">
        <v>135</v>
      </c>
      <c r="B1150" s="25" t="s">
        <v>91</v>
      </c>
      <c r="C1150" s="25" t="s">
        <v>91</v>
      </c>
      <c r="D1150" s="25" t="s">
        <v>159</v>
      </c>
      <c r="E1150" s="25" t="s">
        <v>42</v>
      </c>
      <c r="F1150" s="25" t="s">
        <v>46</v>
      </c>
      <c r="G1150" s="25" t="s">
        <v>55</v>
      </c>
      <c r="H1150" s="25" t="s">
        <v>55</v>
      </c>
      <c r="I1150" s="25" t="s">
        <v>597</v>
      </c>
      <c r="J1150" s="102">
        <v>0.65539999999999998</v>
      </c>
      <c r="K1150" s="102">
        <v>0</v>
      </c>
      <c r="L1150" s="29"/>
      <c r="M1150" s="29">
        <v>7215.42</v>
      </c>
      <c r="N1150" s="29">
        <v>941357.15999999992</v>
      </c>
      <c r="O1150" s="29">
        <v>-111741.73</v>
      </c>
      <c r="P1150" s="29">
        <v>28598</v>
      </c>
      <c r="Q1150" s="29">
        <v>2806.48</v>
      </c>
      <c r="R1150" s="29">
        <v>205.02</v>
      </c>
      <c r="S1150" s="29">
        <v>-2463.86</v>
      </c>
      <c r="T1150" s="29">
        <v>134.96</v>
      </c>
      <c r="U1150" s="29">
        <v>1711.4</v>
      </c>
      <c r="V1150" s="29">
        <v>855.93</v>
      </c>
      <c r="W1150" s="29">
        <v>541.69000000000005</v>
      </c>
      <c r="X1150" s="29">
        <f t="shared" si="700"/>
        <v>869220.47</v>
      </c>
      <c r="Y1150" s="29">
        <f t="shared" si="701"/>
        <v>0</v>
      </c>
      <c r="Z1150" s="29">
        <f t="shared" si="702"/>
        <v>0</v>
      </c>
      <c r="AA1150" s="29">
        <f t="shared" si="702"/>
        <v>0</v>
      </c>
      <c r="AB1150" s="29">
        <f t="shared" si="702"/>
        <v>869220.47</v>
      </c>
      <c r="AC1150" s="31">
        <f t="shared" si="703"/>
        <v>0</v>
      </c>
      <c r="AD1150" s="31">
        <f t="shared" si="704"/>
        <v>4728.9862679999997</v>
      </c>
      <c r="AE1150" s="31">
        <f t="shared" si="705"/>
        <v>616965.48266399989</v>
      </c>
      <c r="AF1150" s="31">
        <f t="shared" si="706"/>
        <v>-73235.529841999989</v>
      </c>
      <c r="AG1150" s="31">
        <f t="shared" si="707"/>
        <v>18743.129199999999</v>
      </c>
      <c r="AH1150" s="31">
        <f t="shared" si="708"/>
        <v>1839.366992</v>
      </c>
      <c r="AI1150" s="31">
        <f t="shared" si="709"/>
        <v>134.37010800000002</v>
      </c>
      <c r="AJ1150" s="31">
        <f t="shared" si="710"/>
        <v>-1614.813844</v>
      </c>
      <c r="AK1150" s="31">
        <f t="shared" si="711"/>
        <v>88.452784000000008</v>
      </c>
      <c r="AL1150" s="31">
        <f t="shared" si="712"/>
        <v>1121.65156</v>
      </c>
      <c r="AM1150" s="31">
        <f t="shared" si="713"/>
        <v>560.97652199999993</v>
      </c>
      <c r="AN1150" s="31">
        <f t="shared" si="714"/>
        <v>355.02362600000004</v>
      </c>
      <c r="AO1150" s="31">
        <f t="shared" si="715"/>
        <v>569687.09603799996</v>
      </c>
      <c r="AP1150" s="29">
        <f t="shared" si="731"/>
        <v>0</v>
      </c>
      <c r="AQ1150" s="29">
        <f t="shared" si="731"/>
        <v>0</v>
      </c>
      <c r="AR1150" s="29">
        <f t="shared" si="731"/>
        <v>0</v>
      </c>
      <c r="AS1150" s="29">
        <f t="shared" si="729"/>
        <v>569687.09603799996</v>
      </c>
      <c r="AT1150" s="31">
        <f t="shared" si="716"/>
        <v>0</v>
      </c>
      <c r="AU1150" s="31">
        <f t="shared" si="717"/>
        <v>0</v>
      </c>
      <c r="AV1150" s="31">
        <f t="shared" si="718"/>
        <v>0</v>
      </c>
      <c r="AW1150" s="31">
        <f t="shared" si="719"/>
        <v>0</v>
      </c>
      <c r="AX1150" s="31">
        <f t="shared" si="720"/>
        <v>0</v>
      </c>
      <c r="AY1150" s="31">
        <f t="shared" si="721"/>
        <v>0</v>
      </c>
      <c r="AZ1150" s="31">
        <f t="shared" si="722"/>
        <v>0</v>
      </c>
      <c r="BA1150" s="31">
        <f t="shared" si="723"/>
        <v>0</v>
      </c>
      <c r="BB1150" s="31">
        <f t="shared" si="724"/>
        <v>0</v>
      </c>
      <c r="BC1150" s="31">
        <f t="shared" si="725"/>
        <v>0</v>
      </c>
      <c r="BD1150" s="31">
        <f t="shared" si="726"/>
        <v>0</v>
      </c>
      <c r="BE1150" s="31">
        <f t="shared" si="727"/>
        <v>0</v>
      </c>
      <c r="BF1150" s="31">
        <f t="shared" si="728"/>
        <v>0</v>
      </c>
      <c r="BG1150" s="29">
        <f t="shared" si="730"/>
        <v>0</v>
      </c>
      <c r="BH1150" s="29">
        <f t="shared" si="730"/>
        <v>0</v>
      </c>
      <c r="BI1150" s="29">
        <f t="shared" si="730"/>
        <v>0</v>
      </c>
      <c r="BJ1150" s="29">
        <f t="shared" si="730"/>
        <v>0</v>
      </c>
    </row>
    <row r="1151" spans="1:62">
      <c r="A1151" s="25" t="s">
        <v>135</v>
      </c>
      <c r="B1151" s="25" t="s">
        <v>91</v>
      </c>
      <c r="C1151" s="25" t="s">
        <v>91</v>
      </c>
      <c r="D1151" s="25" t="s">
        <v>161</v>
      </c>
      <c r="E1151" s="25" t="s">
        <v>42</v>
      </c>
      <c r="F1151" s="25" t="s">
        <v>46</v>
      </c>
      <c r="G1151" s="25" t="s">
        <v>55</v>
      </c>
      <c r="H1151" s="25" t="s">
        <v>55</v>
      </c>
      <c r="I1151" s="25" t="s">
        <v>597</v>
      </c>
      <c r="J1151" s="102">
        <v>0.65539999999999998</v>
      </c>
      <c r="K1151" s="102">
        <v>0</v>
      </c>
      <c r="L1151" s="29">
        <v>48725.810000000005</v>
      </c>
      <c r="M1151" s="29">
        <v>105285.98000000001</v>
      </c>
      <c r="N1151" s="29">
        <v>26392.17</v>
      </c>
      <c r="O1151" s="29">
        <v>204515.91999999998</v>
      </c>
      <c r="P1151" s="29">
        <v>155249.78</v>
      </c>
      <c r="Q1151" s="29">
        <v>665947.04</v>
      </c>
      <c r="R1151" s="29">
        <v>28826.48</v>
      </c>
      <c r="S1151" s="29">
        <v>936.24</v>
      </c>
      <c r="T1151" s="29"/>
      <c r="U1151" s="29"/>
      <c r="V1151" s="29">
        <v>568812.78</v>
      </c>
      <c r="W1151" s="29">
        <v>-14552.4</v>
      </c>
      <c r="X1151" s="29">
        <f t="shared" si="700"/>
        <v>1790139.8000000003</v>
      </c>
      <c r="Y1151" s="29">
        <f t="shared" si="701"/>
        <v>0</v>
      </c>
      <c r="Z1151" s="29">
        <f t="shared" si="702"/>
        <v>0</v>
      </c>
      <c r="AA1151" s="29">
        <f t="shared" si="702"/>
        <v>0</v>
      </c>
      <c r="AB1151" s="29">
        <f t="shared" si="702"/>
        <v>1790139.8000000003</v>
      </c>
      <c r="AC1151" s="31">
        <f t="shared" si="703"/>
        <v>31934.895874000002</v>
      </c>
      <c r="AD1151" s="31">
        <f t="shared" si="704"/>
        <v>69004.431292000008</v>
      </c>
      <c r="AE1151" s="31">
        <f t="shared" si="705"/>
        <v>17297.428217999997</v>
      </c>
      <c r="AF1151" s="31">
        <f t="shared" si="706"/>
        <v>134039.73396799999</v>
      </c>
      <c r="AG1151" s="31">
        <f t="shared" si="707"/>
        <v>101750.705812</v>
      </c>
      <c r="AH1151" s="31">
        <f t="shared" si="708"/>
        <v>436461.69001600001</v>
      </c>
      <c r="AI1151" s="31">
        <f t="shared" si="709"/>
        <v>18892.874992000001</v>
      </c>
      <c r="AJ1151" s="31">
        <f t="shared" si="710"/>
        <v>613.61169599999994</v>
      </c>
      <c r="AK1151" s="31">
        <f t="shared" si="711"/>
        <v>0</v>
      </c>
      <c r="AL1151" s="31">
        <f t="shared" si="712"/>
        <v>0</v>
      </c>
      <c r="AM1151" s="31">
        <f t="shared" si="713"/>
        <v>372799.89601199998</v>
      </c>
      <c r="AN1151" s="31">
        <f t="shared" si="714"/>
        <v>-9537.6429599999992</v>
      </c>
      <c r="AO1151" s="31">
        <f t="shared" si="715"/>
        <v>1173257.6249199999</v>
      </c>
      <c r="AP1151" s="29">
        <f t="shared" si="731"/>
        <v>0</v>
      </c>
      <c r="AQ1151" s="29">
        <f t="shared" si="731"/>
        <v>0</v>
      </c>
      <c r="AR1151" s="29">
        <f t="shared" si="731"/>
        <v>0</v>
      </c>
      <c r="AS1151" s="29">
        <f t="shared" si="729"/>
        <v>1173257.6249199999</v>
      </c>
      <c r="AT1151" s="31">
        <f t="shared" si="716"/>
        <v>0</v>
      </c>
      <c r="AU1151" s="31">
        <f t="shared" si="717"/>
        <v>0</v>
      </c>
      <c r="AV1151" s="31">
        <f t="shared" si="718"/>
        <v>0</v>
      </c>
      <c r="AW1151" s="31">
        <f t="shared" si="719"/>
        <v>0</v>
      </c>
      <c r="AX1151" s="31">
        <f t="shared" si="720"/>
        <v>0</v>
      </c>
      <c r="AY1151" s="31">
        <f t="shared" si="721"/>
        <v>0</v>
      </c>
      <c r="AZ1151" s="31">
        <f t="shared" si="722"/>
        <v>0</v>
      </c>
      <c r="BA1151" s="31">
        <f t="shared" si="723"/>
        <v>0</v>
      </c>
      <c r="BB1151" s="31">
        <f t="shared" si="724"/>
        <v>0</v>
      </c>
      <c r="BC1151" s="31">
        <f t="shared" si="725"/>
        <v>0</v>
      </c>
      <c r="BD1151" s="31">
        <f t="shared" si="726"/>
        <v>0</v>
      </c>
      <c r="BE1151" s="31">
        <f t="shared" si="727"/>
        <v>0</v>
      </c>
      <c r="BF1151" s="31">
        <f t="shared" si="728"/>
        <v>0</v>
      </c>
      <c r="BG1151" s="29">
        <f t="shared" si="730"/>
        <v>0</v>
      </c>
      <c r="BH1151" s="29">
        <f t="shared" si="730"/>
        <v>0</v>
      </c>
      <c r="BI1151" s="29">
        <f t="shared" si="730"/>
        <v>0</v>
      </c>
      <c r="BJ1151" s="29">
        <f t="shared" si="730"/>
        <v>0</v>
      </c>
    </row>
    <row r="1152" spans="1:62">
      <c r="A1152" s="25" t="s">
        <v>135</v>
      </c>
      <c r="B1152" s="25" t="s">
        <v>91</v>
      </c>
      <c r="C1152" s="25" t="s">
        <v>91</v>
      </c>
      <c r="D1152" s="25" t="s">
        <v>161</v>
      </c>
      <c r="E1152" s="25" t="s">
        <v>42</v>
      </c>
      <c r="F1152" s="25" t="s">
        <v>49</v>
      </c>
      <c r="G1152" s="25" t="s">
        <v>61</v>
      </c>
      <c r="H1152" s="25" t="s">
        <v>61</v>
      </c>
      <c r="I1152" s="25" t="s">
        <v>597</v>
      </c>
      <c r="J1152" s="102">
        <v>0</v>
      </c>
      <c r="K1152" s="102">
        <v>0</v>
      </c>
      <c r="L1152" s="29"/>
      <c r="M1152" s="29"/>
      <c r="N1152" s="29"/>
      <c r="O1152" s="29"/>
      <c r="P1152" s="29">
        <v>79033.560000000012</v>
      </c>
      <c r="Q1152" s="29">
        <v>145.37</v>
      </c>
      <c r="R1152" s="29"/>
      <c r="S1152" s="29"/>
      <c r="T1152" s="29"/>
      <c r="U1152" s="29"/>
      <c r="V1152" s="29"/>
      <c r="W1152" s="29"/>
      <c r="X1152" s="29">
        <f t="shared" si="700"/>
        <v>79178.930000000008</v>
      </c>
      <c r="Y1152" s="29">
        <f t="shared" si="701"/>
        <v>0</v>
      </c>
      <c r="Z1152" s="29">
        <f t="shared" si="702"/>
        <v>0</v>
      </c>
      <c r="AA1152" s="29">
        <f t="shared" si="702"/>
        <v>0</v>
      </c>
      <c r="AB1152" s="29">
        <f t="shared" si="702"/>
        <v>79178.930000000008</v>
      </c>
      <c r="AC1152" s="31">
        <f t="shared" si="703"/>
        <v>0</v>
      </c>
      <c r="AD1152" s="31">
        <f t="shared" si="704"/>
        <v>0</v>
      </c>
      <c r="AE1152" s="31">
        <f t="shared" si="705"/>
        <v>0</v>
      </c>
      <c r="AF1152" s="31">
        <f t="shared" si="706"/>
        <v>0</v>
      </c>
      <c r="AG1152" s="31">
        <f t="shared" si="707"/>
        <v>0</v>
      </c>
      <c r="AH1152" s="31">
        <f t="shared" si="708"/>
        <v>0</v>
      </c>
      <c r="AI1152" s="31">
        <f t="shared" si="709"/>
        <v>0</v>
      </c>
      <c r="AJ1152" s="31">
        <f t="shared" si="710"/>
        <v>0</v>
      </c>
      <c r="AK1152" s="31">
        <f t="shared" si="711"/>
        <v>0</v>
      </c>
      <c r="AL1152" s="31">
        <f t="shared" si="712"/>
        <v>0</v>
      </c>
      <c r="AM1152" s="31">
        <f t="shared" si="713"/>
        <v>0</v>
      </c>
      <c r="AN1152" s="31">
        <f t="shared" si="714"/>
        <v>0</v>
      </c>
      <c r="AO1152" s="31">
        <f t="shared" si="715"/>
        <v>0</v>
      </c>
      <c r="AP1152" s="29">
        <f t="shared" si="731"/>
        <v>0</v>
      </c>
      <c r="AQ1152" s="29">
        <f t="shared" si="731"/>
        <v>0</v>
      </c>
      <c r="AR1152" s="29">
        <f t="shared" si="731"/>
        <v>0</v>
      </c>
      <c r="AS1152" s="29">
        <f t="shared" si="729"/>
        <v>0</v>
      </c>
      <c r="AT1152" s="31">
        <f t="shared" si="716"/>
        <v>0</v>
      </c>
      <c r="AU1152" s="31">
        <f t="shared" si="717"/>
        <v>0</v>
      </c>
      <c r="AV1152" s="31">
        <f t="shared" si="718"/>
        <v>0</v>
      </c>
      <c r="AW1152" s="31">
        <f t="shared" si="719"/>
        <v>0</v>
      </c>
      <c r="AX1152" s="31">
        <f t="shared" si="720"/>
        <v>0</v>
      </c>
      <c r="AY1152" s="31">
        <f t="shared" si="721"/>
        <v>0</v>
      </c>
      <c r="AZ1152" s="31">
        <f t="shared" si="722"/>
        <v>0</v>
      </c>
      <c r="BA1152" s="31">
        <f t="shared" si="723"/>
        <v>0</v>
      </c>
      <c r="BB1152" s="31">
        <f t="shared" si="724"/>
        <v>0</v>
      </c>
      <c r="BC1152" s="31">
        <f t="shared" si="725"/>
        <v>0</v>
      </c>
      <c r="BD1152" s="31">
        <f t="shared" si="726"/>
        <v>0</v>
      </c>
      <c r="BE1152" s="31">
        <f t="shared" si="727"/>
        <v>0</v>
      </c>
      <c r="BF1152" s="31">
        <f t="shared" si="728"/>
        <v>0</v>
      </c>
      <c r="BG1152" s="29">
        <f t="shared" si="730"/>
        <v>0</v>
      </c>
      <c r="BH1152" s="29">
        <f t="shared" si="730"/>
        <v>0</v>
      </c>
      <c r="BI1152" s="29">
        <f t="shared" si="730"/>
        <v>0</v>
      </c>
      <c r="BJ1152" s="29">
        <f t="shared" si="730"/>
        <v>0</v>
      </c>
    </row>
    <row r="1153" spans="1:62">
      <c r="A1153" s="25" t="s">
        <v>135</v>
      </c>
      <c r="B1153" s="25" t="s">
        <v>91</v>
      </c>
      <c r="C1153" s="25" t="s">
        <v>91</v>
      </c>
      <c r="D1153" s="25" t="s">
        <v>161</v>
      </c>
      <c r="E1153" s="25" t="s">
        <v>42</v>
      </c>
      <c r="F1153" s="25" t="s">
        <v>43</v>
      </c>
      <c r="G1153" s="25" t="s">
        <v>61</v>
      </c>
      <c r="H1153" s="25" t="s">
        <v>61</v>
      </c>
      <c r="I1153" s="25" t="s">
        <v>597</v>
      </c>
      <c r="J1153" s="102">
        <v>1</v>
      </c>
      <c r="K1153" s="102">
        <v>0</v>
      </c>
      <c r="L1153" s="29"/>
      <c r="M1153" s="29"/>
      <c r="N1153" s="29"/>
      <c r="O1153" s="29">
        <v>213756.47999999998</v>
      </c>
      <c r="P1153" s="29"/>
      <c r="Q1153" s="29">
        <v>71347.97</v>
      </c>
      <c r="R1153" s="29"/>
      <c r="S1153" s="29"/>
      <c r="T1153" s="29"/>
      <c r="U1153" s="29"/>
      <c r="V1153" s="29"/>
      <c r="W1153" s="29">
        <v>60420.67</v>
      </c>
      <c r="X1153" s="29">
        <f t="shared" si="700"/>
        <v>345525.11999999994</v>
      </c>
      <c r="Y1153" s="29">
        <f t="shared" si="701"/>
        <v>0</v>
      </c>
      <c r="Z1153" s="29">
        <f t="shared" si="702"/>
        <v>0</v>
      </c>
      <c r="AA1153" s="29">
        <f t="shared" si="702"/>
        <v>0</v>
      </c>
      <c r="AB1153" s="29">
        <f t="shared" si="702"/>
        <v>345525.11999999994</v>
      </c>
      <c r="AC1153" s="31">
        <f t="shared" si="703"/>
        <v>0</v>
      </c>
      <c r="AD1153" s="31">
        <f t="shared" si="704"/>
        <v>0</v>
      </c>
      <c r="AE1153" s="31">
        <f t="shared" si="705"/>
        <v>0</v>
      </c>
      <c r="AF1153" s="31">
        <f t="shared" si="706"/>
        <v>213756.47999999998</v>
      </c>
      <c r="AG1153" s="31">
        <f t="shared" si="707"/>
        <v>0</v>
      </c>
      <c r="AH1153" s="31">
        <f t="shared" si="708"/>
        <v>71347.97</v>
      </c>
      <c r="AI1153" s="31">
        <f t="shared" si="709"/>
        <v>0</v>
      </c>
      <c r="AJ1153" s="31">
        <f t="shared" si="710"/>
        <v>0</v>
      </c>
      <c r="AK1153" s="31">
        <f t="shared" si="711"/>
        <v>0</v>
      </c>
      <c r="AL1153" s="31">
        <f t="shared" si="712"/>
        <v>0</v>
      </c>
      <c r="AM1153" s="31">
        <f t="shared" si="713"/>
        <v>0</v>
      </c>
      <c r="AN1153" s="31">
        <f t="shared" si="714"/>
        <v>60420.67</v>
      </c>
      <c r="AO1153" s="31">
        <f t="shared" si="715"/>
        <v>345525.11999999994</v>
      </c>
      <c r="AP1153" s="29">
        <f t="shared" si="731"/>
        <v>0</v>
      </c>
      <c r="AQ1153" s="29">
        <f t="shared" si="731"/>
        <v>0</v>
      </c>
      <c r="AR1153" s="29">
        <f t="shared" si="731"/>
        <v>0</v>
      </c>
      <c r="AS1153" s="29">
        <f t="shared" si="729"/>
        <v>345525.11999999994</v>
      </c>
      <c r="AT1153" s="31">
        <f t="shared" si="716"/>
        <v>0</v>
      </c>
      <c r="AU1153" s="31">
        <f t="shared" si="717"/>
        <v>0</v>
      </c>
      <c r="AV1153" s="31">
        <f t="shared" si="718"/>
        <v>0</v>
      </c>
      <c r="AW1153" s="31">
        <f t="shared" si="719"/>
        <v>0</v>
      </c>
      <c r="AX1153" s="31">
        <f t="shared" si="720"/>
        <v>0</v>
      </c>
      <c r="AY1153" s="31">
        <f t="shared" si="721"/>
        <v>0</v>
      </c>
      <c r="AZ1153" s="31">
        <f t="shared" si="722"/>
        <v>0</v>
      </c>
      <c r="BA1153" s="31">
        <f t="shared" si="723"/>
        <v>0</v>
      </c>
      <c r="BB1153" s="31">
        <f t="shared" si="724"/>
        <v>0</v>
      </c>
      <c r="BC1153" s="31">
        <f t="shared" si="725"/>
        <v>0</v>
      </c>
      <c r="BD1153" s="31">
        <f t="shared" si="726"/>
        <v>0</v>
      </c>
      <c r="BE1153" s="31">
        <f t="shared" si="727"/>
        <v>0</v>
      </c>
      <c r="BF1153" s="31">
        <f t="shared" si="728"/>
        <v>0</v>
      </c>
      <c r="BG1153" s="29">
        <f t="shared" si="730"/>
        <v>0</v>
      </c>
      <c r="BH1153" s="29">
        <f t="shared" si="730"/>
        <v>0</v>
      </c>
      <c r="BI1153" s="29">
        <f t="shared" si="730"/>
        <v>0</v>
      </c>
      <c r="BJ1153" s="29">
        <f t="shared" si="730"/>
        <v>0</v>
      </c>
    </row>
    <row r="1154" spans="1:62">
      <c r="A1154" s="25" t="s">
        <v>135</v>
      </c>
      <c r="B1154" s="25" t="s">
        <v>91</v>
      </c>
      <c r="C1154" s="25" t="s">
        <v>91</v>
      </c>
      <c r="D1154" s="25" t="s">
        <v>162</v>
      </c>
      <c r="E1154" s="25" t="s">
        <v>42</v>
      </c>
      <c r="F1154" s="25" t="s">
        <v>46</v>
      </c>
      <c r="G1154" s="25" t="s">
        <v>55</v>
      </c>
      <c r="H1154" s="25" t="s">
        <v>55</v>
      </c>
      <c r="I1154" s="25" t="s">
        <v>597</v>
      </c>
      <c r="J1154" s="102">
        <v>0.65539999999999998</v>
      </c>
      <c r="K1154" s="102">
        <v>0</v>
      </c>
      <c r="L1154" s="29">
        <v>5728.2200000000012</v>
      </c>
      <c r="M1154" s="29">
        <v>740.56000000000006</v>
      </c>
      <c r="N1154" s="29">
        <v>87.69</v>
      </c>
      <c r="O1154" s="29"/>
      <c r="P1154" s="29">
        <v>8332.7199999999993</v>
      </c>
      <c r="Q1154" s="29">
        <v>205477.66</v>
      </c>
      <c r="R1154" s="29">
        <v>28.25</v>
      </c>
      <c r="S1154" s="29">
        <v>165.21</v>
      </c>
      <c r="T1154" s="29"/>
      <c r="U1154" s="29"/>
      <c r="V1154" s="29"/>
      <c r="W1154" s="29"/>
      <c r="X1154" s="29">
        <f t="shared" si="700"/>
        <v>220560.31</v>
      </c>
      <c r="Y1154" s="29">
        <f t="shared" si="701"/>
        <v>0</v>
      </c>
      <c r="Z1154" s="29">
        <f t="shared" si="702"/>
        <v>0</v>
      </c>
      <c r="AA1154" s="29">
        <f t="shared" si="702"/>
        <v>0</v>
      </c>
      <c r="AB1154" s="29">
        <f t="shared" si="702"/>
        <v>220560.31</v>
      </c>
      <c r="AC1154" s="31">
        <f t="shared" si="703"/>
        <v>3754.2753880000005</v>
      </c>
      <c r="AD1154" s="31">
        <f t="shared" si="704"/>
        <v>485.36302400000005</v>
      </c>
      <c r="AE1154" s="31">
        <f t="shared" si="705"/>
        <v>57.472026</v>
      </c>
      <c r="AF1154" s="31">
        <f t="shared" si="706"/>
        <v>0</v>
      </c>
      <c r="AG1154" s="31">
        <f t="shared" si="707"/>
        <v>5461.2646879999993</v>
      </c>
      <c r="AH1154" s="31">
        <f t="shared" si="708"/>
        <v>134670.058364</v>
      </c>
      <c r="AI1154" s="31">
        <f t="shared" si="709"/>
        <v>18.515049999999999</v>
      </c>
      <c r="AJ1154" s="31">
        <f t="shared" si="710"/>
        <v>108.278634</v>
      </c>
      <c r="AK1154" s="31">
        <f t="shared" si="711"/>
        <v>0</v>
      </c>
      <c r="AL1154" s="31">
        <f t="shared" si="712"/>
        <v>0</v>
      </c>
      <c r="AM1154" s="31">
        <f t="shared" si="713"/>
        <v>0</v>
      </c>
      <c r="AN1154" s="31">
        <f t="shared" si="714"/>
        <v>0</v>
      </c>
      <c r="AO1154" s="31">
        <f t="shared" si="715"/>
        <v>144555.22717399997</v>
      </c>
      <c r="AP1154" s="29">
        <f t="shared" si="731"/>
        <v>0</v>
      </c>
      <c r="AQ1154" s="29">
        <f t="shared" si="731"/>
        <v>0</v>
      </c>
      <c r="AR1154" s="29">
        <f t="shared" si="731"/>
        <v>0</v>
      </c>
      <c r="AS1154" s="29">
        <f t="shared" si="729"/>
        <v>144555.22717399997</v>
      </c>
      <c r="AT1154" s="31">
        <f t="shared" si="716"/>
        <v>0</v>
      </c>
      <c r="AU1154" s="31">
        <f t="shared" si="717"/>
        <v>0</v>
      </c>
      <c r="AV1154" s="31">
        <f t="shared" si="718"/>
        <v>0</v>
      </c>
      <c r="AW1154" s="31">
        <f t="shared" si="719"/>
        <v>0</v>
      </c>
      <c r="AX1154" s="31">
        <f t="shared" si="720"/>
        <v>0</v>
      </c>
      <c r="AY1154" s="31">
        <f t="shared" si="721"/>
        <v>0</v>
      </c>
      <c r="AZ1154" s="31">
        <f t="shared" si="722"/>
        <v>0</v>
      </c>
      <c r="BA1154" s="31">
        <f t="shared" si="723"/>
        <v>0</v>
      </c>
      <c r="BB1154" s="31">
        <f t="shared" si="724"/>
        <v>0</v>
      </c>
      <c r="BC1154" s="31">
        <f t="shared" si="725"/>
        <v>0</v>
      </c>
      <c r="BD1154" s="31">
        <f t="shared" si="726"/>
        <v>0</v>
      </c>
      <c r="BE1154" s="31">
        <f t="shared" si="727"/>
        <v>0</v>
      </c>
      <c r="BF1154" s="31">
        <f t="shared" si="728"/>
        <v>0</v>
      </c>
      <c r="BG1154" s="29">
        <f t="shared" si="730"/>
        <v>0</v>
      </c>
      <c r="BH1154" s="29">
        <f t="shared" si="730"/>
        <v>0</v>
      </c>
      <c r="BI1154" s="29">
        <f t="shared" si="730"/>
        <v>0</v>
      </c>
      <c r="BJ1154" s="29">
        <f t="shared" si="730"/>
        <v>0</v>
      </c>
    </row>
    <row r="1155" spans="1:62">
      <c r="A1155" s="25" t="s">
        <v>135</v>
      </c>
      <c r="B1155" s="25" t="s">
        <v>91</v>
      </c>
      <c r="C1155" s="25" t="s">
        <v>91</v>
      </c>
      <c r="D1155" s="25" t="s">
        <v>164</v>
      </c>
      <c r="E1155" s="25" t="s">
        <v>42</v>
      </c>
      <c r="F1155" s="25" t="s">
        <v>46</v>
      </c>
      <c r="G1155" s="25" t="s">
        <v>55</v>
      </c>
      <c r="H1155" s="25" t="s">
        <v>55</v>
      </c>
      <c r="I1155" s="25" t="s">
        <v>597</v>
      </c>
      <c r="J1155" s="102">
        <v>0.65539999999999998</v>
      </c>
      <c r="K1155" s="102">
        <v>0</v>
      </c>
      <c r="L1155" s="29"/>
      <c r="M1155" s="29"/>
      <c r="N1155" s="29"/>
      <c r="O1155" s="29"/>
      <c r="P1155" s="29"/>
      <c r="Q1155" s="29"/>
      <c r="R1155" s="29"/>
      <c r="S1155" s="29"/>
      <c r="T1155" s="29">
        <v>2965460.02</v>
      </c>
      <c r="U1155" s="29">
        <v>3733.76</v>
      </c>
      <c r="V1155" s="29">
        <v>4931.25</v>
      </c>
      <c r="W1155" s="29">
        <v>6098.41</v>
      </c>
      <c r="X1155" s="29">
        <f t="shared" si="700"/>
        <v>2980223.44</v>
      </c>
      <c r="Y1155" s="29">
        <f t="shared" si="701"/>
        <v>0</v>
      </c>
      <c r="Z1155" s="29">
        <f t="shared" si="702"/>
        <v>0</v>
      </c>
      <c r="AA1155" s="29">
        <f t="shared" si="702"/>
        <v>0</v>
      </c>
      <c r="AB1155" s="29">
        <f t="shared" si="702"/>
        <v>2980223.44</v>
      </c>
      <c r="AC1155" s="31">
        <f t="shared" si="703"/>
        <v>0</v>
      </c>
      <c r="AD1155" s="31">
        <f t="shared" si="704"/>
        <v>0</v>
      </c>
      <c r="AE1155" s="31">
        <f t="shared" si="705"/>
        <v>0</v>
      </c>
      <c r="AF1155" s="31">
        <f t="shared" si="706"/>
        <v>0</v>
      </c>
      <c r="AG1155" s="31">
        <f t="shared" si="707"/>
        <v>0</v>
      </c>
      <c r="AH1155" s="31">
        <f t="shared" si="708"/>
        <v>0</v>
      </c>
      <c r="AI1155" s="31">
        <f t="shared" si="709"/>
        <v>0</v>
      </c>
      <c r="AJ1155" s="31">
        <f t="shared" si="710"/>
        <v>0</v>
      </c>
      <c r="AK1155" s="31">
        <f t="shared" si="711"/>
        <v>1943562.4971079999</v>
      </c>
      <c r="AL1155" s="31">
        <f t="shared" si="712"/>
        <v>2447.1063039999999</v>
      </c>
      <c r="AM1155" s="31">
        <f t="shared" si="713"/>
        <v>3231.9412499999999</v>
      </c>
      <c r="AN1155" s="31">
        <f t="shared" si="714"/>
        <v>3996.8979139999997</v>
      </c>
      <c r="AO1155" s="31">
        <f t="shared" si="715"/>
        <v>1953238.4425759998</v>
      </c>
      <c r="AP1155" s="29">
        <f t="shared" si="731"/>
        <v>0</v>
      </c>
      <c r="AQ1155" s="29">
        <f t="shared" si="731"/>
        <v>0</v>
      </c>
      <c r="AR1155" s="29">
        <f t="shared" si="731"/>
        <v>0</v>
      </c>
      <c r="AS1155" s="29">
        <f t="shared" si="729"/>
        <v>1953238.4425759998</v>
      </c>
      <c r="AT1155" s="31">
        <f t="shared" si="716"/>
        <v>0</v>
      </c>
      <c r="AU1155" s="31">
        <f t="shared" si="717"/>
        <v>0</v>
      </c>
      <c r="AV1155" s="31">
        <f t="shared" si="718"/>
        <v>0</v>
      </c>
      <c r="AW1155" s="31">
        <f t="shared" si="719"/>
        <v>0</v>
      </c>
      <c r="AX1155" s="31">
        <f t="shared" si="720"/>
        <v>0</v>
      </c>
      <c r="AY1155" s="31">
        <f t="shared" si="721"/>
        <v>0</v>
      </c>
      <c r="AZ1155" s="31">
        <f t="shared" si="722"/>
        <v>0</v>
      </c>
      <c r="BA1155" s="31">
        <f t="shared" si="723"/>
        <v>0</v>
      </c>
      <c r="BB1155" s="31">
        <f t="shared" si="724"/>
        <v>0</v>
      </c>
      <c r="BC1155" s="31">
        <f t="shared" si="725"/>
        <v>0</v>
      </c>
      <c r="BD1155" s="31">
        <f t="shared" si="726"/>
        <v>0</v>
      </c>
      <c r="BE1155" s="31">
        <f t="shared" si="727"/>
        <v>0</v>
      </c>
      <c r="BF1155" s="31">
        <f t="shared" si="728"/>
        <v>0</v>
      </c>
      <c r="BG1155" s="29">
        <f t="shared" si="730"/>
        <v>0</v>
      </c>
      <c r="BH1155" s="29">
        <f t="shared" si="730"/>
        <v>0</v>
      </c>
      <c r="BI1155" s="29">
        <f t="shared" si="730"/>
        <v>0</v>
      </c>
      <c r="BJ1155" s="29">
        <f t="shared" si="730"/>
        <v>0</v>
      </c>
    </row>
    <row r="1156" spans="1:62">
      <c r="A1156" s="25" t="s">
        <v>135</v>
      </c>
      <c r="B1156" s="25" t="s">
        <v>91</v>
      </c>
      <c r="C1156" s="25" t="s">
        <v>91</v>
      </c>
      <c r="D1156" s="25" t="s">
        <v>165</v>
      </c>
      <c r="E1156" s="25" t="s">
        <v>42</v>
      </c>
      <c r="F1156" s="25" t="s">
        <v>43</v>
      </c>
      <c r="G1156" s="25" t="s">
        <v>61</v>
      </c>
      <c r="H1156" s="25" t="s">
        <v>61</v>
      </c>
      <c r="I1156" s="25" t="s">
        <v>597</v>
      </c>
      <c r="J1156" s="102">
        <v>1</v>
      </c>
      <c r="K1156" s="102">
        <v>0</v>
      </c>
      <c r="L1156" s="29">
        <v>13842.29</v>
      </c>
      <c r="M1156" s="29">
        <v>9575.8599999999988</v>
      </c>
      <c r="N1156" s="29">
        <v>122905.55999999997</v>
      </c>
      <c r="O1156" s="29">
        <v>24951.469999999998</v>
      </c>
      <c r="P1156" s="29">
        <v>57609.189999999988</v>
      </c>
      <c r="Q1156" s="29">
        <v>89207.909999999989</v>
      </c>
      <c r="R1156" s="29">
        <v>88965.639999999985</v>
      </c>
      <c r="S1156" s="29">
        <v>16590.300000000003</v>
      </c>
      <c r="T1156" s="29">
        <v>31682.97</v>
      </c>
      <c r="U1156" s="29">
        <v>91030.099999999991</v>
      </c>
      <c r="V1156" s="29">
        <v>168698.99999999997</v>
      </c>
      <c r="W1156" s="29">
        <v>66442.400000000009</v>
      </c>
      <c r="X1156" s="29">
        <f t="shared" si="700"/>
        <v>781502.69</v>
      </c>
      <c r="Y1156" s="29">
        <f t="shared" si="701"/>
        <v>0</v>
      </c>
      <c r="Z1156" s="29">
        <f t="shared" si="702"/>
        <v>0</v>
      </c>
      <c r="AA1156" s="29">
        <f t="shared" si="702"/>
        <v>0</v>
      </c>
      <c r="AB1156" s="29">
        <f t="shared" si="702"/>
        <v>781502.69</v>
      </c>
      <c r="AC1156" s="31">
        <f t="shared" si="703"/>
        <v>13842.29</v>
      </c>
      <c r="AD1156" s="31">
        <f t="shared" si="704"/>
        <v>9575.8599999999988</v>
      </c>
      <c r="AE1156" s="31">
        <f t="shared" si="705"/>
        <v>122905.55999999997</v>
      </c>
      <c r="AF1156" s="31">
        <f t="shared" si="706"/>
        <v>24951.469999999998</v>
      </c>
      <c r="AG1156" s="31">
        <f t="shared" si="707"/>
        <v>57609.189999999988</v>
      </c>
      <c r="AH1156" s="31">
        <f t="shared" si="708"/>
        <v>89207.909999999989</v>
      </c>
      <c r="AI1156" s="31">
        <f t="shared" si="709"/>
        <v>88965.639999999985</v>
      </c>
      <c r="AJ1156" s="31">
        <f t="shared" si="710"/>
        <v>16590.300000000003</v>
      </c>
      <c r="AK1156" s="31">
        <f t="shared" si="711"/>
        <v>31682.97</v>
      </c>
      <c r="AL1156" s="31">
        <f t="shared" si="712"/>
        <v>91030.099999999991</v>
      </c>
      <c r="AM1156" s="31">
        <f t="shared" si="713"/>
        <v>168698.99999999997</v>
      </c>
      <c r="AN1156" s="31">
        <f t="shared" si="714"/>
        <v>66442.400000000009</v>
      </c>
      <c r="AO1156" s="31">
        <f t="shared" si="715"/>
        <v>781502.69</v>
      </c>
      <c r="AP1156" s="29">
        <f t="shared" si="731"/>
        <v>0</v>
      </c>
      <c r="AQ1156" s="29">
        <f t="shared" si="731"/>
        <v>0</v>
      </c>
      <c r="AR1156" s="29">
        <f t="shared" si="731"/>
        <v>0</v>
      </c>
      <c r="AS1156" s="29">
        <f t="shared" si="729"/>
        <v>781502.69</v>
      </c>
      <c r="AT1156" s="31">
        <f t="shared" si="716"/>
        <v>0</v>
      </c>
      <c r="AU1156" s="31">
        <f t="shared" si="717"/>
        <v>0</v>
      </c>
      <c r="AV1156" s="31">
        <f t="shared" si="718"/>
        <v>0</v>
      </c>
      <c r="AW1156" s="31">
        <f t="shared" si="719"/>
        <v>0</v>
      </c>
      <c r="AX1156" s="31">
        <f t="shared" si="720"/>
        <v>0</v>
      </c>
      <c r="AY1156" s="31">
        <f t="shared" si="721"/>
        <v>0</v>
      </c>
      <c r="AZ1156" s="31">
        <f t="shared" si="722"/>
        <v>0</v>
      </c>
      <c r="BA1156" s="31">
        <f t="shared" si="723"/>
        <v>0</v>
      </c>
      <c r="BB1156" s="31">
        <f t="shared" si="724"/>
        <v>0</v>
      </c>
      <c r="BC1156" s="31">
        <f t="shared" si="725"/>
        <v>0</v>
      </c>
      <c r="BD1156" s="31">
        <f t="shared" si="726"/>
        <v>0</v>
      </c>
      <c r="BE1156" s="31">
        <f t="shared" si="727"/>
        <v>0</v>
      </c>
      <c r="BF1156" s="31">
        <f t="shared" si="728"/>
        <v>0</v>
      </c>
      <c r="BG1156" s="29">
        <f t="shared" si="730"/>
        <v>0</v>
      </c>
      <c r="BH1156" s="29">
        <f t="shared" si="730"/>
        <v>0</v>
      </c>
      <c r="BI1156" s="29">
        <f t="shared" si="730"/>
        <v>0</v>
      </c>
      <c r="BJ1156" s="29">
        <f t="shared" si="730"/>
        <v>0</v>
      </c>
    </row>
    <row r="1157" spans="1:62">
      <c r="A1157" s="25" t="s">
        <v>135</v>
      </c>
      <c r="B1157" s="25" t="s">
        <v>86</v>
      </c>
      <c r="C1157" s="25" t="s">
        <v>102</v>
      </c>
      <c r="D1157" s="25" t="s">
        <v>564</v>
      </c>
      <c r="E1157" s="25" t="s">
        <v>42</v>
      </c>
      <c r="F1157" s="25" t="s">
        <v>49</v>
      </c>
      <c r="G1157" s="25" t="s">
        <v>61</v>
      </c>
      <c r="H1157" s="25" t="s">
        <v>61</v>
      </c>
      <c r="I1157" s="25" t="s">
        <v>597</v>
      </c>
      <c r="J1157" s="102">
        <v>0</v>
      </c>
      <c r="K1157" s="102">
        <v>0</v>
      </c>
      <c r="L1157" s="29">
        <v>53.68</v>
      </c>
      <c r="M1157" s="29"/>
      <c r="N1157" s="29">
        <v>2395.8800000000006</v>
      </c>
      <c r="O1157" s="29"/>
      <c r="P1157" s="29"/>
      <c r="Q1157" s="29">
        <v>1945.5300000000002</v>
      </c>
      <c r="R1157" s="29"/>
      <c r="S1157" s="29">
        <v>1305.8599999999999</v>
      </c>
      <c r="T1157" s="29">
        <v>2158.1</v>
      </c>
      <c r="U1157" s="29">
        <v>5165.6399999999994</v>
      </c>
      <c r="V1157" s="29">
        <v>683.76</v>
      </c>
      <c r="W1157" s="29"/>
      <c r="X1157" s="29">
        <f t="shared" si="700"/>
        <v>13708.449999999999</v>
      </c>
      <c r="Y1157" s="29">
        <f t="shared" si="701"/>
        <v>0</v>
      </c>
      <c r="Z1157" s="29">
        <f t="shared" si="702"/>
        <v>0</v>
      </c>
      <c r="AA1157" s="29">
        <f t="shared" si="702"/>
        <v>0</v>
      </c>
      <c r="AB1157" s="29">
        <f t="shared" si="702"/>
        <v>13708.449999999999</v>
      </c>
      <c r="AC1157" s="31">
        <f t="shared" si="703"/>
        <v>0</v>
      </c>
      <c r="AD1157" s="31">
        <f t="shared" si="704"/>
        <v>0</v>
      </c>
      <c r="AE1157" s="31">
        <f t="shared" si="705"/>
        <v>0</v>
      </c>
      <c r="AF1157" s="31">
        <f t="shared" si="706"/>
        <v>0</v>
      </c>
      <c r="AG1157" s="31">
        <f t="shared" si="707"/>
        <v>0</v>
      </c>
      <c r="AH1157" s="31">
        <f t="shared" si="708"/>
        <v>0</v>
      </c>
      <c r="AI1157" s="31">
        <f t="shared" si="709"/>
        <v>0</v>
      </c>
      <c r="AJ1157" s="31">
        <f t="shared" si="710"/>
        <v>0</v>
      </c>
      <c r="AK1157" s="31">
        <f t="shared" si="711"/>
        <v>0</v>
      </c>
      <c r="AL1157" s="31">
        <f t="shared" si="712"/>
        <v>0</v>
      </c>
      <c r="AM1157" s="31">
        <f t="shared" si="713"/>
        <v>0</v>
      </c>
      <c r="AN1157" s="31">
        <f t="shared" si="714"/>
        <v>0</v>
      </c>
      <c r="AO1157" s="31">
        <f t="shared" si="715"/>
        <v>0</v>
      </c>
      <c r="AP1157" s="29">
        <f t="shared" si="731"/>
        <v>0</v>
      </c>
      <c r="AQ1157" s="29">
        <f t="shared" si="731"/>
        <v>0</v>
      </c>
      <c r="AR1157" s="29">
        <f t="shared" si="731"/>
        <v>0</v>
      </c>
      <c r="AS1157" s="29">
        <f t="shared" si="729"/>
        <v>0</v>
      </c>
      <c r="AT1157" s="31">
        <f t="shared" si="716"/>
        <v>0</v>
      </c>
      <c r="AU1157" s="31">
        <f t="shared" si="717"/>
        <v>0</v>
      </c>
      <c r="AV1157" s="31">
        <f t="shared" si="718"/>
        <v>0</v>
      </c>
      <c r="AW1157" s="31">
        <f t="shared" si="719"/>
        <v>0</v>
      </c>
      <c r="AX1157" s="31">
        <f t="shared" si="720"/>
        <v>0</v>
      </c>
      <c r="AY1157" s="31">
        <f t="shared" si="721"/>
        <v>0</v>
      </c>
      <c r="AZ1157" s="31">
        <f t="shared" si="722"/>
        <v>0</v>
      </c>
      <c r="BA1157" s="31">
        <f t="shared" si="723"/>
        <v>0</v>
      </c>
      <c r="BB1157" s="31">
        <f t="shared" si="724"/>
        <v>0</v>
      </c>
      <c r="BC1157" s="31">
        <f t="shared" si="725"/>
        <v>0</v>
      </c>
      <c r="BD1157" s="31">
        <f t="shared" si="726"/>
        <v>0</v>
      </c>
      <c r="BE1157" s="31">
        <f t="shared" si="727"/>
        <v>0</v>
      </c>
      <c r="BF1157" s="31">
        <f t="shared" si="728"/>
        <v>0</v>
      </c>
      <c r="BG1157" s="29">
        <f t="shared" si="730"/>
        <v>0</v>
      </c>
      <c r="BH1157" s="29">
        <f t="shared" si="730"/>
        <v>0</v>
      </c>
      <c r="BI1157" s="29">
        <f t="shared" si="730"/>
        <v>0</v>
      </c>
      <c r="BJ1157" s="29">
        <f t="shared" si="730"/>
        <v>0</v>
      </c>
    </row>
    <row r="1158" spans="1:62">
      <c r="A1158" s="25" t="s">
        <v>135</v>
      </c>
      <c r="B1158" s="25" t="s">
        <v>86</v>
      </c>
      <c r="C1158" s="25" t="s">
        <v>102</v>
      </c>
      <c r="D1158" s="25" t="s">
        <v>564</v>
      </c>
      <c r="E1158" s="25" t="s">
        <v>42</v>
      </c>
      <c r="F1158" s="25" t="s">
        <v>43</v>
      </c>
      <c r="G1158" s="25" t="s">
        <v>61</v>
      </c>
      <c r="H1158" s="25" t="s">
        <v>61</v>
      </c>
      <c r="I1158" s="25" t="s">
        <v>597</v>
      </c>
      <c r="J1158" s="102">
        <v>1</v>
      </c>
      <c r="K1158" s="102">
        <v>0</v>
      </c>
      <c r="L1158" s="29">
        <v>441.69000000000005</v>
      </c>
      <c r="M1158" s="29">
        <v>539.08000000000004</v>
      </c>
      <c r="N1158" s="29">
        <v>1112.3499999999999</v>
      </c>
      <c r="O1158" s="29">
        <v>2896.0299999999997</v>
      </c>
      <c r="P1158" s="29">
        <v>6888.98</v>
      </c>
      <c r="Q1158" s="29">
        <v>6286.66</v>
      </c>
      <c r="R1158" s="29">
        <v>1101.1000000000001</v>
      </c>
      <c r="S1158" s="29">
        <v>11010.470000000001</v>
      </c>
      <c r="T1158" s="29">
        <v>3689.8899999999994</v>
      </c>
      <c r="U1158" s="29">
        <v>8817.3500000000022</v>
      </c>
      <c r="V1158" s="29">
        <v>1034.46</v>
      </c>
      <c r="W1158" s="29">
        <v>415.40000000000003</v>
      </c>
      <c r="X1158" s="29">
        <f t="shared" si="700"/>
        <v>44233.460000000006</v>
      </c>
      <c r="Y1158" s="29">
        <f t="shared" si="701"/>
        <v>0</v>
      </c>
      <c r="Z1158" s="29">
        <f t="shared" si="702"/>
        <v>0</v>
      </c>
      <c r="AA1158" s="29">
        <f t="shared" si="702"/>
        <v>0</v>
      </c>
      <c r="AB1158" s="29">
        <f t="shared" si="702"/>
        <v>44233.460000000006</v>
      </c>
      <c r="AC1158" s="31">
        <f t="shared" si="703"/>
        <v>441.69000000000005</v>
      </c>
      <c r="AD1158" s="31">
        <f t="shared" si="704"/>
        <v>539.08000000000004</v>
      </c>
      <c r="AE1158" s="31">
        <f t="shared" si="705"/>
        <v>1112.3499999999999</v>
      </c>
      <c r="AF1158" s="31">
        <f t="shared" si="706"/>
        <v>2896.0299999999997</v>
      </c>
      <c r="AG1158" s="31">
        <f t="shared" si="707"/>
        <v>6888.98</v>
      </c>
      <c r="AH1158" s="31">
        <f t="shared" si="708"/>
        <v>6286.66</v>
      </c>
      <c r="AI1158" s="31">
        <f t="shared" si="709"/>
        <v>1101.1000000000001</v>
      </c>
      <c r="AJ1158" s="31">
        <f t="shared" si="710"/>
        <v>11010.470000000001</v>
      </c>
      <c r="AK1158" s="31">
        <f t="shared" si="711"/>
        <v>3689.8899999999994</v>
      </c>
      <c r="AL1158" s="31">
        <f t="shared" si="712"/>
        <v>8817.3500000000022</v>
      </c>
      <c r="AM1158" s="31">
        <f t="shared" si="713"/>
        <v>1034.46</v>
      </c>
      <c r="AN1158" s="31">
        <f t="shared" si="714"/>
        <v>415.40000000000003</v>
      </c>
      <c r="AO1158" s="31">
        <f t="shared" si="715"/>
        <v>44233.460000000006</v>
      </c>
      <c r="AP1158" s="29">
        <f t="shared" si="731"/>
        <v>0</v>
      </c>
      <c r="AQ1158" s="29">
        <f t="shared" si="731"/>
        <v>0</v>
      </c>
      <c r="AR1158" s="29">
        <f t="shared" si="731"/>
        <v>0</v>
      </c>
      <c r="AS1158" s="29">
        <f t="shared" si="729"/>
        <v>44233.460000000006</v>
      </c>
      <c r="AT1158" s="31">
        <f t="shared" si="716"/>
        <v>0</v>
      </c>
      <c r="AU1158" s="31">
        <f t="shared" si="717"/>
        <v>0</v>
      </c>
      <c r="AV1158" s="31">
        <f t="shared" si="718"/>
        <v>0</v>
      </c>
      <c r="AW1158" s="31">
        <f t="shared" si="719"/>
        <v>0</v>
      </c>
      <c r="AX1158" s="31">
        <f t="shared" si="720"/>
        <v>0</v>
      </c>
      <c r="AY1158" s="31">
        <f t="shared" si="721"/>
        <v>0</v>
      </c>
      <c r="AZ1158" s="31">
        <f t="shared" si="722"/>
        <v>0</v>
      </c>
      <c r="BA1158" s="31">
        <f t="shared" si="723"/>
        <v>0</v>
      </c>
      <c r="BB1158" s="31">
        <f t="shared" si="724"/>
        <v>0</v>
      </c>
      <c r="BC1158" s="31">
        <f t="shared" si="725"/>
        <v>0</v>
      </c>
      <c r="BD1158" s="31">
        <f t="shared" si="726"/>
        <v>0</v>
      </c>
      <c r="BE1158" s="31">
        <f t="shared" si="727"/>
        <v>0</v>
      </c>
      <c r="BF1158" s="31">
        <f t="shared" si="728"/>
        <v>0</v>
      </c>
      <c r="BG1158" s="29">
        <f t="shared" si="730"/>
        <v>0</v>
      </c>
      <c r="BH1158" s="29">
        <f t="shared" si="730"/>
        <v>0</v>
      </c>
      <c r="BI1158" s="29">
        <f t="shared" si="730"/>
        <v>0</v>
      </c>
      <c r="BJ1158" s="29">
        <f t="shared" si="730"/>
        <v>0</v>
      </c>
    </row>
    <row r="1159" spans="1:62">
      <c r="A1159" s="25" t="s">
        <v>135</v>
      </c>
      <c r="B1159" s="25" t="s">
        <v>86</v>
      </c>
      <c r="C1159" s="25" t="s">
        <v>102</v>
      </c>
      <c r="D1159" s="25" t="s">
        <v>308</v>
      </c>
      <c r="E1159" s="25" t="s">
        <v>44</v>
      </c>
      <c r="F1159" s="25" t="s">
        <v>45</v>
      </c>
      <c r="G1159" s="25" t="s">
        <v>54</v>
      </c>
      <c r="H1159" s="25" t="s">
        <v>304</v>
      </c>
      <c r="I1159" s="25" t="s">
        <v>597</v>
      </c>
      <c r="J1159" s="102">
        <v>0.47784834680000005</v>
      </c>
      <c r="K1159" s="102">
        <v>0.15089759249999998</v>
      </c>
      <c r="L1159" s="29">
        <v>-106964.98999999999</v>
      </c>
      <c r="M1159" s="29">
        <v>1143.6400000000001</v>
      </c>
      <c r="N1159" s="29"/>
      <c r="O1159" s="29"/>
      <c r="P1159" s="29">
        <v>27428.42</v>
      </c>
      <c r="Q1159" s="29">
        <v>985</v>
      </c>
      <c r="R1159" s="29"/>
      <c r="S1159" s="29">
        <v>2112.06</v>
      </c>
      <c r="T1159" s="29">
        <v>107148.34</v>
      </c>
      <c r="U1159" s="29">
        <v>171.74000000000007</v>
      </c>
      <c r="V1159" s="29"/>
      <c r="W1159" s="29"/>
      <c r="X1159" s="29">
        <f t="shared" si="700"/>
        <v>32024.210000000003</v>
      </c>
      <c r="Y1159" s="29">
        <f t="shared" si="701"/>
        <v>0</v>
      </c>
      <c r="Z1159" s="29">
        <f t="shared" si="702"/>
        <v>0</v>
      </c>
      <c r="AA1159" s="29">
        <f t="shared" si="702"/>
        <v>0</v>
      </c>
      <c r="AB1159" s="29">
        <f t="shared" si="702"/>
        <v>32024.210000000003</v>
      </c>
      <c r="AC1159" s="31">
        <f t="shared" si="703"/>
        <v>-51113.043636978531</v>
      </c>
      <c r="AD1159" s="31">
        <f t="shared" si="704"/>
        <v>546.4864833343521</v>
      </c>
      <c r="AE1159" s="31">
        <f t="shared" si="705"/>
        <v>0</v>
      </c>
      <c r="AF1159" s="31">
        <f t="shared" si="706"/>
        <v>0</v>
      </c>
      <c r="AG1159" s="31">
        <f t="shared" si="707"/>
        <v>13106.625152336057</v>
      </c>
      <c r="AH1159" s="31">
        <f t="shared" si="708"/>
        <v>470.68062159800007</v>
      </c>
      <c r="AI1159" s="31">
        <f t="shared" si="709"/>
        <v>0</v>
      </c>
      <c r="AJ1159" s="31">
        <f t="shared" si="710"/>
        <v>1009.244379342408</v>
      </c>
      <c r="AK1159" s="31">
        <f t="shared" si="711"/>
        <v>51200.657131364314</v>
      </c>
      <c r="AL1159" s="31">
        <f t="shared" si="712"/>
        <v>82.06567507943204</v>
      </c>
      <c r="AM1159" s="31">
        <f t="shared" si="713"/>
        <v>0</v>
      </c>
      <c r="AN1159" s="31">
        <f t="shared" si="714"/>
        <v>0</v>
      </c>
      <c r="AO1159" s="31">
        <f t="shared" si="715"/>
        <v>15302.715806076036</v>
      </c>
      <c r="AP1159" s="29">
        <f t="shared" si="731"/>
        <v>0</v>
      </c>
      <c r="AQ1159" s="29">
        <f t="shared" si="731"/>
        <v>0</v>
      </c>
      <c r="AR1159" s="29">
        <f t="shared" si="731"/>
        <v>0</v>
      </c>
      <c r="AS1159" s="29">
        <f t="shared" si="729"/>
        <v>15302.715806076036</v>
      </c>
      <c r="AT1159" s="31">
        <f t="shared" si="716"/>
        <v>-16140.759472786573</v>
      </c>
      <c r="AU1159" s="31">
        <f t="shared" si="717"/>
        <v>172.57252268669998</v>
      </c>
      <c r="AV1159" s="31">
        <f t="shared" si="718"/>
        <v>0</v>
      </c>
      <c r="AW1159" s="31">
        <f t="shared" si="719"/>
        <v>0</v>
      </c>
      <c r="AX1159" s="31">
        <f t="shared" si="720"/>
        <v>4138.8825440788496</v>
      </c>
      <c r="AY1159" s="31">
        <f t="shared" si="721"/>
        <v>148.63412861249998</v>
      </c>
      <c r="AZ1159" s="31">
        <f t="shared" si="722"/>
        <v>0</v>
      </c>
      <c r="BA1159" s="31">
        <f t="shared" si="723"/>
        <v>318.70476921554996</v>
      </c>
      <c r="BB1159" s="31">
        <f t="shared" si="724"/>
        <v>16168.426546371447</v>
      </c>
      <c r="BC1159" s="31">
        <f t="shared" si="725"/>
        <v>25.915152535950007</v>
      </c>
      <c r="BD1159" s="31">
        <f t="shared" si="726"/>
        <v>0</v>
      </c>
      <c r="BE1159" s="31">
        <f t="shared" si="727"/>
        <v>0</v>
      </c>
      <c r="BF1159" s="31">
        <f t="shared" si="728"/>
        <v>4832.3761907144253</v>
      </c>
      <c r="BG1159" s="29">
        <f t="shared" si="730"/>
        <v>0</v>
      </c>
      <c r="BH1159" s="29">
        <f t="shared" si="730"/>
        <v>0</v>
      </c>
      <c r="BI1159" s="29">
        <f t="shared" si="730"/>
        <v>0</v>
      </c>
      <c r="BJ1159" s="29">
        <f t="shared" si="730"/>
        <v>4832.3761907144253</v>
      </c>
    </row>
    <row r="1160" spans="1:62">
      <c r="A1160" s="25" t="s">
        <v>135</v>
      </c>
      <c r="B1160" s="25" t="s">
        <v>86</v>
      </c>
      <c r="C1160" s="25" t="s">
        <v>102</v>
      </c>
      <c r="D1160" s="25" t="s">
        <v>308</v>
      </c>
      <c r="E1160" s="25" t="s">
        <v>42</v>
      </c>
      <c r="F1160" s="25" t="s">
        <v>46</v>
      </c>
      <c r="G1160" s="25" t="s">
        <v>54</v>
      </c>
      <c r="H1160" s="25" t="s">
        <v>300</v>
      </c>
      <c r="I1160" s="25" t="s">
        <v>597</v>
      </c>
      <c r="J1160" s="102">
        <v>0.68266000000000004</v>
      </c>
      <c r="K1160" s="102">
        <v>0</v>
      </c>
      <c r="L1160" s="29">
        <v>514405.05</v>
      </c>
      <c r="M1160" s="29">
        <v>13336.1</v>
      </c>
      <c r="N1160" s="29">
        <v>2153.71</v>
      </c>
      <c r="O1160" s="29">
        <v>1819.42</v>
      </c>
      <c r="P1160" s="29">
        <v>6887.79</v>
      </c>
      <c r="Q1160" s="29"/>
      <c r="R1160" s="29"/>
      <c r="S1160" s="29"/>
      <c r="T1160" s="29">
        <v>34461.760000000002</v>
      </c>
      <c r="U1160" s="29">
        <v>-344.61</v>
      </c>
      <c r="V1160" s="29"/>
      <c r="W1160" s="29"/>
      <c r="X1160" s="29">
        <f t="shared" si="700"/>
        <v>572719.22000000009</v>
      </c>
      <c r="Y1160" s="29">
        <f t="shared" si="701"/>
        <v>0</v>
      </c>
      <c r="Z1160" s="29">
        <f t="shared" si="702"/>
        <v>0</v>
      </c>
      <c r="AA1160" s="29">
        <f t="shared" si="702"/>
        <v>0</v>
      </c>
      <c r="AB1160" s="29">
        <f t="shared" si="702"/>
        <v>572719.22000000009</v>
      </c>
      <c r="AC1160" s="31">
        <f t="shared" si="703"/>
        <v>351163.75143300003</v>
      </c>
      <c r="AD1160" s="31">
        <f t="shared" si="704"/>
        <v>9104.0220260000006</v>
      </c>
      <c r="AE1160" s="31">
        <f t="shared" si="705"/>
        <v>1470.2516686000001</v>
      </c>
      <c r="AF1160" s="31">
        <f t="shared" si="706"/>
        <v>1242.0452572000002</v>
      </c>
      <c r="AG1160" s="31">
        <f t="shared" si="707"/>
        <v>4702.0187214000007</v>
      </c>
      <c r="AH1160" s="31">
        <f t="shared" si="708"/>
        <v>0</v>
      </c>
      <c r="AI1160" s="31">
        <f t="shared" si="709"/>
        <v>0</v>
      </c>
      <c r="AJ1160" s="31">
        <f t="shared" si="710"/>
        <v>0</v>
      </c>
      <c r="AK1160" s="31">
        <f t="shared" si="711"/>
        <v>23525.665081600004</v>
      </c>
      <c r="AL1160" s="31">
        <f t="shared" si="712"/>
        <v>-235.25146260000002</v>
      </c>
      <c r="AM1160" s="31">
        <f t="shared" si="713"/>
        <v>0</v>
      </c>
      <c r="AN1160" s="31">
        <f t="shared" si="714"/>
        <v>0</v>
      </c>
      <c r="AO1160" s="31">
        <f t="shared" si="715"/>
        <v>390972.50272520009</v>
      </c>
      <c r="AP1160" s="29">
        <f t="shared" si="731"/>
        <v>0</v>
      </c>
      <c r="AQ1160" s="29">
        <f t="shared" si="731"/>
        <v>0</v>
      </c>
      <c r="AR1160" s="29">
        <f t="shared" si="731"/>
        <v>0</v>
      </c>
      <c r="AS1160" s="29">
        <f t="shared" si="729"/>
        <v>390972.50272520009</v>
      </c>
      <c r="AT1160" s="31">
        <f t="shared" si="716"/>
        <v>0</v>
      </c>
      <c r="AU1160" s="31">
        <f t="shared" si="717"/>
        <v>0</v>
      </c>
      <c r="AV1160" s="31">
        <f t="shared" si="718"/>
        <v>0</v>
      </c>
      <c r="AW1160" s="31">
        <f t="shared" si="719"/>
        <v>0</v>
      </c>
      <c r="AX1160" s="31">
        <f t="shared" si="720"/>
        <v>0</v>
      </c>
      <c r="AY1160" s="31">
        <f t="shared" si="721"/>
        <v>0</v>
      </c>
      <c r="AZ1160" s="31">
        <f t="shared" si="722"/>
        <v>0</v>
      </c>
      <c r="BA1160" s="31">
        <f t="shared" si="723"/>
        <v>0</v>
      </c>
      <c r="BB1160" s="31">
        <f t="shared" si="724"/>
        <v>0</v>
      </c>
      <c r="BC1160" s="31">
        <f t="shared" si="725"/>
        <v>0</v>
      </c>
      <c r="BD1160" s="31">
        <f t="shared" si="726"/>
        <v>0</v>
      </c>
      <c r="BE1160" s="31">
        <f t="shared" si="727"/>
        <v>0</v>
      </c>
      <c r="BF1160" s="31">
        <f t="shared" si="728"/>
        <v>0</v>
      </c>
      <c r="BG1160" s="29">
        <f t="shared" si="730"/>
        <v>0</v>
      </c>
      <c r="BH1160" s="29">
        <f t="shared" si="730"/>
        <v>0</v>
      </c>
      <c r="BI1160" s="29">
        <f t="shared" si="730"/>
        <v>0</v>
      </c>
      <c r="BJ1160" s="29">
        <f t="shared" si="730"/>
        <v>0</v>
      </c>
    </row>
    <row r="1161" spans="1:62">
      <c r="A1161" s="25" t="s">
        <v>135</v>
      </c>
      <c r="B1161" s="25" t="s">
        <v>86</v>
      </c>
      <c r="C1161" s="25" t="s">
        <v>102</v>
      </c>
      <c r="D1161" s="25" t="s">
        <v>138</v>
      </c>
      <c r="E1161" s="25" t="s">
        <v>44</v>
      </c>
      <c r="F1161" s="25" t="s">
        <v>45</v>
      </c>
      <c r="G1161" s="25" t="s">
        <v>60</v>
      </c>
      <c r="H1161" s="25" t="s">
        <v>599</v>
      </c>
      <c r="I1161" s="25" t="s">
        <v>597</v>
      </c>
      <c r="J1161" s="102">
        <v>0.47784834680000005</v>
      </c>
      <c r="K1161" s="102">
        <v>0.15089759249999998</v>
      </c>
      <c r="L1161" s="29"/>
      <c r="M1161" s="29"/>
      <c r="N1161" s="29"/>
      <c r="O1161" s="29"/>
      <c r="P1161" s="29"/>
      <c r="Q1161" s="29"/>
      <c r="R1161" s="29"/>
      <c r="S1161" s="29">
        <v>608936</v>
      </c>
      <c r="T1161" s="29">
        <v>16898.7</v>
      </c>
      <c r="U1161" s="29">
        <v>6642.32</v>
      </c>
      <c r="V1161" s="29">
        <v>1785.32</v>
      </c>
      <c r="W1161" s="29">
        <v>2580.48</v>
      </c>
      <c r="X1161" s="29">
        <f t="shared" ref="X1161:X1192" si="732">SUM(L1161:W1161)</f>
        <v>636842.81999999983</v>
      </c>
      <c r="Y1161" s="29">
        <f t="shared" ref="Y1161:Y1192" si="733">SUMIF($I1161:$I1161,Y$5,X1161:X1161)</f>
        <v>0</v>
      </c>
      <c r="Z1161" s="29">
        <f t="shared" ref="Z1161:AB1193" si="734">SUMIF($I1161,Z$5,$X1161)</f>
        <v>0</v>
      </c>
      <c r="AA1161" s="29">
        <f t="shared" si="734"/>
        <v>0</v>
      </c>
      <c r="AB1161" s="29">
        <f t="shared" si="734"/>
        <v>636842.81999999983</v>
      </c>
      <c r="AC1161" s="31">
        <f t="shared" ref="AC1161:AC1192" si="735">+L1161*$J1161</f>
        <v>0</v>
      </c>
      <c r="AD1161" s="31">
        <f t="shared" ref="AD1161:AD1192" si="736">+M1161*$J1161</f>
        <v>0</v>
      </c>
      <c r="AE1161" s="31">
        <f t="shared" ref="AE1161:AE1192" si="737">+N1161*$J1161</f>
        <v>0</v>
      </c>
      <c r="AF1161" s="31">
        <f t="shared" ref="AF1161:AF1192" si="738">+O1161*$J1161</f>
        <v>0</v>
      </c>
      <c r="AG1161" s="31">
        <f t="shared" ref="AG1161:AG1192" si="739">+P1161*$J1161</f>
        <v>0</v>
      </c>
      <c r="AH1161" s="31">
        <f t="shared" ref="AH1161:AH1192" si="740">+Q1161*$J1161</f>
        <v>0</v>
      </c>
      <c r="AI1161" s="31">
        <f t="shared" ref="AI1161:AI1192" si="741">+R1161*$J1161</f>
        <v>0</v>
      </c>
      <c r="AJ1161" s="31">
        <f t="shared" ref="AJ1161:AJ1192" si="742">+S1161*$J1161</f>
        <v>290979.06090700481</v>
      </c>
      <c r="AK1161" s="31">
        <f t="shared" ref="AK1161:AK1192" si="743">+T1161*$J1161</f>
        <v>8075.0158580691614</v>
      </c>
      <c r="AL1161" s="31">
        <f t="shared" ref="AL1161:AL1192" si="744">+U1161*$J1161</f>
        <v>3174.0216309165762</v>
      </c>
      <c r="AM1161" s="31">
        <f t="shared" ref="AM1161:AM1192" si="745">+V1161*$J1161</f>
        <v>853.11221050897609</v>
      </c>
      <c r="AN1161" s="31">
        <f t="shared" ref="AN1161:AN1192" si="746">+W1161*$J1161</f>
        <v>1233.0781019504641</v>
      </c>
      <c r="AO1161" s="31">
        <f t="shared" ref="AO1161:AO1192" si="747">SUM(AC1161:AN1161)</f>
        <v>304314.28870844998</v>
      </c>
      <c r="AP1161" s="29">
        <f t="shared" si="731"/>
        <v>0</v>
      </c>
      <c r="AQ1161" s="29">
        <f t="shared" si="731"/>
        <v>0</v>
      </c>
      <c r="AR1161" s="29">
        <f t="shared" si="731"/>
        <v>0</v>
      </c>
      <c r="AS1161" s="29">
        <f t="shared" si="729"/>
        <v>304314.28870844998</v>
      </c>
      <c r="AT1161" s="31">
        <f t="shared" ref="AT1161:AT1192" si="748">+L1161*$K1161</f>
        <v>0</v>
      </c>
      <c r="AU1161" s="31">
        <f t="shared" ref="AU1161:AU1192" si="749">+M1161*$K1161</f>
        <v>0</v>
      </c>
      <c r="AV1161" s="31">
        <f t="shared" ref="AV1161:AV1192" si="750">+N1161*$K1161</f>
        <v>0</v>
      </c>
      <c r="AW1161" s="31">
        <f t="shared" ref="AW1161:AW1192" si="751">+O1161*$K1161</f>
        <v>0</v>
      </c>
      <c r="AX1161" s="31">
        <f t="shared" ref="AX1161:AX1192" si="752">+P1161*$K1161</f>
        <v>0</v>
      </c>
      <c r="AY1161" s="31">
        <f t="shared" ref="AY1161:AY1192" si="753">+Q1161*$K1161</f>
        <v>0</v>
      </c>
      <c r="AZ1161" s="31">
        <f t="shared" ref="AZ1161:AZ1192" si="754">+R1161*$K1161</f>
        <v>0</v>
      </c>
      <c r="BA1161" s="31">
        <f t="shared" ref="BA1161:BA1192" si="755">+S1161*$K1161</f>
        <v>91886.976386579991</v>
      </c>
      <c r="BB1161" s="31">
        <f t="shared" ref="BB1161:BB1192" si="756">+T1161*$K1161</f>
        <v>2549.9731463797498</v>
      </c>
      <c r="BC1161" s="31">
        <f t="shared" ref="BC1161:BC1192" si="757">+U1161*$K1161</f>
        <v>1002.3100966145998</v>
      </c>
      <c r="BD1161" s="31">
        <f t="shared" ref="BD1161:BD1192" si="758">+V1161*$K1161</f>
        <v>269.40048984209994</v>
      </c>
      <c r="BE1161" s="31">
        <f t="shared" ref="BE1161:BE1192" si="759">+W1161*$K1161</f>
        <v>389.38821949439995</v>
      </c>
      <c r="BF1161" s="31">
        <f t="shared" ref="BF1161:BF1192" si="760">SUM(AT1161:BE1161)</f>
        <v>96098.048338910841</v>
      </c>
      <c r="BG1161" s="29">
        <f t="shared" si="730"/>
        <v>0</v>
      </c>
      <c r="BH1161" s="29">
        <f t="shared" si="730"/>
        <v>0</v>
      </c>
      <c r="BI1161" s="29">
        <f t="shared" si="730"/>
        <v>0</v>
      </c>
      <c r="BJ1161" s="29">
        <f t="shared" si="730"/>
        <v>96098.048338910841</v>
      </c>
    </row>
    <row r="1162" spans="1:62">
      <c r="A1162" s="25" t="s">
        <v>135</v>
      </c>
      <c r="B1162" s="25" t="s">
        <v>86</v>
      </c>
      <c r="C1162" s="25" t="s">
        <v>102</v>
      </c>
      <c r="D1162" s="25" t="s">
        <v>139</v>
      </c>
      <c r="E1162" s="25" t="s">
        <v>42</v>
      </c>
      <c r="F1162" s="25" t="s">
        <v>46</v>
      </c>
      <c r="G1162" s="25" t="s">
        <v>55</v>
      </c>
      <c r="H1162" s="25" t="s">
        <v>55</v>
      </c>
      <c r="I1162" s="25" t="s">
        <v>597</v>
      </c>
      <c r="J1162" s="102">
        <v>0.65539999999999998</v>
      </c>
      <c r="K1162" s="102">
        <v>0</v>
      </c>
      <c r="L1162" s="29">
        <v>10059.540000000001</v>
      </c>
      <c r="M1162" s="29">
        <v>19656.41</v>
      </c>
      <c r="N1162" s="29">
        <v>157126.43000000002</v>
      </c>
      <c r="O1162" s="29">
        <v>9143.15</v>
      </c>
      <c r="P1162" s="29">
        <v>65492.26</v>
      </c>
      <c r="Q1162" s="29">
        <v>27807.83</v>
      </c>
      <c r="R1162" s="29">
        <v>1419713.1700000002</v>
      </c>
      <c r="S1162" s="29">
        <v>1106922.55</v>
      </c>
      <c r="T1162" s="29">
        <v>1262706.06</v>
      </c>
      <c r="U1162" s="29">
        <v>841390.19</v>
      </c>
      <c r="V1162" s="29">
        <v>-4552536.93</v>
      </c>
      <c r="W1162" s="29">
        <v>6213851.9699999997</v>
      </c>
      <c r="X1162" s="29">
        <f t="shared" si="732"/>
        <v>6581332.6299999999</v>
      </c>
      <c r="Y1162" s="29">
        <f t="shared" si="733"/>
        <v>0</v>
      </c>
      <c r="Z1162" s="29">
        <f t="shared" si="734"/>
        <v>0</v>
      </c>
      <c r="AA1162" s="29">
        <f t="shared" si="734"/>
        <v>0</v>
      </c>
      <c r="AB1162" s="29">
        <f t="shared" si="734"/>
        <v>6581332.6299999999</v>
      </c>
      <c r="AC1162" s="31">
        <f t="shared" si="735"/>
        <v>6593.022516</v>
      </c>
      <c r="AD1162" s="31">
        <f t="shared" si="736"/>
        <v>12882.811114</v>
      </c>
      <c r="AE1162" s="31">
        <f t="shared" si="737"/>
        <v>102980.66222200001</v>
      </c>
      <c r="AF1162" s="31">
        <f t="shared" si="738"/>
        <v>5992.4205099999999</v>
      </c>
      <c r="AG1162" s="31">
        <f t="shared" si="739"/>
        <v>42923.627203999997</v>
      </c>
      <c r="AH1162" s="31">
        <f t="shared" si="740"/>
        <v>18225.251781999999</v>
      </c>
      <c r="AI1162" s="31">
        <f t="shared" si="741"/>
        <v>930480.01161800011</v>
      </c>
      <c r="AJ1162" s="31">
        <f t="shared" si="742"/>
        <v>725477.03927000007</v>
      </c>
      <c r="AK1162" s="31">
        <f t="shared" si="743"/>
        <v>827577.55172400002</v>
      </c>
      <c r="AL1162" s="31">
        <f t="shared" si="744"/>
        <v>551447.13052599994</v>
      </c>
      <c r="AM1162" s="31">
        <f t="shared" si="745"/>
        <v>-2983732.7039219998</v>
      </c>
      <c r="AN1162" s="31">
        <f t="shared" si="746"/>
        <v>4072558.5811379999</v>
      </c>
      <c r="AO1162" s="31">
        <f t="shared" si="747"/>
        <v>4313405.4057020005</v>
      </c>
      <c r="AP1162" s="29">
        <f t="shared" si="731"/>
        <v>0</v>
      </c>
      <c r="AQ1162" s="29">
        <f t="shared" si="731"/>
        <v>0</v>
      </c>
      <c r="AR1162" s="29">
        <f t="shared" si="731"/>
        <v>0</v>
      </c>
      <c r="AS1162" s="29">
        <f t="shared" si="729"/>
        <v>4313405.4057020005</v>
      </c>
      <c r="AT1162" s="31">
        <f t="shared" si="748"/>
        <v>0</v>
      </c>
      <c r="AU1162" s="31">
        <f t="shared" si="749"/>
        <v>0</v>
      </c>
      <c r="AV1162" s="31">
        <f t="shared" si="750"/>
        <v>0</v>
      </c>
      <c r="AW1162" s="31">
        <f t="shared" si="751"/>
        <v>0</v>
      </c>
      <c r="AX1162" s="31">
        <f t="shared" si="752"/>
        <v>0</v>
      </c>
      <c r="AY1162" s="31">
        <f t="shared" si="753"/>
        <v>0</v>
      </c>
      <c r="AZ1162" s="31">
        <f t="shared" si="754"/>
        <v>0</v>
      </c>
      <c r="BA1162" s="31">
        <f t="shared" si="755"/>
        <v>0</v>
      </c>
      <c r="BB1162" s="31">
        <f t="shared" si="756"/>
        <v>0</v>
      </c>
      <c r="BC1162" s="31">
        <f t="shared" si="757"/>
        <v>0</v>
      </c>
      <c r="BD1162" s="31">
        <f t="shared" si="758"/>
        <v>0</v>
      </c>
      <c r="BE1162" s="31">
        <f t="shared" si="759"/>
        <v>0</v>
      </c>
      <c r="BF1162" s="31">
        <f t="shared" si="760"/>
        <v>0</v>
      </c>
      <c r="BG1162" s="29">
        <f t="shared" si="730"/>
        <v>0</v>
      </c>
      <c r="BH1162" s="29">
        <f t="shared" si="730"/>
        <v>0</v>
      </c>
      <c r="BI1162" s="29">
        <f t="shared" si="730"/>
        <v>0</v>
      </c>
      <c r="BJ1162" s="29">
        <f t="shared" si="730"/>
        <v>0</v>
      </c>
    </row>
    <row r="1163" spans="1:62">
      <c r="A1163" s="25" t="s">
        <v>135</v>
      </c>
      <c r="B1163" s="25" t="s">
        <v>86</v>
      </c>
      <c r="C1163" s="25" t="s">
        <v>82</v>
      </c>
      <c r="D1163" s="25" t="s">
        <v>564</v>
      </c>
      <c r="E1163" s="25" t="s">
        <v>44</v>
      </c>
      <c r="F1163" s="25" t="s">
        <v>45</v>
      </c>
      <c r="G1163" s="25" t="s">
        <v>54</v>
      </c>
      <c r="H1163" s="25" t="s">
        <v>90</v>
      </c>
      <c r="I1163" s="25" t="s">
        <v>597</v>
      </c>
      <c r="J1163" s="102">
        <v>0.47784834680000005</v>
      </c>
      <c r="K1163" s="102">
        <v>0.15089759249999998</v>
      </c>
      <c r="L1163" s="29"/>
      <c r="M1163" s="29"/>
      <c r="N1163" s="29"/>
      <c r="O1163" s="29"/>
      <c r="P1163" s="29">
        <v>5.9999999997671694E-2</v>
      </c>
      <c r="Q1163" s="29"/>
      <c r="R1163" s="29"/>
      <c r="S1163" s="29"/>
      <c r="T1163" s="29"/>
      <c r="U1163" s="29"/>
      <c r="V1163" s="29"/>
      <c r="W1163" s="29"/>
      <c r="X1163" s="29">
        <f t="shared" si="732"/>
        <v>5.9999999997671694E-2</v>
      </c>
      <c r="Y1163" s="29">
        <f t="shared" si="733"/>
        <v>0</v>
      </c>
      <c r="Z1163" s="29">
        <f t="shared" si="734"/>
        <v>0</v>
      </c>
      <c r="AA1163" s="29">
        <f t="shared" si="734"/>
        <v>0</v>
      </c>
      <c r="AB1163" s="29">
        <f t="shared" si="734"/>
        <v>5.9999999997671694E-2</v>
      </c>
      <c r="AC1163" s="31">
        <f t="shared" si="735"/>
        <v>0</v>
      </c>
      <c r="AD1163" s="31">
        <f t="shared" si="736"/>
        <v>0</v>
      </c>
      <c r="AE1163" s="31">
        <f t="shared" si="737"/>
        <v>0</v>
      </c>
      <c r="AF1163" s="31">
        <f t="shared" si="738"/>
        <v>0</v>
      </c>
      <c r="AG1163" s="31">
        <f t="shared" si="739"/>
        <v>2.8670900806887424E-2</v>
      </c>
      <c r="AH1163" s="31">
        <f t="shared" si="740"/>
        <v>0</v>
      </c>
      <c r="AI1163" s="31">
        <f t="shared" si="741"/>
        <v>0</v>
      </c>
      <c r="AJ1163" s="31">
        <f t="shared" si="742"/>
        <v>0</v>
      </c>
      <c r="AK1163" s="31">
        <f t="shared" si="743"/>
        <v>0</v>
      </c>
      <c r="AL1163" s="31">
        <f t="shared" si="744"/>
        <v>0</v>
      </c>
      <c r="AM1163" s="31">
        <f t="shared" si="745"/>
        <v>0</v>
      </c>
      <c r="AN1163" s="31">
        <f t="shared" si="746"/>
        <v>0</v>
      </c>
      <c r="AO1163" s="31">
        <f t="shared" si="747"/>
        <v>2.8670900806887424E-2</v>
      </c>
      <c r="AP1163" s="29">
        <f t="shared" si="731"/>
        <v>0</v>
      </c>
      <c r="AQ1163" s="29">
        <f t="shared" si="731"/>
        <v>0</v>
      </c>
      <c r="AR1163" s="29">
        <f t="shared" si="731"/>
        <v>0</v>
      </c>
      <c r="AS1163" s="29">
        <f t="shared" si="729"/>
        <v>2.8670900806887424E-2</v>
      </c>
      <c r="AT1163" s="31">
        <f t="shared" si="748"/>
        <v>0</v>
      </c>
      <c r="AU1163" s="31">
        <f t="shared" si="749"/>
        <v>0</v>
      </c>
      <c r="AV1163" s="31">
        <f t="shared" si="750"/>
        <v>0</v>
      </c>
      <c r="AW1163" s="31">
        <f t="shared" si="751"/>
        <v>0</v>
      </c>
      <c r="AX1163" s="31">
        <f t="shared" si="752"/>
        <v>9.0538555496486629E-3</v>
      </c>
      <c r="AY1163" s="31">
        <f t="shared" si="753"/>
        <v>0</v>
      </c>
      <c r="AZ1163" s="31">
        <f t="shared" si="754"/>
        <v>0</v>
      </c>
      <c r="BA1163" s="31">
        <f t="shared" si="755"/>
        <v>0</v>
      </c>
      <c r="BB1163" s="31">
        <f t="shared" si="756"/>
        <v>0</v>
      </c>
      <c r="BC1163" s="31">
        <f t="shared" si="757"/>
        <v>0</v>
      </c>
      <c r="BD1163" s="31">
        <f t="shared" si="758"/>
        <v>0</v>
      </c>
      <c r="BE1163" s="31">
        <f t="shared" si="759"/>
        <v>0</v>
      </c>
      <c r="BF1163" s="31">
        <f t="shared" si="760"/>
        <v>9.0538555496486629E-3</v>
      </c>
      <c r="BG1163" s="29">
        <f t="shared" si="730"/>
        <v>0</v>
      </c>
      <c r="BH1163" s="29">
        <f t="shared" si="730"/>
        <v>0</v>
      </c>
      <c r="BI1163" s="29">
        <f t="shared" si="730"/>
        <v>0</v>
      </c>
      <c r="BJ1163" s="29">
        <f t="shared" si="730"/>
        <v>9.0538555496486629E-3</v>
      </c>
    </row>
    <row r="1164" spans="1:62">
      <c r="A1164" s="25" t="s">
        <v>135</v>
      </c>
      <c r="B1164" s="25" t="s">
        <v>86</v>
      </c>
      <c r="C1164" s="25" t="s">
        <v>82</v>
      </c>
      <c r="D1164" s="25" t="s">
        <v>564</v>
      </c>
      <c r="E1164" s="25" t="s">
        <v>44</v>
      </c>
      <c r="F1164" s="25" t="s">
        <v>45</v>
      </c>
      <c r="G1164" s="25" t="s">
        <v>60</v>
      </c>
      <c r="H1164" s="25" t="s">
        <v>599</v>
      </c>
      <c r="I1164" s="25" t="s">
        <v>597</v>
      </c>
      <c r="J1164" s="102">
        <v>0.47784834680000005</v>
      </c>
      <c r="K1164" s="102">
        <v>0.15089759249999998</v>
      </c>
      <c r="L1164" s="29"/>
      <c r="M1164" s="29"/>
      <c r="N1164" s="29"/>
      <c r="O1164" s="29"/>
      <c r="P1164" s="29">
        <v>-5.9999999997671694E-2</v>
      </c>
      <c r="Q1164" s="29"/>
      <c r="R1164" s="29"/>
      <c r="S1164" s="29"/>
      <c r="T1164" s="29"/>
      <c r="U1164" s="29"/>
      <c r="V1164" s="29"/>
      <c r="W1164" s="29"/>
      <c r="X1164" s="29">
        <f t="shared" si="732"/>
        <v>-5.9999999997671694E-2</v>
      </c>
      <c r="Y1164" s="29">
        <f t="shared" si="733"/>
        <v>0</v>
      </c>
      <c r="Z1164" s="29">
        <f t="shared" si="734"/>
        <v>0</v>
      </c>
      <c r="AA1164" s="29">
        <f t="shared" si="734"/>
        <v>0</v>
      </c>
      <c r="AB1164" s="29">
        <f t="shared" si="734"/>
        <v>-5.9999999997671694E-2</v>
      </c>
      <c r="AC1164" s="31">
        <f t="shared" si="735"/>
        <v>0</v>
      </c>
      <c r="AD1164" s="31">
        <f t="shared" si="736"/>
        <v>0</v>
      </c>
      <c r="AE1164" s="31">
        <f t="shared" si="737"/>
        <v>0</v>
      </c>
      <c r="AF1164" s="31">
        <f t="shared" si="738"/>
        <v>0</v>
      </c>
      <c r="AG1164" s="31">
        <f t="shared" si="739"/>
        <v>-2.8670900806887424E-2</v>
      </c>
      <c r="AH1164" s="31">
        <f t="shared" si="740"/>
        <v>0</v>
      </c>
      <c r="AI1164" s="31">
        <f t="shared" si="741"/>
        <v>0</v>
      </c>
      <c r="AJ1164" s="31">
        <f t="shared" si="742"/>
        <v>0</v>
      </c>
      <c r="AK1164" s="31">
        <f t="shared" si="743"/>
        <v>0</v>
      </c>
      <c r="AL1164" s="31">
        <f t="shared" si="744"/>
        <v>0</v>
      </c>
      <c r="AM1164" s="31">
        <f t="shared" si="745"/>
        <v>0</v>
      </c>
      <c r="AN1164" s="31">
        <f t="shared" si="746"/>
        <v>0</v>
      </c>
      <c r="AO1164" s="31">
        <f t="shared" si="747"/>
        <v>-2.8670900806887424E-2</v>
      </c>
      <c r="AP1164" s="29">
        <f t="shared" si="731"/>
        <v>0</v>
      </c>
      <c r="AQ1164" s="29">
        <f t="shared" si="731"/>
        <v>0</v>
      </c>
      <c r="AR1164" s="29">
        <f t="shared" si="731"/>
        <v>0</v>
      </c>
      <c r="AS1164" s="29">
        <f t="shared" si="729"/>
        <v>-2.8670900806887424E-2</v>
      </c>
      <c r="AT1164" s="31">
        <f t="shared" si="748"/>
        <v>0</v>
      </c>
      <c r="AU1164" s="31">
        <f t="shared" si="749"/>
        <v>0</v>
      </c>
      <c r="AV1164" s="31">
        <f t="shared" si="750"/>
        <v>0</v>
      </c>
      <c r="AW1164" s="31">
        <f t="shared" si="751"/>
        <v>0</v>
      </c>
      <c r="AX1164" s="31">
        <f t="shared" si="752"/>
        <v>-9.0538555496486629E-3</v>
      </c>
      <c r="AY1164" s="31">
        <f t="shared" si="753"/>
        <v>0</v>
      </c>
      <c r="AZ1164" s="31">
        <f t="shared" si="754"/>
        <v>0</v>
      </c>
      <c r="BA1164" s="31">
        <f t="shared" si="755"/>
        <v>0</v>
      </c>
      <c r="BB1164" s="31">
        <f t="shared" si="756"/>
        <v>0</v>
      </c>
      <c r="BC1164" s="31">
        <f t="shared" si="757"/>
        <v>0</v>
      </c>
      <c r="BD1164" s="31">
        <f t="shared" si="758"/>
        <v>0</v>
      </c>
      <c r="BE1164" s="31">
        <f t="shared" si="759"/>
        <v>0</v>
      </c>
      <c r="BF1164" s="31">
        <f t="shared" si="760"/>
        <v>-9.0538555496486629E-3</v>
      </c>
      <c r="BG1164" s="29">
        <f t="shared" si="730"/>
        <v>0</v>
      </c>
      <c r="BH1164" s="29">
        <f t="shared" si="730"/>
        <v>0</v>
      </c>
      <c r="BI1164" s="29">
        <f t="shared" si="730"/>
        <v>0</v>
      </c>
      <c r="BJ1164" s="29">
        <f t="shared" si="730"/>
        <v>-9.0538555496486629E-3</v>
      </c>
    </row>
    <row r="1165" spans="1:62">
      <c r="A1165" s="25" t="s">
        <v>135</v>
      </c>
      <c r="B1165" s="25" t="s">
        <v>86</v>
      </c>
      <c r="C1165" s="25" t="s">
        <v>82</v>
      </c>
      <c r="D1165" s="25" t="s">
        <v>564</v>
      </c>
      <c r="E1165" s="25" t="s">
        <v>42</v>
      </c>
      <c r="F1165" s="25" t="s">
        <v>43</v>
      </c>
      <c r="G1165" s="25" t="s">
        <v>54</v>
      </c>
      <c r="H1165" s="25" t="s">
        <v>90</v>
      </c>
      <c r="I1165" s="25" t="s">
        <v>597</v>
      </c>
      <c r="J1165" s="102">
        <v>1</v>
      </c>
      <c r="K1165" s="102">
        <v>0</v>
      </c>
      <c r="L1165" s="29"/>
      <c r="M1165" s="29"/>
      <c r="N1165" s="29"/>
      <c r="O1165" s="29"/>
      <c r="P1165" s="29">
        <v>9302.18</v>
      </c>
      <c r="Q1165" s="29"/>
      <c r="R1165" s="29"/>
      <c r="S1165" s="29"/>
      <c r="T1165" s="29"/>
      <c r="U1165" s="29"/>
      <c r="V1165" s="29"/>
      <c r="W1165" s="29"/>
      <c r="X1165" s="29">
        <f t="shared" si="732"/>
        <v>9302.18</v>
      </c>
      <c r="Y1165" s="29">
        <f t="shared" si="733"/>
        <v>0</v>
      </c>
      <c r="Z1165" s="29">
        <f t="shared" si="734"/>
        <v>0</v>
      </c>
      <c r="AA1165" s="29">
        <f t="shared" si="734"/>
        <v>0</v>
      </c>
      <c r="AB1165" s="29">
        <f t="shared" si="734"/>
        <v>9302.18</v>
      </c>
      <c r="AC1165" s="31">
        <f t="shared" si="735"/>
        <v>0</v>
      </c>
      <c r="AD1165" s="31">
        <f t="shared" si="736"/>
        <v>0</v>
      </c>
      <c r="AE1165" s="31">
        <f t="shared" si="737"/>
        <v>0</v>
      </c>
      <c r="AF1165" s="31">
        <f t="shared" si="738"/>
        <v>0</v>
      </c>
      <c r="AG1165" s="31">
        <f t="shared" si="739"/>
        <v>9302.18</v>
      </c>
      <c r="AH1165" s="31">
        <f t="shared" si="740"/>
        <v>0</v>
      </c>
      <c r="AI1165" s="31">
        <f t="shared" si="741"/>
        <v>0</v>
      </c>
      <c r="AJ1165" s="31">
        <f t="shared" si="742"/>
        <v>0</v>
      </c>
      <c r="AK1165" s="31">
        <f t="shared" si="743"/>
        <v>0</v>
      </c>
      <c r="AL1165" s="31">
        <f t="shared" si="744"/>
        <v>0</v>
      </c>
      <c r="AM1165" s="31">
        <f t="shared" si="745"/>
        <v>0</v>
      </c>
      <c r="AN1165" s="31">
        <f t="shared" si="746"/>
        <v>0</v>
      </c>
      <c r="AO1165" s="31">
        <f t="shared" si="747"/>
        <v>9302.18</v>
      </c>
      <c r="AP1165" s="29">
        <f t="shared" si="731"/>
        <v>0</v>
      </c>
      <c r="AQ1165" s="29">
        <f t="shared" si="731"/>
        <v>0</v>
      </c>
      <c r="AR1165" s="29">
        <f t="shared" si="731"/>
        <v>0</v>
      </c>
      <c r="AS1165" s="29">
        <f t="shared" si="731"/>
        <v>9302.18</v>
      </c>
      <c r="AT1165" s="31">
        <f t="shared" si="748"/>
        <v>0</v>
      </c>
      <c r="AU1165" s="31">
        <f t="shared" si="749"/>
        <v>0</v>
      </c>
      <c r="AV1165" s="31">
        <f t="shared" si="750"/>
        <v>0</v>
      </c>
      <c r="AW1165" s="31">
        <f t="shared" si="751"/>
        <v>0</v>
      </c>
      <c r="AX1165" s="31">
        <f t="shared" si="752"/>
        <v>0</v>
      </c>
      <c r="AY1165" s="31">
        <f t="shared" si="753"/>
        <v>0</v>
      </c>
      <c r="AZ1165" s="31">
        <f t="shared" si="754"/>
        <v>0</v>
      </c>
      <c r="BA1165" s="31">
        <f t="shared" si="755"/>
        <v>0</v>
      </c>
      <c r="BB1165" s="31">
        <f t="shared" si="756"/>
        <v>0</v>
      </c>
      <c r="BC1165" s="31">
        <f t="shared" si="757"/>
        <v>0</v>
      </c>
      <c r="BD1165" s="31">
        <f t="shared" si="758"/>
        <v>0</v>
      </c>
      <c r="BE1165" s="31">
        <f t="shared" si="759"/>
        <v>0</v>
      </c>
      <c r="BF1165" s="31">
        <f t="shared" si="760"/>
        <v>0</v>
      </c>
      <c r="BG1165" s="29">
        <f t="shared" ref="BG1165:BJ1193" si="761">SUMIF($I1165,BG$5,$BF1165)</f>
        <v>0</v>
      </c>
      <c r="BH1165" s="29">
        <f t="shared" si="761"/>
        <v>0</v>
      </c>
      <c r="BI1165" s="29">
        <f t="shared" si="761"/>
        <v>0</v>
      </c>
      <c r="BJ1165" s="29">
        <f t="shared" si="761"/>
        <v>0</v>
      </c>
    </row>
    <row r="1166" spans="1:62">
      <c r="A1166" s="25" t="s">
        <v>135</v>
      </c>
      <c r="B1166" s="25" t="s">
        <v>86</v>
      </c>
      <c r="C1166" s="25" t="s">
        <v>82</v>
      </c>
      <c r="D1166" s="25" t="s">
        <v>564</v>
      </c>
      <c r="E1166" s="25" t="s">
        <v>42</v>
      </c>
      <c r="F1166" s="25" t="s">
        <v>43</v>
      </c>
      <c r="G1166" s="25" t="s">
        <v>60</v>
      </c>
      <c r="H1166" s="25" t="s">
        <v>599</v>
      </c>
      <c r="I1166" s="25" t="s">
        <v>597</v>
      </c>
      <c r="J1166" s="102">
        <v>1</v>
      </c>
      <c r="K1166" s="102">
        <v>0</v>
      </c>
      <c r="L1166" s="29"/>
      <c r="M1166" s="29"/>
      <c r="N1166" s="29"/>
      <c r="O1166" s="29"/>
      <c r="P1166" s="29">
        <v>-9302.179999999993</v>
      </c>
      <c r="Q1166" s="29"/>
      <c r="R1166" s="29"/>
      <c r="S1166" s="29"/>
      <c r="T1166" s="29"/>
      <c r="U1166" s="29"/>
      <c r="V1166" s="29"/>
      <c r="W1166" s="29"/>
      <c r="X1166" s="29">
        <f t="shared" si="732"/>
        <v>-9302.179999999993</v>
      </c>
      <c r="Y1166" s="29">
        <f t="shared" si="733"/>
        <v>0</v>
      </c>
      <c r="Z1166" s="29">
        <f t="shared" si="734"/>
        <v>0</v>
      </c>
      <c r="AA1166" s="29">
        <f t="shared" si="734"/>
        <v>0</v>
      </c>
      <c r="AB1166" s="29">
        <f t="shared" si="734"/>
        <v>-9302.179999999993</v>
      </c>
      <c r="AC1166" s="31">
        <f t="shared" si="735"/>
        <v>0</v>
      </c>
      <c r="AD1166" s="31">
        <f t="shared" si="736"/>
        <v>0</v>
      </c>
      <c r="AE1166" s="31">
        <f t="shared" si="737"/>
        <v>0</v>
      </c>
      <c r="AF1166" s="31">
        <f t="shared" si="738"/>
        <v>0</v>
      </c>
      <c r="AG1166" s="31">
        <f t="shared" si="739"/>
        <v>-9302.179999999993</v>
      </c>
      <c r="AH1166" s="31">
        <f t="shared" si="740"/>
        <v>0</v>
      </c>
      <c r="AI1166" s="31">
        <f t="shared" si="741"/>
        <v>0</v>
      </c>
      <c r="AJ1166" s="31">
        <f t="shared" si="742"/>
        <v>0</v>
      </c>
      <c r="AK1166" s="31">
        <f t="shared" si="743"/>
        <v>0</v>
      </c>
      <c r="AL1166" s="31">
        <f t="shared" si="744"/>
        <v>0</v>
      </c>
      <c r="AM1166" s="31">
        <f t="shared" si="745"/>
        <v>0</v>
      </c>
      <c r="AN1166" s="31">
        <f t="shared" si="746"/>
        <v>0</v>
      </c>
      <c r="AO1166" s="31">
        <f t="shared" si="747"/>
        <v>-9302.179999999993</v>
      </c>
      <c r="AP1166" s="29">
        <f t="shared" ref="AP1166:AS1193" si="762">SUMIF($I1166,AP$5,$AO1166)</f>
        <v>0</v>
      </c>
      <c r="AQ1166" s="29">
        <f t="shared" si="762"/>
        <v>0</v>
      </c>
      <c r="AR1166" s="29">
        <f t="shared" si="762"/>
        <v>0</v>
      </c>
      <c r="AS1166" s="29">
        <f t="shared" si="762"/>
        <v>-9302.179999999993</v>
      </c>
      <c r="AT1166" s="31">
        <f t="shared" si="748"/>
        <v>0</v>
      </c>
      <c r="AU1166" s="31">
        <f t="shared" si="749"/>
        <v>0</v>
      </c>
      <c r="AV1166" s="31">
        <f t="shared" si="750"/>
        <v>0</v>
      </c>
      <c r="AW1166" s="31">
        <f t="shared" si="751"/>
        <v>0</v>
      </c>
      <c r="AX1166" s="31">
        <f t="shared" si="752"/>
        <v>0</v>
      </c>
      <c r="AY1166" s="31">
        <f t="shared" si="753"/>
        <v>0</v>
      </c>
      <c r="AZ1166" s="31">
        <f t="shared" si="754"/>
        <v>0</v>
      </c>
      <c r="BA1166" s="31">
        <f t="shared" si="755"/>
        <v>0</v>
      </c>
      <c r="BB1166" s="31">
        <f t="shared" si="756"/>
        <v>0</v>
      </c>
      <c r="BC1166" s="31">
        <f t="shared" si="757"/>
        <v>0</v>
      </c>
      <c r="BD1166" s="31">
        <f t="shared" si="758"/>
        <v>0</v>
      </c>
      <c r="BE1166" s="31">
        <f t="shared" si="759"/>
        <v>0</v>
      </c>
      <c r="BF1166" s="31">
        <f t="shared" si="760"/>
        <v>0</v>
      </c>
      <c r="BG1166" s="29">
        <f t="shared" si="761"/>
        <v>0</v>
      </c>
      <c r="BH1166" s="29">
        <f t="shared" si="761"/>
        <v>0</v>
      </c>
      <c r="BI1166" s="29">
        <f t="shared" si="761"/>
        <v>0</v>
      </c>
      <c r="BJ1166" s="29">
        <f t="shared" si="761"/>
        <v>0</v>
      </c>
    </row>
    <row r="1167" spans="1:62">
      <c r="A1167" s="25" t="s">
        <v>135</v>
      </c>
      <c r="B1167" s="25" t="s">
        <v>86</v>
      </c>
      <c r="C1167" s="25" t="s">
        <v>127</v>
      </c>
      <c r="D1167" s="25" t="s">
        <v>564</v>
      </c>
      <c r="E1167" s="25" t="s">
        <v>44</v>
      </c>
      <c r="F1167" s="25" t="s">
        <v>45</v>
      </c>
      <c r="G1167" s="25" t="s">
        <v>54</v>
      </c>
      <c r="H1167" s="25" t="s">
        <v>90</v>
      </c>
      <c r="I1167" s="25" t="s">
        <v>597</v>
      </c>
      <c r="J1167" s="102">
        <v>0.47784834680000005</v>
      </c>
      <c r="K1167" s="102">
        <v>0.15089759249999998</v>
      </c>
      <c r="L1167" s="29"/>
      <c r="M1167" s="29"/>
      <c r="N1167" s="29"/>
      <c r="O1167" s="29"/>
      <c r="P1167" s="29"/>
      <c r="Q1167" s="29"/>
      <c r="R1167" s="29">
        <v>4.9999999995634425E-2</v>
      </c>
      <c r="S1167" s="29"/>
      <c r="T1167" s="29"/>
      <c r="U1167" s="29"/>
      <c r="V1167" s="29"/>
      <c r="W1167" s="29"/>
      <c r="X1167" s="29">
        <f t="shared" si="732"/>
        <v>4.9999999995634425E-2</v>
      </c>
      <c r="Y1167" s="29">
        <f t="shared" si="733"/>
        <v>0</v>
      </c>
      <c r="Z1167" s="29">
        <f t="shared" si="734"/>
        <v>0</v>
      </c>
      <c r="AA1167" s="29">
        <f t="shared" si="734"/>
        <v>0</v>
      </c>
      <c r="AB1167" s="29">
        <f t="shared" si="734"/>
        <v>4.9999999995634425E-2</v>
      </c>
      <c r="AC1167" s="31">
        <f t="shared" si="735"/>
        <v>0</v>
      </c>
      <c r="AD1167" s="31">
        <f t="shared" si="736"/>
        <v>0</v>
      </c>
      <c r="AE1167" s="31">
        <f t="shared" si="737"/>
        <v>0</v>
      </c>
      <c r="AF1167" s="31">
        <f t="shared" si="738"/>
        <v>0</v>
      </c>
      <c r="AG1167" s="31">
        <f t="shared" si="739"/>
        <v>0</v>
      </c>
      <c r="AH1167" s="31">
        <f t="shared" si="740"/>
        <v>0</v>
      </c>
      <c r="AI1167" s="31">
        <f t="shared" si="741"/>
        <v>2.3892417337913918E-2</v>
      </c>
      <c r="AJ1167" s="31">
        <f t="shared" si="742"/>
        <v>0</v>
      </c>
      <c r="AK1167" s="31">
        <f t="shared" si="743"/>
        <v>0</v>
      </c>
      <c r="AL1167" s="31">
        <f t="shared" si="744"/>
        <v>0</v>
      </c>
      <c r="AM1167" s="31">
        <f t="shared" si="745"/>
        <v>0</v>
      </c>
      <c r="AN1167" s="31">
        <f t="shared" si="746"/>
        <v>0</v>
      </c>
      <c r="AO1167" s="31">
        <f t="shared" si="747"/>
        <v>2.3892417337913918E-2</v>
      </c>
      <c r="AP1167" s="29">
        <f t="shared" si="762"/>
        <v>0</v>
      </c>
      <c r="AQ1167" s="29">
        <f t="shared" si="762"/>
        <v>0</v>
      </c>
      <c r="AR1167" s="29">
        <f t="shared" si="762"/>
        <v>0</v>
      </c>
      <c r="AS1167" s="29">
        <f t="shared" si="762"/>
        <v>2.3892417337913918E-2</v>
      </c>
      <c r="AT1167" s="31">
        <f t="shared" si="748"/>
        <v>0</v>
      </c>
      <c r="AU1167" s="31">
        <f t="shared" si="749"/>
        <v>0</v>
      </c>
      <c r="AV1167" s="31">
        <f t="shared" si="750"/>
        <v>0</v>
      </c>
      <c r="AW1167" s="31">
        <f t="shared" si="751"/>
        <v>0</v>
      </c>
      <c r="AX1167" s="31">
        <f t="shared" si="752"/>
        <v>0</v>
      </c>
      <c r="AY1167" s="31">
        <f t="shared" si="753"/>
        <v>0</v>
      </c>
      <c r="AZ1167" s="31">
        <f t="shared" si="754"/>
        <v>7.5448796243412445E-3</v>
      </c>
      <c r="BA1167" s="31">
        <f t="shared" si="755"/>
        <v>0</v>
      </c>
      <c r="BB1167" s="31">
        <f t="shared" si="756"/>
        <v>0</v>
      </c>
      <c r="BC1167" s="31">
        <f t="shared" si="757"/>
        <v>0</v>
      </c>
      <c r="BD1167" s="31">
        <f t="shared" si="758"/>
        <v>0</v>
      </c>
      <c r="BE1167" s="31">
        <f t="shared" si="759"/>
        <v>0</v>
      </c>
      <c r="BF1167" s="31">
        <f t="shared" si="760"/>
        <v>7.5448796243412445E-3</v>
      </c>
      <c r="BG1167" s="29">
        <f t="shared" si="761"/>
        <v>0</v>
      </c>
      <c r="BH1167" s="29">
        <f t="shared" si="761"/>
        <v>0</v>
      </c>
      <c r="BI1167" s="29">
        <f t="shared" si="761"/>
        <v>0</v>
      </c>
      <c r="BJ1167" s="29">
        <f t="shared" si="761"/>
        <v>7.5448796243412445E-3</v>
      </c>
    </row>
    <row r="1168" spans="1:62">
      <c r="A1168" s="25" t="s">
        <v>135</v>
      </c>
      <c r="B1168" s="25" t="s">
        <v>86</v>
      </c>
      <c r="C1168" s="25" t="s">
        <v>127</v>
      </c>
      <c r="D1168" s="25" t="s">
        <v>564</v>
      </c>
      <c r="E1168" s="25" t="s">
        <v>44</v>
      </c>
      <c r="F1168" s="25" t="s">
        <v>45</v>
      </c>
      <c r="G1168" s="25" t="s">
        <v>60</v>
      </c>
      <c r="H1168" s="25" t="s">
        <v>599</v>
      </c>
      <c r="I1168" s="25" t="s">
        <v>597</v>
      </c>
      <c r="J1168" s="102">
        <v>0.47784834680000005</v>
      </c>
      <c r="K1168" s="102">
        <v>0.15089759249999998</v>
      </c>
      <c r="L1168" s="29"/>
      <c r="M1168" s="29"/>
      <c r="N1168" s="29"/>
      <c r="O1168" s="29"/>
      <c r="P1168" s="29"/>
      <c r="Q1168" s="29"/>
      <c r="R1168" s="29">
        <v>-4.9999999995634425E-2</v>
      </c>
      <c r="S1168" s="29"/>
      <c r="T1168" s="29"/>
      <c r="U1168" s="29">
        <v>0</v>
      </c>
      <c r="V1168" s="29"/>
      <c r="W1168" s="29"/>
      <c r="X1168" s="29">
        <f t="shared" si="732"/>
        <v>-4.9999999995634425E-2</v>
      </c>
      <c r="Y1168" s="29">
        <f t="shared" si="733"/>
        <v>0</v>
      </c>
      <c r="Z1168" s="29">
        <f t="shared" si="734"/>
        <v>0</v>
      </c>
      <c r="AA1168" s="29">
        <f t="shared" si="734"/>
        <v>0</v>
      </c>
      <c r="AB1168" s="29">
        <f t="shared" si="734"/>
        <v>-4.9999999995634425E-2</v>
      </c>
      <c r="AC1168" s="31">
        <f t="shared" si="735"/>
        <v>0</v>
      </c>
      <c r="AD1168" s="31">
        <f t="shared" si="736"/>
        <v>0</v>
      </c>
      <c r="AE1168" s="31">
        <f t="shared" si="737"/>
        <v>0</v>
      </c>
      <c r="AF1168" s="31">
        <f t="shared" si="738"/>
        <v>0</v>
      </c>
      <c r="AG1168" s="31">
        <f t="shared" si="739"/>
        <v>0</v>
      </c>
      <c r="AH1168" s="31">
        <f t="shared" si="740"/>
        <v>0</v>
      </c>
      <c r="AI1168" s="31">
        <f t="shared" si="741"/>
        <v>-2.3892417337913918E-2</v>
      </c>
      <c r="AJ1168" s="31">
        <f t="shared" si="742"/>
        <v>0</v>
      </c>
      <c r="AK1168" s="31">
        <f t="shared" si="743"/>
        <v>0</v>
      </c>
      <c r="AL1168" s="31">
        <f t="shared" si="744"/>
        <v>0</v>
      </c>
      <c r="AM1168" s="31">
        <f t="shared" si="745"/>
        <v>0</v>
      </c>
      <c r="AN1168" s="31">
        <f t="shared" si="746"/>
        <v>0</v>
      </c>
      <c r="AO1168" s="31">
        <f t="shared" si="747"/>
        <v>-2.3892417337913918E-2</v>
      </c>
      <c r="AP1168" s="29">
        <f t="shared" si="762"/>
        <v>0</v>
      </c>
      <c r="AQ1168" s="29">
        <f t="shared" si="762"/>
        <v>0</v>
      </c>
      <c r="AR1168" s="29">
        <f t="shared" si="762"/>
        <v>0</v>
      </c>
      <c r="AS1168" s="29">
        <f t="shared" si="762"/>
        <v>-2.3892417337913918E-2</v>
      </c>
      <c r="AT1168" s="31">
        <f t="shared" si="748"/>
        <v>0</v>
      </c>
      <c r="AU1168" s="31">
        <f t="shared" si="749"/>
        <v>0</v>
      </c>
      <c r="AV1168" s="31">
        <f t="shared" si="750"/>
        <v>0</v>
      </c>
      <c r="AW1168" s="31">
        <f t="shared" si="751"/>
        <v>0</v>
      </c>
      <c r="AX1168" s="31">
        <f t="shared" si="752"/>
        <v>0</v>
      </c>
      <c r="AY1168" s="31">
        <f t="shared" si="753"/>
        <v>0</v>
      </c>
      <c r="AZ1168" s="31">
        <f t="shared" si="754"/>
        <v>-7.5448796243412445E-3</v>
      </c>
      <c r="BA1168" s="31">
        <f t="shared" si="755"/>
        <v>0</v>
      </c>
      <c r="BB1168" s="31">
        <f t="shared" si="756"/>
        <v>0</v>
      </c>
      <c r="BC1168" s="31">
        <f t="shared" si="757"/>
        <v>0</v>
      </c>
      <c r="BD1168" s="31">
        <f t="shared" si="758"/>
        <v>0</v>
      </c>
      <c r="BE1168" s="31">
        <f t="shared" si="759"/>
        <v>0</v>
      </c>
      <c r="BF1168" s="31">
        <f t="shared" si="760"/>
        <v>-7.5448796243412445E-3</v>
      </c>
      <c r="BG1168" s="29">
        <f t="shared" si="761"/>
        <v>0</v>
      </c>
      <c r="BH1168" s="29">
        <f t="shared" si="761"/>
        <v>0</v>
      </c>
      <c r="BI1168" s="29">
        <f t="shared" si="761"/>
        <v>0</v>
      </c>
      <c r="BJ1168" s="29">
        <f t="shared" si="761"/>
        <v>-7.5448796243412445E-3</v>
      </c>
    </row>
    <row r="1169" spans="1:62">
      <c r="A1169" s="25" t="s">
        <v>135</v>
      </c>
      <c r="B1169" s="25" t="s">
        <v>86</v>
      </c>
      <c r="C1169" s="25" t="s">
        <v>127</v>
      </c>
      <c r="D1169" s="25" t="s">
        <v>564</v>
      </c>
      <c r="E1169" s="25" t="s">
        <v>42</v>
      </c>
      <c r="F1169" s="25" t="s">
        <v>43</v>
      </c>
      <c r="G1169" s="25" t="s">
        <v>61</v>
      </c>
      <c r="H1169" s="25" t="s">
        <v>61</v>
      </c>
      <c r="I1169" s="25" t="s">
        <v>597</v>
      </c>
      <c r="J1169" s="102">
        <v>1</v>
      </c>
      <c r="K1169" s="102">
        <v>0</v>
      </c>
      <c r="L1169" s="29">
        <v>11950.17</v>
      </c>
      <c r="M1169" s="29">
        <v>12858.81</v>
      </c>
      <c r="N1169" s="29">
        <v>19528.18</v>
      </c>
      <c r="O1169" s="29">
        <v>11834.76</v>
      </c>
      <c r="P1169" s="29">
        <v>10790.28</v>
      </c>
      <c r="Q1169" s="29">
        <v>-433950.74</v>
      </c>
      <c r="R1169" s="29">
        <v>13570.07</v>
      </c>
      <c r="S1169" s="29">
        <v>114227.05</v>
      </c>
      <c r="T1169" s="29">
        <v>7826</v>
      </c>
      <c r="U1169" s="29">
        <v>5547.25</v>
      </c>
      <c r="V1169" s="29">
        <v>658.1</v>
      </c>
      <c r="W1169" s="29">
        <v>493.57</v>
      </c>
      <c r="X1169" s="29">
        <f t="shared" si="732"/>
        <v>-224666.49999999997</v>
      </c>
      <c r="Y1169" s="29">
        <f t="shared" si="733"/>
        <v>0</v>
      </c>
      <c r="Z1169" s="29">
        <f t="shared" si="734"/>
        <v>0</v>
      </c>
      <c r="AA1169" s="29">
        <f t="shared" si="734"/>
        <v>0</v>
      </c>
      <c r="AB1169" s="29">
        <f t="shared" si="734"/>
        <v>-224666.49999999997</v>
      </c>
      <c r="AC1169" s="31">
        <f t="shared" si="735"/>
        <v>11950.17</v>
      </c>
      <c r="AD1169" s="31">
        <f t="shared" si="736"/>
        <v>12858.81</v>
      </c>
      <c r="AE1169" s="31">
        <f t="shared" si="737"/>
        <v>19528.18</v>
      </c>
      <c r="AF1169" s="31">
        <f t="shared" si="738"/>
        <v>11834.76</v>
      </c>
      <c r="AG1169" s="31">
        <f t="shared" si="739"/>
        <v>10790.28</v>
      </c>
      <c r="AH1169" s="31">
        <f t="shared" si="740"/>
        <v>-433950.74</v>
      </c>
      <c r="AI1169" s="31">
        <f t="shared" si="741"/>
        <v>13570.07</v>
      </c>
      <c r="AJ1169" s="31">
        <f t="shared" si="742"/>
        <v>114227.05</v>
      </c>
      <c r="AK1169" s="31">
        <f t="shared" si="743"/>
        <v>7826</v>
      </c>
      <c r="AL1169" s="31">
        <f t="shared" si="744"/>
        <v>5547.25</v>
      </c>
      <c r="AM1169" s="31">
        <f t="shared" si="745"/>
        <v>658.1</v>
      </c>
      <c r="AN1169" s="31">
        <f t="shared" si="746"/>
        <v>493.57</v>
      </c>
      <c r="AO1169" s="31">
        <f t="shared" si="747"/>
        <v>-224666.49999999997</v>
      </c>
      <c r="AP1169" s="29">
        <f t="shared" si="762"/>
        <v>0</v>
      </c>
      <c r="AQ1169" s="29">
        <f t="shared" si="762"/>
        <v>0</v>
      </c>
      <c r="AR1169" s="29">
        <f t="shared" si="762"/>
        <v>0</v>
      </c>
      <c r="AS1169" s="29">
        <f t="shared" si="762"/>
        <v>-224666.49999999997</v>
      </c>
      <c r="AT1169" s="31">
        <f t="shared" si="748"/>
        <v>0</v>
      </c>
      <c r="AU1169" s="31">
        <f t="shared" si="749"/>
        <v>0</v>
      </c>
      <c r="AV1169" s="31">
        <f t="shared" si="750"/>
        <v>0</v>
      </c>
      <c r="AW1169" s="31">
        <f t="shared" si="751"/>
        <v>0</v>
      </c>
      <c r="AX1169" s="31">
        <f t="shared" si="752"/>
        <v>0</v>
      </c>
      <c r="AY1169" s="31">
        <f t="shared" si="753"/>
        <v>0</v>
      </c>
      <c r="AZ1169" s="31">
        <f t="shared" si="754"/>
        <v>0</v>
      </c>
      <c r="BA1169" s="31">
        <f t="shared" si="755"/>
        <v>0</v>
      </c>
      <c r="BB1169" s="31">
        <f t="shared" si="756"/>
        <v>0</v>
      </c>
      <c r="BC1169" s="31">
        <f t="shared" si="757"/>
        <v>0</v>
      </c>
      <c r="BD1169" s="31">
        <f t="shared" si="758"/>
        <v>0</v>
      </c>
      <c r="BE1169" s="31">
        <f t="shared" si="759"/>
        <v>0</v>
      </c>
      <c r="BF1169" s="31">
        <f t="shared" si="760"/>
        <v>0</v>
      </c>
      <c r="BG1169" s="29">
        <f t="shared" si="761"/>
        <v>0</v>
      </c>
      <c r="BH1169" s="29">
        <f t="shared" si="761"/>
        <v>0</v>
      </c>
      <c r="BI1169" s="29">
        <f t="shared" si="761"/>
        <v>0</v>
      </c>
      <c r="BJ1169" s="29">
        <f t="shared" si="761"/>
        <v>0</v>
      </c>
    </row>
    <row r="1170" spans="1:62">
      <c r="A1170" s="25" t="s">
        <v>135</v>
      </c>
      <c r="B1170" s="25" t="s">
        <v>86</v>
      </c>
      <c r="C1170" s="25" t="s">
        <v>87</v>
      </c>
      <c r="D1170" s="25" t="s">
        <v>294</v>
      </c>
      <c r="E1170" s="25" t="s">
        <v>47</v>
      </c>
      <c r="F1170" s="25" t="s">
        <v>45</v>
      </c>
      <c r="G1170" s="25" t="s">
        <v>58</v>
      </c>
      <c r="H1170" s="25" t="s">
        <v>58</v>
      </c>
      <c r="I1170" s="25" t="s">
        <v>597</v>
      </c>
      <c r="J1170" s="102">
        <v>0</v>
      </c>
      <c r="K1170" s="102">
        <v>0.65878702499999997</v>
      </c>
      <c r="L1170" s="29"/>
      <c r="M1170" s="29"/>
      <c r="N1170" s="29">
        <v>240466.72</v>
      </c>
      <c r="O1170" s="29"/>
      <c r="P1170" s="29"/>
      <c r="Q1170" s="29"/>
      <c r="R1170" s="29"/>
      <c r="S1170" s="29"/>
      <c r="T1170" s="29"/>
      <c r="U1170" s="29"/>
      <c r="V1170" s="29"/>
      <c r="W1170" s="29"/>
      <c r="X1170" s="29">
        <f t="shared" si="732"/>
        <v>240466.72</v>
      </c>
      <c r="Y1170" s="29">
        <f t="shared" si="733"/>
        <v>0</v>
      </c>
      <c r="Z1170" s="29">
        <f t="shared" si="734"/>
        <v>0</v>
      </c>
      <c r="AA1170" s="29">
        <f t="shared" si="734"/>
        <v>0</v>
      </c>
      <c r="AB1170" s="29">
        <f t="shared" si="734"/>
        <v>240466.72</v>
      </c>
      <c r="AC1170" s="31">
        <f t="shared" si="735"/>
        <v>0</v>
      </c>
      <c r="AD1170" s="31">
        <f t="shared" si="736"/>
        <v>0</v>
      </c>
      <c r="AE1170" s="31">
        <f t="shared" si="737"/>
        <v>0</v>
      </c>
      <c r="AF1170" s="31">
        <f t="shared" si="738"/>
        <v>0</v>
      </c>
      <c r="AG1170" s="31">
        <f t="shared" si="739"/>
        <v>0</v>
      </c>
      <c r="AH1170" s="31">
        <f t="shared" si="740"/>
        <v>0</v>
      </c>
      <c r="AI1170" s="31">
        <f t="shared" si="741"/>
        <v>0</v>
      </c>
      <c r="AJ1170" s="31">
        <f t="shared" si="742"/>
        <v>0</v>
      </c>
      <c r="AK1170" s="31">
        <f t="shared" si="743"/>
        <v>0</v>
      </c>
      <c r="AL1170" s="31">
        <f t="shared" si="744"/>
        <v>0</v>
      </c>
      <c r="AM1170" s="31">
        <f t="shared" si="745"/>
        <v>0</v>
      </c>
      <c r="AN1170" s="31">
        <f t="shared" si="746"/>
        <v>0</v>
      </c>
      <c r="AO1170" s="31">
        <f t="shared" si="747"/>
        <v>0</v>
      </c>
      <c r="AP1170" s="29">
        <f t="shared" si="762"/>
        <v>0</v>
      </c>
      <c r="AQ1170" s="29">
        <f t="shared" si="762"/>
        <v>0</v>
      </c>
      <c r="AR1170" s="29">
        <f t="shared" si="762"/>
        <v>0</v>
      </c>
      <c r="AS1170" s="29">
        <f t="shared" si="762"/>
        <v>0</v>
      </c>
      <c r="AT1170" s="31">
        <f t="shared" si="748"/>
        <v>0</v>
      </c>
      <c r="AU1170" s="31">
        <f t="shared" si="749"/>
        <v>0</v>
      </c>
      <c r="AV1170" s="31">
        <f t="shared" si="750"/>
        <v>158416.35508030799</v>
      </c>
      <c r="AW1170" s="31">
        <f t="shared" si="751"/>
        <v>0</v>
      </c>
      <c r="AX1170" s="31">
        <f t="shared" si="752"/>
        <v>0</v>
      </c>
      <c r="AY1170" s="31">
        <f t="shared" si="753"/>
        <v>0</v>
      </c>
      <c r="AZ1170" s="31">
        <f t="shared" si="754"/>
        <v>0</v>
      </c>
      <c r="BA1170" s="31">
        <f t="shared" si="755"/>
        <v>0</v>
      </c>
      <c r="BB1170" s="31">
        <f t="shared" si="756"/>
        <v>0</v>
      </c>
      <c r="BC1170" s="31">
        <f t="shared" si="757"/>
        <v>0</v>
      </c>
      <c r="BD1170" s="31">
        <f t="shared" si="758"/>
        <v>0</v>
      </c>
      <c r="BE1170" s="31">
        <f t="shared" si="759"/>
        <v>0</v>
      </c>
      <c r="BF1170" s="31">
        <f t="shared" si="760"/>
        <v>158416.35508030799</v>
      </c>
      <c r="BG1170" s="29">
        <f t="shared" si="761"/>
        <v>0</v>
      </c>
      <c r="BH1170" s="29">
        <f t="shared" si="761"/>
        <v>0</v>
      </c>
      <c r="BI1170" s="29">
        <f t="shared" si="761"/>
        <v>0</v>
      </c>
      <c r="BJ1170" s="29">
        <f t="shared" si="761"/>
        <v>158416.35508030799</v>
      </c>
    </row>
    <row r="1171" spans="1:62">
      <c r="A1171" s="25" t="s">
        <v>135</v>
      </c>
      <c r="B1171" s="25" t="s">
        <v>86</v>
      </c>
      <c r="C1171" s="25" t="s">
        <v>87</v>
      </c>
      <c r="D1171" s="25" t="s">
        <v>294</v>
      </c>
      <c r="E1171" s="25" t="s">
        <v>47</v>
      </c>
      <c r="F1171" s="25" t="s">
        <v>46</v>
      </c>
      <c r="G1171" s="25" t="s">
        <v>58</v>
      </c>
      <c r="H1171" s="25" t="s">
        <v>58</v>
      </c>
      <c r="I1171" s="25" t="s">
        <v>597</v>
      </c>
      <c r="J1171" s="102">
        <v>0</v>
      </c>
      <c r="K1171" s="102">
        <v>0.68810000000000004</v>
      </c>
      <c r="L1171" s="29">
        <v>-10357.76</v>
      </c>
      <c r="M1171" s="29">
        <v>54489.59</v>
      </c>
      <c r="N1171" s="29">
        <v>204040.33</v>
      </c>
      <c r="O1171" s="29">
        <v>217631.52999999997</v>
      </c>
      <c r="P1171" s="29">
        <v>471492.10999999993</v>
      </c>
      <c r="Q1171" s="29">
        <v>642527.72</v>
      </c>
      <c r="R1171" s="29">
        <v>168256.78</v>
      </c>
      <c r="S1171" s="29">
        <v>135881.91</v>
      </c>
      <c r="T1171" s="29">
        <v>25979.629999999997</v>
      </c>
      <c r="U1171" s="29">
        <v>87473.200000000012</v>
      </c>
      <c r="V1171" s="29">
        <v>89654.65</v>
      </c>
      <c r="W1171" s="29">
        <v>98214.760000000009</v>
      </c>
      <c r="X1171" s="29">
        <f t="shared" si="732"/>
        <v>2185284.4499999993</v>
      </c>
      <c r="Y1171" s="29">
        <f t="shared" si="733"/>
        <v>0</v>
      </c>
      <c r="Z1171" s="29">
        <f t="shared" si="734"/>
        <v>0</v>
      </c>
      <c r="AA1171" s="29">
        <f t="shared" si="734"/>
        <v>0</v>
      </c>
      <c r="AB1171" s="29">
        <f t="shared" si="734"/>
        <v>2185284.4499999993</v>
      </c>
      <c r="AC1171" s="31">
        <f t="shared" si="735"/>
        <v>0</v>
      </c>
      <c r="AD1171" s="31">
        <f t="shared" si="736"/>
        <v>0</v>
      </c>
      <c r="AE1171" s="31">
        <f t="shared" si="737"/>
        <v>0</v>
      </c>
      <c r="AF1171" s="31">
        <f t="shared" si="738"/>
        <v>0</v>
      </c>
      <c r="AG1171" s="31">
        <f t="shared" si="739"/>
        <v>0</v>
      </c>
      <c r="AH1171" s="31">
        <f t="shared" si="740"/>
        <v>0</v>
      </c>
      <c r="AI1171" s="31">
        <f t="shared" si="741"/>
        <v>0</v>
      </c>
      <c r="AJ1171" s="31">
        <f t="shared" si="742"/>
        <v>0</v>
      </c>
      <c r="AK1171" s="31">
        <f t="shared" si="743"/>
        <v>0</v>
      </c>
      <c r="AL1171" s="31">
        <f t="shared" si="744"/>
        <v>0</v>
      </c>
      <c r="AM1171" s="31">
        <f t="shared" si="745"/>
        <v>0</v>
      </c>
      <c r="AN1171" s="31">
        <f t="shared" si="746"/>
        <v>0</v>
      </c>
      <c r="AO1171" s="31">
        <f t="shared" si="747"/>
        <v>0</v>
      </c>
      <c r="AP1171" s="29">
        <f t="shared" si="762"/>
        <v>0</v>
      </c>
      <c r="AQ1171" s="29">
        <f t="shared" si="762"/>
        <v>0</v>
      </c>
      <c r="AR1171" s="29">
        <f t="shared" si="762"/>
        <v>0</v>
      </c>
      <c r="AS1171" s="29">
        <f t="shared" si="762"/>
        <v>0</v>
      </c>
      <c r="AT1171" s="31">
        <f t="shared" si="748"/>
        <v>-7127.1746560000011</v>
      </c>
      <c r="AU1171" s="31">
        <f t="shared" si="749"/>
        <v>37494.286878999999</v>
      </c>
      <c r="AV1171" s="31">
        <f t="shared" si="750"/>
        <v>140400.15107299999</v>
      </c>
      <c r="AW1171" s="31">
        <f t="shared" si="751"/>
        <v>149752.25579299999</v>
      </c>
      <c r="AX1171" s="31">
        <f t="shared" si="752"/>
        <v>324433.72089099995</v>
      </c>
      <c r="AY1171" s="31">
        <f t="shared" si="753"/>
        <v>442123.32413200004</v>
      </c>
      <c r="AZ1171" s="31">
        <f t="shared" si="754"/>
        <v>115777.49031800001</v>
      </c>
      <c r="BA1171" s="31">
        <f t="shared" si="755"/>
        <v>93500.342271000001</v>
      </c>
      <c r="BB1171" s="31">
        <f t="shared" si="756"/>
        <v>17876.583403000001</v>
      </c>
      <c r="BC1171" s="31">
        <f t="shared" si="757"/>
        <v>60190.30892000001</v>
      </c>
      <c r="BD1171" s="31">
        <f t="shared" si="758"/>
        <v>61691.364665000001</v>
      </c>
      <c r="BE1171" s="31">
        <f t="shared" si="759"/>
        <v>67581.576356000005</v>
      </c>
      <c r="BF1171" s="31">
        <f t="shared" si="760"/>
        <v>1503694.2300449999</v>
      </c>
      <c r="BG1171" s="29">
        <f t="shared" si="761"/>
        <v>0</v>
      </c>
      <c r="BH1171" s="29">
        <f t="shared" si="761"/>
        <v>0</v>
      </c>
      <c r="BI1171" s="29">
        <f t="shared" si="761"/>
        <v>0</v>
      </c>
      <c r="BJ1171" s="29">
        <f t="shared" si="761"/>
        <v>1503694.2300449999</v>
      </c>
    </row>
    <row r="1172" spans="1:62">
      <c r="A1172" s="25" t="s">
        <v>135</v>
      </c>
      <c r="B1172" s="25" t="s">
        <v>86</v>
      </c>
      <c r="C1172" s="25" t="s">
        <v>87</v>
      </c>
      <c r="D1172" s="25" t="s">
        <v>294</v>
      </c>
      <c r="E1172" s="25" t="s">
        <v>47</v>
      </c>
      <c r="F1172" s="25" t="s">
        <v>48</v>
      </c>
      <c r="G1172" s="25" t="s">
        <v>58</v>
      </c>
      <c r="H1172" s="25" t="s">
        <v>58</v>
      </c>
      <c r="I1172" s="25" t="s">
        <v>597</v>
      </c>
      <c r="J1172" s="102">
        <v>0</v>
      </c>
      <c r="K1172" s="102">
        <v>0</v>
      </c>
      <c r="L1172" s="29">
        <v>-1106.28</v>
      </c>
      <c r="M1172" s="29">
        <v>5819.8600000000006</v>
      </c>
      <c r="N1172" s="29">
        <v>21792.910000000003</v>
      </c>
      <c r="O1172" s="29">
        <v>23244.54</v>
      </c>
      <c r="P1172" s="29">
        <v>50358.590000000004</v>
      </c>
      <c r="Q1172" s="29">
        <v>68626.37</v>
      </c>
      <c r="R1172" s="29">
        <v>17970.98</v>
      </c>
      <c r="S1172" s="29">
        <v>14513.12</v>
      </c>
      <c r="T1172" s="29">
        <v>2774.8</v>
      </c>
      <c r="U1172" s="29">
        <v>9342.7400000000016</v>
      </c>
      <c r="V1172" s="29">
        <v>9575.73</v>
      </c>
      <c r="W1172" s="29">
        <v>10490.000000000002</v>
      </c>
      <c r="X1172" s="29">
        <f t="shared" si="732"/>
        <v>233403.36</v>
      </c>
      <c r="Y1172" s="29">
        <f t="shared" si="733"/>
        <v>0</v>
      </c>
      <c r="Z1172" s="29">
        <f t="shared" si="734"/>
        <v>0</v>
      </c>
      <c r="AA1172" s="29">
        <f t="shared" si="734"/>
        <v>0</v>
      </c>
      <c r="AB1172" s="29">
        <f t="shared" si="734"/>
        <v>233403.36</v>
      </c>
      <c r="AC1172" s="31">
        <f t="shared" si="735"/>
        <v>0</v>
      </c>
      <c r="AD1172" s="31">
        <f t="shared" si="736"/>
        <v>0</v>
      </c>
      <c r="AE1172" s="31">
        <f t="shared" si="737"/>
        <v>0</v>
      </c>
      <c r="AF1172" s="31">
        <f t="shared" si="738"/>
        <v>0</v>
      </c>
      <c r="AG1172" s="31">
        <f t="shared" si="739"/>
        <v>0</v>
      </c>
      <c r="AH1172" s="31">
        <f t="shared" si="740"/>
        <v>0</v>
      </c>
      <c r="AI1172" s="31">
        <f t="shared" si="741"/>
        <v>0</v>
      </c>
      <c r="AJ1172" s="31">
        <f t="shared" si="742"/>
        <v>0</v>
      </c>
      <c r="AK1172" s="31">
        <f t="shared" si="743"/>
        <v>0</v>
      </c>
      <c r="AL1172" s="31">
        <f t="shared" si="744"/>
        <v>0</v>
      </c>
      <c r="AM1172" s="31">
        <f t="shared" si="745"/>
        <v>0</v>
      </c>
      <c r="AN1172" s="31">
        <f t="shared" si="746"/>
        <v>0</v>
      </c>
      <c r="AO1172" s="31">
        <f t="shared" si="747"/>
        <v>0</v>
      </c>
      <c r="AP1172" s="29">
        <f t="shared" si="762"/>
        <v>0</v>
      </c>
      <c r="AQ1172" s="29">
        <f t="shared" si="762"/>
        <v>0</v>
      </c>
      <c r="AR1172" s="29">
        <f t="shared" si="762"/>
        <v>0</v>
      </c>
      <c r="AS1172" s="29">
        <f t="shared" si="762"/>
        <v>0</v>
      </c>
      <c r="AT1172" s="31">
        <f t="shared" si="748"/>
        <v>0</v>
      </c>
      <c r="AU1172" s="31">
        <f t="shared" si="749"/>
        <v>0</v>
      </c>
      <c r="AV1172" s="31">
        <f t="shared" si="750"/>
        <v>0</v>
      </c>
      <c r="AW1172" s="31">
        <f t="shared" si="751"/>
        <v>0</v>
      </c>
      <c r="AX1172" s="31">
        <f t="shared" si="752"/>
        <v>0</v>
      </c>
      <c r="AY1172" s="31">
        <f t="shared" si="753"/>
        <v>0</v>
      </c>
      <c r="AZ1172" s="31">
        <f t="shared" si="754"/>
        <v>0</v>
      </c>
      <c r="BA1172" s="31">
        <f t="shared" si="755"/>
        <v>0</v>
      </c>
      <c r="BB1172" s="31">
        <f t="shared" si="756"/>
        <v>0</v>
      </c>
      <c r="BC1172" s="31">
        <f t="shared" si="757"/>
        <v>0</v>
      </c>
      <c r="BD1172" s="31">
        <f t="shared" si="758"/>
        <v>0</v>
      </c>
      <c r="BE1172" s="31">
        <f t="shared" si="759"/>
        <v>0</v>
      </c>
      <c r="BF1172" s="31">
        <f t="shared" si="760"/>
        <v>0</v>
      </c>
      <c r="BG1172" s="29">
        <f t="shared" si="761"/>
        <v>0</v>
      </c>
      <c r="BH1172" s="29">
        <f t="shared" si="761"/>
        <v>0</v>
      </c>
      <c r="BI1172" s="29">
        <f t="shared" si="761"/>
        <v>0</v>
      </c>
      <c r="BJ1172" s="29">
        <f t="shared" si="761"/>
        <v>0</v>
      </c>
    </row>
    <row r="1173" spans="1:62">
      <c r="A1173" s="25" t="s">
        <v>135</v>
      </c>
      <c r="B1173" s="25" t="s">
        <v>86</v>
      </c>
      <c r="C1173" s="25" t="s">
        <v>63</v>
      </c>
      <c r="D1173" s="25" t="s">
        <v>564</v>
      </c>
      <c r="E1173" s="25" t="s">
        <v>42</v>
      </c>
      <c r="F1173" s="25" t="s">
        <v>43</v>
      </c>
      <c r="G1173" s="25" t="s">
        <v>61</v>
      </c>
      <c r="H1173" s="25" t="s">
        <v>61</v>
      </c>
      <c r="I1173" s="25" t="s">
        <v>597</v>
      </c>
      <c r="J1173" s="102">
        <v>1</v>
      </c>
      <c r="K1173" s="102">
        <v>0</v>
      </c>
      <c r="L1173" s="29"/>
      <c r="M1173" s="29"/>
      <c r="N1173" s="29">
        <v>1854.7299999999998</v>
      </c>
      <c r="O1173" s="29"/>
      <c r="P1173" s="29"/>
      <c r="Q1173" s="29"/>
      <c r="R1173" s="29"/>
      <c r="S1173" s="29"/>
      <c r="T1173" s="29"/>
      <c r="U1173" s="29"/>
      <c r="V1173" s="29"/>
      <c r="W1173" s="29"/>
      <c r="X1173" s="29">
        <f t="shared" si="732"/>
        <v>1854.7299999999998</v>
      </c>
      <c r="Y1173" s="29">
        <f t="shared" si="733"/>
        <v>0</v>
      </c>
      <c r="Z1173" s="29">
        <f t="shared" si="734"/>
        <v>0</v>
      </c>
      <c r="AA1173" s="29">
        <f t="shared" si="734"/>
        <v>0</v>
      </c>
      <c r="AB1173" s="29">
        <f t="shared" si="734"/>
        <v>1854.7299999999998</v>
      </c>
      <c r="AC1173" s="31">
        <f t="shared" si="735"/>
        <v>0</v>
      </c>
      <c r="AD1173" s="31">
        <f t="shared" si="736"/>
        <v>0</v>
      </c>
      <c r="AE1173" s="31">
        <f t="shared" si="737"/>
        <v>1854.7299999999998</v>
      </c>
      <c r="AF1173" s="31">
        <f t="shared" si="738"/>
        <v>0</v>
      </c>
      <c r="AG1173" s="31">
        <f t="shared" si="739"/>
        <v>0</v>
      </c>
      <c r="AH1173" s="31">
        <f t="shared" si="740"/>
        <v>0</v>
      </c>
      <c r="AI1173" s="31">
        <f t="shared" si="741"/>
        <v>0</v>
      </c>
      <c r="AJ1173" s="31">
        <f t="shared" si="742"/>
        <v>0</v>
      </c>
      <c r="AK1173" s="31">
        <f t="shared" si="743"/>
        <v>0</v>
      </c>
      <c r="AL1173" s="31">
        <f t="shared" si="744"/>
        <v>0</v>
      </c>
      <c r="AM1173" s="31">
        <f t="shared" si="745"/>
        <v>0</v>
      </c>
      <c r="AN1173" s="31">
        <f t="shared" si="746"/>
        <v>0</v>
      </c>
      <c r="AO1173" s="31">
        <f t="shared" si="747"/>
        <v>1854.7299999999998</v>
      </c>
      <c r="AP1173" s="29">
        <f t="shared" si="762"/>
        <v>0</v>
      </c>
      <c r="AQ1173" s="29">
        <f t="shared" si="762"/>
        <v>0</v>
      </c>
      <c r="AR1173" s="29">
        <f t="shared" si="762"/>
        <v>0</v>
      </c>
      <c r="AS1173" s="29">
        <f t="shared" si="762"/>
        <v>1854.7299999999998</v>
      </c>
      <c r="AT1173" s="31">
        <f t="shared" si="748"/>
        <v>0</v>
      </c>
      <c r="AU1173" s="31">
        <f t="shared" si="749"/>
        <v>0</v>
      </c>
      <c r="AV1173" s="31">
        <f t="shared" si="750"/>
        <v>0</v>
      </c>
      <c r="AW1173" s="31">
        <f t="shared" si="751"/>
        <v>0</v>
      </c>
      <c r="AX1173" s="31">
        <f t="shared" si="752"/>
        <v>0</v>
      </c>
      <c r="AY1173" s="31">
        <f t="shared" si="753"/>
        <v>0</v>
      </c>
      <c r="AZ1173" s="31">
        <f t="shared" si="754"/>
        <v>0</v>
      </c>
      <c r="BA1173" s="31">
        <f t="shared" si="755"/>
        <v>0</v>
      </c>
      <c r="BB1173" s="31">
        <f t="shared" si="756"/>
        <v>0</v>
      </c>
      <c r="BC1173" s="31">
        <f t="shared" si="757"/>
        <v>0</v>
      </c>
      <c r="BD1173" s="31">
        <f t="shared" si="758"/>
        <v>0</v>
      </c>
      <c r="BE1173" s="31">
        <f t="shared" si="759"/>
        <v>0</v>
      </c>
      <c r="BF1173" s="31">
        <f t="shared" si="760"/>
        <v>0</v>
      </c>
      <c r="BG1173" s="29">
        <f t="shared" si="761"/>
        <v>0</v>
      </c>
      <c r="BH1173" s="29">
        <f t="shared" si="761"/>
        <v>0</v>
      </c>
      <c r="BI1173" s="29">
        <f t="shared" si="761"/>
        <v>0</v>
      </c>
      <c r="BJ1173" s="29">
        <f t="shared" si="761"/>
        <v>0</v>
      </c>
    </row>
    <row r="1174" spans="1:62">
      <c r="A1174" s="25" t="s">
        <v>186</v>
      </c>
      <c r="B1174" s="25" t="s">
        <v>101</v>
      </c>
      <c r="C1174" s="25" t="s">
        <v>102</v>
      </c>
      <c r="D1174" s="25" t="s">
        <v>208</v>
      </c>
      <c r="E1174" s="25" t="s">
        <v>44</v>
      </c>
      <c r="F1174" s="25" t="s">
        <v>45</v>
      </c>
      <c r="G1174" s="25" t="s">
        <v>54</v>
      </c>
      <c r="H1174" s="25" t="s">
        <v>300</v>
      </c>
      <c r="I1174" s="25" t="s">
        <v>597</v>
      </c>
      <c r="J1174" s="102">
        <v>0.47784834680000005</v>
      </c>
      <c r="K1174" s="102">
        <v>0.15089759249999998</v>
      </c>
      <c r="L1174" s="29">
        <v>3848.9799999999996</v>
      </c>
      <c r="M1174" s="29">
        <v>430109.72000000009</v>
      </c>
      <c r="N1174" s="29">
        <v>42984.4</v>
      </c>
      <c r="O1174" s="29">
        <v>21097.19</v>
      </c>
      <c r="P1174" s="29">
        <v>19416.43</v>
      </c>
      <c r="Q1174" s="29">
        <v>12197.42</v>
      </c>
      <c r="R1174" s="29">
        <v>12022.880000000001</v>
      </c>
      <c r="S1174" s="29">
        <v>30002.079999999998</v>
      </c>
      <c r="T1174" s="29">
        <v>27276.97</v>
      </c>
      <c r="U1174" s="29">
        <v>14193.01</v>
      </c>
      <c r="V1174" s="29">
        <v>12401.83</v>
      </c>
      <c r="W1174" s="29">
        <v>16892.800000000003</v>
      </c>
      <c r="X1174" s="29">
        <f t="shared" si="732"/>
        <v>642443.71000000008</v>
      </c>
      <c r="Y1174" s="29">
        <f t="shared" si="733"/>
        <v>0</v>
      </c>
      <c r="Z1174" s="29">
        <f t="shared" si="734"/>
        <v>0</v>
      </c>
      <c r="AA1174" s="29">
        <f t="shared" si="734"/>
        <v>0</v>
      </c>
      <c r="AB1174" s="29">
        <f t="shared" si="734"/>
        <v>642443.71000000008</v>
      </c>
      <c r="AC1174" s="31">
        <f t="shared" si="735"/>
        <v>1839.2287298662641</v>
      </c>
      <c r="AD1174" s="31">
        <f t="shared" si="736"/>
        <v>205527.21864461096</v>
      </c>
      <c r="AE1174" s="31">
        <f t="shared" si="737"/>
        <v>20540.024478189924</v>
      </c>
      <c r="AF1174" s="31">
        <f t="shared" si="738"/>
        <v>10081.257363625493</v>
      </c>
      <c r="AG1174" s="31">
        <f t="shared" si="739"/>
        <v>9278.108976257925</v>
      </c>
      <c r="AH1174" s="31">
        <f t="shared" si="740"/>
        <v>5828.5169822252565</v>
      </c>
      <c r="AI1174" s="31">
        <f t="shared" si="741"/>
        <v>5745.1133317747854</v>
      </c>
      <c r="AJ1174" s="31">
        <f t="shared" si="742"/>
        <v>14336.444328561345</v>
      </c>
      <c r="AK1174" s="31">
        <f t="shared" si="743"/>
        <v>13034.255020213197</v>
      </c>
      <c r="AL1174" s="31">
        <f t="shared" si="744"/>
        <v>6782.1063646158691</v>
      </c>
      <c r="AM1174" s="31">
        <f t="shared" si="745"/>
        <v>5926.1939627946449</v>
      </c>
      <c r="AN1174" s="31">
        <f t="shared" si="746"/>
        <v>8072.1965528230421</v>
      </c>
      <c r="AO1174" s="31">
        <f t="shared" si="747"/>
        <v>306990.66473555873</v>
      </c>
      <c r="AP1174" s="29">
        <f t="shared" si="762"/>
        <v>0</v>
      </c>
      <c r="AQ1174" s="29">
        <f t="shared" si="762"/>
        <v>0</v>
      </c>
      <c r="AR1174" s="29">
        <f t="shared" si="762"/>
        <v>0</v>
      </c>
      <c r="AS1174" s="29">
        <f t="shared" si="762"/>
        <v>306990.66473555873</v>
      </c>
      <c r="AT1174" s="31">
        <f t="shared" si="748"/>
        <v>580.80181558064987</v>
      </c>
      <c r="AU1174" s="31">
        <f t="shared" si="749"/>
        <v>64902.521258849105</v>
      </c>
      <c r="AV1174" s="31">
        <f t="shared" si="750"/>
        <v>6486.2424750569999</v>
      </c>
      <c r="AW1174" s="31">
        <f t="shared" si="751"/>
        <v>3183.5151795150746</v>
      </c>
      <c r="AX1174" s="31">
        <f t="shared" si="752"/>
        <v>2929.8925419447746</v>
      </c>
      <c r="AY1174" s="31">
        <f t="shared" si="753"/>
        <v>1840.5613127113497</v>
      </c>
      <c r="AZ1174" s="31">
        <f t="shared" si="754"/>
        <v>1814.2236469164</v>
      </c>
      <c r="BA1174" s="31">
        <f t="shared" si="755"/>
        <v>4527.2416419923993</v>
      </c>
      <c r="BB1174" s="31">
        <f t="shared" si="756"/>
        <v>4116.0291036947247</v>
      </c>
      <c r="BC1174" s="31">
        <f t="shared" si="757"/>
        <v>2141.6910393284247</v>
      </c>
      <c r="BD1174" s="31">
        <f t="shared" si="758"/>
        <v>1871.4062895942748</v>
      </c>
      <c r="BE1174" s="31">
        <f t="shared" si="759"/>
        <v>2549.082850584</v>
      </c>
      <c r="BF1174" s="31">
        <f t="shared" si="760"/>
        <v>96943.209155768185</v>
      </c>
      <c r="BG1174" s="29">
        <f t="shared" si="761"/>
        <v>0</v>
      </c>
      <c r="BH1174" s="29">
        <f t="shared" si="761"/>
        <v>0</v>
      </c>
      <c r="BI1174" s="29">
        <f t="shared" si="761"/>
        <v>0</v>
      </c>
      <c r="BJ1174" s="29">
        <f t="shared" si="761"/>
        <v>96943.209155768185</v>
      </c>
    </row>
    <row r="1175" spans="1:62">
      <c r="A1175" s="25" t="s">
        <v>186</v>
      </c>
      <c r="B1175" s="25" t="s">
        <v>101</v>
      </c>
      <c r="C1175" s="25" t="s">
        <v>102</v>
      </c>
      <c r="D1175" s="25" t="s">
        <v>208</v>
      </c>
      <c r="E1175" s="25" t="s">
        <v>44</v>
      </c>
      <c r="F1175" s="25" t="s">
        <v>45</v>
      </c>
      <c r="G1175" s="25" t="s">
        <v>54</v>
      </c>
      <c r="H1175" s="25" t="s">
        <v>90</v>
      </c>
      <c r="I1175" s="25" t="s">
        <v>597</v>
      </c>
      <c r="J1175" s="102">
        <v>0.47784834680000005</v>
      </c>
      <c r="K1175" s="102">
        <v>0.15089759249999998</v>
      </c>
      <c r="L1175" s="29">
        <v>2256.96</v>
      </c>
      <c r="M1175" s="29">
        <v>105240.11</v>
      </c>
      <c r="N1175" s="29">
        <v>21841.499999999996</v>
      </c>
      <c r="O1175" s="29">
        <v>5910.45</v>
      </c>
      <c r="P1175" s="29">
        <v>7647.7699999999995</v>
      </c>
      <c r="Q1175" s="29">
        <v>4003.66</v>
      </c>
      <c r="R1175" s="29">
        <v>8462.5300000000007</v>
      </c>
      <c r="S1175" s="29">
        <v>27396.209999999995</v>
      </c>
      <c r="T1175" s="29">
        <v>23220.73</v>
      </c>
      <c r="U1175" s="29">
        <v>6552.4800000000005</v>
      </c>
      <c r="V1175" s="29">
        <v>7237.4700000000012</v>
      </c>
      <c r="W1175" s="29">
        <v>8261.59</v>
      </c>
      <c r="X1175" s="29">
        <f t="shared" si="732"/>
        <v>228031.46000000002</v>
      </c>
      <c r="Y1175" s="29">
        <f t="shared" si="733"/>
        <v>0</v>
      </c>
      <c r="Z1175" s="29">
        <f t="shared" si="734"/>
        <v>0</v>
      </c>
      <c r="AA1175" s="29">
        <f t="shared" si="734"/>
        <v>0</v>
      </c>
      <c r="AB1175" s="29">
        <f t="shared" si="734"/>
        <v>228031.46000000002</v>
      </c>
      <c r="AC1175" s="31">
        <f t="shared" si="735"/>
        <v>1078.4846047937281</v>
      </c>
      <c r="AD1175" s="31">
        <f t="shared" si="736"/>
        <v>50288.812580550155</v>
      </c>
      <c r="AE1175" s="31">
        <f t="shared" si="737"/>
        <v>10436.9246666322</v>
      </c>
      <c r="AF1175" s="31">
        <f t="shared" si="738"/>
        <v>2824.29876134406</v>
      </c>
      <c r="AG1175" s="31">
        <f t="shared" si="739"/>
        <v>3654.4742512066359</v>
      </c>
      <c r="AH1175" s="31">
        <f t="shared" si="740"/>
        <v>1913.142312149288</v>
      </c>
      <c r="AI1175" s="31">
        <f t="shared" si="741"/>
        <v>4043.8059702454048</v>
      </c>
      <c r="AJ1175" s="31">
        <f t="shared" si="742"/>
        <v>13091.233657085628</v>
      </c>
      <c r="AK1175" s="31">
        <f t="shared" si="743"/>
        <v>11095.987441989166</v>
      </c>
      <c r="AL1175" s="31">
        <f t="shared" si="744"/>
        <v>3131.0917354400644</v>
      </c>
      <c r="AM1175" s="31">
        <f t="shared" si="745"/>
        <v>3458.4130745145967</v>
      </c>
      <c r="AN1175" s="31">
        <f t="shared" si="746"/>
        <v>3947.7871234394124</v>
      </c>
      <c r="AO1175" s="31">
        <f t="shared" si="747"/>
        <v>108964.45617939033</v>
      </c>
      <c r="AP1175" s="29">
        <f t="shared" si="762"/>
        <v>0</v>
      </c>
      <c r="AQ1175" s="29">
        <f t="shared" si="762"/>
        <v>0</v>
      </c>
      <c r="AR1175" s="29">
        <f t="shared" si="762"/>
        <v>0</v>
      </c>
      <c r="AS1175" s="29">
        <f t="shared" si="762"/>
        <v>108964.45617939033</v>
      </c>
      <c r="AT1175" s="31">
        <f t="shared" si="748"/>
        <v>340.56983036879996</v>
      </c>
      <c r="AU1175" s="31">
        <f t="shared" si="749"/>
        <v>15880.479233435173</v>
      </c>
      <c r="AV1175" s="31">
        <f t="shared" si="750"/>
        <v>3295.829766588749</v>
      </c>
      <c r="AW1175" s="31">
        <f t="shared" si="751"/>
        <v>891.8726755916249</v>
      </c>
      <c r="AX1175" s="31">
        <f t="shared" si="752"/>
        <v>1154.0300809937248</v>
      </c>
      <c r="AY1175" s="31">
        <f t="shared" si="753"/>
        <v>604.14265518854995</v>
      </c>
      <c r="AZ1175" s="31">
        <f t="shared" si="754"/>
        <v>1276.9754034590248</v>
      </c>
      <c r="BA1175" s="31">
        <f t="shared" si="755"/>
        <v>4134.0221326244236</v>
      </c>
      <c r="BB1175" s="31">
        <f t="shared" si="756"/>
        <v>3503.9522530925246</v>
      </c>
      <c r="BC1175" s="31">
        <f t="shared" si="757"/>
        <v>988.75345690439997</v>
      </c>
      <c r="BD1175" s="31">
        <f t="shared" si="758"/>
        <v>1092.1167987909751</v>
      </c>
      <c r="BE1175" s="31">
        <f t="shared" si="759"/>
        <v>1246.654041222075</v>
      </c>
      <c r="BF1175" s="31">
        <f t="shared" si="760"/>
        <v>34409.398328260046</v>
      </c>
      <c r="BG1175" s="29">
        <f t="shared" si="761"/>
        <v>0</v>
      </c>
      <c r="BH1175" s="29">
        <f t="shared" si="761"/>
        <v>0</v>
      </c>
      <c r="BI1175" s="29">
        <f t="shared" si="761"/>
        <v>0</v>
      </c>
      <c r="BJ1175" s="29">
        <f t="shared" si="761"/>
        <v>34409.398328260046</v>
      </c>
    </row>
    <row r="1176" spans="1:62">
      <c r="A1176" s="25" t="s">
        <v>186</v>
      </c>
      <c r="B1176" s="25" t="s">
        <v>101</v>
      </c>
      <c r="C1176" s="25" t="s">
        <v>102</v>
      </c>
      <c r="D1176" s="25" t="s">
        <v>208</v>
      </c>
      <c r="E1176" s="25" t="s">
        <v>44</v>
      </c>
      <c r="F1176" s="25" t="s">
        <v>45</v>
      </c>
      <c r="G1176" s="25" t="s">
        <v>60</v>
      </c>
      <c r="H1176" s="25" t="s">
        <v>599</v>
      </c>
      <c r="I1176" s="25" t="s">
        <v>597</v>
      </c>
      <c r="J1176" s="102">
        <v>0.47784834680000005</v>
      </c>
      <c r="K1176" s="102">
        <v>0.15089759249999998</v>
      </c>
      <c r="L1176" s="29">
        <v>563.27</v>
      </c>
      <c r="M1176" s="29">
        <v>500.69</v>
      </c>
      <c r="N1176" s="29">
        <v>1519.56</v>
      </c>
      <c r="O1176" s="29">
        <v>599.75</v>
      </c>
      <c r="P1176" s="29">
        <v>2961.78</v>
      </c>
      <c r="Q1176" s="29">
        <v>1117.1099999999999</v>
      </c>
      <c r="R1176" s="29">
        <v>6747.51</v>
      </c>
      <c r="S1176" s="29">
        <v>25994.239999999998</v>
      </c>
      <c r="T1176" s="29">
        <v>20466.560000000001</v>
      </c>
      <c r="U1176" s="29">
        <v>2919.74</v>
      </c>
      <c r="V1176" s="29">
        <v>2256.81</v>
      </c>
      <c r="W1176" s="29">
        <v>2030.27</v>
      </c>
      <c r="X1176" s="29">
        <f t="shared" si="732"/>
        <v>67677.290000000008</v>
      </c>
      <c r="Y1176" s="29">
        <f t="shared" si="733"/>
        <v>0</v>
      </c>
      <c r="Z1176" s="29">
        <f t="shared" si="734"/>
        <v>0</v>
      </c>
      <c r="AA1176" s="29">
        <f t="shared" si="734"/>
        <v>0</v>
      </c>
      <c r="AB1176" s="29">
        <f t="shared" si="734"/>
        <v>67677.290000000008</v>
      </c>
      <c r="AC1176" s="31">
        <f t="shared" si="735"/>
        <v>269.15763830203599</v>
      </c>
      <c r="AD1176" s="31">
        <f t="shared" si="736"/>
        <v>239.25388875929201</v>
      </c>
      <c r="AE1176" s="31">
        <f t="shared" si="737"/>
        <v>726.119233863408</v>
      </c>
      <c r="AF1176" s="31">
        <f t="shared" si="738"/>
        <v>286.58954599330002</v>
      </c>
      <c r="AG1176" s="31">
        <f t="shared" si="739"/>
        <v>1415.2816765853042</v>
      </c>
      <c r="AH1176" s="31">
        <f t="shared" si="740"/>
        <v>533.80916669374801</v>
      </c>
      <c r="AI1176" s="31">
        <f t="shared" si="741"/>
        <v>3224.2864985164683</v>
      </c>
      <c r="AJ1176" s="31">
        <f t="shared" si="742"/>
        <v>12421.304610322431</v>
      </c>
      <c r="AK1176" s="31">
        <f t="shared" si="743"/>
        <v>9779.9118606830089</v>
      </c>
      <c r="AL1176" s="31">
        <f t="shared" si="744"/>
        <v>1395.1929320858321</v>
      </c>
      <c r="AM1176" s="31">
        <f t="shared" si="745"/>
        <v>1078.4129275417081</v>
      </c>
      <c r="AN1176" s="31">
        <f t="shared" si="746"/>
        <v>970.16116305763603</v>
      </c>
      <c r="AO1176" s="31">
        <f t="shared" si="747"/>
        <v>32339.481142404176</v>
      </c>
      <c r="AP1176" s="29">
        <f t="shared" si="762"/>
        <v>0</v>
      </c>
      <c r="AQ1176" s="29">
        <f t="shared" si="762"/>
        <v>0</v>
      </c>
      <c r="AR1176" s="29">
        <f t="shared" si="762"/>
        <v>0</v>
      </c>
      <c r="AS1176" s="29">
        <f t="shared" si="762"/>
        <v>32339.481142404176</v>
      </c>
      <c r="AT1176" s="31">
        <f t="shared" si="748"/>
        <v>84.996086927474991</v>
      </c>
      <c r="AU1176" s="31">
        <f t="shared" si="749"/>
        <v>75.552915588824987</v>
      </c>
      <c r="AV1176" s="31">
        <f t="shared" si="750"/>
        <v>229.29794565929996</v>
      </c>
      <c r="AW1176" s="31">
        <f t="shared" si="751"/>
        <v>90.500831101874994</v>
      </c>
      <c r="AX1176" s="31">
        <f t="shared" si="752"/>
        <v>446.92547151464998</v>
      </c>
      <c r="AY1176" s="31">
        <f t="shared" si="753"/>
        <v>168.56920955767495</v>
      </c>
      <c r="AZ1176" s="31">
        <f t="shared" si="754"/>
        <v>1018.1830143696749</v>
      </c>
      <c r="BA1176" s="31">
        <f t="shared" si="755"/>
        <v>3922.468234867199</v>
      </c>
      <c r="BB1176" s="31">
        <f t="shared" si="756"/>
        <v>3088.3546307567999</v>
      </c>
      <c r="BC1176" s="31">
        <f t="shared" si="757"/>
        <v>440.5817367259499</v>
      </c>
      <c r="BD1176" s="31">
        <f t="shared" si="758"/>
        <v>340.54719572992497</v>
      </c>
      <c r="BE1176" s="31">
        <f t="shared" si="759"/>
        <v>306.36285512497494</v>
      </c>
      <c r="BF1176" s="31">
        <f t="shared" si="760"/>
        <v>10212.340127924323</v>
      </c>
      <c r="BG1176" s="29">
        <f t="shared" si="761"/>
        <v>0</v>
      </c>
      <c r="BH1176" s="29">
        <f t="shared" si="761"/>
        <v>0</v>
      </c>
      <c r="BI1176" s="29">
        <f t="shared" si="761"/>
        <v>0</v>
      </c>
      <c r="BJ1176" s="29">
        <f t="shared" si="761"/>
        <v>10212.340127924323</v>
      </c>
    </row>
    <row r="1177" spans="1:62">
      <c r="A1177" s="25" t="s">
        <v>186</v>
      </c>
      <c r="B1177" s="25" t="s">
        <v>101</v>
      </c>
      <c r="C1177" s="25" t="s">
        <v>102</v>
      </c>
      <c r="D1177" s="25" t="s">
        <v>208</v>
      </c>
      <c r="E1177" s="25" t="s">
        <v>42</v>
      </c>
      <c r="F1177" s="25" t="s">
        <v>46</v>
      </c>
      <c r="G1177" s="25" t="s">
        <v>59</v>
      </c>
      <c r="H1177" s="25" t="s">
        <v>59</v>
      </c>
      <c r="I1177" s="25" t="s">
        <v>597</v>
      </c>
      <c r="J1177" s="102">
        <v>0.65539999999999998</v>
      </c>
      <c r="K1177" s="102">
        <v>0</v>
      </c>
      <c r="L1177" s="29"/>
      <c r="M1177" s="29"/>
      <c r="N1177" s="29"/>
      <c r="O1177" s="29"/>
      <c r="P1177" s="29">
        <v>492001.89</v>
      </c>
      <c r="Q1177" s="29">
        <v>408195.86</v>
      </c>
      <c r="R1177" s="29">
        <v>22849.279999999999</v>
      </c>
      <c r="S1177" s="29">
        <v>14414.140000000001</v>
      </c>
      <c r="T1177" s="29">
        <v>4397.7700000000004</v>
      </c>
      <c r="U1177" s="29">
        <v>2480.8000000000002</v>
      </c>
      <c r="V1177" s="29"/>
      <c r="W1177" s="29"/>
      <c r="X1177" s="29">
        <f t="shared" si="732"/>
        <v>944339.74000000011</v>
      </c>
      <c r="Y1177" s="29">
        <f t="shared" si="733"/>
        <v>0</v>
      </c>
      <c r="Z1177" s="29">
        <f t="shared" si="734"/>
        <v>0</v>
      </c>
      <c r="AA1177" s="29">
        <f t="shared" si="734"/>
        <v>0</v>
      </c>
      <c r="AB1177" s="29">
        <f t="shared" si="734"/>
        <v>944339.74000000011</v>
      </c>
      <c r="AC1177" s="31">
        <f t="shared" si="735"/>
        <v>0</v>
      </c>
      <c r="AD1177" s="31">
        <f t="shared" si="736"/>
        <v>0</v>
      </c>
      <c r="AE1177" s="31">
        <f t="shared" si="737"/>
        <v>0</v>
      </c>
      <c r="AF1177" s="31">
        <f t="shared" si="738"/>
        <v>0</v>
      </c>
      <c r="AG1177" s="31">
        <f t="shared" si="739"/>
        <v>322458.03870600002</v>
      </c>
      <c r="AH1177" s="31">
        <f t="shared" si="740"/>
        <v>267531.56664400001</v>
      </c>
      <c r="AI1177" s="31">
        <f t="shared" si="741"/>
        <v>14975.418111999999</v>
      </c>
      <c r="AJ1177" s="31">
        <f t="shared" si="742"/>
        <v>9447.0273560000005</v>
      </c>
      <c r="AK1177" s="31">
        <f t="shared" si="743"/>
        <v>2882.2984580000002</v>
      </c>
      <c r="AL1177" s="31">
        <f t="shared" si="744"/>
        <v>1625.91632</v>
      </c>
      <c r="AM1177" s="31">
        <f t="shared" si="745"/>
        <v>0</v>
      </c>
      <c r="AN1177" s="31">
        <f t="shared" si="746"/>
        <v>0</v>
      </c>
      <c r="AO1177" s="31">
        <f t="shared" si="747"/>
        <v>618920.26559600001</v>
      </c>
      <c r="AP1177" s="29">
        <f t="shared" si="762"/>
        <v>0</v>
      </c>
      <c r="AQ1177" s="29">
        <f t="shared" si="762"/>
        <v>0</v>
      </c>
      <c r="AR1177" s="29">
        <f t="shared" si="762"/>
        <v>0</v>
      </c>
      <c r="AS1177" s="29">
        <f t="shared" si="762"/>
        <v>618920.26559600001</v>
      </c>
      <c r="AT1177" s="31">
        <f t="shared" si="748"/>
        <v>0</v>
      </c>
      <c r="AU1177" s="31">
        <f t="shared" si="749"/>
        <v>0</v>
      </c>
      <c r="AV1177" s="31">
        <f t="shared" si="750"/>
        <v>0</v>
      </c>
      <c r="AW1177" s="31">
        <f t="shared" si="751"/>
        <v>0</v>
      </c>
      <c r="AX1177" s="31">
        <f t="shared" si="752"/>
        <v>0</v>
      </c>
      <c r="AY1177" s="31">
        <f t="shared" si="753"/>
        <v>0</v>
      </c>
      <c r="AZ1177" s="31">
        <f t="shared" si="754"/>
        <v>0</v>
      </c>
      <c r="BA1177" s="31">
        <f t="shared" si="755"/>
        <v>0</v>
      </c>
      <c r="BB1177" s="31">
        <f t="shared" si="756"/>
        <v>0</v>
      </c>
      <c r="BC1177" s="31">
        <f t="shared" si="757"/>
        <v>0</v>
      </c>
      <c r="BD1177" s="31">
        <f t="shared" si="758"/>
        <v>0</v>
      </c>
      <c r="BE1177" s="31">
        <f t="shared" si="759"/>
        <v>0</v>
      </c>
      <c r="BF1177" s="31">
        <f t="shared" si="760"/>
        <v>0</v>
      </c>
      <c r="BG1177" s="29">
        <f t="shared" si="761"/>
        <v>0</v>
      </c>
      <c r="BH1177" s="29">
        <f t="shared" si="761"/>
        <v>0</v>
      </c>
      <c r="BI1177" s="29">
        <f t="shared" si="761"/>
        <v>0</v>
      </c>
      <c r="BJ1177" s="29">
        <f t="shared" si="761"/>
        <v>0</v>
      </c>
    </row>
    <row r="1178" spans="1:62">
      <c r="A1178" s="25" t="s">
        <v>186</v>
      </c>
      <c r="B1178" s="25" t="s">
        <v>95</v>
      </c>
      <c r="C1178" s="25" t="s">
        <v>102</v>
      </c>
      <c r="D1178" s="25" t="s">
        <v>204</v>
      </c>
      <c r="E1178" s="25" t="s">
        <v>44</v>
      </c>
      <c r="F1178" s="25" t="s">
        <v>45</v>
      </c>
      <c r="G1178" s="25" t="s">
        <v>54</v>
      </c>
      <c r="H1178" s="25" t="s">
        <v>300</v>
      </c>
      <c r="I1178" s="25" t="s">
        <v>597</v>
      </c>
      <c r="J1178" s="102">
        <v>0.47784834680000005</v>
      </c>
      <c r="K1178" s="102">
        <v>0.15089759249999998</v>
      </c>
      <c r="L1178" s="29">
        <v>-292.24</v>
      </c>
      <c r="M1178" s="29">
        <v>6822.63</v>
      </c>
      <c r="N1178" s="29">
        <v>11823.27</v>
      </c>
      <c r="O1178" s="29">
        <v>694.38</v>
      </c>
      <c r="P1178" s="29">
        <v>4536.55</v>
      </c>
      <c r="Q1178" s="29">
        <v>1731.26</v>
      </c>
      <c r="R1178" s="29"/>
      <c r="S1178" s="29">
        <v>0</v>
      </c>
      <c r="T1178" s="29"/>
      <c r="U1178" s="29"/>
      <c r="V1178" s="29"/>
      <c r="W1178" s="29"/>
      <c r="X1178" s="29">
        <f t="shared" si="732"/>
        <v>25315.85</v>
      </c>
      <c r="Y1178" s="29">
        <f t="shared" si="733"/>
        <v>0</v>
      </c>
      <c r="Z1178" s="29">
        <f t="shared" si="734"/>
        <v>0</v>
      </c>
      <c r="AA1178" s="29">
        <f t="shared" si="734"/>
        <v>0</v>
      </c>
      <c r="AB1178" s="29">
        <f t="shared" si="734"/>
        <v>25315.85</v>
      </c>
      <c r="AC1178" s="31">
        <f t="shared" si="735"/>
        <v>-139.64640086883202</v>
      </c>
      <c r="AD1178" s="31">
        <f t="shared" si="736"/>
        <v>3260.1824663280845</v>
      </c>
      <c r="AE1178" s="31">
        <f t="shared" si="737"/>
        <v>5649.7300232700363</v>
      </c>
      <c r="AF1178" s="31">
        <f t="shared" si="738"/>
        <v>331.80833505098406</v>
      </c>
      <c r="AG1178" s="31">
        <f t="shared" si="739"/>
        <v>2167.7829176755404</v>
      </c>
      <c r="AH1178" s="31">
        <f t="shared" si="740"/>
        <v>827.27972888096804</v>
      </c>
      <c r="AI1178" s="31">
        <f t="shared" si="741"/>
        <v>0</v>
      </c>
      <c r="AJ1178" s="31">
        <f t="shared" si="742"/>
        <v>0</v>
      </c>
      <c r="AK1178" s="31">
        <f t="shared" si="743"/>
        <v>0</v>
      </c>
      <c r="AL1178" s="31">
        <f t="shared" si="744"/>
        <v>0</v>
      </c>
      <c r="AM1178" s="31">
        <f t="shared" si="745"/>
        <v>0</v>
      </c>
      <c r="AN1178" s="31">
        <f t="shared" si="746"/>
        <v>0</v>
      </c>
      <c r="AO1178" s="31">
        <f t="shared" si="747"/>
        <v>12097.137070336781</v>
      </c>
      <c r="AP1178" s="29">
        <f t="shared" si="762"/>
        <v>0</v>
      </c>
      <c r="AQ1178" s="29">
        <f t="shared" si="762"/>
        <v>0</v>
      </c>
      <c r="AR1178" s="29">
        <f t="shared" si="762"/>
        <v>0</v>
      </c>
      <c r="AS1178" s="29">
        <f t="shared" si="762"/>
        <v>12097.137070336781</v>
      </c>
      <c r="AT1178" s="31">
        <f t="shared" si="748"/>
        <v>-44.098312432199997</v>
      </c>
      <c r="AU1178" s="31">
        <f t="shared" si="749"/>
        <v>1029.5184415182748</v>
      </c>
      <c r="AV1178" s="31">
        <f t="shared" si="750"/>
        <v>1784.1029784774748</v>
      </c>
      <c r="AW1178" s="31">
        <f t="shared" si="751"/>
        <v>104.78027028014999</v>
      </c>
      <c r="AX1178" s="31">
        <f t="shared" si="752"/>
        <v>684.554473255875</v>
      </c>
      <c r="AY1178" s="31">
        <f t="shared" si="753"/>
        <v>261.24296599154997</v>
      </c>
      <c r="AZ1178" s="31">
        <f t="shared" si="754"/>
        <v>0</v>
      </c>
      <c r="BA1178" s="31">
        <f t="shared" si="755"/>
        <v>0</v>
      </c>
      <c r="BB1178" s="31">
        <f t="shared" si="756"/>
        <v>0</v>
      </c>
      <c r="BC1178" s="31">
        <f t="shared" si="757"/>
        <v>0</v>
      </c>
      <c r="BD1178" s="31">
        <f t="shared" si="758"/>
        <v>0</v>
      </c>
      <c r="BE1178" s="31">
        <f t="shared" si="759"/>
        <v>0</v>
      </c>
      <c r="BF1178" s="31">
        <f t="shared" si="760"/>
        <v>3820.100817091125</v>
      </c>
      <c r="BG1178" s="29">
        <f t="shared" si="761"/>
        <v>0</v>
      </c>
      <c r="BH1178" s="29">
        <f t="shared" si="761"/>
        <v>0</v>
      </c>
      <c r="BI1178" s="29">
        <f t="shared" si="761"/>
        <v>0</v>
      </c>
      <c r="BJ1178" s="29">
        <f t="shared" si="761"/>
        <v>3820.100817091125</v>
      </c>
    </row>
    <row r="1179" spans="1:62">
      <c r="A1179" s="25" t="s">
        <v>186</v>
      </c>
      <c r="B1179" s="25" t="s">
        <v>95</v>
      </c>
      <c r="C1179" s="25" t="s">
        <v>102</v>
      </c>
      <c r="D1179" s="25" t="s">
        <v>204</v>
      </c>
      <c r="E1179" s="25" t="s">
        <v>42</v>
      </c>
      <c r="F1179" s="25" t="s">
        <v>46</v>
      </c>
      <c r="G1179" s="25" t="s">
        <v>54</v>
      </c>
      <c r="H1179" s="25" t="s">
        <v>300</v>
      </c>
      <c r="I1179" s="25" t="s">
        <v>597</v>
      </c>
      <c r="J1179" s="102">
        <v>0.68266000000000004</v>
      </c>
      <c r="K1179" s="102">
        <v>0</v>
      </c>
      <c r="L1179" s="29"/>
      <c r="M1179" s="29"/>
      <c r="N1179" s="29"/>
      <c r="O1179" s="29"/>
      <c r="P1179" s="29"/>
      <c r="Q1179" s="29">
        <v>8825.73</v>
      </c>
      <c r="R1179" s="29"/>
      <c r="S1179" s="29"/>
      <c r="T1179" s="29"/>
      <c r="U1179" s="29"/>
      <c r="V1179" s="29"/>
      <c r="W1179" s="29"/>
      <c r="X1179" s="29">
        <f t="shared" si="732"/>
        <v>8825.73</v>
      </c>
      <c r="Y1179" s="29">
        <f t="shared" si="733"/>
        <v>0</v>
      </c>
      <c r="Z1179" s="29">
        <f t="shared" si="734"/>
        <v>0</v>
      </c>
      <c r="AA1179" s="29">
        <f t="shared" si="734"/>
        <v>0</v>
      </c>
      <c r="AB1179" s="29">
        <f t="shared" si="734"/>
        <v>8825.73</v>
      </c>
      <c r="AC1179" s="31">
        <f t="shared" si="735"/>
        <v>0</v>
      </c>
      <c r="AD1179" s="31">
        <f t="shared" si="736"/>
        <v>0</v>
      </c>
      <c r="AE1179" s="31">
        <f t="shared" si="737"/>
        <v>0</v>
      </c>
      <c r="AF1179" s="31">
        <f t="shared" si="738"/>
        <v>0</v>
      </c>
      <c r="AG1179" s="31">
        <f t="shared" si="739"/>
        <v>0</v>
      </c>
      <c r="AH1179" s="31">
        <f t="shared" si="740"/>
        <v>6024.9728418000004</v>
      </c>
      <c r="AI1179" s="31">
        <f t="shared" si="741"/>
        <v>0</v>
      </c>
      <c r="AJ1179" s="31">
        <f t="shared" si="742"/>
        <v>0</v>
      </c>
      <c r="AK1179" s="31">
        <f t="shared" si="743"/>
        <v>0</v>
      </c>
      <c r="AL1179" s="31">
        <f t="shared" si="744"/>
        <v>0</v>
      </c>
      <c r="AM1179" s="31">
        <f t="shared" si="745"/>
        <v>0</v>
      </c>
      <c r="AN1179" s="31">
        <f t="shared" si="746"/>
        <v>0</v>
      </c>
      <c r="AO1179" s="31">
        <f t="shared" si="747"/>
        <v>6024.9728418000004</v>
      </c>
      <c r="AP1179" s="29">
        <f t="shared" si="762"/>
        <v>0</v>
      </c>
      <c r="AQ1179" s="29">
        <f t="shared" si="762"/>
        <v>0</v>
      </c>
      <c r="AR1179" s="29">
        <f t="shared" si="762"/>
        <v>0</v>
      </c>
      <c r="AS1179" s="29">
        <f t="shared" si="762"/>
        <v>6024.9728418000004</v>
      </c>
      <c r="AT1179" s="31">
        <f t="shared" si="748"/>
        <v>0</v>
      </c>
      <c r="AU1179" s="31">
        <f t="shared" si="749"/>
        <v>0</v>
      </c>
      <c r="AV1179" s="31">
        <f t="shared" si="750"/>
        <v>0</v>
      </c>
      <c r="AW1179" s="31">
        <f t="shared" si="751"/>
        <v>0</v>
      </c>
      <c r="AX1179" s="31">
        <f t="shared" si="752"/>
        <v>0</v>
      </c>
      <c r="AY1179" s="31">
        <f t="shared" si="753"/>
        <v>0</v>
      </c>
      <c r="AZ1179" s="31">
        <f t="shared" si="754"/>
        <v>0</v>
      </c>
      <c r="BA1179" s="31">
        <f t="shared" si="755"/>
        <v>0</v>
      </c>
      <c r="BB1179" s="31">
        <f t="shared" si="756"/>
        <v>0</v>
      </c>
      <c r="BC1179" s="31">
        <f t="shared" si="757"/>
        <v>0</v>
      </c>
      <c r="BD1179" s="31">
        <f t="shared" si="758"/>
        <v>0</v>
      </c>
      <c r="BE1179" s="31">
        <f t="shared" si="759"/>
        <v>0</v>
      </c>
      <c r="BF1179" s="31">
        <f t="shared" si="760"/>
        <v>0</v>
      </c>
      <c r="BG1179" s="29">
        <f t="shared" si="761"/>
        <v>0</v>
      </c>
      <c r="BH1179" s="29">
        <f t="shared" si="761"/>
        <v>0</v>
      </c>
      <c r="BI1179" s="29">
        <f t="shared" si="761"/>
        <v>0</v>
      </c>
      <c r="BJ1179" s="29">
        <f t="shared" si="761"/>
        <v>0</v>
      </c>
    </row>
    <row r="1180" spans="1:62">
      <c r="A1180" s="25" t="s">
        <v>186</v>
      </c>
      <c r="B1180" s="25" t="s">
        <v>95</v>
      </c>
      <c r="C1180" s="25" t="s">
        <v>102</v>
      </c>
      <c r="D1180" s="25" t="s">
        <v>204</v>
      </c>
      <c r="E1180" s="25" t="s">
        <v>42</v>
      </c>
      <c r="F1180" s="25" t="s">
        <v>46</v>
      </c>
      <c r="G1180" s="25" t="s">
        <v>59</v>
      </c>
      <c r="H1180" s="25" t="s">
        <v>59</v>
      </c>
      <c r="I1180" s="25" t="s">
        <v>597</v>
      </c>
      <c r="J1180" s="102">
        <v>0.65539999999999998</v>
      </c>
      <c r="K1180" s="102">
        <v>0</v>
      </c>
      <c r="L1180" s="29">
        <v>806639.99</v>
      </c>
      <c r="M1180" s="29">
        <v>41785.879999999997</v>
      </c>
      <c r="N1180" s="29">
        <v>50518.97</v>
      </c>
      <c r="O1180" s="29">
        <v>11102.31</v>
      </c>
      <c r="P1180" s="29">
        <v>1083.3</v>
      </c>
      <c r="Q1180" s="29">
        <v>-6185.5999999999995</v>
      </c>
      <c r="R1180" s="29">
        <v>7565.6</v>
      </c>
      <c r="S1180" s="29">
        <v>683.31999999999971</v>
      </c>
      <c r="T1180" s="29"/>
      <c r="U1180" s="29"/>
      <c r="V1180" s="29"/>
      <c r="W1180" s="29"/>
      <c r="X1180" s="29">
        <f t="shared" si="732"/>
        <v>913193.77</v>
      </c>
      <c r="Y1180" s="29">
        <f t="shared" si="733"/>
        <v>0</v>
      </c>
      <c r="Z1180" s="29">
        <f t="shared" si="734"/>
        <v>0</v>
      </c>
      <c r="AA1180" s="29">
        <f t="shared" si="734"/>
        <v>0</v>
      </c>
      <c r="AB1180" s="29">
        <f t="shared" si="734"/>
        <v>913193.77</v>
      </c>
      <c r="AC1180" s="31">
        <f t="shared" si="735"/>
        <v>528671.84944599995</v>
      </c>
      <c r="AD1180" s="31">
        <f t="shared" si="736"/>
        <v>27386.465751999996</v>
      </c>
      <c r="AE1180" s="31">
        <f t="shared" si="737"/>
        <v>33110.132938000002</v>
      </c>
      <c r="AF1180" s="31">
        <f t="shared" si="738"/>
        <v>7276.4539739999991</v>
      </c>
      <c r="AG1180" s="31">
        <f t="shared" si="739"/>
        <v>709.99482</v>
      </c>
      <c r="AH1180" s="31">
        <f t="shared" si="740"/>
        <v>-4054.0422399999993</v>
      </c>
      <c r="AI1180" s="31">
        <f t="shared" si="741"/>
        <v>4958.49424</v>
      </c>
      <c r="AJ1180" s="31">
        <f t="shared" si="742"/>
        <v>447.8479279999998</v>
      </c>
      <c r="AK1180" s="31">
        <f t="shared" si="743"/>
        <v>0</v>
      </c>
      <c r="AL1180" s="31">
        <f t="shared" si="744"/>
        <v>0</v>
      </c>
      <c r="AM1180" s="31">
        <f t="shared" si="745"/>
        <v>0</v>
      </c>
      <c r="AN1180" s="31">
        <f t="shared" si="746"/>
        <v>0</v>
      </c>
      <c r="AO1180" s="31">
        <f t="shared" si="747"/>
        <v>598507.19685800001</v>
      </c>
      <c r="AP1180" s="29">
        <f t="shared" si="762"/>
        <v>0</v>
      </c>
      <c r="AQ1180" s="29">
        <f t="shared" si="762"/>
        <v>0</v>
      </c>
      <c r="AR1180" s="29">
        <f t="shared" si="762"/>
        <v>0</v>
      </c>
      <c r="AS1180" s="29">
        <f t="shared" si="762"/>
        <v>598507.19685800001</v>
      </c>
      <c r="AT1180" s="31">
        <f t="shared" si="748"/>
        <v>0</v>
      </c>
      <c r="AU1180" s="31">
        <f t="shared" si="749"/>
        <v>0</v>
      </c>
      <c r="AV1180" s="31">
        <f t="shared" si="750"/>
        <v>0</v>
      </c>
      <c r="AW1180" s="31">
        <f t="shared" si="751"/>
        <v>0</v>
      </c>
      <c r="AX1180" s="31">
        <f t="shared" si="752"/>
        <v>0</v>
      </c>
      <c r="AY1180" s="31">
        <f t="shared" si="753"/>
        <v>0</v>
      </c>
      <c r="AZ1180" s="31">
        <f t="shared" si="754"/>
        <v>0</v>
      </c>
      <c r="BA1180" s="31">
        <f t="shared" si="755"/>
        <v>0</v>
      </c>
      <c r="BB1180" s="31">
        <f t="shared" si="756"/>
        <v>0</v>
      </c>
      <c r="BC1180" s="31">
        <f t="shared" si="757"/>
        <v>0</v>
      </c>
      <c r="BD1180" s="31">
        <f t="shared" si="758"/>
        <v>0</v>
      </c>
      <c r="BE1180" s="31">
        <f t="shared" si="759"/>
        <v>0</v>
      </c>
      <c r="BF1180" s="31">
        <f t="shared" si="760"/>
        <v>0</v>
      </c>
      <c r="BG1180" s="29">
        <f t="shared" si="761"/>
        <v>0</v>
      </c>
      <c r="BH1180" s="29">
        <f t="shared" si="761"/>
        <v>0</v>
      </c>
      <c r="BI1180" s="29">
        <f t="shared" si="761"/>
        <v>0</v>
      </c>
      <c r="BJ1180" s="29">
        <f t="shared" si="761"/>
        <v>0</v>
      </c>
    </row>
    <row r="1181" spans="1:62">
      <c r="A1181" s="25" t="s">
        <v>186</v>
      </c>
      <c r="B1181" s="25" t="s">
        <v>95</v>
      </c>
      <c r="C1181" s="25" t="s">
        <v>102</v>
      </c>
      <c r="D1181" s="25" t="s">
        <v>205</v>
      </c>
      <c r="E1181" s="25" t="s">
        <v>44</v>
      </c>
      <c r="F1181" s="25" t="s">
        <v>45</v>
      </c>
      <c r="G1181" s="25" t="s">
        <v>54</v>
      </c>
      <c r="H1181" s="25" t="s">
        <v>300</v>
      </c>
      <c r="I1181" s="25" t="s">
        <v>597</v>
      </c>
      <c r="J1181" s="102">
        <v>0.47784834680000005</v>
      </c>
      <c r="K1181" s="102">
        <v>0.15089759249999998</v>
      </c>
      <c r="L1181" s="29">
        <v>1088.4100000000001</v>
      </c>
      <c r="M1181" s="29">
        <v>1445.43</v>
      </c>
      <c r="N1181" s="29">
        <v>6866.91</v>
      </c>
      <c r="O1181" s="29">
        <v>3580.13</v>
      </c>
      <c r="P1181" s="29">
        <v>478.91</v>
      </c>
      <c r="Q1181" s="29"/>
      <c r="R1181" s="29"/>
      <c r="S1181" s="29">
        <v>0</v>
      </c>
      <c r="T1181" s="29"/>
      <c r="U1181" s="29"/>
      <c r="V1181" s="29"/>
      <c r="W1181" s="29"/>
      <c r="X1181" s="29">
        <f t="shared" si="732"/>
        <v>13459.79</v>
      </c>
      <c r="Y1181" s="29">
        <f t="shared" si="733"/>
        <v>0</v>
      </c>
      <c r="Z1181" s="29">
        <f t="shared" si="734"/>
        <v>0</v>
      </c>
      <c r="AA1181" s="29">
        <f t="shared" si="734"/>
        <v>0</v>
      </c>
      <c r="AB1181" s="29">
        <f t="shared" si="734"/>
        <v>13459.79</v>
      </c>
      <c r="AC1181" s="31">
        <f t="shared" si="735"/>
        <v>520.0949191405881</v>
      </c>
      <c r="AD1181" s="31">
        <f t="shared" si="736"/>
        <v>690.69633591512411</v>
      </c>
      <c r="AE1181" s="31">
        <f t="shared" si="737"/>
        <v>3281.3415911243883</v>
      </c>
      <c r="AF1181" s="31">
        <f t="shared" si="738"/>
        <v>1710.7592018290843</v>
      </c>
      <c r="AG1181" s="31">
        <f t="shared" si="739"/>
        <v>228.84635176598803</v>
      </c>
      <c r="AH1181" s="31">
        <f t="shared" si="740"/>
        <v>0</v>
      </c>
      <c r="AI1181" s="31">
        <f t="shared" si="741"/>
        <v>0</v>
      </c>
      <c r="AJ1181" s="31">
        <f t="shared" si="742"/>
        <v>0</v>
      </c>
      <c r="AK1181" s="31">
        <f t="shared" si="743"/>
        <v>0</v>
      </c>
      <c r="AL1181" s="31">
        <f t="shared" si="744"/>
        <v>0</v>
      </c>
      <c r="AM1181" s="31">
        <f t="shared" si="745"/>
        <v>0</v>
      </c>
      <c r="AN1181" s="31">
        <f t="shared" si="746"/>
        <v>0</v>
      </c>
      <c r="AO1181" s="31">
        <f t="shared" si="747"/>
        <v>6431.7383997751731</v>
      </c>
      <c r="AP1181" s="29">
        <f t="shared" si="762"/>
        <v>0</v>
      </c>
      <c r="AQ1181" s="29">
        <f t="shared" si="762"/>
        <v>0</v>
      </c>
      <c r="AR1181" s="29">
        <f t="shared" si="762"/>
        <v>0</v>
      </c>
      <c r="AS1181" s="29">
        <f t="shared" si="762"/>
        <v>6431.7383997751731</v>
      </c>
      <c r="AT1181" s="31">
        <f t="shared" si="748"/>
        <v>164.238448652925</v>
      </c>
      <c r="AU1181" s="31">
        <f t="shared" si="749"/>
        <v>218.11190712727497</v>
      </c>
      <c r="AV1181" s="31">
        <f t="shared" si="750"/>
        <v>1036.2001869141748</v>
      </c>
      <c r="AW1181" s="31">
        <f t="shared" si="751"/>
        <v>540.23299783702498</v>
      </c>
      <c r="AX1181" s="31">
        <f t="shared" si="752"/>
        <v>72.266366024174999</v>
      </c>
      <c r="AY1181" s="31">
        <f t="shared" si="753"/>
        <v>0</v>
      </c>
      <c r="AZ1181" s="31">
        <f t="shared" si="754"/>
        <v>0</v>
      </c>
      <c r="BA1181" s="31">
        <f t="shared" si="755"/>
        <v>0</v>
      </c>
      <c r="BB1181" s="31">
        <f t="shared" si="756"/>
        <v>0</v>
      </c>
      <c r="BC1181" s="31">
        <f t="shared" si="757"/>
        <v>0</v>
      </c>
      <c r="BD1181" s="31">
        <f t="shared" si="758"/>
        <v>0</v>
      </c>
      <c r="BE1181" s="31">
        <f t="shared" si="759"/>
        <v>0</v>
      </c>
      <c r="BF1181" s="31">
        <f t="shared" si="760"/>
        <v>2031.0499065555746</v>
      </c>
      <c r="BG1181" s="29">
        <f t="shared" si="761"/>
        <v>0</v>
      </c>
      <c r="BH1181" s="29">
        <f t="shared" si="761"/>
        <v>0</v>
      </c>
      <c r="BI1181" s="29">
        <f t="shared" si="761"/>
        <v>0</v>
      </c>
      <c r="BJ1181" s="29">
        <f t="shared" si="761"/>
        <v>2031.0499065555746</v>
      </c>
    </row>
    <row r="1182" spans="1:62">
      <c r="A1182" s="25" t="s">
        <v>186</v>
      </c>
      <c r="B1182" s="25" t="s">
        <v>95</v>
      </c>
      <c r="C1182" s="25" t="s">
        <v>102</v>
      </c>
      <c r="D1182" s="25" t="s">
        <v>205</v>
      </c>
      <c r="E1182" s="25" t="s">
        <v>42</v>
      </c>
      <c r="F1182" s="25" t="s">
        <v>46</v>
      </c>
      <c r="G1182" s="25" t="s">
        <v>54</v>
      </c>
      <c r="H1182" s="25" t="s">
        <v>300</v>
      </c>
      <c r="I1182" s="25" t="s">
        <v>597</v>
      </c>
      <c r="J1182" s="102">
        <v>0.68266000000000004</v>
      </c>
      <c r="K1182" s="102">
        <v>0</v>
      </c>
      <c r="L1182" s="29"/>
      <c r="M1182" s="29"/>
      <c r="N1182" s="29"/>
      <c r="O1182" s="29"/>
      <c r="P1182" s="29"/>
      <c r="Q1182" s="29">
        <v>3683.33</v>
      </c>
      <c r="R1182" s="29">
        <v>0</v>
      </c>
      <c r="S1182" s="29"/>
      <c r="T1182" s="29"/>
      <c r="U1182" s="29"/>
      <c r="V1182" s="29"/>
      <c r="W1182" s="29"/>
      <c r="X1182" s="29">
        <f t="shared" si="732"/>
        <v>3683.33</v>
      </c>
      <c r="Y1182" s="29">
        <f t="shared" si="733"/>
        <v>0</v>
      </c>
      <c r="Z1182" s="29">
        <f t="shared" si="734"/>
        <v>0</v>
      </c>
      <c r="AA1182" s="29">
        <f t="shared" si="734"/>
        <v>0</v>
      </c>
      <c r="AB1182" s="29">
        <f t="shared" si="734"/>
        <v>3683.33</v>
      </c>
      <c r="AC1182" s="31">
        <f t="shared" si="735"/>
        <v>0</v>
      </c>
      <c r="AD1182" s="31">
        <f t="shared" si="736"/>
        <v>0</v>
      </c>
      <c r="AE1182" s="31">
        <f t="shared" si="737"/>
        <v>0</v>
      </c>
      <c r="AF1182" s="31">
        <f t="shared" si="738"/>
        <v>0</v>
      </c>
      <c r="AG1182" s="31">
        <f t="shared" si="739"/>
        <v>0</v>
      </c>
      <c r="AH1182" s="31">
        <f t="shared" si="740"/>
        <v>2514.4620577999999</v>
      </c>
      <c r="AI1182" s="31">
        <f t="shared" si="741"/>
        <v>0</v>
      </c>
      <c r="AJ1182" s="31">
        <f t="shared" si="742"/>
        <v>0</v>
      </c>
      <c r="AK1182" s="31">
        <f t="shared" si="743"/>
        <v>0</v>
      </c>
      <c r="AL1182" s="31">
        <f t="shared" si="744"/>
        <v>0</v>
      </c>
      <c r="AM1182" s="31">
        <f t="shared" si="745"/>
        <v>0</v>
      </c>
      <c r="AN1182" s="31">
        <f t="shared" si="746"/>
        <v>0</v>
      </c>
      <c r="AO1182" s="31">
        <f t="shared" si="747"/>
        <v>2514.4620577999999</v>
      </c>
      <c r="AP1182" s="29">
        <f t="shared" si="762"/>
        <v>0</v>
      </c>
      <c r="AQ1182" s="29">
        <f t="shared" si="762"/>
        <v>0</v>
      </c>
      <c r="AR1182" s="29">
        <f t="shared" si="762"/>
        <v>0</v>
      </c>
      <c r="AS1182" s="29">
        <f t="shared" si="762"/>
        <v>2514.4620577999999</v>
      </c>
      <c r="AT1182" s="31">
        <f t="shared" si="748"/>
        <v>0</v>
      </c>
      <c r="AU1182" s="31">
        <f t="shared" si="749"/>
        <v>0</v>
      </c>
      <c r="AV1182" s="31">
        <f t="shared" si="750"/>
        <v>0</v>
      </c>
      <c r="AW1182" s="31">
        <f t="shared" si="751"/>
        <v>0</v>
      </c>
      <c r="AX1182" s="31">
        <f t="shared" si="752"/>
        <v>0</v>
      </c>
      <c r="AY1182" s="31">
        <f t="shared" si="753"/>
        <v>0</v>
      </c>
      <c r="AZ1182" s="31">
        <f t="shared" si="754"/>
        <v>0</v>
      </c>
      <c r="BA1182" s="31">
        <f t="shared" si="755"/>
        <v>0</v>
      </c>
      <c r="BB1182" s="31">
        <f t="shared" si="756"/>
        <v>0</v>
      </c>
      <c r="BC1182" s="31">
        <f t="shared" si="757"/>
        <v>0</v>
      </c>
      <c r="BD1182" s="31">
        <f t="shared" si="758"/>
        <v>0</v>
      </c>
      <c r="BE1182" s="31">
        <f t="shared" si="759"/>
        <v>0</v>
      </c>
      <c r="BF1182" s="31">
        <f t="shared" si="760"/>
        <v>0</v>
      </c>
      <c r="BG1182" s="29">
        <f t="shared" si="761"/>
        <v>0</v>
      </c>
      <c r="BH1182" s="29">
        <f t="shared" si="761"/>
        <v>0</v>
      </c>
      <c r="BI1182" s="29">
        <f t="shared" si="761"/>
        <v>0</v>
      </c>
      <c r="BJ1182" s="29">
        <f t="shared" si="761"/>
        <v>0</v>
      </c>
    </row>
    <row r="1183" spans="1:62">
      <c r="A1183" s="25" t="s">
        <v>186</v>
      </c>
      <c r="B1183" s="25" t="s">
        <v>95</v>
      </c>
      <c r="C1183" s="25" t="s">
        <v>102</v>
      </c>
      <c r="D1183" s="25" t="s">
        <v>205</v>
      </c>
      <c r="E1183" s="25" t="s">
        <v>42</v>
      </c>
      <c r="F1183" s="25" t="s">
        <v>46</v>
      </c>
      <c r="G1183" s="25" t="s">
        <v>59</v>
      </c>
      <c r="H1183" s="25" t="s">
        <v>59</v>
      </c>
      <c r="I1183" s="25" t="s">
        <v>597</v>
      </c>
      <c r="J1183" s="102">
        <v>0.65539999999999998</v>
      </c>
      <c r="K1183" s="102">
        <v>0</v>
      </c>
      <c r="L1183" s="29">
        <v>1669.9499999999998</v>
      </c>
      <c r="M1183" s="29">
        <v>-31241.919999999995</v>
      </c>
      <c r="N1183" s="29">
        <v>360234.27999999997</v>
      </c>
      <c r="O1183" s="29">
        <v>351310.36</v>
      </c>
      <c r="P1183" s="29">
        <v>274084.62</v>
      </c>
      <c r="Q1183" s="29">
        <v>10321.97999999997</v>
      </c>
      <c r="R1183" s="29">
        <v>31306.54</v>
      </c>
      <c r="S1183" s="29">
        <v>75521.290000000008</v>
      </c>
      <c r="T1183" s="29">
        <v>3347.95</v>
      </c>
      <c r="U1183" s="29">
        <v>128278.62</v>
      </c>
      <c r="V1183" s="29">
        <v>11809.75</v>
      </c>
      <c r="W1183" s="29">
        <v>684612.18</v>
      </c>
      <c r="X1183" s="29">
        <f t="shared" si="732"/>
        <v>1901255.6</v>
      </c>
      <c r="Y1183" s="29">
        <f t="shared" si="733"/>
        <v>0</v>
      </c>
      <c r="Z1183" s="29">
        <f t="shared" si="734"/>
        <v>0</v>
      </c>
      <c r="AA1183" s="29">
        <f t="shared" si="734"/>
        <v>0</v>
      </c>
      <c r="AB1183" s="29">
        <f t="shared" si="734"/>
        <v>1901255.6</v>
      </c>
      <c r="AC1183" s="31">
        <f t="shared" si="735"/>
        <v>1094.4852299999998</v>
      </c>
      <c r="AD1183" s="31">
        <f t="shared" si="736"/>
        <v>-20475.954367999995</v>
      </c>
      <c r="AE1183" s="31">
        <f t="shared" si="737"/>
        <v>236097.54711199997</v>
      </c>
      <c r="AF1183" s="31">
        <f t="shared" si="738"/>
        <v>230248.80994399998</v>
      </c>
      <c r="AG1183" s="31">
        <f t="shared" si="739"/>
        <v>179635.05994799998</v>
      </c>
      <c r="AH1183" s="31">
        <f t="shared" si="740"/>
        <v>6765.0256919999802</v>
      </c>
      <c r="AI1183" s="31">
        <f t="shared" si="741"/>
        <v>20518.306315999998</v>
      </c>
      <c r="AJ1183" s="31">
        <f t="shared" si="742"/>
        <v>49496.653466000003</v>
      </c>
      <c r="AK1183" s="31">
        <f t="shared" si="743"/>
        <v>2194.2464299999997</v>
      </c>
      <c r="AL1183" s="31">
        <f t="shared" si="744"/>
        <v>84073.807547999997</v>
      </c>
      <c r="AM1183" s="31">
        <f t="shared" si="745"/>
        <v>7740.1101499999995</v>
      </c>
      <c r="AN1183" s="31">
        <f t="shared" si="746"/>
        <v>448694.82277200004</v>
      </c>
      <c r="AO1183" s="31">
        <f t="shared" si="747"/>
        <v>1246082.9202399999</v>
      </c>
      <c r="AP1183" s="29">
        <f t="shared" si="762"/>
        <v>0</v>
      </c>
      <c r="AQ1183" s="29">
        <f t="shared" si="762"/>
        <v>0</v>
      </c>
      <c r="AR1183" s="29">
        <f t="shared" si="762"/>
        <v>0</v>
      </c>
      <c r="AS1183" s="29">
        <f t="shared" si="762"/>
        <v>1246082.9202399999</v>
      </c>
      <c r="AT1183" s="31">
        <f t="shared" si="748"/>
        <v>0</v>
      </c>
      <c r="AU1183" s="31">
        <f t="shared" si="749"/>
        <v>0</v>
      </c>
      <c r="AV1183" s="31">
        <f t="shared" si="750"/>
        <v>0</v>
      </c>
      <c r="AW1183" s="31">
        <f t="shared" si="751"/>
        <v>0</v>
      </c>
      <c r="AX1183" s="31">
        <f t="shared" si="752"/>
        <v>0</v>
      </c>
      <c r="AY1183" s="31">
        <f t="shared" si="753"/>
        <v>0</v>
      </c>
      <c r="AZ1183" s="31">
        <f t="shared" si="754"/>
        <v>0</v>
      </c>
      <c r="BA1183" s="31">
        <f t="shared" si="755"/>
        <v>0</v>
      </c>
      <c r="BB1183" s="31">
        <f t="shared" si="756"/>
        <v>0</v>
      </c>
      <c r="BC1183" s="31">
        <f t="shared" si="757"/>
        <v>0</v>
      </c>
      <c r="BD1183" s="31">
        <f t="shared" si="758"/>
        <v>0</v>
      </c>
      <c r="BE1183" s="31">
        <f t="shared" si="759"/>
        <v>0</v>
      </c>
      <c r="BF1183" s="31">
        <f t="shared" si="760"/>
        <v>0</v>
      </c>
      <c r="BG1183" s="29">
        <f t="shared" si="761"/>
        <v>0</v>
      </c>
      <c r="BH1183" s="29">
        <f t="shared" si="761"/>
        <v>0</v>
      </c>
      <c r="BI1183" s="29">
        <f t="shared" si="761"/>
        <v>0</v>
      </c>
      <c r="BJ1183" s="29">
        <f t="shared" si="761"/>
        <v>0</v>
      </c>
    </row>
    <row r="1184" spans="1:62">
      <c r="A1184" s="25" t="s">
        <v>186</v>
      </c>
      <c r="B1184" s="25" t="s">
        <v>95</v>
      </c>
      <c r="C1184" s="25" t="s">
        <v>82</v>
      </c>
      <c r="D1184" s="25" t="s">
        <v>206</v>
      </c>
      <c r="E1184" s="25" t="s">
        <v>42</v>
      </c>
      <c r="F1184" s="25" t="s">
        <v>46</v>
      </c>
      <c r="G1184" s="25" t="s">
        <v>56</v>
      </c>
      <c r="H1184" s="25" t="s">
        <v>56</v>
      </c>
      <c r="I1184" s="25" t="s">
        <v>597</v>
      </c>
      <c r="J1184" s="102">
        <v>0.65539999999999998</v>
      </c>
      <c r="K1184" s="102">
        <v>0</v>
      </c>
      <c r="L1184" s="29"/>
      <c r="M1184" s="29"/>
      <c r="N1184" s="29"/>
      <c r="O1184" s="29"/>
      <c r="P1184" s="29">
        <v>459812.68</v>
      </c>
      <c r="Q1184" s="29"/>
      <c r="R1184" s="29">
        <v>60.02</v>
      </c>
      <c r="S1184" s="29"/>
      <c r="T1184" s="29"/>
      <c r="U1184" s="29"/>
      <c r="V1184" s="29"/>
      <c r="W1184" s="29"/>
      <c r="X1184" s="29">
        <f t="shared" si="732"/>
        <v>459872.7</v>
      </c>
      <c r="Y1184" s="29">
        <f t="shared" si="733"/>
        <v>0</v>
      </c>
      <c r="Z1184" s="29">
        <f t="shared" si="734"/>
        <v>0</v>
      </c>
      <c r="AA1184" s="29">
        <f t="shared" si="734"/>
        <v>0</v>
      </c>
      <c r="AB1184" s="29">
        <f t="shared" si="734"/>
        <v>459872.7</v>
      </c>
      <c r="AC1184" s="31">
        <f t="shared" si="735"/>
        <v>0</v>
      </c>
      <c r="AD1184" s="31">
        <f t="shared" si="736"/>
        <v>0</v>
      </c>
      <c r="AE1184" s="31">
        <f t="shared" si="737"/>
        <v>0</v>
      </c>
      <c r="AF1184" s="31">
        <f t="shared" si="738"/>
        <v>0</v>
      </c>
      <c r="AG1184" s="31">
        <f t="shared" si="739"/>
        <v>301361.23047199997</v>
      </c>
      <c r="AH1184" s="31">
        <f t="shared" si="740"/>
        <v>0</v>
      </c>
      <c r="AI1184" s="31">
        <f t="shared" si="741"/>
        <v>39.337108000000001</v>
      </c>
      <c r="AJ1184" s="31">
        <f t="shared" si="742"/>
        <v>0</v>
      </c>
      <c r="AK1184" s="31">
        <f t="shared" si="743"/>
        <v>0</v>
      </c>
      <c r="AL1184" s="31">
        <f t="shared" si="744"/>
        <v>0</v>
      </c>
      <c r="AM1184" s="31">
        <f t="shared" si="745"/>
        <v>0</v>
      </c>
      <c r="AN1184" s="31">
        <f t="shared" si="746"/>
        <v>0</v>
      </c>
      <c r="AO1184" s="31">
        <f t="shared" si="747"/>
        <v>301400.56757999997</v>
      </c>
      <c r="AP1184" s="29">
        <f t="shared" si="762"/>
        <v>0</v>
      </c>
      <c r="AQ1184" s="29">
        <f t="shared" si="762"/>
        <v>0</v>
      </c>
      <c r="AR1184" s="29">
        <f t="shared" si="762"/>
        <v>0</v>
      </c>
      <c r="AS1184" s="29">
        <f t="shared" si="762"/>
        <v>301400.56757999997</v>
      </c>
      <c r="AT1184" s="31">
        <f t="shared" si="748"/>
        <v>0</v>
      </c>
      <c r="AU1184" s="31">
        <f t="shared" si="749"/>
        <v>0</v>
      </c>
      <c r="AV1184" s="31">
        <f t="shared" si="750"/>
        <v>0</v>
      </c>
      <c r="AW1184" s="31">
        <f t="shared" si="751"/>
        <v>0</v>
      </c>
      <c r="AX1184" s="31">
        <f t="shared" si="752"/>
        <v>0</v>
      </c>
      <c r="AY1184" s="31">
        <f t="shared" si="753"/>
        <v>0</v>
      </c>
      <c r="AZ1184" s="31">
        <f t="shared" si="754"/>
        <v>0</v>
      </c>
      <c r="BA1184" s="31">
        <f t="shared" si="755"/>
        <v>0</v>
      </c>
      <c r="BB1184" s="31">
        <f t="shared" si="756"/>
        <v>0</v>
      </c>
      <c r="BC1184" s="31">
        <f t="shared" si="757"/>
        <v>0</v>
      </c>
      <c r="BD1184" s="31">
        <f t="shared" si="758"/>
        <v>0</v>
      </c>
      <c r="BE1184" s="31">
        <f t="shared" si="759"/>
        <v>0</v>
      </c>
      <c r="BF1184" s="31">
        <f t="shared" si="760"/>
        <v>0</v>
      </c>
      <c r="BG1184" s="29">
        <f t="shared" si="761"/>
        <v>0</v>
      </c>
      <c r="BH1184" s="29">
        <f t="shared" si="761"/>
        <v>0</v>
      </c>
      <c r="BI1184" s="29">
        <f t="shared" si="761"/>
        <v>0</v>
      </c>
      <c r="BJ1184" s="29">
        <f t="shared" si="761"/>
        <v>0</v>
      </c>
    </row>
    <row r="1185" spans="1:62">
      <c r="A1185" s="25" t="s">
        <v>186</v>
      </c>
      <c r="B1185" s="25" t="s">
        <v>95</v>
      </c>
      <c r="C1185" s="25" t="s">
        <v>96</v>
      </c>
      <c r="D1185" s="25" t="s">
        <v>207</v>
      </c>
      <c r="E1185" s="25" t="s">
        <v>42</v>
      </c>
      <c r="F1185" s="25" t="s">
        <v>46</v>
      </c>
      <c r="G1185" s="25" t="s">
        <v>54</v>
      </c>
      <c r="H1185" s="25" t="s">
        <v>300</v>
      </c>
      <c r="I1185" s="25" t="s">
        <v>597</v>
      </c>
      <c r="J1185" s="102">
        <v>0.68266000000000004</v>
      </c>
      <c r="K1185" s="102">
        <v>0</v>
      </c>
      <c r="L1185" s="29"/>
      <c r="M1185" s="29"/>
      <c r="N1185" s="29"/>
      <c r="O1185" s="29">
        <v>1046.9000000000001</v>
      </c>
      <c r="P1185" s="29">
        <v>78837.78</v>
      </c>
      <c r="Q1185" s="29">
        <v>1660.53</v>
      </c>
      <c r="R1185" s="29"/>
      <c r="S1185" s="29">
        <v>0</v>
      </c>
      <c r="T1185" s="29"/>
      <c r="U1185" s="29"/>
      <c r="V1185" s="29"/>
      <c r="W1185" s="29"/>
      <c r="X1185" s="29">
        <f t="shared" si="732"/>
        <v>81545.209999999992</v>
      </c>
      <c r="Y1185" s="29">
        <f t="shared" si="733"/>
        <v>0</v>
      </c>
      <c r="Z1185" s="29">
        <f t="shared" si="734"/>
        <v>0</v>
      </c>
      <c r="AA1185" s="29">
        <f t="shared" si="734"/>
        <v>0</v>
      </c>
      <c r="AB1185" s="29">
        <f t="shared" si="734"/>
        <v>81545.209999999992</v>
      </c>
      <c r="AC1185" s="31">
        <f t="shared" si="735"/>
        <v>0</v>
      </c>
      <c r="AD1185" s="31">
        <f t="shared" si="736"/>
        <v>0</v>
      </c>
      <c r="AE1185" s="31">
        <f t="shared" si="737"/>
        <v>0</v>
      </c>
      <c r="AF1185" s="31">
        <f t="shared" si="738"/>
        <v>714.67675400000007</v>
      </c>
      <c r="AG1185" s="31">
        <f t="shared" si="739"/>
        <v>53819.398894800004</v>
      </c>
      <c r="AH1185" s="31">
        <f t="shared" si="740"/>
        <v>1133.5774098000002</v>
      </c>
      <c r="AI1185" s="31">
        <f t="shared" si="741"/>
        <v>0</v>
      </c>
      <c r="AJ1185" s="31">
        <f t="shared" si="742"/>
        <v>0</v>
      </c>
      <c r="AK1185" s="31">
        <f t="shared" si="743"/>
        <v>0</v>
      </c>
      <c r="AL1185" s="31">
        <f t="shared" si="744"/>
        <v>0</v>
      </c>
      <c r="AM1185" s="31">
        <f t="shared" si="745"/>
        <v>0</v>
      </c>
      <c r="AN1185" s="31">
        <f t="shared" si="746"/>
        <v>0</v>
      </c>
      <c r="AO1185" s="31">
        <f t="shared" si="747"/>
        <v>55667.653058600001</v>
      </c>
      <c r="AP1185" s="29">
        <f t="shared" si="762"/>
        <v>0</v>
      </c>
      <c r="AQ1185" s="29">
        <f t="shared" si="762"/>
        <v>0</v>
      </c>
      <c r="AR1185" s="29">
        <f t="shared" si="762"/>
        <v>0</v>
      </c>
      <c r="AS1185" s="29">
        <f t="shared" si="762"/>
        <v>55667.653058600001</v>
      </c>
      <c r="AT1185" s="31">
        <f t="shared" si="748"/>
        <v>0</v>
      </c>
      <c r="AU1185" s="31">
        <f t="shared" si="749"/>
        <v>0</v>
      </c>
      <c r="AV1185" s="31">
        <f t="shared" si="750"/>
        <v>0</v>
      </c>
      <c r="AW1185" s="31">
        <f t="shared" si="751"/>
        <v>0</v>
      </c>
      <c r="AX1185" s="31">
        <f t="shared" si="752"/>
        <v>0</v>
      </c>
      <c r="AY1185" s="31">
        <f t="shared" si="753"/>
        <v>0</v>
      </c>
      <c r="AZ1185" s="31">
        <f t="shared" si="754"/>
        <v>0</v>
      </c>
      <c r="BA1185" s="31">
        <f t="shared" si="755"/>
        <v>0</v>
      </c>
      <c r="BB1185" s="31">
        <f t="shared" si="756"/>
        <v>0</v>
      </c>
      <c r="BC1185" s="31">
        <f t="shared" si="757"/>
        <v>0</v>
      </c>
      <c r="BD1185" s="31">
        <f t="shared" si="758"/>
        <v>0</v>
      </c>
      <c r="BE1185" s="31">
        <f t="shared" si="759"/>
        <v>0</v>
      </c>
      <c r="BF1185" s="31">
        <f t="shared" si="760"/>
        <v>0</v>
      </c>
      <c r="BG1185" s="29">
        <f t="shared" si="761"/>
        <v>0</v>
      </c>
      <c r="BH1185" s="29">
        <f t="shared" si="761"/>
        <v>0</v>
      </c>
      <c r="BI1185" s="29">
        <f t="shared" si="761"/>
        <v>0</v>
      </c>
      <c r="BJ1185" s="29">
        <f t="shared" si="761"/>
        <v>0</v>
      </c>
    </row>
    <row r="1186" spans="1:62">
      <c r="A1186" s="25" t="s">
        <v>186</v>
      </c>
      <c r="B1186" s="25" t="s">
        <v>95</v>
      </c>
      <c r="C1186" s="25" t="s">
        <v>96</v>
      </c>
      <c r="D1186" s="25" t="s">
        <v>207</v>
      </c>
      <c r="E1186" s="25" t="s">
        <v>42</v>
      </c>
      <c r="F1186" s="25" t="s">
        <v>46</v>
      </c>
      <c r="G1186" s="25" t="s">
        <v>56</v>
      </c>
      <c r="H1186" s="25" t="s">
        <v>56</v>
      </c>
      <c r="I1186" s="25" t="s">
        <v>597</v>
      </c>
      <c r="J1186" s="102">
        <v>0.65539999999999998</v>
      </c>
      <c r="K1186" s="102">
        <v>0</v>
      </c>
      <c r="L1186" s="29">
        <v>49650.649999999987</v>
      </c>
      <c r="M1186" s="29">
        <v>3508.8199999999997</v>
      </c>
      <c r="N1186" s="29">
        <v>4208.32</v>
      </c>
      <c r="O1186" s="29">
        <v>1220.25</v>
      </c>
      <c r="P1186" s="29">
        <v>16336.019999999999</v>
      </c>
      <c r="Q1186" s="29">
        <v>3425.73</v>
      </c>
      <c r="R1186" s="29">
        <v>5055.1400000000003</v>
      </c>
      <c r="S1186" s="29">
        <v>14533.54</v>
      </c>
      <c r="T1186" s="29">
        <v>16985.660000000003</v>
      </c>
      <c r="U1186" s="29">
        <v>23570.959999999999</v>
      </c>
      <c r="V1186" s="29">
        <v>30632.29</v>
      </c>
      <c r="W1186" s="29">
        <v>9195.14</v>
      </c>
      <c r="X1186" s="29">
        <f t="shared" si="732"/>
        <v>178322.51999999996</v>
      </c>
      <c r="Y1186" s="29">
        <f t="shared" si="733"/>
        <v>0</v>
      </c>
      <c r="Z1186" s="29">
        <f t="shared" si="734"/>
        <v>0</v>
      </c>
      <c r="AA1186" s="29">
        <f t="shared" si="734"/>
        <v>0</v>
      </c>
      <c r="AB1186" s="29">
        <f t="shared" si="734"/>
        <v>178322.51999999996</v>
      </c>
      <c r="AC1186" s="31">
        <f t="shared" si="735"/>
        <v>32541.036009999989</v>
      </c>
      <c r="AD1186" s="31">
        <f t="shared" si="736"/>
        <v>2299.6806279999996</v>
      </c>
      <c r="AE1186" s="31">
        <f t="shared" si="737"/>
        <v>2758.1329279999995</v>
      </c>
      <c r="AF1186" s="31">
        <f t="shared" si="738"/>
        <v>799.75184999999999</v>
      </c>
      <c r="AG1186" s="31">
        <f t="shared" si="739"/>
        <v>10706.627508</v>
      </c>
      <c r="AH1186" s="31">
        <f t="shared" si="740"/>
        <v>2245.223442</v>
      </c>
      <c r="AI1186" s="31">
        <f t="shared" si="741"/>
        <v>3313.1387560000003</v>
      </c>
      <c r="AJ1186" s="31">
        <f t="shared" si="742"/>
        <v>9525.2821160000003</v>
      </c>
      <c r="AK1186" s="31">
        <f t="shared" si="743"/>
        <v>11132.401564000002</v>
      </c>
      <c r="AL1186" s="31">
        <f t="shared" si="744"/>
        <v>15448.407184</v>
      </c>
      <c r="AM1186" s="31">
        <f t="shared" si="745"/>
        <v>20076.402866</v>
      </c>
      <c r="AN1186" s="31">
        <f t="shared" si="746"/>
        <v>6026.4947559999991</v>
      </c>
      <c r="AO1186" s="31">
        <f t="shared" si="747"/>
        <v>116872.579608</v>
      </c>
      <c r="AP1186" s="29">
        <f t="shared" si="762"/>
        <v>0</v>
      </c>
      <c r="AQ1186" s="29">
        <f t="shared" si="762"/>
        <v>0</v>
      </c>
      <c r="AR1186" s="29">
        <f t="shared" si="762"/>
        <v>0</v>
      </c>
      <c r="AS1186" s="29">
        <f t="shared" si="762"/>
        <v>116872.579608</v>
      </c>
      <c r="AT1186" s="31">
        <f t="shared" si="748"/>
        <v>0</v>
      </c>
      <c r="AU1186" s="31">
        <f t="shared" si="749"/>
        <v>0</v>
      </c>
      <c r="AV1186" s="31">
        <f t="shared" si="750"/>
        <v>0</v>
      </c>
      <c r="AW1186" s="31">
        <f t="shared" si="751"/>
        <v>0</v>
      </c>
      <c r="AX1186" s="31">
        <f t="shared" si="752"/>
        <v>0</v>
      </c>
      <c r="AY1186" s="31">
        <f t="shared" si="753"/>
        <v>0</v>
      </c>
      <c r="AZ1186" s="31">
        <f t="shared" si="754"/>
        <v>0</v>
      </c>
      <c r="BA1186" s="31">
        <f t="shared" si="755"/>
        <v>0</v>
      </c>
      <c r="BB1186" s="31">
        <f t="shared" si="756"/>
        <v>0</v>
      </c>
      <c r="BC1186" s="31">
        <f t="shared" si="757"/>
        <v>0</v>
      </c>
      <c r="BD1186" s="31">
        <f t="shared" si="758"/>
        <v>0</v>
      </c>
      <c r="BE1186" s="31">
        <f t="shared" si="759"/>
        <v>0</v>
      </c>
      <c r="BF1186" s="31">
        <f t="shared" si="760"/>
        <v>0</v>
      </c>
      <c r="BG1186" s="29">
        <f t="shared" si="761"/>
        <v>0</v>
      </c>
      <c r="BH1186" s="29">
        <f t="shared" si="761"/>
        <v>0</v>
      </c>
      <c r="BI1186" s="29">
        <f t="shared" si="761"/>
        <v>0</v>
      </c>
      <c r="BJ1186" s="29">
        <f t="shared" si="761"/>
        <v>0</v>
      </c>
    </row>
    <row r="1187" spans="1:62">
      <c r="A1187" s="25" t="s">
        <v>186</v>
      </c>
      <c r="B1187" s="25" t="s">
        <v>95</v>
      </c>
      <c r="C1187" s="25" t="s">
        <v>96</v>
      </c>
      <c r="D1187" s="25" t="s">
        <v>207</v>
      </c>
      <c r="E1187" s="25" t="s">
        <v>42</v>
      </c>
      <c r="F1187" s="25" t="s">
        <v>46</v>
      </c>
      <c r="G1187" s="25" t="s">
        <v>57</v>
      </c>
      <c r="H1187" s="25" t="s">
        <v>57</v>
      </c>
      <c r="I1187" s="25" t="s">
        <v>597</v>
      </c>
      <c r="J1187" s="102">
        <v>0.65539999999999998</v>
      </c>
      <c r="K1187" s="102">
        <v>0</v>
      </c>
      <c r="L1187" s="29">
        <v>3695.9100000000003</v>
      </c>
      <c r="M1187" s="29">
        <v>-492.29</v>
      </c>
      <c r="N1187" s="29">
        <v>734590.30999999994</v>
      </c>
      <c r="O1187" s="29">
        <v>214.08</v>
      </c>
      <c r="P1187" s="29">
        <v>4622.5100000000093</v>
      </c>
      <c r="Q1187" s="29">
        <v>-1618.8700000000008</v>
      </c>
      <c r="R1187" s="29">
        <v>148.36000000000058</v>
      </c>
      <c r="S1187" s="29">
        <v>688.13999999999942</v>
      </c>
      <c r="T1187" s="29"/>
      <c r="U1187" s="29"/>
      <c r="V1187" s="29"/>
      <c r="W1187" s="29"/>
      <c r="X1187" s="29">
        <f t="shared" si="732"/>
        <v>741848.14999999991</v>
      </c>
      <c r="Y1187" s="29">
        <f t="shared" si="733"/>
        <v>0</v>
      </c>
      <c r="Z1187" s="29">
        <f t="shared" si="734"/>
        <v>0</v>
      </c>
      <c r="AA1187" s="29">
        <f t="shared" si="734"/>
        <v>0</v>
      </c>
      <c r="AB1187" s="29">
        <f t="shared" si="734"/>
        <v>741848.14999999991</v>
      </c>
      <c r="AC1187" s="31">
        <f t="shared" si="735"/>
        <v>2422.2994140000001</v>
      </c>
      <c r="AD1187" s="31">
        <f t="shared" si="736"/>
        <v>-322.64686599999999</v>
      </c>
      <c r="AE1187" s="31">
        <f t="shared" si="737"/>
        <v>481450.48917399993</v>
      </c>
      <c r="AF1187" s="31">
        <f t="shared" si="738"/>
        <v>140.308032</v>
      </c>
      <c r="AG1187" s="31">
        <f t="shared" si="739"/>
        <v>3029.5930540000058</v>
      </c>
      <c r="AH1187" s="31">
        <f t="shared" si="740"/>
        <v>-1061.0073980000004</v>
      </c>
      <c r="AI1187" s="31">
        <f t="shared" si="741"/>
        <v>97.235144000000375</v>
      </c>
      <c r="AJ1187" s="31">
        <f t="shared" si="742"/>
        <v>451.0069559999996</v>
      </c>
      <c r="AK1187" s="31">
        <f t="shared" si="743"/>
        <v>0</v>
      </c>
      <c r="AL1187" s="31">
        <f t="shared" si="744"/>
        <v>0</v>
      </c>
      <c r="AM1187" s="31">
        <f t="shared" si="745"/>
        <v>0</v>
      </c>
      <c r="AN1187" s="31">
        <f t="shared" si="746"/>
        <v>0</v>
      </c>
      <c r="AO1187" s="31">
        <f t="shared" si="747"/>
        <v>486207.27750999987</v>
      </c>
      <c r="AP1187" s="29">
        <f t="shared" si="762"/>
        <v>0</v>
      </c>
      <c r="AQ1187" s="29">
        <f t="shared" si="762"/>
        <v>0</v>
      </c>
      <c r="AR1187" s="29">
        <f t="shared" si="762"/>
        <v>0</v>
      </c>
      <c r="AS1187" s="29">
        <f t="shared" si="762"/>
        <v>486207.27750999987</v>
      </c>
      <c r="AT1187" s="31">
        <f t="shared" si="748"/>
        <v>0</v>
      </c>
      <c r="AU1187" s="31">
        <f t="shared" si="749"/>
        <v>0</v>
      </c>
      <c r="AV1187" s="31">
        <f t="shared" si="750"/>
        <v>0</v>
      </c>
      <c r="AW1187" s="31">
        <f t="shared" si="751"/>
        <v>0</v>
      </c>
      <c r="AX1187" s="31">
        <f t="shared" si="752"/>
        <v>0</v>
      </c>
      <c r="AY1187" s="31">
        <f t="shared" si="753"/>
        <v>0</v>
      </c>
      <c r="AZ1187" s="31">
        <f t="shared" si="754"/>
        <v>0</v>
      </c>
      <c r="BA1187" s="31">
        <f t="shared" si="755"/>
        <v>0</v>
      </c>
      <c r="BB1187" s="31">
        <f t="shared" si="756"/>
        <v>0</v>
      </c>
      <c r="BC1187" s="31">
        <f t="shared" si="757"/>
        <v>0</v>
      </c>
      <c r="BD1187" s="31">
        <f t="shared" si="758"/>
        <v>0</v>
      </c>
      <c r="BE1187" s="31">
        <f t="shared" si="759"/>
        <v>0</v>
      </c>
      <c r="BF1187" s="31">
        <f t="shared" si="760"/>
        <v>0</v>
      </c>
      <c r="BG1187" s="29">
        <f t="shared" si="761"/>
        <v>0</v>
      </c>
      <c r="BH1187" s="29">
        <f t="shared" si="761"/>
        <v>0</v>
      </c>
      <c r="BI1187" s="29">
        <f t="shared" si="761"/>
        <v>0</v>
      </c>
      <c r="BJ1187" s="29">
        <f t="shared" si="761"/>
        <v>0</v>
      </c>
    </row>
    <row r="1188" spans="1:62">
      <c r="A1188" s="25" t="s">
        <v>186</v>
      </c>
      <c r="B1188" s="25" t="s">
        <v>91</v>
      </c>
      <c r="C1188" s="25" t="s">
        <v>91</v>
      </c>
      <c r="D1188" s="25" t="s">
        <v>199</v>
      </c>
      <c r="E1188" s="25" t="s">
        <v>42</v>
      </c>
      <c r="F1188" s="25" t="s">
        <v>46</v>
      </c>
      <c r="G1188" s="25" t="s">
        <v>59</v>
      </c>
      <c r="H1188" s="25" t="s">
        <v>59</v>
      </c>
      <c r="I1188" s="25" t="s">
        <v>597</v>
      </c>
      <c r="J1188" s="102">
        <v>0.65539999999999998</v>
      </c>
      <c r="K1188" s="102">
        <v>0</v>
      </c>
      <c r="L1188" s="29">
        <v>3444.06</v>
      </c>
      <c r="M1188" s="29">
        <v>4542.3</v>
      </c>
      <c r="N1188" s="29">
        <v>12629.21</v>
      </c>
      <c r="O1188" s="29">
        <v>6245.66</v>
      </c>
      <c r="P1188" s="29">
        <v>27394.16</v>
      </c>
      <c r="Q1188" s="29">
        <v>12870.95</v>
      </c>
      <c r="R1188" s="29">
        <v>9036.6299999999992</v>
      </c>
      <c r="S1188" s="29">
        <v>1970.5100000000002</v>
      </c>
      <c r="T1188" s="29">
        <v>38846.53</v>
      </c>
      <c r="U1188" s="29">
        <v>63914.85</v>
      </c>
      <c r="V1188" s="29">
        <v>17324.169999999998</v>
      </c>
      <c r="W1188" s="29">
        <v>13953.28</v>
      </c>
      <c r="X1188" s="29">
        <f t="shared" si="732"/>
        <v>212172.30999999997</v>
      </c>
      <c r="Y1188" s="29">
        <f t="shared" si="733"/>
        <v>0</v>
      </c>
      <c r="Z1188" s="29">
        <f t="shared" si="734"/>
        <v>0</v>
      </c>
      <c r="AA1188" s="29">
        <f t="shared" si="734"/>
        <v>0</v>
      </c>
      <c r="AB1188" s="29">
        <f t="shared" si="734"/>
        <v>212172.30999999997</v>
      </c>
      <c r="AC1188" s="31">
        <f t="shared" si="735"/>
        <v>2257.2369239999998</v>
      </c>
      <c r="AD1188" s="31">
        <f t="shared" si="736"/>
        <v>2977.02342</v>
      </c>
      <c r="AE1188" s="31">
        <f t="shared" si="737"/>
        <v>8277.1842339999985</v>
      </c>
      <c r="AF1188" s="31">
        <f t="shared" si="738"/>
        <v>4093.4055639999997</v>
      </c>
      <c r="AG1188" s="31">
        <f t="shared" si="739"/>
        <v>17954.132463999998</v>
      </c>
      <c r="AH1188" s="31">
        <f t="shared" si="740"/>
        <v>8435.6206299999994</v>
      </c>
      <c r="AI1188" s="31">
        <f t="shared" si="741"/>
        <v>5922.6073019999994</v>
      </c>
      <c r="AJ1188" s="31">
        <f t="shared" si="742"/>
        <v>1291.472254</v>
      </c>
      <c r="AK1188" s="31">
        <f t="shared" si="743"/>
        <v>25460.015761999999</v>
      </c>
      <c r="AL1188" s="31">
        <f t="shared" si="744"/>
        <v>41889.792689999995</v>
      </c>
      <c r="AM1188" s="31">
        <f t="shared" si="745"/>
        <v>11354.261017999999</v>
      </c>
      <c r="AN1188" s="31">
        <f t="shared" si="746"/>
        <v>9144.9797120000003</v>
      </c>
      <c r="AO1188" s="31">
        <f t="shared" si="747"/>
        <v>139057.73197399999</v>
      </c>
      <c r="AP1188" s="29">
        <f t="shared" si="762"/>
        <v>0</v>
      </c>
      <c r="AQ1188" s="29">
        <f t="shared" si="762"/>
        <v>0</v>
      </c>
      <c r="AR1188" s="29">
        <f t="shared" si="762"/>
        <v>0</v>
      </c>
      <c r="AS1188" s="29">
        <f t="shared" si="762"/>
        <v>139057.73197399999</v>
      </c>
      <c r="AT1188" s="31">
        <f t="shared" si="748"/>
        <v>0</v>
      </c>
      <c r="AU1188" s="31">
        <f t="shared" si="749"/>
        <v>0</v>
      </c>
      <c r="AV1188" s="31">
        <f t="shared" si="750"/>
        <v>0</v>
      </c>
      <c r="AW1188" s="31">
        <f t="shared" si="751"/>
        <v>0</v>
      </c>
      <c r="AX1188" s="31">
        <f t="shared" si="752"/>
        <v>0</v>
      </c>
      <c r="AY1188" s="31">
        <f t="shared" si="753"/>
        <v>0</v>
      </c>
      <c r="AZ1188" s="31">
        <f t="shared" si="754"/>
        <v>0</v>
      </c>
      <c r="BA1188" s="31">
        <f t="shared" si="755"/>
        <v>0</v>
      </c>
      <c r="BB1188" s="31">
        <f t="shared" si="756"/>
        <v>0</v>
      </c>
      <c r="BC1188" s="31">
        <f t="shared" si="757"/>
        <v>0</v>
      </c>
      <c r="BD1188" s="31">
        <f t="shared" si="758"/>
        <v>0</v>
      </c>
      <c r="BE1188" s="31">
        <f t="shared" si="759"/>
        <v>0</v>
      </c>
      <c r="BF1188" s="31">
        <f t="shared" si="760"/>
        <v>0</v>
      </c>
      <c r="BG1188" s="29">
        <f t="shared" si="761"/>
        <v>0</v>
      </c>
      <c r="BH1188" s="29">
        <f t="shared" si="761"/>
        <v>0</v>
      </c>
      <c r="BI1188" s="29">
        <f t="shared" si="761"/>
        <v>0</v>
      </c>
      <c r="BJ1188" s="29">
        <f t="shared" si="761"/>
        <v>0</v>
      </c>
    </row>
    <row r="1189" spans="1:62">
      <c r="A1189" s="25" t="s">
        <v>186</v>
      </c>
      <c r="B1189" s="25" t="s">
        <v>91</v>
      </c>
      <c r="C1189" s="25" t="s">
        <v>91</v>
      </c>
      <c r="D1189" s="25" t="s">
        <v>200</v>
      </c>
      <c r="E1189" s="25" t="s">
        <v>42</v>
      </c>
      <c r="F1189" s="25" t="s">
        <v>46</v>
      </c>
      <c r="G1189" s="25" t="s">
        <v>59</v>
      </c>
      <c r="H1189" s="25" t="s">
        <v>59</v>
      </c>
      <c r="I1189" s="25" t="s">
        <v>597</v>
      </c>
      <c r="J1189" s="102">
        <v>0.65539999999999998</v>
      </c>
      <c r="K1189" s="102">
        <v>0</v>
      </c>
      <c r="L1189" s="29">
        <v>1688.45</v>
      </c>
      <c r="M1189" s="29">
        <v>4615.17</v>
      </c>
      <c r="N1189" s="29">
        <v>317.83</v>
      </c>
      <c r="O1189" s="29">
        <v>1743.68</v>
      </c>
      <c r="P1189" s="29">
        <v>0</v>
      </c>
      <c r="Q1189" s="29">
        <v>81248.45</v>
      </c>
      <c r="R1189" s="29"/>
      <c r="S1189" s="29">
        <v>36092.539999999994</v>
      </c>
      <c r="T1189" s="29">
        <v>7333.48</v>
      </c>
      <c r="U1189" s="29">
        <v>30705.429999999997</v>
      </c>
      <c r="V1189" s="29">
        <v>37135.159999999996</v>
      </c>
      <c r="W1189" s="29">
        <v>159690.15</v>
      </c>
      <c r="X1189" s="29">
        <f t="shared" si="732"/>
        <v>360570.33999999997</v>
      </c>
      <c r="Y1189" s="29">
        <f t="shared" si="733"/>
        <v>0</v>
      </c>
      <c r="Z1189" s="29">
        <f t="shared" si="734"/>
        <v>0</v>
      </c>
      <c r="AA1189" s="29">
        <f t="shared" si="734"/>
        <v>0</v>
      </c>
      <c r="AB1189" s="29">
        <f t="shared" si="734"/>
        <v>360570.33999999997</v>
      </c>
      <c r="AC1189" s="31">
        <f t="shared" si="735"/>
        <v>1106.61013</v>
      </c>
      <c r="AD1189" s="31">
        <f t="shared" si="736"/>
        <v>3024.7824179999998</v>
      </c>
      <c r="AE1189" s="31">
        <f t="shared" si="737"/>
        <v>208.30578199999999</v>
      </c>
      <c r="AF1189" s="31">
        <f t="shared" si="738"/>
        <v>1142.8078720000001</v>
      </c>
      <c r="AG1189" s="31">
        <f t="shared" si="739"/>
        <v>0</v>
      </c>
      <c r="AH1189" s="31">
        <f t="shared" si="740"/>
        <v>53250.234129999997</v>
      </c>
      <c r="AI1189" s="31">
        <f t="shared" si="741"/>
        <v>0</v>
      </c>
      <c r="AJ1189" s="31">
        <f t="shared" si="742"/>
        <v>23655.050715999994</v>
      </c>
      <c r="AK1189" s="31">
        <f t="shared" si="743"/>
        <v>4806.3627919999999</v>
      </c>
      <c r="AL1189" s="31">
        <f t="shared" si="744"/>
        <v>20124.338821999998</v>
      </c>
      <c r="AM1189" s="31">
        <f t="shared" si="745"/>
        <v>24338.383863999996</v>
      </c>
      <c r="AN1189" s="31">
        <f t="shared" si="746"/>
        <v>104660.92430999999</v>
      </c>
      <c r="AO1189" s="31">
        <f t="shared" si="747"/>
        <v>236317.80083600001</v>
      </c>
      <c r="AP1189" s="29">
        <f t="shared" si="762"/>
        <v>0</v>
      </c>
      <c r="AQ1189" s="29">
        <f t="shared" si="762"/>
        <v>0</v>
      </c>
      <c r="AR1189" s="29">
        <f t="shared" si="762"/>
        <v>0</v>
      </c>
      <c r="AS1189" s="29">
        <f t="shared" si="762"/>
        <v>236317.80083600001</v>
      </c>
      <c r="AT1189" s="31">
        <f t="shared" si="748"/>
        <v>0</v>
      </c>
      <c r="AU1189" s="31">
        <f t="shared" si="749"/>
        <v>0</v>
      </c>
      <c r="AV1189" s="31">
        <f t="shared" si="750"/>
        <v>0</v>
      </c>
      <c r="AW1189" s="31">
        <f t="shared" si="751"/>
        <v>0</v>
      </c>
      <c r="AX1189" s="31">
        <f t="shared" si="752"/>
        <v>0</v>
      </c>
      <c r="AY1189" s="31">
        <f t="shared" si="753"/>
        <v>0</v>
      </c>
      <c r="AZ1189" s="31">
        <f t="shared" si="754"/>
        <v>0</v>
      </c>
      <c r="BA1189" s="31">
        <f t="shared" si="755"/>
        <v>0</v>
      </c>
      <c r="BB1189" s="31">
        <f t="shared" si="756"/>
        <v>0</v>
      </c>
      <c r="BC1189" s="31">
        <f t="shared" si="757"/>
        <v>0</v>
      </c>
      <c r="BD1189" s="31">
        <f t="shared" si="758"/>
        <v>0</v>
      </c>
      <c r="BE1189" s="31">
        <f t="shared" si="759"/>
        <v>0</v>
      </c>
      <c r="BF1189" s="31">
        <f t="shared" si="760"/>
        <v>0</v>
      </c>
      <c r="BG1189" s="29">
        <f t="shared" si="761"/>
        <v>0</v>
      </c>
      <c r="BH1189" s="29">
        <f t="shared" si="761"/>
        <v>0</v>
      </c>
      <c r="BI1189" s="29">
        <f t="shared" si="761"/>
        <v>0</v>
      </c>
      <c r="BJ1189" s="29">
        <f t="shared" si="761"/>
        <v>0</v>
      </c>
    </row>
    <row r="1190" spans="1:62">
      <c r="A1190" s="25" t="s">
        <v>186</v>
      </c>
      <c r="B1190" s="25" t="s">
        <v>91</v>
      </c>
      <c r="C1190" s="25" t="s">
        <v>91</v>
      </c>
      <c r="D1190" s="25" t="s">
        <v>292</v>
      </c>
      <c r="E1190" s="25" t="s">
        <v>42</v>
      </c>
      <c r="F1190" s="25" t="s">
        <v>46</v>
      </c>
      <c r="G1190" s="25" t="s">
        <v>55</v>
      </c>
      <c r="H1190" s="25" t="s">
        <v>55</v>
      </c>
      <c r="I1190" s="25" t="s">
        <v>597</v>
      </c>
      <c r="J1190" s="102">
        <v>0.65539999999999998</v>
      </c>
      <c r="K1190" s="102">
        <v>0</v>
      </c>
      <c r="L1190" s="29">
        <v>13799.13</v>
      </c>
      <c r="M1190" s="29">
        <v>-21866.13</v>
      </c>
      <c r="N1190" s="29">
        <v>19354.240000000002</v>
      </c>
      <c r="O1190" s="29">
        <v>1021.4</v>
      </c>
      <c r="P1190" s="29"/>
      <c r="Q1190" s="29"/>
      <c r="R1190" s="29">
        <v>4250</v>
      </c>
      <c r="S1190" s="29">
        <v>1935.42</v>
      </c>
      <c r="T1190" s="29"/>
      <c r="U1190" s="29">
        <v>1279.1199999999999</v>
      </c>
      <c r="V1190" s="29">
        <v>17967.150000000001</v>
      </c>
      <c r="W1190" s="29">
        <v>2655.61</v>
      </c>
      <c r="X1190" s="29">
        <f t="shared" si="732"/>
        <v>40395.94</v>
      </c>
      <c r="Y1190" s="29">
        <f t="shared" si="733"/>
        <v>0</v>
      </c>
      <c r="Z1190" s="29">
        <f t="shared" si="734"/>
        <v>0</v>
      </c>
      <c r="AA1190" s="29">
        <f t="shared" si="734"/>
        <v>0</v>
      </c>
      <c r="AB1190" s="29">
        <f t="shared" si="734"/>
        <v>40395.94</v>
      </c>
      <c r="AC1190" s="31">
        <f t="shared" si="735"/>
        <v>9043.9498019999992</v>
      </c>
      <c r="AD1190" s="31">
        <f t="shared" si="736"/>
        <v>-14331.061602</v>
      </c>
      <c r="AE1190" s="31">
        <f t="shared" si="737"/>
        <v>12684.768896000001</v>
      </c>
      <c r="AF1190" s="31">
        <f t="shared" si="738"/>
        <v>669.42556000000002</v>
      </c>
      <c r="AG1190" s="31">
        <f t="shared" si="739"/>
        <v>0</v>
      </c>
      <c r="AH1190" s="31">
        <f t="shared" si="740"/>
        <v>0</v>
      </c>
      <c r="AI1190" s="31">
        <f t="shared" si="741"/>
        <v>2785.45</v>
      </c>
      <c r="AJ1190" s="31">
        <f t="shared" si="742"/>
        <v>1268.4742679999999</v>
      </c>
      <c r="AK1190" s="31">
        <f t="shared" si="743"/>
        <v>0</v>
      </c>
      <c r="AL1190" s="31">
        <f t="shared" si="744"/>
        <v>838.33524799999986</v>
      </c>
      <c r="AM1190" s="31">
        <f t="shared" si="745"/>
        <v>11775.670110000001</v>
      </c>
      <c r="AN1190" s="31">
        <f t="shared" si="746"/>
        <v>1740.4867940000001</v>
      </c>
      <c r="AO1190" s="31">
        <f t="shared" si="747"/>
        <v>26475.499076</v>
      </c>
      <c r="AP1190" s="29">
        <f t="shared" si="762"/>
        <v>0</v>
      </c>
      <c r="AQ1190" s="29">
        <f t="shared" si="762"/>
        <v>0</v>
      </c>
      <c r="AR1190" s="29">
        <f t="shared" si="762"/>
        <v>0</v>
      </c>
      <c r="AS1190" s="29">
        <f t="shared" si="762"/>
        <v>26475.499076</v>
      </c>
      <c r="AT1190" s="31">
        <f t="shared" si="748"/>
        <v>0</v>
      </c>
      <c r="AU1190" s="31">
        <f t="shared" si="749"/>
        <v>0</v>
      </c>
      <c r="AV1190" s="31">
        <f t="shared" si="750"/>
        <v>0</v>
      </c>
      <c r="AW1190" s="31">
        <f t="shared" si="751"/>
        <v>0</v>
      </c>
      <c r="AX1190" s="31">
        <f t="shared" si="752"/>
        <v>0</v>
      </c>
      <c r="AY1190" s="31">
        <f t="shared" si="753"/>
        <v>0</v>
      </c>
      <c r="AZ1190" s="31">
        <f t="shared" si="754"/>
        <v>0</v>
      </c>
      <c r="BA1190" s="31">
        <f t="shared" si="755"/>
        <v>0</v>
      </c>
      <c r="BB1190" s="31">
        <f t="shared" si="756"/>
        <v>0</v>
      </c>
      <c r="BC1190" s="31">
        <f t="shared" si="757"/>
        <v>0</v>
      </c>
      <c r="BD1190" s="31">
        <f t="shared" si="758"/>
        <v>0</v>
      </c>
      <c r="BE1190" s="31">
        <f t="shared" si="759"/>
        <v>0</v>
      </c>
      <c r="BF1190" s="31">
        <f t="shared" si="760"/>
        <v>0</v>
      </c>
      <c r="BG1190" s="29">
        <f t="shared" si="761"/>
        <v>0</v>
      </c>
      <c r="BH1190" s="29">
        <f t="shared" si="761"/>
        <v>0</v>
      </c>
      <c r="BI1190" s="29">
        <f t="shared" si="761"/>
        <v>0</v>
      </c>
      <c r="BJ1190" s="29">
        <f t="shared" si="761"/>
        <v>0</v>
      </c>
    </row>
    <row r="1191" spans="1:62">
      <c r="A1191" s="25" t="s">
        <v>186</v>
      </c>
      <c r="B1191" s="25" t="s">
        <v>91</v>
      </c>
      <c r="C1191" s="25" t="s">
        <v>91</v>
      </c>
      <c r="D1191" s="25" t="s">
        <v>292</v>
      </c>
      <c r="E1191" s="25" t="s">
        <v>42</v>
      </c>
      <c r="F1191" s="25" t="s">
        <v>49</v>
      </c>
      <c r="G1191" s="25" t="s">
        <v>61</v>
      </c>
      <c r="H1191" s="25" t="s">
        <v>61</v>
      </c>
      <c r="I1191" s="25" t="s">
        <v>597</v>
      </c>
      <c r="J1191" s="102">
        <v>0</v>
      </c>
      <c r="K1191" s="102">
        <v>0</v>
      </c>
      <c r="L1191" s="29">
        <v>6246.49</v>
      </c>
      <c r="M1191" s="29">
        <v>-21449.45</v>
      </c>
      <c r="N1191" s="29">
        <v>5122.66</v>
      </c>
      <c r="O1191" s="29"/>
      <c r="P1191" s="29">
        <v>668.12</v>
      </c>
      <c r="Q1191" s="29">
        <v>16451.89</v>
      </c>
      <c r="R1191" s="29">
        <v>6549.22</v>
      </c>
      <c r="S1191" s="29">
        <v>512.26</v>
      </c>
      <c r="T1191" s="29">
        <v>8805.25</v>
      </c>
      <c r="U1191" s="29">
        <v>25077.56</v>
      </c>
      <c r="V1191" s="29">
        <v>13948.53</v>
      </c>
      <c r="W1191" s="29">
        <v>8317.24</v>
      </c>
      <c r="X1191" s="29">
        <f t="shared" si="732"/>
        <v>70249.77</v>
      </c>
      <c r="Y1191" s="29">
        <f t="shared" si="733"/>
        <v>0</v>
      </c>
      <c r="Z1191" s="29">
        <f t="shared" si="734"/>
        <v>0</v>
      </c>
      <c r="AA1191" s="29">
        <f t="shared" si="734"/>
        <v>0</v>
      </c>
      <c r="AB1191" s="29">
        <f t="shared" si="734"/>
        <v>70249.77</v>
      </c>
      <c r="AC1191" s="31">
        <f t="shared" si="735"/>
        <v>0</v>
      </c>
      <c r="AD1191" s="31">
        <f t="shared" si="736"/>
        <v>0</v>
      </c>
      <c r="AE1191" s="31">
        <f t="shared" si="737"/>
        <v>0</v>
      </c>
      <c r="AF1191" s="31">
        <f t="shared" si="738"/>
        <v>0</v>
      </c>
      <c r="AG1191" s="31">
        <f t="shared" si="739"/>
        <v>0</v>
      </c>
      <c r="AH1191" s="31">
        <f t="shared" si="740"/>
        <v>0</v>
      </c>
      <c r="AI1191" s="31">
        <f t="shared" si="741"/>
        <v>0</v>
      </c>
      <c r="AJ1191" s="31">
        <f t="shared" si="742"/>
        <v>0</v>
      </c>
      <c r="AK1191" s="31">
        <f t="shared" si="743"/>
        <v>0</v>
      </c>
      <c r="AL1191" s="31">
        <f t="shared" si="744"/>
        <v>0</v>
      </c>
      <c r="AM1191" s="31">
        <f t="shared" si="745"/>
        <v>0</v>
      </c>
      <c r="AN1191" s="31">
        <f t="shared" si="746"/>
        <v>0</v>
      </c>
      <c r="AO1191" s="31">
        <f t="shared" si="747"/>
        <v>0</v>
      </c>
      <c r="AP1191" s="29">
        <f t="shared" si="762"/>
        <v>0</v>
      </c>
      <c r="AQ1191" s="29">
        <f t="shared" si="762"/>
        <v>0</v>
      </c>
      <c r="AR1191" s="29">
        <f t="shared" si="762"/>
        <v>0</v>
      </c>
      <c r="AS1191" s="29">
        <f t="shared" si="762"/>
        <v>0</v>
      </c>
      <c r="AT1191" s="31">
        <f t="shared" si="748"/>
        <v>0</v>
      </c>
      <c r="AU1191" s="31">
        <f t="shared" si="749"/>
        <v>0</v>
      </c>
      <c r="AV1191" s="31">
        <f t="shared" si="750"/>
        <v>0</v>
      </c>
      <c r="AW1191" s="31">
        <f t="shared" si="751"/>
        <v>0</v>
      </c>
      <c r="AX1191" s="31">
        <f t="shared" si="752"/>
        <v>0</v>
      </c>
      <c r="AY1191" s="31">
        <f t="shared" si="753"/>
        <v>0</v>
      </c>
      <c r="AZ1191" s="31">
        <f t="shared" si="754"/>
        <v>0</v>
      </c>
      <c r="BA1191" s="31">
        <f t="shared" si="755"/>
        <v>0</v>
      </c>
      <c r="BB1191" s="31">
        <f t="shared" si="756"/>
        <v>0</v>
      </c>
      <c r="BC1191" s="31">
        <f t="shared" si="757"/>
        <v>0</v>
      </c>
      <c r="BD1191" s="31">
        <f t="shared" si="758"/>
        <v>0</v>
      </c>
      <c r="BE1191" s="31">
        <f t="shared" si="759"/>
        <v>0</v>
      </c>
      <c r="BF1191" s="31">
        <f t="shared" si="760"/>
        <v>0</v>
      </c>
      <c r="BG1191" s="29">
        <f t="shared" si="761"/>
        <v>0</v>
      </c>
      <c r="BH1191" s="29">
        <f t="shared" si="761"/>
        <v>0</v>
      </c>
      <c r="BI1191" s="29">
        <f t="shared" si="761"/>
        <v>0</v>
      </c>
      <c r="BJ1191" s="29">
        <f t="shared" si="761"/>
        <v>0</v>
      </c>
    </row>
    <row r="1192" spans="1:62">
      <c r="A1192" s="25" t="s">
        <v>186</v>
      </c>
      <c r="B1192" s="25" t="s">
        <v>91</v>
      </c>
      <c r="C1192" s="25" t="s">
        <v>91</v>
      </c>
      <c r="D1192" s="25" t="s">
        <v>292</v>
      </c>
      <c r="E1192" s="25" t="s">
        <v>42</v>
      </c>
      <c r="F1192" s="25" t="s">
        <v>43</v>
      </c>
      <c r="G1192" s="25" t="s">
        <v>61</v>
      </c>
      <c r="H1192" s="25" t="s">
        <v>61</v>
      </c>
      <c r="I1192" s="25" t="s">
        <v>597</v>
      </c>
      <c r="J1192" s="102">
        <v>1</v>
      </c>
      <c r="K1192" s="102">
        <v>0</v>
      </c>
      <c r="L1192" s="29">
        <v>5273.16</v>
      </c>
      <c r="M1192" s="29">
        <v>5822.36</v>
      </c>
      <c r="N1192" s="29">
        <v>5240.67</v>
      </c>
      <c r="O1192" s="29">
        <v>3597.73</v>
      </c>
      <c r="P1192" s="29">
        <v>3096.09</v>
      </c>
      <c r="Q1192" s="29">
        <v>3198.18</v>
      </c>
      <c r="R1192" s="29">
        <v>2837.9</v>
      </c>
      <c r="S1192" s="29">
        <v>7941.38</v>
      </c>
      <c r="T1192" s="29">
        <v>1321.44</v>
      </c>
      <c r="U1192" s="29">
        <v>7166.07</v>
      </c>
      <c r="V1192" s="29">
        <v>7835.16</v>
      </c>
      <c r="W1192" s="29">
        <v>21148.79</v>
      </c>
      <c r="X1192" s="29">
        <f t="shared" si="732"/>
        <v>74478.929999999993</v>
      </c>
      <c r="Y1192" s="29">
        <f t="shared" si="733"/>
        <v>0</v>
      </c>
      <c r="Z1192" s="29">
        <f t="shared" si="734"/>
        <v>0</v>
      </c>
      <c r="AA1192" s="29">
        <f t="shared" si="734"/>
        <v>0</v>
      </c>
      <c r="AB1192" s="29">
        <f t="shared" si="734"/>
        <v>74478.929999999993</v>
      </c>
      <c r="AC1192" s="31">
        <f t="shared" si="735"/>
        <v>5273.16</v>
      </c>
      <c r="AD1192" s="31">
        <f t="shared" si="736"/>
        <v>5822.36</v>
      </c>
      <c r="AE1192" s="31">
        <f t="shared" si="737"/>
        <v>5240.67</v>
      </c>
      <c r="AF1192" s="31">
        <f t="shared" si="738"/>
        <v>3597.73</v>
      </c>
      <c r="AG1192" s="31">
        <f t="shared" si="739"/>
        <v>3096.09</v>
      </c>
      <c r="AH1192" s="31">
        <f t="shared" si="740"/>
        <v>3198.18</v>
      </c>
      <c r="AI1192" s="31">
        <f t="shared" si="741"/>
        <v>2837.9</v>
      </c>
      <c r="AJ1192" s="31">
        <f t="shared" si="742"/>
        <v>7941.38</v>
      </c>
      <c r="AK1192" s="31">
        <f t="shared" si="743"/>
        <v>1321.44</v>
      </c>
      <c r="AL1192" s="31">
        <f t="shared" si="744"/>
        <v>7166.07</v>
      </c>
      <c r="AM1192" s="31">
        <f t="shared" si="745"/>
        <v>7835.16</v>
      </c>
      <c r="AN1192" s="31">
        <f t="shared" si="746"/>
        <v>21148.79</v>
      </c>
      <c r="AO1192" s="31">
        <f t="shared" si="747"/>
        <v>74478.929999999993</v>
      </c>
      <c r="AP1192" s="29">
        <f t="shared" si="762"/>
        <v>0</v>
      </c>
      <c r="AQ1192" s="29">
        <f t="shared" si="762"/>
        <v>0</v>
      </c>
      <c r="AR1192" s="29">
        <f t="shared" si="762"/>
        <v>0</v>
      </c>
      <c r="AS1192" s="29">
        <f t="shared" si="762"/>
        <v>74478.929999999993</v>
      </c>
      <c r="AT1192" s="31">
        <f t="shared" si="748"/>
        <v>0</v>
      </c>
      <c r="AU1192" s="31">
        <f t="shared" si="749"/>
        <v>0</v>
      </c>
      <c r="AV1192" s="31">
        <f t="shared" si="750"/>
        <v>0</v>
      </c>
      <c r="AW1192" s="31">
        <f t="shared" si="751"/>
        <v>0</v>
      </c>
      <c r="AX1192" s="31">
        <f t="shared" si="752"/>
        <v>0</v>
      </c>
      <c r="AY1192" s="31">
        <f t="shared" si="753"/>
        <v>0</v>
      </c>
      <c r="AZ1192" s="31">
        <f t="shared" si="754"/>
        <v>0</v>
      </c>
      <c r="BA1192" s="31">
        <f t="shared" si="755"/>
        <v>0</v>
      </c>
      <c r="BB1192" s="31">
        <f t="shared" si="756"/>
        <v>0</v>
      </c>
      <c r="BC1192" s="31">
        <f t="shared" si="757"/>
        <v>0</v>
      </c>
      <c r="BD1192" s="31">
        <f t="shared" si="758"/>
        <v>0</v>
      </c>
      <c r="BE1192" s="31">
        <f t="shared" si="759"/>
        <v>0</v>
      </c>
      <c r="BF1192" s="31">
        <f t="shared" si="760"/>
        <v>0</v>
      </c>
      <c r="BG1192" s="29">
        <f t="shared" si="761"/>
        <v>0</v>
      </c>
      <c r="BH1192" s="29">
        <f t="shared" si="761"/>
        <v>0</v>
      </c>
      <c r="BI1192" s="29">
        <f t="shared" si="761"/>
        <v>0</v>
      </c>
      <c r="BJ1192" s="29">
        <f t="shared" si="761"/>
        <v>0</v>
      </c>
    </row>
    <row r="1193" spans="1:62">
      <c r="A1193" s="25" t="s">
        <v>186</v>
      </c>
      <c r="B1193" s="25" t="s">
        <v>91</v>
      </c>
      <c r="C1193" s="25" t="s">
        <v>91</v>
      </c>
      <c r="D1193" s="25" t="s">
        <v>292</v>
      </c>
      <c r="E1193" s="25" t="s">
        <v>47</v>
      </c>
      <c r="F1193" s="25" t="s">
        <v>49</v>
      </c>
      <c r="G1193" s="25" t="s">
        <v>62</v>
      </c>
      <c r="H1193" s="25" t="s">
        <v>62</v>
      </c>
      <c r="I1193" s="25" t="s">
        <v>597</v>
      </c>
      <c r="J1193" s="102">
        <v>0</v>
      </c>
      <c r="K1193" s="102">
        <v>0</v>
      </c>
      <c r="L1193" s="29"/>
      <c r="M1193" s="29">
        <v>10.39</v>
      </c>
      <c r="N1193" s="29">
        <v>1020.8</v>
      </c>
      <c r="O1193" s="29"/>
      <c r="P1193" s="29"/>
      <c r="Q1193" s="29">
        <v>1435.91</v>
      </c>
      <c r="R1193" s="29"/>
      <c r="S1193" s="29">
        <v>1118.8399999999999</v>
      </c>
      <c r="T1193" s="29"/>
      <c r="U1193" s="29">
        <v>379.73</v>
      </c>
      <c r="V1193" s="29">
        <v>1026.17</v>
      </c>
      <c r="W1193" s="29">
        <v>306.75</v>
      </c>
      <c r="X1193" s="29">
        <f t="shared" ref="X1193:X1225" si="763">SUM(L1193:W1193)</f>
        <v>5298.59</v>
      </c>
      <c r="Y1193" s="29">
        <f t="shared" ref="Y1193:Y1225" si="764">SUMIF($I1193:$I1193,Y$5,X1193:X1193)</f>
        <v>0</v>
      </c>
      <c r="Z1193" s="29">
        <f t="shared" si="734"/>
        <v>0</v>
      </c>
      <c r="AA1193" s="29">
        <f t="shared" si="734"/>
        <v>0</v>
      </c>
      <c r="AB1193" s="29">
        <f t="shared" si="734"/>
        <v>5298.59</v>
      </c>
      <c r="AC1193" s="31">
        <f t="shared" ref="AC1193:AC1225" si="765">+L1193*$J1193</f>
        <v>0</v>
      </c>
      <c r="AD1193" s="31">
        <f t="shared" ref="AD1193:AD1225" si="766">+M1193*$J1193</f>
        <v>0</v>
      </c>
      <c r="AE1193" s="31">
        <f t="shared" ref="AE1193:AE1225" si="767">+N1193*$J1193</f>
        <v>0</v>
      </c>
      <c r="AF1193" s="31">
        <f t="shared" ref="AF1193:AF1225" si="768">+O1193*$J1193</f>
        <v>0</v>
      </c>
      <c r="AG1193" s="31">
        <f t="shared" ref="AG1193:AG1225" si="769">+P1193*$J1193</f>
        <v>0</v>
      </c>
      <c r="AH1193" s="31">
        <f t="shared" ref="AH1193:AH1225" si="770">+Q1193*$J1193</f>
        <v>0</v>
      </c>
      <c r="AI1193" s="31">
        <f t="shared" ref="AI1193:AI1225" si="771">+R1193*$J1193</f>
        <v>0</v>
      </c>
      <c r="AJ1193" s="31">
        <f t="shared" ref="AJ1193:AJ1225" si="772">+S1193*$J1193</f>
        <v>0</v>
      </c>
      <c r="AK1193" s="31">
        <f t="shared" ref="AK1193:AK1225" si="773">+T1193*$J1193</f>
        <v>0</v>
      </c>
      <c r="AL1193" s="31">
        <f t="shared" ref="AL1193:AL1225" si="774">+U1193*$J1193</f>
        <v>0</v>
      </c>
      <c r="AM1193" s="31">
        <f t="shared" ref="AM1193:AM1225" si="775">+V1193*$J1193</f>
        <v>0</v>
      </c>
      <c r="AN1193" s="31">
        <f t="shared" ref="AN1193:AN1225" si="776">+W1193*$J1193</f>
        <v>0</v>
      </c>
      <c r="AO1193" s="31">
        <f t="shared" ref="AO1193:AO1225" si="777">SUM(AC1193:AN1193)</f>
        <v>0</v>
      </c>
      <c r="AP1193" s="29">
        <f t="shared" si="762"/>
        <v>0</v>
      </c>
      <c r="AQ1193" s="29">
        <f t="shared" si="762"/>
        <v>0</v>
      </c>
      <c r="AR1193" s="29">
        <f t="shared" si="762"/>
        <v>0</v>
      </c>
      <c r="AS1193" s="29">
        <f t="shared" si="762"/>
        <v>0</v>
      </c>
      <c r="AT1193" s="31">
        <f t="shared" ref="AT1193:AT1225" si="778">+L1193*$K1193</f>
        <v>0</v>
      </c>
      <c r="AU1193" s="31">
        <f t="shared" ref="AU1193:AU1225" si="779">+M1193*$K1193</f>
        <v>0</v>
      </c>
      <c r="AV1193" s="31">
        <f t="shared" ref="AV1193:AV1225" si="780">+N1193*$K1193</f>
        <v>0</v>
      </c>
      <c r="AW1193" s="31">
        <f t="shared" ref="AW1193:AW1225" si="781">+O1193*$K1193</f>
        <v>0</v>
      </c>
      <c r="AX1193" s="31">
        <f t="shared" ref="AX1193:AX1225" si="782">+P1193*$K1193</f>
        <v>0</v>
      </c>
      <c r="AY1193" s="31">
        <f t="shared" ref="AY1193:AY1225" si="783">+Q1193*$K1193</f>
        <v>0</v>
      </c>
      <c r="AZ1193" s="31">
        <f t="shared" ref="AZ1193:AZ1225" si="784">+R1193*$K1193</f>
        <v>0</v>
      </c>
      <c r="BA1193" s="31">
        <f t="shared" ref="BA1193:BA1225" si="785">+S1193*$K1193</f>
        <v>0</v>
      </c>
      <c r="BB1193" s="31">
        <f t="shared" ref="BB1193:BB1225" si="786">+T1193*$K1193</f>
        <v>0</v>
      </c>
      <c r="BC1193" s="31">
        <f t="shared" ref="BC1193:BC1225" si="787">+U1193*$K1193</f>
        <v>0</v>
      </c>
      <c r="BD1193" s="31">
        <f t="shared" ref="BD1193:BD1225" si="788">+V1193*$K1193</f>
        <v>0</v>
      </c>
      <c r="BE1193" s="31">
        <f t="shared" ref="BE1193:BE1225" si="789">+W1193*$K1193</f>
        <v>0</v>
      </c>
      <c r="BF1193" s="31">
        <f t="shared" ref="BF1193:BF1225" si="790">SUM(AT1193:BE1193)</f>
        <v>0</v>
      </c>
      <c r="BG1193" s="29">
        <f t="shared" si="761"/>
        <v>0</v>
      </c>
      <c r="BH1193" s="29">
        <f t="shared" si="761"/>
        <v>0</v>
      </c>
      <c r="BI1193" s="29">
        <f t="shared" si="761"/>
        <v>0</v>
      </c>
      <c r="BJ1193" s="29">
        <f t="shared" si="761"/>
        <v>0</v>
      </c>
    </row>
    <row r="1194" spans="1:62">
      <c r="A1194" s="25" t="s">
        <v>186</v>
      </c>
      <c r="B1194" s="25" t="s">
        <v>91</v>
      </c>
      <c r="C1194" s="25" t="s">
        <v>91</v>
      </c>
      <c r="D1194" s="25" t="s">
        <v>292</v>
      </c>
      <c r="E1194" s="25" t="s">
        <v>47</v>
      </c>
      <c r="F1194" s="25" t="s">
        <v>48</v>
      </c>
      <c r="G1194" s="25" t="s">
        <v>62</v>
      </c>
      <c r="H1194" s="25" t="s">
        <v>62</v>
      </c>
      <c r="I1194" s="25" t="s">
        <v>597</v>
      </c>
      <c r="J1194" s="102">
        <v>0</v>
      </c>
      <c r="K1194" s="102">
        <v>0</v>
      </c>
      <c r="L1194" s="29">
        <v>2862.12</v>
      </c>
      <c r="M1194" s="29">
        <v>2842.94</v>
      </c>
      <c r="N1194" s="29">
        <v>1752.09</v>
      </c>
      <c r="O1194" s="29">
        <v>4982.88</v>
      </c>
      <c r="P1194" s="29">
        <v>4589.09</v>
      </c>
      <c r="Q1194" s="29">
        <v>614.62</v>
      </c>
      <c r="R1194" s="29">
        <v>975.18</v>
      </c>
      <c r="S1194" s="29">
        <v>1221.1600000000001</v>
      </c>
      <c r="T1194" s="29">
        <v>3319.61</v>
      </c>
      <c r="U1194" s="29"/>
      <c r="V1194" s="29">
        <v>1228.55</v>
      </c>
      <c r="W1194" s="29">
        <v>2976.42</v>
      </c>
      <c r="X1194" s="29">
        <f t="shared" si="763"/>
        <v>27364.659999999996</v>
      </c>
      <c r="Y1194" s="29">
        <f t="shared" si="764"/>
        <v>0</v>
      </c>
      <c r="Z1194" s="29">
        <f t="shared" ref="Z1194:AB1226" si="791">SUMIF($I1194,Z$5,$X1194)</f>
        <v>0</v>
      </c>
      <c r="AA1194" s="29">
        <f t="shared" si="791"/>
        <v>0</v>
      </c>
      <c r="AB1194" s="29">
        <f t="shared" si="791"/>
        <v>27364.659999999996</v>
      </c>
      <c r="AC1194" s="31">
        <f t="shared" si="765"/>
        <v>0</v>
      </c>
      <c r="AD1194" s="31">
        <f t="shared" si="766"/>
        <v>0</v>
      </c>
      <c r="AE1194" s="31">
        <f t="shared" si="767"/>
        <v>0</v>
      </c>
      <c r="AF1194" s="31">
        <f t="shared" si="768"/>
        <v>0</v>
      </c>
      <c r="AG1194" s="31">
        <f t="shared" si="769"/>
        <v>0</v>
      </c>
      <c r="AH1194" s="31">
        <f t="shared" si="770"/>
        <v>0</v>
      </c>
      <c r="AI1194" s="31">
        <f t="shared" si="771"/>
        <v>0</v>
      </c>
      <c r="AJ1194" s="31">
        <f t="shared" si="772"/>
        <v>0</v>
      </c>
      <c r="AK1194" s="31">
        <f t="shared" si="773"/>
        <v>0</v>
      </c>
      <c r="AL1194" s="31">
        <f t="shared" si="774"/>
        <v>0</v>
      </c>
      <c r="AM1194" s="31">
        <f t="shared" si="775"/>
        <v>0</v>
      </c>
      <c r="AN1194" s="31">
        <f t="shared" si="776"/>
        <v>0</v>
      </c>
      <c r="AO1194" s="31">
        <f t="shared" si="777"/>
        <v>0</v>
      </c>
      <c r="AP1194" s="29">
        <f t="shared" ref="AP1194:AS1226" si="792">SUMIF($I1194,AP$5,$AO1194)</f>
        <v>0</v>
      </c>
      <c r="AQ1194" s="29">
        <f t="shared" si="792"/>
        <v>0</v>
      </c>
      <c r="AR1194" s="29">
        <f t="shared" si="792"/>
        <v>0</v>
      </c>
      <c r="AS1194" s="29">
        <f t="shared" si="792"/>
        <v>0</v>
      </c>
      <c r="AT1194" s="31">
        <f t="shared" si="778"/>
        <v>0</v>
      </c>
      <c r="AU1194" s="31">
        <f t="shared" si="779"/>
        <v>0</v>
      </c>
      <c r="AV1194" s="31">
        <f t="shared" si="780"/>
        <v>0</v>
      </c>
      <c r="AW1194" s="31">
        <f t="shared" si="781"/>
        <v>0</v>
      </c>
      <c r="AX1194" s="31">
        <f t="shared" si="782"/>
        <v>0</v>
      </c>
      <c r="AY1194" s="31">
        <f t="shared" si="783"/>
        <v>0</v>
      </c>
      <c r="AZ1194" s="31">
        <f t="shared" si="784"/>
        <v>0</v>
      </c>
      <c r="BA1194" s="31">
        <f t="shared" si="785"/>
        <v>0</v>
      </c>
      <c r="BB1194" s="31">
        <f t="shared" si="786"/>
        <v>0</v>
      </c>
      <c r="BC1194" s="31">
        <f t="shared" si="787"/>
        <v>0</v>
      </c>
      <c r="BD1194" s="31">
        <f t="shared" si="788"/>
        <v>0</v>
      </c>
      <c r="BE1194" s="31">
        <f t="shared" si="789"/>
        <v>0</v>
      </c>
      <c r="BF1194" s="31">
        <f t="shared" si="790"/>
        <v>0</v>
      </c>
      <c r="BG1194" s="29">
        <f t="shared" ref="BG1194:BJ1226" si="793">SUMIF($I1194,BG$5,$BF1194)</f>
        <v>0</v>
      </c>
      <c r="BH1194" s="29">
        <f t="shared" si="793"/>
        <v>0</v>
      </c>
      <c r="BI1194" s="29">
        <f t="shared" si="793"/>
        <v>0</v>
      </c>
      <c r="BJ1194" s="29">
        <f t="shared" si="793"/>
        <v>0</v>
      </c>
    </row>
    <row r="1195" spans="1:62">
      <c r="A1195" s="25" t="s">
        <v>186</v>
      </c>
      <c r="B1195" s="25" t="s">
        <v>91</v>
      </c>
      <c r="C1195" s="25" t="s">
        <v>91</v>
      </c>
      <c r="D1195" s="25" t="s">
        <v>292</v>
      </c>
      <c r="E1195" s="25" t="s">
        <v>47</v>
      </c>
      <c r="F1195" s="25" t="s">
        <v>43</v>
      </c>
      <c r="G1195" s="25" t="s">
        <v>62</v>
      </c>
      <c r="H1195" s="25" t="s">
        <v>62</v>
      </c>
      <c r="I1195" s="25" t="s">
        <v>597</v>
      </c>
      <c r="J1195" s="102">
        <v>0</v>
      </c>
      <c r="K1195" s="102">
        <v>1</v>
      </c>
      <c r="L1195" s="29"/>
      <c r="M1195" s="29"/>
      <c r="N1195" s="29">
        <v>958.71</v>
      </c>
      <c r="O1195" s="29">
        <v>3498.77</v>
      </c>
      <c r="P1195" s="29">
        <v>1972.96</v>
      </c>
      <c r="Q1195" s="29">
        <v>3032.86</v>
      </c>
      <c r="R1195" s="29">
        <v>2607.31</v>
      </c>
      <c r="S1195" s="29">
        <v>2284.29</v>
      </c>
      <c r="T1195" s="29">
        <v>3483.72</v>
      </c>
      <c r="U1195" s="29">
        <v>3311.14</v>
      </c>
      <c r="V1195" s="29">
        <v>4685.0200000000004</v>
      </c>
      <c r="W1195" s="29">
        <v>7782.85</v>
      </c>
      <c r="X1195" s="29">
        <f t="shared" si="763"/>
        <v>33617.629999999997</v>
      </c>
      <c r="Y1195" s="29">
        <f t="shared" si="764"/>
        <v>0</v>
      </c>
      <c r="Z1195" s="29">
        <f t="shared" si="791"/>
        <v>0</v>
      </c>
      <c r="AA1195" s="29">
        <f t="shared" si="791"/>
        <v>0</v>
      </c>
      <c r="AB1195" s="29">
        <f t="shared" si="791"/>
        <v>33617.629999999997</v>
      </c>
      <c r="AC1195" s="31">
        <f t="shared" si="765"/>
        <v>0</v>
      </c>
      <c r="AD1195" s="31">
        <f t="shared" si="766"/>
        <v>0</v>
      </c>
      <c r="AE1195" s="31">
        <f t="shared" si="767"/>
        <v>0</v>
      </c>
      <c r="AF1195" s="31">
        <f t="shared" si="768"/>
        <v>0</v>
      </c>
      <c r="AG1195" s="31">
        <f t="shared" si="769"/>
        <v>0</v>
      </c>
      <c r="AH1195" s="31">
        <f t="shared" si="770"/>
        <v>0</v>
      </c>
      <c r="AI1195" s="31">
        <f t="shared" si="771"/>
        <v>0</v>
      </c>
      <c r="AJ1195" s="31">
        <f t="shared" si="772"/>
        <v>0</v>
      </c>
      <c r="AK1195" s="31">
        <f t="shared" si="773"/>
        <v>0</v>
      </c>
      <c r="AL1195" s="31">
        <f t="shared" si="774"/>
        <v>0</v>
      </c>
      <c r="AM1195" s="31">
        <f t="shared" si="775"/>
        <v>0</v>
      </c>
      <c r="AN1195" s="31">
        <f t="shared" si="776"/>
        <v>0</v>
      </c>
      <c r="AO1195" s="31">
        <f t="shared" si="777"/>
        <v>0</v>
      </c>
      <c r="AP1195" s="29">
        <f t="shared" si="792"/>
        <v>0</v>
      </c>
      <c r="AQ1195" s="29">
        <f t="shared" si="792"/>
        <v>0</v>
      </c>
      <c r="AR1195" s="29">
        <f t="shared" si="792"/>
        <v>0</v>
      </c>
      <c r="AS1195" s="29">
        <f t="shared" si="792"/>
        <v>0</v>
      </c>
      <c r="AT1195" s="31">
        <f t="shared" si="778"/>
        <v>0</v>
      </c>
      <c r="AU1195" s="31">
        <f t="shared" si="779"/>
        <v>0</v>
      </c>
      <c r="AV1195" s="31">
        <f t="shared" si="780"/>
        <v>958.71</v>
      </c>
      <c r="AW1195" s="31">
        <f t="shared" si="781"/>
        <v>3498.77</v>
      </c>
      <c r="AX1195" s="31">
        <f t="shared" si="782"/>
        <v>1972.96</v>
      </c>
      <c r="AY1195" s="31">
        <f t="shared" si="783"/>
        <v>3032.86</v>
      </c>
      <c r="AZ1195" s="31">
        <f t="shared" si="784"/>
        <v>2607.31</v>
      </c>
      <c r="BA1195" s="31">
        <f t="shared" si="785"/>
        <v>2284.29</v>
      </c>
      <c r="BB1195" s="31">
        <f t="shared" si="786"/>
        <v>3483.72</v>
      </c>
      <c r="BC1195" s="31">
        <f t="shared" si="787"/>
        <v>3311.14</v>
      </c>
      <c r="BD1195" s="31">
        <f t="shared" si="788"/>
        <v>4685.0200000000004</v>
      </c>
      <c r="BE1195" s="31">
        <f t="shared" si="789"/>
        <v>7782.85</v>
      </c>
      <c r="BF1195" s="31">
        <f t="shared" si="790"/>
        <v>33617.629999999997</v>
      </c>
      <c r="BG1195" s="29">
        <f t="shared" si="793"/>
        <v>0</v>
      </c>
      <c r="BH1195" s="29">
        <f t="shared" si="793"/>
        <v>0</v>
      </c>
      <c r="BI1195" s="29">
        <f t="shared" si="793"/>
        <v>0</v>
      </c>
      <c r="BJ1195" s="29">
        <f t="shared" si="793"/>
        <v>33617.629999999997</v>
      </c>
    </row>
    <row r="1196" spans="1:62">
      <c r="A1196" s="25" t="s">
        <v>186</v>
      </c>
      <c r="B1196" s="25" t="s">
        <v>91</v>
      </c>
      <c r="C1196" s="25" t="s">
        <v>91</v>
      </c>
      <c r="D1196" s="25" t="s">
        <v>202</v>
      </c>
      <c r="E1196" s="25" t="s">
        <v>42</v>
      </c>
      <c r="F1196" s="25" t="s">
        <v>46</v>
      </c>
      <c r="G1196" s="25" t="s">
        <v>59</v>
      </c>
      <c r="H1196" s="25" t="s">
        <v>59</v>
      </c>
      <c r="I1196" s="25" t="s">
        <v>597</v>
      </c>
      <c r="J1196" s="102">
        <v>0.65539999999999998</v>
      </c>
      <c r="K1196" s="102">
        <v>0</v>
      </c>
      <c r="L1196" s="29"/>
      <c r="M1196" s="29">
        <v>266591.42</v>
      </c>
      <c r="N1196" s="29"/>
      <c r="O1196" s="29">
        <v>0</v>
      </c>
      <c r="P1196" s="29">
        <v>0</v>
      </c>
      <c r="Q1196" s="29">
        <v>378002.83</v>
      </c>
      <c r="R1196" s="29"/>
      <c r="S1196" s="29"/>
      <c r="T1196" s="29">
        <v>12719.05</v>
      </c>
      <c r="U1196" s="29"/>
      <c r="V1196" s="29"/>
      <c r="W1196" s="29">
        <v>15314.14</v>
      </c>
      <c r="X1196" s="29">
        <f t="shared" si="763"/>
        <v>672627.44000000006</v>
      </c>
      <c r="Y1196" s="29">
        <f t="shared" si="764"/>
        <v>0</v>
      </c>
      <c r="Z1196" s="29">
        <f t="shared" si="791"/>
        <v>0</v>
      </c>
      <c r="AA1196" s="29">
        <f t="shared" si="791"/>
        <v>0</v>
      </c>
      <c r="AB1196" s="29">
        <f t="shared" si="791"/>
        <v>672627.44000000006</v>
      </c>
      <c r="AC1196" s="31">
        <f t="shared" si="765"/>
        <v>0</v>
      </c>
      <c r="AD1196" s="31">
        <f t="shared" si="766"/>
        <v>174724.016668</v>
      </c>
      <c r="AE1196" s="31">
        <f t="shared" si="767"/>
        <v>0</v>
      </c>
      <c r="AF1196" s="31">
        <f t="shared" si="768"/>
        <v>0</v>
      </c>
      <c r="AG1196" s="31">
        <f t="shared" si="769"/>
        <v>0</v>
      </c>
      <c r="AH1196" s="31">
        <f t="shared" si="770"/>
        <v>247743.05478199999</v>
      </c>
      <c r="AI1196" s="31">
        <f t="shared" si="771"/>
        <v>0</v>
      </c>
      <c r="AJ1196" s="31">
        <f t="shared" si="772"/>
        <v>0</v>
      </c>
      <c r="AK1196" s="31">
        <f t="shared" si="773"/>
        <v>8336.0653699999984</v>
      </c>
      <c r="AL1196" s="31">
        <f t="shared" si="774"/>
        <v>0</v>
      </c>
      <c r="AM1196" s="31">
        <f t="shared" si="775"/>
        <v>0</v>
      </c>
      <c r="AN1196" s="31">
        <f t="shared" si="776"/>
        <v>10036.887355999999</v>
      </c>
      <c r="AO1196" s="31">
        <f t="shared" si="777"/>
        <v>440840.02417600004</v>
      </c>
      <c r="AP1196" s="29">
        <f t="shared" si="792"/>
        <v>0</v>
      </c>
      <c r="AQ1196" s="29">
        <f t="shared" si="792"/>
        <v>0</v>
      </c>
      <c r="AR1196" s="29">
        <f t="shared" si="792"/>
        <v>0</v>
      </c>
      <c r="AS1196" s="29">
        <f t="shared" si="792"/>
        <v>440840.02417600004</v>
      </c>
      <c r="AT1196" s="31">
        <f t="shared" si="778"/>
        <v>0</v>
      </c>
      <c r="AU1196" s="31">
        <f t="shared" si="779"/>
        <v>0</v>
      </c>
      <c r="AV1196" s="31">
        <f t="shared" si="780"/>
        <v>0</v>
      </c>
      <c r="AW1196" s="31">
        <f t="shared" si="781"/>
        <v>0</v>
      </c>
      <c r="AX1196" s="31">
        <f t="shared" si="782"/>
        <v>0</v>
      </c>
      <c r="AY1196" s="31">
        <f t="shared" si="783"/>
        <v>0</v>
      </c>
      <c r="AZ1196" s="31">
        <f t="shared" si="784"/>
        <v>0</v>
      </c>
      <c r="BA1196" s="31">
        <f t="shared" si="785"/>
        <v>0</v>
      </c>
      <c r="BB1196" s="31">
        <f t="shared" si="786"/>
        <v>0</v>
      </c>
      <c r="BC1196" s="31">
        <f t="shared" si="787"/>
        <v>0</v>
      </c>
      <c r="BD1196" s="31">
        <f t="shared" si="788"/>
        <v>0</v>
      </c>
      <c r="BE1196" s="31">
        <f t="shared" si="789"/>
        <v>0</v>
      </c>
      <c r="BF1196" s="31">
        <f t="shared" si="790"/>
        <v>0</v>
      </c>
      <c r="BG1196" s="29">
        <f t="shared" si="793"/>
        <v>0</v>
      </c>
      <c r="BH1196" s="29">
        <f t="shared" si="793"/>
        <v>0</v>
      </c>
      <c r="BI1196" s="29">
        <f t="shared" si="793"/>
        <v>0</v>
      </c>
      <c r="BJ1196" s="29">
        <f t="shared" si="793"/>
        <v>0</v>
      </c>
    </row>
    <row r="1197" spans="1:62">
      <c r="A1197" s="25" t="s">
        <v>186</v>
      </c>
      <c r="B1197" s="25" t="s">
        <v>91</v>
      </c>
      <c r="C1197" s="25" t="s">
        <v>91</v>
      </c>
      <c r="D1197" s="25" t="s">
        <v>203</v>
      </c>
      <c r="E1197" s="25" t="s">
        <v>42</v>
      </c>
      <c r="F1197" s="25" t="s">
        <v>43</v>
      </c>
      <c r="G1197" s="25" t="s">
        <v>60</v>
      </c>
      <c r="H1197" s="25" t="s">
        <v>60</v>
      </c>
      <c r="I1197" s="25" t="s">
        <v>597</v>
      </c>
      <c r="J1197" s="102">
        <v>1</v>
      </c>
      <c r="K1197" s="102">
        <v>0</v>
      </c>
      <c r="L1197" s="29">
        <v>76329.069999999992</v>
      </c>
      <c r="M1197" s="29"/>
      <c r="N1197" s="29"/>
      <c r="O1197" s="29">
        <v>4577.2299999999996</v>
      </c>
      <c r="P1197" s="29">
        <v>91739.959999999992</v>
      </c>
      <c r="Q1197" s="29">
        <v>11261.35</v>
      </c>
      <c r="R1197" s="29">
        <v>303.54999999999853</v>
      </c>
      <c r="S1197" s="29">
        <v>4731.05</v>
      </c>
      <c r="T1197" s="29"/>
      <c r="U1197" s="29">
        <v>433.75</v>
      </c>
      <c r="V1197" s="29"/>
      <c r="W1197" s="29"/>
      <c r="X1197" s="29">
        <f t="shared" si="763"/>
        <v>189375.95999999996</v>
      </c>
      <c r="Y1197" s="29">
        <f t="shared" si="764"/>
        <v>0</v>
      </c>
      <c r="Z1197" s="29">
        <f t="shared" si="791"/>
        <v>0</v>
      </c>
      <c r="AA1197" s="29">
        <f t="shared" si="791"/>
        <v>0</v>
      </c>
      <c r="AB1197" s="29">
        <f t="shared" si="791"/>
        <v>189375.95999999996</v>
      </c>
      <c r="AC1197" s="31">
        <f t="shared" si="765"/>
        <v>76329.069999999992</v>
      </c>
      <c r="AD1197" s="31">
        <f t="shared" si="766"/>
        <v>0</v>
      </c>
      <c r="AE1197" s="31">
        <f t="shared" si="767"/>
        <v>0</v>
      </c>
      <c r="AF1197" s="31">
        <f t="shared" si="768"/>
        <v>4577.2299999999996</v>
      </c>
      <c r="AG1197" s="31">
        <f t="shared" si="769"/>
        <v>91739.959999999992</v>
      </c>
      <c r="AH1197" s="31">
        <f t="shared" si="770"/>
        <v>11261.35</v>
      </c>
      <c r="AI1197" s="31">
        <f t="shared" si="771"/>
        <v>303.54999999999853</v>
      </c>
      <c r="AJ1197" s="31">
        <f t="shared" si="772"/>
        <v>4731.05</v>
      </c>
      <c r="AK1197" s="31">
        <f t="shared" si="773"/>
        <v>0</v>
      </c>
      <c r="AL1197" s="31">
        <f t="shared" si="774"/>
        <v>433.75</v>
      </c>
      <c r="AM1197" s="31">
        <f t="shared" si="775"/>
        <v>0</v>
      </c>
      <c r="AN1197" s="31">
        <f t="shared" si="776"/>
        <v>0</v>
      </c>
      <c r="AO1197" s="31">
        <f t="shared" si="777"/>
        <v>189375.95999999996</v>
      </c>
      <c r="AP1197" s="29">
        <f t="shared" si="792"/>
        <v>0</v>
      </c>
      <c r="AQ1197" s="29">
        <f t="shared" si="792"/>
        <v>0</v>
      </c>
      <c r="AR1197" s="29">
        <f t="shared" si="792"/>
        <v>0</v>
      </c>
      <c r="AS1197" s="29">
        <f t="shared" si="792"/>
        <v>189375.95999999996</v>
      </c>
      <c r="AT1197" s="31">
        <f t="shared" si="778"/>
        <v>0</v>
      </c>
      <c r="AU1197" s="31">
        <f t="shared" si="779"/>
        <v>0</v>
      </c>
      <c r="AV1197" s="31">
        <f t="shared" si="780"/>
        <v>0</v>
      </c>
      <c r="AW1197" s="31">
        <f t="shared" si="781"/>
        <v>0</v>
      </c>
      <c r="AX1197" s="31">
        <f t="shared" si="782"/>
        <v>0</v>
      </c>
      <c r="AY1197" s="31">
        <f t="shared" si="783"/>
        <v>0</v>
      </c>
      <c r="AZ1197" s="31">
        <f t="shared" si="784"/>
        <v>0</v>
      </c>
      <c r="BA1197" s="31">
        <f t="shared" si="785"/>
        <v>0</v>
      </c>
      <c r="BB1197" s="31">
        <f t="shared" si="786"/>
        <v>0</v>
      </c>
      <c r="BC1197" s="31">
        <f t="shared" si="787"/>
        <v>0</v>
      </c>
      <c r="BD1197" s="31">
        <f t="shared" si="788"/>
        <v>0</v>
      </c>
      <c r="BE1197" s="31">
        <f t="shared" si="789"/>
        <v>0</v>
      </c>
      <c r="BF1197" s="31">
        <f t="shared" si="790"/>
        <v>0</v>
      </c>
      <c r="BG1197" s="29">
        <f t="shared" si="793"/>
        <v>0</v>
      </c>
      <c r="BH1197" s="29">
        <f t="shared" si="793"/>
        <v>0</v>
      </c>
      <c r="BI1197" s="29">
        <f t="shared" si="793"/>
        <v>0</v>
      </c>
      <c r="BJ1197" s="29">
        <f t="shared" si="793"/>
        <v>0</v>
      </c>
    </row>
    <row r="1198" spans="1:62">
      <c r="A1198" s="25" t="s">
        <v>186</v>
      </c>
      <c r="B1198" s="25" t="s">
        <v>86</v>
      </c>
      <c r="C1198" s="25" t="s">
        <v>102</v>
      </c>
      <c r="D1198" s="25" t="s">
        <v>229</v>
      </c>
      <c r="E1198" s="25" t="s">
        <v>42</v>
      </c>
      <c r="F1198" s="25" t="s">
        <v>46</v>
      </c>
      <c r="G1198" s="25" t="s">
        <v>54</v>
      </c>
      <c r="H1198" s="25" t="s">
        <v>300</v>
      </c>
      <c r="I1198" s="25" t="s">
        <v>597</v>
      </c>
      <c r="J1198" s="102">
        <v>0.68266000000000004</v>
      </c>
      <c r="K1198" s="102">
        <v>0</v>
      </c>
      <c r="L1198" s="29"/>
      <c r="M1198" s="29"/>
      <c r="N1198" s="29"/>
      <c r="O1198" s="29"/>
      <c r="P1198" s="29"/>
      <c r="Q1198" s="29"/>
      <c r="R1198" s="29"/>
      <c r="S1198" s="29">
        <v>753746</v>
      </c>
      <c r="T1198" s="29">
        <v>21105.119999999999</v>
      </c>
      <c r="U1198" s="29">
        <v>-7056.45</v>
      </c>
      <c r="V1198" s="29">
        <v>415.93</v>
      </c>
      <c r="W1198" s="29">
        <v>521.16</v>
      </c>
      <c r="X1198" s="29">
        <f t="shared" si="763"/>
        <v>768731.76000000013</v>
      </c>
      <c r="Y1198" s="29">
        <f t="shared" si="764"/>
        <v>0</v>
      </c>
      <c r="Z1198" s="29">
        <f t="shared" si="791"/>
        <v>0</v>
      </c>
      <c r="AA1198" s="29">
        <f t="shared" si="791"/>
        <v>0</v>
      </c>
      <c r="AB1198" s="29">
        <f t="shared" si="791"/>
        <v>768731.76000000013</v>
      </c>
      <c r="AC1198" s="31">
        <f t="shared" si="765"/>
        <v>0</v>
      </c>
      <c r="AD1198" s="31">
        <f t="shared" si="766"/>
        <v>0</v>
      </c>
      <c r="AE1198" s="31">
        <f t="shared" si="767"/>
        <v>0</v>
      </c>
      <c r="AF1198" s="31">
        <f t="shared" si="768"/>
        <v>0</v>
      </c>
      <c r="AG1198" s="31">
        <f t="shared" si="769"/>
        <v>0</v>
      </c>
      <c r="AH1198" s="31">
        <f t="shared" si="770"/>
        <v>0</v>
      </c>
      <c r="AI1198" s="31">
        <f t="shared" si="771"/>
        <v>0</v>
      </c>
      <c r="AJ1198" s="31">
        <f t="shared" si="772"/>
        <v>514552.24436000001</v>
      </c>
      <c r="AK1198" s="31">
        <f t="shared" si="773"/>
        <v>14407.6212192</v>
      </c>
      <c r="AL1198" s="31">
        <f t="shared" si="774"/>
        <v>-4817.1561570000003</v>
      </c>
      <c r="AM1198" s="31">
        <f t="shared" si="775"/>
        <v>283.93877380000004</v>
      </c>
      <c r="AN1198" s="31">
        <f t="shared" si="776"/>
        <v>355.77508560000001</v>
      </c>
      <c r="AO1198" s="31">
        <f t="shared" si="777"/>
        <v>524782.4232816</v>
      </c>
      <c r="AP1198" s="29">
        <f t="shared" si="792"/>
        <v>0</v>
      </c>
      <c r="AQ1198" s="29">
        <f t="shared" si="792"/>
        <v>0</v>
      </c>
      <c r="AR1198" s="29">
        <f t="shared" si="792"/>
        <v>0</v>
      </c>
      <c r="AS1198" s="29">
        <f t="shared" si="792"/>
        <v>524782.4232816</v>
      </c>
      <c r="AT1198" s="31">
        <f t="shared" si="778"/>
        <v>0</v>
      </c>
      <c r="AU1198" s="31">
        <f t="shared" si="779"/>
        <v>0</v>
      </c>
      <c r="AV1198" s="31">
        <f t="shared" si="780"/>
        <v>0</v>
      </c>
      <c r="AW1198" s="31">
        <f t="shared" si="781"/>
        <v>0</v>
      </c>
      <c r="AX1198" s="31">
        <f t="shared" si="782"/>
        <v>0</v>
      </c>
      <c r="AY1198" s="31">
        <f t="shared" si="783"/>
        <v>0</v>
      </c>
      <c r="AZ1198" s="31">
        <f t="shared" si="784"/>
        <v>0</v>
      </c>
      <c r="BA1198" s="31">
        <f t="shared" si="785"/>
        <v>0</v>
      </c>
      <c r="BB1198" s="31">
        <f t="shared" si="786"/>
        <v>0</v>
      </c>
      <c r="BC1198" s="31">
        <f t="shared" si="787"/>
        <v>0</v>
      </c>
      <c r="BD1198" s="31">
        <f t="shared" si="788"/>
        <v>0</v>
      </c>
      <c r="BE1198" s="31">
        <f t="shared" si="789"/>
        <v>0</v>
      </c>
      <c r="BF1198" s="31">
        <f t="shared" si="790"/>
        <v>0</v>
      </c>
      <c r="BG1198" s="29">
        <f t="shared" si="793"/>
        <v>0</v>
      </c>
      <c r="BH1198" s="29">
        <f t="shared" si="793"/>
        <v>0</v>
      </c>
      <c r="BI1198" s="29">
        <f t="shared" si="793"/>
        <v>0</v>
      </c>
      <c r="BJ1198" s="29">
        <f t="shared" si="793"/>
        <v>0</v>
      </c>
    </row>
    <row r="1199" spans="1:62">
      <c r="A1199" s="25" t="s">
        <v>186</v>
      </c>
      <c r="B1199" s="25" t="s">
        <v>86</v>
      </c>
      <c r="C1199" s="25" t="s">
        <v>102</v>
      </c>
      <c r="D1199" s="25" t="s">
        <v>229</v>
      </c>
      <c r="E1199" s="25" t="s">
        <v>42</v>
      </c>
      <c r="F1199" s="25" t="s">
        <v>46</v>
      </c>
      <c r="G1199" s="25" t="s">
        <v>59</v>
      </c>
      <c r="H1199" s="25" t="s">
        <v>59</v>
      </c>
      <c r="I1199" s="25" t="s">
        <v>597</v>
      </c>
      <c r="J1199" s="102">
        <v>0.65539999999999998</v>
      </c>
      <c r="K1199" s="102">
        <v>0</v>
      </c>
      <c r="L1199" s="29"/>
      <c r="M1199" s="29"/>
      <c r="N1199" s="29"/>
      <c r="O1199" s="29"/>
      <c r="P1199" s="29"/>
      <c r="Q1199" s="29"/>
      <c r="R1199" s="29">
        <v>2362281.12</v>
      </c>
      <c r="S1199" s="29">
        <v>294.74</v>
      </c>
      <c r="T1199" s="29"/>
      <c r="U1199" s="29">
        <v>6494775.8300000001</v>
      </c>
      <c r="V1199" s="29">
        <v>-9522.5</v>
      </c>
      <c r="W1199" s="29"/>
      <c r="X1199" s="29">
        <f t="shared" si="763"/>
        <v>8847829.1900000013</v>
      </c>
      <c r="Y1199" s="29">
        <f t="shared" si="764"/>
        <v>0</v>
      </c>
      <c r="Z1199" s="29">
        <f t="shared" si="791"/>
        <v>0</v>
      </c>
      <c r="AA1199" s="29">
        <f t="shared" si="791"/>
        <v>0</v>
      </c>
      <c r="AB1199" s="29">
        <f t="shared" si="791"/>
        <v>8847829.1900000013</v>
      </c>
      <c r="AC1199" s="31">
        <f t="shared" si="765"/>
        <v>0</v>
      </c>
      <c r="AD1199" s="31">
        <f t="shared" si="766"/>
        <v>0</v>
      </c>
      <c r="AE1199" s="31">
        <f t="shared" si="767"/>
        <v>0</v>
      </c>
      <c r="AF1199" s="31">
        <f t="shared" si="768"/>
        <v>0</v>
      </c>
      <c r="AG1199" s="31">
        <f t="shared" si="769"/>
        <v>0</v>
      </c>
      <c r="AH1199" s="31">
        <f t="shared" si="770"/>
        <v>0</v>
      </c>
      <c r="AI1199" s="31">
        <f t="shared" si="771"/>
        <v>1548239.046048</v>
      </c>
      <c r="AJ1199" s="31">
        <f t="shared" si="772"/>
        <v>193.172596</v>
      </c>
      <c r="AK1199" s="31">
        <f t="shared" si="773"/>
        <v>0</v>
      </c>
      <c r="AL1199" s="31">
        <f t="shared" si="774"/>
        <v>4256676.0789820002</v>
      </c>
      <c r="AM1199" s="31">
        <f t="shared" si="775"/>
        <v>-6241.0464999999995</v>
      </c>
      <c r="AN1199" s="31">
        <f t="shared" si="776"/>
        <v>0</v>
      </c>
      <c r="AO1199" s="31">
        <f t="shared" si="777"/>
        <v>5798867.2511259997</v>
      </c>
      <c r="AP1199" s="29">
        <f t="shared" si="792"/>
        <v>0</v>
      </c>
      <c r="AQ1199" s="29">
        <f t="shared" si="792"/>
        <v>0</v>
      </c>
      <c r="AR1199" s="29">
        <f t="shared" si="792"/>
        <v>0</v>
      </c>
      <c r="AS1199" s="29">
        <f t="shared" si="792"/>
        <v>5798867.2511259997</v>
      </c>
      <c r="AT1199" s="31">
        <f t="shared" si="778"/>
        <v>0</v>
      </c>
      <c r="AU1199" s="31">
        <f t="shared" si="779"/>
        <v>0</v>
      </c>
      <c r="AV1199" s="31">
        <f t="shared" si="780"/>
        <v>0</v>
      </c>
      <c r="AW1199" s="31">
        <f t="shared" si="781"/>
        <v>0</v>
      </c>
      <c r="AX1199" s="31">
        <f t="shared" si="782"/>
        <v>0</v>
      </c>
      <c r="AY1199" s="31">
        <f t="shared" si="783"/>
        <v>0</v>
      </c>
      <c r="AZ1199" s="31">
        <f t="shared" si="784"/>
        <v>0</v>
      </c>
      <c r="BA1199" s="31">
        <f t="shared" si="785"/>
        <v>0</v>
      </c>
      <c r="BB1199" s="31">
        <f t="shared" si="786"/>
        <v>0</v>
      </c>
      <c r="BC1199" s="31">
        <f t="shared" si="787"/>
        <v>0</v>
      </c>
      <c r="BD1199" s="31">
        <f t="shared" si="788"/>
        <v>0</v>
      </c>
      <c r="BE1199" s="31">
        <f t="shared" si="789"/>
        <v>0</v>
      </c>
      <c r="BF1199" s="31">
        <f t="shared" si="790"/>
        <v>0</v>
      </c>
      <c r="BG1199" s="29">
        <f t="shared" si="793"/>
        <v>0</v>
      </c>
      <c r="BH1199" s="29">
        <f t="shared" si="793"/>
        <v>0</v>
      </c>
      <c r="BI1199" s="29">
        <f t="shared" si="793"/>
        <v>0</v>
      </c>
      <c r="BJ1199" s="29">
        <f t="shared" si="793"/>
        <v>0</v>
      </c>
    </row>
    <row r="1200" spans="1:62">
      <c r="A1200" s="25" t="s">
        <v>186</v>
      </c>
      <c r="B1200" s="25" t="s">
        <v>86</v>
      </c>
      <c r="C1200" s="25" t="s">
        <v>102</v>
      </c>
      <c r="D1200" s="25" t="s">
        <v>347</v>
      </c>
      <c r="E1200" s="25" t="s">
        <v>42</v>
      </c>
      <c r="F1200" s="25" t="s">
        <v>46</v>
      </c>
      <c r="G1200" s="25" t="s">
        <v>59</v>
      </c>
      <c r="H1200" s="25" t="s">
        <v>59</v>
      </c>
      <c r="I1200" s="25" t="s">
        <v>597</v>
      </c>
      <c r="J1200" s="102">
        <v>0.65539999999999998</v>
      </c>
      <c r="K1200" s="102">
        <v>0</v>
      </c>
      <c r="L1200" s="29"/>
      <c r="M1200" s="29"/>
      <c r="N1200" s="29"/>
      <c r="O1200" s="29"/>
      <c r="P1200" s="29"/>
      <c r="Q1200" s="29"/>
      <c r="R1200" s="29">
        <v>1458216.81</v>
      </c>
      <c r="S1200" s="29">
        <v>605594.73</v>
      </c>
      <c r="T1200" s="29">
        <v>6834.89</v>
      </c>
      <c r="U1200" s="29">
        <v>18268.580000000002</v>
      </c>
      <c r="V1200" s="29">
        <v>2310.23</v>
      </c>
      <c r="W1200" s="29">
        <v>671.22</v>
      </c>
      <c r="X1200" s="29">
        <f t="shared" si="763"/>
        <v>2091896.46</v>
      </c>
      <c r="Y1200" s="29">
        <f t="shared" si="764"/>
        <v>0</v>
      </c>
      <c r="Z1200" s="29">
        <f t="shared" si="791"/>
        <v>0</v>
      </c>
      <c r="AA1200" s="29">
        <f t="shared" si="791"/>
        <v>0</v>
      </c>
      <c r="AB1200" s="29">
        <f t="shared" si="791"/>
        <v>2091896.46</v>
      </c>
      <c r="AC1200" s="31">
        <f t="shared" si="765"/>
        <v>0</v>
      </c>
      <c r="AD1200" s="31">
        <f t="shared" si="766"/>
        <v>0</v>
      </c>
      <c r="AE1200" s="31">
        <f t="shared" si="767"/>
        <v>0</v>
      </c>
      <c r="AF1200" s="31">
        <f t="shared" si="768"/>
        <v>0</v>
      </c>
      <c r="AG1200" s="31">
        <f t="shared" si="769"/>
        <v>0</v>
      </c>
      <c r="AH1200" s="31">
        <f t="shared" si="770"/>
        <v>0</v>
      </c>
      <c r="AI1200" s="31">
        <f t="shared" si="771"/>
        <v>955715.29727400001</v>
      </c>
      <c r="AJ1200" s="31">
        <f t="shared" si="772"/>
        <v>396906.78604199999</v>
      </c>
      <c r="AK1200" s="31">
        <f t="shared" si="773"/>
        <v>4479.5869060000005</v>
      </c>
      <c r="AL1200" s="31">
        <f t="shared" si="774"/>
        <v>11973.227332</v>
      </c>
      <c r="AM1200" s="31">
        <f t="shared" si="775"/>
        <v>1514.124742</v>
      </c>
      <c r="AN1200" s="31">
        <f t="shared" si="776"/>
        <v>439.91758800000002</v>
      </c>
      <c r="AO1200" s="31">
        <f t="shared" si="777"/>
        <v>1371028.9398839998</v>
      </c>
      <c r="AP1200" s="29">
        <f t="shared" si="792"/>
        <v>0</v>
      </c>
      <c r="AQ1200" s="29">
        <f t="shared" si="792"/>
        <v>0</v>
      </c>
      <c r="AR1200" s="29">
        <f t="shared" si="792"/>
        <v>0</v>
      </c>
      <c r="AS1200" s="29">
        <f t="shared" si="792"/>
        <v>1371028.9398839998</v>
      </c>
      <c r="AT1200" s="31">
        <f t="shared" si="778"/>
        <v>0</v>
      </c>
      <c r="AU1200" s="31">
        <f t="shared" si="779"/>
        <v>0</v>
      </c>
      <c r="AV1200" s="31">
        <f t="shared" si="780"/>
        <v>0</v>
      </c>
      <c r="AW1200" s="31">
        <f t="shared" si="781"/>
        <v>0</v>
      </c>
      <c r="AX1200" s="31">
        <f t="shared" si="782"/>
        <v>0</v>
      </c>
      <c r="AY1200" s="31">
        <f t="shared" si="783"/>
        <v>0</v>
      </c>
      <c r="AZ1200" s="31">
        <f t="shared" si="784"/>
        <v>0</v>
      </c>
      <c r="BA1200" s="31">
        <f t="shared" si="785"/>
        <v>0</v>
      </c>
      <c r="BB1200" s="31">
        <f t="shared" si="786"/>
        <v>0</v>
      </c>
      <c r="BC1200" s="31">
        <f t="shared" si="787"/>
        <v>0</v>
      </c>
      <c r="BD1200" s="31">
        <f t="shared" si="788"/>
        <v>0</v>
      </c>
      <c r="BE1200" s="31">
        <f t="shared" si="789"/>
        <v>0</v>
      </c>
      <c r="BF1200" s="31">
        <f t="shared" si="790"/>
        <v>0</v>
      </c>
      <c r="BG1200" s="29">
        <f t="shared" si="793"/>
        <v>0</v>
      </c>
      <c r="BH1200" s="29">
        <f t="shared" si="793"/>
        <v>0</v>
      </c>
      <c r="BI1200" s="29">
        <f t="shared" si="793"/>
        <v>0</v>
      </c>
      <c r="BJ1200" s="29">
        <f t="shared" si="793"/>
        <v>0</v>
      </c>
    </row>
    <row r="1201" spans="1:62">
      <c r="A1201" s="25" t="s">
        <v>186</v>
      </c>
      <c r="B1201" s="25" t="s">
        <v>86</v>
      </c>
      <c r="C1201" s="25" t="s">
        <v>102</v>
      </c>
      <c r="D1201" s="25" t="s">
        <v>191</v>
      </c>
      <c r="E1201" s="25" t="s">
        <v>42</v>
      </c>
      <c r="F1201" s="25" t="s">
        <v>46</v>
      </c>
      <c r="G1201" s="25" t="s">
        <v>56</v>
      </c>
      <c r="H1201" s="25" t="s">
        <v>56</v>
      </c>
      <c r="I1201" s="25" t="s">
        <v>597</v>
      </c>
      <c r="J1201" s="102">
        <v>0.65539999999999998</v>
      </c>
      <c r="K1201" s="102">
        <v>0</v>
      </c>
      <c r="L1201" s="29"/>
      <c r="M1201" s="29"/>
      <c r="N1201" s="29"/>
      <c r="O1201" s="29">
        <v>77609.95</v>
      </c>
      <c r="P1201" s="29">
        <v>5919.91</v>
      </c>
      <c r="Q1201" s="29">
        <v>536.02</v>
      </c>
      <c r="R1201" s="29"/>
      <c r="S1201" s="29"/>
      <c r="T1201" s="29"/>
      <c r="U1201" s="29"/>
      <c r="V1201" s="29"/>
      <c r="W1201" s="29"/>
      <c r="X1201" s="29">
        <f t="shared" si="763"/>
        <v>84065.88</v>
      </c>
      <c r="Y1201" s="29">
        <f t="shared" si="764"/>
        <v>0</v>
      </c>
      <c r="Z1201" s="29">
        <f t="shared" si="791"/>
        <v>0</v>
      </c>
      <c r="AA1201" s="29">
        <f t="shared" si="791"/>
        <v>0</v>
      </c>
      <c r="AB1201" s="29">
        <f t="shared" si="791"/>
        <v>84065.88</v>
      </c>
      <c r="AC1201" s="31">
        <f t="shared" si="765"/>
        <v>0</v>
      </c>
      <c r="AD1201" s="31">
        <f t="shared" si="766"/>
        <v>0</v>
      </c>
      <c r="AE1201" s="31">
        <f t="shared" si="767"/>
        <v>0</v>
      </c>
      <c r="AF1201" s="31">
        <f t="shared" si="768"/>
        <v>50865.561229999999</v>
      </c>
      <c r="AG1201" s="31">
        <f t="shared" si="769"/>
        <v>3879.9090139999998</v>
      </c>
      <c r="AH1201" s="31">
        <f t="shared" si="770"/>
        <v>351.30750799999998</v>
      </c>
      <c r="AI1201" s="31">
        <f t="shared" si="771"/>
        <v>0</v>
      </c>
      <c r="AJ1201" s="31">
        <f t="shared" si="772"/>
        <v>0</v>
      </c>
      <c r="AK1201" s="31">
        <f t="shared" si="773"/>
        <v>0</v>
      </c>
      <c r="AL1201" s="31">
        <f t="shared" si="774"/>
        <v>0</v>
      </c>
      <c r="AM1201" s="31">
        <f t="shared" si="775"/>
        <v>0</v>
      </c>
      <c r="AN1201" s="31">
        <f t="shared" si="776"/>
        <v>0</v>
      </c>
      <c r="AO1201" s="31">
        <f t="shared" si="777"/>
        <v>55096.777751999995</v>
      </c>
      <c r="AP1201" s="29">
        <f t="shared" si="792"/>
        <v>0</v>
      </c>
      <c r="AQ1201" s="29">
        <f t="shared" si="792"/>
        <v>0</v>
      </c>
      <c r="AR1201" s="29">
        <f t="shared" si="792"/>
        <v>0</v>
      </c>
      <c r="AS1201" s="29">
        <f t="shared" si="792"/>
        <v>55096.777751999995</v>
      </c>
      <c r="AT1201" s="31">
        <f t="shared" si="778"/>
        <v>0</v>
      </c>
      <c r="AU1201" s="31">
        <f t="shared" si="779"/>
        <v>0</v>
      </c>
      <c r="AV1201" s="31">
        <f t="shared" si="780"/>
        <v>0</v>
      </c>
      <c r="AW1201" s="31">
        <f t="shared" si="781"/>
        <v>0</v>
      </c>
      <c r="AX1201" s="31">
        <f t="shared" si="782"/>
        <v>0</v>
      </c>
      <c r="AY1201" s="31">
        <f t="shared" si="783"/>
        <v>0</v>
      </c>
      <c r="AZ1201" s="31">
        <f t="shared" si="784"/>
        <v>0</v>
      </c>
      <c r="BA1201" s="31">
        <f t="shared" si="785"/>
        <v>0</v>
      </c>
      <c r="BB1201" s="31">
        <f t="shared" si="786"/>
        <v>0</v>
      </c>
      <c r="BC1201" s="31">
        <f t="shared" si="787"/>
        <v>0</v>
      </c>
      <c r="BD1201" s="31">
        <f t="shared" si="788"/>
        <v>0</v>
      </c>
      <c r="BE1201" s="31">
        <f t="shared" si="789"/>
        <v>0</v>
      </c>
      <c r="BF1201" s="31">
        <f t="shared" si="790"/>
        <v>0</v>
      </c>
      <c r="BG1201" s="29">
        <f t="shared" si="793"/>
        <v>0</v>
      </c>
      <c r="BH1201" s="29">
        <f t="shared" si="793"/>
        <v>0</v>
      </c>
      <c r="BI1201" s="29">
        <f t="shared" si="793"/>
        <v>0</v>
      </c>
      <c r="BJ1201" s="29">
        <f t="shared" si="793"/>
        <v>0</v>
      </c>
    </row>
    <row r="1202" spans="1:62">
      <c r="A1202" s="25" t="s">
        <v>186</v>
      </c>
      <c r="B1202" s="25" t="s">
        <v>86</v>
      </c>
      <c r="C1202" s="25" t="s">
        <v>102</v>
      </c>
      <c r="D1202" s="25" t="s">
        <v>194</v>
      </c>
      <c r="E1202" s="25" t="s">
        <v>44</v>
      </c>
      <c r="F1202" s="25" t="s">
        <v>45</v>
      </c>
      <c r="G1202" s="25" t="s">
        <v>54</v>
      </c>
      <c r="H1202" s="25" t="s">
        <v>90</v>
      </c>
      <c r="I1202" s="25" t="s">
        <v>597</v>
      </c>
      <c r="J1202" s="102">
        <v>0.47784834680000005</v>
      </c>
      <c r="K1202" s="102">
        <v>0.15089759249999998</v>
      </c>
      <c r="L1202" s="29"/>
      <c r="M1202" s="29"/>
      <c r="N1202" s="29"/>
      <c r="O1202" s="29"/>
      <c r="P1202" s="29"/>
      <c r="Q1202" s="29"/>
      <c r="R1202" s="29">
        <v>8109.79</v>
      </c>
      <c r="S1202" s="29">
        <v>467.13</v>
      </c>
      <c r="T1202" s="29"/>
      <c r="U1202" s="29"/>
      <c r="V1202" s="29"/>
      <c r="W1202" s="29">
        <v>0</v>
      </c>
      <c r="X1202" s="29">
        <f t="shared" si="763"/>
        <v>8576.92</v>
      </c>
      <c r="Y1202" s="29">
        <f t="shared" si="764"/>
        <v>0</v>
      </c>
      <c r="Z1202" s="29">
        <f t="shared" si="791"/>
        <v>0</v>
      </c>
      <c r="AA1202" s="29">
        <f t="shared" si="791"/>
        <v>0</v>
      </c>
      <c r="AB1202" s="29">
        <f t="shared" si="791"/>
        <v>8576.92</v>
      </c>
      <c r="AC1202" s="31">
        <f t="shared" si="765"/>
        <v>0</v>
      </c>
      <c r="AD1202" s="31">
        <f t="shared" si="766"/>
        <v>0</v>
      </c>
      <c r="AE1202" s="31">
        <f t="shared" si="767"/>
        <v>0</v>
      </c>
      <c r="AF1202" s="31">
        <f t="shared" si="768"/>
        <v>0</v>
      </c>
      <c r="AG1202" s="31">
        <f t="shared" si="769"/>
        <v>0</v>
      </c>
      <c r="AH1202" s="31">
        <f t="shared" si="770"/>
        <v>0</v>
      </c>
      <c r="AI1202" s="31">
        <f t="shared" si="771"/>
        <v>3875.2497443951725</v>
      </c>
      <c r="AJ1202" s="31">
        <f t="shared" si="772"/>
        <v>223.21729824068402</v>
      </c>
      <c r="AK1202" s="31">
        <f t="shared" si="773"/>
        <v>0</v>
      </c>
      <c r="AL1202" s="31">
        <f t="shared" si="774"/>
        <v>0</v>
      </c>
      <c r="AM1202" s="31">
        <f t="shared" si="775"/>
        <v>0</v>
      </c>
      <c r="AN1202" s="31">
        <f t="shared" si="776"/>
        <v>0</v>
      </c>
      <c r="AO1202" s="31">
        <f t="shared" si="777"/>
        <v>4098.4670426358562</v>
      </c>
      <c r="AP1202" s="29">
        <f t="shared" si="792"/>
        <v>0</v>
      </c>
      <c r="AQ1202" s="29">
        <f t="shared" si="792"/>
        <v>0</v>
      </c>
      <c r="AR1202" s="29">
        <f t="shared" si="792"/>
        <v>0</v>
      </c>
      <c r="AS1202" s="29">
        <f t="shared" si="792"/>
        <v>4098.4670426358562</v>
      </c>
      <c r="AT1202" s="31">
        <f t="shared" si="778"/>
        <v>0</v>
      </c>
      <c r="AU1202" s="31">
        <f t="shared" si="779"/>
        <v>0</v>
      </c>
      <c r="AV1202" s="31">
        <f t="shared" si="780"/>
        <v>0</v>
      </c>
      <c r="AW1202" s="31">
        <f t="shared" si="781"/>
        <v>0</v>
      </c>
      <c r="AX1202" s="31">
        <f t="shared" si="782"/>
        <v>0</v>
      </c>
      <c r="AY1202" s="31">
        <f t="shared" si="783"/>
        <v>0</v>
      </c>
      <c r="AZ1202" s="31">
        <f t="shared" si="784"/>
        <v>1223.7477866805748</v>
      </c>
      <c r="BA1202" s="31">
        <f t="shared" si="785"/>
        <v>70.488792384524984</v>
      </c>
      <c r="BB1202" s="31">
        <f t="shared" si="786"/>
        <v>0</v>
      </c>
      <c r="BC1202" s="31">
        <f t="shared" si="787"/>
        <v>0</v>
      </c>
      <c r="BD1202" s="31">
        <f t="shared" si="788"/>
        <v>0</v>
      </c>
      <c r="BE1202" s="31">
        <f t="shared" si="789"/>
        <v>0</v>
      </c>
      <c r="BF1202" s="31">
        <f t="shared" si="790"/>
        <v>1294.2365790650997</v>
      </c>
      <c r="BG1202" s="29">
        <f t="shared" si="793"/>
        <v>0</v>
      </c>
      <c r="BH1202" s="29">
        <f t="shared" si="793"/>
        <v>0</v>
      </c>
      <c r="BI1202" s="29">
        <f t="shared" si="793"/>
        <v>0</v>
      </c>
      <c r="BJ1202" s="29">
        <f t="shared" si="793"/>
        <v>1294.2365790650997</v>
      </c>
    </row>
    <row r="1203" spans="1:62">
      <c r="A1203" s="25" t="s">
        <v>186</v>
      </c>
      <c r="B1203" s="25" t="s">
        <v>86</v>
      </c>
      <c r="C1203" s="25" t="s">
        <v>102</v>
      </c>
      <c r="D1203" s="25" t="s">
        <v>194</v>
      </c>
      <c r="E1203" s="25" t="s">
        <v>42</v>
      </c>
      <c r="F1203" s="25" t="s">
        <v>46</v>
      </c>
      <c r="G1203" s="25" t="s">
        <v>59</v>
      </c>
      <c r="H1203" s="25" t="s">
        <v>59</v>
      </c>
      <c r="I1203" s="25" t="s">
        <v>597</v>
      </c>
      <c r="J1203" s="102">
        <v>0.65539999999999998</v>
      </c>
      <c r="K1203" s="102">
        <v>0</v>
      </c>
      <c r="L1203" s="29"/>
      <c r="M1203" s="29">
        <v>51393.47</v>
      </c>
      <c r="N1203" s="29"/>
      <c r="O1203" s="29"/>
      <c r="P1203" s="29"/>
      <c r="Q1203" s="29"/>
      <c r="R1203" s="29"/>
      <c r="S1203" s="29"/>
      <c r="T1203" s="29"/>
      <c r="U1203" s="29"/>
      <c r="V1203" s="29"/>
      <c r="W1203" s="29"/>
      <c r="X1203" s="29">
        <f t="shared" si="763"/>
        <v>51393.47</v>
      </c>
      <c r="Y1203" s="29">
        <f t="shared" si="764"/>
        <v>0</v>
      </c>
      <c r="Z1203" s="29">
        <f t="shared" si="791"/>
        <v>0</v>
      </c>
      <c r="AA1203" s="29">
        <f t="shared" si="791"/>
        <v>0</v>
      </c>
      <c r="AB1203" s="29">
        <f t="shared" si="791"/>
        <v>51393.47</v>
      </c>
      <c r="AC1203" s="31">
        <f t="shared" si="765"/>
        <v>0</v>
      </c>
      <c r="AD1203" s="31">
        <f t="shared" si="766"/>
        <v>33683.280237999999</v>
      </c>
      <c r="AE1203" s="31">
        <f t="shared" si="767"/>
        <v>0</v>
      </c>
      <c r="AF1203" s="31">
        <f t="shared" si="768"/>
        <v>0</v>
      </c>
      <c r="AG1203" s="31">
        <f t="shared" si="769"/>
        <v>0</v>
      </c>
      <c r="AH1203" s="31">
        <f t="shared" si="770"/>
        <v>0</v>
      </c>
      <c r="AI1203" s="31">
        <f t="shared" si="771"/>
        <v>0</v>
      </c>
      <c r="AJ1203" s="31">
        <f t="shared" si="772"/>
        <v>0</v>
      </c>
      <c r="AK1203" s="31">
        <f t="shared" si="773"/>
        <v>0</v>
      </c>
      <c r="AL1203" s="31">
        <f t="shared" si="774"/>
        <v>0</v>
      </c>
      <c r="AM1203" s="31">
        <f t="shared" si="775"/>
        <v>0</v>
      </c>
      <c r="AN1203" s="31">
        <f t="shared" si="776"/>
        <v>0</v>
      </c>
      <c r="AO1203" s="31">
        <f t="shared" si="777"/>
        <v>33683.280237999999</v>
      </c>
      <c r="AP1203" s="29">
        <f t="shared" si="792"/>
        <v>0</v>
      </c>
      <c r="AQ1203" s="29">
        <f t="shared" si="792"/>
        <v>0</v>
      </c>
      <c r="AR1203" s="29">
        <f t="shared" si="792"/>
        <v>0</v>
      </c>
      <c r="AS1203" s="29">
        <f t="shared" si="792"/>
        <v>33683.280237999999</v>
      </c>
      <c r="AT1203" s="31">
        <f t="shared" si="778"/>
        <v>0</v>
      </c>
      <c r="AU1203" s="31">
        <f t="shared" si="779"/>
        <v>0</v>
      </c>
      <c r="AV1203" s="31">
        <f t="shared" si="780"/>
        <v>0</v>
      </c>
      <c r="AW1203" s="31">
        <f t="shared" si="781"/>
        <v>0</v>
      </c>
      <c r="AX1203" s="31">
        <f t="shared" si="782"/>
        <v>0</v>
      </c>
      <c r="AY1203" s="31">
        <f t="shared" si="783"/>
        <v>0</v>
      </c>
      <c r="AZ1203" s="31">
        <f t="shared" si="784"/>
        <v>0</v>
      </c>
      <c r="BA1203" s="31">
        <f t="shared" si="785"/>
        <v>0</v>
      </c>
      <c r="BB1203" s="31">
        <f t="shared" si="786"/>
        <v>0</v>
      </c>
      <c r="BC1203" s="31">
        <f t="shared" si="787"/>
        <v>0</v>
      </c>
      <c r="BD1203" s="31">
        <f t="shared" si="788"/>
        <v>0</v>
      </c>
      <c r="BE1203" s="31">
        <f t="shared" si="789"/>
        <v>0</v>
      </c>
      <c r="BF1203" s="31">
        <f t="shared" si="790"/>
        <v>0</v>
      </c>
      <c r="BG1203" s="29">
        <f t="shared" si="793"/>
        <v>0</v>
      </c>
      <c r="BH1203" s="29">
        <f t="shared" si="793"/>
        <v>0</v>
      </c>
      <c r="BI1203" s="29">
        <f t="shared" si="793"/>
        <v>0</v>
      </c>
      <c r="BJ1203" s="29">
        <f t="shared" si="793"/>
        <v>0</v>
      </c>
    </row>
    <row r="1204" spans="1:62">
      <c r="A1204" s="25" t="s">
        <v>186</v>
      </c>
      <c r="B1204" s="25" t="s">
        <v>86</v>
      </c>
      <c r="C1204" s="25" t="s">
        <v>102</v>
      </c>
      <c r="D1204" s="25" t="s">
        <v>564</v>
      </c>
      <c r="E1204" s="25" t="s">
        <v>42</v>
      </c>
      <c r="F1204" s="25" t="s">
        <v>46</v>
      </c>
      <c r="G1204" s="25" t="s">
        <v>54</v>
      </c>
      <c r="H1204" s="25" t="s">
        <v>300</v>
      </c>
      <c r="I1204" s="25" t="s">
        <v>597</v>
      </c>
      <c r="J1204" s="102">
        <v>0.68266000000000004</v>
      </c>
      <c r="K1204" s="102">
        <v>0</v>
      </c>
      <c r="L1204" s="29">
        <v>51.16</v>
      </c>
      <c r="M1204" s="29"/>
      <c r="N1204" s="29"/>
      <c r="O1204" s="29"/>
      <c r="P1204" s="29"/>
      <c r="Q1204" s="29"/>
      <c r="R1204" s="29"/>
      <c r="S1204" s="29"/>
      <c r="T1204" s="29"/>
      <c r="U1204" s="29"/>
      <c r="V1204" s="29"/>
      <c r="W1204" s="29"/>
      <c r="X1204" s="29">
        <f t="shared" si="763"/>
        <v>51.16</v>
      </c>
      <c r="Y1204" s="29">
        <f t="shared" si="764"/>
        <v>0</v>
      </c>
      <c r="Z1204" s="29">
        <f t="shared" si="791"/>
        <v>0</v>
      </c>
      <c r="AA1204" s="29">
        <f t="shared" si="791"/>
        <v>0</v>
      </c>
      <c r="AB1204" s="29">
        <f t="shared" si="791"/>
        <v>51.16</v>
      </c>
      <c r="AC1204" s="31">
        <f t="shared" si="765"/>
        <v>34.924885600000003</v>
      </c>
      <c r="AD1204" s="31">
        <f t="shared" si="766"/>
        <v>0</v>
      </c>
      <c r="AE1204" s="31">
        <f t="shared" si="767"/>
        <v>0</v>
      </c>
      <c r="AF1204" s="31">
        <f t="shared" si="768"/>
        <v>0</v>
      </c>
      <c r="AG1204" s="31">
        <f t="shared" si="769"/>
        <v>0</v>
      </c>
      <c r="AH1204" s="31">
        <f t="shared" si="770"/>
        <v>0</v>
      </c>
      <c r="AI1204" s="31">
        <f t="shared" si="771"/>
        <v>0</v>
      </c>
      <c r="AJ1204" s="31">
        <f t="shared" si="772"/>
        <v>0</v>
      </c>
      <c r="AK1204" s="31">
        <f t="shared" si="773"/>
        <v>0</v>
      </c>
      <c r="AL1204" s="31">
        <f t="shared" si="774"/>
        <v>0</v>
      </c>
      <c r="AM1204" s="31">
        <f t="shared" si="775"/>
        <v>0</v>
      </c>
      <c r="AN1204" s="31">
        <f t="shared" si="776"/>
        <v>0</v>
      </c>
      <c r="AO1204" s="31">
        <f t="shared" si="777"/>
        <v>34.924885600000003</v>
      </c>
      <c r="AP1204" s="29">
        <f t="shared" si="792"/>
        <v>0</v>
      </c>
      <c r="AQ1204" s="29">
        <f t="shared" si="792"/>
        <v>0</v>
      </c>
      <c r="AR1204" s="29">
        <f t="shared" si="792"/>
        <v>0</v>
      </c>
      <c r="AS1204" s="29">
        <f t="shared" si="792"/>
        <v>34.924885600000003</v>
      </c>
      <c r="AT1204" s="31">
        <f t="shared" si="778"/>
        <v>0</v>
      </c>
      <c r="AU1204" s="31">
        <f t="shared" si="779"/>
        <v>0</v>
      </c>
      <c r="AV1204" s="31">
        <f t="shared" si="780"/>
        <v>0</v>
      </c>
      <c r="AW1204" s="31">
        <f t="shared" si="781"/>
        <v>0</v>
      </c>
      <c r="AX1204" s="31">
        <f t="shared" si="782"/>
        <v>0</v>
      </c>
      <c r="AY1204" s="31">
        <f t="shared" si="783"/>
        <v>0</v>
      </c>
      <c r="AZ1204" s="31">
        <f t="shared" si="784"/>
        <v>0</v>
      </c>
      <c r="BA1204" s="31">
        <f t="shared" si="785"/>
        <v>0</v>
      </c>
      <c r="BB1204" s="31">
        <f t="shared" si="786"/>
        <v>0</v>
      </c>
      <c r="BC1204" s="31">
        <f t="shared" si="787"/>
        <v>0</v>
      </c>
      <c r="BD1204" s="31">
        <f t="shared" si="788"/>
        <v>0</v>
      </c>
      <c r="BE1204" s="31">
        <f t="shared" si="789"/>
        <v>0</v>
      </c>
      <c r="BF1204" s="31">
        <f t="shared" si="790"/>
        <v>0</v>
      </c>
      <c r="BG1204" s="29">
        <f t="shared" si="793"/>
        <v>0</v>
      </c>
      <c r="BH1204" s="29">
        <f t="shared" si="793"/>
        <v>0</v>
      </c>
      <c r="BI1204" s="29">
        <f t="shared" si="793"/>
        <v>0</v>
      </c>
      <c r="BJ1204" s="29">
        <f t="shared" si="793"/>
        <v>0</v>
      </c>
    </row>
    <row r="1205" spans="1:62">
      <c r="A1205" s="25" t="s">
        <v>186</v>
      </c>
      <c r="B1205" s="25" t="s">
        <v>86</v>
      </c>
      <c r="C1205" s="25" t="s">
        <v>102</v>
      </c>
      <c r="D1205" s="25" t="s">
        <v>564</v>
      </c>
      <c r="E1205" s="25" t="s">
        <v>42</v>
      </c>
      <c r="F1205" s="25" t="s">
        <v>46</v>
      </c>
      <c r="G1205" s="25" t="s">
        <v>59</v>
      </c>
      <c r="H1205" s="25" t="s">
        <v>59</v>
      </c>
      <c r="I1205" s="25" t="s">
        <v>597</v>
      </c>
      <c r="J1205" s="102">
        <v>0.65539999999999998</v>
      </c>
      <c r="K1205" s="102">
        <v>0</v>
      </c>
      <c r="L1205" s="29">
        <v>20069.459999999995</v>
      </c>
      <c r="M1205" s="29">
        <v>5531.68</v>
      </c>
      <c r="N1205" s="29">
        <v>563.22</v>
      </c>
      <c r="O1205" s="29"/>
      <c r="P1205" s="29"/>
      <c r="Q1205" s="29"/>
      <c r="R1205" s="29"/>
      <c r="S1205" s="29"/>
      <c r="T1205" s="29"/>
      <c r="U1205" s="29"/>
      <c r="V1205" s="29"/>
      <c r="W1205" s="29"/>
      <c r="X1205" s="29">
        <f t="shared" si="763"/>
        <v>26164.359999999997</v>
      </c>
      <c r="Y1205" s="29">
        <f t="shared" si="764"/>
        <v>0</v>
      </c>
      <c r="Z1205" s="29">
        <f t="shared" si="791"/>
        <v>0</v>
      </c>
      <c r="AA1205" s="29">
        <f t="shared" si="791"/>
        <v>0</v>
      </c>
      <c r="AB1205" s="29">
        <f t="shared" si="791"/>
        <v>26164.359999999997</v>
      </c>
      <c r="AC1205" s="31">
        <f t="shared" si="765"/>
        <v>13153.524083999997</v>
      </c>
      <c r="AD1205" s="31">
        <f t="shared" si="766"/>
        <v>3625.463072</v>
      </c>
      <c r="AE1205" s="31">
        <f t="shared" si="767"/>
        <v>369.134388</v>
      </c>
      <c r="AF1205" s="31">
        <f t="shared" si="768"/>
        <v>0</v>
      </c>
      <c r="AG1205" s="31">
        <f t="shared" si="769"/>
        <v>0</v>
      </c>
      <c r="AH1205" s="31">
        <f t="shared" si="770"/>
        <v>0</v>
      </c>
      <c r="AI1205" s="31">
        <f t="shared" si="771"/>
        <v>0</v>
      </c>
      <c r="AJ1205" s="31">
        <f t="shared" si="772"/>
        <v>0</v>
      </c>
      <c r="AK1205" s="31">
        <f t="shared" si="773"/>
        <v>0</v>
      </c>
      <c r="AL1205" s="31">
        <f t="shared" si="774"/>
        <v>0</v>
      </c>
      <c r="AM1205" s="31">
        <f t="shared" si="775"/>
        <v>0</v>
      </c>
      <c r="AN1205" s="31">
        <f t="shared" si="776"/>
        <v>0</v>
      </c>
      <c r="AO1205" s="31">
        <f t="shared" si="777"/>
        <v>17148.121543999994</v>
      </c>
      <c r="AP1205" s="29">
        <f t="shared" si="792"/>
        <v>0</v>
      </c>
      <c r="AQ1205" s="29">
        <f t="shared" si="792"/>
        <v>0</v>
      </c>
      <c r="AR1205" s="29">
        <f t="shared" si="792"/>
        <v>0</v>
      </c>
      <c r="AS1205" s="29">
        <f t="shared" si="792"/>
        <v>17148.121543999994</v>
      </c>
      <c r="AT1205" s="31">
        <f t="shared" si="778"/>
        <v>0</v>
      </c>
      <c r="AU1205" s="31">
        <f t="shared" si="779"/>
        <v>0</v>
      </c>
      <c r="AV1205" s="31">
        <f t="shared" si="780"/>
        <v>0</v>
      </c>
      <c r="AW1205" s="31">
        <f t="shared" si="781"/>
        <v>0</v>
      </c>
      <c r="AX1205" s="31">
        <f t="shared" si="782"/>
        <v>0</v>
      </c>
      <c r="AY1205" s="31">
        <f t="shared" si="783"/>
        <v>0</v>
      </c>
      <c r="AZ1205" s="31">
        <f t="shared" si="784"/>
        <v>0</v>
      </c>
      <c r="BA1205" s="31">
        <f t="shared" si="785"/>
        <v>0</v>
      </c>
      <c r="BB1205" s="31">
        <f t="shared" si="786"/>
        <v>0</v>
      </c>
      <c r="BC1205" s="31">
        <f t="shared" si="787"/>
        <v>0</v>
      </c>
      <c r="BD1205" s="31">
        <f t="shared" si="788"/>
        <v>0</v>
      </c>
      <c r="BE1205" s="31">
        <f t="shared" si="789"/>
        <v>0</v>
      </c>
      <c r="BF1205" s="31">
        <f t="shared" si="790"/>
        <v>0</v>
      </c>
      <c r="BG1205" s="29">
        <f t="shared" si="793"/>
        <v>0</v>
      </c>
      <c r="BH1205" s="29">
        <f t="shared" si="793"/>
        <v>0</v>
      </c>
      <c r="BI1205" s="29">
        <f t="shared" si="793"/>
        <v>0</v>
      </c>
      <c r="BJ1205" s="29">
        <f t="shared" si="793"/>
        <v>0</v>
      </c>
    </row>
    <row r="1206" spans="1:62">
      <c r="A1206" s="25" t="s">
        <v>186</v>
      </c>
      <c r="B1206" s="25" t="s">
        <v>86</v>
      </c>
      <c r="C1206" s="25" t="s">
        <v>102</v>
      </c>
      <c r="D1206" s="25" t="s">
        <v>564</v>
      </c>
      <c r="E1206" s="25" t="s">
        <v>42</v>
      </c>
      <c r="F1206" s="25" t="s">
        <v>46</v>
      </c>
      <c r="G1206" s="25" t="s">
        <v>57</v>
      </c>
      <c r="H1206" s="25" t="s">
        <v>57</v>
      </c>
      <c r="I1206" s="25" t="s">
        <v>597</v>
      </c>
      <c r="J1206" s="102">
        <v>0.65539999999999998</v>
      </c>
      <c r="K1206" s="102">
        <v>0</v>
      </c>
      <c r="L1206" s="29">
        <v>286.06</v>
      </c>
      <c r="M1206" s="29">
        <v>11.24</v>
      </c>
      <c r="N1206" s="29"/>
      <c r="O1206" s="29"/>
      <c r="P1206" s="29"/>
      <c r="Q1206" s="29"/>
      <c r="R1206" s="29"/>
      <c r="S1206" s="29"/>
      <c r="T1206" s="29"/>
      <c r="U1206" s="29"/>
      <c r="V1206" s="29"/>
      <c r="W1206" s="29"/>
      <c r="X1206" s="29">
        <f t="shared" si="763"/>
        <v>297.3</v>
      </c>
      <c r="Y1206" s="29">
        <f t="shared" si="764"/>
        <v>0</v>
      </c>
      <c r="Z1206" s="29">
        <f t="shared" si="791"/>
        <v>0</v>
      </c>
      <c r="AA1206" s="29">
        <f t="shared" si="791"/>
        <v>0</v>
      </c>
      <c r="AB1206" s="29">
        <f t="shared" si="791"/>
        <v>297.3</v>
      </c>
      <c r="AC1206" s="31">
        <f t="shared" si="765"/>
        <v>187.483724</v>
      </c>
      <c r="AD1206" s="31">
        <f t="shared" si="766"/>
        <v>7.3666960000000001</v>
      </c>
      <c r="AE1206" s="31">
        <f t="shared" si="767"/>
        <v>0</v>
      </c>
      <c r="AF1206" s="31">
        <f t="shared" si="768"/>
        <v>0</v>
      </c>
      <c r="AG1206" s="31">
        <f t="shared" si="769"/>
        <v>0</v>
      </c>
      <c r="AH1206" s="31">
        <f t="shared" si="770"/>
        <v>0</v>
      </c>
      <c r="AI1206" s="31">
        <f t="shared" si="771"/>
        <v>0</v>
      </c>
      <c r="AJ1206" s="31">
        <f t="shared" si="772"/>
        <v>0</v>
      </c>
      <c r="AK1206" s="31">
        <f t="shared" si="773"/>
        <v>0</v>
      </c>
      <c r="AL1206" s="31">
        <f t="shared" si="774"/>
        <v>0</v>
      </c>
      <c r="AM1206" s="31">
        <f t="shared" si="775"/>
        <v>0</v>
      </c>
      <c r="AN1206" s="31">
        <f t="shared" si="776"/>
        <v>0</v>
      </c>
      <c r="AO1206" s="31">
        <f t="shared" si="777"/>
        <v>194.85041999999999</v>
      </c>
      <c r="AP1206" s="29">
        <f t="shared" si="792"/>
        <v>0</v>
      </c>
      <c r="AQ1206" s="29">
        <f t="shared" si="792"/>
        <v>0</v>
      </c>
      <c r="AR1206" s="29">
        <f t="shared" si="792"/>
        <v>0</v>
      </c>
      <c r="AS1206" s="29">
        <f t="shared" si="792"/>
        <v>194.85041999999999</v>
      </c>
      <c r="AT1206" s="31">
        <f t="shared" si="778"/>
        <v>0</v>
      </c>
      <c r="AU1206" s="31">
        <f t="shared" si="779"/>
        <v>0</v>
      </c>
      <c r="AV1206" s="31">
        <f t="shared" si="780"/>
        <v>0</v>
      </c>
      <c r="AW1206" s="31">
        <f t="shared" si="781"/>
        <v>0</v>
      </c>
      <c r="AX1206" s="31">
        <f t="shared" si="782"/>
        <v>0</v>
      </c>
      <c r="AY1206" s="31">
        <f t="shared" si="783"/>
        <v>0</v>
      </c>
      <c r="AZ1206" s="31">
        <f t="shared" si="784"/>
        <v>0</v>
      </c>
      <c r="BA1206" s="31">
        <f t="shared" si="785"/>
        <v>0</v>
      </c>
      <c r="BB1206" s="31">
        <f t="shared" si="786"/>
        <v>0</v>
      </c>
      <c r="BC1206" s="31">
        <f t="shared" si="787"/>
        <v>0</v>
      </c>
      <c r="BD1206" s="31">
        <f t="shared" si="788"/>
        <v>0</v>
      </c>
      <c r="BE1206" s="31">
        <f t="shared" si="789"/>
        <v>0</v>
      </c>
      <c r="BF1206" s="31">
        <f t="shared" si="790"/>
        <v>0</v>
      </c>
      <c r="BG1206" s="29">
        <f t="shared" si="793"/>
        <v>0</v>
      </c>
      <c r="BH1206" s="29">
        <f t="shared" si="793"/>
        <v>0</v>
      </c>
      <c r="BI1206" s="29">
        <f t="shared" si="793"/>
        <v>0</v>
      </c>
      <c r="BJ1206" s="29">
        <f t="shared" si="793"/>
        <v>0</v>
      </c>
    </row>
    <row r="1207" spans="1:62">
      <c r="A1207" s="25" t="s">
        <v>186</v>
      </c>
      <c r="B1207" s="25" t="s">
        <v>86</v>
      </c>
      <c r="C1207" s="25" t="s">
        <v>102</v>
      </c>
      <c r="D1207" s="25" t="s">
        <v>604</v>
      </c>
      <c r="E1207" s="25" t="s">
        <v>44</v>
      </c>
      <c r="F1207" s="25" t="s">
        <v>45</v>
      </c>
      <c r="G1207" s="25" t="s">
        <v>54</v>
      </c>
      <c r="H1207" s="25" t="s">
        <v>300</v>
      </c>
      <c r="I1207" s="25" t="s">
        <v>597</v>
      </c>
      <c r="J1207" s="102">
        <v>0.47784834680000005</v>
      </c>
      <c r="K1207" s="102">
        <v>0.15089759249999998</v>
      </c>
      <c r="L1207" s="29"/>
      <c r="M1207" s="29"/>
      <c r="N1207" s="29"/>
      <c r="O1207" s="29"/>
      <c r="P1207" s="29"/>
      <c r="Q1207" s="29"/>
      <c r="R1207" s="29">
        <v>5577.14</v>
      </c>
      <c r="S1207" s="29">
        <v>321.37</v>
      </c>
      <c r="T1207" s="29">
        <v>17.600000000000001</v>
      </c>
      <c r="U1207" s="29">
        <v>8950.8799999999992</v>
      </c>
      <c r="V1207" s="29">
        <v>54.24</v>
      </c>
      <c r="W1207" s="29">
        <v>115.01</v>
      </c>
      <c r="X1207" s="29">
        <f t="shared" si="763"/>
        <v>15036.24</v>
      </c>
      <c r="Y1207" s="29">
        <f t="shared" si="764"/>
        <v>0</v>
      </c>
      <c r="Z1207" s="29">
        <f t="shared" si="791"/>
        <v>0</v>
      </c>
      <c r="AA1207" s="29">
        <f t="shared" si="791"/>
        <v>0</v>
      </c>
      <c r="AB1207" s="29">
        <f t="shared" si="791"/>
        <v>15036.24</v>
      </c>
      <c r="AC1207" s="31">
        <f t="shared" si="765"/>
        <v>0</v>
      </c>
      <c r="AD1207" s="31">
        <f t="shared" si="766"/>
        <v>0</v>
      </c>
      <c r="AE1207" s="31">
        <f t="shared" si="767"/>
        <v>0</v>
      </c>
      <c r="AF1207" s="31">
        <f t="shared" si="768"/>
        <v>0</v>
      </c>
      <c r="AG1207" s="31">
        <f t="shared" si="769"/>
        <v>0</v>
      </c>
      <c r="AH1207" s="31">
        <f t="shared" si="770"/>
        <v>0</v>
      </c>
      <c r="AI1207" s="31">
        <f t="shared" si="771"/>
        <v>2665.0271288721524</v>
      </c>
      <c r="AJ1207" s="31">
        <f t="shared" si="772"/>
        <v>153.56612321111601</v>
      </c>
      <c r="AK1207" s="31">
        <f t="shared" si="773"/>
        <v>8.4101309036800007</v>
      </c>
      <c r="AL1207" s="31">
        <f t="shared" si="774"/>
        <v>4277.1632104051841</v>
      </c>
      <c r="AM1207" s="31">
        <f t="shared" si="775"/>
        <v>25.918494330432004</v>
      </c>
      <c r="AN1207" s="31">
        <f t="shared" si="776"/>
        <v>54.957338365468004</v>
      </c>
      <c r="AO1207" s="31">
        <f t="shared" si="777"/>
        <v>7185.0424260880318</v>
      </c>
      <c r="AP1207" s="29">
        <f t="shared" si="792"/>
        <v>0</v>
      </c>
      <c r="AQ1207" s="29">
        <f t="shared" si="792"/>
        <v>0</v>
      </c>
      <c r="AR1207" s="29">
        <f t="shared" si="792"/>
        <v>0</v>
      </c>
      <c r="AS1207" s="29">
        <f t="shared" si="792"/>
        <v>7185.0424260880318</v>
      </c>
      <c r="AT1207" s="31">
        <f t="shared" si="778"/>
        <v>0</v>
      </c>
      <c r="AU1207" s="31">
        <f t="shared" si="779"/>
        <v>0</v>
      </c>
      <c r="AV1207" s="31">
        <f t="shared" si="780"/>
        <v>0</v>
      </c>
      <c r="AW1207" s="31">
        <f t="shared" si="781"/>
        <v>0</v>
      </c>
      <c r="AX1207" s="31">
        <f t="shared" si="782"/>
        <v>0</v>
      </c>
      <c r="AY1207" s="31">
        <f t="shared" si="783"/>
        <v>0</v>
      </c>
      <c r="AZ1207" s="31">
        <f t="shared" si="784"/>
        <v>841.57699903544994</v>
      </c>
      <c r="BA1207" s="31">
        <f t="shared" si="785"/>
        <v>48.493959301724992</v>
      </c>
      <c r="BB1207" s="31">
        <f t="shared" si="786"/>
        <v>2.6557976279999997</v>
      </c>
      <c r="BC1207" s="31">
        <f t="shared" si="787"/>
        <v>1350.6662427563997</v>
      </c>
      <c r="BD1207" s="31">
        <f t="shared" si="788"/>
        <v>8.184685417199999</v>
      </c>
      <c r="BE1207" s="31">
        <f t="shared" si="789"/>
        <v>17.354732113424998</v>
      </c>
      <c r="BF1207" s="31">
        <f t="shared" si="790"/>
        <v>2268.9324162521998</v>
      </c>
      <c r="BG1207" s="29">
        <f t="shared" si="793"/>
        <v>0</v>
      </c>
      <c r="BH1207" s="29">
        <f t="shared" si="793"/>
        <v>0</v>
      </c>
      <c r="BI1207" s="29">
        <f t="shared" si="793"/>
        <v>0</v>
      </c>
      <c r="BJ1207" s="29">
        <f t="shared" si="793"/>
        <v>2268.9324162521998</v>
      </c>
    </row>
    <row r="1208" spans="1:62">
      <c r="A1208" s="25" t="s">
        <v>186</v>
      </c>
      <c r="B1208" s="25" t="s">
        <v>86</v>
      </c>
      <c r="C1208" s="25" t="s">
        <v>102</v>
      </c>
      <c r="D1208" s="25" t="s">
        <v>604</v>
      </c>
      <c r="E1208" s="25" t="s">
        <v>42</v>
      </c>
      <c r="F1208" s="25" t="s">
        <v>49</v>
      </c>
      <c r="G1208" s="25" t="s">
        <v>61</v>
      </c>
      <c r="H1208" s="25" t="s">
        <v>61</v>
      </c>
      <c r="I1208" s="25" t="s">
        <v>597</v>
      </c>
      <c r="J1208" s="102">
        <v>0</v>
      </c>
      <c r="K1208" s="102">
        <v>0</v>
      </c>
      <c r="L1208" s="29"/>
      <c r="M1208" s="29"/>
      <c r="N1208" s="29"/>
      <c r="O1208" s="29"/>
      <c r="P1208" s="29"/>
      <c r="Q1208" s="29"/>
      <c r="R1208" s="29">
        <v>79912.72</v>
      </c>
      <c r="S1208" s="29"/>
      <c r="T1208" s="29"/>
      <c r="U1208" s="29"/>
      <c r="V1208" s="29"/>
      <c r="W1208" s="29"/>
      <c r="X1208" s="29">
        <f t="shared" si="763"/>
        <v>79912.72</v>
      </c>
      <c r="Y1208" s="29">
        <f t="shared" si="764"/>
        <v>0</v>
      </c>
      <c r="Z1208" s="29">
        <f t="shared" si="791"/>
        <v>0</v>
      </c>
      <c r="AA1208" s="29">
        <f t="shared" si="791"/>
        <v>0</v>
      </c>
      <c r="AB1208" s="29">
        <f t="shared" si="791"/>
        <v>79912.72</v>
      </c>
      <c r="AC1208" s="31">
        <f t="shared" si="765"/>
        <v>0</v>
      </c>
      <c r="AD1208" s="31">
        <f t="shared" si="766"/>
        <v>0</v>
      </c>
      <c r="AE1208" s="31">
        <f t="shared" si="767"/>
        <v>0</v>
      </c>
      <c r="AF1208" s="31">
        <f t="shared" si="768"/>
        <v>0</v>
      </c>
      <c r="AG1208" s="31">
        <f t="shared" si="769"/>
        <v>0</v>
      </c>
      <c r="AH1208" s="31">
        <f t="shared" si="770"/>
        <v>0</v>
      </c>
      <c r="AI1208" s="31">
        <f t="shared" si="771"/>
        <v>0</v>
      </c>
      <c r="AJ1208" s="31">
        <f t="shared" si="772"/>
        <v>0</v>
      </c>
      <c r="AK1208" s="31">
        <f t="shared" si="773"/>
        <v>0</v>
      </c>
      <c r="AL1208" s="31">
        <f t="shared" si="774"/>
        <v>0</v>
      </c>
      <c r="AM1208" s="31">
        <f t="shared" si="775"/>
        <v>0</v>
      </c>
      <c r="AN1208" s="31">
        <f t="shared" si="776"/>
        <v>0</v>
      </c>
      <c r="AO1208" s="31">
        <f t="shared" si="777"/>
        <v>0</v>
      </c>
      <c r="AP1208" s="29">
        <f t="shared" si="792"/>
        <v>0</v>
      </c>
      <c r="AQ1208" s="29">
        <f t="shared" si="792"/>
        <v>0</v>
      </c>
      <c r="AR1208" s="29">
        <f t="shared" si="792"/>
        <v>0</v>
      </c>
      <c r="AS1208" s="29">
        <f t="shared" si="792"/>
        <v>0</v>
      </c>
      <c r="AT1208" s="31">
        <f t="shared" si="778"/>
        <v>0</v>
      </c>
      <c r="AU1208" s="31">
        <f t="shared" si="779"/>
        <v>0</v>
      </c>
      <c r="AV1208" s="31">
        <f t="shared" si="780"/>
        <v>0</v>
      </c>
      <c r="AW1208" s="31">
        <f t="shared" si="781"/>
        <v>0</v>
      </c>
      <c r="AX1208" s="31">
        <f t="shared" si="782"/>
        <v>0</v>
      </c>
      <c r="AY1208" s="31">
        <f t="shared" si="783"/>
        <v>0</v>
      </c>
      <c r="AZ1208" s="31">
        <f t="shared" si="784"/>
        <v>0</v>
      </c>
      <c r="BA1208" s="31">
        <f t="shared" si="785"/>
        <v>0</v>
      </c>
      <c r="BB1208" s="31">
        <f t="shared" si="786"/>
        <v>0</v>
      </c>
      <c r="BC1208" s="31">
        <f t="shared" si="787"/>
        <v>0</v>
      </c>
      <c r="BD1208" s="31">
        <f t="shared" si="788"/>
        <v>0</v>
      </c>
      <c r="BE1208" s="31">
        <f t="shared" si="789"/>
        <v>0</v>
      </c>
      <c r="BF1208" s="31">
        <f t="shared" si="790"/>
        <v>0</v>
      </c>
      <c r="BG1208" s="29">
        <f t="shared" si="793"/>
        <v>0</v>
      </c>
      <c r="BH1208" s="29">
        <f t="shared" si="793"/>
        <v>0</v>
      </c>
      <c r="BI1208" s="29">
        <f t="shared" si="793"/>
        <v>0</v>
      </c>
      <c r="BJ1208" s="29">
        <f t="shared" si="793"/>
        <v>0</v>
      </c>
    </row>
    <row r="1209" spans="1:62">
      <c r="A1209" s="25" t="s">
        <v>186</v>
      </c>
      <c r="B1209" s="25" t="s">
        <v>86</v>
      </c>
      <c r="C1209" s="25" t="s">
        <v>102</v>
      </c>
      <c r="D1209" s="25" t="s">
        <v>314</v>
      </c>
      <c r="E1209" s="25" t="s">
        <v>42</v>
      </c>
      <c r="F1209" s="25" t="s">
        <v>46</v>
      </c>
      <c r="G1209" s="25" t="s">
        <v>59</v>
      </c>
      <c r="H1209" s="25" t="s">
        <v>59</v>
      </c>
      <c r="I1209" s="25" t="s">
        <v>597</v>
      </c>
      <c r="J1209" s="102">
        <v>0.65539999999999998</v>
      </c>
      <c r="K1209" s="102">
        <v>0</v>
      </c>
      <c r="L1209" s="29">
        <v>-13852.99</v>
      </c>
      <c r="M1209" s="29">
        <v>15787.85</v>
      </c>
      <c r="N1209" s="29">
        <v>-653.72</v>
      </c>
      <c r="O1209" s="29">
        <v>26.06</v>
      </c>
      <c r="P1209" s="29">
        <v>1593.52</v>
      </c>
      <c r="Q1209" s="29">
        <v>4325.83</v>
      </c>
      <c r="R1209" s="29">
        <v>1525.31</v>
      </c>
      <c r="S1209" s="29">
        <v>15837.48</v>
      </c>
      <c r="T1209" s="29">
        <v>8251.73</v>
      </c>
      <c r="U1209" s="29">
        <v>2324.6800000000003</v>
      </c>
      <c r="V1209" s="29">
        <v>103.50999999999999</v>
      </c>
      <c r="W1209" s="29"/>
      <c r="X1209" s="29">
        <f t="shared" si="763"/>
        <v>35269.26</v>
      </c>
      <c r="Y1209" s="29">
        <f t="shared" si="764"/>
        <v>0</v>
      </c>
      <c r="Z1209" s="29">
        <f t="shared" si="791"/>
        <v>0</v>
      </c>
      <c r="AA1209" s="29">
        <f t="shared" si="791"/>
        <v>0</v>
      </c>
      <c r="AB1209" s="29">
        <f t="shared" si="791"/>
        <v>35269.26</v>
      </c>
      <c r="AC1209" s="31">
        <f t="shared" si="765"/>
        <v>-9079.2496460000002</v>
      </c>
      <c r="AD1209" s="31">
        <f t="shared" si="766"/>
        <v>10347.356889999999</v>
      </c>
      <c r="AE1209" s="31">
        <f t="shared" si="767"/>
        <v>-428.44808799999998</v>
      </c>
      <c r="AF1209" s="31">
        <f t="shared" si="768"/>
        <v>17.079723999999999</v>
      </c>
      <c r="AG1209" s="31">
        <f t="shared" si="769"/>
        <v>1044.393008</v>
      </c>
      <c r="AH1209" s="31">
        <f t="shared" si="770"/>
        <v>2835.1489819999997</v>
      </c>
      <c r="AI1209" s="31">
        <f t="shared" si="771"/>
        <v>999.68817399999989</v>
      </c>
      <c r="AJ1209" s="31">
        <f t="shared" si="772"/>
        <v>10379.884392</v>
      </c>
      <c r="AK1209" s="31">
        <f t="shared" si="773"/>
        <v>5408.1838419999995</v>
      </c>
      <c r="AL1209" s="31">
        <f t="shared" si="774"/>
        <v>1523.5952720000003</v>
      </c>
      <c r="AM1209" s="31">
        <f t="shared" si="775"/>
        <v>67.840453999999994</v>
      </c>
      <c r="AN1209" s="31">
        <f t="shared" si="776"/>
        <v>0</v>
      </c>
      <c r="AO1209" s="31">
        <f t="shared" si="777"/>
        <v>23115.473003999996</v>
      </c>
      <c r="AP1209" s="29">
        <f t="shared" si="792"/>
        <v>0</v>
      </c>
      <c r="AQ1209" s="29">
        <f t="shared" si="792"/>
        <v>0</v>
      </c>
      <c r="AR1209" s="29">
        <f t="shared" si="792"/>
        <v>0</v>
      </c>
      <c r="AS1209" s="29">
        <f t="shared" si="792"/>
        <v>23115.473003999996</v>
      </c>
      <c r="AT1209" s="31">
        <f t="shared" si="778"/>
        <v>0</v>
      </c>
      <c r="AU1209" s="31">
        <f t="shared" si="779"/>
        <v>0</v>
      </c>
      <c r="AV1209" s="31">
        <f t="shared" si="780"/>
        <v>0</v>
      </c>
      <c r="AW1209" s="31">
        <f t="shared" si="781"/>
        <v>0</v>
      </c>
      <c r="AX1209" s="31">
        <f t="shared" si="782"/>
        <v>0</v>
      </c>
      <c r="AY1209" s="31">
        <f t="shared" si="783"/>
        <v>0</v>
      </c>
      <c r="AZ1209" s="31">
        <f t="shared" si="784"/>
        <v>0</v>
      </c>
      <c r="BA1209" s="31">
        <f t="shared" si="785"/>
        <v>0</v>
      </c>
      <c r="BB1209" s="31">
        <f t="shared" si="786"/>
        <v>0</v>
      </c>
      <c r="BC1209" s="31">
        <f t="shared" si="787"/>
        <v>0</v>
      </c>
      <c r="BD1209" s="31">
        <f t="shared" si="788"/>
        <v>0</v>
      </c>
      <c r="BE1209" s="31">
        <f t="shared" si="789"/>
        <v>0</v>
      </c>
      <c r="BF1209" s="31">
        <f t="shared" si="790"/>
        <v>0</v>
      </c>
      <c r="BG1209" s="29">
        <f t="shared" si="793"/>
        <v>0</v>
      </c>
      <c r="BH1209" s="29">
        <f t="shared" si="793"/>
        <v>0</v>
      </c>
      <c r="BI1209" s="29">
        <f t="shared" si="793"/>
        <v>0</v>
      </c>
      <c r="BJ1209" s="29">
        <f t="shared" si="793"/>
        <v>0</v>
      </c>
    </row>
    <row r="1210" spans="1:62">
      <c r="A1210" s="25" t="s">
        <v>186</v>
      </c>
      <c r="B1210" s="25" t="s">
        <v>86</v>
      </c>
      <c r="C1210" s="25" t="s">
        <v>96</v>
      </c>
      <c r="D1210" s="25" t="s">
        <v>198</v>
      </c>
      <c r="E1210" s="25" t="s">
        <v>42</v>
      </c>
      <c r="F1210" s="25" t="s">
        <v>46</v>
      </c>
      <c r="G1210" s="25" t="s">
        <v>56</v>
      </c>
      <c r="H1210" s="25" t="s">
        <v>56</v>
      </c>
      <c r="I1210" s="25" t="s">
        <v>597</v>
      </c>
      <c r="J1210" s="102">
        <v>0.65539999999999998</v>
      </c>
      <c r="K1210" s="102">
        <v>0</v>
      </c>
      <c r="L1210" s="29">
        <v>44798.36</v>
      </c>
      <c r="M1210" s="29"/>
      <c r="N1210" s="29">
        <v>82683.42</v>
      </c>
      <c r="O1210" s="29"/>
      <c r="P1210" s="29">
        <v>1560.48</v>
      </c>
      <c r="Q1210" s="29"/>
      <c r="R1210" s="29">
        <v>368246.26</v>
      </c>
      <c r="S1210" s="29">
        <v>0</v>
      </c>
      <c r="T1210" s="29"/>
      <c r="U1210" s="29"/>
      <c r="V1210" s="29"/>
      <c r="W1210" s="29"/>
      <c r="X1210" s="29">
        <f t="shared" si="763"/>
        <v>497288.52</v>
      </c>
      <c r="Y1210" s="29">
        <f t="shared" si="764"/>
        <v>0</v>
      </c>
      <c r="Z1210" s="29">
        <f t="shared" si="791"/>
        <v>0</v>
      </c>
      <c r="AA1210" s="29">
        <f t="shared" si="791"/>
        <v>0</v>
      </c>
      <c r="AB1210" s="29">
        <f t="shared" si="791"/>
        <v>497288.52</v>
      </c>
      <c r="AC1210" s="31">
        <f t="shared" si="765"/>
        <v>29360.845143999999</v>
      </c>
      <c r="AD1210" s="31">
        <f t="shared" si="766"/>
        <v>0</v>
      </c>
      <c r="AE1210" s="31">
        <f t="shared" si="767"/>
        <v>54190.713467999994</v>
      </c>
      <c r="AF1210" s="31">
        <f t="shared" si="768"/>
        <v>0</v>
      </c>
      <c r="AG1210" s="31">
        <f t="shared" si="769"/>
        <v>1022.738592</v>
      </c>
      <c r="AH1210" s="31">
        <f t="shared" si="770"/>
        <v>0</v>
      </c>
      <c r="AI1210" s="31">
        <f t="shared" si="771"/>
        <v>241348.59880400001</v>
      </c>
      <c r="AJ1210" s="31">
        <f t="shared" si="772"/>
        <v>0</v>
      </c>
      <c r="AK1210" s="31">
        <f t="shared" si="773"/>
        <v>0</v>
      </c>
      <c r="AL1210" s="31">
        <f t="shared" si="774"/>
        <v>0</v>
      </c>
      <c r="AM1210" s="31">
        <f t="shared" si="775"/>
        <v>0</v>
      </c>
      <c r="AN1210" s="31">
        <f t="shared" si="776"/>
        <v>0</v>
      </c>
      <c r="AO1210" s="31">
        <f t="shared" si="777"/>
        <v>325922.89600800001</v>
      </c>
      <c r="AP1210" s="29">
        <f t="shared" si="792"/>
        <v>0</v>
      </c>
      <c r="AQ1210" s="29">
        <f t="shared" si="792"/>
        <v>0</v>
      </c>
      <c r="AR1210" s="29">
        <f t="shared" si="792"/>
        <v>0</v>
      </c>
      <c r="AS1210" s="29">
        <f t="shared" si="792"/>
        <v>325922.89600800001</v>
      </c>
      <c r="AT1210" s="31">
        <f t="shared" si="778"/>
        <v>0</v>
      </c>
      <c r="AU1210" s="31">
        <f t="shared" si="779"/>
        <v>0</v>
      </c>
      <c r="AV1210" s="31">
        <f t="shared" si="780"/>
        <v>0</v>
      </c>
      <c r="AW1210" s="31">
        <f t="shared" si="781"/>
        <v>0</v>
      </c>
      <c r="AX1210" s="31">
        <f t="shared" si="782"/>
        <v>0</v>
      </c>
      <c r="AY1210" s="31">
        <f t="shared" si="783"/>
        <v>0</v>
      </c>
      <c r="AZ1210" s="31">
        <f t="shared" si="784"/>
        <v>0</v>
      </c>
      <c r="BA1210" s="31">
        <f t="shared" si="785"/>
        <v>0</v>
      </c>
      <c r="BB1210" s="31">
        <f t="shared" si="786"/>
        <v>0</v>
      </c>
      <c r="BC1210" s="31">
        <f t="shared" si="787"/>
        <v>0</v>
      </c>
      <c r="BD1210" s="31">
        <f t="shared" si="788"/>
        <v>0</v>
      </c>
      <c r="BE1210" s="31">
        <f t="shared" si="789"/>
        <v>0</v>
      </c>
      <c r="BF1210" s="31">
        <f t="shared" si="790"/>
        <v>0</v>
      </c>
      <c r="BG1210" s="29">
        <f t="shared" si="793"/>
        <v>0</v>
      </c>
      <c r="BH1210" s="29">
        <f t="shared" si="793"/>
        <v>0</v>
      </c>
      <c r="BI1210" s="29">
        <f t="shared" si="793"/>
        <v>0</v>
      </c>
      <c r="BJ1210" s="29">
        <f t="shared" si="793"/>
        <v>0</v>
      </c>
    </row>
    <row r="1211" spans="1:62">
      <c r="A1211" s="25" t="s">
        <v>186</v>
      </c>
      <c r="B1211" s="25" t="s">
        <v>86</v>
      </c>
      <c r="C1211" s="25" t="s">
        <v>63</v>
      </c>
      <c r="D1211" s="25" t="s">
        <v>191</v>
      </c>
      <c r="E1211" s="25" t="s">
        <v>42</v>
      </c>
      <c r="F1211" s="25" t="s">
        <v>46</v>
      </c>
      <c r="G1211" s="25" t="s">
        <v>59</v>
      </c>
      <c r="H1211" s="25" t="s">
        <v>59</v>
      </c>
      <c r="I1211" s="25" t="s">
        <v>597</v>
      </c>
      <c r="J1211" s="102">
        <v>0.65539999999999998</v>
      </c>
      <c r="K1211" s="102">
        <v>0</v>
      </c>
      <c r="L1211" s="29">
        <v>3983.14</v>
      </c>
      <c r="M1211" s="29">
        <v>4766.5599999999995</v>
      </c>
      <c r="N1211" s="29">
        <v>4231.66</v>
      </c>
      <c r="O1211" s="29">
        <v>709.66</v>
      </c>
      <c r="P1211" s="29">
        <v>-709.66</v>
      </c>
      <c r="Q1211" s="29"/>
      <c r="R1211" s="29"/>
      <c r="S1211" s="29"/>
      <c r="T1211" s="29"/>
      <c r="U1211" s="29"/>
      <c r="V1211" s="29"/>
      <c r="W1211" s="29"/>
      <c r="X1211" s="29">
        <f t="shared" si="763"/>
        <v>12981.359999999999</v>
      </c>
      <c r="Y1211" s="29">
        <f t="shared" si="764"/>
        <v>0</v>
      </c>
      <c r="Z1211" s="29">
        <f t="shared" si="791"/>
        <v>0</v>
      </c>
      <c r="AA1211" s="29">
        <f t="shared" si="791"/>
        <v>0</v>
      </c>
      <c r="AB1211" s="29">
        <f t="shared" si="791"/>
        <v>12981.359999999999</v>
      </c>
      <c r="AC1211" s="31">
        <f t="shared" si="765"/>
        <v>2610.5499559999998</v>
      </c>
      <c r="AD1211" s="31">
        <f t="shared" si="766"/>
        <v>3124.0034239999995</v>
      </c>
      <c r="AE1211" s="31">
        <f t="shared" si="767"/>
        <v>2773.4299639999999</v>
      </c>
      <c r="AF1211" s="31">
        <f t="shared" si="768"/>
        <v>465.11116399999997</v>
      </c>
      <c r="AG1211" s="31">
        <f t="shared" si="769"/>
        <v>-465.11116399999997</v>
      </c>
      <c r="AH1211" s="31">
        <f t="shared" si="770"/>
        <v>0</v>
      </c>
      <c r="AI1211" s="31">
        <f t="shared" si="771"/>
        <v>0</v>
      </c>
      <c r="AJ1211" s="31">
        <f t="shared" si="772"/>
        <v>0</v>
      </c>
      <c r="AK1211" s="31">
        <f t="shared" si="773"/>
        <v>0</v>
      </c>
      <c r="AL1211" s="31">
        <f t="shared" si="774"/>
        <v>0</v>
      </c>
      <c r="AM1211" s="31">
        <f t="shared" si="775"/>
        <v>0</v>
      </c>
      <c r="AN1211" s="31">
        <f t="shared" si="776"/>
        <v>0</v>
      </c>
      <c r="AO1211" s="31">
        <f t="shared" si="777"/>
        <v>8507.9833440000002</v>
      </c>
      <c r="AP1211" s="29">
        <f t="shared" si="792"/>
        <v>0</v>
      </c>
      <c r="AQ1211" s="29">
        <f t="shared" si="792"/>
        <v>0</v>
      </c>
      <c r="AR1211" s="29">
        <f t="shared" si="792"/>
        <v>0</v>
      </c>
      <c r="AS1211" s="29">
        <f t="shared" si="792"/>
        <v>8507.9833440000002</v>
      </c>
      <c r="AT1211" s="31">
        <f t="shared" si="778"/>
        <v>0</v>
      </c>
      <c r="AU1211" s="31">
        <f t="shared" si="779"/>
        <v>0</v>
      </c>
      <c r="AV1211" s="31">
        <f t="shared" si="780"/>
        <v>0</v>
      </c>
      <c r="AW1211" s="31">
        <f t="shared" si="781"/>
        <v>0</v>
      </c>
      <c r="AX1211" s="31">
        <f t="shared" si="782"/>
        <v>0</v>
      </c>
      <c r="AY1211" s="31">
        <f t="shared" si="783"/>
        <v>0</v>
      </c>
      <c r="AZ1211" s="31">
        <f t="shared" si="784"/>
        <v>0</v>
      </c>
      <c r="BA1211" s="31">
        <f t="shared" si="785"/>
        <v>0</v>
      </c>
      <c r="BB1211" s="31">
        <f t="shared" si="786"/>
        <v>0</v>
      </c>
      <c r="BC1211" s="31">
        <f t="shared" si="787"/>
        <v>0</v>
      </c>
      <c r="BD1211" s="31">
        <f t="shared" si="788"/>
        <v>0</v>
      </c>
      <c r="BE1211" s="31">
        <f t="shared" si="789"/>
        <v>0</v>
      </c>
      <c r="BF1211" s="31">
        <f t="shared" si="790"/>
        <v>0</v>
      </c>
      <c r="BG1211" s="29">
        <f t="shared" si="793"/>
        <v>0</v>
      </c>
      <c r="BH1211" s="29">
        <f t="shared" si="793"/>
        <v>0</v>
      </c>
      <c r="BI1211" s="29">
        <f t="shared" si="793"/>
        <v>0</v>
      </c>
      <c r="BJ1211" s="29">
        <f t="shared" si="793"/>
        <v>0</v>
      </c>
    </row>
    <row r="1212" spans="1:62">
      <c r="A1212" s="25" t="s">
        <v>80</v>
      </c>
      <c r="B1212" s="25" t="s">
        <v>81</v>
      </c>
      <c r="C1212" s="25" t="s">
        <v>82</v>
      </c>
      <c r="D1212" s="25" t="s">
        <v>83</v>
      </c>
      <c r="E1212" s="25" t="s">
        <v>44</v>
      </c>
      <c r="F1212" s="25" t="s">
        <v>45</v>
      </c>
      <c r="G1212" s="25" t="s">
        <v>54</v>
      </c>
      <c r="H1212" s="25" t="s">
        <v>300</v>
      </c>
      <c r="I1212" s="25" t="s">
        <v>597</v>
      </c>
      <c r="J1212" s="102">
        <v>0.47784834680000005</v>
      </c>
      <c r="K1212" s="102">
        <v>0.15089759249999998</v>
      </c>
      <c r="L1212" s="29">
        <v>-9189.01</v>
      </c>
      <c r="M1212" s="29">
        <v>4361.1499999999996</v>
      </c>
      <c r="N1212" s="29">
        <v>4989.03</v>
      </c>
      <c r="O1212" s="29"/>
      <c r="P1212" s="29">
        <v>211542.94</v>
      </c>
      <c r="Q1212" s="29">
        <v>5459.8</v>
      </c>
      <c r="R1212" s="29">
        <v>1219.8499999999999</v>
      </c>
      <c r="S1212" s="29">
        <v>1754.6900000000023</v>
      </c>
      <c r="T1212" s="29"/>
      <c r="U1212" s="29"/>
      <c r="V1212" s="29">
        <v>2226927.85</v>
      </c>
      <c r="W1212" s="29">
        <v>4536.1400000000003</v>
      </c>
      <c r="X1212" s="29">
        <f t="shared" si="763"/>
        <v>2451602.4400000004</v>
      </c>
      <c r="Y1212" s="29">
        <f t="shared" si="764"/>
        <v>0</v>
      </c>
      <c r="Z1212" s="29">
        <f t="shared" si="791"/>
        <v>0</v>
      </c>
      <c r="AA1212" s="29">
        <f t="shared" si="791"/>
        <v>0</v>
      </c>
      <c r="AB1212" s="29">
        <f t="shared" si="791"/>
        <v>2451602.4400000004</v>
      </c>
      <c r="AC1212" s="31">
        <f t="shared" si="765"/>
        <v>-4390.9532372286685</v>
      </c>
      <c r="AD1212" s="31">
        <f t="shared" si="766"/>
        <v>2083.9683176468202</v>
      </c>
      <c r="AE1212" s="31">
        <f t="shared" si="767"/>
        <v>2383.9997376356041</v>
      </c>
      <c r="AF1212" s="31">
        <f t="shared" si="768"/>
        <v>0</v>
      </c>
      <c r="AG1212" s="31">
        <f t="shared" si="769"/>
        <v>101085.4441562116</v>
      </c>
      <c r="AH1212" s="31">
        <f t="shared" si="770"/>
        <v>2608.9564038586404</v>
      </c>
      <c r="AI1212" s="31">
        <f t="shared" si="771"/>
        <v>582.90330584397998</v>
      </c>
      <c r="AJ1212" s="31">
        <f t="shared" si="772"/>
        <v>838.4757156464932</v>
      </c>
      <c r="AK1212" s="31">
        <f t="shared" si="773"/>
        <v>0</v>
      </c>
      <c r="AL1212" s="31">
        <f t="shared" si="774"/>
        <v>0</v>
      </c>
      <c r="AM1212" s="31">
        <f t="shared" si="775"/>
        <v>1064133.7915653784</v>
      </c>
      <c r="AN1212" s="31">
        <f t="shared" si="776"/>
        <v>2167.5869998533522</v>
      </c>
      <c r="AO1212" s="31">
        <f t="shared" si="777"/>
        <v>1171494.1729648462</v>
      </c>
      <c r="AP1212" s="29">
        <f t="shared" si="792"/>
        <v>0</v>
      </c>
      <c r="AQ1212" s="29">
        <f t="shared" si="792"/>
        <v>0</v>
      </c>
      <c r="AR1212" s="29">
        <f t="shared" si="792"/>
        <v>0</v>
      </c>
      <c r="AS1212" s="29">
        <f t="shared" si="792"/>
        <v>1171494.1729648462</v>
      </c>
      <c r="AT1212" s="31">
        <f t="shared" si="778"/>
        <v>-1386.599486458425</v>
      </c>
      <c r="AU1212" s="31">
        <f t="shared" si="779"/>
        <v>658.08703553137491</v>
      </c>
      <c r="AV1212" s="31">
        <f t="shared" si="780"/>
        <v>752.83261591027485</v>
      </c>
      <c r="AW1212" s="31">
        <f t="shared" si="781"/>
        <v>0</v>
      </c>
      <c r="AX1212" s="31">
        <f t="shared" si="782"/>
        <v>31921.320356371947</v>
      </c>
      <c r="AY1212" s="31">
        <f t="shared" si="783"/>
        <v>823.87067553149996</v>
      </c>
      <c r="AZ1212" s="31">
        <f t="shared" si="784"/>
        <v>184.07242821112496</v>
      </c>
      <c r="BA1212" s="31">
        <f t="shared" si="785"/>
        <v>264.7784965838253</v>
      </c>
      <c r="BB1212" s="31">
        <f t="shared" si="786"/>
        <v>0</v>
      </c>
      <c r="BC1212" s="31">
        <f t="shared" si="787"/>
        <v>0</v>
      </c>
      <c r="BD1212" s="31">
        <f t="shared" si="788"/>
        <v>336038.05123620108</v>
      </c>
      <c r="BE1212" s="31">
        <f t="shared" si="789"/>
        <v>684.49260524294994</v>
      </c>
      <c r="BF1212" s="31">
        <f t="shared" si="790"/>
        <v>369940.90596312564</v>
      </c>
      <c r="BG1212" s="29">
        <f t="shared" si="793"/>
        <v>0</v>
      </c>
      <c r="BH1212" s="29">
        <f t="shared" si="793"/>
        <v>0</v>
      </c>
      <c r="BI1212" s="29">
        <f t="shared" si="793"/>
        <v>0</v>
      </c>
      <c r="BJ1212" s="29">
        <f t="shared" si="793"/>
        <v>369940.90596312564</v>
      </c>
    </row>
    <row r="1213" spans="1:62">
      <c r="A1213" s="25" t="s">
        <v>80</v>
      </c>
      <c r="B1213" s="25" t="s">
        <v>81</v>
      </c>
      <c r="C1213" s="25" t="s">
        <v>82</v>
      </c>
      <c r="D1213" s="25" t="s">
        <v>83</v>
      </c>
      <c r="E1213" s="25" t="s">
        <v>42</v>
      </c>
      <c r="F1213" s="25" t="s">
        <v>46</v>
      </c>
      <c r="G1213" s="25" t="s">
        <v>60</v>
      </c>
      <c r="H1213" s="25" t="s">
        <v>605</v>
      </c>
      <c r="I1213" s="25" t="s">
        <v>597</v>
      </c>
      <c r="J1213" s="102">
        <v>0.68266000000000004</v>
      </c>
      <c r="K1213" s="102">
        <v>0</v>
      </c>
      <c r="L1213" s="29"/>
      <c r="M1213" s="29"/>
      <c r="N1213" s="29"/>
      <c r="O1213" s="29"/>
      <c r="P1213" s="29"/>
      <c r="Q1213" s="29">
        <v>333173.06</v>
      </c>
      <c r="R1213" s="29">
        <v>20178.75</v>
      </c>
      <c r="S1213" s="29">
        <v>1151.9099999999744</v>
      </c>
      <c r="T1213" s="29"/>
      <c r="U1213" s="29"/>
      <c r="V1213" s="29"/>
      <c r="W1213" s="29"/>
      <c r="X1213" s="29">
        <f t="shared" si="763"/>
        <v>354503.72</v>
      </c>
      <c r="Y1213" s="29">
        <f t="shared" si="764"/>
        <v>0</v>
      </c>
      <c r="Z1213" s="29">
        <f t="shared" si="791"/>
        <v>0</v>
      </c>
      <c r="AA1213" s="29">
        <f t="shared" si="791"/>
        <v>0</v>
      </c>
      <c r="AB1213" s="29">
        <f t="shared" si="791"/>
        <v>354503.72</v>
      </c>
      <c r="AC1213" s="31">
        <f t="shared" si="765"/>
        <v>0</v>
      </c>
      <c r="AD1213" s="31">
        <f t="shared" si="766"/>
        <v>0</v>
      </c>
      <c r="AE1213" s="31">
        <f t="shared" si="767"/>
        <v>0</v>
      </c>
      <c r="AF1213" s="31">
        <f t="shared" si="768"/>
        <v>0</v>
      </c>
      <c r="AG1213" s="31">
        <f t="shared" si="769"/>
        <v>0</v>
      </c>
      <c r="AH1213" s="31">
        <f t="shared" si="770"/>
        <v>227443.92113960002</v>
      </c>
      <c r="AI1213" s="31">
        <f t="shared" si="771"/>
        <v>13775.225475000001</v>
      </c>
      <c r="AJ1213" s="31">
        <f t="shared" si="772"/>
        <v>786.36288059998253</v>
      </c>
      <c r="AK1213" s="31">
        <f t="shared" si="773"/>
        <v>0</v>
      </c>
      <c r="AL1213" s="31">
        <f t="shared" si="774"/>
        <v>0</v>
      </c>
      <c r="AM1213" s="31">
        <f t="shared" si="775"/>
        <v>0</v>
      </c>
      <c r="AN1213" s="31">
        <f t="shared" si="776"/>
        <v>0</v>
      </c>
      <c r="AO1213" s="31">
        <f t="shared" si="777"/>
        <v>242005.50949520001</v>
      </c>
      <c r="AP1213" s="29">
        <f t="shared" si="792"/>
        <v>0</v>
      </c>
      <c r="AQ1213" s="29">
        <f t="shared" si="792"/>
        <v>0</v>
      </c>
      <c r="AR1213" s="29">
        <f t="shared" si="792"/>
        <v>0</v>
      </c>
      <c r="AS1213" s="29">
        <f t="shared" si="792"/>
        <v>242005.50949520001</v>
      </c>
      <c r="AT1213" s="31">
        <f t="shared" si="778"/>
        <v>0</v>
      </c>
      <c r="AU1213" s="31">
        <f t="shared" si="779"/>
        <v>0</v>
      </c>
      <c r="AV1213" s="31">
        <f t="shared" si="780"/>
        <v>0</v>
      </c>
      <c r="AW1213" s="31">
        <f t="shared" si="781"/>
        <v>0</v>
      </c>
      <c r="AX1213" s="31">
        <f t="shared" si="782"/>
        <v>0</v>
      </c>
      <c r="AY1213" s="31">
        <f t="shared" si="783"/>
        <v>0</v>
      </c>
      <c r="AZ1213" s="31">
        <f t="shared" si="784"/>
        <v>0</v>
      </c>
      <c r="BA1213" s="31">
        <f t="shared" si="785"/>
        <v>0</v>
      </c>
      <c r="BB1213" s="31">
        <f t="shared" si="786"/>
        <v>0</v>
      </c>
      <c r="BC1213" s="31">
        <f t="shared" si="787"/>
        <v>0</v>
      </c>
      <c r="BD1213" s="31">
        <f t="shared" si="788"/>
        <v>0</v>
      </c>
      <c r="BE1213" s="31">
        <f t="shared" si="789"/>
        <v>0</v>
      </c>
      <c r="BF1213" s="31">
        <f t="shared" si="790"/>
        <v>0</v>
      </c>
      <c r="BG1213" s="29">
        <f t="shared" si="793"/>
        <v>0</v>
      </c>
      <c r="BH1213" s="29">
        <f t="shared" si="793"/>
        <v>0</v>
      </c>
      <c r="BI1213" s="29">
        <f t="shared" si="793"/>
        <v>0</v>
      </c>
      <c r="BJ1213" s="29">
        <f t="shared" si="793"/>
        <v>0</v>
      </c>
    </row>
    <row r="1214" spans="1:62">
      <c r="A1214" s="25" t="s">
        <v>80</v>
      </c>
      <c r="B1214" s="25" t="s">
        <v>81</v>
      </c>
      <c r="C1214" s="25" t="s">
        <v>82</v>
      </c>
      <c r="D1214" s="25" t="s">
        <v>83</v>
      </c>
      <c r="E1214" s="25" t="s">
        <v>42</v>
      </c>
      <c r="F1214" s="25" t="s">
        <v>46</v>
      </c>
      <c r="G1214" s="25" t="s">
        <v>60</v>
      </c>
      <c r="H1214" s="25" t="s">
        <v>598</v>
      </c>
      <c r="I1214" s="25" t="s">
        <v>597</v>
      </c>
      <c r="J1214" s="102">
        <v>0.68266000000000004</v>
      </c>
      <c r="K1214" s="102">
        <v>0</v>
      </c>
      <c r="L1214" s="29">
        <v>-4.87</v>
      </c>
      <c r="M1214" s="29"/>
      <c r="N1214" s="29"/>
      <c r="O1214" s="29">
        <v>1402268.88</v>
      </c>
      <c r="P1214" s="29">
        <v>0</v>
      </c>
      <c r="Q1214" s="29"/>
      <c r="R1214" s="29"/>
      <c r="S1214" s="29"/>
      <c r="T1214" s="29"/>
      <c r="U1214" s="29">
        <v>0</v>
      </c>
      <c r="V1214" s="29">
        <v>175565.49</v>
      </c>
      <c r="W1214" s="29">
        <v>47064.18</v>
      </c>
      <c r="X1214" s="29">
        <f t="shared" si="763"/>
        <v>1624893.6799999997</v>
      </c>
      <c r="Y1214" s="29">
        <f t="shared" si="764"/>
        <v>0</v>
      </c>
      <c r="Z1214" s="29">
        <f t="shared" si="791"/>
        <v>0</v>
      </c>
      <c r="AA1214" s="29">
        <f t="shared" si="791"/>
        <v>0</v>
      </c>
      <c r="AB1214" s="29">
        <f t="shared" si="791"/>
        <v>1624893.6799999997</v>
      </c>
      <c r="AC1214" s="31">
        <f t="shared" si="765"/>
        <v>-3.3245542000000001</v>
      </c>
      <c r="AD1214" s="31">
        <f t="shared" si="766"/>
        <v>0</v>
      </c>
      <c r="AE1214" s="31">
        <f t="shared" si="767"/>
        <v>0</v>
      </c>
      <c r="AF1214" s="31">
        <f t="shared" si="768"/>
        <v>957272.87362079998</v>
      </c>
      <c r="AG1214" s="31">
        <f t="shared" si="769"/>
        <v>0</v>
      </c>
      <c r="AH1214" s="31">
        <f t="shared" si="770"/>
        <v>0</v>
      </c>
      <c r="AI1214" s="31">
        <f t="shared" si="771"/>
        <v>0</v>
      </c>
      <c r="AJ1214" s="31">
        <f t="shared" si="772"/>
        <v>0</v>
      </c>
      <c r="AK1214" s="31">
        <f t="shared" si="773"/>
        <v>0</v>
      </c>
      <c r="AL1214" s="31">
        <f t="shared" si="774"/>
        <v>0</v>
      </c>
      <c r="AM1214" s="31">
        <f t="shared" si="775"/>
        <v>119851.5374034</v>
      </c>
      <c r="AN1214" s="31">
        <f t="shared" si="776"/>
        <v>32128.833118800001</v>
      </c>
      <c r="AO1214" s="31">
        <f t="shared" si="777"/>
        <v>1109249.9195888001</v>
      </c>
      <c r="AP1214" s="29">
        <f t="shared" si="792"/>
        <v>0</v>
      </c>
      <c r="AQ1214" s="29">
        <f t="shared" si="792"/>
        <v>0</v>
      </c>
      <c r="AR1214" s="29">
        <f t="shared" si="792"/>
        <v>0</v>
      </c>
      <c r="AS1214" s="29">
        <f t="shared" si="792"/>
        <v>1109249.9195888001</v>
      </c>
      <c r="AT1214" s="31">
        <f t="shared" si="778"/>
        <v>0</v>
      </c>
      <c r="AU1214" s="31">
        <f t="shared" si="779"/>
        <v>0</v>
      </c>
      <c r="AV1214" s="31">
        <f t="shared" si="780"/>
        <v>0</v>
      </c>
      <c r="AW1214" s="31">
        <f t="shared" si="781"/>
        <v>0</v>
      </c>
      <c r="AX1214" s="31">
        <f t="shared" si="782"/>
        <v>0</v>
      </c>
      <c r="AY1214" s="31">
        <f t="shared" si="783"/>
        <v>0</v>
      </c>
      <c r="AZ1214" s="31">
        <f t="shared" si="784"/>
        <v>0</v>
      </c>
      <c r="BA1214" s="31">
        <f t="shared" si="785"/>
        <v>0</v>
      </c>
      <c r="BB1214" s="31">
        <f t="shared" si="786"/>
        <v>0</v>
      </c>
      <c r="BC1214" s="31">
        <f t="shared" si="787"/>
        <v>0</v>
      </c>
      <c r="BD1214" s="31">
        <f t="shared" si="788"/>
        <v>0</v>
      </c>
      <c r="BE1214" s="31">
        <f t="shared" si="789"/>
        <v>0</v>
      </c>
      <c r="BF1214" s="31">
        <f t="shared" si="790"/>
        <v>0</v>
      </c>
      <c r="BG1214" s="29">
        <f t="shared" si="793"/>
        <v>0</v>
      </c>
      <c r="BH1214" s="29">
        <f t="shared" si="793"/>
        <v>0</v>
      </c>
      <c r="BI1214" s="29">
        <f t="shared" si="793"/>
        <v>0</v>
      </c>
      <c r="BJ1214" s="29">
        <f t="shared" si="793"/>
        <v>0</v>
      </c>
    </row>
    <row r="1215" spans="1:62">
      <c r="A1215" s="25" t="s">
        <v>80</v>
      </c>
      <c r="B1215" s="25" t="s">
        <v>81</v>
      </c>
      <c r="C1215" s="25" t="s">
        <v>82</v>
      </c>
      <c r="D1215" s="25" t="s">
        <v>83</v>
      </c>
      <c r="E1215" s="25" t="s">
        <v>42</v>
      </c>
      <c r="F1215" s="25" t="s">
        <v>46</v>
      </c>
      <c r="G1215" s="25" t="s">
        <v>55</v>
      </c>
      <c r="H1215" s="25" t="s">
        <v>55</v>
      </c>
      <c r="I1215" s="25" t="s">
        <v>597</v>
      </c>
      <c r="J1215" s="102">
        <v>0.65539999999999998</v>
      </c>
      <c r="K1215" s="102">
        <v>0</v>
      </c>
      <c r="L1215" s="29">
        <v>1208342.23</v>
      </c>
      <c r="M1215" s="29">
        <v>2607.66</v>
      </c>
      <c r="N1215" s="29">
        <v>3597.61</v>
      </c>
      <c r="O1215" s="29">
        <v>5264.35</v>
      </c>
      <c r="P1215" s="29">
        <v>3140.74</v>
      </c>
      <c r="Q1215" s="29">
        <v>13801.74</v>
      </c>
      <c r="R1215" s="29">
        <v>88623.71</v>
      </c>
      <c r="S1215" s="29">
        <v>440472.57999999996</v>
      </c>
      <c r="T1215" s="29">
        <v>1456972.3199999998</v>
      </c>
      <c r="U1215" s="29">
        <v>409034.33999999997</v>
      </c>
      <c r="V1215" s="29">
        <v>939572.8600000001</v>
      </c>
      <c r="W1215" s="29">
        <v>119598.69</v>
      </c>
      <c r="X1215" s="29">
        <f t="shared" si="763"/>
        <v>4691028.83</v>
      </c>
      <c r="Y1215" s="29">
        <f t="shared" si="764"/>
        <v>0</v>
      </c>
      <c r="Z1215" s="29">
        <f t="shared" si="791"/>
        <v>0</v>
      </c>
      <c r="AA1215" s="29">
        <f t="shared" si="791"/>
        <v>0</v>
      </c>
      <c r="AB1215" s="29">
        <f t="shared" si="791"/>
        <v>4691028.83</v>
      </c>
      <c r="AC1215" s="31">
        <f t="shared" si="765"/>
        <v>791947.49754199991</v>
      </c>
      <c r="AD1215" s="31">
        <f t="shared" si="766"/>
        <v>1709.0603639999999</v>
      </c>
      <c r="AE1215" s="31">
        <f t="shared" si="767"/>
        <v>2357.8735940000001</v>
      </c>
      <c r="AF1215" s="31">
        <f t="shared" si="768"/>
        <v>3450.2549900000004</v>
      </c>
      <c r="AG1215" s="31">
        <f t="shared" si="769"/>
        <v>2058.4409959999998</v>
      </c>
      <c r="AH1215" s="31">
        <f t="shared" si="770"/>
        <v>9045.6603959999993</v>
      </c>
      <c r="AI1215" s="31">
        <f t="shared" si="771"/>
        <v>58083.979534000006</v>
      </c>
      <c r="AJ1215" s="31">
        <f t="shared" si="772"/>
        <v>288685.72893199994</v>
      </c>
      <c r="AK1215" s="31">
        <f t="shared" si="773"/>
        <v>954899.65852799988</v>
      </c>
      <c r="AL1215" s="31">
        <f t="shared" si="774"/>
        <v>268081.10643599997</v>
      </c>
      <c r="AM1215" s="31">
        <f t="shared" si="775"/>
        <v>615796.05244400003</v>
      </c>
      <c r="AN1215" s="31">
        <f t="shared" si="776"/>
        <v>78384.981425999998</v>
      </c>
      <c r="AO1215" s="31">
        <f t="shared" si="777"/>
        <v>3074500.2951819994</v>
      </c>
      <c r="AP1215" s="29">
        <f t="shared" si="792"/>
        <v>0</v>
      </c>
      <c r="AQ1215" s="29">
        <f t="shared" si="792"/>
        <v>0</v>
      </c>
      <c r="AR1215" s="29">
        <f t="shared" si="792"/>
        <v>0</v>
      </c>
      <c r="AS1215" s="29">
        <f t="shared" si="792"/>
        <v>3074500.2951819994</v>
      </c>
      <c r="AT1215" s="31">
        <f t="shared" si="778"/>
        <v>0</v>
      </c>
      <c r="AU1215" s="31">
        <f t="shared" si="779"/>
        <v>0</v>
      </c>
      <c r="AV1215" s="31">
        <f t="shared" si="780"/>
        <v>0</v>
      </c>
      <c r="AW1215" s="31">
        <f t="shared" si="781"/>
        <v>0</v>
      </c>
      <c r="AX1215" s="31">
        <f t="shared" si="782"/>
        <v>0</v>
      </c>
      <c r="AY1215" s="31">
        <f t="shared" si="783"/>
        <v>0</v>
      </c>
      <c r="AZ1215" s="31">
        <f t="shared" si="784"/>
        <v>0</v>
      </c>
      <c r="BA1215" s="31">
        <f t="shared" si="785"/>
        <v>0</v>
      </c>
      <c r="BB1215" s="31">
        <f t="shared" si="786"/>
        <v>0</v>
      </c>
      <c r="BC1215" s="31">
        <f t="shared" si="787"/>
        <v>0</v>
      </c>
      <c r="BD1215" s="31">
        <f t="shared" si="788"/>
        <v>0</v>
      </c>
      <c r="BE1215" s="31">
        <f t="shared" si="789"/>
        <v>0</v>
      </c>
      <c r="BF1215" s="31">
        <f t="shared" si="790"/>
        <v>0</v>
      </c>
      <c r="BG1215" s="29">
        <f t="shared" si="793"/>
        <v>0</v>
      </c>
      <c r="BH1215" s="29">
        <f t="shared" si="793"/>
        <v>0</v>
      </c>
      <c r="BI1215" s="29">
        <f t="shared" si="793"/>
        <v>0</v>
      </c>
      <c r="BJ1215" s="29">
        <f t="shared" si="793"/>
        <v>0</v>
      </c>
    </row>
    <row r="1216" spans="1:62">
      <c r="A1216" s="25" t="s">
        <v>80</v>
      </c>
      <c r="B1216" s="25" t="s">
        <v>81</v>
      </c>
      <c r="C1216" s="25" t="s">
        <v>82</v>
      </c>
      <c r="D1216" s="25" t="s">
        <v>83</v>
      </c>
      <c r="E1216" s="25" t="s">
        <v>42</v>
      </c>
      <c r="F1216" s="25" t="s">
        <v>49</v>
      </c>
      <c r="G1216" s="25" t="s">
        <v>61</v>
      </c>
      <c r="H1216" s="25" t="s">
        <v>61</v>
      </c>
      <c r="I1216" s="25" t="s">
        <v>597</v>
      </c>
      <c r="J1216" s="102">
        <v>0</v>
      </c>
      <c r="K1216" s="102">
        <v>0</v>
      </c>
      <c r="L1216" s="29">
        <v>680014.17</v>
      </c>
      <c r="M1216" s="29">
        <v>71069.83</v>
      </c>
      <c r="N1216" s="29">
        <v>1043672.91</v>
      </c>
      <c r="O1216" s="29">
        <v>439700.1</v>
      </c>
      <c r="P1216" s="29">
        <v>1848461.6</v>
      </c>
      <c r="Q1216" s="29">
        <v>2093787.9300000002</v>
      </c>
      <c r="R1216" s="29">
        <v>1253172.77</v>
      </c>
      <c r="S1216" s="29">
        <v>1119450.74</v>
      </c>
      <c r="T1216" s="29">
        <v>544003.28</v>
      </c>
      <c r="U1216" s="29">
        <v>57884.909999999996</v>
      </c>
      <c r="V1216" s="29">
        <v>83066.89999999998</v>
      </c>
      <c r="W1216" s="29">
        <v>114664.15999999999</v>
      </c>
      <c r="X1216" s="29">
        <f t="shared" si="763"/>
        <v>9348949.3000000007</v>
      </c>
      <c r="Y1216" s="29">
        <f t="shared" si="764"/>
        <v>0</v>
      </c>
      <c r="Z1216" s="29">
        <f t="shared" si="791"/>
        <v>0</v>
      </c>
      <c r="AA1216" s="29">
        <f t="shared" si="791"/>
        <v>0</v>
      </c>
      <c r="AB1216" s="29">
        <f t="shared" si="791"/>
        <v>9348949.3000000007</v>
      </c>
      <c r="AC1216" s="31">
        <f t="shared" si="765"/>
        <v>0</v>
      </c>
      <c r="AD1216" s="31">
        <f t="shared" si="766"/>
        <v>0</v>
      </c>
      <c r="AE1216" s="31">
        <f t="shared" si="767"/>
        <v>0</v>
      </c>
      <c r="AF1216" s="31">
        <f t="shared" si="768"/>
        <v>0</v>
      </c>
      <c r="AG1216" s="31">
        <f t="shared" si="769"/>
        <v>0</v>
      </c>
      <c r="AH1216" s="31">
        <f t="shared" si="770"/>
        <v>0</v>
      </c>
      <c r="AI1216" s="31">
        <f t="shared" si="771"/>
        <v>0</v>
      </c>
      <c r="AJ1216" s="31">
        <f t="shared" si="772"/>
        <v>0</v>
      </c>
      <c r="AK1216" s="31">
        <f t="shared" si="773"/>
        <v>0</v>
      </c>
      <c r="AL1216" s="31">
        <f t="shared" si="774"/>
        <v>0</v>
      </c>
      <c r="AM1216" s="31">
        <f t="shared" si="775"/>
        <v>0</v>
      </c>
      <c r="AN1216" s="31">
        <f t="shared" si="776"/>
        <v>0</v>
      </c>
      <c r="AO1216" s="31">
        <f t="shared" si="777"/>
        <v>0</v>
      </c>
      <c r="AP1216" s="29">
        <f t="shared" si="792"/>
        <v>0</v>
      </c>
      <c r="AQ1216" s="29">
        <f t="shared" si="792"/>
        <v>0</v>
      </c>
      <c r="AR1216" s="29">
        <f t="shared" si="792"/>
        <v>0</v>
      </c>
      <c r="AS1216" s="29">
        <f t="shared" si="792"/>
        <v>0</v>
      </c>
      <c r="AT1216" s="31">
        <f t="shared" si="778"/>
        <v>0</v>
      </c>
      <c r="AU1216" s="31">
        <f t="shared" si="779"/>
        <v>0</v>
      </c>
      <c r="AV1216" s="31">
        <f t="shared" si="780"/>
        <v>0</v>
      </c>
      <c r="AW1216" s="31">
        <f t="shared" si="781"/>
        <v>0</v>
      </c>
      <c r="AX1216" s="31">
        <f t="shared" si="782"/>
        <v>0</v>
      </c>
      <c r="AY1216" s="31">
        <f t="shared" si="783"/>
        <v>0</v>
      </c>
      <c r="AZ1216" s="31">
        <f t="shared" si="784"/>
        <v>0</v>
      </c>
      <c r="BA1216" s="31">
        <f t="shared" si="785"/>
        <v>0</v>
      </c>
      <c r="BB1216" s="31">
        <f t="shared" si="786"/>
        <v>0</v>
      </c>
      <c r="BC1216" s="31">
        <f t="shared" si="787"/>
        <v>0</v>
      </c>
      <c r="BD1216" s="31">
        <f t="shared" si="788"/>
        <v>0</v>
      </c>
      <c r="BE1216" s="31">
        <f t="shared" si="789"/>
        <v>0</v>
      </c>
      <c r="BF1216" s="31">
        <f t="shared" si="790"/>
        <v>0</v>
      </c>
      <c r="BG1216" s="29">
        <f t="shared" si="793"/>
        <v>0</v>
      </c>
      <c r="BH1216" s="29">
        <f t="shared" si="793"/>
        <v>0</v>
      </c>
      <c r="BI1216" s="29">
        <f t="shared" si="793"/>
        <v>0</v>
      </c>
      <c r="BJ1216" s="29">
        <f t="shared" si="793"/>
        <v>0</v>
      </c>
    </row>
    <row r="1217" spans="1:62">
      <c r="A1217" s="25" t="s">
        <v>80</v>
      </c>
      <c r="B1217" s="25" t="s">
        <v>81</v>
      </c>
      <c r="C1217" s="25" t="s">
        <v>82</v>
      </c>
      <c r="D1217" s="25" t="s">
        <v>83</v>
      </c>
      <c r="E1217" s="25" t="s">
        <v>42</v>
      </c>
      <c r="F1217" s="25" t="s">
        <v>49</v>
      </c>
      <c r="G1217" s="25" t="s">
        <v>54</v>
      </c>
      <c r="H1217" s="25" t="s">
        <v>300</v>
      </c>
      <c r="I1217" s="25" t="s">
        <v>597</v>
      </c>
      <c r="J1217" s="102">
        <v>0</v>
      </c>
      <c r="K1217" s="102">
        <v>0</v>
      </c>
      <c r="L1217" s="29">
        <v>5521.15</v>
      </c>
      <c r="M1217" s="29">
        <v>454.66</v>
      </c>
      <c r="N1217" s="29">
        <v>811.25</v>
      </c>
      <c r="O1217" s="29">
        <v>482.91</v>
      </c>
      <c r="P1217" s="29">
        <v>421.16</v>
      </c>
      <c r="Q1217" s="29">
        <v>291.89</v>
      </c>
      <c r="R1217" s="29">
        <v>237.84</v>
      </c>
      <c r="S1217" s="29">
        <v>283.39</v>
      </c>
      <c r="T1217" s="29">
        <v>49526.080000000002</v>
      </c>
      <c r="U1217" s="29">
        <v>690.62</v>
      </c>
      <c r="V1217" s="29">
        <v>639.54</v>
      </c>
      <c r="W1217" s="29">
        <v>578.82999999999993</v>
      </c>
      <c r="X1217" s="29">
        <f t="shared" si="763"/>
        <v>59939.320000000007</v>
      </c>
      <c r="Y1217" s="29">
        <f t="shared" si="764"/>
        <v>0</v>
      </c>
      <c r="Z1217" s="29">
        <f t="shared" si="791"/>
        <v>0</v>
      </c>
      <c r="AA1217" s="29">
        <f t="shared" si="791"/>
        <v>0</v>
      </c>
      <c r="AB1217" s="29">
        <f t="shared" si="791"/>
        <v>59939.320000000007</v>
      </c>
      <c r="AC1217" s="31">
        <f t="shared" si="765"/>
        <v>0</v>
      </c>
      <c r="AD1217" s="31">
        <f t="shared" si="766"/>
        <v>0</v>
      </c>
      <c r="AE1217" s="31">
        <f t="shared" si="767"/>
        <v>0</v>
      </c>
      <c r="AF1217" s="31">
        <f t="shared" si="768"/>
        <v>0</v>
      </c>
      <c r="AG1217" s="31">
        <f t="shared" si="769"/>
        <v>0</v>
      </c>
      <c r="AH1217" s="31">
        <f t="shared" si="770"/>
        <v>0</v>
      </c>
      <c r="AI1217" s="31">
        <f t="shared" si="771"/>
        <v>0</v>
      </c>
      <c r="AJ1217" s="31">
        <f t="shared" si="772"/>
        <v>0</v>
      </c>
      <c r="AK1217" s="31">
        <f t="shared" si="773"/>
        <v>0</v>
      </c>
      <c r="AL1217" s="31">
        <f t="shared" si="774"/>
        <v>0</v>
      </c>
      <c r="AM1217" s="31">
        <f t="shared" si="775"/>
        <v>0</v>
      </c>
      <c r="AN1217" s="31">
        <f t="shared" si="776"/>
        <v>0</v>
      </c>
      <c r="AO1217" s="31">
        <f t="shared" si="777"/>
        <v>0</v>
      </c>
      <c r="AP1217" s="29">
        <f t="shared" si="792"/>
        <v>0</v>
      </c>
      <c r="AQ1217" s="29">
        <f t="shared" si="792"/>
        <v>0</v>
      </c>
      <c r="AR1217" s="29">
        <f t="shared" si="792"/>
        <v>0</v>
      </c>
      <c r="AS1217" s="29">
        <f t="shared" si="792"/>
        <v>0</v>
      </c>
      <c r="AT1217" s="31">
        <f t="shared" si="778"/>
        <v>0</v>
      </c>
      <c r="AU1217" s="31">
        <f t="shared" si="779"/>
        <v>0</v>
      </c>
      <c r="AV1217" s="31">
        <f t="shared" si="780"/>
        <v>0</v>
      </c>
      <c r="AW1217" s="31">
        <f t="shared" si="781"/>
        <v>0</v>
      </c>
      <c r="AX1217" s="31">
        <f t="shared" si="782"/>
        <v>0</v>
      </c>
      <c r="AY1217" s="31">
        <f t="shared" si="783"/>
        <v>0</v>
      </c>
      <c r="AZ1217" s="31">
        <f t="shared" si="784"/>
        <v>0</v>
      </c>
      <c r="BA1217" s="31">
        <f t="shared" si="785"/>
        <v>0</v>
      </c>
      <c r="BB1217" s="31">
        <f t="shared" si="786"/>
        <v>0</v>
      </c>
      <c r="BC1217" s="31">
        <f t="shared" si="787"/>
        <v>0</v>
      </c>
      <c r="BD1217" s="31">
        <f t="shared" si="788"/>
        <v>0</v>
      </c>
      <c r="BE1217" s="31">
        <f t="shared" si="789"/>
        <v>0</v>
      </c>
      <c r="BF1217" s="31">
        <f t="shared" si="790"/>
        <v>0</v>
      </c>
      <c r="BG1217" s="29">
        <f t="shared" si="793"/>
        <v>0</v>
      </c>
      <c r="BH1217" s="29">
        <f t="shared" si="793"/>
        <v>0</v>
      </c>
      <c r="BI1217" s="29">
        <f t="shared" si="793"/>
        <v>0</v>
      </c>
      <c r="BJ1217" s="29">
        <f t="shared" si="793"/>
        <v>0</v>
      </c>
    </row>
    <row r="1218" spans="1:62">
      <c r="A1218" s="25" t="s">
        <v>80</v>
      </c>
      <c r="B1218" s="25" t="s">
        <v>81</v>
      </c>
      <c r="C1218" s="25" t="s">
        <v>82</v>
      </c>
      <c r="D1218" s="25" t="s">
        <v>83</v>
      </c>
      <c r="E1218" s="25" t="s">
        <v>42</v>
      </c>
      <c r="F1218" s="25" t="s">
        <v>43</v>
      </c>
      <c r="G1218" s="25" t="s">
        <v>61</v>
      </c>
      <c r="H1218" s="25" t="s">
        <v>61</v>
      </c>
      <c r="I1218" s="25" t="s">
        <v>597</v>
      </c>
      <c r="J1218" s="102">
        <v>1</v>
      </c>
      <c r="K1218" s="102">
        <v>0</v>
      </c>
      <c r="L1218" s="29">
        <v>533485.67000000004</v>
      </c>
      <c r="M1218" s="29">
        <v>763537.47999999986</v>
      </c>
      <c r="N1218" s="29">
        <v>996773.19</v>
      </c>
      <c r="O1218" s="29">
        <v>663652.44000000018</v>
      </c>
      <c r="P1218" s="29">
        <v>1615115.5</v>
      </c>
      <c r="Q1218" s="29">
        <v>2515043.48</v>
      </c>
      <c r="R1218" s="29">
        <v>1639808.97</v>
      </c>
      <c r="S1218" s="29">
        <v>1383441.2500000002</v>
      </c>
      <c r="T1218" s="29">
        <v>2041465.3800000001</v>
      </c>
      <c r="U1218" s="29">
        <v>1641377.4199999997</v>
      </c>
      <c r="V1218" s="29">
        <v>1364396.39</v>
      </c>
      <c r="W1218" s="29">
        <v>777711.95999999985</v>
      </c>
      <c r="X1218" s="29">
        <f t="shared" si="763"/>
        <v>15935809.130000001</v>
      </c>
      <c r="Y1218" s="29">
        <f t="shared" si="764"/>
        <v>0</v>
      </c>
      <c r="Z1218" s="29">
        <f t="shared" si="791"/>
        <v>0</v>
      </c>
      <c r="AA1218" s="29">
        <f t="shared" si="791"/>
        <v>0</v>
      </c>
      <c r="AB1218" s="29">
        <f t="shared" si="791"/>
        <v>15935809.130000001</v>
      </c>
      <c r="AC1218" s="31">
        <f t="shared" si="765"/>
        <v>533485.67000000004</v>
      </c>
      <c r="AD1218" s="31">
        <f t="shared" si="766"/>
        <v>763537.47999999986</v>
      </c>
      <c r="AE1218" s="31">
        <f t="shared" si="767"/>
        <v>996773.19</v>
      </c>
      <c r="AF1218" s="31">
        <f t="shared" si="768"/>
        <v>663652.44000000018</v>
      </c>
      <c r="AG1218" s="31">
        <f t="shared" si="769"/>
        <v>1615115.5</v>
      </c>
      <c r="AH1218" s="31">
        <f t="shared" si="770"/>
        <v>2515043.48</v>
      </c>
      <c r="AI1218" s="31">
        <f t="shared" si="771"/>
        <v>1639808.97</v>
      </c>
      <c r="AJ1218" s="31">
        <f t="shared" si="772"/>
        <v>1383441.2500000002</v>
      </c>
      <c r="AK1218" s="31">
        <f t="shared" si="773"/>
        <v>2041465.3800000001</v>
      </c>
      <c r="AL1218" s="31">
        <f t="shared" si="774"/>
        <v>1641377.4199999997</v>
      </c>
      <c r="AM1218" s="31">
        <f t="shared" si="775"/>
        <v>1364396.39</v>
      </c>
      <c r="AN1218" s="31">
        <f t="shared" si="776"/>
        <v>777711.95999999985</v>
      </c>
      <c r="AO1218" s="31">
        <f t="shared" si="777"/>
        <v>15935809.130000001</v>
      </c>
      <c r="AP1218" s="29">
        <f t="shared" si="792"/>
        <v>0</v>
      </c>
      <c r="AQ1218" s="29">
        <f t="shared" si="792"/>
        <v>0</v>
      </c>
      <c r="AR1218" s="29">
        <f t="shared" si="792"/>
        <v>0</v>
      </c>
      <c r="AS1218" s="29">
        <f t="shared" si="792"/>
        <v>15935809.130000001</v>
      </c>
      <c r="AT1218" s="31">
        <f t="shared" si="778"/>
        <v>0</v>
      </c>
      <c r="AU1218" s="31">
        <f t="shared" si="779"/>
        <v>0</v>
      </c>
      <c r="AV1218" s="31">
        <f t="shared" si="780"/>
        <v>0</v>
      </c>
      <c r="AW1218" s="31">
        <f t="shared" si="781"/>
        <v>0</v>
      </c>
      <c r="AX1218" s="31">
        <f t="shared" si="782"/>
        <v>0</v>
      </c>
      <c r="AY1218" s="31">
        <f t="shared" si="783"/>
        <v>0</v>
      </c>
      <c r="AZ1218" s="31">
        <f t="shared" si="784"/>
        <v>0</v>
      </c>
      <c r="BA1218" s="31">
        <f t="shared" si="785"/>
        <v>0</v>
      </c>
      <c r="BB1218" s="31">
        <f t="shared" si="786"/>
        <v>0</v>
      </c>
      <c r="BC1218" s="31">
        <f t="shared" si="787"/>
        <v>0</v>
      </c>
      <c r="BD1218" s="31">
        <f t="shared" si="788"/>
        <v>0</v>
      </c>
      <c r="BE1218" s="31">
        <f t="shared" si="789"/>
        <v>0</v>
      </c>
      <c r="BF1218" s="31">
        <f t="shared" si="790"/>
        <v>0</v>
      </c>
      <c r="BG1218" s="29">
        <f t="shared" si="793"/>
        <v>0</v>
      </c>
      <c r="BH1218" s="29">
        <f t="shared" si="793"/>
        <v>0</v>
      </c>
      <c r="BI1218" s="29">
        <f t="shared" si="793"/>
        <v>0</v>
      </c>
      <c r="BJ1218" s="29">
        <f t="shared" si="793"/>
        <v>0</v>
      </c>
    </row>
    <row r="1219" spans="1:62">
      <c r="A1219" s="25" t="s">
        <v>80</v>
      </c>
      <c r="B1219" s="25" t="s">
        <v>81</v>
      </c>
      <c r="C1219" s="25" t="s">
        <v>82</v>
      </c>
      <c r="D1219" s="25" t="s">
        <v>83</v>
      </c>
      <c r="E1219" s="25" t="s">
        <v>42</v>
      </c>
      <c r="F1219" s="25" t="s">
        <v>43</v>
      </c>
      <c r="G1219" s="25" t="s">
        <v>54</v>
      </c>
      <c r="H1219" s="25" t="s">
        <v>300</v>
      </c>
      <c r="I1219" s="25" t="s">
        <v>597</v>
      </c>
      <c r="J1219" s="102">
        <v>1</v>
      </c>
      <c r="K1219" s="102">
        <v>0</v>
      </c>
      <c r="L1219" s="29">
        <v>723.82999999999993</v>
      </c>
      <c r="M1219" s="29">
        <v>1064.03</v>
      </c>
      <c r="N1219" s="29">
        <v>2240.4299999999998</v>
      </c>
      <c r="O1219" s="29">
        <v>5185.24</v>
      </c>
      <c r="P1219" s="29">
        <v>2140.33</v>
      </c>
      <c r="Q1219" s="29">
        <v>19312.080000000002</v>
      </c>
      <c r="R1219" s="29">
        <v>5290.49</v>
      </c>
      <c r="S1219" s="29">
        <v>5449.53</v>
      </c>
      <c r="T1219" s="29">
        <v>1479.33</v>
      </c>
      <c r="U1219" s="29">
        <v>17650.53</v>
      </c>
      <c r="V1219" s="29">
        <v>478.17</v>
      </c>
      <c r="W1219" s="29">
        <v>372.18</v>
      </c>
      <c r="X1219" s="29">
        <f t="shared" si="763"/>
        <v>61386.17</v>
      </c>
      <c r="Y1219" s="29">
        <f t="shared" si="764"/>
        <v>0</v>
      </c>
      <c r="Z1219" s="29">
        <f t="shared" si="791"/>
        <v>0</v>
      </c>
      <c r="AA1219" s="29">
        <f t="shared" si="791"/>
        <v>0</v>
      </c>
      <c r="AB1219" s="29">
        <f t="shared" si="791"/>
        <v>61386.17</v>
      </c>
      <c r="AC1219" s="31">
        <f t="shared" si="765"/>
        <v>723.82999999999993</v>
      </c>
      <c r="AD1219" s="31">
        <f t="shared" si="766"/>
        <v>1064.03</v>
      </c>
      <c r="AE1219" s="31">
        <f t="shared" si="767"/>
        <v>2240.4299999999998</v>
      </c>
      <c r="AF1219" s="31">
        <f t="shared" si="768"/>
        <v>5185.24</v>
      </c>
      <c r="AG1219" s="31">
        <f t="shared" si="769"/>
        <v>2140.33</v>
      </c>
      <c r="AH1219" s="31">
        <f t="shared" si="770"/>
        <v>19312.080000000002</v>
      </c>
      <c r="AI1219" s="31">
        <f t="shared" si="771"/>
        <v>5290.49</v>
      </c>
      <c r="AJ1219" s="31">
        <f t="shared" si="772"/>
        <v>5449.53</v>
      </c>
      <c r="AK1219" s="31">
        <f t="shared" si="773"/>
        <v>1479.33</v>
      </c>
      <c r="AL1219" s="31">
        <f t="shared" si="774"/>
        <v>17650.53</v>
      </c>
      <c r="AM1219" s="31">
        <f t="shared" si="775"/>
        <v>478.17</v>
      </c>
      <c r="AN1219" s="31">
        <f t="shared" si="776"/>
        <v>372.18</v>
      </c>
      <c r="AO1219" s="31">
        <f t="shared" si="777"/>
        <v>61386.17</v>
      </c>
      <c r="AP1219" s="29">
        <f t="shared" si="792"/>
        <v>0</v>
      </c>
      <c r="AQ1219" s="29">
        <f t="shared" si="792"/>
        <v>0</v>
      </c>
      <c r="AR1219" s="29">
        <f t="shared" si="792"/>
        <v>0</v>
      </c>
      <c r="AS1219" s="29">
        <f t="shared" si="792"/>
        <v>61386.17</v>
      </c>
      <c r="AT1219" s="31">
        <f t="shared" si="778"/>
        <v>0</v>
      </c>
      <c r="AU1219" s="31">
        <f t="shared" si="779"/>
        <v>0</v>
      </c>
      <c r="AV1219" s="31">
        <f t="shared" si="780"/>
        <v>0</v>
      </c>
      <c r="AW1219" s="31">
        <f t="shared" si="781"/>
        <v>0</v>
      </c>
      <c r="AX1219" s="31">
        <f t="shared" si="782"/>
        <v>0</v>
      </c>
      <c r="AY1219" s="31">
        <f t="shared" si="783"/>
        <v>0</v>
      </c>
      <c r="AZ1219" s="31">
        <f t="shared" si="784"/>
        <v>0</v>
      </c>
      <c r="BA1219" s="31">
        <f t="shared" si="785"/>
        <v>0</v>
      </c>
      <c r="BB1219" s="31">
        <f t="shared" si="786"/>
        <v>0</v>
      </c>
      <c r="BC1219" s="31">
        <f t="shared" si="787"/>
        <v>0</v>
      </c>
      <c r="BD1219" s="31">
        <f t="shared" si="788"/>
        <v>0</v>
      </c>
      <c r="BE1219" s="31">
        <f t="shared" si="789"/>
        <v>0</v>
      </c>
      <c r="BF1219" s="31">
        <f t="shared" si="790"/>
        <v>0</v>
      </c>
      <c r="BG1219" s="29">
        <f t="shared" si="793"/>
        <v>0</v>
      </c>
      <c r="BH1219" s="29">
        <f t="shared" si="793"/>
        <v>0</v>
      </c>
      <c r="BI1219" s="29">
        <f t="shared" si="793"/>
        <v>0</v>
      </c>
      <c r="BJ1219" s="29">
        <f t="shared" si="793"/>
        <v>0</v>
      </c>
    </row>
    <row r="1220" spans="1:62">
      <c r="A1220" s="25" t="s">
        <v>123</v>
      </c>
      <c r="B1220" s="25" t="s">
        <v>101</v>
      </c>
      <c r="C1220" s="25" t="s">
        <v>82</v>
      </c>
      <c r="D1220" s="25" t="s">
        <v>124</v>
      </c>
      <c r="E1220" s="25" t="s">
        <v>44</v>
      </c>
      <c r="F1220" s="25" t="s">
        <v>45</v>
      </c>
      <c r="G1220" s="25" t="s">
        <v>54</v>
      </c>
      <c r="H1220" s="25" t="s">
        <v>90</v>
      </c>
      <c r="I1220" s="25" t="s">
        <v>597</v>
      </c>
      <c r="J1220" s="102">
        <v>0.47784834680000005</v>
      </c>
      <c r="K1220" s="102">
        <v>0.15089759249999998</v>
      </c>
      <c r="L1220" s="29"/>
      <c r="M1220" s="29"/>
      <c r="N1220" s="29"/>
      <c r="O1220" s="29"/>
      <c r="P1220" s="29"/>
      <c r="Q1220" s="29">
        <v>980.85</v>
      </c>
      <c r="R1220" s="29">
        <v>87.24</v>
      </c>
      <c r="S1220" s="29">
        <v>35.04</v>
      </c>
      <c r="T1220" s="29">
        <v>30.41</v>
      </c>
      <c r="U1220" s="29">
        <v>-11.95</v>
      </c>
      <c r="V1220" s="29">
        <v>0.24</v>
      </c>
      <c r="W1220" s="29">
        <v>-0.14000000000000001</v>
      </c>
      <c r="X1220" s="29">
        <f t="shared" si="763"/>
        <v>1121.6899999999998</v>
      </c>
      <c r="Y1220" s="29">
        <f t="shared" si="764"/>
        <v>0</v>
      </c>
      <c r="Z1220" s="29">
        <f t="shared" si="791"/>
        <v>0</v>
      </c>
      <c r="AA1220" s="29">
        <f t="shared" si="791"/>
        <v>0</v>
      </c>
      <c r="AB1220" s="29">
        <f t="shared" si="791"/>
        <v>1121.6899999999998</v>
      </c>
      <c r="AC1220" s="31">
        <f t="shared" si="765"/>
        <v>0</v>
      </c>
      <c r="AD1220" s="31">
        <f t="shared" si="766"/>
        <v>0</v>
      </c>
      <c r="AE1220" s="31">
        <f t="shared" si="767"/>
        <v>0</v>
      </c>
      <c r="AF1220" s="31">
        <f t="shared" si="768"/>
        <v>0</v>
      </c>
      <c r="AG1220" s="31">
        <f t="shared" si="769"/>
        <v>0</v>
      </c>
      <c r="AH1220" s="31">
        <f t="shared" si="770"/>
        <v>468.69755095878003</v>
      </c>
      <c r="AI1220" s="31">
        <f t="shared" si="771"/>
        <v>41.687489774832002</v>
      </c>
      <c r="AJ1220" s="31">
        <f t="shared" si="772"/>
        <v>16.743806071872001</v>
      </c>
      <c r="AK1220" s="31">
        <f t="shared" si="773"/>
        <v>14.531368226188002</v>
      </c>
      <c r="AL1220" s="31">
        <f t="shared" si="774"/>
        <v>-5.7102877442600004</v>
      </c>
      <c r="AM1220" s="31">
        <f t="shared" si="775"/>
        <v>0.11468360323200001</v>
      </c>
      <c r="AN1220" s="31">
        <f t="shared" si="776"/>
        <v>-6.6898768552000012E-2</v>
      </c>
      <c r="AO1220" s="31">
        <f t="shared" si="777"/>
        <v>535.99771212209203</v>
      </c>
      <c r="AP1220" s="29">
        <f t="shared" si="792"/>
        <v>0</v>
      </c>
      <c r="AQ1220" s="29">
        <f t="shared" si="792"/>
        <v>0</v>
      </c>
      <c r="AR1220" s="29">
        <f t="shared" si="792"/>
        <v>0</v>
      </c>
      <c r="AS1220" s="29">
        <f t="shared" si="792"/>
        <v>535.99771212209203</v>
      </c>
      <c r="AT1220" s="31">
        <f t="shared" si="778"/>
        <v>0</v>
      </c>
      <c r="AU1220" s="31">
        <f t="shared" si="779"/>
        <v>0</v>
      </c>
      <c r="AV1220" s="31">
        <f t="shared" si="780"/>
        <v>0</v>
      </c>
      <c r="AW1220" s="31">
        <f t="shared" si="781"/>
        <v>0</v>
      </c>
      <c r="AX1220" s="31">
        <f t="shared" si="782"/>
        <v>0</v>
      </c>
      <c r="AY1220" s="31">
        <f t="shared" si="783"/>
        <v>148.00790360362498</v>
      </c>
      <c r="AZ1220" s="31">
        <f t="shared" si="784"/>
        <v>13.164305969699997</v>
      </c>
      <c r="BA1220" s="31">
        <f t="shared" si="785"/>
        <v>5.2874516411999997</v>
      </c>
      <c r="BB1220" s="31">
        <f t="shared" si="786"/>
        <v>4.5887957879249992</v>
      </c>
      <c r="BC1220" s="31">
        <f t="shared" si="787"/>
        <v>-1.8032262303749997</v>
      </c>
      <c r="BD1220" s="31">
        <f t="shared" si="788"/>
        <v>3.6215422199999993E-2</v>
      </c>
      <c r="BE1220" s="31">
        <f t="shared" si="789"/>
        <v>-2.1125662949999999E-2</v>
      </c>
      <c r="BF1220" s="31">
        <f t="shared" si="790"/>
        <v>169.26032053132496</v>
      </c>
      <c r="BG1220" s="29">
        <f t="shared" si="793"/>
        <v>0</v>
      </c>
      <c r="BH1220" s="29">
        <f t="shared" si="793"/>
        <v>0</v>
      </c>
      <c r="BI1220" s="29">
        <f t="shared" si="793"/>
        <v>0</v>
      </c>
      <c r="BJ1220" s="29">
        <f t="shared" si="793"/>
        <v>169.26032053132496</v>
      </c>
    </row>
    <row r="1221" spans="1:62">
      <c r="A1221" s="25" t="s">
        <v>123</v>
      </c>
      <c r="B1221" s="25" t="s">
        <v>101</v>
      </c>
      <c r="C1221" s="25" t="s">
        <v>82</v>
      </c>
      <c r="D1221" s="25" t="s">
        <v>124</v>
      </c>
      <c r="E1221" s="25" t="s">
        <v>44</v>
      </c>
      <c r="F1221" s="25" t="s">
        <v>45</v>
      </c>
      <c r="G1221" s="25" t="s">
        <v>60</v>
      </c>
      <c r="H1221" s="25" t="s">
        <v>598</v>
      </c>
      <c r="I1221" s="25" t="s">
        <v>597</v>
      </c>
      <c r="J1221" s="102">
        <v>0.47784834680000005</v>
      </c>
      <c r="K1221" s="102">
        <v>0.15089759249999998</v>
      </c>
      <c r="L1221" s="29"/>
      <c r="M1221" s="29"/>
      <c r="N1221" s="29"/>
      <c r="O1221" s="29"/>
      <c r="P1221" s="29"/>
      <c r="Q1221" s="29">
        <v>7310422.5599999996</v>
      </c>
      <c r="R1221" s="29">
        <v>598559.07999999996</v>
      </c>
      <c r="S1221" s="29">
        <v>242049</v>
      </c>
      <c r="T1221" s="29">
        <v>753227.24</v>
      </c>
      <c r="U1221" s="29">
        <v>28227.120000000003</v>
      </c>
      <c r="V1221" s="29">
        <v>510205.23</v>
      </c>
      <c r="W1221" s="29">
        <v>409846.01</v>
      </c>
      <c r="X1221" s="29">
        <f t="shared" si="763"/>
        <v>9852536.2399999984</v>
      </c>
      <c r="Y1221" s="29">
        <f t="shared" si="764"/>
        <v>0</v>
      </c>
      <c r="Z1221" s="29">
        <f t="shared" si="791"/>
        <v>0</v>
      </c>
      <c r="AA1221" s="29">
        <f t="shared" si="791"/>
        <v>0</v>
      </c>
      <c r="AB1221" s="29">
        <f t="shared" si="791"/>
        <v>9852536.2399999984</v>
      </c>
      <c r="AC1221" s="31">
        <f t="shared" si="765"/>
        <v>0</v>
      </c>
      <c r="AD1221" s="31">
        <f t="shared" si="766"/>
        <v>0</v>
      </c>
      <c r="AE1221" s="31">
        <f t="shared" si="767"/>
        <v>0</v>
      </c>
      <c r="AF1221" s="31">
        <f t="shared" si="768"/>
        <v>0</v>
      </c>
      <c r="AG1221" s="31">
        <f t="shared" si="769"/>
        <v>0</v>
      </c>
      <c r="AH1221" s="31">
        <f t="shared" si="770"/>
        <v>3493273.334705424</v>
      </c>
      <c r="AI1221" s="31">
        <f t="shared" si="771"/>
        <v>286020.46684012894</v>
      </c>
      <c r="AJ1221" s="31">
        <f t="shared" si="772"/>
        <v>115662.71449459321</v>
      </c>
      <c r="AK1221" s="31">
        <f t="shared" si="773"/>
        <v>359928.39139872685</v>
      </c>
      <c r="AL1221" s="31">
        <f t="shared" si="774"/>
        <v>13488.282626925218</v>
      </c>
      <c r="AM1221" s="31">
        <f t="shared" si="775"/>
        <v>243800.72568421377</v>
      </c>
      <c r="AN1221" s="31">
        <f t="shared" si="776"/>
        <v>195844.23832107629</v>
      </c>
      <c r="AO1221" s="31">
        <f t="shared" si="777"/>
        <v>4708018.1540710879</v>
      </c>
      <c r="AP1221" s="29">
        <f t="shared" si="792"/>
        <v>0</v>
      </c>
      <c r="AQ1221" s="29">
        <f t="shared" si="792"/>
        <v>0</v>
      </c>
      <c r="AR1221" s="29">
        <f t="shared" si="792"/>
        <v>0</v>
      </c>
      <c r="AS1221" s="29">
        <f t="shared" si="792"/>
        <v>4708018.1540710879</v>
      </c>
      <c r="AT1221" s="31">
        <f t="shared" si="778"/>
        <v>0</v>
      </c>
      <c r="AU1221" s="31">
        <f t="shared" si="779"/>
        <v>0</v>
      </c>
      <c r="AV1221" s="31">
        <f t="shared" si="780"/>
        <v>0</v>
      </c>
      <c r="AW1221" s="31">
        <f t="shared" si="781"/>
        <v>0</v>
      </c>
      <c r="AX1221" s="31">
        <f t="shared" si="782"/>
        <v>0</v>
      </c>
      <c r="AY1221" s="31">
        <f t="shared" si="783"/>
        <v>1103125.1644616865</v>
      </c>
      <c r="AZ1221" s="31">
        <f t="shared" si="784"/>
        <v>90321.12414101488</v>
      </c>
      <c r="BA1221" s="31">
        <f t="shared" si="785"/>
        <v>36524.611367032499</v>
      </c>
      <c r="BB1221" s="31">
        <f t="shared" si="786"/>
        <v>113660.17712141969</v>
      </c>
      <c r="BC1221" s="31">
        <f t="shared" si="787"/>
        <v>4259.4044512086002</v>
      </c>
      <c r="BD1221" s="31">
        <f t="shared" si="788"/>
        <v>76988.74088790876</v>
      </c>
      <c r="BE1221" s="31">
        <f t="shared" si="789"/>
        <v>61844.776204730922</v>
      </c>
      <c r="BF1221" s="31">
        <f t="shared" si="790"/>
        <v>1486723.9986350017</v>
      </c>
      <c r="BG1221" s="29">
        <f t="shared" si="793"/>
        <v>0</v>
      </c>
      <c r="BH1221" s="29">
        <f t="shared" si="793"/>
        <v>0</v>
      </c>
      <c r="BI1221" s="29">
        <f t="shared" si="793"/>
        <v>0</v>
      </c>
      <c r="BJ1221" s="29">
        <f t="shared" si="793"/>
        <v>1486723.9986350017</v>
      </c>
    </row>
    <row r="1222" spans="1:62">
      <c r="A1222" s="25" t="s">
        <v>123</v>
      </c>
      <c r="B1222" s="25" t="s">
        <v>101</v>
      </c>
      <c r="C1222" s="25" t="s">
        <v>82</v>
      </c>
      <c r="D1222" s="25" t="s">
        <v>124</v>
      </c>
      <c r="E1222" s="25" t="s">
        <v>44</v>
      </c>
      <c r="F1222" s="25" t="s">
        <v>45</v>
      </c>
      <c r="G1222" s="25" t="s">
        <v>60</v>
      </c>
      <c r="H1222" s="25" t="s">
        <v>599</v>
      </c>
      <c r="I1222" s="25" t="s">
        <v>597</v>
      </c>
      <c r="J1222" s="102">
        <v>0.47784834680000005</v>
      </c>
      <c r="K1222" s="102">
        <v>0.15089759249999998</v>
      </c>
      <c r="L1222" s="29">
        <v>71354.66</v>
      </c>
      <c r="M1222" s="29">
        <v>15746.86</v>
      </c>
      <c r="N1222" s="29">
        <v>14859.14</v>
      </c>
      <c r="O1222" s="29">
        <v>-61862.239999999998</v>
      </c>
      <c r="P1222" s="29">
        <v>-66798.679999999993</v>
      </c>
      <c r="Q1222" s="29">
        <v>584145.1</v>
      </c>
      <c r="R1222" s="29">
        <v>1697.8</v>
      </c>
      <c r="S1222" s="29">
        <v>0</v>
      </c>
      <c r="T1222" s="29"/>
      <c r="U1222" s="29"/>
      <c r="V1222" s="29"/>
      <c r="W1222" s="29">
        <v>0</v>
      </c>
      <c r="X1222" s="29">
        <f t="shared" si="763"/>
        <v>559142.64</v>
      </c>
      <c r="Y1222" s="29">
        <f t="shared" si="764"/>
        <v>0</v>
      </c>
      <c r="Z1222" s="29">
        <f t="shared" si="791"/>
        <v>0</v>
      </c>
      <c r="AA1222" s="29">
        <f t="shared" si="791"/>
        <v>0</v>
      </c>
      <c r="AB1222" s="29">
        <f t="shared" si="791"/>
        <v>559142.64</v>
      </c>
      <c r="AC1222" s="31">
        <f t="shared" si="765"/>
        <v>34096.706317476091</v>
      </c>
      <c r="AD1222" s="31">
        <f t="shared" si="766"/>
        <v>7524.6110182910488</v>
      </c>
      <c r="AE1222" s="31">
        <f t="shared" si="767"/>
        <v>7100.4154838697523</v>
      </c>
      <c r="AF1222" s="31">
        <f t="shared" si="768"/>
        <v>-29560.769113344835</v>
      </c>
      <c r="AG1222" s="31">
        <f t="shared" si="769"/>
        <v>-31919.638806422223</v>
      </c>
      <c r="AH1222" s="31">
        <f t="shared" si="770"/>
        <v>279132.77032632072</v>
      </c>
      <c r="AI1222" s="31">
        <f t="shared" si="771"/>
        <v>811.29092319704</v>
      </c>
      <c r="AJ1222" s="31">
        <f t="shared" si="772"/>
        <v>0</v>
      </c>
      <c r="AK1222" s="31">
        <f t="shared" si="773"/>
        <v>0</v>
      </c>
      <c r="AL1222" s="31">
        <f t="shared" si="774"/>
        <v>0</v>
      </c>
      <c r="AM1222" s="31">
        <f t="shared" si="775"/>
        <v>0</v>
      </c>
      <c r="AN1222" s="31">
        <f t="shared" si="776"/>
        <v>0</v>
      </c>
      <c r="AO1222" s="31">
        <f t="shared" si="777"/>
        <v>267185.38614938763</v>
      </c>
      <c r="AP1222" s="29">
        <f t="shared" si="792"/>
        <v>0</v>
      </c>
      <c r="AQ1222" s="29">
        <f t="shared" si="792"/>
        <v>0</v>
      </c>
      <c r="AR1222" s="29">
        <f t="shared" si="792"/>
        <v>0</v>
      </c>
      <c r="AS1222" s="29">
        <f t="shared" si="792"/>
        <v>267185.38614938763</v>
      </c>
      <c r="AT1222" s="31">
        <f t="shared" si="778"/>
        <v>10767.24640765605</v>
      </c>
      <c r="AU1222" s="31">
        <f t="shared" si="779"/>
        <v>2376.1632634345497</v>
      </c>
      <c r="AV1222" s="31">
        <f t="shared" si="780"/>
        <v>2242.2084526204499</v>
      </c>
      <c r="AW1222" s="31">
        <f t="shared" si="781"/>
        <v>-9334.8630826571989</v>
      </c>
      <c r="AX1222" s="31">
        <f t="shared" si="782"/>
        <v>-10079.759994177897</v>
      </c>
      <c r="AY1222" s="31">
        <f t="shared" si="783"/>
        <v>88146.089260671739</v>
      </c>
      <c r="AZ1222" s="31">
        <f t="shared" si="784"/>
        <v>256.19393254649998</v>
      </c>
      <c r="BA1222" s="31">
        <f t="shared" si="785"/>
        <v>0</v>
      </c>
      <c r="BB1222" s="31">
        <f t="shared" si="786"/>
        <v>0</v>
      </c>
      <c r="BC1222" s="31">
        <f t="shared" si="787"/>
        <v>0</v>
      </c>
      <c r="BD1222" s="31">
        <f t="shared" si="788"/>
        <v>0</v>
      </c>
      <c r="BE1222" s="31">
        <f t="shared" si="789"/>
        <v>0</v>
      </c>
      <c r="BF1222" s="31">
        <f t="shared" si="790"/>
        <v>84373.278240094194</v>
      </c>
      <c r="BG1222" s="29">
        <f t="shared" si="793"/>
        <v>0</v>
      </c>
      <c r="BH1222" s="29">
        <f t="shared" si="793"/>
        <v>0</v>
      </c>
      <c r="BI1222" s="29">
        <f t="shared" si="793"/>
        <v>0</v>
      </c>
      <c r="BJ1222" s="29">
        <f t="shared" si="793"/>
        <v>84373.278240094194</v>
      </c>
    </row>
    <row r="1223" spans="1:62">
      <c r="A1223" s="25" t="s">
        <v>123</v>
      </c>
      <c r="B1223" s="25" t="s">
        <v>101</v>
      </c>
      <c r="C1223" s="25" t="s">
        <v>82</v>
      </c>
      <c r="D1223" s="25" t="s">
        <v>124</v>
      </c>
      <c r="E1223" s="25" t="s">
        <v>42</v>
      </c>
      <c r="F1223" s="25" t="s">
        <v>43</v>
      </c>
      <c r="G1223" s="25" t="s">
        <v>60</v>
      </c>
      <c r="H1223" s="25" t="s">
        <v>599</v>
      </c>
      <c r="I1223" s="25" t="s">
        <v>597</v>
      </c>
      <c r="J1223" s="102">
        <v>1</v>
      </c>
      <c r="K1223" s="102">
        <v>0</v>
      </c>
      <c r="L1223" s="29">
        <v>513.86</v>
      </c>
      <c r="M1223" s="29">
        <v>255.96</v>
      </c>
      <c r="N1223" s="29"/>
      <c r="O1223" s="29"/>
      <c r="P1223" s="29"/>
      <c r="Q1223" s="29"/>
      <c r="R1223" s="29"/>
      <c r="S1223" s="29">
        <v>0</v>
      </c>
      <c r="T1223" s="29"/>
      <c r="U1223" s="29"/>
      <c r="V1223" s="29"/>
      <c r="W1223" s="29"/>
      <c r="X1223" s="29">
        <f t="shared" si="763"/>
        <v>769.82</v>
      </c>
      <c r="Y1223" s="29">
        <f t="shared" si="764"/>
        <v>0</v>
      </c>
      <c r="Z1223" s="29">
        <f t="shared" si="791"/>
        <v>0</v>
      </c>
      <c r="AA1223" s="29">
        <f t="shared" si="791"/>
        <v>0</v>
      </c>
      <c r="AB1223" s="29">
        <f t="shared" si="791"/>
        <v>769.82</v>
      </c>
      <c r="AC1223" s="31">
        <f t="shared" si="765"/>
        <v>513.86</v>
      </c>
      <c r="AD1223" s="31">
        <f t="shared" si="766"/>
        <v>255.96</v>
      </c>
      <c r="AE1223" s="31">
        <f t="shared" si="767"/>
        <v>0</v>
      </c>
      <c r="AF1223" s="31">
        <f t="shared" si="768"/>
        <v>0</v>
      </c>
      <c r="AG1223" s="31">
        <f t="shared" si="769"/>
        <v>0</v>
      </c>
      <c r="AH1223" s="31">
        <f t="shared" si="770"/>
        <v>0</v>
      </c>
      <c r="AI1223" s="31">
        <f t="shared" si="771"/>
        <v>0</v>
      </c>
      <c r="AJ1223" s="31">
        <f t="shared" si="772"/>
        <v>0</v>
      </c>
      <c r="AK1223" s="31">
        <f t="shared" si="773"/>
        <v>0</v>
      </c>
      <c r="AL1223" s="31">
        <f t="shared" si="774"/>
        <v>0</v>
      </c>
      <c r="AM1223" s="31">
        <f t="shared" si="775"/>
        <v>0</v>
      </c>
      <c r="AN1223" s="31">
        <f t="shared" si="776"/>
        <v>0</v>
      </c>
      <c r="AO1223" s="31">
        <f t="shared" si="777"/>
        <v>769.82</v>
      </c>
      <c r="AP1223" s="29">
        <f t="shared" si="792"/>
        <v>0</v>
      </c>
      <c r="AQ1223" s="29">
        <f t="shared" si="792"/>
        <v>0</v>
      </c>
      <c r="AR1223" s="29">
        <f t="shared" si="792"/>
        <v>0</v>
      </c>
      <c r="AS1223" s="29">
        <f t="shared" si="792"/>
        <v>769.82</v>
      </c>
      <c r="AT1223" s="31">
        <f t="shared" si="778"/>
        <v>0</v>
      </c>
      <c r="AU1223" s="31">
        <f t="shared" si="779"/>
        <v>0</v>
      </c>
      <c r="AV1223" s="31">
        <f t="shared" si="780"/>
        <v>0</v>
      </c>
      <c r="AW1223" s="31">
        <f t="shared" si="781"/>
        <v>0</v>
      </c>
      <c r="AX1223" s="31">
        <f t="shared" si="782"/>
        <v>0</v>
      </c>
      <c r="AY1223" s="31">
        <f t="shared" si="783"/>
        <v>0</v>
      </c>
      <c r="AZ1223" s="31">
        <f t="shared" si="784"/>
        <v>0</v>
      </c>
      <c r="BA1223" s="31">
        <f t="shared" si="785"/>
        <v>0</v>
      </c>
      <c r="BB1223" s="31">
        <f t="shared" si="786"/>
        <v>0</v>
      </c>
      <c r="BC1223" s="31">
        <f t="shared" si="787"/>
        <v>0</v>
      </c>
      <c r="BD1223" s="31">
        <f t="shared" si="788"/>
        <v>0</v>
      </c>
      <c r="BE1223" s="31">
        <f t="shared" si="789"/>
        <v>0</v>
      </c>
      <c r="BF1223" s="31">
        <f t="shared" si="790"/>
        <v>0</v>
      </c>
      <c r="BG1223" s="29">
        <f t="shared" si="793"/>
        <v>0</v>
      </c>
      <c r="BH1223" s="29">
        <f t="shared" si="793"/>
        <v>0</v>
      </c>
      <c r="BI1223" s="29">
        <f t="shared" si="793"/>
        <v>0</v>
      </c>
      <c r="BJ1223" s="29">
        <f t="shared" si="793"/>
        <v>0</v>
      </c>
    </row>
    <row r="1224" spans="1:62">
      <c r="A1224" s="25" t="s">
        <v>123</v>
      </c>
      <c r="B1224" s="25" t="s">
        <v>101</v>
      </c>
      <c r="C1224" s="25" t="s">
        <v>82</v>
      </c>
      <c r="D1224" s="25" t="s">
        <v>125</v>
      </c>
      <c r="E1224" s="25" t="s">
        <v>44</v>
      </c>
      <c r="F1224" s="25" t="s">
        <v>45</v>
      </c>
      <c r="G1224" s="25" t="s">
        <v>54</v>
      </c>
      <c r="H1224" s="25" t="s">
        <v>300</v>
      </c>
      <c r="I1224" s="25" t="s">
        <v>597</v>
      </c>
      <c r="J1224" s="102">
        <v>0.47784834680000005</v>
      </c>
      <c r="K1224" s="102">
        <v>0.15089759249999998</v>
      </c>
      <c r="L1224" s="29"/>
      <c r="M1224" s="29"/>
      <c r="N1224" s="29"/>
      <c r="O1224" s="29"/>
      <c r="P1224" s="29"/>
      <c r="Q1224" s="29"/>
      <c r="R1224" s="29"/>
      <c r="S1224" s="29"/>
      <c r="T1224" s="29">
        <v>3450.6</v>
      </c>
      <c r="U1224" s="29">
        <v>231.96</v>
      </c>
      <c r="V1224" s="29">
        <v>70.790000000000006</v>
      </c>
      <c r="W1224" s="29">
        <v>131.83000000000001</v>
      </c>
      <c r="X1224" s="29">
        <f t="shared" si="763"/>
        <v>3885.18</v>
      </c>
      <c r="Y1224" s="29">
        <f t="shared" si="764"/>
        <v>0</v>
      </c>
      <c r="Z1224" s="29">
        <f t="shared" si="791"/>
        <v>0</v>
      </c>
      <c r="AA1224" s="29">
        <f t="shared" si="791"/>
        <v>0</v>
      </c>
      <c r="AB1224" s="29">
        <f t="shared" si="791"/>
        <v>3885.18</v>
      </c>
      <c r="AC1224" s="31">
        <f t="shared" si="765"/>
        <v>0</v>
      </c>
      <c r="AD1224" s="31">
        <f t="shared" si="766"/>
        <v>0</v>
      </c>
      <c r="AE1224" s="31">
        <f t="shared" si="767"/>
        <v>0</v>
      </c>
      <c r="AF1224" s="31">
        <f t="shared" si="768"/>
        <v>0</v>
      </c>
      <c r="AG1224" s="31">
        <f t="shared" si="769"/>
        <v>0</v>
      </c>
      <c r="AH1224" s="31">
        <f t="shared" si="770"/>
        <v>0</v>
      </c>
      <c r="AI1224" s="31">
        <f t="shared" si="771"/>
        <v>0</v>
      </c>
      <c r="AJ1224" s="31">
        <f t="shared" si="772"/>
        <v>0</v>
      </c>
      <c r="AK1224" s="31">
        <f t="shared" si="773"/>
        <v>1648.8635054680801</v>
      </c>
      <c r="AL1224" s="31">
        <f t="shared" si="774"/>
        <v>110.84170252372802</v>
      </c>
      <c r="AM1224" s="31">
        <f t="shared" si="775"/>
        <v>33.826884469972008</v>
      </c>
      <c r="AN1224" s="31">
        <f t="shared" si="776"/>
        <v>62.994747558644015</v>
      </c>
      <c r="AO1224" s="31">
        <f t="shared" si="777"/>
        <v>1856.5268400204241</v>
      </c>
      <c r="AP1224" s="29">
        <f t="shared" si="792"/>
        <v>0</v>
      </c>
      <c r="AQ1224" s="29">
        <f t="shared" si="792"/>
        <v>0</v>
      </c>
      <c r="AR1224" s="29">
        <f t="shared" si="792"/>
        <v>0</v>
      </c>
      <c r="AS1224" s="29">
        <f t="shared" si="792"/>
        <v>1856.5268400204241</v>
      </c>
      <c r="AT1224" s="31">
        <f t="shared" si="778"/>
        <v>0</v>
      </c>
      <c r="AU1224" s="31">
        <f t="shared" si="779"/>
        <v>0</v>
      </c>
      <c r="AV1224" s="31">
        <f t="shared" si="780"/>
        <v>0</v>
      </c>
      <c r="AW1224" s="31">
        <f t="shared" si="781"/>
        <v>0</v>
      </c>
      <c r="AX1224" s="31">
        <f t="shared" si="782"/>
        <v>0</v>
      </c>
      <c r="AY1224" s="31">
        <f t="shared" si="783"/>
        <v>0</v>
      </c>
      <c r="AZ1224" s="31">
        <f t="shared" si="784"/>
        <v>0</v>
      </c>
      <c r="BA1224" s="31">
        <f t="shared" si="785"/>
        <v>0</v>
      </c>
      <c r="BB1224" s="31">
        <f t="shared" si="786"/>
        <v>520.68723268049996</v>
      </c>
      <c r="BC1224" s="31">
        <f t="shared" si="787"/>
        <v>35.002205556299998</v>
      </c>
      <c r="BD1224" s="31">
        <f t="shared" si="788"/>
        <v>10.682040573075</v>
      </c>
      <c r="BE1224" s="31">
        <f t="shared" si="789"/>
        <v>19.892829619274998</v>
      </c>
      <c r="BF1224" s="31">
        <f t="shared" si="790"/>
        <v>586.26430842914999</v>
      </c>
      <c r="BG1224" s="29">
        <f t="shared" si="793"/>
        <v>0</v>
      </c>
      <c r="BH1224" s="29">
        <f t="shared" si="793"/>
        <v>0</v>
      </c>
      <c r="BI1224" s="29">
        <f t="shared" si="793"/>
        <v>0</v>
      </c>
      <c r="BJ1224" s="29">
        <f t="shared" si="793"/>
        <v>586.26430842914999</v>
      </c>
    </row>
    <row r="1225" spans="1:62">
      <c r="A1225" s="25" t="s">
        <v>123</v>
      </c>
      <c r="B1225" s="25" t="s">
        <v>101</v>
      </c>
      <c r="C1225" s="25" t="s">
        <v>82</v>
      </c>
      <c r="D1225" s="25" t="s">
        <v>125</v>
      </c>
      <c r="E1225" s="25" t="s">
        <v>44</v>
      </c>
      <c r="F1225" s="25" t="s">
        <v>45</v>
      </c>
      <c r="G1225" s="25" t="s">
        <v>54</v>
      </c>
      <c r="H1225" s="25" t="s">
        <v>90</v>
      </c>
      <c r="I1225" s="25" t="s">
        <v>597</v>
      </c>
      <c r="J1225" s="102">
        <v>0.47784834680000005</v>
      </c>
      <c r="K1225" s="102">
        <v>0.15089759249999998</v>
      </c>
      <c r="L1225" s="29">
        <v>38.65</v>
      </c>
      <c r="M1225" s="29">
        <v>14.86</v>
      </c>
      <c r="N1225" s="29">
        <v>5.0199999999999996</v>
      </c>
      <c r="O1225" s="29">
        <v>0.31</v>
      </c>
      <c r="P1225" s="29">
        <v>-77.040000000000006</v>
      </c>
      <c r="Q1225" s="29"/>
      <c r="R1225" s="29"/>
      <c r="S1225" s="29">
        <v>-9.9999999997635314E-3</v>
      </c>
      <c r="T1225" s="29">
        <v>74918.75</v>
      </c>
      <c r="U1225" s="29">
        <v>5036.2299999999996</v>
      </c>
      <c r="V1225" s="29">
        <v>1536.9</v>
      </c>
      <c r="W1225" s="29">
        <v>2862.1</v>
      </c>
      <c r="X1225" s="29">
        <f t="shared" si="763"/>
        <v>84335.76999999999</v>
      </c>
      <c r="Y1225" s="29">
        <f t="shared" si="764"/>
        <v>0</v>
      </c>
      <c r="Z1225" s="29">
        <f t="shared" si="791"/>
        <v>0</v>
      </c>
      <c r="AA1225" s="29">
        <f t="shared" si="791"/>
        <v>0</v>
      </c>
      <c r="AB1225" s="29">
        <f t="shared" si="791"/>
        <v>84335.76999999999</v>
      </c>
      <c r="AC1225" s="31">
        <f t="shared" si="765"/>
        <v>18.46883860382</v>
      </c>
      <c r="AD1225" s="31">
        <f t="shared" si="766"/>
        <v>7.1008264334480007</v>
      </c>
      <c r="AE1225" s="31">
        <f t="shared" si="767"/>
        <v>2.3987987009360001</v>
      </c>
      <c r="AF1225" s="31">
        <f t="shared" si="768"/>
        <v>0.14813298750800002</v>
      </c>
      <c r="AG1225" s="31">
        <f t="shared" si="769"/>
        <v>-36.813436637472009</v>
      </c>
      <c r="AH1225" s="31">
        <f t="shared" si="770"/>
        <v>0</v>
      </c>
      <c r="AI1225" s="31">
        <f t="shared" si="771"/>
        <v>0</v>
      </c>
      <c r="AJ1225" s="31">
        <f t="shared" si="772"/>
        <v>-4.7784834678870044E-3</v>
      </c>
      <c r="AK1225" s="31">
        <f t="shared" si="773"/>
        <v>35799.800831822504</v>
      </c>
      <c r="AL1225" s="31">
        <f t="shared" si="774"/>
        <v>2406.5541796045641</v>
      </c>
      <c r="AM1225" s="31">
        <f t="shared" si="775"/>
        <v>734.40512419692016</v>
      </c>
      <c r="AN1225" s="31">
        <f t="shared" si="776"/>
        <v>1367.6497533762802</v>
      </c>
      <c r="AO1225" s="31">
        <f t="shared" si="777"/>
        <v>40299.708270605042</v>
      </c>
      <c r="AP1225" s="29">
        <f t="shared" si="792"/>
        <v>0</v>
      </c>
      <c r="AQ1225" s="29">
        <f t="shared" si="792"/>
        <v>0</v>
      </c>
      <c r="AR1225" s="29">
        <f t="shared" si="792"/>
        <v>0</v>
      </c>
      <c r="AS1225" s="29">
        <f t="shared" si="792"/>
        <v>40299.708270605042</v>
      </c>
      <c r="AT1225" s="31">
        <f t="shared" si="778"/>
        <v>5.832191950124999</v>
      </c>
      <c r="AU1225" s="31">
        <f t="shared" si="779"/>
        <v>2.2423382245499996</v>
      </c>
      <c r="AV1225" s="31">
        <f t="shared" si="780"/>
        <v>0.75750591434999981</v>
      </c>
      <c r="AW1225" s="31">
        <f t="shared" si="781"/>
        <v>4.6778253674999992E-2</v>
      </c>
      <c r="AX1225" s="31">
        <f t="shared" si="782"/>
        <v>-11.625150526199999</v>
      </c>
      <c r="AY1225" s="31">
        <f t="shared" si="783"/>
        <v>0</v>
      </c>
      <c r="AZ1225" s="31">
        <f t="shared" si="784"/>
        <v>0</v>
      </c>
      <c r="BA1225" s="31">
        <f t="shared" si="785"/>
        <v>-1.5089759249643172E-3</v>
      </c>
      <c r="BB1225" s="31">
        <f t="shared" si="786"/>
        <v>11305.059008109374</v>
      </c>
      <c r="BC1225" s="31">
        <f t="shared" si="787"/>
        <v>759.9549822762749</v>
      </c>
      <c r="BD1225" s="31">
        <f t="shared" si="788"/>
        <v>231.91450991324999</v>
      </c>
      <c r="BE1225" s="31">
        <f t="shared" si="789"/>
        <v>431.88399949424996</v>
      </c>
      <c r="BF1225" s="31">
        <f t="shared" si="790"/>
        <v>12726.064654633723</v>
      </c>
      <c r="BG1225" s="29">
        <f t="shared" si="793"/>
        <v>0</v>
      </c>
      <c r="BH1225" s="29">
        <f t="shared" si="793"/>
        <v>0</v>
      </c>
      <c r="BI1225" s="29">
        <f t="shared" si="793"/>
        <v>0</v>
      </c>
      <c r="BJ1225" s="29">
        <f t="shared" si="793"/>
        <v>12726.064654633723</v>
      </c>
    </row>
    <row r="1226" spans="1:62">
      <c r="A1226" s="25" t="s">
        <v>123</v>
      </c>
      <c r="B1226" s="25" t="s">
        <v>101</v>
      </c>
      <c r="C1226" s="25" t="s">
        <v>82</v>
      </c>
      <c r="D1226" s="25" t="s">
        <v>125</v>
      </c>
      <c r="E1226" s="25" t="s">
        <v>44</v>
      </c>
      <c r="F1226" s="25" t="s">
        <v>45</v>
      </c>
      <c r="G1226" s="25" t="s">
        <v>60</v>
      </c>
      <c r="H1226" s="25" t="s">
        <v>598</v>
      </c>
      <c r="I1226" s="25" t="s">
        <v>597</v>
      </c>
      <c r="J1226" s="102">
        <v>0.47784834680000005</v>
      </c>
      <c r="K1226" s="102">
        <v>0.15089759249999998</v>
      </c>
      <c r="L1226" s="29"/>
      <c r="M1226" s="29"/>
      <c r="N1226" s="29"/>
      <c r="O1226" s="29">
        <v>16774.310000000001</v>
      </c>
      <c r="P1226" s="29">
        <v>7404.52</v>
      </c>
      <c r="Q1226" s="29">
        <v>2050420.23</v>
      </c>
      <c r="R1226" s="29">
        <v>73463.540000000008</v>
      </c>
      <c r="S1226" s="29">
        <v>42456.89</v>
      </c>
      <c r="T1226" s="29">
        <v>12403.1</v>
      </c>
      <c r="U1226" s="29">
        <v>809.87</v>
      </c>
      <c r="V1226" s="29">
        <v>336.07</v>
      </c>
      <c r="W1226" s="29"/>
      <c r="X1226" s="29">
        <f t="shared" ref="X1226:X1262" si="794">SUM(L1226:W1226)</f>
        <v>2204068.5300000003</v>
      </c>
      <c r="Y1226" s="29">
        <f t="shared" ref="Y1226:Y1262" si="795">SUMIF($I1226:$I1226,Y$5,X1226:X1226)</f>
        <v>0</v>
      </c>
      <c r="Z1226" s="29">
        <f t="shared" si="791"/>
        <v>0</v>
      </c>
      <c r="AA1226" s="29">
        <f t="shared" si="791"/>
        <v>0</v>
      </c>
      <c r="AB1226" s="29">
        <f t="shared" si="791"/>
        <v>2204068.5300000003</v>
      </c>
      <c r="AC1226" s="31">
        <f t="shared" ref="AC1226:AC1262" si="796">+L1226*$J1226</f>
        <v>0</v>
      </c>
      <c r="AD1226" s="31">
        <f t="shared" ref="AD1226:AD1262" si="797">+M1226*$J1226</f>
        <v>0</v>
      </c>
      <c r="AE1226" s="31">
        <f t="shared" ref="AE1226:AE1262" si="798">+N1226*$J1226</f>
        <v>0</v>
      </c>
      <c r="AF1226" s="31">
        <f t="shared" ref="AF1226:AF1262" si="799">+O1226*$J1226</f>
        <v>8015.5763022107094</v>
      </c>
      <c r="AG1226" s="31">
        <f t="shared" ref="AG1226:AG1262" si="800">+P1226*$J1226</f>
        <v>3538.2376408475366</v>
      </c>
      <c r="AH1226" s="31">
        <f t="shared" ref="AH1226:AH1262" si="801">+Q1226*$J1226</f>
        <v>979789.9171507759</v>
      </c>
      <c r="AI1226" s="31">
        <f t="shared" ref="AI1226:AI1262" si="802">+R1226*$J1226</f>
        <v>35104.431139075677</v>
      </c>
      <c r="AJ1226" s="31">
        <f t="shared" ref="AJ1226:AJ1262" si="803">+S1226*$J1226</f>
        <v>20287.954696769455</v>
      </c>
      <c r="AK1226" s="31">
        <f t="shared" ref="AK1226:AK1262" si="804">+T1226*$J1226</f>
        <v>5926.8008301950804</v>
      </c>
      <c r="AL1226" s="31">
        <f t="shared" ref="AL1226:AL1262" si="805">+U1226*$J1226</f>
        <v>386.99504062291606</v>
      </c>
      <c r="AM1226" s="31">
        <f t="shared" ref="AM1226:AM1262" si="806">+V1226*$J1226</f>
        <v>160.590493909076</v>
      </c>
      <c r="AN1226" s="31">
        <f t="shared" ref="AN1226:AN1262" si="807">+W1226*$J1226</f>
        <v>0</v>
      </c>
      <c r="AO1226" s="31">
        <f t="shared" ref="AO1226:AO1262" si="808">SUM(AC1226:AN1226)</f>
        <v>1053210.5032944065</v>
      </c>
      <c r="AP1226" s="29">
        <f t="shared" si="792"/>
        <v>0</v>
      </c>
      <c r="AQ1226" s="29">
        <f t="shared" si="792"/>
        <v>0</v>
      </c>
      <c r="AR1226" s="29">
        <f t="shared" si="792"/>
        <v>0</v>
      </c>
      <c r="AS1226" s="29">
        <f t="shared" si="792"/>
        <v>1053210.5032944065</v>
      </c>
      <c r="AT1226" s="31">
        <f t="shared" ref="AT1226:AT1262" si="809">+L1226*$K1226</f>
        <v>0</v>
      </c>
      <c r="AU1226" s="31">
        <f t="shared" ref="AU1226:AU1262" si="810">+M1226*$K1226</f>
        <v>0</v>
      </c>
      <c r="AV1226" s="31">
        <f t="shared" ref="AV1226:AV1262" si="811">+N1226*$K1226</f>
        <v>0</v>
      </c>
      <c r="AW1226" s="31">
        <f t="shared" ref="AW1226:AW1262" si="812">+O1226*$K1226</f>
        <v>2531.2029948486747</v>
      </c>
      <c r="AX1226" s="31">
        <f t="shared" ref="AX1226:AX1262" si="813">+P1226*$K1226</f>
        <v>1117.3242416180999</v>
      </c>
      <c r="AY1226" s="31">
        <f t="shared" ref="AY1226:AY1262" si="814">+Q1226*$K1226</f>
        <v>309403.47632029623</v>
      </c>
      <c r="AZ1226" s="31">
        <f t="shared" ref="AZ1226:AZ1262" si="815">+R1226*$K1226</f>
        <v>11085.47132252745</v>
      </c>
      <c r="BA1226" s="31">
        <f t="shared" ref="BA1226:BA1262" si="816">+S1226*$K1226</f>
        <v>6406.6424860373245</v>
      </c>
      <c r="BB1226" s="31">
        <f t="shared" ref="BB1226:BB1262" si="817">+T1226*$K1226</f>
        <v>1871.5979295367499</v>
      </c>
      <c r="BC1226" s="31">
        <f t="shared" ref="BC1226:BC1262" si="818">+U1226*$K1226</f>
        <v>122.20743323797498</v>
      </c>
      <c r="BD1226" s="31">
        <f t="shared" ref="BD1226:BD1262" si="819">+V1226*$K1226</f>
        <v>50.712153911474992</v>
      </c>
      <c r="BE1226" s="31">
        <f t="shared" ref="BE1226:BE1262" si="820">+W1226*$K1226</f>
        <v>0</v>
      </c>
      <c r="BF1226" s="31">
        <f t="shared" ref="BF1226:BF1262" si="821">SUM(AT1226:BE1226)</f>
        <v>332588.63488201401</v>
      </c>
      <c r="BG1226" s="29">
        <f t="shared" si="793"/>
        <v>0</v>
      </c>
      <c r="BH1226" s="29">
        <f t="shared" si="793"/>
        <v>0</v>
      </c>
      <c r="BI1226" s="29">
        <f t="shared" si="793"/>
        <v>0</v>
      </c>
      <c r="BJ1226" s="29">
        <f t="shared" si="793"/>
        <v>332588.63488201401</v>
      </c>
    </row>
    <row r="1227" spans="1:62">
      <c r="A1227" s="25" t="s">
        <v>123</v>
      </c>
      <c r="B1227" s="25" t="s">
        <v>101</v>
      </c>
      <c r="C1227" s="25" t="s">
        <v>82</v>
      </c>
      <c r="D1227" s="25" t="s">
        <v>125</v>
      </c>
      <c r="E1227" s="25" t="s">
        <v>44</v>
      </c>
      <c r="F1227" s="25" t="s">
        <v>45</v>
      </c>
      <c r="G1227" s="25" t="s">
        <v>60</v>
      </c>
      <c r="H1227" s="25" t="s">
        <v>599</v>
      </c>
      <c r="I1227" s="25" t="s">
        <v>597</v>
      </c>
      <c r="J1227" s="102">
        <v>0.47784834680000005</v>
      </c>
      <c r="K1227" s="102">
        <v>0.15089759249999998</v>
      </c>
      <c r="L1227" s="29">
        <v>22581.45</v>
      </c>
      <c r="M1227" s="29">
        <v>8688.27</v>
      </c>
      <c r="N1227" s="29">
        <v>2932.08</v>
      </c>
      <c r="O1227" s="29">
        <v>178.52</v>
      </c>
      <c r="P1227" s="29">
        <v>-45018.09</v>
      </c>
      <c r="Q1227" s="29"/>
      <c r="R1227" s="29"/>
      <c r="S1227" s="29">
        <v>1.0000000009313226E-2</v>
      </c>
      <c r="T1227" s="29">
        <v>484139.09</v>
      </c>
      <c r="U1227" s="29">
        <v>161820.79</v>
      </c>
      <c r="V1227" s="29">
        <v>203759.68</v>
      </c>
      <c r="W1227" s="29">
        <v>277567.11</v>
      </c>
      <c r="X1227" s="29">
        <f t="shared" si="794"/>
        <v>1116648.9100000001</v>
      </c>
      <c r="Y1227" s="29">
        <f t="shared" si="795"/>
        <v>0</v>
      </c>
      <c r="Z1227" s="29">
        <f t="shared" ref="Z1227:AB1262" si="822">SUMIF($I1227,Z$5,$X1227)</f>
        <v>0</v>
      </c>
      <c r="AA1227" s="29">
        <f t="shared" si="822"/>
        <v>0</v>
      </c>
      <c r="AB1227" s="29">
        <f t="shared" si="822"/>
        <v>1116648.9100000001</v>
      </c>
      <c r="AC1227" s="31">
        <f t="shared" si="796"/>
        <v>10790.508550846862</v>
      </c>
      <c r="AD1227" s="31">
        <f t="shared" si="797"/>
        <v>4151.6754560520367</v>
      </c>
      <c r="AE1227" s="31">
        <f t="shared" si="798"/>
        <v>1401.0895806853441</v>
      </c>
      <c r="AF1227" s="31">
        <f t="shared" si="799"/>
        <v>85.305486870736019</v>
      </c>
      <c r="AG1227" s="31">
        <f t="shared" si="800"/>
        <v>-21511.819882593612</v>
      </c>
      <c r="AH1227" s="31">
        <f t="shared" si="801"/>
        <v>0</v>
      </c>
      <c r="AI1227" s="31">
        <f t="shared" si="802"/>
        <v>0</v>
      </c>
      <c r="AJ1227" s="31">
        <f t="shared" si="803"/>
        <v>4.7784834724503098E-3</v>
      </c>
      <c r="AK1227" s="31">
        <f t="shared" si="804"/>
        <v>231345.06377775644</v>
      </c>
      <c r="AL1227" s="31">
        <f t="shared" si="805"/>
        <v>77325.796979369989</v>
      </c>
      <c r="AM1227" s="31">
        <f t="shared" si="806"/>
        <v>97366.226232497036</v>
      </c>
      <c r="AN1227" s="31">
        <f t="shared" si="807"/>
        <v>132634.98463955376</v>
      </c>
      <c r="AO1227" s="31">
        <f t="shared" si="808"/>
        <v>533588.83559952211</v>
      </c>
      <c r="AP1227" s="29">
        <f t="shared" ref="AP1227:AS1262" si="823">SUMIF($I1227,AP$5,$AO1227)</f>
        <v>0</v>
      </c>
      <c r="AQ1227" s="29">
        <f t="shared" si="823"/>
        <v>0</v>
      </c>
      <c r="AR1227" s="29">
        <f t="shared" si="823"/>
        <v>0</v>
      </c>
      <c r="AS1227" s="29">
        <f t="shared" si="823"/>
        <v>533588.83559952211</v>
      </c>
      <c r="AT1227" s="31">
        <f t="shared" si="809"/>
        <v>3407.4864401591249</v>
      </c>
      <c r="AU1227" s="31">
        <f t="shared" si="810"/>
        <v>1311.039025989975</v>
      </c>
      <c r="AV1227" s="31">
        <f t="shared" si="811"/>
        <v>442.44381301739992</v>
      </c>
      <c r="AW1227" s="31">
        <f t="shared" si="812"/>
        <v>26.9382382131</v>
      </c>
      <c r="AX1227" s="31">
        <f t="shared" si="813"/>
        <v>-6793.1213999483234</v>
      </c>
      <c r="AY1227" s="31">
        <f t="shared" si="814"/>
        <v>0</v>
      </c>
      <c r="AZ1227" s="31">
        <f t="shared" si="815"/>
        <v>0</v>
      </c>
      <c r="BA1227" s="31">
        <f t="shared" si="816"/>
        <v>1.5089759264053431E-3</v>
      </c>
      <c r="BB1227" s="31">
        <f t="shared" si="817"/>
        <v>73055.423116140824</v>
      </c>
      <c r="BC1227" s="31">
        <f t="shared" si="818"/>
        <v>24418.367627448075</v>
      </c>
      <c r="BD1227" s="31">
        <f t="shared" si="819"/>
        <v>30746.845160570396</v>
      </c>
      <c r="BE1227" s="31">
        <f t="shared" si="820"/>
        <v>41884.208656182665</v>
      </c>
      <c r="BF1227" s="31">
        <f t="shared" si="821"/>
        <v>168499.63218674916</v>
      </c>
      <c r="BG1227" s="29">
        <f t="shared" ref="BG1227:BJ1262" si="824">SUMIF($I1227,BG$5,$BF1227)</f>
        <v>0</v>
      </c>
      <c r="BH1227" s="29">
        <f t="shared" si="824"/>
        <v>0</v>
      </c>
      <c r="BI1227" s="29">
        <f t="shared" si="824"/>
        <v>0</v>
      </c>
      <c r="BJ1227" s="29">
        <f t="shared" si="824"/>
        <v>168499.63218674916</v>
      </c>
    </row>
    <row r="1228" spans="1:62">
      <c r="A1228" s="25" t="s">
        <v>123</v>
      </c>
      <c r="B1228" s="25" t="s">
        <v>101</v>
      </c>
      <c r="C1228" s="25" t="s">
        <v>82</v>
      </c>
      <c r="D1228" s="25" t="s">
        <v>126</v>
      </c>
      <c r="E1228" s="25" t="s">
        <v>44</v>
      </c>
      <c r="F1228" s="25" t="s">
        <v>45</v>
      </c>
      <c r="G1228" s="25" t="s">
        <v>54</v>
      </c>
      <c r="H1228" s="25" t="s">
        <v>90</v>
      </c>
      <c r="I1228" s="25" t="s">
        <v>597</v>
      </c>
      <c r="J1228" s="102">
        <v>0.47784834680000005</v>
      </c>
      <c r="K1228" s="102">
        <v>0.15089759249999998</v>
      </c>
      <c r="L1228" s="29">
        <v>1950.81</v>
      </c>
      <c r="M1228" s="29">
        <v>13.57</v>
      </c>
      <c r="N1228" s="29">
        <v>10.75</v>
      </c>
      <c r="O1228" s="29">
        <v>2.99</v>
      </c>
      <c r="P1228" s="29">
        <v>-50.16</v>
      </c>
      <c r="Q1228" s="29">
        <v>107920.46</v>
      </c>
      <c r="R1228" s="29">
        <v>3605.92</v>
      </c>
      <c r="S1228" s="29">
        <v>760.6700000000003</v>
      </c>
      <c r="T1228" s="29">
        <v>3398</v>
      </c>
      <c r="U1228" s="29">
        <v>453.14000000000033</v>
      </c>
      <c r="V1228" s="29">
        <v>1069.17</v>
      </c>
      <c r="W1228" s="29">
        <v>1632.1699999999908</v>
      </c>
      <c r="X1228" s="29">
        <f t="shared" si="794"/>
        <v>120767.48999999999</v>
      </c>
      <c r="Y1228" s="29">
        <f t="shared" si="795"/>
        <v>0</v>
      </c>
      <c r="Z1228" s="29">
        <f t="shared" si="822"/>
        <v>0</v>
      </c>
      <c r="AA1228" s="29">
        <f t="shared" si="822"/>
        <v>0</v>
      </c>
      <c r="AB1228" s="29">
        <f t="shared" si="822"/>
        <v>120767.48999999999</v>
      </c>
      <c r="AC1228" s="31">
        <f t="shared" si="796"/>
        <v>932.19133342090811</v>
      </c>
      <c r="AD1228" s="31">
        <f t="shared" si="797"/>
        <v>6.4844020660760009</v>
      </c>
      <c r="AE1228" s="31">
        <f t="shared" si="798"/>
        <v>5.1368697281000006</v>
      </c>
      <c r="AF1228" s="31">
        <f t="shared" si="799"/>
        <v>1.4287665569320003</v>
      </c>
      <c r="AG1228" s="31">
        <f t="shared" si="800"/>
        <v>-23.968873075488002</v>
      </c>
      <c r="AH1228" s="31">
        <f t="shared" si="801"/>
        <v>51569.613396895533</v>
      </c>
      <c r="AI1228" s="31">
        <f t="shared" si="802"/>
        <v>1723.0829106930562</v>
      </c>
      <c r="AJ1228" s="31">
        <f t="shared" si="803"/>
        <v>363.48490196035618</v>
      </c>
      <c r="AK1228" s="31">
        <f t="shared" si="804"/>
        <v>1623.7286824264002</v>
      </c>
      <c r="AL1228" s="31">
        <f t="shared" si="805"/>
        <v>216.53219986895218</v>
      </c>
      <c r="AM1228" s="31">
        <f t="shared" si="806"/>
        <v>510.90111694815607</v>
      </c>
      <c r="AN1228" s="31">
        <f t="shared" si="807"/>
        <v>779.92973619655163</v>
      </c>
      <c r="AO1228" s="31">
        <f t="shared" si="808"/>
        <v>57708.545443685529</v>
      </c>
      <c r="AP1228" s="29">
        <f t="shared" si="823"/>
        <v>0</v>
      </c>
      <c r="AQ1228" s="29">
        <f t="shared" si="823"/>
        <v>0</v>
      </c>
      <c r="AR1228" s="29">
        <f t="shared" si="823"/>
        <v>0</v>
      </c>
      <c r="AS1228" s="29">
        <f t="shared" si="823"/>
        <v>57708.545443685529</v>
      </c>
      <c r="AT1228" s="31">
        <f t="shared" si="809"/>
        <v>294.37253242492494</v>
      </c>
      <c r="AU1228" s="31">
        <f t="shared" si="810"/>
        <v>2.047680330225</v>
      </c>
      <c r="AV1228" s="31">
        <f t="shared" si="811"/>
        <v>1.6221491193749997</v>
      </c>
      <c r="AW1228" s="31">
        <f t="shared" si="812"/>
        <v>0.45118380157499999</v>
      </c>
      <c r="AX1228" s="31">
        <f t="shared" si="813"/>
        <v>-7.569023239799999</v>
      </c>
      <c r="AY1228" s="31">
        <f t="shared" si="814"/>
        <v>16284.937595492549</v>
      </c>
      <c r="AZ1228" s="31">
        <f t="shared" si="815"/>
        <v>544.12464674759997</v>
      </c>
      <c r="BA1228" s="31">
        <f t="shared" si="816"/>
        <v>114.78327168697503</v>
      </c>
      <c r="BB1228" s="31">
        <f t="shared" si="817"/>
        <v>512.75001931499992</v>
      </c>
      <c r="BC1228" s="31">
        <f t="shared" si="818"/>
        <v>68.37773506545004</v>
      </c>
      <c r="BD1228" s="31">
        <f t="shared" si="819"/>
        <v>161.335178973225</v>
      </c>
      <c r="BE1228" s="31">
        <f t="shared" si="820"/>
        <v>246.29052355072358</v>
      </c>
      <c r="BF1228" s="31">
        <f t="shared" si="821"/>
        <v>18223.523493267825</v>
      </c>
      <c r="BG1228" s="29">
        <f t="shared" si="824"/>
        <v>0</v>
      </c>
      <c r="BH1228" s="29">
        <f t="shared" si="824"/>
        <v>0</v>
      </c>
      <c r="BI1228" s="29">
        <f t="shared" si="824"/>
        <v>0</v>
      </c>
      <c r="BJ1228" s="29">
        <f t="shared" si="824"/>
        <v>18223.523493267825</v>
      </c>
    </row>
    <row r="1229" spans="1:62">
      <c r="A1229" s="25" t="s">
        <v>123</v>
      </c>
      <c r="B1229" s="25" t="s">
        <v>101</v>
      </c>
      <c r="C1229" s="25" t="s">
        <v>82</v>
      </c>
      <c r="D1229" s="25" t="s">
        <v>126</v>
      </c>
      <c r="E1229" s="25" t="s">
        <v>44</v>
      </c>
      <c r="F1229" s="25" t="s">
        <v>45</v>
      </c>
      <c r="G1229" s="25" t="s">
        <v>60</v>
      </c>
      <c r="H1229" s="25" t="s">
        <v>598</v>
      </c>
      <c r="I1229" s="25" t="s">
        <v>597</v>
      </c>
      <c r="J1229" s="102">
        <v>0.47784834680000005</v>
      </c>
      <c r="K1229" s="102">
        <v>0.15089759249999998</v>
      </c>
      <c r="L1229" s="29"/>
      <c r="M1229" s="29"/>
      <c r="N1229" s="29"/>
      <c r="O1229" s="29"/>
      <c r="P1229" s="29"/>
      <c r="Q1229" s="29"/>
      <c r="R1229" s="29"/>
      <c r="S1229" s="29">
        <v>0</v>
      </c>
      <c r="T1229" s="29">
        <v>699315.75</v>
      </c>
      <c r="U1229" s="29">
        <v>92096.89</v>
      </c>
      <c r="V1229" s="29">
        <v>220403.76</v>
      </c>
      <c r="W1229" s="29">
        <v>336463.28</v>
      </c>
      <c r="X1229" s="29">
        <f t="shared" si="794"/>
        <v>1348279.6800000002</v>
      </c>
      <c r="Y1229" s="29">
        <f t="shared" si="795"/>
        <v>0</v>
      </c>
      <c r="Z1229" s="29">
        <f t="shared" si="822"/>
        <v>0</v>
      </c>
      <c r="AA1229" s="29">
        <f t="shared" si="822"/>
        <v>0</v>
      </c>
      <c r="AB1229" s="29">
        <f t="shared" si="822"/>
        <v>1348279.6800000002</v>
      </c>
      <c r="AC1229" s="31">
        <f t="shared" si="796"/>
        <v>0</v>
      </c>
      <c r="AD1229" s="31">
        <f t="shared" si="797"/>
        <v>0</v>
      </c>
      <c r="AE1229" s="31">
        <f t="shared" si="798"/>
        <v>0</v>
      </c>
      <c r="AF1229" s="31">
        <f t="shared" si="799"/>
        <v>0</v>
      </c>
      <c r="AG1229" s="31">
        <f t="shared" si="800"/>
        <v>0</v>
      </c>
      <c r="AH1229" s="31">
        <f t="shared" si="801"/>
        <v>0</v>
      </c>
      <c r="AI1229" s="31">
        <f t="shared" si="802"/>
        <v>0</v>
      </c>
      <c r="AJ1229" s="31">
        <f t="shared" si="803"/>
        <v>0</v>
      </c>
      <c r="AK1229" s="31">
        <f t="shared" si="804"/>
        <v>334166.87502870214</v>
      </c>
      <c r="AL1229" s="31">
        <f t="shared" si="805"/>
        <v>44008.346631921457</v>
      </c>
      <c r="AM1229" s="31">
        <f t="shared" si="806"/>
        <v>105319.57234450398</v>
      </c>
      <c r="AN1229" s="31">
        <f t="shared" si="807"/>
        <v>160778.42210690552</v>
      </c>
      <c r="AO1229" s="31">
        <f t="shared" si="808"/>
        <v>644273.21611203311</v>
      </c>
      <c r="AP1229" s="29">
        <f t="shared" si="823"/>
        <v>0</v>
      </c>
      <c r="AQ1229" s="29">
        <f t="shared" si="823"/>
        <v>0</v>
      </c>
      <c r="AR1229" s="29">
        <f t="shared" si="823"/>
        <v>0</v>
      </c>
      <c r="AS1229" s="29">
        <f t="shared" si="823"/>
        <v>644273.21611203311</v>
      </c>
      <c r="AT1229" s="31">
        <f t="shared" si="809"/>
        <v>0</v>
      </c>
      <c r="AU1229" s="31">
        <f t="shared" si="810"/>
        <v>0</v>
      </c>
      <c r="AV1229" s="31">
        <f t="shared" si="811"/>
        <v>0</v>
      </c>
      <c r="AW1229" s="31">
        <f t="shared" si="812"/>
        <v>0</v>
      </c>
      <c r="AX1229" s="31">
        <f t="shared" si="813"/>
        <v>0</v>
      </c>
      <c r="AY1229" s="31">
        <f t="shared" si="814"/>
        <v>0</v>
      </c>
      <c r="AZ1229" s="31">
        <f t="shared" si="815"/>
        <v>0</v>
      </c>
      <c r="BA1229" s="31">
        <f t="shared" si="816"/>
        <v>0</v>
      </c>
      <c r="BB1229" s="31">
        <f t="shared" si="817"/>
        <v>105525.06307233186</v>
      </c>
      <c r="BC1229" s="31">
        <f t="shared" si="818"/>
        <v>13897.198977737324</v>
      </c>
      <c r="BD1229" s="31">
        <f t="shared" si="819"/>
        <v>33258.396761947799</v>
      </c>
      <c r="BE1229" s="31">
        <f t="shared" si="820"/>
        <v>50771.4989166534</v>
      </c>
      <c r="BF1229" s="31">
        <f t="shared" si="821"/>
        <v>203452.15772867037</v>
      </c>
      <c r="BG1229" s="29">
        <f t="shared" si="824"/>
        <v>0</v>
      </c>
      <c r="BH1229" s="29">
        <f t="shared" si="824"/>
        <v>0</v>
      </c>
      <c r="BI1229" s="29">
        <f t="shared" si="824"/>
        <v>0</v>
      </c>
      <c r="BJ1229" s="29">
        <f t="shared" si="824"/>
        <v>203452.15772867037</v>
      </c>
    </row>
    <row r="1230" spans="1:62">
      <c r="A1230" s="25" t="s">
        <v>123</v>
      </c>
      <c r="B1230" s="25" t="s">
        <v>101</v>
      </c>
      <c r="C1230" s="25" t="s">
        <v>82</v>
      </c>
      <c r="D1230" s="25" t="s">
        <v>126</v>
      </c>
      <c r="E1230" s="25" t="s">
        <v>44</v>
      </c>
      <c r="F1230" s="25" t="s">
        <v>45</v>
      </c>
      <c r="G1230" s="25" t="s">
        <v>60</v>
      </c>
      <c r="H1230" s="25" t="s">
        <v>599</v>
      </c>
      <c r="I1230" s="25" t="s">
        <v>597</v>
      </c>
      <c r="J1230" s="102">
        <v>0.47784834680000005</v>
      </c>
      <c r="K1230" s="102">
        <v>0.15089759249999998</v>
      </c>
      <c r="L1230" s="29">
        <v>1266080.3799999999</v>
      </c>
      <c r="M1230" s="29">
        <v>8811.7000000000007</v>
      </c>
      <c r="N1230" s="29">
        <v>6976.01</v>
      </c>
      <c r="O1230" s="29">
        <v>1939.76</v>
      </c>
      <c r="P1230" s="29">
        <v>-32556.179999999935</v>
      </c>
      <c r="Q1230" s="29">
        <v>1238123.1599999999</v>
      </c>
      <c r="R1230" s="29">
        <v>41369.160000000003</v>
      </c>
      <c r="S1230" s="29">
        <v>8726.9399999999441</v>
      </c>
      <c r="T1230" s="29">
        <v>64.27</v>
      </c>
      <c r="U1230" s="29">
        <v>73.18999999999069</v>
      </c>
      <c r="V1230" s="29"/>
      <c r="W1230" s="29">
        <v>1.0000000009313226E-2</v>
      </c>
      <c r="X1230" s="29">
        <f t="shared" si="794"/>
        <v>2539608.4000000004</v>
      </c>
      <c r="Y1230" s="29">
        <f t="shared" si="795"/>
        <v>0</v>
      </c>
      <c r="Z1230" s="29">
        <f t="shared" si="822"/>
        <v>0</v>
      </c>
      <c r="AA1230" s="29">
        <f t="shared" si="822"/>
        <v>0</v>
      </c>
      <c r="AB1230" s="29">
        <f t="shared" si="822"/>
        <v>2539608.4000000004</v>
      </c>
      <c r="AC1230" s="31">
        <f t="shared" si="796"/>
        <v>604994.41649891576</v>
      </c>
      <c r="AD1230" s="31">
        <f t="shared" si="797"/>
        <v>4210.6562774975609</v>
      </c>
      <c r="AE1230" s="31">
        <f t="shared" si="798"/>
        <v>3333.4748457602686</v>
      </c>
      <c r="AF1230" s="31">
        <f t="shared" si="799"/>
        <v>926.91110918876814</v>
      </c>
      <c r="AG1230" s="31">
        <f t="shared" si="800"/>
        <v>-15556.916791123194</v>
      </c>
      <c r="AH1230" s="31">
        <f t="shared" si="801"/>
        <v>591635.10514079186</v>
      </c>
      <c r="AI1230" s="31">
        <f t="shared" si="802"/>
        <v>19768.184714504692</v>
      </c>
      <c r="AJ1230" s="31">
        <f t="shared" si="803"/>
        <v>4170.1538516227656</v>
      </c>
      <c r="AK1230" s="31">
        <f t="shared" si="804"/>
        <v>30.711313248835999</v>
      </c>
      <c r="AL1230" s="31">
        <f t="shared" si="805"/>
        <v>34.973720502287556</v>
      </c>
      <c r="AM1230" s="31">
        <f t="shared" si="806"/>
        <v>0</v>
      </c>
      <c r="AN1230" s="31">
        <f t="shared" si="807"/>
        <v>4.7784834724503098E-3</v>
      </c>
      <c r="AO1230" s="31">
        <f t="shared" si="808"/>
        <v>1213547.6754593931</v>
      </c>
      <c r="AP1230" s="29">
        <f t="shared" si="823"/>
        <v>0</v>
      </c>
      <c r="AQ1230" s="29">
        <f t="shared" si="823"/>
        <v>0</v>
      </c>
      <c r="AR1230" s="29">
        <f t="shared" si="823"/>
        <v>0</v>
      </c>
      <c r="AS1230" s="29">
        <f t="shared" si="823"/>
        <v>1213547.6754593931</v>
      </c>
      <c r="AT1230" s="31">
        <f t="shared" si="809"/>
        <v>191048.48125348511</v>
      </c>
      <c r="AU1230" s="31">
        <f t="shared" si="810"/>
        <v>1329.6643158322499</v>
      </c>
      <c r="AV1230" s="31">
        <f t="shared" si="811"/>
        <v>1052.6631142559249</v>
      </c>
      <c r="AW1230" s="31">
        <f t="shared" si="812"/>
        <v>292.70511402779999</v>
      </c>
      <c r="AX1230" s="31">
        <f t="shared" si="813"/>
        <v>-4912.6491829966399</v>
      </c>
      <c r="AY1230" s="31">
        <f t="shared" si="814"/>
        <v>186829.80406249227</v>
      </c>
      <c r="AZ1230" s="31">
        <f t="shared" si="815"/>
        <v>6242.5066477473001</v>
      </c>
      <c r="BA1230" s="31">
        <f t="shared" si="816"/>
        <v>1316.8742358919415</v>
      </c>
      <c r="BB1230" s="31">
        <f t="shared" si="817"/>
        <v>9.6981882699749988</v>
      </c>
      <c r="BC1230" s="31">
        <f t="shared" si="818"/>
        <v>11.044194795073594</v>
      </c>
      <c r="BD1230" s="31">
        <f t="shared" si="819"/>
        <v>0</v>
      </c>
      <c r="BE1230" s="31">
        <f t="shared" si="820"/>
        <v>1.5089759264053431E-3</v>
      </c>
      <c r="BF1230" s="31">
        <f t="shared" si="821"/>
        <v>383220.79345277697</v>
      </c>
      <c r="BG1230" s="29">
        <f t="shared" si="824"/>
        <v>0</v>
      </c>
      <c r="BH1230" s="29">
        <f t="shared" si="824"/>
        <v>0</v>
      </c>
      <c r="BI1230" s="29">
        <f t="shared" si="824"/>
        <v>0</v>
      </c>
      <c r="BJ1230" s="29">
        <f t="shared" si="824"/>
        <v>383220.79345277697</v>
      </c>
    </row>
    <row r="1231" spans="1:62">
      <c r="A1231" s="25" t="s">
        <v>123</v>
      </c>
      <c r="B1231" s="25" t="s">
        <v>101</v>
      </c>
      <c r="C1231" s="25" t="s">
        <v>82</v>
      </c>
      <c r="D1231" s="25" t="s">
        <v>126</v>
      </c>
      <c r="E1231" s="25" t="s">
        <v>42</v>
      </c>
      <c r="F1231" s="25" t="s">
        <v>43</v>
      </c>
      <c r="G1231" s="25" t="s">
        <v>60</v>
      </c>
      <c r="H1231" s="25" t="s">
        <v>605</v>
      </c>
      <c r="I1231" s="25" t="s">
        <v>597</v>
      </c>
      <c r="J1231" s="102">
        <v>1</v>
      </c>
      <c r="K1231" s="102">
        <v>0</v>
      </c>
      <c r="L1231" s="29"/>
      <c r="M1231" s="29"/>
      <c r="N1231" s="29"/>
      <c r="O1231" s="29"/>
      <c r="P1231" s="29"/>
      <c r="Q1231" s="29"/>
      <c r="R1231" s="29"/>
      <c r="S1231" s="29"/>
      <c r="T1231" s="29"/>
      <c r="U1231" s="29">
        <v>123328.06</v>
      </c>
      <c r="V1231" s="29"/>
      <c r="W1231" s="29"/>
      <c r="X1231" s="29">
        <f t="shared" si="794"/>
        <v>123328.06</v>
      </c>
      <c r="Y1231" s="29">
        <f t="shared" si="795"/>
        <v>0</v>
      </c>
      <c r="Z1231" s="29">
        <f t="shared" si="822"/>
        <v>0</v>
      </c>
      <c r="AA1231" s="29">
        <f t="shared" si="822"/>
        <v>0</v>
      </c>
      <c r="AB1231" s="29">
        <f t="shared" si="822"/>
        <v>123328.06</v>
      </c>
      <c r="AC1231" s="31">
        <f t="shared" si="796"/>
        <v>0</v>
      </c>
      <c r="AD1231" s="31">
        <f t="shared" si="797"/>
        <v>0</v>
      </c>
      <c r="AE1231" s="31">
        <f t="shared" si="798"/>
        <v>0</v>
      </c>
      <c r="AF1231" s="31">
        <f t="shared" si="799"/>
        <v>0</v>
      </c>
      <c r="AG1231" s="31">
        <f t="shared" si="800"/>
        <v>0</v>
      </c>
      <c r="AH1231" s="31">
        <f t="shared" si="801"/>
        <v>0</v>
      </c>
      <c r="AI1231" s="31">
        <f t="shared" si="802"/>
        <v>0</v>
      </c>
      <c r="AJ1231" s="31">
        <f t="shared" si="803"/>
        <v>0</v>
      </c>
      <c r="AK1231" s="31">
        <f t="shared" si="804"/>
        <v>0</v>
      </c>
      <c r="AL1231" s="31">
        <f t="shared" si="805"/>
        <v>123328.06</v>
      </c>
      <c r="AM1231" s="31">
        <f t="shared" si="806"/>
        <v>0</v>
      </c>
      <c r="AN1231" s="31">
        <f t="shared" si="807"/>
        <v>0</v>
      </c>
      <c r="AO1231" s="31">
        <f t="shared" si="808"/>
        <v>123328.06</v>
      </c>
      <c r="AP1231" s="29">
        <f t="shared" si="823"/>
        <v>0</v>
      </c>
      <c r="AQ1231" s="29">
        <f t="shared" si="823"/>
        <v>0</v>
      </c>
      <c r="AR1231" s="29">
        <f t="shared" si="823"/>
        <v>0</v>
      </c>
      <c r="AS1231" s="29">
        <f t="shared" si="823"/>
        <v>123328.06</v>
      </c>
      <c r="AT1231" s="31">
        <f t="shared" si="809"/>
        <v>0</v>
      </c>
      <c r="AU1231" s="31">
        <f t="shared" si="810"/>
        <v>0</v>
      </c>
      <c r="AV1231" s="31">
        <f t="shared" si="811"/>
        <v>0</v>
      </c>
      <c r="AW1231" s="31">
        <f t="shared" si="812"/>
        <v>0</v>
      </c>
      <c r="AX1231" s="31">
        <f t="shared" si="813"/>
        <v>0</v>
      </c>
      <c r="AY1231" s="31">
        <f t="shared" si="814"/>
        <v>0</v>
      </c>
      <c r="AZ1231" s="31">
        <f t="shared" si="815"/>
        <v>0</v>
      </c>
      <c r="BA1231" s="31">
        <f t="shared" si="816"/>
        <v>0</v>
      </c>
      <c r="BB1231" s="31">
        <f t="shared" si="817"/>
        <v>0</v>
      </c>
      <c r="BC1231" s="31">
        <f t="shared" si="818"/>
        <v>0</v>
      </c>
      <c r="BD1231" s="31">
        <f t="shared" si="819"/>
        <v>0</v>
      </c>
      <c r="BE1231" s="31">
        <f t="shared" si="820"/>
        <v>0</v>
      </c>
      <c r="BF1231" s="31">
        <f t="shared" si="821"/>
        <v>0</v>
      </c>
      <c r="BG1231" s="29">
        <f t="shared" si="824"/>
        <v>0</v>
      </c>
      <c r="BH1231" s="29">
        <f t="shared" si="824"/>
        <v>0</v>
      </c>
      <c r="BI1231" s="29">
        <f t="shared" si="824"/>
        <v>0</v>
      </c>
      <c r="BJ1231" s="29">
        <f t="shared" si="824"/>
        <v>0</v>
      </c>
    </row>
    <row r="1232" spans="1:62">
      <c r="A1232" s="25" t="s">
        <v>123</v>
      </c>
      <c r="B1232" s="25" t="s">
        <v>101</v>
      </c>
      <c r="C1232" s="25" t="s">
        <v>82</v>
      </c>
      <c r="D1232" s="25" t="s">
        <v>126</v>
      </c>
      <c r="E1232" s="25" t="s">
        <v>42</v>
      </c>
      <c r="F1232" s="25" t="s">
        <v>43</v>
      </c>
      <c r="G1232" s="25" t="s">
        <v>60</v>
      </c>
      <c r="H1232" s="25" t="s">
        <v>599</v>
      </c>
      <c r="I1232" s="25" t="s">
        <v>597</v>
      </c>
      <c r="J1232" s="102">
        <v>1</v>
      </c>
      <c r="K1232" s="102">
        <v>0</v>
      </c>
      <c r="L1232" s="29"/>
      <c r="M1232" s="29"/>
      <c r="N1232" s="29"/>
      <c r="O1232" s="29"/>
      <c r="P1232" s="29"/>
      <c r="Q1232" s="29">
        <v>969518.72</v>
      </c>
      <c r="R1232" s="29">
        <v>25462.43</v>
      </c>
      <c r="S1232" s="29">
        <v>28522.89</v>
      </c>
      <c r="T1232" s="29">
        <v>47184.61</v>
      </c>
      <c r="U1232" s="29">
        <v>288.90999999999997</v>
      </c>
      <c r="V1232" s="29">
        <v>176.12</v>
      </c>
      <c r="W1232" s="29">
        <v>0</v>
      </c>
      <c r="X1232" s="29">
        <f t="shared" si="794"/>
        <v>1071153.6800000002</v>
      </c>
      <c r="Y1232" s="29">
        <f t="shared" si="795"/>
        <v>0</v>
      </c>
      <c r="Z1232" s="29">
        <f t="shared" si="822"/>
        <v>0</v>
      </c>
      <c r="AA1232" s="29">
        <f t="shared" si="822"/>
        <v>0</v>
      </c>
      <c r="AB1232" s="29">
        <f t="shared" si="822"/>
        <v>1071153.6800000002</v>
      </c>
      <c r="AC1232" s="31">
        <f t="shared" si="796"/>
        <v>0</v>
      </c>
      <c r="AD1232" s="31">
        <f t="shared" si="797"/>
        <v>0</v>
      </c>
      <c r="AE1232" s="31">
        <f t="shared" si="798"/>
        <v>0</v>
      </c>
      <c r="AF1232" s="31">
        <f t="shared" si="799"/>
        <v>0</v>
      </c>
      <c r="AG1232" s="31">
        <f t="shared" si="800"/>
        <v>0</v>
      </c>
      <c r="AH1232" s="31">
        <f t="shared" si="801"/>
        <v>969518.72</v>
      </c>
      <c r="AI1232" s="31">
        <f t="shared" si="802"/>
        <v>25462.43</v>
      </c>
      <c r="AJ1232" s="31">
        <f t="shared" si="803"/>
        <v>28522.89</v>
      </c>
      <c r="AK1232" s="31">
        <f t="shared" si="804"/>
        <v>47184.61</v>
      </c>
      <c r="AL1232" s="31">
        <f t="shared" si="805"/>
        <v>288.90999999999997</v>
      </c>
      <c r="AM1232" s="31">
        <f t="shared" si="806"/>
        <v>176.12</v>
      </c>
      <c r="AN1232" s="31">
        <f t="shared" si="807"/>
        <v>0</v>
      </c>
      <c r="AO1232" s="31">
        <f t="shared" si="808"/>
        <v>1071153.6800000002</v>
      </c>
      <c r="AP1232" s="29">
        <f t="shared" si="823"/>
        <v>0</v>
      </c>
      <c r="AQ1232" s="29">
        <f t="shared" si="823"/>
        <v>0</v>
      </c>
      <c r="AR1232" s="29">
        <f t="shared" si="823"/>
        <v>0</v>
      </c>
      <c r="AS1232" s="29">
        <f t="shared" si="823"/>
        <v>1071153.6800000002</v>
      </c>
      <c r="AT1232" s="31">
        <f t="shared" si="809"/>
        <v>0</v>
      </c>
      <c r="AU1232" s="31">
        <f t="shared" si="810"/>
        <v>0</v>
      </c>
      <c r="AV1232" s="31">
        <f t="shared" si="811"/>
        <v>0</v>
      </c>
      <c r="AW1232" s="31">
        <f t="shared" si="812"/>
        <v>0</v>
      </c>
      <c r="AX1232" s="31">
        <f t="shared" si="813"/>
        <v>0</v>
      </c>
      <c r="AY1232" s="31">
        <f t="shared" si="814"/>
        <v>0</v>
      </c>
      <c r="AZ1232" s="31">
        <f t="shared" si="815"/>
        <v>0</v>
      </c>
      <c r="BA1232" s="31">
        <f t="shared" si="816"/>
        <v>0</v>
      </c>
      <c r="BB1232" s="31">
        <f t="shared" si="817"/>
        <v>0</v>
      </c>
      <c r="BC1232" s="31">
        <f t="shared" si="818"/>
        <v>0</v>
      </c>
      <c r="BD1232" s="31">
        <f t="shared" si="819"/>
        <v>0</v>
      </c>
      <c r="BE1232" s="31">
        <f t="shared" si="820"/>
        <v>0</v>
      </c>
      <c r="BF1232" s="31">
        <f t="shared" si="821"/>
        <v>0</v>
      </c>
      <c r="BG1232" s="29">
        <f t="shared" si="824"/>
        <v>0</v>
      </c>
      <c r="BH1232" s="29">
        <f t="shared" si="824"/>
        <v>0</v>
      </c>
      <c r="BI1232" s="29">
        <f t="shared" si="824"/>
        <v>0</v>
      </c>
      <c r="BJ1232" s="29">
        <f t="shared" si="824"/>
        <v>0</v>
      </c>
    </row>
    <row r="1233" spans="1:62">
      <c r="A1233" s="25" t="s">
        <v>123</v>
      </c>
      <c r="B1233" s="25" t="s">
        <v>95</v>
      </c>
      <c r="C1233" s="25" t="s">
        <v>87</v>
      </c>
      <c r="D1233" s="25" t="s">
        <v>295</v>
      </c>
      <c r="E1233" s="25" t="s">
        <v>42</v>
      </c>
      <c r="F1233" s="25" t="s">
        <v>43</v>
      </c>
      <c r="G1233" s="25" t="s">
        <v>61</v>
      </c>
      <c r="H1233" s="25" t="s">
        <v>61</v>
      </c>
      <c r="I1233" s="25" t="s">
        <v>597</v>
      </c>
      <c r="J1233" s="102">
        <v>1</v>
      </c>
      <c r="K1233" s="102">
        <v>0</v>
      </c>
      <c r="L1233" s="29">
        <v>183258.07</v>
      </c>
      <c r="M1233" s="29">
        <v>1452334.0699999998</v>
      </c>
      <c r="N1233" s="29">
        <v>51155.479999999996</v>
      </c>
      <c r="O1233" s="29">
        <v>30314.05</v>
      </c>
      <c r="P1233" s="29">
        <v>312547.83</v>
      </c>
      <c r="Q1233" s="29">
        <v>88327.420000000013</v>
      </c>
      <c r="R1233" s="29">
        <v>54336.66</v>
      </c>
      <c r="S1233" s="29">
        <v>144513.91999999998</v>
      </c>
      <c r="T1233" s="29">
        <v>345634.2</v>
      </c>
      <c r="U1233" s="29">
        <v>107119.11</v>
      </c>
      <c r="V1233" s="29">
        <v>322209.34999999998</v>
      </c>
      <c r="W1233" s="29">
        <v>51664.86</v>
      </c>
      <c r="X1233" s="29">
        <f t="shared" si="794"/>
        <v>3143415.02</v>
      </c>
      <c r="Y1233" s="29">
        <f t="shared" si="795"/>
        <v>0</v>
      </c>
      <c r="Z1233" s="29">
        <f t="shared" si="822"/>
        <v>0</v>
      </c>
      <c r="AA1233" s="29">
        <f t="shared" si="822"/>
        <v>0</v>
      </c>
      <c r="AB1233" s="29">
        <f t="shared" si="822"/>
        <v>3143415.02</v>
      </c>
      <c r="AC1233" s="31">
        <f t="shared" si="796"/>
        <v>183258.07</v>
      </c>
      <c r="AD1233" s="31">
        <f t="shared" si="797"/>
        <v>1452334.0699999998</v>
      </c>
      <c r="AE1233" s="31">
        <f t="shared" si="798"/>
        <v>51155.479999999996</v>
      </c>
      <c r="AF1233" s="31">
        <f t="shared" si="799"/>
        <v>30314.05</v>
      </c>
      <c r="AG1233" s="31">
        <f t="shared" si="800"/>
        <v>312547.83</v>
      </c>
      <c r="AH1233" s="31">
        <f t="shared" si="801"/>
        <v>88327.420000000013</v>
      </c>
      <c r="AI1233" s="31">
        <f t="shared" si="802"/>
        <v>54336.66</v>
      </c>
      <c r="AJ1233" s="31">
        <f t="shared" si="803"/>
        <v>144513.91999999998</v>
      </c>
      <c r="AK1233" s="31">
        <f t="shared" si="804"/>
        <v>345634.2</v>
      </c>
      <c r="AL1233" s="31">
        <f t="shared" si="805"/>
        <v>107119.11</v>
      </c>
      <c r="AM1233" s="31">
        <f t="shared" si="806"/>
        <v>322209.34999999998</v>
      </c>
      <c r="AN1233" s="31">
        <f t="shared" si="807"/>
        <v>51664.86</v>
      </c>
      <c r="AO1233" s="31">
        <f t="shared" si="808"/>
        <v>3143415.02</v>
      </c>
      <c r="AP1233" s="29">
        <f t="shared" si="823"/>
        <v>0</v>
      </c>
      <c r="AQ1233" s="29">
        <f t="shared" si="823"/>
        <v>0</v>
      </c>
      <c r="AR1233" s="29">
        <f t="shared" si="823"/>
        <v>0</v>
      </c>
      <c r="AS1233" s="29">
        <f t="shared" si="823"/>
        <v>3143415.02</v>
      </c>
      <c r="AT1233" s="31">
        <f t="shared" si="809"/>
        <v>0</v>
      </c>
      <c r="AU1233" s="31">
        <f t="shared" si="810"/>
        <v>0</v>
      </c>
      <c r="AV1233" s="31">
        <f t="shared" si="811"/>
        <v>0</v>
      </c>
      <c r="AW1233" s="31">
        <f t="shared" si="812"/>
        <v>0</v>
      </c>
      <c r="AX1233" s="31">
        <f t="shared" si="813"/>
        <v>0</v>
      </c>
      <c r="AY1233" s="31">
        <f t="shared" si="814"/>
        <v>0</v>
      </c>
      <c r="AZ1233" s="31">
        <f t="shared" si="815"/>
        <v>0</v>
      </c>
      <c r="BA1233" s="31">
        <f t="shared" si="816"/>
        <v>0</v>
      </c>
      <c r="BB1233" s="31">
        <f t="shared" si="817"/>
        <v>0</v>
      </c>
      <c r="BC1233" s="31">
        <f t="shared" si="818"/>
        <v>0</v>
      </c>
      <c r="BD1233" s="31">
        <f t="shared" si="819"/>
        <v>0</v>
      </c>
      <c r="BE1233" s="31">
        <f t="shared" si="820"/>
        <v>0</v>
      </c>
      <c r="BF1233" s="31">
        <f t="shared" si="821"/>
        <v>0</v>
      </c>
      <c r="BG1233" s="29">
        <f t="shared" si="824"/>
        <v>0</v>
      </c>
      <c r="BH1233" s="29">
        <f t="shared" si="824"/>
        <v>0</v>
      </c>
      <c r="BI1233" s="29">
        <f t="shared" si="824"/>
        <v>0</v>
      </c>
      <c r="BJ1233" s="29">
        <f t="shared" si="824"/>
        <v>0</v>
      </c>
    </row>
    <row r="1234" spans="1:62">
      <c r="A1234" s="25" t="s">
        <v>315</v>
      </c>
      <c r="B1234" s="25" t="s">
        <v>95</v>
      </c>
      <c r="C1234" s="25" t="s">
        <v>102</v>
      </c>
      <c r="D1234" s="25" t="s">
        <v>596</v>
      </c>
      <c r="E1234" s="25" t="s">
        <v>42</v>
      </c>
      <c r="F1234" s="25" t="s">
        <v>46</v>
      </c>
      <c r="G1234" s="25" t="s">
        <v>59</v>
      </c>
      <c r="H1234" s="25" t="s">
        <v>59</v>
      </c>
      <c r="I1234" s="25" t="s">
        <v>597</v>
      </c>
      <c r="J1234" s="102">
        <v>0.65539999999999998</v>
      </c>
      <c r="K1234" s="102">
        <v>0</v>
      </c>
      <c r="L1234" s="29"/>
      <c r="M1234" s="29"/>
      <c r="N1234" s="29"/>
      <c r="O1234" s="29"/>
      <c r="P1234" s="29"/>
      <c r="Q1234" s="29"/>
      <c r="R1234" s="29"/>
      <c r="S1234" s="29"/>
      <c r="T1234" s="29"/>
      <c r="U1234" s="29"/>
      <c r="V1234" s="29">
        <v>799865</v>
      </c>
      <c r="W1234" s="29">
        <v>71360.63</v>
      </c>
      <c r="X1234" s="29">
        <f t="shared" si="794"/>
        <v>871225.63</v>
      </c>
      <c r="Y1234" s="29">
        <f t="shared" si="795"/>
        <v>0</v>
      </c>
      <c r="Z1234" s="29">
        <f t="shared" si="822"/>
        <v>0</v>
      </c>
      <c r="AA1234" s="29">
        <f t="shared" si="822"/>
        <v>0</v>
      </c>
      <c r="AB1234" s="29">
        <f t="shared" si="822"/>
        <v>871225.63</v>
      </c>
      <c r="AC1234" s="31">
        <f t="shared" si="796"/>
        <v>0</v>
      </c>
      <c r="AD1234" s="31">
        <f t="shared" si="797"/>
        <v>0</v>
      </c>
      <c r="AE1234" s="31">
        <f t="shared" si="798"/>
        <v>0</v>
      </c>
      <c r="AF1234" s="31">
        <f t="shared" si="799"/>
        <v>0</v>
      </c>
      <c r="AG1234" s="31">
        <f t="shared" si="800"/>
        <v>0</v>
      </c>
      <c r="AH1234" s="31">
        <f t="shared" si="801"/>
        <v>0</v>
      </c>
      <c r="AI1234" s="31">
        <f t="shared" si="802"/>
        <v>0</v>
      </c>
      <c r="AJ1234" s="31">
        <f t="shared" si="803"/>
        <v>0</v>
      </c>
      <c r="AK1234" s="31">
        <f t="shared" si="804"/>
        <v>0</v>
      </c>
      <c r="AL1234" s="31">
        <f t="shared" si="805"/>
        <v>0</v>
      </c>
      <c r="AM1234" s="31">
        <f t="shared" si="806"/>
        <v>524231.52100000001</v>
      </c>
      <c r="AN1234" s="31">
        <f t="shared" si="807"/>
        <v>46769.756902000001</v>
      </c>
      <c r="AO1234" s="31">
        <f t="shared" si="808"/>
        <v>571001.277902</v>
      </c>
      <c r="AP1234" s="29">
        <f t="shared" si="823"/>
        <v>0</v>
      </c>
      <c r="AQ1234" s="29">
        <f t="shared" si="823"/>
        <v>0</v>
      </c>
      <c r="AR1234" s="29">
        <f t="shared" si="823"/>
        <v>0</v>
      </c>
      <c r="AS1234" s="29">
        <f t="shared" si="823"/>
        <v>571001.277902</v>
      </c>
      <c r="AT1234" s="31">
        <f t="shared" si="809"/>
        <v>0</v>
      </c>
      <c r="AU1234" s="31">
        <f t="shared" si="810"/>
        <v>0</v>
      </c>
      <c r="AV1234" s="31">
        <f t="shared" si="811"/>
        <v>0</v>
      </c>
      <c r="AW1234" s="31">
        <f t="shared" si="812"/>
        <v>0</v>
      </c>
      <c r="AX1234" s="31">
        <f t="shared" si="813"/>
        <v>0</v>
      </c>
      <c r="AY1234" s="31">
        <f t="shared" si="814"/>
        <v>0</v>
      </c>
      <c r="AZ1234" s="31">
        <f t="shared" si="815"/>
        <v>0</v>
      </c>
      <c r="BA1234" s="31">
        <f t="shared" si="816"/>
        <v>0</v>
      </c>
      <c r="BB1234" s="31">
        <f t="shared" si="817"/>
        <v>0</v>
      </c>
      <c r="BC1234" s="31">
        <f t="shared" si="818"/>
        <v>0</v>
      </c>
      <c r="BD1234" s="31">
        <f t="shared" si="819"/>
        <v>0</v>
      </c>
      <c r="BE1234" s="31">
        <f t="shared" si="820"/>
        <v>0</v>
      </c>
      <c r="BF1234" s="31">
        <f t="shared" si="821"/>
        <v>0</v>
      </c>
      <c r="BG1234" s="29">
        <f t="shared" si="824"/>
        <v>0</v>
      </c>
      <c r="BH1234" s="29">
        <f t="shared" si="824"/>
        <v>0</v>
      </c>
      <c r="BI1234" s="29">
        <f t="shared" si="824"/>
        <v>0</v>
      </c>
      <c r="BJ1234" s="29">
        <f t="shared" si="824"/>
        <v>0</v>
      </c>
    </row>
    <row r="1235" spans="1:62">
      <c r="A1235" s="25" t="s">
        <v>315</v>
      </c>
      <c r="B1235" s="25" t="s">
        <v>95</v>
      </c>
      <c r="C1235" s="25" t="s">
        <v>102</v>
      </c>
      <c r="D1235" s="25" t="s">
        <v>596</v>
      </c>
      <c r="E1235" s="25" t="s">
        <v>42</v>
      </c>
      <c r="F1235" s="25" t="s">
        <v>46</v>
      </c>
      <c r="G1235" s="25" t="s">
        <v>56</v>
      </c>
      <c r="H1235" s="25" t="s">
        <v>56</v>
      </c>
      <c r="I1235" s="25" t="s">
        <v>597</v>
      </c>
      <c r="J1235" s="102">
        <v>0.65539999999999998</v>
      </c>
      <c r="K1235" s="102">
        <v>0</v>
      </c>
      <c r="L1235" s="29"/>
      <c r="M1235" s="29"/>
      <c r="N1235" s="29"/>
      <c r="O1235" s="29"/>
      <c r="P1235" s="29"/>
      <c r="Q1235" s="29">
        <v>87610.02</v>
      </c>
      <c r="R1235" s="29"/>
      <c r="S1235" s="29"/>
      <c r="T1235" s="29"/>
      <c r="U1235" s="29"/>
      <c r="V1235" s="29"/>
      <c r="W1235" s="29"/>
      <c r="X1235" s="29">
        <f t="shared" si="794"/>
        <v>87610.02</v>
      </c>
      <c r="Y1235" s="29">
        <f t="shared" si="795"/>
        <v>0</v>
      </c>
      <c r="Z1235" s="29">
        <f t="shared" si="822"/>
        <v>0</v>
      </c>
      <c r="AA1235" s="29">
        <f t="shared" si="822"/>
        <v>0</v>
      </c>
      <c r="AB1235" s="29">
        <f t="shared" si="822"/>
        <v>87610.02</v>
      </c>
      <c r="AC1235" s="31">
        <f t="shared" si="796"/>
        <v>0</v>
      </c>
      <c r="AD1235" s="31">
        <f t="shared" si="797"/>
        <v>0</v>
      </c>
      <c r="AE1235" s="31">
        <f t="shared" si="798"/>
        <v>0</v>
      </c>
      <c r="AF1235" s="31">
        <f t="shared" si="799"/>
        <v>0</v>
      </c>
      <c r="AG1235" s="31">
        <f t="shared" si="800"/>
        <v>0</v>
      </c>
      <c r="AH1235" s="31">
        <f t="shared" si="801"/>
        <v>57419.607108000004</v>
      </c>
      <c r="AI1235" s="31">
        <f t="shared" si="802"/>
        <v>0</v>
      </c>
      <c r="AJ1235" s="31">
        <f t="shared" si="803"/>
        <v>0</v>
      </c>
      <c r="AK1235" s="31">
        <f t="shared" si="804"/>
        <v>0</v>
      </c>
      <c r="AL1235" s="31">
        <f t="shared" si="805"/>
        <v>0</v>
      </c>
      <c r="AM1235" s="31">
        <f t="shared" si="806"/>
        <v>0</v>
      </c>
      <c r="AN1235" s="31">
        <f t="shared" si="807"/>
        <v>0</v>
      </c>
      <c r="AO1235" s="31">
        <f t="shared" si="808"/>
        <v>57419.607108000004</v>
      </c>
      <c r="AP1235" s="29">
        <f t="shared" si="823"/>
        <v>0</v>
      </c>
      <c r="AQ1235" s="29">
        <f t="shared" si="823"/>
        <v>0</v>
      </c>
      <c r="AR1235" s="29">
        <f t="shared" si="823"/>
        <v>0</v>
      </c>
      <c r="AS1235" s="29">
        <f t="shared" si="823"/>
        <v>57419.607108000004</v>
      </c>
      <c r="AT1235" s="31">
        <f t="shared" si="809"/>
        <v>0</v>
      </c>
      <c r="AU1235" s="31">
        <f t="shared" si="810"/>
        <v>0</v>
      </c>
      <c r="AV1235" s="31">
        <f t="shared" si="811"/>
        <v>0</v>
      </c>
      <c r="AW1235" s="31">
        <f t="shared" si="812"/>
        <v>0</v>
      </c>
      <c r="AX1235" s="31">
        <f t="shared" si="813"/>
        <v>0</v>
      </c>
      <c r="AY1235" s="31">
        <f t="shared" si="814"/>
        <v>0</v>
      </c>
      <c r="AZ1235" s="31">
        <f t="shared" si="815"/>
        <v>0</v>
      </c>
      <c r="BA1235" s="31">
        <f t="shared" si="816"/>
        <v>0</v>
      </c>
      <c r="BB1235" s="31">
        <f t="shared" si="817"/>
        <v>0</v>
      </c>
      <c r="BC1235" s="31">
        <f t="shared" si="818"/>
        <v>0</v>
      </c>
      <c r="BD1235" s="31">
        <f t="shared" si="819"/>
        <v>0</v>
      </c>
      <c r="BE1235" s="31">
        <f t="shared" si="820"/>
        <v>0</v>
      </c>
      <c r="BF1235" s="31">
        <f t="shared" si="821"/>
        <v>0</v>
      </c>
      <c r="BG1235" s="29">
        <f t="shared" si="824"/>
        <v>0</v>
      </c>
      <c r="BH1235" s="29">
        <f t="shared" si="824"/>
        <v>0</v>
      </c>
      <c r="BI1235" s="29">
        <f t="shared" si="824"/>
        <v>0</v>
      </c>
      <c r="BJ1235" s="29">
        <f t="shared" si="824"/>
        <v>0</v>
      </c>
    </row>
    <row r="1236" spans="1:62">
      <c r="A1236" s="25" t="s">
        <v>315</v>
      </c>
      <c r="B1236" s="25" t="s">
        <v>95</v>
      </c>
      <c r="C1236" s="25" t="s">
        <v>102</v>
      </c>
      <c r="D1236" s="25" t="s">
        <v>564</v>
      </c>
      <c r="E1236" s="25" t="s">
        <v>42</v>
      </c>
      <c r="F1236" s="25" t="s">
        <v>46</v>
      </c>
      <c r="G1236" s="25" t="s">
        <v>59</v>
      </c>
      <c r="H1236" s="25" t="s">
        <v>59</v>
      </c>
      <c r="I1236" s="25" t="s">
        <v>597</v>
      </c>
      <c r="J1236" s="102">
        <v>0.65539999999999998</v>
      </c>
      <c r="K1236" s="102">
        <v>0</v>
      </c>
      <c r="L1236" s="29">
        <v>4885.78</v>
      </c>
      <c r="M1236" s="29">
        <v>1625.56</v>
      </c>
      <c r="N1236" s="29">
        <v>522.77</v>
      </c>
      <c r="O1236" s="29">
        <v>536.79999999999995</v>
      </c>
      <c r="P1236" s="29">
        <v>133.22</v>
      </c>
      <c r="Q1236" s="29"/>
      <c r="R1236" s="29"/>
      <c r="S1236" s="29"/>
      <c r="T1236" s="29"/>
      <c r="U1236" s="29"/>
      <c r="V1236" s="29"/>
      <c r="W1236" s="29"/>
      <c r="X1236" s="29">
        <f t="shared" si="794"/>
        <v>7704.130000000001</v>
      </c>
      <c r="Y1236" s="29">
        <f t="shared" si="795"/>
        <v>0</v>
      </c>
      <c r="Z1236" s="29">
        <f t="shared" si="822"/>
        <v>0</v>
      </c>
      <c r="AA1236" s="29">
        <f t="shared" si="822"/>
        <v>0</v>
      </c>
      <c r="AB1236" s="29">
        <f t="shared" si="822"/>
        <v>7704.130000000001</v>
      </c>
      <c r="AC1236" s="31">
        <f t="shared" si="796"/>
        <v>3202.1402119999998</v>
      </c>
      <c r="AD1236" s="31">
        <f t="shared" si="797"/>
        <v>1065.392024</v>
      </c>
      <c r="AE1236" s="31">
        <f t="shared" si="798"/>
        <v>342.62345799999997</v>
      </c>
      <c r="AF1236" s="31">
        <f t="shared" si="799"/>
        <v>351.81871999999998</v>
      </c>
      <c r="AG1236" s="31">
        <f t="shared" si="800"/>
        <v>87.312387999999999</v>
      </c>
      <c r="AH1236" s="31">
        <f t="shared" si="801"/>
        <v>0</v>
      </c>
      <c r="AI1236" s="31">
        <f t="shared" si="802"/>
        <v>0</v>
      </c>
      <c r="AJ1236" s="31">
        <f t="shared" si="803"/>
        <v>0</v>
      </c>
      <c r="AK1236" s="31">
        <f t="shared" si="804"/>
        <v>0</v>
      </c>
      <c r="AL1236" s="31">
        <f t="shared" si="805"/>
        <v>0</v>
      </c>
      <c r="AM1236" s="31">
        <f t="shared" si="806"/>
        <v>0</v>
      </c>
      <c r="AN1236" s="31">
        <f t="shared" si="807"/>
        <v>0</v>
      </c>
      <c r="AO1236" s="31">
        <f t="shared" si="808"/>
        <v>5049.2868020000005</v>
      </c>
      <c r="AP1236" s="29">
        <f t="shared" si="823"/>
        <v>0</v>
      </c>
      <c r="AQ1236" s="29">
        <f t="shared" si="823"/>
        <v>0</v>
      </c>
      <c r="AR1236" s="29">
        <f t="shared" si="823"/>
        <v>0</v>
      </c>
      <c r="AS1236" s="29">
        <f t="shared" si="823"/>
        <v>5049.2868020000005</v>
      </c>
      <c r="AT1236" s="31">
        <f t="shared" si="809"/>
        <v>0</v>
      </c>
      <c r="AU1236" s="31">
        <f t="shared" si="810"/>
        <v>0</v>
      </c>
      <c r="AV1236" s="31">
        <f t="shared" si="811"/>
        <v>0</v>
      </c>
      <c r="AW1236" s="31">
        <f t="shared" si="812"/>
        <v>0</v>
      </c>
      <c r="AX1236" s="31">
        <f t="shared" si="813"/>
        <v>0</v>
      </c>
      <c r="AY1236" s="31">
        <f t="shared" si="814"/>
        <v>0</v>
      </c>
      <c r="AZ1236" s="31">
        <f t="shared" si="815"/>
        <v>0</v>
      </c>
      <c r="BA1236" s="31">
        <f t="shared" si="816"/>
        <v>0</v>
      </c>
      <c r="BB1236" s="31">
        <f t="shared" si="817"/>
        <v>0</v>
      </c>
      <c r="BC1236" s="31">
        <f t="shared" si="818"/>
        <v>0</v>
      </c>
      <c r="BD1236" s="31">
        <f t="shared" si="819"/>
        <v>0</v>
      </c>
      <c r="BE1236" s="31">
        <f t="shared" si="820"/>
        <v>0</v>
      </c>
      <c r="BF1236" s="31">
        <f t="shared" si="821"/>
        <v>0</v>
      </c>
      <c r="BG1236" s="29">
        <f t="shared" si="824"/>
        <v>0</v>
      </c>
      <c r="BH1236" s="29">
        <f t="shared" si="824"/>
        <v>0</v>
      </c>
      <c r="BI1236" s="29">
        <f t="shared" si="824"/>
        <v>0</v>
      </c>
      <c r="BJ1236" s="29">
        <f t="shared" si="824"/>
        <v>0</v>
      </c>
    </row>
    <row r="1237" spans="1:62">
      <c r="A1237" s="25" t="s">
        <v>315</v>
      </c>
      <c r="B1237" s="25" t="s">
        <v>95</v>
      </c>
      <c r="C1237" s="25" t="s">
        <v>82</v>
      </c>
      <c r="D1237" s="25" t="s">
        <v>607</v>
      </c>
      <c r="E1237" s="25" t="s">
        <v>44</v>
      </c>
      <c r="F1237" s="25" t="s">
        <v>45</v>
      </c>
      <c r="G1237" s="25" t="s">
        <v>54</v>
      </c>
      <c r="H1237" s="25" t="s">
        <v>90</v>
      </c>
      <c r="I1237" s="25" t="s">
        <v>597</v>
      </c>
      <c r="J1237" s="102">
        <v>0.47784834680000005</v>
      </c>
      <c r="K1237" s="102">
        <v>0.15089759249999998</v>
      </c>
      <c r="L1237" s="29"/>
      <c r="M1237" s="29"/>
      <c r="N1237" s="29"/>
      <c r="O1237" s="29"/>
      <c r="P1237" s="29"/>
      <c r="Q1237" s="29"/>
      <c r="R1237" s="29">
        <v>279.27999999999884</v>
      </c>
      <c r="S1237" s="29"/>
      <c r="T1237" s="29">
        <v>1.0000000009313226E-2</v>
      </c>
      <c r="U1237" s="29"/>
      <c r="V1237" s="29"/>
      <c r="W1237" s="29"/>
      <c r="X1237" s="29">
        <f t="shared" si="794"/>
        <v>279.29000000000815</v>
      </c>
      <c r="Y1237" s="29">
        <f t="shared" si="795"/>
        <v>0</v>
      </c>
      <c r="Z1237" s="29">
        <f t="shared" si="822"/>
        <v>0</v>
      </c>
      <c r="AA1237" s="29">
        <f t="shared" si="822"/>
        <v>0</v>
      </c>
      <c r="AB1237" s="29">
        <f t="shared" si="822"/>
        <v>279.29000000000815</v>
      </c>
      <c r="AC1237" s="31">
        <f t="shared" si="796"/>
        <v>0</v>
      </c>
      <c r="AD1237" s="31">
        <f t="shared" si="797"/>
        <v>0</v>
      </c>
      <c r="AE1237" s="31">
        <f t="shared" si="798"/>
        <v>0</v>
      </c>
      <c r="AF1237" s="31">
        <f t="shared" si="799"/>
        <v>0</v>
      </c>
      <c r="AG1237" s="31">
        <f t="shared" si="800"/>
        <v>0</v>
      </c>
      <c r="AH1237" s="31">
        <f t="shared" si="801"/>
        <v>0</v>
      </c>
      <c r="AI1237" s="31">
        <f t="shared" si="802"/>
        <v>133.45348629430345</v>
      </c>
      <c r="AJ1237" s="31">
        <f t="shared" si="803"/>
        <v>0</v>
      </c>
      <c r="AK1237" s="31">
        <f t="shared" si="804"/>
        <v>4.7784834724503098E-3</v>
      </c>
      <c r="AL1237" s="31">
        <f t="shared" si="805"/>
        <v>0</v>
      </c>
      <c r="AM1237" s="31">
        <f t="shared" si="806"/>
        <v>0</v>
      </c>
      <c r="AN1237" s="31">
        <f t="shared" si="807"/>
        <v>0</v>
      </c>
      <c r="AO1237" s="31">
        <f t="shared" si="808"/>
        <v>133.4582647777759</v>
      </c>
      <c r="AP1237" s="29">
        <f t="shared" si="823"/>
        <v>0</v>
      </c>
      <c r="AQ1237" s="29">
        <f t="shared" si="823"/>
        <v>0</v>
      </c>
      <c r="AR1237" s="29">
        <f t="shared" si="823"/>
        <v>0</v>
      </c>
      <c r="AS1237" s="29">
        <f t="shared" si="823"/>
        <v>133.4582647777759</v>
      </c>
      <c r="AT1237" s="31">
        <f t="shared" si="809"/>
        <v>0</v>
      </c>
      <c r="AU1237" s="31">
        <f t="shared" si="810"/>
        <v>0</v>
      </c>
      <c r="AV1237" s="31">
        <f t="shared" si="811"/>
        <v>0</v>
      </c>
      <c r="AW1237" s="31">
        <f t="shared" si="812"/>
        <v>0</v>
      </c>
      <c r="AX1237" s="31">
        <f t="shared" si="813"/>
        <v>0</v>
      </c>
      <c r="AY1237" s="31">
        <f t="shared" si="814"/>
        <v>0</v>
      </c>
      <c r="AZ1237" s="31">
        <f t="shared" si="815"/>
        <v>42.142679633399823</v>
      </c>
      <c r="BA1237" s="31">
        <f t="shared" si="816"/>
        <v>0</v>
      </c>
      <c r="BB1237" s="31">
        <f t="shared" si="817"/>
        <v>1.5089759264053431E-3</v>
      </c>
      <c r="BC1237" s="31">
        <f t="shared" si="818"/>
        <v>0</v>
      </c>
      <c r="BD1237" s="31">
        <f t="shared" si="819"/>
        <v>0</v>
      </c>
      <c r="BE1237" s="31">
        <f t="shared" si="820"/>
        <v>0</v>
      </c>
      <c r="BF1237" s="31">
        <f t="shared" si="821"/>
        <v>42.144188609326228</v>
      </c>
      <c r="BG1237" s="29">
        <f t="shared" si="824"/>
        <v>0</v>
      </c>
      <c r="BH1237" s="29">
        <f t="shared" si="824"/>
        <v>0</v>
      </c>
      <c r="BI1237" s="29">
        <f t="shared" si="824"/>
        <v>0</v>
      </c>
      <c r="BJ1237" s="29">
        <f t="shared" si="824"/>
        <v>42.144188609326228</v>
      </c>
    </row>
    <row r="1238" spans="1:62">
      <c r="A1238" s="25" t="s">
        <v>315</v>
      </c>
      <c r="B1238" s="25" t="s">
        <v>95</v>
      </c>
      <c r="C1238" s="25" t="s">
        <v>82</v>
      </c>
      <c r="D1238" s="25" t="s">
        <v>607</v>
      </c>
      <c r="E1238" s="25" t="s">
        <v>44</v>
      </c>
      <c r="F1238" s="25" t="s">
        <v>45</v>
      </c>
      <c r="G1238" s="25" t="s">
        <v>60</v>
      </c>
      <c r="H1238" s="25" t="s">
        <v>598</v>
      </c>
      <c r="I1238" s="25" t="s">
        <v>597</v>
      </c>
      <c r="J1238" s="102">
        <v>0.47784834680000005</v>
      </c>
      <c r="K1238" s="102">
        <v>0.15089759249999998</v>
      </c>
      <c r="L1238" s="29"/>
      <c r="M1238" s="29"/>
      <c r="N1238" s="29"/>
      <c r="O1238" s="29"/>
      <c r="P1238" s="29"/>
      <c r="Q1238" s="29"/>
      <c r="R1238" s="29">
        <v>13.83</v>
      </c>
      <c r="S1238" s="29"/>
      <c r="T1238" s="29">
        <v>64089.549999999996</v>
      </c>
      <c r="U1238" s="29">
        <v>735.51</v>
      </c>
      <c r="V1238" s="29"/>
      <c r="W1238" s="29">
        <v>0</v>
      </c>
      <c r="X1238" s="29">
        <f t="shared" si="794"/>
        <v>64838.89</v>
      </c>
      <c r="Y1238" s="29">
        <f t="shared" si="795"/>
        <v>0</v>
      </c>
      <c r="Z1238" s="29">
        <f t="shared" si="822"/>
        <v>0</v>
      </c>
      <c r="AA1238" s="29">
        <f t="shared" si="822"/>
        <v>0</v>
      </c>
      <c r="AB1238" s="29">
        <f t="shared" si="822"/>
        <v>64838.89</v>
      </c>
      <c r="AC1238" s="31">
        <f t="shared" si="796"/>
        <v>0</v>
      </c>
      <c r="AD1238" s="31">
        <f t="shared" si="797"/>
        <v>0</v>
      </c>
      <c r="AE1238" s="31">
        <f t="shared" si="798"/>
        <v>0</v>
      </c>
      <c r="AF1238" s="31">
        <f t="shared" si="799"/>
        <v>0</v>
      </c>
      <c r="AG1238" s="31">
        <f t="shared" si="800"/>
        <v>0</v>
      </c>
      <c r="AH1238" s="31">
        <f t="shared" si="801"/>
        <v>0</v>
      </c>
      <c r="AI1238" s="31">
        <f t="shared" si="802"/>
        <v>6.6086426362440003</v>
      </c>
      <c r="AJ1238" s="31">
        <f t="shared" si="803"/>
        <v>0</v>
      </c>
      <c r="AK1238" s="31">
        <f t="shared" si="804"/>
        <v>30625.085514655941</v>
      </c>
      <c r="AL1238" s="31">
        <f t="shared" si="805"/>
        <v>351.46223755486801</v>
      </c>
      <c r="AM1238" s="31">
        <f t="shared" si="806"/>
        <v>0</v>
      </c>
      <c r="AN1238" s="31">
        <f t="shared" si="807"/>
        <v>0</v>
      </c>
      <c r="AO1238" s="31">
        <f t="shared" si="808"/>
        <v>30983.156394847054</v>
      </c>
      <c r="AP1238" s="29">
        <f t="shared" si="823"/>
        <v>0</v>
      </c>
      <c r="AQ1238" s="29">
        <f t="shared" si="823"/>
        <v>0</v>
      </c>
      <c r="AR1238" s="29">
        <f t="shared" si="823"/>
        <v>0</v>
      </c>
      <c r="AS1238" s="29">
        <f t="shared" si="823"/>
        <v>30983.156394847054</v>
      </c>
      <c r="AT1238" s="31">
        <f t="shared" si="809"/>
        <v>0</v>
      </c>
      <c r="AU1238" s="31">
        <f t="shared" si="810"/>
        <v>0</v>
      </c>
      <c r="AV1238" s="31">
        <f t="shared" si="811"/>
        <v>0</v>
      </c>
      <c r="AW1238" s="31">
        <f t="shared" si="812"/>
        <v>0</v>
      </c>
      <c r="AX1238" s="31">
        <f t="shared" si="813"/>
        <v>0</v>
      </c>
      <c r="AY1238" s="31">
        <f t="shared" si="814"/>
        <v>0</v>
      </c>
      <c r="AZ1238" s="31">
        <f t="shared" si="815"/>
        <v>2.0869137042749997</v>
      </c>
      <c r="BA1238" s="31">
        <f t="shared" si="816"/>
        <v>0</v>
      </c>
      <c r="BB1238" s="31">
        <f t="shared" si="817"/>
        <v>9670.958799408374</v>
      </c>
      <c r="BC1238" s="31">
        <f t="shared" si="818"/>
        <v>110.98668825967499</v>
      </c>
      <c r="BD1238" s="31">
        <f t="shared" si="819"/>
        <v>0</v>
      </c>
      <c r="BE1238" s="31">
        <f t="shared" si="820"/>
        <v>0</v>
      </c>
      <c r="BF1238" s="31">
        <f t="shared" si="821"/>
        <v>9784.0324013723239</v>
      </c>
      <c r="BG1238" s="29">
        <f t="shared" si="824"/>
        <v>0</v>
      </c>
      <c r="BH1238" s="29">
        <f t="shared" si="824"/>
        <v>0</v>
      </c>
      <c r="BI1238" s="29">
        <f t="shared" si="824"/>
        <v>0</v>
      </c>
      <c r="BJ1238" s="29">
        <f t="shared" si="824"/>
        <v>9784.0324013723239</v>
      </c>
    </row>
    <row r="1239" spans="1:62">
      <c r="A1239" s="25" t="s">
        <v>315</v>
      </c>
      <c r="B1239" s="25" t="s">
        <v>95</v>
      </c>
      <c r="C1239" s="25" t="s">
        <v>91</v>
      </c>
      <c r="D1239" s="25" t="s">
        <v>609</v>
      </c>
      <c r="E1239" s="25" t="s">
        <v>42</v>
      </c>
      <c r="F1239" s="25" t="s">
        <v>46</v>
      </c>
      <c r="G1239" s="25" t="s">
        <v>54</v>
      </c>
      <c r="H1239" s="25" t="s">
        <v>304</v>
      </c>
      <c r="I1239" s="25" t="s">
        <v>597</v>
      </c>
      <c r="J1239" s="102">
        <v>0.68266000000000004</v>
      </c>
      <c r="K1239" s="102">
        <v>0</v>
      </c>
      <c r="L1239" s="29"/>
      <c r="M1239" s="29"/>
      <c r="N1239" s="29"/>
      <c r="O1239" s="29"/>
      <c r="P1239" s="29"/>
      <c r="Q1239" s="29"/>
      <c r="R1239" s="29">
        <v>18451.68</v>
      </c>
      <c r="S1239" s="29"/>
      <c r="T1239" s="29"/>
      <c r="U1239" s="29"/>
      <c r="V1239" s="29"/>
      <c r="W1239" s="29">
        <v>0</v>
      </c>
      <c r="X1239" s="29">
        <f t="shared" si="794"/>
        <v>18451.68</v>
      </c>
      <c r="Y1239" s="29">
        <f t="shared" si="795"/>
        <v>0</v>
      </c>
      <c r="Z1239" s="29">
        <f t="shared" si="822"/>
        <v>0</v>
      </c>
      <c r="AA1239" s="29">
        <f t="shared" si="822"/>
        <v>0</v>
      </c>
      <c r="AB1239" s="29">
        <f t="shared" si="822"/>
        <v>18451.68</v>
      </c>
      <c r="AC1239" s="31">
        <f t="shared" si="796"/>
        <v>0</v>
      </c>
      <c r="AD1239" s="31">
        <f t="shared" si="797"/>
        <v>0</v>
      </c>
      <c r="AE1239" s="31">
        <f t="shared" si="798"/>
        <v>0</v>
      </c>
      <c r="AF1239" s="31">
        <f t="shared" si="799"/>
        <v>0</v>
      </c>
      <c r="AG1239" s="31">
        <f t="shared" si="800"/>
        <v>0</v>
      </c>
      <c r="AH1239" s="31">
        <f t="shared" si="801"/>
        <v>0</v>
      </c>
      <c r="AI1239" s="31">
        <f t="shared" si="802"/>
        <v>12596.223868800002</v>
      </c>
      <c r="AJ1239" s="31">
        <f t="shared" si="803"/>
        <v>0</v>
      </c>
      <c r="AK1239" s="31">
        <f t="shared" si="804"/>
        <v>0</v>
      </c>
      <c r="AL1239" s="31">
        <f t="shared" si="805"/>
        <v>0</v>
      </c>
      <c r="AM1239" s="31">
        <f t="shared" si="806"/>
        <v>0</v>
      </c>
      <c r="AN1239" s="31">
        <f t="shared" si="807"/>
        <v>0</v>
      </c>
      <c r="AO1239" s="31">
        <f t="shared" si="808"/>
        <v>12596.223868800002</v>
      </c>
      <c r="AP1239" s="29">
        <f t="shared" si="823"/>
        <v>0</v>
      </c>
      <c r="AQ1239" s="29">
        <f t="shared" si="823"/>
        <v>0</v>
      </c>
      <c r="AR1239" s="29">
        <f t="shared" si="823"/>
        <v>0</v>
      </c>
      <c r="AS1239" s="29">
        <f t="shared" si="823"/>
        <v>12596.223868800002</v>
      </c>
      <c r="AT1239" s="31">
        <f t="shared" si="809"/>
        <v>0</v>
      </c>
      <c r="AU1239" s="31">
        <f t="shared" si="810"/>
        <v>0</v>
      </c>
      <c r="AV1239" s="31">
        <f t="shared" si="811"/>
        <v>0</v>
      </c>
      <c r="AW1239" s="31">
        <f t="shared" si="812"/>
        <v>0</v>
      </c>
      <c r="AX1239" s="31">
        <f t="shared" si="813"/>
        <v>0</v>
      </c>
      <c r="AY1239" s="31">
        <f t="shared" si="814"/>
        <v>0</v>
      </c>
      <c r="AZ1239" s="31">
        <f t="shared" si="815"/>
        <v>0</v>
      </c>
      <c r="BA1239" s="31">
        <f t="shared" si="816"/>
        <v>0</v>
      </c>
      <c r="BB1239" s="31">
        <f t="shared" si="817"/>
        <v>0</v>
      </c>
      <c r="BC1239" s="31">
        <f t="shared" si="818"/>
        <v>0</v>
      </c>
      <c r="BD1239" s="31">
        <f t="shared" si="819"/>
        <v>0</v>
      </c>
      <c r="BE1239" s="31">
        <f t="shared" si="820"/>
        <v>0</v>
      </c>
      <c r="BF1239" s="31">
        <f t="shared" si="821"/>
        <v>0</v>
      </c>
      <c r="BG1239" s="29">
        <f t="shared" si="824"/>
        <v>0</v>
      </c>
      <c r="BH1239" s="29">
        <f t="shared" si="824"/>
        <v>0</v>
      </c>
      <c r="BI1239" s="29">
        <f t="shared" si="824"/>
        <v>0</v>
      </c>
      <c r="BJ1239" s="29">
        <f t="shared" si="824"/>
        <v>0</v>
      </c>
    </row>
    <row r="1240" spans="1:62">
      <c r="A1240" s="25" t="s">
        <v>315</v>
      </c>
      <c r="B1240" s="25" t="s">
        <v>95</v>
      </c>
      <c r="C1240" s="25" t="s">
        <v>91</v>
      </c>
      <c r="D1240" s="25" t="s">
        <v>609</v>
      </c>
      <c r="E1240" s="25" t="s">
        <v>42</v>
      </c>
      <c r="F1240" s="25" t="s">
        <v>46</v>
      </c>
      <c r="G1240" s="25" t="s">
        <v>59</v>
      </c>
      <c r="H1240" s="25" t="s">
        <v>59</v>
      </c>
      <c r="I1240" s="25" t="s">
        <v>597</v>
      </c>
      <c r="J1240" s="102">
        <v>0.65539999999999998</v>
      </c>
      <c r="K1240" s="102">
        <v>0</v>
      </c>
      <c r="L1240" s="29"/>
      <c r="M1240" s="29"/>
      <c r="N1240" s="29"/>
      <c r="O1240" s="29"/>
      <c r="P1240" s="29"/>
      <c r="Q1240" s="29">
        <v>999.34</v>
      </c>
      <c r="R1240" s="29">
        <v>7455.9400000000005</v>
      </c>
      <c r="S1240" s="29">
        <v>19573.079999999998</v>
      </c>
      <c r="T1240" s="29">
        <v>16951.169999999998</v>
      </c>
      <c r="U1240" s="29">
        <v>8838.8700000000008</v>
      </c>
      <c r="V1240" s="29">
        <v>47750.42</v>
      </c>
      <c r="W1240" s="29">
        <v>-6826.42</v>
      </c>
      <c r="X1240" s="29">
        <f t="shared" si="794"/>
        <v>94742.400000000009</v>
      </c>
      <c r="Y1240" s="29">
        <f t="shared" si="795"/>
        <v>0</v>
      </c>
      <c r="Z1240" s="29">
        <f t="shared" si="822"/>
        <v>0</v>
      </c>
      <c r="AA1240" s="29">
        <f t="shared" si="822"/>
        <v>0</v>
      </c>
      <c r="AB1240" s="29">
        <f t="shared" si="822"/>
        <v>94742.400000000009</v>
      </c>
      <c r="AC1240" s="31">
        <f t="shared" si="796"/>
        <v>0</v>
      </c>
      <c r="AD1240" s="31">
        <f t="shared" si="797"/>
        <v>0</v>
      </c>
      <c r="AE1240" s="31">
        <f t="shared" si="798"/>
        <v>0</v>
      </c>
      <c r="AF1240" s="31">
        <f t="shared" si="799"/>
        <v>0</v>
      </c>
      <c r="AG1240" s="31">
        <f t="shared" si="800"/>
        <v>0</v>
      </c>
      <c r="AH1240" s="31">
        <f t="shared" si="801"/>
        <v>654.96743600000002</v>
      </c>
      <c r="AI1240" s="31">
        <f t="shared" si="802"/>
        <v>4886.6230759999999</v>
      </c>
      <c r="AJ1240" s="31">
        <f t="shared" si="803"/>
        <v>12828.196631999999</v>
      </c>
      <c r="AK1240" s="31">
        <f t="shared" si="804"/>
        <v>11109.796817999999</v>
      </c>
      <c r="AL1240" s="31">
        <f t="shared" si="805"/>
        <v>5792.995398</v>
      </c>
      <c r="AM1240" s="31">
        <f t="shared" si="806"/>
        <v>31295.625268</v>
      </c>
      <c r="AN1240" s="31">
        <f t="shared" si="807"/>
        <v>-4474.0356679999995</v>
      </c>
      <c r="AO1240" s="31">
        <f t="shared" si="808"/>
        <v>62094.168959999995</v>
      </c>
      <c r="AP1240" s="29">
        <f t="shared" si="823"/>
        <v>0</v>
      </c>
      <c r="AQ1240" s="29">
        <f t="shared" si="823"/>
        <v>0</v>
      </c>
      <c r="AR1240" s="29">
        <f t="shared" si="823"/>
        <v>0</v>
      </c>
      <c r="AS1240" s="29">
        <f t="shared" si="823"/>
        <v>62094.168959999995</v>
      </c>
      <c r="AT1240" s="31">
        <f t="shared" si="809"/>
        <v>0</v>
      </c>
      <c r="AU1240" s="31">
        <f t="shared" si="810"/>
        <v>0</v>
      </c>
      <c r="AV1240" s="31">
        <f t="shared" si="811"/>
        <v>0</v>
      </c>
      <c r="AW1240" s="31">
        <f t="shared" si="812"/>
        <v>0</v>
      </c>
      <c r="AX1240" s="31">
        <f t="shared" si="813"/>
        <v>0</v>
      </c>
      <c r="AY1240" s="31">
        <f t="shared" si="814"/>
        <v>0</v>
      </c>
      <c r="AZ1240" s="31">
        <f t="shared" si="815"/>
        <v>0</v>
      </c>
      <c r="BA1240" s="31">
        <f t="shared" si="816"/>
        <v>0</v>
      </c>
      <c r="BB1240" s="31">
        <f t="shared" si="817"/>
        <v>0</v>
      </c>
      <c r="BC1240" s="31">
        <f t="shared" si="818"/>
        <v>0</v>
      </c>
      <c r="BD1240" s="31">
        <f t="shared" si="819"/>
        <v>0</v>
      </c>
      <c r="BE1240" s="31">
        <f t="shared" si="820"/>
        <v>0</v>
      </c>
      <c r="BF1240" s="31">
        <f t="shared" si="821"/>
        <v>0</v>
      </c>
      <c r="BG1240" s="29">
        <f t="shared" si="824"/>
        <v>0</v>
      </c>
      <c r="BH1240" s="29">
        <f t="shared" si="824"/>
        <v>0</v>
      </c>
      <c r="BI1240" s="29">
        <f t="shared" si="824"/>
        <v>0</v>
      </c>
      <c r="BJ1240" s="29">
        <f t="shared" si="824"/>
        <v>0</v>
      </c>
    </row>
    <row r="1241" spans="1:62">
      <c r="A1241" s="25" t="s">
        <v>315</v>
      </c>
      <c r="B1241" s="25" t="s">
        <v>95</v>
      </c>
      <c r="C1241" s="25" t="s">
        <v>91</v>
      </c>
      <c r="D1241" s="25" t="s">
        <v>609</v>
      </c>
      <c r="E1241" s="25" t="s">
        <v>42</v>
      </c>
      <c r="F1241" s="25" t="s">
        <v>46</v>
      </c>
      <c r="G1241" s="25" t="s">
        <v>56</v>
      </c>
      <c r="H1241" s="25" t="s">
        <v>56</v>
      </c>
      <c r="I1241" s="25" t="s">
        <v>597</v>
      </c>
      <c r="J1241" s="102">
        <v>0.65539999999999998</v>
      </c>
      <c r="K1241" s="102">
        <v>0</v>
      </c>
      <c r="L1241" s="29"/>
      <c r="M1241" s="29"/>
      <c r="N1241" s="29"/>
      <c r="O1241" s="29"/>
      <c r="P1241" s="29"/>
      <c r="Q1241" s="29"/>
      <c r="R1241" s="29">
        <v>3771.06</v>
      </c>
      <c r="S1241" s="29">
        <v>0</v>
      </c>
      <c r="T1241" s="29"/>
      <c r="U1241" s="29"/>
      <c r="V1241" s="29">
        <v>3833.42</v>
      </c>
      <c r="W1241" s="29"/>
      <c r="X1241" s="29">
        <f t="shared" si="794"/>
        <v>7604.48</v>
      </c>
      <c r="Y1241" s="29">
        <f t="shared" si="795"/>
        <v>0</v>
      </c>
      <c r="Z1241" s="29">
        <f t="shared" si="822"/>
        <v>0</v>
      </c>
      <c r="AA1241" s="29">
        <f t="shared" si="822"/>
        <v>0</v>
      </c>
      <c r="AB1241" s="29">
        <f t="shared" si="822"/>
        <v>7604.48</v>
      </c>
      <c r="AC1241" s="31">
        <f t="shared" si="796"/>
        <v>0</v>
      </c>
      <c r="AD1241" s="31">
        <f t="shared" si="797"/>
        <v>0</v>
      </c>
      <c r="AE1241" s="31">
        <f t="shared" si="798"/>
        <v>0</v>
      </c>
      <c r="AF1241" s="31">
        <f t="shared" si="799"/>
        <v>0</v>
      </c>
      <c r="AG1241" s="31">
        <f t="shared" si="800"/>
        <v>0</v>
      </c>
      <c r="AH1241" s="31">
        <f t="shared" si="801"/>
        <v>0</v>
      </c>
      <c r="AI1241" s="31">
        <f t="shared" si="802"/>
        <v>2471.5527240000001</v>
      </c>
      <c r="AJ1241" s="31">
        <f t="shared" si="803"/>
        <v>0</v>
      </c>
      <c r="AK1241" s="31">
        <f t="shared" si="804"/>
        <v>0</v>
      </c>
      <c r="AL1241" s="31">
        <f t="shared" si="805"/>
        <v>0</v>
      </c>
      <c r="AM1241" s="31">
        <f t="shared" si="806"/>
        <v>2512.423468</v>
      </c>
      <c r="AN1241" s="31">
        <f t="shared" si="807"/>
        <v>0</v>
      </c>
      <c r="AO1241" s="31">
        <f t="shared" si="808"/>
        <v>4983.9761920000001</v>
      </c>
      <c r="AP1241" s="29">
        <f t="shared" si="823"/>
        <v>0</v>
      </c>
      <c r="AQ1241" s="29">
        <f t="shared" si="823"/>
        <v>0</v>
      </c>
      <c r="AR1241" s="29">
        <f t="shared" si="823"/>
        <v>0</v>
      </c>
      <c r="AS1241" s="29">
        <f t="shared" si="823"/>
        <v>4983.9761920000001</v>
      </c>
      <c r="AT1241" s="31">
        <f t="shared" si="809"/>
        <v>0</v>
      </c>
      <c r="AU1241" s="31">
        <f t="shared" si="810"/>
        <v>0</v>
      </c>
      <c r="AV1241" s="31">
        <f t="shared" si="811"/>
        <v>0</v>
      </c>
      <c r="AW1241" s="31">
        <f t="shared" si="812"/>
        <v>0</v>
      </c>
      <c r="AX1241" s="31">
        <f t="shared" si="813"/>
        <v>0</v>
      </c>
      <c r="AY1241" s="31">
        <f t="shared" si="814"/>
        <v>0</v>
      </c>
      <c r="AZ1241" s="31">
        <f t="shared" si="815"/>
        <v>0</v>
      </c>
      <c r="BA1241" s="31">
        <f t="shared" si="816"/>
        <v>0</v>
      </c>
      <c r="BB1241" s="31">
        <f t="shared" si="817"/>
        <v>0</v>
      </c>
      <c r="BC1241" s="31">
        <f t="shared" si="818"/>
        <v>0</v>
      </c>
      <c r="BD1241" s="31">
        <f t="shared" si="819"/>
        <v>0</v>
      </c>
      <c r="BE1241" s="31">
        <f t="shared" si="820"/>
        <v>0</v>
      </c>
      <c r="BF1241" s="31">
        <f t="shared" si="821"/>
        <v>0</v>
      </c>
      <c r="BG1241" s="29">
        <f t="shared" si="824"/>
        <v>0</v>
      </c>
      <c r="BH1241" s="29">
        <f t="shared" si="824"/>
        <v>0</v>
      </c>
      <c r="BI1241" s="29">
        <f t="shared" si="824"/>
        <v>0</v>
      </c>
      <c r="BJ1241" s="29">
        <f t="shared" si="824"/>
        <v>0</v>
      </c>
    </row>
    <row r="1242" spans="1:62">
      <c r="A1242" s="25" t="s">
        <v>315</v>
      </c>
      <c r="B1242" s="25" t="s">
        <v>95</v>
      </c>
      <c r="C1242" s="25" t="s">
        <v>91</v>
      </c>
      <c r="D1242" s="25" t="s">
        <v>609</v>
      </c>
      <c r="E1242" s="25" t="s">
        <v>42</v>
      </c>
      <c r="F1242" s="25" t="s">
        <v>46</v>
      </c>
      <c r="G1242" s="25" t="s">
        <v>57</v>
      </c>
      <c r="H1242" s="25" t="s">
        <v>57</v>
      </c>
      <c r="I1242" s="25" t="s">
        <v>597</v>
      </c>
      <c r="J1242" s="102">
        <v>0.65539999999999998</v>
      </c>
      <c r="K1242" s="102">
        <v>0</v>
      </c>
      <c r="L1242" s="29"/>
      <c r="M1242" s="29"/>
      <c r="N1242" s="29"/>
      <c r="O1242" s="29"/>
      <c r="P1242" s="29"/>
      <c r="Q1242" s="29">
        <v>2015.95</v>
      </c>
      <c r="R1242" s="29">
        <v>0</v>
      </c>
      <c r="S1242" s="29">
        <v>50277.88</v>
      </c>
      <c r="T1242" s="29"/>
      <c r="U1242" s="29"/>
      <c r="V1242" s="29">
        <v>33717.89</v>
      </c>
      <c r="W1242" s="29">
        <v>0</v>
      </c>
      <c r="X1242" s="29">
        <f t="shared" si="794"/>
        <v>86011.72</v>
      </c>
      <c r="Y1242" s="29">
        <f t="shared" si="795"/>
        <v>0</v>
      </c>
      <c r="Z1242" s="29">
        <f t="shared" si="822"/>
        <v>0</v>
      </c>
      <c r="AA1242" s="29">
        <f t="shared" si="822"/>
        <v>0</v>
      </c>
      <c r="AB1242" s="29">
        <f t="shared" si="822"/>
        <v>86011.72</v>
      </c>
      <c r="AC1242" s="31">
        <f t="shared" si="796"/>
        <v>0</v>
      </c>
      <c r="AD1242" s="31">
        <f t="shared" si="797"/>
        <v>0</v>
      </c>
      <c r="AE1242" s="31">
        <f t="shared" si="798"/>
        <v>0</v>
      </c>
      <c r="AF1242" s="31">
        <f t="shared" si="799"/>
        <v>0</v>
      </c>
      <c r="AG1242" s="31">
        <f t="shared" si="800"/>
        <v>0</v>
      </c>
      <c r="AH1242" s="31">
        <f t="shared" si="801"/>
        <v>1321.2536299999999</v>
      </c>
      <c r="AI1242" s="31">
        <f t="shared" si="802"/>
        <v>0</v>
      </c>
      <c r="AJ1242" s="31">
        <f t="shared" si="803"/>
        <v>32952.122552000001</v>
      </c>
      <c r="AK1242" s="31">
        <f t="shared" si="804"/>
        <v>0</v>
      </c>
      <c r="AL1242" s="31">
        <f t="shared" si="805"/>
        <v>0</v>
      </c>
      <c r="AM1242" s="31">
        <f t="shared" si="806"/>
        <v>22098.705105999998</v>
      </c>
      <c r="AN1242" s="31">
        <f t="shared" si="807"/>
        <v>0</v>
      </c>
      <c r="AO1242" s="31">
        <f t="shared" si="808"/>
        <v>56372.081288000001</v>
      </c>
      <c r="AP1242" s="29">
        <f t="shared" si="823"/>
        <v>0</v>
      </c>
      <c r="AQ1242" s="29">
        <f t="shared" si="823"/>
        <v>0</v>
      </c>
      <c r="AR1242" s="29">
        <f t="shared" si="823"/>
        <v>0</v>
      </c>
      <c r="AS1242" s="29">
        <f t="shared" si="823"/>
        <v>56372.081288000001</v>
      </c>
      <c r="AT1242" s="31">
        <f t="shared" si="809"/>
        <v>0</v>
      </c>
      <c r="AU1242" s="31">
        <f t="shared" si="810"/>
        <v>0</v>
      </c>
      <c r="AV1242" s="31">
        <f t="shared" si="811"/>
        <v>0</v>
      </c>
      <c r="AW1242" s="31">
        <f t="shared" si="812"/>
        <v>0</v>
      </c>
      <c r="AX1242" s="31">
        <f t="shared" si="813"/>
        <v>0</v>
      </c>
      <c r="AY1242" s="31">
        <f t="shared" si="814"/>
        <v>0</v>
      </c>
      <c r="AZ1242" s="31">
        <f t="shared" si="815"/>
        <v>0</v>
      </c>
      <c r="BA1242" s="31">
        <f t="shared" si="816"/>
        <v>0</v>
      </c>
      <c r="BB1242" s="31">
        <f t="shared" si="817"/>
        <v>0</v>
      </c>
      <c r="BC1242" s="31">
        <f t="shared" si="818"/>
        <v>0</v>
      </c>
      <c r="BD1242" s="31">
        <f t="shared" si="819"/>
        <v>0</v>
      </c>
      <c r="BE1242" s="31">
        <f t="shared" si="820"/>
        <v>0</v>
      </c>
      <c r="BF1242" s="31">
        <f t="shared" si="821"/>
        <v>0</v>
      </c>
      <c r="BG1242" s="29">
        <f t="shared" si="824"/>
        <v>0</v>
      </c>
      <c r="BH1242" s="29">
        <f t="shared" si="824"/>
        <v>0</v>
      </c>
      <c r="BI1242" s="29">
        <f t="shared" si="824"/>
        <v>0</v>
      </c>
      <c r="BJ1242" s="29">
        <f t="shared" si="824"/>
        <v>0</v>
      </c>
    </row>
    <row r="1243" spans="1:62">
      <c r="A1243" s="25" t="s">
        <v>315</v>
      </c>
      <c r="B1243" s="25" t="s">
        <v>95</v>
      </c>
      <c r="C1243" s="25" t="s">
        <v>87</v>
      </c>
      <c r="D1243" s="25" t="s">
        <v>612</v>
      </c>
      <c r="E1243" s="25" t="s">
        <v>44</v>
      </c>
      <c r="F1243" s="25" t="s">
        <v>45</v>
      </c>
      <c r="G1243" s="25" t="s">
        <v>60</v>
      </c>
      <c r="H1243" s="25" t="s">
        <v>608</v>
      </c>
      <c r="I1243" s="25" t="s">
        <v>597</v>
      </c>
      <c r="J1243" s="102">
        <v>0.47784834680000005</v>
      </c>
      <c r="K1243" s="102">
        <v>0.15089759249999998</v>
      </c>
      <c r="L1243" s="29"/>
      <c r="M1243" s="29"/>
      <c r="N1243" s="29"/>
      <c r="O1243" s="29"/>
      <c r="P1243" s="29"/>
      <c r="Q1243" s="29"/>
      <c r="R1243" s="29"/>
      <c r="S1243" s="29"/>
      <c r="T1243" s="29">
        <v>263671.18</v>
      </c>
      <c r="U1243" s="29">
        <v>0</v>
      </c>
      <c r="V1243" s="29"/>
      <c r="W1243" s="29"/>
      <c r="X1243" s="29">
        <f t="shared" si="794"/>
        <v>263671.18</v>
      </c>
      <c r="Y1243" s="29">
        <f t="shared" si="795"/>
        <v>0</v>
      </c>
      <c r="Z1243" s="29">
        <f t="shared" si="822"/>
        <v>0</v>
      </c>
      <c r="AA1243" s="29">
        <f t="shared" si="822"/>
        <v>0</v>
      </c>
      <c r="AB1243" s="29">
        <f t="shared" si="822"/>
        <v>263671.18</v>
      </c>
      <c r="AC1243" s="31">
        <f t="shared" si="796"/>
        <v>0</v>
      </c>
      <c r="AD1243" s="31">
        <f t="shared" si="797"/>
        <v>0</v>
      </c>
      <c r="AE1243" s="31">
        <f t="shared" si="798"/>
        <v>0</v>
      </c>
      <c r="AF1243" s="31">
        <f t="shared" si="799"/>
        <v>0</v>
      </c>
      <c r="AG1243" s="31">
        <f t="shared" si="800"/>
        <v>0</v>
      </c>
      <c r="AH1243" s="31">
        <f t="shared" si="801"/>
        <v>0</v>
      </c>
      <c r="AI1243" s="31">
        <f t="shared" si="802"/>
        <v>0</v>
      </c>
      <c r="AJ1243" s="31">
        <f t="shared" si="803"/>
        <v>0</v>
      </c>
      <c r="AK1243" s="31">
        <f t="shared" si="804"/>
        <v>125994.83746180523</v>
      </c>
      <c r="AL1243" s="31">
        <f t="shared" si="805"/>
        <v>0</v>
      </c>
      <c r="AM1243" s="31">
        <f t="shared" si="806"/>
        <v>0</v>
      </c>
      <c r="AN1243" s="31">
        <f t="shared" si="807"/>
        <v>0</v>
      </c>
      <c r="AO1243" s="31">
        <f t="shared" si="808"/>
        <v>125994.83746180523</v>
      </c>
      <c r="AP1243" s="29">
        <f t="shared" si="823"/>
        <v>0</v>
      </c>
      <c r="AQ1243" s="29">
        <f t="shared" si="823"/>
        <v>0</v>
      </c>
      <c r="AR1243" s="29">
        <f t="shared" si="823"/>
        <v>0</v>
      </c>
      <c r="AS1243" s="29">
        <f t="shared" si="823"/>
        <v>125994.83746180523</v>
      </c>
      <c r="AT1243" s="31">
        <f t="shared" si="809"/>
        <v>0</v>
      </c>
      <c r="AU1243" s="31">
        <f t="shared" si="810"/>
        <v>0</v>
      </c>
      <c r="AV1243" s="31">
        <f t="shared" si="811"/>
        <v>0</v>
      </c>
      <c r="AW1243" s="31">
        <f t="shared" si="812"/>
        <v>0</v>
      </c>
      <c r="AX1243" s="31">
        <f t="shared" si="813"/>
        <v>0</v>
      </c>
      <c r="AY1243" s="31">
        <f t="shared" si="814"/>
        <v>0</v>
      </c>
      <c r="AZ1243" s="31">
        <f t="shared" si="815"/>
        <v>0</v>
      </c>
      <c r="BA1243" s="31">
        <f t="shared" si="816"/>
        <v>0</v>
      </c>
      <c r="BB1243" s="31">
        <f t="shared" si="817"/>
        <v>39787.346273634146</v>
      </c>
      <c r="BC1243" s="31">
        <f t="shared" si="818"/>
        <v>0</v>
      </c>
      <c r="BD1243" s="31">
        <f t="shared" si="819"/>
        <v>0</v>
      </c>
      <c r="BE1243" s="31">
        <f t="shared" si="820"/>
        <v>0</v>
      </c>
      <c r="BF1243" s="31">
        <f t="shared" si="821"/>
        <v>39787.346273634146</v>
      </c>
      <c r="BG1243" s="29">
        <f t="shared" si="824"/>
        <v>0</v>
      </c>
      <c r="BH1243" s="29">
        <f t="shared" si="824"/>
        <v>0</v>
      </c>
      <c r="BI1243" s="29">
        <f t="shared" si="824"/>
        <v>0</v>
      </c>
      <c r="BJ1243" s="29">
        <f t="shared" si="824"/>
        <v>39787.346273634146</v>
      </c>
    </row>
    <row r="1244" spans="1:62">
      <c r="A1244" s="25" t="s">
        <v>315</v>
      </c>
      <c r="B1244" s="25" t="s">
        <v>95</v>
      </c>
      <c r="C1244" s="25" t="s">
        <v>87</v>
      </c>
      <c r="D1244" s="25" t="s">
        <v>612</v>
      </c>
      <c r="E1244" s="25" t="s">
        <v>44</v>
      </c>
      <c r="F1244" s="25" t="s">
        <v>45</v>
      </c>
      <c r="G1244" s="25" t="s">
        <v>60</v>
      </c>
      <c r="H1244" s="25" t="s">
        <v>599</v>
      </c>
      <c r="I1244" s="25" t="s">
        <v>597</v>
      </c>
      <c r="J1244" s="102">
        <v>0.47784834680000005</v>
      </c>
      <c r="K1244" s="102">
        <v>0.15089759249999998</v>
      </c>
      <c r="L1244" s="29"/>
      <c r="M1244" s="29"/>
      <c r="N1244" s="29"/>
      <c r="O1244" s="29"/>
      <c r="P1244" s="29"/>
      <c r="Q1244" s="29"/>
      <c r="R1244" s="29"/>
      <c r="S1244" s="29"/>
      <c r="T1244" s="29"/>
      <c r="U1244" s="29">
        <v>68313.8</v>
      </c>
      <c r="V1244" s="29">
        <v>-21446.73</v>
      </c>
      <c r="W1244" s="29">
        <v>-3506.21</v>
      </c>
      <c r="X1244" s="29">
        <f t="shared" si="794"/>
        <v>43360.860000000008</v>
      </c>
      <c r="Y1244" s="29">
        <f t="shared" si="795"/>
        <v>0</v>
      </c>
      <c r="Z1244" s="29">
        <f t="shared" si="822"/>
        <v>0</v>
      </c>
      <c r="AA1244" s="29">
        <f t="shared" si="822"/>
        <v>0</v>
      </c>
      <c r="AB1244" s="29">
        <f t="shared" si="822"/>
        <v>43360.860000000008</v>
      </c>
      <c r="AC1244" s="31">
        <f t="shared" si="796"/>
        <v>0</v>
      </c>
      <c r="AD1244" s="31">
        <f t="shared" si="797"/>
        <v>0</v>
      </c>
      <c r="AE1244" s="31">
        <f t="shared" si="798"/>
        <v>0</v>
      </c>
      <c r="AF1244" s="31">
        <f t="shared" si="799"/>
        <v>0</v>
      </c>
      <c r="AG1244" s="31">
        <f t="shared" si="800"/>
        <v>0</v>
      </c>
      <c r="AH1244" s="31">
        <f t="shared" si="801"/>
        <v>0</v>
      </c>
      <c r="AI1244" s="31">
        <f t="shared" si="802"/>
        <v>0</v>
      </c>
      <c r="AJ1244" s="31">
        <f t="shared" si="803"/>
        <v>0</v>
      </c>
      <c r="AK1244" s="31">
        <f t="shared" si="804"/>
        <v>0</v>
      </c>
      <c r="AL1244" s="31">
        <f t="shared" si="805"/>
        <v>32643.636393625846</v>
      </c>
      <c r="AM1244" s="31">
        <f t="shared" si="806"/>
        <v>-10248.284474765966</v>
      </c>
      <c r="AN1244" s="31">
        <f t="shared" si="807"/>
        <v>-1675.4366520336282</v>
      </c>
      <c r="AO1244" s="31">
        <f t="shared" si="808"/>
        <v>20719.91526682625</v>
      </c>
      <c r="AP1244" s="29">
        <f t="shared" si="823"/>
        <v>0</v>
      </c>
      <c r="AQ1244" s="29">
        <f t="shared" si="823"/>
        <v>0</v>
      </c>
      <c r="AR1244" s="29">
        <f t="shared" si="823"/>
        <v>0</v>
      </c>
      <c r="AS1244" s="29">
        <f t="shared" si="823"/>
        <v>20719.91526682625</v>
      </c>
      <c r="AT1244" s="31">
        <f t="shared" si="809"/>
        <v>0</v>
      </c>
      <c r="AU1244" s="31">
        <f t="shared" si="810"/>
        <v>0</v>
      </c>
      <c r="AV1244" s="31">
        <f t="shared" si="811"/>
        <v>0</v>
      </c>
      <c r="AW1244" s="31">
        <f t="shared" si="812"/>
        <v>0</v>
      </c>
      <c r="AX1244" s="31">
        <f t="shared" si="813"/>
        <v>0</v>
      </c>
      <c r="AY1244" s="31">
        <f t="shared" si="814"/>
        <v>0</v>
      </c>
      <c r="AZ1244" s="31">
        <f t="shared" si="815"/>
        <v>0</v>
      </c>
      <c r="BA1244" s="31">
        <f t="shared" si="816"/>
        <v>0</v>
      </c>
      <c r="BB1244" s="31">
        <f t="shared" si="817"/>
        <v>0</v>
      </c>
      <c r="BC1244" s="31">
        <f t="shared" si="818"/>
        <v>10308.387954526499</v>
      </c>
      <c r="BD1244" s="31">
        <f t="shared" si="819"/>
        <v>-3236.2599239975248</v>
      </c>
      <c r="BE1244" s="31">
        <f t="shared" si="820"/>
        <v>-529.07864779942497</v>
      </c>
      <c r="BF1244" s="31">
        <f t="shared" si="821"/>
        <v>6543.0493827295495</v>
      </c>
      <c r="BG1244" s="29">
        <f t="shared" si="824"/>
        <v>0</v>
      </c>
      <c r="BH1244" s="29">
        <f t="shared" si="824"/>
        <v>0</v>
      </c>
      <c r="BI1244" s="29">
        <f t="shared" si="824"/>
        <v>0</v>
      </c>
      <c r="BJ1244" s="29">
        <f t="shared" si="824"/>
        <v>6543.0493827295495</v>
      </c>
    </row>
    <row r="1245" spans="1:62">
      <c r="A1245" s="25" t="s">
        <v>315</v>
      </c>
      <c r="B1245" s="25" t="s">
        <v>95</v>
      </c>
      <c r="C1245" s="25" t="s">
        <v>87</v>
      </c>
      <c r="D1245" s="25" t="s">
        <v>320</v>
      </c>
      <c r="E1245" s="25" t="s">
        <v>44</v>
      </c>
      <c r="F1245" s="25" t="s">
        <v>45</v>
      </c>
      <c r="G1245" s="25" t="s">
        <v>54</v>
      </c>
      <c r="H1245" s="25" t="s">
        <v>300</v>
      </c>
      <c r="I1245" s="25" t="s">
        <v>597</v>
      </c>
      <c r="J1245" s="102">
        <v>0.47784834680000005</v>
      </c>
      <c r="K1245" s="102">
        <v>0.15089759249999998</v>
      </c>
      <c r="L1245" s="29">
        <v>45755.02</v>
      </c>
      <c r="M1245" s="29">
        <v>65712.06</v>
      </c>
      <c r="N1245" s="29">
        <v>35223.21</v>
      </c>
      <c r="O1245" s="29">
        <v>-45892.81</v>
      </c>
      <c r="P1245" s="29">
        <v>-20134.8</v>
      </c>
      <c r="Q1245" s="29">
        <v>-57831.72</v>
      </c>
      <c r="R1245" s="29">
        <v>2480.42</v>
      </c>
      <c r="S1245" s="29">
        <v>5369.44</v>
      </c>
      <c r="T1245" s="29"/>
      <c r="U1245" s="29"/>
      <c r="V1245" s="29">
        <v>242591.35</v>
      </c>
      <c r="W1245" s="29">
        <v>3317719.82</v>
      </c>
      <c r="X1245" s="29">
        <f t="shared" si="794"/>
        <v>3590991.9899999998</v>
      </c>
      <c r="Y1245" s="29">
        <f t="shared" si="795"/>
        <v>0</v>
      </c>
      <c r="Z1245" s="29">
        <f t="shared" si="822"/>
        <v>0</v>
      </c>
      <c r="AA1245" s="29">
        <f t="shared" si="822"/>
        <v>0</v>
      </c>
      <c r="AB1245" s="29">
        <f t="shared" si="822"/>
        <v>3590991.9899999998</v>
      </c>
      <c r="AC1245" s="31">
        <f t="shared" si="796"/>
        <v>21863.960664800936</v>
      </c>
      <c r="AD1245" s="31">
        <f t="shared" si="797"/>
        <v>31400.39923582241</v>
      </c>
      <c r="AE1245" s="31">
        <f t="shared" si="798"/>
        <v>16831.352667489231</v>
      </c>
      <c r="AF1245" s="31">
        <f t="shared" si="799"/>
        <v>-21929.803388506509</v>
      </c>
      <c r="AG1245" s="31">
        <f t="shared" si="800"/>
        <v>-9621.3808931486401</v>
      </c>
      <c r="AH1245" s="31">
        <f t="shared" si="801"/>
        <v>-27634.7917946005</v>
      </c>
      <c r="AI1245" s="31">
        <f t="shared" si="802"/>
        <v>1185.2645963696561</v>
      </c>
      <c r="AJ1245" s="31">
        <f t="shared" si="803"/>
        <v>2565.7780272417922</v>
      </c>
      <c r="AK1245" s="31">
        <f t="shared" si="804"/>
        <v>0</v>
      </c>
      <c r="AL1245" s="31">
        <f t="shared" si="805"/>
        <v>0</v>
      </c>
      <c r="AM1245" s="31">
        <f t="shared" si="806"/>
        <v>115921.87554548019</v>
      </c>
      <c r="AN1245" s="31">
        <f t="shared" si="807"/>
        <v>1585366.9311325937</v>
      </c>
      <c r="AO1245" s="31">
        <f t="shared" si="808"/>
        <v>1715949.5857935422</v>
      </c>
      <c r="AP1245" s="29">
        <f t="shared" si="823"/>
        <v>0</v>
      </c>
      <c r="AQ1245" s="29">
        <f t="shared" si="823"/>
        <v>0</v>
      </c>
      <c r="AR1245" s="29">
        <f t="shared" si="823"/>
        <v>0</v>
      </c>
      <c r="AS1245" s="29">
        <f t="shared" si="823"/>
        <v>1715949.5857935422</v>
      </c>
      <c r="AT1245" s="31">
        <f t="shared" si="809"/>
        <v>6904.3223627893485</v>
      </c>
      <c r="AU1245" s="31">
        <f t="shared" si="810"/>
        <v>9915.7916522155483</v>
      </c>
      <c r="AV1245" s="31">
        <f t="shared" si="811"/>
        <v>5315.0975891219241</v>
      </c>
      <c r="AW1245" s="31">
        <f t="shared" si="812"/>
        <v>-6925.1145420599241</v>
      </c>
      <c r="AX1245" s="31">
        <f t="shared" si="813"/>
        <v>-3038.2928454689995</v>
      </c>
      <c r="AY1245" s="31">
        <f t="shared" si="814"/>
        <v>-8726.6673181340993</v>
      </c>
      <c r="AZ1245" s="31">
        <f t="shared" si="815"/>
        <v>374.28940638884995</v>
      </c>
      <c r="BA1245" s="31">
        <f t="shared" si="816"/>
        <v>810.23556907319983</v>
      </c>
      <c r="BB1245" s="31">
        <f t="shared" si="817"/>
        <v>0</v>
      </c>
      <c r="BC1245" s="31">
        <f t="shared" si="818"/>
        <v>0</v>
      </c>
      <c r="BD1245" s="31">
        <f t="shared" si="819"/>
        <v>36606.450676324872</v>
      </c>
      <c r="BE1245" s="31">
        <f t="shared" si="820"/>
        <v>500635.93342753325</v>
      </c>
      <c r="BF1245" s="31">
        <f t="shared" si="821"/>
        <v>541872.04597778397</v>
      </c>
      <c r="BG1245" s="29">
        <f t="shared" si="824"/>
        <v>0</v>
      </c>
      <c r="BH1245" s="29">
        <f t="shared" si="824"/>
        <v>0</v>
      </c>
      <c r="BI1245" s="29">
        <f t="shared" si="824"/>
        <v>0</v>
      </c>
      <c r="BJ1245" s="29">
        <f t="shared" si="824"/>
        <v>541872.04597778397</v>
      </c>
    </row>
    <row r="1246" spans="1:62">
      <c r="A1246" s="25" t="s">
        <v>315</v>
      </c>
      <c r="B1246" s="25" t="s">
        <v>95</v>
      </c>
      <c r="C1246" s="25" t="s">
        <v>87</v>
      </c>
      <c r="D1246" s="25" t="s">
        <v>613</v>
      </c>
      <c r="E1246" s="25" t="s">
        <v>44</v>
      </c>
      <c r="F1246" s="25" t="s">
        <v>45</v>
      </c>
      <c r="G1246" s="25" t="s">
        <v>54</v>
      </c>
      <c r="H1246" s="25" t="s">
        <v>300</v>
      </c>
      <c r="I1246" s="25" t="s">
        <v>597</v>
      </c>
      <c r="J1246" s="102">
        <v>0.47784834680000005</v>
      </c>
      <c r="K1246" s="102">
        <v>0.15089759249999998</v>
      </c>
      <c r="L1246" s="29"/>
      <c r="M1246" s="29"/>
      <c r="N1246" s="29"/>
      <c r="O1246" s="29"/>
      <c r="P1246" s="29"/>
      <c r="Q1246" s="29"/>
      <c r="R1246" s="29">
        <v>5470.47</v>
      </c>
      <c r="S1246" s="29"/>
      <c r="T1246" s="29"/>
      <c r="U1246" s="29"/>
      <c r="V1246" s="29"/>
      <c r="W1246" s="29">
        <v>3938.91</v>
      </c>
      <c r="X1246" s="29">
        <f t="shared" si="794"/>
        <v>9409.380000000001</v>
      </c>
      <c r="Y1246" s="29">
        <f t="shared" si="795"/>
        <v>0</v>
      </c>
      <c r="Z1246" s="29">
        <f t="shared" si="822"/>
        <v>0</v>
      </c>
      <c r="AA1246" s="29">
        <f t="shared" si="822"/>
        <v>0</v>
      </c>
      <c r="AB1246" s="29">
        <f t="shared" si="822"/>
        <v>9409.380000000001</v>
      </c>
      <c r="AC1246" s="31">
        <f t="shared" si="796"/>
        <v>0</v>
      </c>
      <c r="AD1246" s="31">
        <f t="shared" si="797"/>
        <v>0</v>
      </c>
      <c r="AE1246" s="31">
        <f t="shared" si="798"/>
        <v>0</v>
      </c>
      <c r="AF1246" s="31">
        <f t="shared" si="799"/>
        <v>0</v>
      </c>
      <c r="AG1246" s="31">
        <f t="shared" si="800"/>
        <v>0</v>
      </c>
      <c r="AH1246" s="31">
        <f t="shared" si="801"/>
        <v>0</v>
      </c>
      <c r="AI1246" s="31">
        <f t="shared" si="802"/>
        <v>2614.0550457189966</v>
      </c>
      <c r="AJ1246" s="31">
        <f t="shared" si="803"/>
        <v>0</v>
      </c>
      <c r="AK1246" s="31">
        <f t="shared" si="804"/>
        <v>0</v>
      </c>
      <c r="AL1246" s="31">
        <f t="shared" si="805"/>
        <v>0</v>
      </c>
      <c r="AM1246" s="31">
        <f t="shared" si="806"/>
        <v>0</v>
      </c>
      <c r="AN1246" s="31">
        <f t="shared" si="807"/>
        <v>1882.201631693988</v>
      </c>
      <c r="AO1246" s="31">
        <f t="shared" si="808"/>
        <v>4496.2566774129846</v>
      </c>
      <c r="AP1246" s="29">
        <f t="shared" si="823"/>
        <v>0</v>
      </c>
      <c r="AQ1246" s="29">
        <f t="shared" si="823"/>
        <v>0</v>
      </c>
      <c r="AR1246" s="29">
        <f t="shared" si="823"/>
        <v>0</v>
      </c>
      <c r="AS1246" s="29">
        <f t="shared" si="823"/>
        <v>4496.2566774129846</v>
      </c>
      <c r="AT1246" s="31">
        <f t="shared" si="809"/>
        <v>0</v>
      </c>
      <c r="AU1246" s="31">
        <f t="shared" si="810"/>
        <v>0</v>
      </c>
      <c r="AV1246" s="31">
        <f t="shared" si="811"/>
        <v>0</v>
      </c>
      <c r="AW1246" s="31">
        <f t="shared" si="812"/>
        <v>0</v>
      </c>
      <c r="AX1246" s="31">
        <f t="shared" si="813"/>
        <v>0</v>
      </c>
      <c r="AY1246" s="31">
        <f t="shared" si="814"/>
        <v>0</v>
      </c>
      <c r="AZ1246" s="31">
        <f t="shared" si="815"/>
        <v>825.48075284347499</v>
      </c>
      <c r="BA1246" s="31">
        <f t="shared" si="816"/>
        <v>0</v>
      </c>
      <c r="BB1246" s="31">
        <f t="shared" si="817"/>
        <v>0</v>
      </c>
      <c r="BC1246" s="31">
        <f t="shared" si="818"/>
        <v>0</v>
      </c>
      <c r="BD1246" s="31">
        <f t="shared" si="819"/>
        <v>0</v>
      </c>
      <c r="BE1246" s="31">
        <f t="shared" si="820"/>
        <v>594.37203607417496</v>
      </c>
      <c r="BF1246" s="31">
        <f t="shared" si="821"/>
        <v>1419.8527889176498</v>
      </c>
      <c r="BG1246" s="29">
        <f t="shared" si="824"/>
        <v>0</v>
      </c>
      <c r="BH1246" s="29">
        <f t="shared" si="824"/>
        <v>0</v>
      </c>
      <c r="BI1246" s="29">
        <f t="shared" si="824"/>
        <v>0</v>
      </c>
      <c r="BJ1246" s="29">
        <f t="shared" si="824"/>
        <v>1419.8527889176498</v>
      </c>
    </row>
    <row r="1247" spans="1:62">
      <c r="A1247" s="25" t="s">
        <v>315</v>
      </c>
      <c r="B1247" s="25" t="s">
        <v>95</v>
      </c>
      <c r="C1247" s="25" t="s">
        <v>87</v>
      </c>
      <c r="D1247" s="25" t="s">
        <v>613</v>
      </c>
      <c r="E1247" s="25" t="s">
        <v>42</v>
      </c>
      <c r="F1247" s="25" t="s">
        <v>46</v>
      </c>
      <c r="G1247" s="25" t="s">
        <v>54</v>
      </c>
      <c r="H1247" s="25" t="s">
        <v>300</v>
      </c>
      <c r="I1247" s="25" t="s">
        <v>597</v>
      </c>
      <c r="J1247" s="102">
        <v>0.68266000000000004</v>
      </c>
      <c r="K1247" s="102">
        <v>0</v>
      </c>
      <c r="L1247" s="29"/>
      <c r="M1247" s="29"/>
      <c r="N1247" s="29"/>
      <c r="O1247" s="29"/>
      <c r="P1247" s="29">
        <v>2746.0099999999998</v>
      </c>
      <c r="Q1247" s="29">
        <v>1473.96</v>
      </c>
      <c r="R1247" s="29">
        <v>10621.43</v>
      </c>
      <c r="S1247" s="29">
        <v>157.79</v>
      </c>
      <c r="T1247" s="29">
        <v>119.43</v>
      </c>
      <c r="U1247" s="29"/>
      <c r="V1247" s="29">
        <v>12152.11</v>
      </c>
      <c r="W1247" s="29">
        <v>0</v>
      </c>
      <c r="X1247" s="29">
        <f t="shared" si="794"/>
        <v>27270.730000000003</v>
      </c>
      <c r="Y1247" s="29">
        <f t="shared" si="795"/>
        <v>0</v>
      </c>
      <c r="Z1247" s="29">
        <f t="shared" si="822"/>
        <v>0</v>
      </c>
      <c r="AA1247" s="29">
        <f t="shared" si="822"/>
        <v>0</v>
      </c>
      <c r="AB1247" s="29">
        <f t="shared" si="822"/>
        <v>27270.730000000003</v>
      </c>
      <c r="AC1247" s="31">
        <f t="shared" si="796"/>
        <v>0</v>
      </c>
      <c r="AD1247" s="31">
        <f t="shared" si="797"/>
        <v>0</v>
      </c>
      <c r="AE1247" s="31">
        <f t="shared" si="798"/>
        <v>0</v>
      </c>
      <c r="AF1247" s="31">
        <f t="shared" si="799"/>
        <v>0</v>
      </c>
      <c r="AG1247" s="31">
        <f t="shared" si="800"/>
        <v>1874.5911865999999</v>
      </c>
      <c r="AH1247" s="31">
        <f t="shared" si="801"/>
        <v>1006.2135336000001</v>
      </c>
      <c r="AI1247" s="31">
        <f t="shared" si="802"/>
        <v>7250.8254038000005</v>
      </c>
      <c r="AJ1247" s="31">
        <f t="shared" si="803"/>
        <v>107.7169214</v>
      </c>
      <c r="AK1247" s="31">
        <f t="shared" si="804"/>
        <v>81.530083800000014</v>
      </c>
      <c r="AL1247" s="31">
        <f t="shared" si="805"/>
        <v>0</v>
      </c>
      <c r="AM1247" s="31">
        <f t="shared" si="806"/>
        <v>8295.7594126000004</v>
      </c>
      <c r="AN1247" s="31">
        <f t="shared" si="807"/>
        <v>0</v>
      </c>
      <c r="AO1247" s="31">
        <f t="shared" si="808"/>
        <v>18616.636541799999</v>
      </c>
      <c r="AP1247" s="29">
        <f t="shared" si="823"/>
        <v>0</v>
      </c>
      <c r="AQ1247" s="29">
        <f t="shared" si="823"/>
        <v>0</v>
      </c>
      <c r="AR1247" s="29">
        <f t="shared" si="823"/>
        <v>0</v>
      </c>
      <c r="AS1247" s="29">
        <f t="shared" si="823"/>
        <v>18616.636541799999</v>
      </c>
      <c r="AT1247" s="31">
        <f t="shared" si="809"/>
        <v>0</v>
      </c>
      <c r="AU1247" s="31">
        <f t="shared" si="810"/>
        <v>0</v>
      </c>
      <c r="AV1247" s="31">
        <f t="shared" si="811"/>
        <v>0</v>
      </c>
      <c r="AW1247" s="31">
        <f t="shared" si="812"/>
        <v>0</v>
      </c>
      <c r="AX1247" s="31">
        <f t="shared" si="813"/>
        <v>0</v>
      </c>
      <c r="AY1247" s="31">
        <f t="shared" si="814"/>
        <v>0</v>
      </c>
      <c r="AZ1247" s="31">
        <f t="shared" si="815"/>
        <v>0</v>
      </c>
      <c r="BA1247" s="31">
        <f t="shared" si="816"/>
        <v>0</v>
      </c>
      <c r="BB1247" s="31">
        <f t="shared" si="817"/>
        <v>0</v>
      </c>
      <c r="BC1247" s="31">
        <f t="shared" si="818"/>
        <v>0</v>
      </c>
      <c r="BD1247" s="31">
        <f t="shared" si="819"/>
        <v>0</v>
      </c>
      <c r="BE1247" s="31">
        <f t="shared" si="820"/>
        <v>0</v>
      </c>
      <c r="BF1247" s="31">
        <f t="shared" si="821"/>
        <v>0</v>
      </c>
      <c r="BG1247" s="29">
        <f t="shared" si="824"/>
        <v>0</v>
      </c>
      <c r="BH1247" s="29">
        <f t="shared" si="824"/>
        <v>0</v>
      </c>
      <c r="BI1247" s="29">
        <f t="shared" si="824"/>
        <v>0</v>
      </c>
      <c r="BJ1247" s="29">
        <f t="shared" si="824"/>
        <v>0</v>
      </c>
    </row>
    <row r="1248" spans="1:62">
      <c r="A1248" s="25" t="s">
        <v>315</v>
      </c>
      <c r="B1248" s="25" t="s">
        <v>95</v>
      </c>
      <c r="C1248" s="25" t="s">
        <v>87</v>
      </c>
      <c r="D1248" s="25" t="s">
        <v>613</v>
      </c>
      <c r="E1248" s="25" t="s">
        <v>42</v>
      </c>
      <c r="F1248" s="25" t="s">
        <v>46</v>
      </c>
      <c r="G1248" s="25" t="s">
        <v>54</v>
      </c>
      <c r="H1248" s="25" t="s">
        <v>304</v>
      </c>
      <c r="I1248" s="25" t="s">
        <v>597</v>
      </c>
      <c r="J1248" s="102">
        <v>0.68266000000000004</v>
      </c>
      <c r="K1248" s="102">
        <v>0</v>
      </c>
      <c r="L1248" s="29"/>
      <c r="M1248" s="29"/>
      <c r="N1248" s="29"/>
      <c r="O1248" s="29"/>
      <c r="P1248" s="29"/>
      <c r="Q1248" s="29"/>
      <c r="R1248" s="29"/>
      <c r="S1248" s="29">
        <v>26498.87</v>
      </c>
      <c r="T1248" s="29"/>
      <c r="U1248" s="29"/>
      <c r="V1248" s="29"/>
      <c r="W1248" s="29">
        <v>0</v>
      </c>
      <c r="X1248" s="29">
        <f t="shared" si="794"/>
        <v>26498.87</v>
      </c>
      <c r="Y1248" s="29">
        <f t="shared" si="795"/>
        <v>0</v>
      </c>
      <c r="Z1248" s="29">
        <f t="shared" si="822"/>
        <v>0</v>
      </c>
      <c r="AA1248" s="29">
        <f t="shared" si="822"/>
        <v>0</v>
      </c>
      <c r="AB1248" s="29">
        <f t="shared" si="822"/>
        <v>26498.87</v>
      </c>
      <c r="AC1248" s="31">
        <f t="shared" si="796"/>
        <v>0</v>
      </c>
      <c r="AD1248" s="31">
        <f t="shared" si="797"/>
        <v>0</v>
      </c>
      <c r="AE1248" s="31">
        <f t="shared" si="798"/>
        <v>0</v>
      </c>
      <c r="AF1248" s="31">
        <f t="shared" si="799"/>
        <v>0</v>
      </c>
      <c r="AG1248" s="31">
        <f t="shared" si="800"/>
        <v>0</v>
      </c>
      <c r="AH1248" s="31">
        <f t="shared" si="801"/>
        <v>0</v>
      </c>
      <c r="AI1248" s="31">
        <f t="shared" si="802"/>
        <v>0</v>
      </c>
      <c r="AJ1248" s="31">
        <f t="shared" si="803"/>
        <v>18089.7185942</v>
      </c>
      <c r="AK1248" s="31">
        <f t="shared" si="804"/>
        <v>0</v>
      </c>
      <c r="AL1248" s="31">
        <f t="shared" si="805"/>
        <v>0</v>
      </c>
      <c r="AM1248" s="31">
        <f t="shared" si="806"/>
        <v>0</v>
      </c>
      <c r="AN1248" s="31">
        <f t="shared" si="807"/>
        <v>0</v>
      </c>
      <c r="AO1248" s="31">
        <f t="shared" si="808"/>
        <v>18089.7185942</v>
      </c>
      <c r="AP1248" s="29">
        <f t="shared" si="823"/>
        <v>0</v>
      </c>
      <c r="AQ1248" s="29">
        <f t="shared" si="823"/>
        <v>0</v>
      </c>
      <c r="AR1248" s="29">
        <f t="shared" si="823"/>
        <v>0</v>
      </c>
      <c r="AS1248" s="29">
        <f t="shared" si="823"/>
        <v>18089.7185942</v>
      </c>
      <c r="AT1248" s="31">
        <f t="shared" si="809"/>
        <v>0</v>
      </c>
      <c r="AU1248" s="31">
        <f t="shared" si="810"/>
        <v>0</v>
      </c>
      <c r="AV1248" s="31">
        <f t="shared" si="811"/>
        <v>0</v>
      </c>
      <c r="AW1248" s="31">
        <f t="shared" si="812"/>
        <v>0</v>
      </c>
      <c r="AX1248" s="31">
        <f t="shared" si="813"/>
        <v>0</v>
      </c>
      <c r="AY1248" s="31">
        <f t="shared" si="814"/>
        <v>0</v>
      </c>
      <c r="AZ1248" s="31">
        <f t="shared" si="815"/>
        <v>0</v>
      </c>
      <c r="BA1248" s="31">
        <f t="shared" si="816"/>
        <v>0</v>
      </c>
      <c r="BB1248" s="31">
        <f t="shared" si="817"/>
        <v>0</v>
      </c>
      <c r="BC1248" s="31">
        <f t="shared" si="818"/>
        <v>0</v>
      </c>
      <c r="BD1248" s="31">
        <f t="shared" si="819"/>
        <v>0</v>
      </c>
      <c r="BE1248" s="31">
        <f t="shared" si="820"/>
        <v>0</v>
      </c>
      <c r="BF1248" s="31">
        <f t="shared" si="821"/>
        <v>0</v>
      </c>
      <c r="BG1248" s="29">
        <f t="shared" si="824"/>
        <v>0</v>
      </c>
      <c r="BH1248" s="29">
        <f t="shared" si="824"/>
        <v>0</v>
      </c>
      <c r="BI1248" s="29">
        <f t="shared" si="824"/>
        <v>0</v>
      </c>
      <c r="BJ1248" s="29">
        <f t="shared" si="824"/>
        <v>0</v>
      </c>
    </row>
    <row r="1249" spans="1:62">
      <c r="A1249" s="25" t="s">
        <v>315</v>
      </c>
      <c r="B1249" s="25" t="s">
        <v>95</v>
      </c>
      <c r="C1249" s="25" t="s">
        <v>87</v>
      </c>
      <c r="D1249" s="25" t="s">
        <v>613</v>
      </c>
      <c r="E1249" s="25" t="s">
        <v>42</v>
      </c>
      <c r="F1249" s="25" t="s">
        <v>46</v>
      </c>
      <c r="G1249" s="25" t="s">
        <v>59</v>
      </c>
      <c r="H1249" s="25" t="s">
        <v>59</v>
      </c>
      <c r="I1249" s="25" t="s">
        <v>597</v>
      </c>
      <c r="J1249" s="102">
        <v>0.65539999999999998</v>
      </c>
      <c r="K1249" s="102">
        <v>0</v>
      </c>
      <c r="L1249" s="29"/>
      <c r="M1249" s="29"/>
      <c r="N1249" s="29"/>
      <c r="O1249" s="29"/>
      <c r="P1249" s="29">
        <v>197166.68000000002</v>
      </c>
      <c r="Q1249" s="29">
        <v>79068.22</v>
      </c>
      <c r="R1249" s="29">
        <v>4367.6099999999997</v>
      </c>
      <c r="S1249" s="29">
        <v>11361.45</v>
      </c>
      <c r="T1249" s="29">
        <v>248819.27000000002</v>
      </c>
      <c r="U1249" s="29">
        <v>275138.32</v>
      </c>
      <c r="V1249" s="29">
        <v>997131.67999999993</v>
      </c>
      <c r="W1249" s="29">
        <v>341962.05</v>
      </c>
      <c r="X1249" s="29">
        <f t="shared" si="794"/>
        <v>2155015.2799999998</v>
      </c>
      <c r="Y1249" s="29">
        <f t="shared" si="795"/>
        <v>0</v>
      </c>
      <c r="Z1249" s="29">
        <f t="shared" si="822"/>
        <v>0</v>
      </c>
      <c r="AA1249" s="29">
        <f t="shared" si="822"/>
        <v>0</v>
      </c>
      <c r="AB1249" s="29">
        <f t="shared" si="822"/>
        <v>2155015.2799999998</v>
      </c>
      <c r="AC1249" s="31">
        <f t="shared" si="796"/>
        <v>0</v>
      </c>
      <c r="AD1249" s="31">
        <f t="shared" si="797"/>
        <v>0</v>
      </c>
      <c r="AE1249" s="31">
        <f t="shared" si="798"/>
        <v>0</v>
      </c>
      <c r="AF1249" s="31">
        <f t="shared" si="799"/>
        <v>0</v>
      </c>
      <c r="AG1249" s="31">
        <f t="shared" si="800"/>
        <v>129223.04207200001</v>
      </c>
      <c r="AH1249" s="31">
        <f t="shared" si="801"/>
        <v>51821.311388000002</v>
      </c>
      <c r="AI1249" s="31">
        <f t="shared" si="802"/>
        <v>2862.5315939999996</v>
      </c>
      <c r="AJ1249" s="31">
        <f t="shared" si="803"/>
        <v>7446.2943300000006</v>
      </c>
      <c r="AK1249" s="31">
        <f t="shared" si="804"/>
        <v>163076.149558</v>
      </c>
      <c r="AL1249" s="31">
        <f t="shared" si="805"/>
        <v>180325.654928</v>
      </c>
      <c r="AM1249" s="31">
        <f t="shared" si="806"/>
        <v>653520.10307199997</v>
      </c>
      <c r="AN1249" s="31">
        <f t="shared" si="807"/>
        <v>224121.92757</v>
      </c>
      <c r="AO1249" s="31">
        <f t="shared" si="808"/>
        <v>1412397.0145120001</v>
      </c>
      <c r="AP1249" s="29">
        <f t="shared" si="823"/>
        <v>0</v>
      </c>
      <c r="AQ1249" s="29">
        <f t="shared" si="823"/>
        <v>0</v>
      </c>
      <c r="AR1249" s="29">
        <f t="shared" si="823"/>
        <v>0</v>
      </c>
      <c r="AS1249" s="29">
        <f t="shared" si="823"/>
        <v>1412397.0145120001</v>
      </c>
      <c r="AT1249" s="31">
        <f t="shared" si="809"/>
        <v>0</v>
      </c>
      <c r="AU1249" s="31">
        <f t="shared" si="810"/>
        <v>0</v>
      </c>
      <c r="AV1249" s="31">
        <f t="shared" si="811"/>
        <v>0</v>
      </c>
      <c r="AW1249" s="31">
        <f t="shared" si="812"/>
        <v>0</v>
      </c>
      <c r="AX1249" s="31">
        <f t="shared" si="813"/>
        <v>0</v>
      </c>
      <c r="AY1249" s="31">
        <f t="shared" si="814"/>
        <v>0</v>
      </c>
      <c r="AZ1249" s="31">
        <f t="shared" si="815"/>
        <v>0</v>
      </c>
      <c r="BA1249" s="31">
        <f t="shared" si="816"/>
        <v>0</v>
      </c>
      <c r="BB1249" s="31">
        <f t="shared" si="817"/>
        <v>0</v>
      </c>
      <c r="BC1249" s="31">
        <f t="shared" si="818"/>
        <v>0</v>
      </c>
      <c r="BD1249" s="31">
        <f t="shared" si="819"/>
        <v>0</v>
      </c>
      <c r="BE1249" s="31">
        <f t="shared" si="820"/>
        <v>0</v>
      </c>
      <c r="BF1249" s="31">
        <f t="shared" si="821"/>
        <v>0</v>
      </c>
      <c r="BG1249" s="29">
        <f t="shared" si="824"/>
        <v>0</v>
      </c>
      <c r="BH1249" s="29">
        <f t="shared" si="824"/>
        <v>0</v>
      </c>
      <c r="BI1249" s="29">
        <f t="shared" si="824"/>
        <v>0</v>
      </c>
      <c r="BJ1249" s="29">
        <f t="shared" si="824"/>
        <v>0</v>
      </c>
    </row>
    <row r="1250" spans="1:62">
      <c r="A1250" s="25" t="s">
        <v>315</v>
      </c>
      <c r="B1250" s="25" t="s">
        <v>95</v>
      </c>
      <c r="C1250" s="25" t="s">
        <v>87</v>
      </c>
      <c r="D1250" s="25" t="s">
        <v>613</v>
      </c>
      <c r="E1250" s="25" t="s">
        <v>42</v>
      </c>
      <c r="F1250" s="25" t="s">
        <v>46</v>
      </c>
      <c r="G1250" s="25" t="s">
        <v>56</v>
      </c>
      <c r="H1250" s="25" t="s">
        <v>56</v>
      </c>
      <c r="I1250" s="25" t="s">
        <v>597</v>
      </c>
      <c r="J1250" s="102">
        <v>0.65539999999999998</v>
      </c>
      <c r="K1250" s="102">
        <v>0</v>
      </c>
      <c r="L1250" s="29"/>
      <c r="M1250" s="29"/>
      <c r="N1250" s="29">
        <v>25003.58</v>
      </c>
      <c r="O1250" s="29">
        <v>27632.82</v>
      </c>
      <c r="P1250" s="29">
        <v>43726.59</v>
      </c>
      <c r="Q1250" s="29">
        <v>738392.09</v>
      </c>
      <c r="R1250" s="29">
        <v>526736.12</v>
      </c>
      <c r="S1250" s="29">
        <v>50585.57</v>
      </c>
      <c r="T1250" s="29">
        <v>34712.92</v>
      </c>
      <c r="U1250" s="29">
        <v>122520.57</v>
      </c>
      <c r="V1250" s="29">
        <v>86697.01999999999</v>
      </c>
      <c r="W1250" s="29">
        <v>165664.72</v>
      </c>
      <c r="X1250" s="29">
        <f t="shared" si="794"/>
        <v>1821672</v>
      </c>
      <c r="Y1250" s="29">
        <f t="shared" si="795"/>
        <v>0</v>
      </c>
      <c r="Z1250" s="29">
        <f t="shared" si="822"/>
        <v>0</v>
      </c>
      <c r="AA1250" s="29">
        <f t="shared" si="822"/>
        <v>0</v>
      </c>
      <c r="AB1250" s="29">
        <f t="shared" si="822"/>
        <v>1821672</v>
      </c>
      <c r="AC1250" s="31">
        <f t="shared" si="796"/>
        <v>0</v>
      </c>
      <c r="AD1250" s="31">
        <f t="shared" si="797"/>
        <v>0</v>
      </c>
      <c r="AE1250" s="31">
        <f t="shared" si="798"/>
        <v>16387.346332000001</v>
      </c>
      <c r="AF1250" s="31">
        <f t="shared" si="799"/>
        <v>18110.550228</v>
      </c>
      <c r="AG1250" s="31">
        <f t="shared" si="800"/>
        <v>28658.407085999996</v>
      </c>
      <c r="AH1250" s="31">
        <f t="shared" si="801"/>
        <v>483942.17578599998</v>
      </c>
      <c r="AI1250" s="31">
        <f t="shared" si="802"/>
        <v>345222.85304799996</v>
      </c>
      <c r="AJ1250" s="31">
        <f t="shared" si="803"/>
        <v>33153.782577999998</v>
      </c>
      <c r="AK1250" s="31">
        <f t="shared" si="804"/>
        <v>22750.847768</v>
      </c>
      <c r="AL1250" s="31">
        <f t="shared" si="805"/>
        <v>80299.981578000006</v>
      </c>
      <c r="AM1250" s="31">
        <f t="shared" si="806"/>
        <v>56821.22690799999</v>
      </c>
      <c r="AN1250" s="31">
        <f t="shared" si="807"/>
        <v>108576.657488</v>
      </c>
      <c r="AO1250" s="31">
        <f t="shared" si="808"/>
        <v>1193923.8287999998</v>
      </c>
      <c r="AP1250" s="29">
        <f t="shared" si="823"/>
        <v>0</v>
      </c>
      <c r="AQ1250" s="29">
        <f t="shared" si="823"/>
        <v>0</v>
      </c>
      <c r="AR1250" s="29">
        <f t="shared" si="823"/>
        <v>0</v>
      </c>
      <c r="AS1250" s="29">
        <f t="shared" si="823"/>
        <v>1193923.8287999998</v>
      </c>
      <c r="AT1250" s="31">
        <f t="shared" si="809"/>
        <v>0</v>
      </c>
      <c r="AU1250" s="31">
        <f t="shared" si="810"/>
        <v>0</v>
      </c>
      <c r="AV1250" s="31">
        <f t="shared" si="811"/>
        <v>0</v>
      </c>
      <c r="AW1250" s="31">
        <f t="shared" si="812"/>
        <v>0</v>
      </c>
      <c r="AX1250" s="31">
        <f t="shared" si="813"/>
        <v>0</v>
      </c>
      <c r="AY1250" s="31">
        <f t="shared" si="814"/>
        <v>0</v>
      </c>
      <c r="AZ1250" s="31">
        <f t="shared" si="815"/>
        <v>0</v>
      </c>
      <c r="BA1250" s="31">
        <f t="shared" si="816"/>
        <v>0</v>
      </c>
      <c r="BB1250" s="31">
        <f t="shared" si="817"/>
        <v>0</v>
      </c>
      <c r="BC1250" s="31">
        <f t="shared" si="818"/>
        <v>0</v>
      </c>
      <c r="BD1250" s="31">
        <f t="shared" si="819"/>
        <v>0</v>
      </c>
      <c r="BE1250" s="31">
        <f t="shared" si="820"/>
        <v>0</v>
      </c>
      <c r="BF1250" s="31">
        <f t="shared" si="821"/>
        <v>0</v>
      </c>
      <c r="BG1250" s="29">
        <f t="shared" si="824"/>
        <v>0</v>
      </c>
      <c r="BH1250" s="29">
        <f t="shared" si="824"/>
        <v>0</v>
      </c>
      <c r="BI1250" s="29">
        <f t="shared" si="824"/>
        <v>0</v>
      </c>
      <c r="BJ1250" s="29">
        <f t="shared" si="824"/>
        <v>0</v>
      </c>
    </row>
    <row r="1251" spans="1:62">
      <c r="A1251" s="25" t="s">
        <v>315</v>
      </c>
      <c r="B1251" s="25" t="s">
        <v>95</v>
      </c>
      <c r="C1251" s="25" t="s">
        <v>87</v>
      </c>
      <c r="D1251" s="25" t="s">
        <v>613</v>
      </c>
      <c r="E1251" s="25" t="s">
        <v>42</v>
      </c>
      <c r="F1251" s="25" t="s">
        <v>46</v>
      </c>
      <c r="G1251" s="25" t="s">
        <v>57</v>
      </c>
      <c r="H1251" s="25" t="s">
        <v>57</v>
      </c>
      <c r="I1251" s="25" t="s">
        <v>597</v>
      </c>
      <c r="J1251" s="102">
        <v>0.65539999999999998</v>
      </c>
      <c r="K1251" s="102">
        <v>0</v>
      </c>
      <c r="L1251" s="29"/>
      <c r="M1251" s="29">
        <v>27037.13</v>
      </c>
      <c r="N1251" s="29">
        <v>12938.72</v>
      </c>
      <c r="O1251" s="29">
        <v>51822.42</v>
      </c>
      <c r="P1251" s="29">
        <v>348237.39</v>
      </c>
      <c r="Q1251" s="29">
        <v>202150.33</v>
      </c>
      <c r="R1251" s="29">
        <v>14585.200000000012</v>
      </c>
      <c r="S1251" s="29">
        <v>16728.2</v>
      </c>
      <c r="T1251" s="29">
        <v>1212.19</v>
      </c>
      <c r="U1251" s="29">
        <v>35403.200000000004</v>
      </c>
      <c r="V1251" s="29">
        <v>1212.19</v>
      </c>
      <c r="W1251" s="29">
        <v>191353.52</v>
      </c>
      <c r="X1251" s="29">
        <f t="shared" si="794"/>
        <v>902680.48999999976</v>
      </c>
      <c r="Y1251" s="29">
        <f t="shared" si="795"/>
        <v>0</v>
      </c>
      <c r="Z1251" s="29">
        <f t="shared" si="822"/>
        <v>0</v>
      </c>
      <c r="AA1251" s="29">
        <f t="shared" si="822"/>
        <v>0</v>
      </c>
      <c r="AB1251" s="29">
        <f t="shared" si="822"/>
        <v>902680.48999999976</v>
      </c>
      <c r="AC1251" s="31">
        <f t="shared" si="796"/>
        <v>0</v>
      </c>
      <c r="AD1251" s="31">
        <f t="shared" si="797"/>
        <v>17720.135001999999</v>
      </c>
      <c r="AE1251" s="31">
        <f t="shared" si="798"/>
        <v>8480.0370879999991</v>
      </c>
      <c r="AF1251" s="31">
        <f t="shared" si="799"/>
        <v>33964.414067999998</v>
      </c>
      <c r="AG1251" s="31">
        <f t="shared" si="800"/>
        <v>228234.78540600001</v>
      </c>
      <c r="AH1251" s="31">
        <f t="shared" si="801"/>
        <v>132489.32628199999</v>
      </c>
      <c r="AI1251" s="31">
        <f t="shared" si="802"/>
        <v>9559.1400800000065</v>
      </c>
      <c r="AJ1251" s="31">
        <f t="shared" si="803"/>
        <v>10963.66228</v>
      </c>
      <c r="AK1251" s="31">
        <f t="shared" si="804"/>
        <v>794.46932600000002</v>
      </c>
      <c r="AL1251" s="31">
        <f t="shared" si="805"/>
        <v>23203.257280000002</v>
      </c>
      <c r="AM1251" s="31">
        <f t="shared" si="806"/>
        <v>794.46932600000002</v>
      </c>
      <c r="AN1251" s="31">
        <f t="shared" si="807"/>
        <v>125413.097008</v>
      </c>
      <c r="AO1251" s="31">
        <f t="shared" si="808"/>
        <v>591616.79314600001</v>
      </c>
      <c r="AP1251" s="29">
        <f t="shared" si="823"/>
        <v>0</v>
      </c>
      <c r="AQ1251" s="29">
        <f t="shared" si="823"/>
        <v>0</v>
      </c>
      <c r="AR1251" s="29">
        <f t="shared" si="823"/>
        <v>0</v>
      </c>
      <c r="AS1251" s="29">
        <f t="shared" si="823"/>
        <v>591616.79314600001</v>
      </c>
      <c r="AT1251" s="31">
        <f t="shared" si="809"/>
        <v>0</v>
      </c>
      <c r="AU1251" s="31">
        <f t="shared" si="810"/>
        <v>0</v>
      </c>
      <c r="AV1251" s="31">
        <f t="shared" si="811"/>
        <v>0</v>
      </c>
      <c r="AW1251" s="31">
        <f t="shared" si="812"/>
        <v>0</v>
      </c>
      <c r="AX1251" s="31">
        <f t="shared" si="813"/>
        <v>0</v>
      </c>
      <c r="AY1251" s="31">
        <f t="shared" si="814"/>
        <v>0</v>
      </c>
      <c r="AZ1251" s="31">
        <f t="shared" si="815"/>
        <v>0</v>
      </c>
      <c r="BA1251" s="31">
        <f t="shared" si="816"/>
        <v>0</v>
      </c>
      <c r="BB1251" s="31">
        <f t="shared" si="817"/>
        <v>0</v>
      </c>
      <c r="BC1251" s="31">
        <f t="shared" si="818"/>
        <v>0</v>
      </c>
      <c r="BD1251" s="31">
        <f t="shared" si="819"/>
        <v>0</v>
      </c>
      <c r="BE1251" s="31">
        <f t="shared" si="820"/>
        <v>0</v>
      </c>
      <c r="BF1251" s="31">
        <f t="shared" si="821"/>
        <v>0</v>
      </c>
      <c r="BG1251" s="29">
        <f t="shared" si="824"/>
        <v>0</v>
      </c>
      <c r="BH1251" s="29">
        <f t="shared" si="824"/>
        <v>0</v>
      </c>
      <c r="BI1251" s="29">
        <f t="shared" si="824"/>
        <v>0</v>
      </c>
      <c r="BJ1251" s="29">
        <f t="shared" si="824"/>
        <v>0</v>
      </c>
    </row>
    <row r="1252" spans="1:62">
      <c r="A1252" s="25" t="s">
        <v>315</v>
      </c>
      <c r="B1252" s="25" t="s">
        <v>86</v>
      </c>
      <c r="C1252" s="25" t="s">
        <v>102</v>
      </c>
      <c r="D1252" s="25" t="s">
        <v>600</v>
      </c>
      <c r="E1252" s="25" t="s">
        <v>42</v>
      </c>
      <c r="F1252" s="25" t="s">
        <v>46</v>
      </c>
      <c r="G1252" s="25" t="s">
        <v>57</v>
      </c>
      <c r="H1252" s="25" t="s">
        <v>57</v>
      </c>
      <c r="I1252" s="25" t="s">
        <v>597</v>
      </c>
      <c r="J1252" s="102">
        <v>0.65539999999999998</v>
      </c>
      <c r="K1252" s="102">
        <v>0</v>
      </c>
      <c r="L1252" s="29"/>
      <c r="M1252" s="29"/>
      <c r="N1252" s="29"/>
      <c r="O1252" s="29"/>
      <c r="P1252" s="29"/>
      <c r="Q1252" s="29"/>
      <c r="R1252" s="29">
        <v>3004134.9</v>
      </c>
      <c r="S1252" s="29">
        <v>539781.56999999995</v>
      </c>
      <c r="T1252" s="29">
        <v>45019.88</v>
      </c>
      <c r="U1252" s="29">
        <v>5774.7</v>
      </c>
      <c r="V1252" s="29">
        <v>5905.99</v>
      </c>
      <c r="W1252" s="29">
        <v>2090.33</v>
      </c>
      <c r="X1252" s="29">
        <f t="shared" si="794"/>
        <v>3602707.37</v>
      </c>
      <c r="Y1252" s="29">
        <f t="shared" si="795"/>
        <v>0</v>
      </c>
      <c r="Z1252" s="29">
        <f t="shared" si="822"/>
        <v>0</v>
      </c>
      <c r="AA1252" s="29">
        <f t="shared" si="822"/>
        <v>0</v>
      </c>
      <c r="AB1252" s="29">
        <f t="shared" si="822"/>
        <v>3602707.37</v>
      </c>
      <c r="AC1252" s="31">
        <f t="shared" si="796"/>
        <v>0</v>
      </c>
      <c r="AD1252" s="31">
        <f t="shared" si="797"/>
        <v>0</v>
      </c>
      <c r="AE1252" s="31">
        <f t="shared" si="798"/>
        <v>0</v>
      </c>
      <c r="AF1252" s="31">
        <f t="shared" si="799"/>
        <v>0</v>
      </c>
      <c r="AG1252" s="31">
        <f t="shared" si="800"/>
        <v>0</v>
      </c>
      <c r="AH1252" s="31">
        <f t="shared" si="801"/>
        <v>0</v>
      </c>
      <c r="AI1252" s="31">
        <f t="shared" si="802"/>
        <v>1968910.0134599998</v>
      </c>
      <c r="AJ1252" s="31">
        <f t="shared" si="803"/>
        <v>353772.84097799996</v>
      </c>
      <c r="AK1252" s="31">
        <f t="shared" si="804"/>
        <v>29506.029351999998</v>
      </c>
      <c r="AL1252" s="31">
        <f t="shared" si="805"/>
        <v>3784.7383799999998</v>
      </c>
      <c r="AM1252" s="31">
        <f t="shared" si="806"/>
        <v>3870.7858459999998</v>
      </c>
      <c r="AN1252" s="31">
        <f t="shared" si="807"/>
        <v>1370.0022819999999</v>
      </c>
      <c r="AO1252" s="31">
        <f t="shared" si="808"/>
        <v>2361214.4102980001</v>
      </c>
      <c r="AP1252" s="29">
        <f t="shared" si="823"/>
        <v>0</v>
      </c>
      <c r="AQ1252" s="29">
        <f t="shared" si="823"/>
        <v>0</v>
      </c>
      <c r="AR1252" s="29">
        <f t="shared" si="823"/>
        <v>0</v>
      </c>
      <c r="AS1252" s="29">
        <f t="shared" si="823"/>
        <v>2361214.4102980001</v>
      </c>
      <c r="AT1252" s="31">
        <f t="shared" si="809"/>
        <v>0</v>
      </c>
      <c r="AU1252" s="31">
        <f t="shared" si="810"/>
        <v>0</v>
      </c>
      <c r="AV1252" s="31">
        <f t="shared" si="811"/>
        <v>0</v>
      </c>
      <c r="AW1252" s="31">
        <f t="shared" si="812"/>
        <v>0</v>
      </c>
      <c r="AX1252" s="31">
        <f t="shared" si="813"/>
        <v>0</v>
      </c>
      <c r="AY1252" s="31">
        <f t="shared" si="814"/>
        <v>0</v>
      </c>
      <c r="AZ1252" s="31">
        <f t="shared" si="815"/>
        <v>0</v>
      </c>
      <c r="BA1252" s="31">
        <f t="shared" si="816"/>
        <v>0</v>
      </c>
      <c r="BB1252" s="31">
        <f t="shared" si="817"/>
        <v>0</v>
      </c>
      <c r="BC1252" s="31">
        <f t="shared" si="818"/>
        <v>0</v>
      </c>
      <c r="BD1252" s="31">
        <f t="shared" si="819"/>
        <v>0</v>
      </c>
      <c r="BE1252" s="31">
        <f t="shared" si="820"/>
        <v>0</v>
      </c>
      <c r="BF1252" s="31">
        <f t="shared" si="821"/>
        <v>0</v>
      </c>
      <c r="BG1252" s="29">
        <f t="shared" si="824"/>
        <v>0</v>
      </c>
      <c r="BH1252" s="29">
        <f t="shared" si="824"/>
        <v>0</v>
      </c>
      <c r="BI1252" s="29">
        <f t="shared" si="824"/>
        <v>0</v>
      </c>
      <c r="BJ1252" s="29">
        <f t="shared" si="824"/>
        <v>0</v>
      </c>
    </row>
    <row r="1253" spans="1:62">
      <c r="A1253" s="25" t="s">
        <v>315</v>
      </c>
      <c r="B1253" s="25" t="s">
        <v>86</v>
      </c>
      <c r="C1253" s="25" t="s">
        <v>102</v>
      </c>
      <c r="D1253" s="25" t="s">
        <v>317</v>
      </c>
      <c r="E1253" s="25" t="s">
        <v>42</v>
      </c>
      <c r="F1253" s="25" t="s">
        <v>46</v>
      </c>
      <c r="G1253" s="25" t="s">
        <v>55</v>
      </c>
      <c r="H1253" s="25" t="s">
        <v>55</v>
      </c>
      <c r="I1253" s="25" t="s">
        <v>597</v>
      </c>
      <c r="J1253" s="102">
        <v>0.65539999999999998</v>
      </c>
      <c r="K1253" s="102">
        <v>0</v>
      </c>
      <c r="L1253" s="29">
        <v>-8490.91</v>
      </c>
      <c r="M1253" s="29"/>
      <c r="N1253" s="29"/>
      <c r="O1253" s="29"/>
      <c r="P1253" s="29"/>
      <c r="Q1253" s="29"/>
      <c r="R1253" s="29"/>
      <c r="S1253" s="29"/>
      <c r="T1253" s="29"/>
      <c r="U1253" s="29"/>
      <c r="V1253" s="29"/>
      <c r="W1253" s="29"/>
      <c r="X1253" s="29">
        <f t="shared" si="794"/>
        <v>-8490.91</v>
      </c>
      <c r="Y1253" s="29">
        <f t="shared" si="795"/>
        <v>0</v>
      </c>
      <c r="Z1253" s="29">
        <f t="shared" si="822"/>
        <v>0</v>
      </c>
      <c r="AA1253" s="29">
        <f t="shared" si="822"/>
        <v>0</v>
      </c>
      <c r="AB1253" s="29">
        <f t="shared" si="822"/>
        <v>-8490.91</v>
      </c>
      <c r="AC1253" s="31">
        <f t="shared" si="796"/>
        <v>-5564.9424140000001</v>
      </c>
      <c r="AD1253" s="31">
        <f t="shared" si="797"/>
        <v>0</v>
      </c>
      <c r="AE1253" s="31">
        <f t="shared" si="798"/>
        <v>0</v>
      </c>
      <c r="AF1253" s="31">
        <f t="shared" si="799"/>
        <v>0</v>
      </c>
      <c r="AG1253" s="31">
        <f t="shared" si="800"/>
        <v>0</v>
      </c>
      <c r="AH1253" s="31">
        <f t="shared" si="801"/>
        <v>0</v>
      </c>
      <c r="AI1253" s="31">
        <f t="shared" si="802"/>
        <v>0</v>
      </c>
      <c r="AJ1253" s="31">
        <f t="shared" si="803"/>
        <v>0</v>
      </c>
      <c r="AK1253" s="31">
        <f t="shared" si="804"/>
        <v>0</v>
      </c>
      <c r="AL1253" s="31">
        <f t="shared" si="805"/>
        <v>0</v>
      </c>
      <c r="AM1253" s="31">
        <f t="shared" si="806"/>
        <v>0</v>
      </c>
      <c r="AN1253" s="31">
        <f t="shared" si="807"/>
        <v>0</v>
      </c>
      <c r="AO1253" s="31">
        <f t="shared" si="808"/>
        <v>-5564.9424140000001</v>
      </c>
      <c r="AP1253" s="29">
        <f t="shared" si="823"/>
        <v>0</v>
      </c>
      <c r="AQ1253" s="29">
        <f t="shared" si="823"/>
        <v>0</v>
      </c>
      <c r="AR1253" s="29">
        <f t="shared" si="823"/>
        <v>0</v>
      </c>
      <c r="AS1253" s="29">
        <f t="shared" si="823"/>
        <v>-5564.9424140000001</v>
      </c>
      <c r="AT1253" s="31">
        <f t="shared" si="809"/>
        <v>0</v>
      </c>
      <c r="AU1253" s="31">
        <f t="shared" si="810"/>
        <v>0</v>
      </c>
      <c r="AV1253" s="31">
        <f t="shared" si="811"/>
        <v>0</v>
      </c>
      <c r="AW1253" s="31">
        <f t="shared" si="812"/>
        <v>0</v>
      </c>
      <c r="AX1253" s="31">
        <f t="shared" si="813"/>
        <v>0</v>
      </c>
      <c r="AY1253" s="31">
        <f t="shared" si="814"/>
        <v>0</v>
      </c>
      <c r="AZ1253" s="31">
        <f t="shared" si="815"/>
        <v>0</v>
      </c>
      <c r="BA1253" s="31">
        <f t="shared" si="816"/>
        <v>0</v>
      </c>
      <c r="BB1253" s="31">
        <f t="shared" si="817"/>
        <v>0</v>
      </c>
      <c r="BC1253" s="31">
        <f t="shared" si="818"/>
        <v>0</v>
      </c>
      <c r="BD1253" s="31">
        <f t="shared" si="819"/>
        <v>0</v>
      </c>
      <c r="BE1253" s="31">
        <f t="shared" si="820"/>
        <v>0</v>
      </c>
      <c r="BF1253" s="31">
        <f t="shared" si="821"/>
        <v>0</v>
      </c>
      <c r="BG1253" s="29">
        <f t="shared" si="824"/>
        <v>0</v>
      </c>
      <c r="BH1253" s="29">
        <f t="shared" si="824"/>
        <v>0</v>
      </c>
      <c r="BI1253" s="29">
        <f t="shared" si="824"/>
        <v>0</v>
      </c>
      <c r="BJ1253" s="29">
        <f t="shared" si="824"/>
        <v>0</v>
      </c>
    </row>
    <row r="1254" spans="1:62">
      <c r="A1254" s="25" t="s">
        <v>315</v>
      </c>
      <c r="B1254" s="25" t="s">
        <v>86</v>
      </c>
      <c r="C1254" s="25" t="s">
        <v>102</v>
      </c>
      <c r="D1254" s="25" t="s">
        <v>317</v>
      </c>
      <c r="E1254" s="25" t="s">
        <v>42</v>
      </c>
      <c r="F1254" s="25" t="s">
        <v>43</v>
      </c>
      <c r="G1254" s="25" t="s">
        <v>61</v>
      </c>
      <c r="H1254" s="25" t="s">
        <v>61</v>
      </c>
      <c r="I1254" s="25" t="s">
        <v>597</v>
      </c>
      <c r="J1254" s="102">
        <v>1</v>
      </c>
      <c r="K1254" s="102">
        <v>0</v>
      </c>
      <c r="L1254" s="29"/>
      <c r="M1254" s="29"/>
      <c r="N1254" s="29"/>
      <c r="O1254" s="29"/>
      <c r="P1254" s="29"/>
      <c r="Q1254" s="29"/>
      <c r="R1254" s="29"/>
      <c r="S1254" s="29">
        <v>9538737</v>
      </c>
      <c r="T1254" s="29">
        <v>505816.1</v>
      </c>
      <c r="U1254" s="29">
        <v>867300.1</v>
      </c>
      <c r="V1254" s="29">
        <v>173509.46</v>
      </c>
      <c r="W1254" s="29">
        <v>12312.99</v>
      </c>
      <c r="X1254" s="29">
        <f t="shared" si="794"/>
        <v>11097675.65</v>
      </c>
      <c r="Y1254" s="29">
        <f t="shared" si="795"/>
        <v>0</v>
      </c>
      <c r="Z1254" s="29">
        <f t="shared" si="822"/>
        <v>0</v>
      </c>
      <c r="AA1254" s="29">
        <f t="shared" si="822"/>
        <v>0</v>
      </c>
      <c r="AB1254" s="29">
        <f t="shared" si="822"/>
        <v>11097675.65</v>
      </c>
      <c r="AC1254" s="31">
        <f t="shared" si="796"/>
        <v>0</v>
      </c>
      <c r="AD1254" s="31">
        <f t="shared" si="797"/>
        <v>0</v>
      </c>
      <c r="AE1254" s="31">
        <f t="shared" si="798"/>
        <v>0</v>
      </c>
      <c r="AF1254" s="31">
        <f t="shared" si="799"/>
        <v>0</v>
      </c>
      <c r="AG1254" s="31">
        <f t="shared" si="800"/>
        <v>0</v>
      </c>
      <c r="AH1254" s="31">
        <f t="shared" si="801"/>
        <v>0</v>
      </c>
      <c r="AI1254" s="31">
        <f t="shared" si="802"/>
        <v>0</v>
      </c>
      <c r="AJ1254" s="31">
        <f t="shared" si="803"/>
        <v>9538737</v>
      </c>
      <c r="AK1254" s="31">
        <f t="shared" si="804"/>
        <v>505816.1</v>
      </c>
      <c r="AL1254" s="31">
        <f t="shared" si="805"/>
        <v>867300.1</v>
      </c>
      <c r="AM1254" s="31">
        <f t="shared" si="806"/>
        <v>173509.46</v>
      </c>
      <c r="AN1254" s="31">
        <f t="shared" si="807"/>
        <v>12312.99</v>
      </c>
      <c r="AO1254" s="31">
        <f t="shared" si="808"/>
        <v>11097675.65</v>
      </c>
      <c r="AP1254" s="29">
        <f t="shared" si="823"/>
        <v>0</v>
      </c>
      <c r="AQ1254" s="29">
        <f t="shared" si="823"/>
        <v>0</v>
      </c>
      <c r="AR1254" s="29">
        <f t="shared" si="823"/>
        <v>0</v>
      </c>
      <c r="AS1254" s="29">
        <f t="shared" si="823"/>
        <v>11097675.65</v>
      </c>
      <c r="AT1254" s="31">
        <f t="shared" si="809"/>
        <v>0</v>
      </c>
      <c r="AU1254" s="31">
        <f t="shared" si="810"/>
        <v>0</v>
      </c>
      <c r="AV1254" s="31">
        <f t="shared" si="811"/>
        <v>0</v>
      </c>
      <c r="AW1254" s="31">
        <f t="shared" si="812"/>
        <v>0</v>
      </c>
      <c r="AX1254" s="31">
        <f t="shared" si="813"/>
        <v>0</v>
      </c>
      <c r="AY1254" s="31">
        <f t="shared" si="814"/>
        <v>0</v>
      </c>
      <c r="AZ1254" s="31">
        <f t="shared" si="815"/>
        <v>0</v>
      </c>
      <c r="BA1254" s="31">
        <f t="shared" si="816"/>
        <v>0</v>
      </c>
      <c r="BB1254" s="31">
        <f t="shared" si="817"/>
        <v>0</v>
      </c>
      <c r="BC1254" s="31">
        <f t="shared" si="818"/>
        <v>0</v>
      </c>
      <c r="BD1254" s="31">
        <f t="shared" si="819"/>
        <v>0</v>
      </c>
      <c r="BE1254" s="31">
        <f t="shared" si="820"/>
        <v>0</v>
      </c>
      <c r="BF1254" s="31">
        <f t="shared" si="821"/>
        <v>0</v>
      </c>
      <c r="BG1254" s="29">
        <f t="shared" si="824"/>
        <v>0</v>
      </c>
      <c r="BH1254" s="29">
        <f t="shared" si="824"/>
        <v>0</v>
      </c>
      <c r="BI1254" s="29">
        <f t="shared" si="824"/>
        <v>0</v>
      </c>
      <c r="BJ1254" s="29">
        <f t="shared" si="824"/>
        <v>0</v>
      </c>
    </row>
    <row r="1255" spans="1:62">
      <c r="A1255" s="25" t="s">
        <v>315</v>
      </c>
      <c r="B1255" s="25" t="s">
        <v>86</v>
      </c>
      <c r="C1255" s="25" t="s">
        <v>102</v>
      </c>
      <c r="D1255" s="25" t="s">
        <v>602</v>
      </c>
      <c r="E1255" s="25" t="s">
        <v>44</v>
      </c>
      <c r="F1255" s="25" t="s">
        <v>46</v>
      </c>
      <c r="G1255" s="25" t="s">
        <v>54</v>
      </c>
      <c r="H1255" s="25" t="s">
        <v>300</v>
      </c>
      <c r="I1255" s="25" t="s">
        <v>597</v>
      </c>
      <c r="J1255" s="102">
        <v>0.52713639880000007</v>
      </c>
      <c r="K1255" s="102">
        <v>0.16611495299999998</v>
      </c>
      <c r="L1255" s="29"/>
      <c r="M1255" s="29"/>
      <c r="N1255" s="29"/>
      <c r="O1255" s="29"/>
      <c r="P1255" s="29"/>
      <c r="Q1255" s="29"/>
      <c r="R1255" s="29"/>
      <c r="S1255" s="29"/>
      <c r="T1255" s="29"/>
      <c r="U1255" s="29"/>
      <c r="V1255" s="29"/>
      <c r="W1255" s="29">
        <v>42565.17</v>
      </c>
      <c r="X1255" s="29">
        <f t="shared" si="794"/>
        <v>42565.17</v>
      </c>
      <c r="Y1255" s="29">
        <f t="shared" si="795"/>
        <v>0</v>
      </c>
      <c r="Z1255" s="29">
        <f t="shared" si="822"/>
        <v>0</v>
      </c>
      <c r="AA1255" s="29">
        <f t="shared" si="822"/>
        <v>0</v>
      </c>
      <c r="AB1255" s="29">
        <f t="shared" si="822"/>
        <v>42565.17</v>
      </c>
      <c r="AC1255" s="31">
        <f t="shared" si="796"/>
        <v>0</v>
      </c>
      <c r="AD1255" s="31">
        <f t="shared" si="797"/>
        <v>0</v>
      </c>
      <c r="AE1255" s="31">
        <f t="shared" si="798"/>
        <v>0</v>
      </c>
      <c r="AF1255" s="31">
        <f t="shared" si="799"/>
        <v>0</v>
      </c>
      <c r="AG1255" s="31">
        <f t="shared" si="800"/>
        <v>0</v>
      </c>
      <c r="AH1255" s="31">
        <f t="shared" si="801"/>
        <v>0</v>
      </c>
      <c r="AI1255" s="31">
        <f t="shared" si="802"/>
        <v>0</v>
      </c>
      <c r="AJ1255" s="31">
        <f t="shared" si="803"/>
        <v>0</v>
      </c>
      <c r="AK1255" s="31">
        <f t="shared" si="804"/>
        <v>0</v>
      </c>
      <c r="AL1255" s="31">
        <f t="shared" si="805"/>
        <v>0</v>
      </c>
      <c r="AM1255" s="31">
        <f t="shared" si="806"/>
        <v>0</v>
      </c>
      <c r="AN1255" s="31">
        <f t="shared" si="807"/>
        <v>22437.650428109799</v>
      </c>
      <c r="AO1255" s="31">
        <f t="shared" si="808"/>
        <v>22437.650428109799</v>
      </c>
      <c r="AP1255" s="29">
        <f t="shared" si="823"/>
        <v>0</v>
      </c>
      <c r="AQ1255" s="29">
        <f t="shared" si="823"/>
        <v>0</v>
      </c>
      <c r="AR1255" s="29">
        <f t="shared" si="823"/>
        <v>0</v>
      </c>
      <c r="AS1255" s="29">
        <f t="shared" si="823"/>
        <v>22437.650428109799</v>
      </c>
      <c r="AT1255" s="31">
        <f t="shared" si="809"/>
        <v>0</v>
      </c>
      <c r="AU1255" s="31">
        <f t="shared" si="810"/>
        <v>0</v>
      </c>
      <c r="AV1255" s="31">
        <f t="shared" si="811"/>
        <v>0</v>
      </c>
      <c r="AW1255" s="31">
        <f t="shared" si="812"/>
        <v>0</v>
      </c>
      <c r="AX1255" s="31">
        <f t="shared" si="813"/>
        <v>0</v>
      </c>
      <c r="AY1255" s="31">
        <f t="shared" si="814"/>
        <v>0</v>
      </c>
      <c r="AZ1255" s="31">
        <f t="shared" si="815"/>
        <v>0</v>
      </c>
      <c r="BA1255" s="31">
        <f t="shared" si="816"/>
        <v>0</v>
      </c>
      <c r="BB1255" s="31">
        <f t="shared" si="817"/>
        <v>0</v>
      </c>
      <c r="BC1255" s="31">
        <f t="shared" si="818"/>
        <v>0</v>
      </c>
      <c r="BD1255" s="31">
        <f t="shared" si="819"/>
        <v>0</v>
      </c>
      <c r="BE1255" s="31">
        <f t="shared" si="820"/>
        <v>7070.7112139870087</v>
      </c>
      <c r="BF1255" s="31">
        <f t="shared" si="821"/>
        <v>7070.7112139870087</v>
      </c>
      <c r="BG1255" s="29">
        <f t="shared" si="824"/>
        <v>0</v>
      </c>
      <c r="BH1255" s="29">
        <f t="shared" si="824"/>
        <v>0</v>
      </c>
      <c r="BI1255" s="29">
        <f t="shared" si="824"/>
        <v>0</v>
      </c>
      <c r="BJ1255" s="29">
        <f t="shared" si="824"/>
        <v>7070.7112139870087</v>
      </c>
    </row>
    <row r="1256" spans="1:62">
      <c r="A1256" s="25" t="s">
        <v>315</v>
      </c>
      <c r="B1256" s="25" t="s">
        <v>86</v>
      </c>
      <c r="C1256" s="25" t="s">
        <v>102</v>
      </c>
      <c r="D1256" s="25" t="s">
        <v>602</v>
      </c>
      <c r="E1256" s="25" t="s">
        <v>44</v>
      </c>
      <c r="F1256" s="25" t="s">
        <v>46</v>
      </c>
      <c r="G1256" s="25" t="s">
        <v>54</v>
      </c>
      <c r="H1256" s="25" t="s">
        <v>304</v>
      </c>
      <c r="I1256" s="25" t="s">
        <v>597</v>
      </c>
      <c r="J1256" s="102">
        <v>0.52713639880000007</v>
      </c>
      <c r="K1256" s="102">
        <v>0.16611495299999998</v>
      </c>
      <c r="L1256" s="29"/>
      <c r="M1256" s="29"/>
      <c r="N1256" s="29"/>
      <c r="O1256" s="29"/>
      <c r="P1256" s="29"/>
      <c r="Q1256" s="29"/>
      <c r="R1256" s="29"/>
      <c r="S1256" s="29"/>
      <c r="T1256" s="29"/>
      <c r="U1256" s="29">
        <v>9716.43</v>
      </c>
      <c r="V1256" s="29"/>
      <c r="W1256" s="29">
        <v>358986.55</v>
      </c>
      <c r="X1256" s="29">
        <f t="shared" si="794"/>
        <v>368702.98</v>
      </c>
      <c r="Y1256" s="29">
        <f t="shared" si="795"/>
        <v>0</v>
      </c>
      <c r="Z1256" s="29">
        <f t="shared" si="822"/>
        <v>0</v>
      </c>
      <c r="AA1256" s="29">
        <f t="shared" si="822"/>
        <v>0</v>
      </c>
      <c r="AB1256" s="29">
        <f t="shared" si="822"/>
        <v>368702.98</v>
      </c>
      <c r="AC1256" s="31">
        <f t="shared" si="796"/>
        <v>0</v>
      </c>
      <c r="AD1256" s="31">
        <f t="shared" si="797"/>
        <v>0</v>
      </c>
      <c r="AE1256" s="31">
        <f t="shared" si="798"/>
        <v>0</v>
      </c>
      <c r="AF1256" s="31">
        <f t="shared" si="799"/>
        <v>0</v>
      </c>
      <c r="AG1256" s="31">
        <f t="shared" si="800"/>
        <v>0</v>
      </c>
      <c r="AH1256" s="31">
        <f t="shared" si="801"/>
        <v>0</v>
      </c>
      <c r="AI1256" s="31">
        <f t="shared" si="802"/>
        <v>0</v>
      </c>
      <c r="AJ1256" s="31">
        <f t="shared" si="803"/>
        <v>0</v>
      </c>
      <c r="AK1256" s="31">
        <f t="shared" si="804"/>
        <v>0</v>
      </c>
      <c r="AL1256" s="31">
        <f t="shared" si="805"/>
        <v>5121.883919392285</v>
      </c>
      <c r="AM1256" s="31">
        <f t="shared" si="806"/>
        <v>0</v>
      </c>
      <c r="AN1256" s="31">
        <f t="shared" si="807"/>
        <v>189234.87718463616</v>
      </c>
      <c r="AO1256" s="31">
        <f t="shared" si="808"/>
        <v>194356.76110402844</v>
      </c>
      <c r="AP1256" s="29">
        <f t="shared" si="823"/>
        <v>0</v>
      </c>
      <c r="AQ1256" s="29">
        <f t="shared" si="823"/>
        <v>0</v>
      </c>
      <c r="AR1256" s="29">
        <f t="shared" si="823"/>
        <v>0</v>
      </c>
      <c r="AS1256" s="29">
        <f t="shared" si="823"/>
        <v>194356.76110402844</v>
      </c>
      <c r="AT1256" s="31">
        <f t="shared" si="809"/>
        <v>0</v>
      </c>
      <c r="AU1256" s="31">
        <f t="shared" si="810"/>
        <v>0</v>
      </c>
      <c r="AV1256" s="31">
        <f t="shared" si="811"/>
        <v>0</v>
      </c>
      <c r="AW1256" s="31">
        <f t="shared" si="812"/>
        <v>0</v>
      </c>
      <c r="AX1256" s="31">
        <f t="shared" si="813"/>
        <v>0</v>
      </c>
      <c r="AY1256" s="31">
        <f t="shared" si="814"/>
        <v>0</v>
      </c>
      <c r="AZ1256" s="31">
        <f t="shared" si="815"/>
        <v>0</v>
      </c>
      <c r="BA1256" s="31">
        <f t="shared" si="816"/>
        <v>0</v>
      </c>
      <c r="BB1256" s="31">
        <f t="shared" si="817"/>
        <v>0</v>
      </c>
      <c r="BC1256" s="31">
        <f t="shared" si="818"/>
        <v>1614.0443127777899</v>
      </c>
      <c r="BD1256" s="31">
        <f t="shared" si="819"/>
        <v>0</v>
      </c>
      <c r="BE1256" s="31">
        <f t="shared" si="820"/>
        <v>59633.03388088214</v>
      </c>
      <c r="BF1256" s="31">
        <f t="shared" si="821"/>
        <v>61247.078193659931</v>
      </c>
      <c r="BG1256" s="29">
        <f t="shared" si="824"/>
        <v>0</v>
      </c>
      <c r="BH1256" s="29">
        <f t="shared" si="824"/>
        <v>0</v>
      </c>
      <c r="BI1256" s="29">
        <f t="shared" si="824"/>
        <v>0</v>
      </c>
      <c r="BJ1256" s="29">
        <f t="shared" si="824"/>
        <v>61247.078193659931</v>
      </c>
    </row>
    <row r="1257" spans="1:62">
      <c r="A1257" s="25" t="s">
        <v>315</v>
      </c>
      <c r="B1257" s="25" t="s">
        <v>86</v>
      </c>
      <c r="C1257" s="25" t="s">
        <v>102</v>
      </c>
      <c r="D1257" s="25" t="s">
        <v>603</v>
      </c>
      <c r="E1257" s="25" t="s">
        <v>44</v>
      </c>
      <c r="F1257" s="25" t="s">
        <v>45</v>
      </c>
      <c r="G1257" s="25" t="s">
        <v>54</v>
      </c>
      <c r="H1257" s="25" t="s">
        <v>300</v>
      </c>
      <c r="I1257" s="25" t="s">
        <v>597</v>
      </c>
      <c r="J1257" s="102">
        <v>0.47784834680000005</v>
      </c>
      <c r="K1257" s="102">
        <v>0.15089759249999998</v>
      </c>
      <c r="L1257" s="29"/>
      <c r="M1257" s="29"/>
      <c r="N1257" s="29"/>
      <c r="O1257" s="29"/>
      <c r="P1257" s="29"/>
      <c r="Q1257" s="29"/>
      <c r="R1257" s="29"/>
      <c r="S1257" s="29"/>
      <c r="T1257" s="29"/>
      <c r="U1257" s="29"/>
      <c r="V1257" s="29"/>
      <c r="W1257" s="29">
        <v>206364.26</v>
      </c>
      <c r="X1257" s="29">
        <f t="shared" si="794"/>
        <v>206364.26</v>
      </c>
      <c r="Y1257" s="29">
        <f t="shared" si="795"/>
        <v>0</v>
      </c>
      <c r="Z1257" s="29">
        <f t="shared" si="822"/>
        <v>0</v>
      </c>
      <c r="AA1257" s="29">
        <f t="shared" si="822"/>
        <v>0</v>
      </c>
      <c r="AB1257" s="29">
        <f t="shared" si="822"/>
        <v>206364.26</v>
      </c>
      <c r="AC1257" s="31">
        <f t="shared" si="796"/>
        <v>0</v>
      </c>
      <c r="AD1257" s="31">
        <f t="shared" si="797"/>
        <v>0</v>
      </c>
      <c r="AE1257" s="31">
        <f t="shared" si="798"/>
        <v>0</v>
      </c>
      <c r="AF1257" s="31">
        <f t="shared" si="799"/>
        <v>0</v>
      </c>
      <c r="AG1257" s="31">
        <f t="shared" si="800"/>
        <v>0</v>
      </c>
      <c r="AH1257" s="31">
        <f t="shared" si="801"/>
        <v>0</v>
      </c>
      <c r="AI1257" s="31">
        <f t="shared" si="802"/>
        <v>0</v>
      </c>
      <c r="AJ1257" s="31">
        <f t="shared" si="803"/>
        <v>0</v>
      </c>
      <c r="AK1257" s="31">
        <f t="shared" si="804"/>
        <v>0</v>
      </c>
      <c r="AL1257" s="31">
        <f t="shared" si="805"/>
        <v>0</v>
      </c>
      <c r="AM1257" s="31">
        <f t="shared" si="806"/>
        <v>0</v>
      </c>
      <c r="AN1257" s="31">
        <f t="shared" si="807"/>
        <v>98610.820479605376</v>
      </c>
      <c r="AO1257" s="31">
        <f t="shared" si="808"/>
        <v>98610.820479605376</v>
      </c>
      <c r="AP1257" s="29">
        <f t="shared" si="823"/>
        <v>0</v>
      </c>
      <c r="AQ1257" s="29">
        <f t="shared" si="823"/>
        <v>0</v>
      </c>
      <c r="AR1257" s="29">
        <f t="shared" si="823"/>
        <v>0</v>
      </c>
      <c r="AS1257" s="29">
        <f t="shared" si="823"/>
        <v>98610.820479605376</v>
      </c>
      <c r="AT1257" s="31">
        <f t="shared" si="809"/>
        <v>0</v>
      </c>
      <c r="AU1257" s="31">
        <f t="shared" si="810"/>
        <v>0</v>
      </c>
      <c r="AV1257" s="31">
        <f t="shared" si="811"/>
        <v>0</v>
      </c>
      <c r="AW1257" s="31">
        <f t="shared" si="812"/>
        <v>0</v>
      </c>
      <c r="AX1257" s="31">
        <f t="shared" si="813"/>
        <v>0</v>
      </c>
      <c r="AY1257" s="31">
        <f t="shared" si="814"/>
        <v>0</v>
      </c>
      <c r="AZ1257" s="31">
        <f t="shared" si="815"/>
        <v>0</v>
      </c>
      <c r="BA1257" s="31">
        <f t="shared" si="816"/>
        <v>0</v>
      </c>
      <c r="BB1257" s="31">
        <f t="shared" si="817"/>
        <v>0</v>
      </c>
      <c r="BC1257" s="31">
        <f t="shared" si="818"/>
        <v>0</v>
      </c>
      <c r="BD1257" s="31">
        <f t="shared" si="819"/>
        <v>0</v>
      </c>
      <c r="BE1257" s="31">
        <f t="shared" si="820"/>
        <v>31139.870012044048</v>
      </c>
      <c r="BF1257" s="31">
        <f t="shared" si="821"/>
        <v>31139.870012044048</v>
      </c>
      <c r="BG1257" s="29">
        <f t="shared" si="824"/>
        <v>0</v>
      </c>
      <c r="BH1257" s="29">
        <f t="shared" si="824"/>
        <v>0</v>
      </c>
      <c r="BI1257" s="29">
        <f t="shared" si="824"/>
        <v>0</v>
      </c>
      <c r="BJ1257" s="29">
        <f t="shared" si="824"/>
        <v>31139.870012044048</v>
      </c>
    </row>
    <row r="1258" spans="1:62">
      <c r="A1258" s="25" t="s">
        <v>315</v>
      </c>
      <c r="B1258" s="25" t="s">
        <v>86</v>
      </c>
      <c r="C1258" s="25" t="s">
        <v>102</v>
      </c>
      <c r="D1258" s="25" t="s">
        <v>606</v>
      </c>
      <c r="E1258" s="25" t="s">
        <v>42</v>
      </c>
      <c r="F1258" s="25" t="s">
        <v>46</v>
      </c>
      <c r="G1258" s="25" t="s">
        <v>55</v>
      </c>
      <c r="H1258" s="25" t="s">
        <v>55</v>
      </c>
      <c r="I1258" s="25" t="s">
        <v>597</v>
      </c>
      <c r="J1258" s="102">
        <v>0.65539999999999998</v>
      </c>
      <c r="K1258" s="102">
        <v>0</v>
      </c>
      <c r="L1258" s="29"/>
      <c r="M1258" s="29"/>
      <c r="N1258" s="29"/>
      <c r="O1258" s="29"/>
      <c r="P1258" s="29"/>
      <c r="Q1258" s="29"/>
      <c r="R1258" s="29"/>
      <c r="S1258" s="29"/>
      <c r="T1258" s="29"/>
      <c r="U1258" s="29"/>
      <c r="V1258" s="29">
        <v>886478.58000000007</v>
      </c>
      <c r="W1258" s="29">
        <v>8471.5299999999988</v>
      </c>
      <c r="X1258" s="29">
        <f t="shared" si="794"/>
        <v>894950.1100000001</v>
      </c>
      <c r="Y1258" s="29">
        <f t="shared" si="795"/>
        <v>0</v>
      </c>
      <c r="Z1258" s="29">
        <f t="shared" si="822"/>
        <v>0</v>
      </c>
      <c r="AA1258" s="29">
        <f t="shared" si="822"/>
        <v>0</v>
      </c>
      <c r="AB1258" s="29">
        <f t="shared" si="822"/>
        <v>894950.1100000001</v>
      </c>
      <c r="AC1258" s="31">
        <f t="shared" si="796"/>
        <v>0</v>
      </c>
      <c r="AD1258" s="31">
        <f t="shared" si="797"/>
        <v>0</v>
      </c>
      <c r="AE1258" s="31">
        <f t="shared" si="798"/>
        <v>0</v>
      </c>
      <c r="AF1258" s="31">
        <f t="shared" si="799"/>
        <v>0</v>
      </c>
      <c r="AG1258" s="31">
        <f t="shared" si="800"/>
        <v>0</v>
      </c>
      <c r="AH1258" s="31">
        <f t="shared" si="801"/>
        <v>0</v>
      </c>
      <c r="AI1258" s="31">
        <f t="shared" si="802"/>
        <v>0</v>
      </c>
      <c r="AJ1258" s="31">
        <f t="shared" si="803"/>
        <v>0</v>
      </c>
      <c r="AK1258" s="31">
        <f t="shared" si="804"/>
        <v>0</v>
      </c>
      <c r="AL1258" s="31">
        <f t="shared" si="805"/>
        <v>0</v>
      </c>
      <c r="AM1258" s="31">
        <f t="shared" si="806"/>
        <v>580998.06133200007</v>
      </c>
      <c r="AN1258" s="31">
        <f t="shared" si="807"/>
        <v>5552.2407619999994</v>
      </c>
      <c r="AO1258" s="31">
        <f t="shared" si="808"/>
        <v>586550.30209400004</v>
      </c>
      <c r="AP1258" s="29">
        <f t="shared" si="823"/>
        <v>0</v>
      </c>
      <c r="AQ1258" s="29">
        <f t="shared" si="823"/>
        <v>0</v>
      </c>
      <c r="AR1258" s="29">
        <f t="shared" si="823"/>
        <v>0</v>
      </c>
      <c r="AS1258" s="29">
        <f t="shared" si="823"/>
        <v>586550.30209400004</v>
      </c>
      <c r="AT1258" s="31">
        <f t="shared" si="809"/>
        <v>0</v>
      </c>
      <c r="AU1258" s="31">
        <f t="shared" si="810"/>
        <v>0</v>
      </c>
      <c r="AV1258" s="31">
        <f t="shared" si="811"/>
        <v>0</v>
      </c>
      <c r="AW1258" s="31">
        <f t="shared" si="812"/>
        <v>0</v>
      </c>
      <c r="AX1258" s="31">
        <f t="shared" si="813"/>
        <v>0</v>
      </c>
      <c r="AY1258" s="31">
        <f t="shared" si="814"/>
        <v>0</v>
      </c>
      <c r="AZ1258" s="31">
        <f t="shared" si="815"/>
        <v>0</v>
      </c>
      <c r="BA1258" s="31">
        <f t="shared" si="816"/>
        <v>0</v>
      </c>
      <c r="BB1258" s="31">
        <f t="shared" si="817"/>
        <v>0</v>
      </c>
      <c r="BC1258" s="31">
        <f t="shared" si="818"/>
        <v>0</v>
      </c>
      <c r="BD1258" s="31">
        <f t="shared" si="819"/>
        <v>0</v>
      </c>
      <c r="BE1258" s="31">
        <f t="shared" si="820"/>
        <v>0</v>
      </c>
      <c r="BF1258" s="31">
        <f t="shared" si="821"/>
        <v>0</v>
      </c>
      <c r="BG1258" s="29">
        <f t="shared" si="824"/>
        <v>0</v>
      </c>
      <c r="BH1258" s="29">
        <f t="shared" si="824"/>
        <v>0</v>
      </c>
      <c r="BI1258" s="29">
        <f t="shared" si="824"/>
        <v>0</v>
      </c>
      <c r="BJ1258" s="29">
        <f t="shared" si="824"/>
        <v>0</v>
      </c>
    </row>
    <row r="1259" spans="1:62">
      <c r="A1259" s="25" t="s">
        <v>315</v>
      </c>
      <c r="B1259" s="25" t="s">
        <v>86</v>
      </c>
      <c r="C1259" s="25" t="s">
        <v>91</v>
      </c>
      <c r="D1259" s="25" t="s">
        <v>610</v>
      </c>
      <c r="E1259" s="25" t="s">
        <v>42</v>
      </c>
      <c r="F1259" s="25" t="s">
        <v>46</v>
      </c>
      <c r="G1259" s="25" t="s">
        <v>55</v>
      </c>
      <c r="H1259" s="25" t="s">
        <v>55</v>
      </c>
      <c r="I1259" s="25" t="s">
        <v>597</v>
      </c>
      <c r="J1259" s="102">
        <v>0.65539999999999998</v>
      </c>
      <c r="K1259" s="102">
        <v>0</v>
      </c>
      <c r="L1259" s="29"/>
      <c r="M1259" s="29"/>
      <c r="N1259" s="29"/>
      <c r="O1259" s="29"/>
      <c r="P1259" s="29"/>
      <c r="Q1259" s="29"/>
      <c r="R1259" s="29"/>
      <c r="S1259" s="29"/>
      <c r="T1259" s="29"/>
      <c r="U1259" s="29"/>
      <c r="V1259" s="29">
        <v>168568.76</v>
      </c>
      <c r="W1259" s="29">
        <v>223631.79</v>
      </c>
      <c r="X1259" s="29">
        <f t="shared" si="794"/>
        <v>392200.55000000005</v>
      </c>
      <c r="Y1259" s="29">
        <f t="shared" si="795"/>
        <v>0</v>
      </c>
      <c r="Z1259" s="29">
        <f t="shared" si="822"/>
        <v>0</v>
      </c>
      <c r="AA1259" s="29">
        <f t="shared" si="822"/>
        <v>0</v>
      </c>
      <c r="AB1259" s="29">
        <f t="shared" si="822"/>
        <v>392200.55000000005</v>
      </c>
      <c r="AC1259" s="31">
        <f t="shared" si="796"/>
        <v>0</v>
      </c>
      <c r="AD1259" s="31">
        <f t="shared" si="797"/>
        <v>0</v>
      </c>
      <c r="AE1259" s="31">
        <f t="shared" si="798"/>
        <v>0</v>
      </c>
      <c r="AF1259" s="31">
        <f t="shared" si="799"/>
        <v>0</v>
      </c>
      <c r="AG1259" s="31">
        <f t="shared" si="800"/>
        <v>0</v>
      </c>
      <c r="AH1259" s="31">
        <f t="shared" si="801"/>
        <v>0</v>
      </c>
      <c r="AI1259" s="31">
        <f t="shared" si="802"/>
        <v>0</v>
      </c>
      <c r="AJ1259" s="31">
        <f t="shared" si="803"/>
        <v>0</v>
      </c>
      <c r="AK1259" s="31">
        <f t="shared" si="804"/>
        <v>0</v>
      </c>
      <c r="AL1259" s="31">
        <f t="shared" si="805"/>
        <v>0</v>
      </c>
      <c r="AM1259" s="31">
        <f t="shared" si="806"/>
        <v>110479.965304</v>
      </c>
      <c r="AN1259" s="31">
        <f t="shared" si="807"/>
        <v>146568.27516600001</v>
      </c>
      <c r="AO1259" s="31">
        <f t="shared" si="808"/>
        <v>257048.24047000002</v>
      </c>
      <c r="AP1259" s="29">
        <f t="shared" si="823"/>
        <v>0</v>
      </c>
      <c r="AQ1259" s="29">
        <f t="shared" si="823"/>
        <v>0</v>
      </c>
      <c r="AR1259" s="29">
        <f t="shared" si="823"/>
        <v>0</v>
      </c>
      <c r="AS1259" s="29">
        <f t="shared" si="823"/>
        <v>257048.24047000002</v>
      </c>
      <c r="AT1259" s="31">
        <f t="shared" si="809"/>
        <v>0</v>
      </c>
      <c r="AU1259" s="31">
        <f t="shared" si="810"/>
        <v>0</v>
      </c>
      <c r="AV1259" s="31">
        <f t="shared" si="811"/>
        <v>0</v>
      </c>
      <c r="AW1259" s="31">
        <f t="shared" si="812"/>
        <v>0</v>
      </c>
      <c r="AX1259" s="31">
        <f t="shared" si="813"/>
        <v>0</v>
      </c>
      <c r="AY1259" s="31">
        <f t="shared" si="814"/>
        <v>0</v>
      </c>
      <c r="AZ1259" s="31">
        <f t="shared" si="815"/>
        <v>0</v>
      </c>
      <c r="BA1259" s="31">
        <f t="shared" si="816"/>
        <v>0</v>
      </c>
      <c r="BB1259" s="31">
        <f t="shared" si="817"/>
        <v>0</v>
      </c>
      <c r="BC1259" s="31">
        <f t="shared" si="818"/>
        <v>0</v>
      </c>
      <c r="BD1259" s="31">
        <f t="shared" si="819"/>
        <v>0</v>
      </c>
      <c r="BE1259" s="31">
        <f t="shared" si="820"/>
        <v>0</v>
      </c>
      <c r="BF1259" s="31">
        <f t="shared" si="821"/>
        <v>0</v>
      </c>
      <c r="BG1259" s="29">
        <f t="shared" si="824"/>
        <v>0</v>
      </c>
      <c r="BH1259" s="29">
        <f t="shared" si="824"/>
        <v>0</v>
      </c>
      <c r="BI1259" s="29">
        <f t="shared" si="824"/>
        <v>0</v>
      </c>
      <c r="BJ1259" s="29">
        <f t="shared" si="824"/>
        <v>0</v>
      </c>
    </row>
    <row r="1260" spans="1:62">
      <c r="A1260" s="25" t="s">
        <v>120</v>
      </c>
      <c r="B1260" s="25" t="s">
        <v>121</v>
      </c>
      <c r="C1260" s="25" t="s">
        <v>87</v>
      </c>
      <c r="D1260" s="25" t="s">
        <v>293</v>
      </c>
      <c r="E1260" s="25" t="s">
        <v>42</v>
      </c>
      <c r="F1260" s="25" t="s">
        <v>46</v>
      </c>
      <c r="G1260" s="25" t="s">
        <v>60</v>
      </c>
      <c r="H1260" s="25" t="s">
        <v>599</v>
      </c>
      <c r="I1260" s="25" t="s">
        <v>597</v>
      </c>
      <c r="J1260" s="102">
        <v>0.68266000000000004</v>
      </c>
      <c r="K1260" s="102">
        <v>0</v>
      </c>
      <c r="L1260" s="29">
        <v>11970.75</v>
      </c>
      <c r="M1260" s="29">
        <v>1686.52</v>
      </c>
      <c r="N1260" s="29">
        <v>-800.6</v>
      </c>
      <c r="O1260" s="29">
        <v>800.02</v>
      </c>
      <c r="P1260" s="29">
        <v>0</v>
      </c>
      <c r="Q1260" s="29">
        <v>205819.08</v>
      </c>
      <c r="R1260" s="29">
        <v>13853.98</v>
      </c>
      <c r="S1260" s="29">
        <v>5260.3300000000163</v>
      </c>
      <c r="T1260" s="29">
        <v>3263.61</v>
      </c>
      <c r="U1260" s="29">
        <v>949.59</v>
      </c>
      <c r="V1260" s="29">
        <v>134478.31</v>
      </c>
      <c r="W1260" s="29">
        <v>30405.829999999987</v>
      </c>
      <c r="X1260" s="29">
        <f t="shared" si="794"/>
        <v>407687.41999999993</v>
      </c>
      <c r="Y1260" s="29">
        <f t="shared" si="795"/>
        <v>0</v>
      </c>
      <c r="Z1260" s="29">
        <f t="shared" si="822"/>
        <v>0</v>
      </c>
      <c r="AA1260" s="29">
        <f t="shared" si="822"/>
        <v>0</v>
      </c>
      <c r="AB1260" s="29">
        <f t="shared" si="822"/>
        <v>407687.41999999993</v>
      </c>
      <c r="AC1260" s="31">
        <f t="shared" si="796"/>
        <v>8171.9521950000008</v>
      </c>
      <c r="AD1260" s="31">
        <f t="shared" si="797"/>
        <v>1151.3197432000002</v>
      </c>
      <c r="AE1260" s="31">
        <f t="shared" si="798"/>
        <v>-546.53759600000001</v>
      </c>
      <c r="AF1260" s="31">
        <f t="shared" si="799"/>
        <v>546.14165320000006</v>
      </c>
      <c r="AG1260" s="31">
        <f t="shared" si="800"/>
        <v>0</v>
      </c>
      <c r="AH1260" s="31">
        <f t="shared" si="801"/>
        <v>140504.45315280001</v>
      </c>
      <c r="AI1260" s="31">
        <f t="shared" si="802"/>
        <v>9457.5579868000004</v>
      </c>
      <c r="AJ1260" s="31">
        <f t="shared" si="803"/>
        <v>3591.0168778000116</v>
      </c>
      <c r="AK1260" s="31">
        <f t="shared" si="804"/>
        <v>2227.9360026000004</v>
      </c>
      <c r="AL1260" s="31">
        <f t="shared" si="805"/>
        <v>648.24710940000011</v>
      </c>
      <c r="AM1260" s="31">
        <f t="shared" si="806"/>
        <v>91802.963104599999</v>
      </c>
      <c r="AN1260" s="31">
        <f t="shared" si="807"/>
        <v>20756.843907799994</v>
      </c>
      <c r="AO1260" s="31">
        <f t="shared" si="808"/>
        <v>278311.89413720003</v>
      </c>
      <c r="AP1260" s="29">
        <f t="shared" si="823"/>
        <v>0</v>
      </c>
      <c r="AQ1260" s="29">
        <f t="shared" si="823"/>
        <v>0</v>
      </c>
      <c r="AR1260" s="29">
        <f t="shared" si="823"/>
        <v>0</v>
      </c>
      <c r="AS1260" s="29">
        <f t="shared" si="823"/>
        <v>278311.89413720003</v>
      </c>
      <c r="AT1260" s="31">
        <f t="shared" si="809"/>
        <v>0</v>
      </c>
      <c r="AU1260" s="31">
        <f t="shared" si="810"/>
        <v>0</v>
      </c>
      <c r="AV1260" s="31">
        <f t="shared" si="811"/>
        <v>0</v>
      </c>
      <c r="AW1260" s="31">
        <f t="shared" si="812"/>
        <v>0</v>
      </c>
      <c r="AX1260" s="31">
        <f t="shared" si="813"/>
        <v>0</v>
      </c>
      <c r="AY1260" s="31">
        <f t="shared" si="814"/>
        <v>0</v>
      </c>
      <c r="AZ1260" s="31">
        <f t="shared" si="815"/>
        <v>0</v>
      </c>
      <c r="BA1260" s="31">
        <f t="shared" si="816"/>
        <v>0</v>
      </c>
      <c r="BB1260" s="31">
        <f t="shared" si="817"/>
        <v>0</v>
      </c>
      <c r="BC1260" s="31">
        <f t="shared" si="818"/>
        <v>0</v>
      </c>
      <c r="BD1260" s="31">
        <f t="shared" si="819"/>
        <v>0</v>
      </c>
      <c r="BE1260" s="31">
        <f t="shared" si="820"/>
        <v>0</v>
      </c>
      <c r="BF1260" s="31">
        <f t="shared" si="821"/>
        <v>0</v>
      </c>
      <c r="BG1260" s="29">
        <f t="shared" si="824"/>
        <v>0</v>
      </c>
      <c r="BH1260" s="29">
        <f t="shared" si="824"/>
        <v>0</v>
      </c>
      <c r="BI1260" s="29">
        <f t="shared" si="824"/>
        <v>0</v>
      </c>
      <c r="BJ1260" s="29">
        <f t="shared" si="824"/>
        <v>0</v>
      </c>
    </row>
    <row r="1261" spans="1:62">
      <c r="A1261" s="25" t="s">
        <v>120</v>
      </c>
      <c r="B1261" s="25" t="s">
        <v>121</v>
      </c>
      <c r="C1261" s="25" t="s">
        <v>87</v>
      </c>
      <c r="D1261" s="25" t="s">
        <v>564</v>
      </c>
      <c r="E1261" s="25" t="s">
        <v>42</v>
      </c>
      <c r="F1261" s="25" t="s">
        <v>46</v>
      </c>
      <c r="G1261" s="25" t="s">
        <v>54</v>
      </c>
      <c r="H1261" s="25" t="s">
        <v>90</v>
      </c>
      <c r="I1261" s="25" t="s">
        <v>597</v>
      </c>
      <c r="J1261" s="102">
        <v>0.68266000000000004</v>
      </c>
      <c r="K1261" s="102">
        <v>0</v>
      </c>
      <c r="L1261" s="29"/>
      <c r="M1261" s="29"/>
      <c r="N1261" s="29"/>
      <c r="O1261" s="29"/>
      <c r="P1261" s="29"/>
      <c r="Q1261" s="29"/>
      <c r="R1261" s="29">
        <v>587450.76999999979</v>
      </c>
      <c r="S1261" s="29"/>
      <c r="T1261" s="29"/>
      <c r="U1261" s="29"/>
      <c r="V1261" s="29"/>
      <c r="W1261" s="29"/>
      <c r="X1261" s="29">
        <f t="shared" si="794"/>
        <v>587450.76999999979</v>
      </c>
      <c r="Y1261" s="29">
        <f t="shared" si="795"/>
        <v>0</v>
      </c>
      <c r="Z1261" s="29">
        <f t="shared" si="822"/>
        <v>0</v>
      </c>
      <c r="AA1261" s="29">
        <f t="shared" si="822"/>
        <v>0</v>
      </c>
      <c r="AB1261" s="29">
        <f t="shared" si="822"/>
        <v>587450.76999999979</v>
      </c>
      <c r="AC1261" s="31">
        <f t="shared" si="796"/>
        <v>0</v>
      </c>
      <c r="AD1261" s="31">
        <f t="shared" si="797"/>
        <v>0</v>
      </c>
      <c r="AE1261" s="31">
        <f t="shared" si="798"/>
        <v>0</v>
      </c>
      <c r="AF1261" s="31">
        <f t="shared" si="799"/>
        <v>0</v>
      </c>
      <c r="AG1261" s="31">
        <f t="shared" si="800"/>
        <v>0</v>
      </c>
      <c r="AH1261" s="31">
        <f t="shared" si="801"/>
        <v>0</v>
      </c>
      <c r="AI1261" s="31">
        <f t="shared" si="802"/>
        <v>401029.14264819986</v>
      </c>
      <c r="AJ1261" s="31">
        <f t="shared" si="803"/>
        <v>0</v>
      </c>
      <c r="AK1261" s="31">
        <f t="shared" si="804"/>
        <v>0</v>
      </c>
      <c r="AL1261" s="31">
        <f t="shared" si="805"/>
        <v>0</v>
      </c>
      <c r="AM1261" s="31">
        <f t="shared" si="806"/>
        <v>0</v>
      </c>
      <c r="AN1261" s="31">
        <f t="shared" si="807"/>
        <v>0</v>
      </c>
      <c r="AO1261" s="31">
        <f t="shared" si="808"/>
        <v>401029.14264819986</v>
      </c>
      <c r="AP1261" s="29">
        <f t="shared" si="823"/>
        <v>0</v>
      </c>
      <c r="AQ1261" s="29">
        <f t="shared" si="823"/>
        <v>0</v>
      </c>
      <c r="AR1261" s="29">
        <f t="shared" si="823"/>
        <v>0</v>
      </c>
      <c r="AS1261" s="29">
        <f t="shared" si="823"/>
        <v>401029.14264819986</v>
      </c>
      <c r="AT1261" s="31">
        <f t="shared" si="809"/>
        <v>0</v>
      </c>
      <c r="AU1261" s="31">
        <f t="shared" si="810"/>
        <v>0</v>
      </c>
      <c r="AV1261" s="31">
        <f t="shared" si="811"/>
        <v>0</v>
      </c>
      <c r="AW1261" s="31">
        <f t="shared" si="812"/>
        <v>0</v>
      </c>
      <c r="AX1261" s="31">
        <f t="shared" si="813"/>
        <v>0</v>
      </c>
      <c r="AY1261" s="31">
        <f t="shared" si="814"/>
        <v>0</v>
      </c>
      <c r="AZ1261" s="31">
        <f t="shared" si="815"/>
        <v>0</v>
      </c>
      <c r="BA1261" s="31">
        <f t="shared" si="816"/>
        <v>0</v>
      </c>
      <c r="BB1261" s="31">
        <f t="shared" si="817"/>
        <v>0</v>
      </c>
      <c r="BC1261" s="31">
        <f t="shared" si="818"/>
        <v>0</v>
      </c>
      <c r="BD1261" s="31">
        <f t="shared" si="819"/>
        <v>0</v>
      </c>
      <c r="BE1261" s="31">
        <f t="shared" si="820"/>
        <v>0</v>
      </c>
      <c r="BF1261" s="31">
        <f t="shared" si="821"/>
        <v>0</v>
      </c>
      <c r="BG1261" s="29">
        <f t="shared" si="824"/>
        <v>0</v>
      </c>
      <c r="BH1261" s="29">
        <f t="shared" si="824"/>
        <v>0</v>
      </c>
      <c r="BI1261" s="29">
        <f t="shared" si="824"/>
        <v>0</v>
      </c>
      <c r="BJ1261" s="29">
        <f t="shared" si="824"/>
        <v>0</v>
      </c>
    </row>
    <row r="1262" spans="1:62">
      <c r="A1262" s="25" t="s">
        <v>120</v>
      </c>
      <c r="B1262" s="25" t="s">
        <v>121</v>
      </c>
      <c r="C1262" s="25" t="s">
        <v>87</v>
      </c>
      <c r="D1262" s="25" t="s">
        <v>564</v>
      </c>
      <c r="E1262" s="25" t="s">
        <v>42</v>
      </c>
      <c r="F1262" s="25" t="s">
        <v>46</v>
      </c>
      <c r="G1262" s="25" t="s">
        <v>60</v>
      </c>
      <c r="H1262" s="25" t="s">
        <v>599</v>
      </c>
      <c r="I1262" s="25" t="s">
        <v>597</v>
      </c>
      <c r="J1262" s="102">
        <v>0.68266000000000004</v>
      </c>
      <c r="K1262" s="102">
        <v>0</v>
      </c>
      <c r="L1262" s="29"/>
      <c r="M1262" s="29"/>
      <c r="N1262" s="29"/>
      <c r="O1262" s="29"/>
      <c r="P1262" s="29"/>
      <c r="Q1262" s="29"/>
      <c r="R1262" s="29">
        <v>-587450.77000000095</v>
      </c>
      <c r="S1262" s="29"/>
      <c r="T1262" s="29"/>
      <c r="U1262" s="29"/>
      <c r="V1262" s="29"/>
      <c r="W1262" s="29"/>
      <c r="X1262" s="29">
        <f t="shared" si="794"/>
        <v>-587450.77000000095</v>
      </c>
      <c r="Y1262" s="29">
        <f t="shared" si="795"/>
        <v>0</v>
      </c>
      <c r="Z1262" s="29">
        <f t="shared" si="822"/>
        <v>0</v>
      </c>
      <c r="AA1262" s="29">
        <f t="shared" si="822"/>
        <v>0</v>
      </c>
      <c r="AB1262" s="29">
        <f t="shared" si="822"/>
        <v>-587450.77000000095</v>
      </c>
      <c r="AC1262" s="31">
        <f t="shared" si="796"/>
        <v>0</v>
      </c>
      <c r="AD1262" s="31">
        <f t="shared" si="797"/>
        <v>0</v>
      </c>
      <c r="AE1262" s="31">
        <f t="shared" si="798"/>
        <v>0</v>
      </c>
      <c r="AF1262" s="31">
        <f t="shared" si="799"/>
        <v>0</v>
      </c>
      <c r="AG1262" s="31">
        <f t="shared" si="800"/>
        <v>0</v>
      </c>
      <c r="AH1262" s="31">
        <f t="shared" si="801"/>
        <v>0</v>
      </c>
      <c r="AI1262" s="31">
        <f t="shared" si="802"/>
        <v>-401029.14264820068</v>
      </c>
      <c r="AJ1262" s="31">
        <f t="shared" si="803"/>
        <v>0</v>
      </c>
      <c r="AK1262" s="31">
        <f t="shared" si="804"/>
        <v>0</v>
      </c>
      <c r="AL1262" s="31">
        <f t="shared" si="805"/>
        <v>0</v>
      </c>
      <c r="AM1262" s="31">
        <f t="shared" si="806"/>
        <v>0</v>
      </c>
      <c r="AN1262" s="31">
        <f t="shared" si="807"/>
        <v>0</v>
      </c>
      <c r="AO1262" s="31">
        <f t="shared" si="808"/>
        <v>-401029.14264820068</v>
      </c>
      <c r="AP1262" s="29">
        <f t="shared" si="823"/>
        <v>0</v>
      </c>
      <c r="AQ1262" s="29">
        <f t="shared" si="823"/>
        <v>0</v>
      </c>
      <c r="AR1262" s="29">
        <f t="shared" si="823"/>
        <v>0</v>
      </c>
      <c r="AS1262" s="29">
        <f t="shared" si="823"/>
        <v>-401029.14264820068</v>
      </c>
      <c r="AT1262" s="31">
        <f t="shared" si="809"/>
        <v>0</v>
      </c>
      <c r="AU1262" s="31">
        <f t="shared" si="810"/>
        <v>0</v>
      </c>
      <c r="AV1262" s="31">
        <f t="shared" si="811"/>
        <v>0</v>
      </c>
      <c r="AW1262" s="31">
        <f t="shared" si="812"/>
        <v>0</v>
      </c>
      <c r="AX1262" s="31">
        <f t="shared" si="813"/>
        <v>0</v>
      </c>
      <c r="AY1262" s="31">
        <f t="shared" si="814"/>
        <v>0</v>
      </c>
      <c r="AZ1262" s="31">
        <f t="shared" si="815"/>
        <v>0</v>
      </c>
      <c r="BA1262" s="31">
        <f t="shared" si="816"/>
        <v>0</v>
      </c>
      <c r="BB1262" s="31">
        <f t="shared" si="817"/>
        <v>0</v>
      </c>
      <c r="BC1262" s="31">
        <f t="shared" si="818"/>
        <v>0</v>
      </c>
      <c r="BD1262" s="31">
        <f t="shared" si="819"/>
        <v>0</v>
      </c>
      <c r="BE1262" s="31">
        <f t="shared" si="820"/>
        <v>0</v>
      </c>
      <c r="BF1262" s="31">
        <f t="shared" si="821"/>
        <v>0</v>
      </c>
      <c r="BG1262" s="29">
        <f t="shared" si="824"/>
        <v>0</v>
      </c>
      <c r="BH1262" s="29">
        <f t="shared" si="824"/>
        <v>0</v>
      </c>
      <c r="BI1262" s="29">
        <f t="shared" si="824"/>
        <v>0</v>
      </c>
      <c r="BJ1262" s="29">
        <f t="shared" si="824"/>
        <v>0</v>
      </c>
    </row>
  </sheetData>
  <autoFilter ref="A7:BJ1262" xr:uid="{9956EF7A-FD57-4167-96DE-C4C9CDDEDB69}"/>
  <phoneticPr fontId="23" type="noConversion"/>
  <pageMargins left="0.7" right="0.7" top="0.75" bottom="0.75" header="0.3" footer="0.3"/>
  <pageSetup scale="50" orientation="landscape" r:id="rId1"/>
  <headerFooter>
    <oddFooter>&amp;L&amp;F
&amp;A&amp;RPage &amp;P OF &amp;N</oddFooter>
  </headerFooter>
  <colBreaks count="1" manualBreakCount="1">
    <brk id="15" max="41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5BE5A-25E3-4E63-AA4D-50FDBFD468E3}">
  <dimension ref="A1:AP181"/>
  <sheetViews>
    <sheetView zoomScale="85" zoomScaleNormal="85" workbookViewId="0">
      <pane xSplit="4" ySplit="6" topLeftCell="Y36" activePane="bottomRight" state="frozen"/>
      <selection pane="topRight" activeCell="E1" sqref="E1"/>
      <selection pane="bottomLeft" activeCell="A7" sqref="A7"/>
      <selection pane="bottomRight" activeCell="AP47" sqref="AP47"/>
    </sheetView>
  </sheetViews>
  <sheetFormatPr defaultColWidth="8.85546875" defaultRowHeight="12.75"/>
  <cols>
    <col min="1" max="1" width="29.140625" style="324" customWidth="1"/>
    <col min="2" max="2" width="18.7109375" style="325" bestFit="1" customWidth="1"/>
    <col min="3" max="4" width="13" style="326" customWidth="1"/>
    <col min="5" max="5" width="11.42578125" style="327" customWidth="1"/>
    <col min="6" max="12" width="12.28515625" style="325" customWidth="1"/>
    <col min="13" max="13" width="12.28515625" style="328" customWidth="1"/>
    <col min="14" max="14" width="12.28515625" style="325" customWidth="1"/>
    <col min="15" max="15" width="11.28515625" style="328" customWidth="1"/>
    <col min="16" max="16" width="12.28515625" style="325" customWidth="1"/>
    <col min="17" max="17" width="12.28515625" style="327" customWidth="1"/>
    <col min="18" max="20" width="12.28515625" style="325" customWidth="1"/>
    <col min="21" max="21" width="14.5703125" style="325" customWidth="1"/>
    <col min="22" max="28" width="12.28515625" style="325" customWidth="1"/>
    <col min="29" max="29" width="12.28515625" style="327" customWidth="1"/>
    <col min="30" max="38" width="12.28515625" style="325" customWidth="1"/>
    <col min="39" max="39" width="13.42578125" style="325" customWidth="1"/>
    <col min="40" max="40" width="12.85546875" style="325" bestFit="1" customWidth="1"/>
    <col min="41" max="41" width="4.5703125" style="325" customWidth="1"/>
    <col min="42" max="42" width="14.7109375" style="336" customWidth="1"/>
    <col min="43" max="16384" width="8.85546875" style="325"/>
  </cols>
  <sheetData>
    <row r="1" spans="1:42">
      <c r="A1" s="324" t="s">
        <v>842</v>
      </c>
      <c r="P1" s="329"/>
      <c r="Q1" s="330"/>
      <c r="R1" s="331"/>
      <c r="S1" s="331"/>
      <c r="T1" s="331"/>
      <c r="U1" s="331"/>
      <c r="V1" s="331"/>
      <c r="W1" s="331"/>
      <c r="X1" s="331"/>
      <c r="Y1" s="332"/>
      <c r="Z1" s="331"/>
      <c r="AA1" s="333"/>
      <c r="AB1" s="331"/>
      <c r="AC1" s="334"/>
      <c r="AN1" s="331"/>
      <c r="AP1" s="335"/>
    </row>
    <row r="2" spans="1:42">
      <c r="Q2" s="330"/>
      <c r="R2" s="331"/>
      <c r="S2" s="331"/>
      <c r="T2" s="331"/>
      <c r="U2" s="331"/>
      <c r="V2" s="331"/>
      <c r="W2" s="331"/>
      <c r="X2" s="331"/>
      <c r="Y2" s="332"/>
      <c r="Z2" s="331"/>
      <c r="AA2" s="331"/>
      <c r="AB2" s="331"/>
      <c r="AC2" s="330"/>
      <c r="AD2" s="331"/>
      <c r="AE2" s="331"/>
      <c r="AF2" s="331"/>
      <c r="AG2" s="331"/>
      <c r="AH2" s="331"/>
      <c r="AI2" s="331"/>
      <c r="AJ2" s="331"/>
      <c r="AK2" s="332"/>
      <c r="AL2" s="331"/>
      <c r="AM2" s="331"/>
      <c r="AN2" s="331"/>
    </row>
    <row r="3" spans="1:42">
      <c r="E3" s="334"/>
      <c r="F3" s="333"/>
      <c r="G3" s="333"/>
      <c r="H3" s="333"/>
      <c r="I3" s="333"/>
      <c r="J3" s="333"/>
      <c r="K3" s="333"/>
      <c r="L3" s="333"/>
      <c r="M3" s="333"/>
      <c r="N3" s="333"/>
      <c r="O3" s="333"/>
      <c r="R3" s="337"/>
    </row>
    <row r="4" spans="1:42">
      <c r="E4" s="327" t="s">
        <v>843</v>
      </c>
      <c r="M4" s="338"/>
      <c r="O4" s="338"/>
      <c r="Q4" s="327" t="s">
        <v>844</v>
      </c>
      <c r="Y4" s="325" t="s">
        <v>845</v>
      </c>
      <c r="AC4" s="327" t="s">
        <v>846</v>
      </c>
    </row>
    <row r="5" spans="1:42" s="340" customFormat="1">
      <c r="A5" s="339"/>
      <c r="C5" s="341"/>
      <c r="D5" s="341"/>
      <c r="E5" s="342"/>
      <c r="M5" s="343"/>
      <c r="N5" s="344"/>
      <c r="O5" s="343"/>
      <c r="Q5" s="327"/>
      <c r="V5" s="344"/>
      <c r="AC5" s="327"/>
      <c r="AP5" s="336"/>
    </row>
    <row r="6" spans="1:42" s="324" customFormat="1" ht="38.25">
      <c r="B6" s="324" t="s">
        <v>847</v>
      </c>
      <c r="C6" s="345" t="s">
        <v>848</v>
      </c>
      <c r="D6" s="345" t="s">
        <v>849</v>
      </c>
      <c r="E6" s="346">
        <v>44592</v>
      </c>
      <c r="F6" s="347">
        <f t="shared" ref="F6:P6" si="0">EOMONTH(E6,1)</f>
        <v>44620</v>
      </c>
      <c r="G6" s="347">
        <f t="shared" si="0"/>
        <v>44651</v>
      </c>
      <c r="H6" s="347">
        <f t="shared" si="0"/>
        <v>44681</v>
      </c>
      <c r="I6" s="347">
        <f t="shared" si="0"/>
        <v>44712</v>
      </c>
      <c r="J6" s="347">
        <f t="shared" si="0"/>
        <v>44742</v>
      </c>
      <c r="K6" s="347">
        <f t="shared" si="0"/>
        <v>44773</v>
      </c>
      <c r="L6" s="347">
        <f t="shared" si="0"/>
        <v>44804</v>
      </c>
      <c r="M6" s="347">
        <f t="shared" si="0"/>
        <v>44834</v>
      </c>
      <c r="N6" s="347">
        <f t="shared" si="0"/>
        <v>44865</v>
      </c>
      <c r="O6" s="347">
        <f t="shared" si="0"/>
        <v>44895</v>
      </c>
      <c r="P6" s="347">
        <f t="shared" si="0"/>
        <v>44926</v>
      </c>
      <c r="Q6" s="346">
        <f>EOMONTH(P6,1)</f>
        <v>44957</v>
      </c>
      <c r="R6" s="347">
        <f t="shared" ref="R6:AN6" si="1">EOMONTH(Q6,1)</f>
        <v>44985</v>
      </c>
      <c r="S6" s="347">
        <f t="shared" si="1"/>
        <v>45016</v>
      </c>
      <c r="T6" s="347">
        <f t="shared" si="1"/>
        <v>45046</v>
      </c>
      <c r="U6" s="347">
        <f t="shared" si="1"/>
        <v>45077</v>
      </c>
      <c r="V6" s="347">
        <f t="shared" si="1"/>
        <v>45107</v>
      </c>
      <c r="W6" s="347">
        <f t="shared" si="1"/>
        <v>45138</v>
      </c>
      <c r="X6" s="347">
        <f t="shared" si="1"/>
        <v>45169</v>
      </c>
      <c r="Y6" s="347">
        <f t="shared" si="1"/>
        <v>45199</v>
      </c>
      <c r="Z6" s="347">
        <f t="shared" si="1"/>
        <v>45230</v>
      </c>
      <c r="AA6" s="347">
        <f t="shared" si="1"/>
        <v>45260</v>
      </c>
      <c r="AB6" s="347">
        <f t="shared" si="1"/>
        <v>45291</v>
      </c>
      <c r="AC6" s="346">
        <f t="shared" si="1"/>
        <v>45322</v>
      </c>
      <c r="AD6" s="347">
        <f t="shared" si="1"/>
        <v>45351</v>
      </c>
      <c r="AE6" s="347">
        <f t="shared" si="1"/>
        <v>45382</v>
      </c>
      <c r="AF6" s="347">
        <f t="shared" si="1"/>
        <v>45412</v>
      </c>
      <c r="AG6" s="347">
        <f t="shared" si="1"/>
        <v>45443</v>
      </c>
      <c r="AH6" s="347">
        <f t="shared" si="1"/>
        <v>45473</v>
      </c>
      <c r="AI6" s="347">
        <f t="shared" si="1"/>
        <v>45504</v>
      </c>
      <c r="AJ6" s="347">
        <f t="shared" si="1"/>
        <v>45535</v>
      </c>
      <c r="AK6" s="347">
        <f t="shared" si="1"/>
        <v>45565</v>
      </c>
      <c r="AL6" s="347">
        <f t="shared" si="1"/>
        <v>45596</v>
      </c>
      <c r="AM6" s="347">
        <f t="shared" si="1"/>
        <v>45626</v>
      </c>
      <c r="AN6" s="347">
        <f t="shared" si="1"/>
        <v>45657</v>
      </c>
      <c r="AO6" s="348"/>
      <c r="AP6" s="349" t="s">
        <v>850</v>
      </c>
    </row>
    <row r="7" spans="1:42" s="351" customFormat="1" ht="15" customHeight="1">
      <c r="A7" s="350" t="s">
        <v>851</v>
      </c>
      <c r="C7" s="352"/>
      <c r="D7" s="352"/>
      <c r="E7" s="353"/>
      <c r="F7" s="354"/>
      <c r="G7" s="354"/>
      <c r="H7" s="354"/>
      <c r="I7" s="354"/>
      <c r="J7" s="354"/>
      <c r="K7" s="354"/>
      <c r="L7" s="354"/>
      <c r="M7" s="355"/>
      <c r="N7" s="355"/>
      <c r="O7" s="355"/>
      <c r="P7" s="355"/>
      <c r="Q7" s="356"/>
      <c r="R7" s="355"/>
      <c r="S7" s="355"/>
      <c r="T7" s="355"/>
      <c r="U7" s="355"/>
      <c r="V7" s="355"/>
      <c r="W7" s="355"/>
      <c r="X7" s="355"/>
      <c r="Y7" s="355"/>
      <c r="Z7" s="355"/>
      <c r="AA7" s="355"/>
      <c r="AB7" s="355"/>
      <c r="AC7" s="356"/>
      <c r="AD7" s="355"/>
      <c r="AE7" s="355"/>
      <c r="AF7" s="355"/>
      <c r="AG7" s="355"/>
      <c r="AH7" s="355"/>
      <c r="AI7" s="355"/>
      <c r="AJ7" s="355"/>
      <c r="AK7" s="355"/>
      <c r="AL7" s="355"/>
      <c r="AM7" s="355"/>
      <c r="AN7" s="355"/>
      <c r="AP7" s="357"/>
    </row>
    <row r="8" spans="1:42" ht="15" customHeight="1">
      <c r="A8" s="358" t="s">
        <v>852</v>
      </c>
      <c r="B8" s="359" t="s">
        <v>853</v>
      </c>
      <c r="C8" s="360">
        <v>4.14683E-2</v>
      </c>
      <c r="D8" s="360">
        <v>3.8100000000000002E-2</v>
      </c>
      <c r="E8" s="361">
        <v>-369487.12</v>
      </c>
      <c r="F8" s="362">
        <v>651.04999999999995</v>
      </c>
      <c r="G8" s="362">
        <v>432.02</v>
      </c>
      <c r="H8" s="362">
        <v>311.10000000000002</v>
      </c>
      <c r="I8" s="362">
        <v>708.26</v>
      </c>
      <c r="J8" s="362">
        <v>2424.13</v>
      </c>
      <c r="K8" s="362">
        <v>20708.2</v>
      </c>
      <c r="L8" s="362">
        <v>623.25</v>
      </c>
      <c r="M8" s="362">
        <v>1264.8800000000001</v>
      </c>
      <c r="N8" s="362">
        <v>1214.8</v>
      </c>
      <c r="O8" s="362">
        <v>444.41</v>
      </c>
      <c r="P8" s="362">
        <v>3008.3</v>
      </c>
      <c r="Q8" s="361">
        <v>3265.8</v>
      </c>
      <c r="R8" s="362">
        <v>6069.13</v>
      </c>
      <c r="S8" s="362">
        <v>625.42999999999995</v>
      </c>
      <c r="T8" s="362">
        <v>1500.99</v>
      </c>
      <c r="U8" s="362">
        <v>1226.5999999999999</v>
      </c>
      <c r="V8" s="362">
        <v>3967.57</v>
      </c>
      <c r="W8" s="362">
        <v>6747.31</v>
      </c>
      <c r="X8" s="362">
        <v>3166.71</v>
      </c>
      <c r="Y8" s="362">
        <v>3440.92</v>
      </c>
      <c r="Z8" s="362">
        <v>25761.96</v>
      </c>
      <c r="AA8" s="362">
        <v>14402.5</v>
      </c>
      <c r="AB8" s="362">
        <v>8357.19</v>
      </c>
      <c r="AC8" s="361">
        <v>-734.82</v>
      </c>
      <c r="AD8" s="362">
        <v>3138.75</v>
      </c>
      <c r="AE8" s="362">
        <v>8097.16</v>
      </c>
      <c r="AF8" s="362">
        <v>41249.9</v>
      </c>
      <c r="AG8" s="362">
        <v>2549.67</v>
      </c>
      <c r="AH8" s="362">
        <v>2142.15</v>
      </c>
      <c r="AI8" s="362">
        <v>11350.05</v>
      </c>
      <c r="AJ8" s="362">
        <v>17146.330000000002</v>
      </c>
      <c r="AK8" s="362">
        <v>2102.25</v>
      </c>
      <c r="AL8" s="362">
        <v>14777.29</v>
      </c>
      <c r="AM8" s="362">
        <v>9096.5300000000007</v>
      </c>
      <c r="AN8" s="362">
        <v>33801.480000000003</v>
      </c>
      <c r="AP8" s="363"/>
    </row>
    <row r="9" spans="1:42" ht="15" customHeight="1">
      <c r="A9" s="359"/>
      <c r="B9" s="359" t="s">
        <v>854</v>
      </c>
      <c r="C9" s="360">
        <v>5.0098000000000004E-2</v>
      </c>
      <c r="D9" s="360">
        <v>4.2599999999999999E-2</v>
      </c>
      <c r="E9" s="361">
        <v>830347.95</v>
      </c>
      <c r="F9" s="362">
        <v>651.02</v>
      </c>
      <c r="G9" s="362">
        <v>432.01</v>
      </c>
      <c r="H9" s="362">
        <v>311.12</v>
      </c>
      <c r="I9" s="362">
        <v>708.26</v>
      </c>
      <c r="J9" s="362">
        <v>2424.11</v>
      </c>
      <c r="K9" s="362">
        <v>20708.240000000002</v>
      </c>
      <c r="L9" s="362">
        <v>623.25</v>
      </c>
      <c r="M9" s="362">
        <v>1264.8800000000001</v>
      </c>
      <c r="N9" s="362">
        <v>1214.8</v>
      </c>
      <c r="O9" s="362">
        <v>444.41</v>
      </c>
      <c r="P9" s="362">
        <v>3008.3</v>
      </c>
      <c r="Q9" s="361">
        <v>3265.8</v>
      </c>
      <c r="R9" s="362">
        <v>6069.13</v>
      </c>
      <c r="S9" s="362">
        <v>625.42999999999995</v>
      </c>
      <c r="T9" s="362">
        <v>1500.97</v>
      </c>
      <c r="U9" s="362">
        <v>1226.6400000000001</v>
      </c>
      <c r="V9" s="362">
        <v>3966.28</v>
      </c>
      <c r="W9" s="362">
        <v>6745.12</v>
      </c>
      <c r="X9" s="362">
        <v>3165.68</v>
      </c>
      <c r="Y9" s="362">
        <v>3439.8</v>
      </c>
      <c r="Z9" s="362">
        <v>25753.59</v>
      </c>
      <c r="AA9" s="362">
        <v>14397.83</v>
      </c>
      <c r="AB9" s="362">
        <v>8354.4599999999991</v>
      </c>
      <c r="AC9" s="361">
        <v>-734.6</v>
      </c>
      <c r="AD9" s="362">
        <v>3137.73</v>
      </c>
      <c r="AE9" s="362">
        <v>8094.53</v>
      </c>
      <c r="AF9" s="362">
        <v>41236.49</v>
      </c>
      <c r="AG9" s="362">
        <v>2548.84</v>
      </c>
      <c r="AH9" s="362">
        <v>2141.46</v>
      </c>
      <c r="AI9" s="362">
        <v>11346.36</v>
      </c>
      <c r="AJ9" s="362">
        <v>17140.759999999998</v>
      </c>
      <c r="AK9" s="362">
        <v>2101.56</v>
      </c>
      <c r="AL9" s="362">
        <v>14772.48</v>
      </c>
      <c r="AM9" s="362">
        <v>9093.57</v>
      </c>
      <c r="AN9" s="362">
        <v>33790.49</v>
      </c>
      <c r="AP9" s="363"/>
    </row>
    <row r="10" spans="1:42" ht="15" customHeight="1">
      <c r="A10" s="359"/>
      <c r="B10" s="359" t="s">
        <v>855</v>
      </c>
      <c r="C10" s="360">
        <v>0.135467</v>
      </c>
      <c r="D10" s="360">
        <v>0.23020000000000004</v>
      </c>
      <c r="E10" s="361">
        <v>-375450.13</v>
      </c>
      <c r="F10" s="362">
        <v>651.04999999999995</v>
      </c>
      <c r="G10" s="362">
        <v>432</v>
      </c>
      <c r="H10" s="362">
        <v>311.12</v>
      </c>
      <c r="I10" s="362">
        <v>708.26</v>
      </c>
      <c r="J10" s="362">
        <v>2424.11</v>
      </c>
      <c r="K10" s="362">
        <v>20708.23</v>
      </c>
      <c r="L10" s="362">
        <v>623.25</v>
      </c>
      <c r="M10" s="362">
        <v>1264.8800000000001</v>
      </c>
      <c r="N10" s="362">
        <v>1214.8</v>
      </c>
      <c r="O10" s="362">
        <v>444.41</v>
      </c>
      <c r="P10" s="362">
        <v>3008.3</v>
      </c>
      <c r="Q10" s="361">
        <v>3265.8</v>
      </c>
      <c r="R10" s="362">
        <v>6069.12</v>
      </c>
      <c r="S10" s="362">
        <v>625.42999999999995</v>
      </c>
      <c r="T10" s="362">
        <v>1500.99</v>
      </c>
      <c r="U10" s="362">
        <v>1226.6199999999999</v>
      </c>
      <c r="V10" s="362">
        <v>3966.27</v>
      </c>
      <c r="W10" s="362">
        <v>6745.1</v>
      </c>
      <c r="X10" s="362">
        <v>3165.67</v>
      </c>
      <c r="Y10" s="362">
        <v>3439.79</v>
      </c>
      <c r="Z10" s="362">
        <v>25753.52</v>
      </c>
      <c r="AA10" s="362">
        <v>14397.79</v>
      </c>
      <c r="AB10" s="362">
        <v>8354.44</v>
      </c>
      <c r="AC10" s="361">
        <v>-734.6</v>
      </c>
      <c r="AD10" s="362">
        <v>3137.72</v>
      </c>
      <c r="AE10" s="362">
        <v>8094.5</v>
      </c>
      <c r="AF10" s="362">
        <v>41236.370000000003</v>
      </c>
      <c r="AG10" s="362">
        <v>2548.83</v>
      </c>
      <c r="AH10" s="362">
        <v>2141.46</v>
      </c>
      <c r="AI10" s="362">
        <v>11346.33</v>
      </c>
      <c r="AJ10" s="362">
        <v>17140.71</v>
      </c>
      <c r="AK10" s="362">
        <v>2101.5500000000002</v>
      </c>
      <c r="AL10" s="362">
        <v>14772.44</v>
      </c>
      <c r="AM10" s="362">
        <v>9093.5499999999993</v>
      </c>
      <c r="AN10" s="362">
        <v>33790.400000000001</v>
      </c>
      <c r="AP10" s="363"/>
    </row>
    <row r="11" spans="1:42" ht="15" customHeight="1">
      <c r="A11" s="359"/>
      <c r="B11" s="359" t="s">
        <v>856</v>
      </c>
      <c r="C11" s="360">
        <v>9.0487100000000001E-2</v>
      </c>
      <c r="D11" s="360">
        <v>7.4200000000000002E-2</v>
      </c>
      <c r="E11" s="361">
        <v>-38519.359999999986</v>
      </c>
      <c r="F11" s="362">
        <v>651.04999999999995</v>
      </c>
      <c r="G11" s="362">
        <v>432</v>
      </c>
      <c r="H11" s="362">
        <v>311.12</v>
      </c>
      <c r="I11" s="362">
        <v>708.26</v>
      </c>
      <c r="J11" s="362">
        <v>2424.11</v>
      </c>
      <c r="K11" s="362">
        <v>20708.23</v>
      </c>
      <c r="L11" s="362">
        <v>623.25</v>
      </c>
      <c r="M11" s="362">
        <v>1264.8800000000001</v>
      </c>
      <c r="N11" s="362">
        <v>1214.8</v>
      </c>
      <c r="O11" s="362">
        <v>444.41</v>
      </c>
      <c r="P11" s="362">
        <v>3008.3</v>
      </c>
      <c r="Q11" s="361">
        <v>3265.8</v>
      </c>
      <c r="R11" s="362">
        <v>6069.12</v>
      </c>
      <c r="S11" s="362">
        <v>625.42999999999995</v>
      </c>
      <c r="T11" s="362">
        <v>1500.99</v>
      </c>
      <c r="U11" s="362">
        <v>1226.6199999999999</v>
      </c>
      <c r="V11" s="362">
        <v>3966.27</v>
      </c>
      <c r="W11" s="362">
        <v>6745.1</v>
      </c>
      <c r="X11" s="362">
        <v>3165.67</v>
      </c>
      <c r="Y11" s="362">
        <v>3439.79</v>
      </c>
      <c r="Z11" s="362">
        <v>25753.52</v>
      </c>
      <c r="AA11" s="362">
        <v>14397.79</v>
      </c>
      <c r="AB11" s="362">
        <v>8354.44</v>
      </c>
      <c r="AC11" s="361">
        <v>-734.6</v>
      </c>
      <c r="AD11" s="362">
        <v>3137.72</v>
      </c>
      <c r="AE11" s="362">
        <v>8094.5</v>
      </c>
      <c r="AF11" s="362">
        <v>41236.370000000003</v>
      </c>
      <c r="AG11" s="362">
        <v>2548.83</v>
      </c>
      <c r="AH11" s="362">
        <v>2141.46</v>
      </c>
      <c r="AI11" s="362">
        <v>11346.33</v>
      </c>
      <c r="AJ11" s="362">
        <v>17140.71</v>
      </c>
      <c r="AK11" s="362">
        <v>2101.5500000000002</v>
      </c>
      <c r="AL11" s="362">
        <v>14772.44</v>
      </c>
      <c r="AM11" s="362">
        <v>9093.5499999999993</v>
      </c>
      <c r="AN11" s="362">
        <v>33790.400000000001</v>
      </c>
      <c r="AP11" s="363"/>
    </row>
    <row r="12" spans="1:42" ht="15" customHeight="1">
      <c r="A12" s="359"/>
      <c r="B12" s="359" t="s">
        <v>857</v>
      </c>
      <c r="C12" s="360">
        <v>4.9425999999999998E-2</v>
      </c>
      <c r="D12" s="360">
        <v>6.1500000000000006E-2</v>
      </c>
      <c r="E12" s="361">
        <v>-315677.7</v>
      </c>
      <c r="F12" s="362">
        <v>651.04999999999995</v>
      </c>
      <c r="G12" s="362">
        <v>432</v>
      </c>
      <c r="H12" s="362">
        <v>311.12</v>
      </c>
      <c r="I12" s="362">
        <v>708.26</v>
      </c>
      <c r="J12" s="362">
        <v>2424.11</v>
      </c>
      <c r="K12" s="362">
        <v>20708.23</v>
      </c>
      <c r="L12" s="362">
        <v>623.25</v>
      </c>
      <c r="M12" s="362">
        <v>1264.9000000000001</v>
      </c>
      <c r="N12" s="362">
        <v>1214.79</v>
      </c>
      <c r="O12" s="362">
        <v>444.42</v>
      </c>
      <c r="P12" s="362">
        <v>3008.3</v>
      </c>
      <c r="Q12" s="361">
        <v>3265.8</v>
      </c>
      <c r="R12" s="362">
        <v>6069.11</v>
      </c>
      <c r="S12" s="362">
        <v>625.41</v>
      </c>
      <c r="T12" s="362">
        <v>1500.99</v>
      </c>
      <c r="U12" s="362">
        <v>1226.6300000000001</v>
      </c>
      <c r="V12" s="362">
        <v>3966.27</v>
      </c>
      <c r="W12" s="362">
        <v>6745.1</v>
      </c>
      <c r="X12" s="362">
        <v>3165.67</v>
      </c>
      <c r="Y12" s="362">
        <v>3439.8</v>
      </c>
      <c r="Z12" s="362">
        <v>25753.53</v>
      </c>
      <c r="AA12" s="362">
        <v>14397.79</v>
      </c>
      <c r="AB12" s="362">
        <v>8354.44</v>
      </c>
      <c r="AC12" s="361">
        <v>-734.6</v>
      </c>
      <c r="AD12" s="362">
        <v>3137.72</v>
      </c>
      <c r="AE12" s="362">
        <v>8094.51</v>
      </c>
      <c r="AF12" s="362">
        <v>41236.39</v>
      </c>
      <c r="AG12" s="362">
        <v>2548.83</v>
      </c>
      <c r="AH12" s="362">
        <v>2141.46</v>
      </c>
      <c r="AI12" s="362">
        <v>11346.33</v>
      </c>
      <c r="AJ12" s="362">
        <v>17140.71</v>
      </c>
      <c r="AK12" s="362">
        <v>2101.5500000000002</v>
      </c>
      <c r="AL12" s="362">
        <v>14772.44</v>
      </c>
      <c r="AM12" s="362">
        <v>9093.5499999999993</v>
      </c>
      <c r="AN12" s="362">
        <v>33790.410000000003</v>
      </c>
      <c r="AP12" s="363"/>
    </row>
    <row r="13" spans="1:42" ht="15" customHeight="1">
      <c r="A13" s="359"/>
      <c r="B13" s="359" t="s">
        <v>858</v>
      </c>
      <c r="C13" s="360">
        <v>4.5594099999999999E-2</v>
      </c>
      <c r="D13" s="360">
        <v>4.4699999999999997E-2</v>
      </c>
      <c r="E13" s="361">
        <v>1548.8799999999464</v>
      </c>
      <c r="F13" s="362">
        <v>651.04999999999995</v>
      </c>
      <c r="G13" s="362">
        <v>432</v>
      </c>
      <c r="H13" s="362">
        <v>311.12</v>
      </c>
      <c r="I13" s="362">
        <v>708.26</v>
      </c>
      <c r="J13" s="362">
        <v>2424.11</v>
      </c>
      <c r="K13" s="362">
        <v>20708.23</v>
      </c>
      <c r="L13" s="362">
        <v>623.23</v>
      </c>
      <c r="M13" s="362">
        <v>1264.8800000000001</v>
      </c>
      <c r="N13" s="362">
        <v>1214.8</v>
      </c>
      <c r="O13" s="362">
        <v>444.41</v>
      </c>
      <c r="P13" s="362">
        <v>3008.3</v>
      </c>
      <c r="Q13" s="361">
        <v>3265.81</v>
      </c>
      <c r="R13" s="362">
        <v>6069.13</v>
      </c>
      <c r="S13" s="362">
        <v>625.42999999999995</v>
      </c>
      <c r="T13" s="362">
        <v>1500.99</v>
      </c>
      <c r="U13" s="362">
        <v>1226.6199999999999</v>
      </c>
      <c r="V13" s="362">
        <v>3966.27</v>
      </c>
      <c r="W13" s="362">
        <v>6745.1</v>
      </c>
      <c r="X13" s="362">
        <v>3165.69</v>
      </c>
      <c r="Y13" s="362">
        <v>3439.8</v>
      </c>
      <c r="Z13" s="362">
        <v>25753.56</v>
      </c>
      <c r="AA13" s="362">
        <v>14397.81</v>
      </c>
      <c r="AB13" s="362">
        <v>8354.4500000000007</v>
      </c>
      <c r="AC13" s="361">
        <v>-734.6</v>
      </c>
      <c r="AD13" s="362">
        <v>3137.72</v>
      </c>
      <c r="AE13" s="362">
        <v>8094.52</v>
      </c>
      <c r="AF13" s="362">
        <v>41236.43</v>
      </c>
      <c r="AG13" s="362">
        <v>2548.83</v>
      </c>
      <c r="AH13" s="362">
        <v>2141.46</v>
      </c>
      <c r="AI13" s="362">
        <v>11346.35</v>
      </c>
      <c r="AJ13" s="362">
        <v>17140.73</v>
      </c>
      <c r="AK13" s="362">
        <v>2101.56</v>
      </c>
      <c r="AL13" s="362">
        <v>14772.46</v>
      </c>
      <c r="AM13" s="362">
        <v>9093.56</v>
      </c>
      <c r="AN13" s="362">
        <v>33790.449999999997</v>
      </c>
      <c r="AP13" s="363"/>
    </row>
    <row r="14" spans="1:42" ht="15" customHeight="1">
      <c r="A14" s="358" t="s">
        <v>859</v>
      </c>
      <c r="B14" s="359" t="s">
        <v>853</v>
      </c>
      <c r="C14" s="360">
        <v>3.5742599999999999E-2</v>
      </c>
      <c r="D14" s="360">
        <v>4.1399999999999992E-2</v>
      </c>
      <c r="E14" s="361">
        <v>-41780.29</v>
      </c>
      <c r="F14" s="362">
        <v>649.91999999999996</v>
      </c>
      <c r="G14" s="362">
        <v>463.87</v>
      </c>
      <c r="H14" s="362">
        <v>2315.6799999999998</v>
      </c>
      <c r="I14" s="362">
        <v>1332.29</v>
      </c>
      <c r="J14" s="362">
        <v>6620.79</v>
      </c>
      <c r="K14" s="362">
        <v>4143.6899999999996</v>
      </c>
      <c r="L14" s="362">
        <v>3663.79</v>
      </c>
      <c r="M14" s="362">
        <v>1762.73</v>
      </c>
      <c r="N14" s="362">
        <v>1995.08</v>
      </c>
      <c r="O14" s="362">
        <v>1473.7</v>
      </c>
      <c r="P14" s="362">
        <v>3316.03</v>
      </c>
      <c r="Q14" s="361">
        <v>3688.09</v>
      </c>
      <c r="R14" s="362">
        <v>876.65</v>
      </c>
      <c r="S14" s="362">
        <v>628.91</v>
      </c>
      <c r="T14" s="362">
        <v>8746.0300000000007</v>
      </c>
      <c r="U14" s="362">
        <v>1169.48</v>
      </c>
      <c r="V14" s="362">
        <v>3966.51</v>
      </c>
      <c r="W14" s="362">
        <v>11205.09</v>
      </c>
      <c r="X14" s="362">
        <v>4560.8900000000003</v>
      </c>
      <c r="Y14" s="362">
        <v>3472.44</v>
      </c>
      <c r="Z14" s="362">
        <v>2622.41</v>
      </c>
      <c r="AA14" s="362">
        <v>5443.97</v>
      </c>
      <c r="AB14" s="362">
        <v>27657.65</v>
      </c>
      <c r="AC14" s="361">
        <v>-260.70999999999998</v>
      </c>
      <c r="AD14" s="362">
        <v>33997.129999999997</v>
      </c>
      <c r="AE14" s="362">
        <v>9319.81</v>
      </c>
      <c r="AF14" s="362">
        <v>17982.2</v>
      </c>
      <c r="AG14" s="362">
        <v>48411.26</v>
      </c>
      <c r="AH14" s="362">
        <v>178544.97</v>
      </c>
      <c r="AI14" s="362">
        <v>84769.03</v>
      </c>
      <c r="AJ14" s="362">
        <v>34603.03</v>
      </c>
      <c r="AK14" s="362">
        <v>16474.14</v>
      </c>
      <c r="AL14" s="362">
        <v>1401.27</v>
      </c>
      <c r="AM14" s="362">
        <v>11028.5</v>
      </c>
      <c r="AN14" s="362">
        <v>61135.21</v>
      </c>
      <c r="AP14" s="363"/>
    </row>
    <row r="15" spans="1:42" ht="15" customHeight="1">
      <c r="A15" s="359"/>
      <c r="B15" s="359" t="s">
        <v>854</v>
      </c>
      <c r="C15" s="360">
        <v>5.9499999999999997E-2</v>
      </c>
      <c r="D15" s="360">
        <v>7.2500000000000009E-2</v>
      </c>
      <c r="E15" s="361">
        <v>-41780.42</v>
      </c>
      <c r="F15" s="362">
        <v>649.91999999999996</v>
      </c>
      <c r="G15" s="362">
        <v>463.89</v>
      </c>
      <c r="H15" s="362">
        <v>2315.6799999999998</v>
      </c>
      <c r="I15" s="362">
        <v>1332.29</v>
      </c>
      <c r="J15" s="362">
        <v>6620.81</v>
      </c>
      <c r="K15" s="362">
        <v>4143.71</v>
      </c>
      <c r="L15" s="362">
        <v>3663.79</v>
      </c>
      <c r="M15" s="362">
        <v>1762.74</v>
      </c>
      <c r="N15" s="362">
        <v>1995.08</v>
      </c>
      <c r="O15" s="362">
        <v>1473.7</v>
      </c>
      <c r="P15" s="362">
        <v>3316.03</v>
      </c>
      <c r="Q15" s="361">
        <v>3688.09</v>
      </c>
      <c r="R15" s="362">
        <v>876.65</v>
      </c>
      <c r="S15" s="362">
        <v>628.91</v>
      </c>
      <c r="T15" s="362">
        <v>8746.0300000000007</v>
      </c>
      <c r="U15" s="362">
        <v>1169.48</v>
      </c>
      <c r="V15" s="362">
        <v>3966.51</v>
      </c>
      <c r="W15" s="362">
        <v>11205.09</v>
      </c>
      <c r="X15" s="362">
        <v>4560.8900000000003</v>
      </c>
      <c r="Y15" s="362">
        <v>3472.44</v>
      </c>
      <c r="Z15" s="362">
        <v>2622.39</v>
      </c>
      <c r="AA15" s="362">
        <v>5443.96</v>
      </c>
      <c r="AB15" s="362">
        <v>27657.64</v>
      </c>
      <c r="AC15" s="361">
        <v>-260.70999999999998</v>
      </c>
      <c r="AD15" s="362">
        <v>33997.11</v>
      </c>
      <c r="AE15" s="362">
        <v>9319.7999999999993</v>
      </c>
      <c r="AF15" s="362">
        <v>17982.189999999999</v>
      </c>
      <c r="AG15" s="362">
        <v>48411.23</v>
      </c>
      <c r="AH15" s="362">
        <v>178544.86</v>
      </c>
      <c r="AI15" s="362">
        <v>84768.98</v>
      </c>
      <c r="AJ15" s="362">
        <v>34603.01</v>
      </c>
      <c r="AK15" s="362">
        <v>16474.13</v>
      </c>
      <c r="AL15" s="362">
        <v>1401.26</v>
      </c>
      <c r="AM15" s="362">
        <v>11028.49</v>
      </c>
      <c r="AN15" s="362">
        <v>61135.17</v>
      </c>
      <c r="AP15" s="363"/>
    </row>
    <row r="16" spans="1:42" ht="15" customHeight="1">
      <c r="A16" s="359"/>
      <c r="B16" s="359" t="s">
        <v>855</v>
      </c>
      <c r="C16" s="360">
        <v>0.1355191</v>
      </c>
      <c r="D16" s="360">
        <v>0</v>
      </c>
      <c r="E16" s="361">
        <v>-41780.33</v>
      </c>
      <c r="F16" s="362">
        <v>649.91999999999996</v>
      </c>
      <c r="G16" s="362">
        <v>463.89</v>
      </c>
      <c r="H16" s="362">
        <v>2315.6799999999998</v>
      </c>
      <c r="I16" s="362">
        <v>1332.28</v>
      </c>
      <c r="J16" s="362">
        <v>6620.8</v>
      </c>
      <c r="K16" s="362">
        <v>4143.7</v>
      </c>
      <c r="L16" s="362">
        <v>3663.78</v>
      </c>
      <c r="M16" s="362">
        <v>1762.73</v>
      </c>
      <c r="N16" s="362">
        <v>1995.08</v>
      </c>
      <c r="O16" s="362">
        <v>1473.7</v>
      </c>
      <c r="P16" s="362">
        <v>3316.03</v>
      </c>
      <c r="Q16" s="361">
        <v>3688.09</v>
      </c>
      <c r="R16" s="362">
        <v>876.65</v>
      </c>
      <c r="S16" s="362">
        <v>628.91</v>
      </c>
      <c r="T16" s="362">
        <v>8746.0300000000007</v>
      </c>
      <c r="U16" s="362">
        <v>1169.48</v>
      </c>
      <c r="V16" s="362">
        <v>3966.51</v>
      </c>
      <c r="W16" s="362">
        <v>11205.09</v>
      </c>
      <c r="X16" s="362">
        <v>4560.8900000000003</v>
      </c>
      <c r="Y16" s="362">
        <v>3472.44</v>
      </c>
      <c r="Z16" s="362">
        <v>2622.41</v>
      </c>
      <c r="AA16" s="362">
        <v>5443.97</v>
      </c>
      <c r="AB16" s="362">
        <v>27657.65</v>
      </c>
      <c r="AC16" s="361">
        <v>-260.70999999999998</v>
      </c>
      <c r="AD16" s="362">
        <v>33997.129999999997</v>
      </c>
      <c r="AE16" s="362">
        <v>9319.81</v>
      </c>
      <c r="AF16" s="362">
        <v>17982.2</v>
      </c>
      <c r="AG16" s="362">
        <v>48411.26</v>
      </c>
      <c r="AH16" s="362">
        <v>178544.97</v>
      </c>
      <c r="AI16" s="362">
        <v>84769.03</v>
      </c>
      <c r="AJ16" s="362">
        <v>34603.03</v>
      </c>
      <c r="AK16" s="362">
        <v>16474.14</v>
      </c>
      <c r="AL16" s="362">
        <v>1401.27</v>
      </c>
      <c r="AM16" s="362">
        <v>11028.5</v>
      </c>
      <c r="AN16" s="362">
        <v>61135.21</v>
      </c>
      <c r="AP16" s="363"/>
    </row>
    <row r="17" spans="1:42" ht="15" customHeight="1">
      <c r="A17" s="359"/>
      <c r="B17" s="359" t="s">
        <v>856</v>
      </c>
      <c r="C17" s="360">
        <v>9.0327050000000006E-2</v>
      </c>
      <c r="D17" s="360">
        <v>0.11480000000000001</v>
      </c>
      <c r="E17" s="361">
        <v>-41780.35</v>
      </c>
      <c r="F17" s="362">
        <v>649.91999999999996</v>
      </c>
      <c r="G17" s="362">
        <v>463.89</v>
      </c>
      <c r="H17" s="362">
        <v>2315.6799999999998</v>
      </c>
      <c r="I17" s="362">
        <v>1332.28</v>
      </c>
      <c r="J17" s="362">
        <v>6620.8</v>
      </c>
      <c r="K17" s="362">
        <v>4143.7</v>
      </c>
      <c r="L17" s="362">
        <v>3663.79</v>
      </c>
      <c r="M17" s="362">
        <v>1762.73</v>
      </c>
      <c r="N17" s="362">
        <v>1995.08</v>
      </c>
      <c r="O17" s="362">
        <v>1473.7</v>
      </c>
      <c r="P17" s="362">
        <v>3316.03</v>
      </c>
      <c r="Q17" s="361">
        <v>3688.09</v>
      </c>
      <c r="R17" s="362">
        <v>876.65</v>
      </c>
      <c r="S17" s="362">
        <v>628.91</v>
      </c>
      <c r="T17" s="362">
        <v>8746.0300000000007</v>
      </c>
      <c r="U17" s="362">
        <v>1169.48</v>
      </c>
      <c r="V17" s="362">
        <v>3966.51</v>
      </c>
      <c r="W17" s="362">
        <v>11205.09</v>
      </c>
      <c r="X17" s="362">
        <v>4560.8900000000003</v>
      </c>
      <c r="Y17" s="362">
        <v>3472.44</v>
      </c>
      <c r="Z17" s="362">
        <v>2622.41</v>
      </c>
      <c r="AA17" s="362">
        <v>5443.97</v>
      </c>
      <c r="AB17" s="362">
        <v>27657.66</v>
      </c>
      <c r="AC17" s="361">
        <v>-260.69</v>
      </c>
      <c r="AD17" s="362">
        <v>33997.14</v>
      </c>
      <c r="AE17" s="362">
        <v>9319.7999999999993</v>
      </c>
      <c r="AF17" s="362">
        <v>17982.2</v>
      </c>
      <c r="AG17" s="362">
        <v>48411.28</v>
      </c>
      <c r="AH17" s="362">
        <v>178545.01</v>
      </c>
      <c r="AI17" s="362">
        <v>84769.06</v>
      </c>
      <c r="AJ17" s="362">
        <v>34603.050000000003</v>
      </c>
      <c r="AK17" s="362">
        <v>16474.13</v>
      </c>
      <c r="AL17" s="362">
        <v>1401.26</v>
      </c>
      <c r="AM17" s="362">
        <v>11028.5</v>
      </c>
      <c r="AN17" s="362">
        <v>61135.21</v>
      </c>
      <c r="AP17" s="363"/>
    </row>
    <row r="18" spans="1:42" ht="15" customHeight="1">
      <c r="A18" s="359"/>
      <c r="B18" s="359" t="s">
        <v>857</v>
      </c>
      <c r="C18" s="360">
        <v>5.1836999999999994E-2</v>
      </c>
      <c r="D18" s="360">
        <v>6.7400000000000002E-2</v>
      </c>
      <c r="E18" s="361">
        <v>-41780.379999999997</v>
      </c>
      <c r="F18" s="362">
        <v>649.91999999999996</v>
      </c>
      <c r="G18" s="362">
        <v>463.89</v>
      </c>
      <c r="H18" s="362">
        <v>2315.6799999999998</v>
      </c>
      <c r="I18" s="362">
        <v>1332.28</v>
      </c>
      <c r="J18" s="362">
        <v>6620.81</v>
      </c>
      <c r="K18" s="362">
        <v>4143.71</v>
      </c>
      <c r="L18" s="362">
        <v>3663.79</v>
      </c>
      <c r="M18" s="362">
        <v>1762.73</v>
      </c>
      <c r="N18" s="362">
        <v>1995.08</v>
      </c>
      <c r="O18" s="362">
        <v>1473.67</v>
      </c>
      <c r="P18" s="362">
        <v>3315.96</v>
      </c>
      <c r="Q18" s="361">
        <v>3688</v>
      </c>
      <c r="R18" s="362">
        <v>876.62</v>
      </c>
      <c r="S18" s="362">
        <v>628.88</v>
      </c>
      <c r="T18" s="362">
        <v>8745.82</v>
      </c>
      <c r="U18" s="362">
        <v>1169.43</v>
      </c>
      <c r="V18" s="362">
        <v>3966.42</v>
      </c>
      <c r="W18" s="362">
        <v>11204.83</v>
      </c>
      <c r="X18" s="362">
        <v>4560.8</v>
      </c>
      <c r="Y18" s="362">
        <v>3472.37</v>
      </c>
      <c r="Z18" s="362">
        <v>2622.34</v>
      </c>
      <c r="AA18" s="362">
        <v>5443.84</v>
      </c>
      <c r="AB18" s="362">
        <v>27656.99</v>
      </c>
      <c r="AC18" s="361">
        <v>-260.7</v>
      </c>
      <c r="AD18" s="362">
        <v>33996.32</v>
      </c>
      <c r="AE18" s="362">
        <v>9319.59</v>
      </c>
      <c r="AF18" s="362">
        <v>17981.77</v>
      </c>
      <c r="AG18" s="362">
        <v>48410.11</v>
      </c>
      <c r="AH18" s="362">
        <v>178540.72</v>
      </c>
      <c r="AI18" s="362">
        <v>84767.01</v>
      </c>
      <c r="AJ18" s="362">
        <v>34602.21</v>
      </c>
      <c r="AK18" s="362">
        <v>16473.75</v>
      </c>
      <c r="AL18" s="362">
        <v>1401.23</v>
      </c>
      <c r="AM18" s="362">
        <v>11028.24</v>
      </c>
      <c r="AN18" s="362">
        <v>61133.75</v>
      </c>
      <c r="AP18" s="363"/>
    </row>
    <row r="19" spans="1:42" ht="15" customHeight="1">
      <c r="A19" s="359"/>
      <c r="B19" s="359" t="s">
        <v>858</v>
      </c>
      <c r="C19" s="360">
        <v>4.9271120000000002E-2</v>
      </c>
      <c r="D19" s="360">
        <v>4.8699999999999993E-2</v>
      </c>
      <c r="E19" s="364">
        <v>-41780.33</v>
      </c>
      <c r="F19" s="365">
        <v>649.91999999999996</v>
      </c>
      <c r="G19" s="365">
        <v>463.89</v>
      </c>
      <c r="H19" s="365">
        <v>2315.6799999999998</v>
      </c>
      <c r="I19" s="365">
        <v>1332.28</v>
      </c>
      <c r="J19" s="365">
        <v>6620.8</v>
      </c>
      <c r="K19" s="365">
        <v>4143.7</v>
      </c>
      <c r="L19" s="365">
        <v>3663.78</v>
      </c>
      <c r="M19" s="365">
        <v>1762.73</v>
      </c>
      <c r="N19" s="365">
        <v>1995.08</v>
      </c>
      <c r="O19" s="365">
        <v>1473.7</v>
      </c>
      <c r="P19" s="365">
        <v>3316.03</v>
      </c>
      <c r="Q19" s="364">
        <v>3688.09</v>
      </c>
      <c r="R19" s="365">
        <v>876.65</v>
      </c>
      <c r="S19" s="365">
        <v>628.91</v>
      </c>
      <c r="T19" s="365">
        <v>8746.0300000000007</v>
      </c>
      <c r="U19" s="365">
        <v>1169.48</v>
      </c>
      <c r="V19" s="365">
        <v>3966.51</v>
      </c>
      <c r="W19" s="365">
        <v>11205.09</v>
      </c>
      <c r="X19" s="365">
        <v>4560.8900000000003</v>
      </c>
      <c r="Y19" s="365">
        <v>3472.44</v>
      </c>
      <c r="Z19" s="365">
        <v>2622.41</v>
      </c>
      <c r="AA19" s="365">
        <v>5443.96</v>
      </c>
      <c r="AB19" s="365">
        <v>27657.65</v>
      </c>
      <c r="AC19" s="364">
        <v>-260.70999999999998</v>
      </c>
      <c r="AD19" s="365">
        <v>33997.129999999997</v>
      </c>
      <c r="AE19" s="365">
        <v>9319.81</v>
      </c>
      <c r="AF19" s="365">
        <v>17982.2</v>
      </c>
      <c r="AG19" s="365">
        <v>48411.26</v>
      </c>
      <c r="AH19" s="365">
        <v>178544.96</v>
      </c>
      <c r="AI19" s="365">
        <v>84769.03</v>
      </c>
      <c r="AJ19" s="365">
        <v>34603.03</v>
      </c>
      <c r="AK19" s="365">
        <v>16474.14</v>
      </c>
      <c r="AL19" s="365">
        <v>1401.27</v>
      </c>
      <c r="AM19" s="365">
        <v>11028.5</v>
      </c>
      <c r="AN19" s="365">
        <v>61135.199999999997</v>
      </c>
      <c r="AP19" s="363"/>
    </row>
    <row r="20" spans="1:42" ht="15" customHeight="1">
      <c r="A20" s="359"/>
      <c r="C20" s="360"/>
      <c r="D20" s="360"/>
      <c r="E20" s="362">
        <f>SUBTOTAL(9,E8:E19)</f>
        <v>-517919.58000000007</v>
      </c>
      <c r="F20" s="362">
        <f t="shared" ref="F20:AN20" si="2">SUBTOTAL(9,F8:F19)</f>
        <v>7805.7900000000009</v>
      </c>
      <c r="G20" s="362">
        <f t="shared" si="2"/>
        <v>5375.35</v>
      </c>
      <c r="H20" s="362">
        <f t="shared" si="2"/>
        <v>15760.78</v>
      </c>
      <c r="I20" s="362">
        <f t="shared" si="2"/>
        <v>12243.260000000002</v>
      </c>
      <c r="J20" s="362">
        <f t="shared" si="2"/>
        <v>54269.490000000005</v>
      </c>
      <c r="K20" s="362">
        <f t="shared" si="2"/>
        <v>149111.57</v>
      </c>
      <c r="L20" s="362">
        <f t="shared" si="2"/>
        <v>25722.2</v>
      </c>
      <c r="M20" s="362">
        <f t="shared" si="2"/>
        <v>18165.689999999999</v>
      </c>
      <c r="N20" s="362">
        <f t="shared" si="2"/>
        <v>19259.269999999997</v>
      </c>
      <c r="O20" s="362">
        <f t="shared" si="2"/>
        <v>11508.640000000001</v>
      </c>
      <c r="P20" s="366">
        <f t="shared" si="2"/>
        <v>37945.909999999996</v>
      </c>
      <c r="Q20" s="361">
        <f t="shared" si="2"/>
        <v>41723.259999999995</v>
      </c>
      <c r="R20" s="362">
        <f t="shared" si="2"/>
        <v>41674.610000000008</v>
      </c>
      <c r="S20" s="362">
        <f t="shared" si="2"/>
        <v>7525.9899999999989</v>
      </c>
      <c r="T20" s="362">
        <f t="shared" si="2"/>
        <v>61481.89</v>
      </c>
      <c r="U20" s="362">
        <f t="shared" si="2"/>
        <v>14376.559999999998</v>
      </c>
      <c r="V20" s="362">
        <f t="shared" si="2"/>
        <v>47597.900000000009</v>
      </c>
      <c r="W20" s="362">
        <f t="shared" si="2"/>
        <v>107703.10999999999</v>
      </c>
      <c r="X20" s="362">
        <f t="shared" si="2"/>
        <v>46360.340000000004</v>
      </c>
      <c r="Y20" s="362">
        <f t="shared" si="2"/>
        <v>41474.47</v>
      </c>
      <c r="Z20" s="362">
        <f t="shared" si="2"/>
        <v>170264.05000000005</v>
      </c>
      <c r="AA20" s="362">
        <f t="shared" si="2"/>
        <v>119055.18000000002</v>
      </c>
      <c r="AB20" s="366">
        <f t="shared" si="2"/>
        <v>216074.66</v>
      </c>
      <c r="AC20" s="361">
        <f t="shared" si="2"/>
        <v>-5972.0499999999993</v>
      </c>
      <c r="AD20" s="362">
        <f t="shared" si="2"/>
        <v>222809.32</v>
      </c>
      <c r="AE20" s="362">
        <f t="shared" si="2"/>
        <v>104488.34</v>
      </c>
      <c r="AF20" s="362">
        <f t="shared" si="2"/>
        <v>355324.71000000008</v>
      </c>
      <c r="AG20" s="362">
        <f t="shared" si="2"/>
        <v>305760.23000000004</v>
      </c>
      <c r="AH20" s="362">
        <f t="shared" si="2"/>
        <v>1084114.94</v>
      </c>
      <c r="AI20" s="362">
        <f t="shared" si="2"/>
        <v>576693.89</v>
      </c>
      <c r="AJ20" s="362">
        <f t="shared" si="2"/>
        <v>310467.31000000006</v>
      </c>
      <c r="AK20" s="362">
        <f t="shared" si="2"/>
        <v>111454.45</v>
      </c>
      <c r="AL20" s="362">
        <f t="shared" si="2"/>
        <v>97047.109999999986</v>
      </c>
      <c r="AM20" s="362">
        <f t="shared" si="2"/>
        <v>120735.04000000001</v>
      </c>
      <c r="AN20" s="362">
        <f t="shared" si="2"/>
        <v>569563.38</v>
      </c>
      <c r="AP20" s="363"/>
    </row>
    <row r="21" spans="1:42" ht="15" customHeight="1">
      <c r="C21" s="360"/>
      <c r="D21" s="360"/>
      <c r="E21" s="361"/>
      <c r="F21" s="362"/>
      <c r="G21" s="362"/>
      <c r="H21" s="362"/>
      <c r="I21" s="362"/>
      <c r="J21" s="362"/>
      <c r="K21" s="362"/>
      <c r="L21" s="362"/>
      <c r="M21" s="362"/>
      <c r="N21" s="362"/>
      <c r="O21" s="362"/>
      <c r="P21" s="362"/>
      <c r="Q21" s="361"/>
      <c r="R21" s="362"/>
      <c r="S21" s="362"/>
      <c r="T21" s="362"/>
      <c r="U21" s="362"/>
      <c r="V21" s="362"/>
      <c r="W21" s="362"/>
      <c r="X21" s="362"/>
      <c r="Y21" s="362"/>
      <c r="Z21" s="362"/>
      <c r="AA21" s="362"/>
      <c r="AB21" s="362"/>
      <c r="AC21" s="361"/>
      <c r="AD21" s="362"/>
      <c r="AE21" s="362"/>
      <c r="AF21" s="362"/>
      <c r="AG21" s="362"/>
      <c r="AH21" s="362"/>
      <c r="AI21" s="362"/>
      <c r="AJ21" s="362"/>
      <c r="AK21" s="362"/>
      <c r="AL21" s="362"/>
      <c r="AM21" s="362"/>
      <c r="AN21" s="362"/>
      <c r="AP21" s="363"/>
    </row>
    <row r="22" spans="1:42" ht="15" customHeight="1">
      <c r="A22" s="367" t="s">
        <v>66</v>
      </c>
      <c r="B22" s="359" t="s">
        <v>860</v>
      </c>
      <c r="C22" s="360">
        <v>6.9293738246254122E-2</v>
      </c>
      <c r="D22" s="360">
        <v>7.0421389891350869E-2</v>
      </c>
      <c r="E22" s="361">
        <v>0</v>
      </c>
      <c r="F22" s="362">
        <v>0</v>
      </c>
      <c r="G22" s="362">
        <v>0</v>
      </c>
      <c r="H22" s="362">
        <v>0</v>
      </c>
      <c r="I22" s="362">
        <v>0</v>
      </c>
      <c r="J22" s="362">
        <v>0</v>
      </c>
      <c r="K22" s="362">
        <v>0</v>
      </c>
      <c r="L22" s="362">
        <v>0</v>
      </c>
      <c r="M22" s="362">
        <v>0</v>
      </c>
      <c r="N22" s="362">
        <v>0</v>
      </c>
      <c r="O22" s="362">
        <v>0</v>
      </c>
      <c r="P22" s="362">
        <v>0</v>
      </c>
      <c r="Q22" s="361">
        <v>0</v>
      </c>
      <c r="R22" s="362">
        <v>0</v>
      </c>
      <c r="S22" s="362">
        <v>0</v>
      </c>
      <c r="T22" s="362">
        <v>0</v>
      </c>
      <c r="U22" s="362">
        <v>0</v>
      </c>
      <c r="V22" s="362">
        <v>0</v>
      </c>
      <c r="W22" s="362">
        <v>0</v>
      </c>
      <c r="X22" s="362">
        <v>0</v>
      </c>
      <c r="Y22" s="362">
        <v>0</v>
      </c>
      <c r="Z22" s="362">
        <v>0</v>
      </c>
      <c r="AA22" s="362">
        <v>0</v>
      </c>
      <c r="AB22" s="362">
        <v>0</v>
      </c>
      <c r="AC22" s="361">
        <v>0</v>
      </c>
      <c r="AD22" s="362">
        <v>1894.106</v>
      </c>
      <c r="AE22" s="362">
        <v>1395.890582</v>
      </c>
      <c r="AF22" s="362">
        <v>15318.139879999999</v>
      </c>
      <c r="AG22" s="362">
        <v>3710.8354760000002</v>
      </c>
      <c r="AH22" s="362">
        <v>5166.0266499999998</v>
      </c>
      <c r="AI22" s="362">
        <v>8697.5709019999995</v>
      </c>
      <c r="AJ22" s="362">
        <v>244.13649999999998</v>
      </c>
      <c r="AK22" s="362">
        <v>0</v>
      </c>
      <c r="AL22" s="362">
        <v>-70.127799999999993</v>
      </c>
      <c r="AM22" s="362">
        <v>0</v>
      </c>
      <c r="AN22" s="362">
        <v>0</v>
      </c>
      <c r="AP22" s="363"/>
    </row>
    <row r="23" spans="1:42" ht="15" customHeight="1">
      <c r="A23" s="367"/>
      <c r="B23" s="359" t="s">
        <v>861</v>
      </c>
      <c r="C23" s="360">
        <v>5.2699749334255468E-2</v>
      </c>
      <c r="D23" s="360">
        <v>5.2699749334255468E-2</v>
      </c>
      <c r="E23" s="361">
        <v>0</v>
      </c>
      <c r="F23" s="362">
        <v>0</v>
      </c>
      <c r="G23" s="362">
        <v>0</v>
      </c>
      <c r="H23" s="362">
        <v>0</v>
      </c>
      <c r="I23" s="362">
        <v>0</v>
      </c>
      <c r="J23" s="362">
        <v>0</v>
      </c>
      <c r="K23" s="362">
        <v>0</v>
      </c>
      <c r="L23" s="362">
        <v>0</v>
      </c>
      <c r="M23" s="362">
        <v>0</v>
      </c>
      <c r="N23" s="362">
        <v>0</v>
      </c>
      <c r="O23" s="362">
        <v>0</v>
      </c>
      <c r="P23" s="362">
        <v>0</v>
      </c>
      <c r="Q23" s="361">
        <v>0</v>
      </c>
      <c r="R23" s="362">
        <v>0</v>
      </c>
      <c r="S23" s="362">
        <v>0</v>
      </c>
      <c r="T23" s="362">
        <v>0</v>
      </c>
      <c r="U23" s="362">
        <v>0</v>
      </c>
      <c r="V23" s="362">
        <v>0</v>
      </c>
      <c r="W23" s="362">
        <v>0</v>
      </c>
      <c r="X23" s="362">
        <v>0</v>
      </c>
      <c r="Y23" s="362">
        <v>0</v>
      </c>
      <c r="Z23" s="362">
        <v>0</v>
      </c>
      <c r="AA23" s="362">
        <v>0</v>
      </c>
      <c r="AB23" s="362">
        <v>0</v>
      </c>
      <c r="AC23" s="361">
        <v>0</v>
      </c>
      <c r="AD23" s="362">
        <v>1894.106</v>
      </c>
      <c r="AE23" s="362">
        <v>1395.897136</v>
      </c>
      <c r="AF23" s="362">
        <v>15318.166096000001</v>
      </c>
      <c r="AG23" s="362">
        <v>3710.8354759999997</v>
      </c>
      <c r="AH23" s="362">
        <v>5166.0332040000003</v>
      </c>
      <c r="AI23" s="362">
        <v>8697.5840099999987</v>
      </c>
      <c r="AJ23" s="362">
        <v>244.13649999999998</v>
      </c>
      <c r="AK23" s="362">
        <v>0</v>
      </c>
      <c r="AL23" s="362">
        <v>-70.127799999999993</v>
      </c>
      <c r="AM23" s="362">
        <v>0</v>
      </c>
      <c r="AN23" s="362">
        <v>0</v>
      </c>
      <c r="AP23" s="363"/>
    </row>
    <row r="24" spans="1:42" ht="15" customHeight="1">
      <c r="A24" s="367"/>
      <c r="B24" s="359" t="s">
        <v>862</v>
      </c>
      <c r="C24" s="360">
        <v>0.2</v>
      </c>
      <c r="D24" s="360">
        <v>0.2</v>
      </c>
      <c r="E24" s="361">
        <v>0</v>
      </c>
      <c r="F24" s="362">
        <v>0</v>
      </c>
      <c r="G24" s="362">
        <v>0</v>
      </c>
      <c r="H24" s="362">
        <v>0</v>
      </c>
      <c r="I24" s="362">
        <v>0</v>
      </c>
      <c r="J24" s="362">
        <v>0</v>
      </c>
      <c r="K24" s="362">
        <v>0</v>
      </c>
      <c r="L24" s="362">
        <v>0</v>
      </c>
      <c r="M24" s="362">
        <v>0</v>
      </c>
      <c r="N24" s="362">
        <v>0</v>
      </c>
      <c r="O24" s="362">
        <v>0</v>
      </c>
      <c r="P24" s="362">
        <v>0</v>
      </c>
      <c r="Q24" s="361">
        <v>0</v>
      </c>
      <c r="R24" s="362">
        <v>0</v>
      </c>
      <c r="S24" s="362">
        <v>0</v>
      </c>
      <c r="T24" s="362">
        <v>0</v>
      </c>
      <c r="U24" s="362">
        <v>0</v>
      </c>
      <c r="V24" s="362">
        <v>0</v>
      </c>
      <c r="W24" s="362">
        <v>0</v>
      </c>
      <c r="X24" s="362">
        <v>0</v>
      </c>
      <c r="Y24" s="362">
        <v>0</v>
      </c>
      <c r="Z24" s="362">
        <v>0</v>
      </c>
      <c r="AA24" s="362">
        <v>0</v>
      </c>
      <c r="AB24" s="362">
        <v>0</v>
      </c>
      <c r="AC24" s="361">
        <v>0</v>
      </c>
      <c r="AD24" s="362">
        <v>1894.106</v>
      </c>
      <c r="AE24" s="362">
        <v>1395.890582</v>
      </c>
      <c r="AF24" s="362">
        <v>15318.139879999999</v>
      </c>
      <c r="AG24" s="362">
        <v>3710.8354760000002</v>
      </c>
      <c r="AH24" s="362">
        <v>5166.0266499999998</v>
      </c>
      <c r="AI24" s="362">
        <v>8697.5709019999995</v>
      </c>
      <c r="AJ24" s="362">
        <v>244.13649999999998</v>
      </c>
      <c r="AK24" s="362">
        <v>0</v>
      </c>
      <c r="AL24" s="362">
        <v>-70.127799999999993</v>
      </c>
      <c r="AM24" s="362">
        <v>0</v>
      </c>
      <c r="AN24" s="362">
        <v>0</v>
      </c>
      <c r="AP24" s="363"/>
    </row>
    <row r="25" spans="1:42" ht="15" customHeight="1">
      <c r="A25" s="367"/>
      <c r="B25" s="368" t="s">
        <v>863</v>
      </c>
      <c r="C25" s="360"/>
      <c r="D25" s="360"/>
      <c r="E25" s="369">
        <f t="shared" ref="E25:AN25" si="3">SUBTOTAL(9,E22:E24)</f>
        <v>0</v>
      </c>
      <c r="F25" s="366">
        <f t="shared" si="3"/>
        <v>0</v>
      </c>
      <c r="G25" s="366">
        <f t="shared" si="3"/>
        <v>0</v>
      </c>
      <c r="H25" s="366">
        <f t="shared" si="3"/>
        <v>0</v>
      </c>
      <c r="I25" s="366">
        <f t="shared" si="3"/>
        <v>0</v>
      </c>
      <c r="J25" s="366">
        <f t="shared" si="3"/>
        <v>0</v>
      </c>
      <c r="K25" s="366">
        <f t="shared" si="3"/>
        <v>0</v>
      </c>
      <c r="L25" s="366">
        <f t="shared" si="3"/>
        <v>0</v>
      </c>
      <c r="M25" s="366">
        <f t="shared" si="3"/>
        <v>0</v>
      </c>
      <c r="N25" s="366">
        <f t="shared" si="3"/>
        <v>0</v>
      </c>
      <c r="O25" s="366">
        <f t="shared" si="3"/>
        <v>0</v>
      </c>
      <c r="P25" s="366">
        <f t="shared" si="3"/>
        <v>0</v>
      </c>
      <c r="Q25" s="369">
        <f t="shared" si="3"/>
        <v>0</v>
      </c>
      <c r="R25" s="366">
        <f t="shared" si="3"/>
        <v>0</v>
      </c>
      <c r="S25" s="366">
        <f t="shared" si="3"/>
        <v>0</v>
      </c>
      <c r="T25" s="366">
        <f t="shared" si="3"/>
        <v>0</v>
      </c>
      <c r="U25" s="366">
        <f t="shared" si="3"/>
        <v>0</v>
      </c>
      <c r="V25" s="366">
        <f t="shared" si="3"/>
        <v>0</v>
      </c>
      <c r="W25" s="366">
        <f t="shared" si="3"/>
        <v>0</v>
      </c>
      <c r="X25" s="366">
        <f t="shared" si="3"/>
        <v>0</v>
      </c>
      <c r="Y25" s="366">
        <f t="shared" si="3"/>
        <v>0</v>
      </c>
      <c r="Z25" s="366">
        <f t="shared" si="3"/>
        <v>0</v>
      </c>
      <c r="AA25" s="366">
        <f t="shared" si="3"/>
        <v>0</v>
      </c>
      <c r="AB25" s="366">
        <f t="shared" si="3"/>
        <v>0</v>
      </c>
      <c r="AC25" s="369">
        <f t="shared" si="3"/>
        <v>0</v>
      </c>
      <c r="AD25" s="366">
        <f t="shared" si="3"/>
        <v>5682.3180000000002</v>
      </c>
      <c r="AE25" s="366">
        <f t="shared" si="3"/>
        <v>4187.6782999999996</v>
      </c>
      <c r="AF25" s="366">
        <f t="shared" si="3"/>
        <v>45954.445855999998</v>
      </c>
      <c r="AG25" s="366">
        <f t="shared" si="3"/>
        <v>11132.506428000001</v>
      </c>
      <c r="AH25" s="366">
        <f t="shared" si="3"/>
        <v>15498.086503999999</v>
      </c>
      <c r="AI25" s="366">
        <f t="shared" si="3"/>
        <v>26092.725813999998</v>
      </c>
      <c r="AJ25" s="366">
        <f t="shared" si="3"/>
        <v>732.40949999999998</v>
      </c>
      <c r="AK25" s="366">
        <f t="shared" si="3"/>
        <v>0</v>
      </c>
      <c r="AL25" s="366">
        <f t="shared" si="3"/>
        <v>-210.38339999999999</v>
      </c>
      <c r="AM25" s="366">
        <f t="shared" si="3"/>
        <v>0</v>
      </c>
      <c r="AN25" s="366">
        <f t="shared" si="3"/>
        <v>0</v>
      </c>
      <c r="AP25" s="363"/>
    </row>
    <row r="26" spans="1:42" s="371" customFormat="1" ht="15" customHeight="1">
      <c r="A26" s="370" t="s">
        <v>387</v>
      </c>
      <c r="C26" s="372"/>
      <c r="D26" s="372"/>
      <c r="E26" s="373">
        <f t="shared" ref="E26:AN26" si="4">SUBTOTAL(9,E8:E25)</f>
        <v>-517919.58000000007</v>
      </c>
      <c r="F26" s="374">
        <f t="shared" si="4"/>
        <v>7805.7900000000009</v>
      </c>
      <c r="G26" s="374">
        <f t="shared" si="4"/>
        <v>5375.35</v>
      </c>
      <c r="H26" s="374">
        <f t="shared" si="4"/>
        <v>15760.78</v>
      </c>
      <c r="I26" s="374">
        <f t="shared" si="4"/>
        <v>12243.260000000002</v>
      </c>
      <c r="J26" s="374">
        <f t="shared" si="4"/>
        <v>54269.490000000005</v>
      </c>
      <c r="K26" s="374">
        <f t="shared" si="4"/>
        <v>149111.57</v>
      </c>
      <c r="L26" s="374">
        <f t="shared" si="4"/>
        <v>25722.2</v>
      </c>
      <c r="M26" s="374">
        <f t="shared" si="4"/>
        <v>18165.689999999999</v>
      </c>
      <c r="N26" s="374">
        <f t="shared" si="4"/>
        <v>19259.269999999997</v>
      </c>
      <c r="O26" s="374">
        <f t="shared" si="4"/>
        <v>11508.640000000001</v>
      </c>
      <c r="P26" s="374">
        <f t="shared" si="4"/>
        <v>37945.909999999996</v>
      </c>
      <c r="Q26" s="373">
        <f t="shared" si="4"/>
        <v>41723.259999999995</v>
      </c>
      <c r="R26" s="374">
        <f t="shared" si="4"/>
        <v>41674.610000000008</v>
      </c>
      <c r="S26" s="374">
        <f t="shared" si="4"/>
        <v>7525.9899999999989</v>
      </c>
      <c r="T26" s="374">
        <f t="shared" si="4"/>
        <v>61481.89</v>
      </c>
      <c r="U26" s="374">
        <f t="shared" si="4"/>
        <v>14376.559999999998</v>
      </c>
      <c r="V26" s="374">
        <f t="shared" si="4"/>
        <v>47597.900000000009</v>
      </c>
      <c r="W26" s="374">
        <f t="shared" si="4"/>
        <v>107703.10999999999</v>
      </c>
      <c r="X26" s="374">
        <f t="shared" si="4"/>
        <v>46360.340000000004</v>
      </c>
      <c r="Y26" s="374">
        <f t="shared" si="4"/>
        <v>41474.47</v>
      </c>
      <c r="Z26" s="374">
        <f t="shared" si="4"/>
        <v>170264.05000000005</v>
      </c>
      <c r="AA26" s="374">
        <f t="shared" si="4"/>
        <v>119055.18000000002</v>
      </c>
      <c r="AB26" s="374">
        <f t="shared" si="4"/>
        <v>216074.66</v>
      </c>
      <c r="AC26" s="373">
        <f t="shared" si="4"/>
        <v>-5972.0499999999993</v>
      </c>
      <c r="AD26" s="374">
        <f t="shared" si="4"/>
        <v>228491.63800000001</v>
      </c>
      <c r="AE26" s="374">
        <f t="shared" si="4"/>
        <v>108676.0183</v>
      </c>
      <c r="AF26" s="374">
        <f t="shared" si="4"/>
        <v>401279.15585600003</v>
      </c>
      <c r="AG26" s="374">
        <f t="shared" si="4"/>
        <v>316892.73642799997</v>
      </c>
      <c r="AH26" s="374">
        <f t="shared" si="4"/>
        <v>1099613.0265039997</v>
      </c>
      <c r="AI26" s="374">
        <f t="shared" si="4"/>
        <v>602786.6158139999</v>
      </c>
      <c r="AJ26" s="374">
        <f t="shared" si="4"/>
        <v>311199.71950000012</v>
      </c>
      <c r="AK26" s="374">
        <f t="shared" si="4"/>
        <v>111454.45</v>
      </c>
      <c r="AL26" s="374">
        <f t="shared" si="4"/>
        <v>96836.72659999998</v>
      </c>
      <c r="AM26" s="374">
        <f t="shared" si="4"/>
        <v>120735.04000000001</v>
      </c>
      <c r="AN26" s="374">
        <f t="shared" si="4"/>
        <v>569563.38</v>
      </c>
      <c r="AP26" s="375"/>
    </row>
    <row r="27" spans="1:42" ht="15" customHeight="1">
      <c r="E27" s="376" t="e">
        <f>E26-[9]Pivot!D30</f>
        <v>#REF!</v>
      </c>
      <c r="F27" s="376" t="e">
        <f>F26-[9]Pivot!E30</f>
        <v>#REF!</v>
      </c>
      <c r="G27" s="376" t="e">
        <f>G26-[9]Pivot!F30</f>
        <v>#REF!</v>
      </c>
      <c r="H27" s="376" t="e">
        <f>H26-[9]Pivot!G30</f>
        <v>#REF!</v>
      </c>
      <c r="I27" s="376" t="e">
        <f>I26-[9]Pivot!H30</f>
        <v>#REF!</v>
      </c>
      <c r="J27" s="376" t="e">
        <f>J26-[9]Pivot!I30</f>
        <v>#REF!</v>
      </c>
      <c r="K27" s="376" t="e">
        <f>K26-[9]Pivot!J30</f>
        <v>#REF!</v>
      </c>
      <c r="L27" s="376" t="e">
        <f>L26-[9]Pivot!K30</f>
        <v>#REF!</v>
      </c>
      <c r="M27" s="376" t="e">
        <f>M26-[9]Pivot!L30</f>
        <v>#REF!</v>
      </c>
      <c r="N27" s="376" t="e">
        <f>N26-[9]Pivot!M30</f>
        <v>#REF!</v>
      </c>
      <c r="O27" s="376" t="e">
        <f>O26-[9]Pivot!N30</f>
        <v>#REF!</v>
      </c>
      <c r="P27" s="376" t="e">
        <f>P26-[9]Pivot!O30</f>
        <v>#REF!</v>
      </c>
      <c r="Q27" s="377" t="e">
        <f>Q26-[9]Pivot!P30</f>
        <v>#REF!</v>
      </c>
      <c r="R27" s="376" t="e">
        <f>R26-[9]Pivot!Q30</f>
        <v>#REF!</v>
      </c>
      <c r="S27" s="376" t="e">
        <f>S26-[9]Pivot!R30</f>
        <v>#REF!</v>
      </c>
      <c r="T27" s="376" t="e">
        <f>T26-[9]Pivot!S30</f>
        <v>#REF!</v>
      </c>
      <c r="U27" s="376" t="e">
        <f>U26-[9]Pivot!T30</f>
        <v>#REF!</v>
      </c>
      <c r="V27" s="376" t="e">
        <f>V26-[9]Pivot!U30</f>
        <v>#REF!</v>
      </c>
      <c r="W27" s="376" t="e">
        <f>W26-[9]Pivot!V30</f>
        <v>#REF!</v>
      </c>
      <c r="X27" s="376" t="e">
        <f>X26-[9]Pivot!W30</f>
        <v>#REF!</v>
      </c>
      <c r="Y27" s="376" t="e">
        <f>Y26-[9]Pivot!X30</f>
        <v>#REF!</v>
      </c>
      <c r="Z27" s="376" t="e">
        <f>Z26-[9]Pivot!Y30</f>
        <v>#REF!</v>
      </c>
      <c r="AA27" s="376" t="e">
        <f>AA26-[9]Pivot!Z30</f>
        <v>#REF!</v>
      </c>
      <c r="AB27" s="376" t="e">
        <f>AB26-[9]Pivot!AA30</f>
        <v>#REF!</v>
      </c>
      <c r="AC27" s="377" t="e">
        <f>AC26-[9]Pivot!AB30</f>
        <v>#REF!</v>
      </c>
      <c r="AD27" s="376" t="e">
        <f>AD26-[9]Pivot!AC30</f>
        <v>#REF!</v>
      </c>
      <c r="AE27" s="376" t="e">
        <f>AE26-[9]Pivot!AD30</f>
        <v>#REF!</v>
      </c>
      <c r="AF27" s="376" t="e">
        <f>AF26-[9]Pivot!AE30</f>
        <v>#REF!</v>
      </c>
      <c r="AG27" s="376" t="e">
        <f>AG26-[9]Pivot!AF30</f>
        <v>#REF!</v>
      </c>
      <c r="AH27" s="376" t="e">
        <f>AH26-[9]Pivot!AG30</f>
        <v>#REF!</v>
      </c>
      <c r="AI27" s="376" t="e">
        <f>AI26-[9]Pivot!AH30</f>
        <v>#REF!</v>
      </c>
      <c r="AJ27" s="376" t="e">
        <f>AJ26-[9]Pivot!AI30</f>
        <v>#REF!</v>
      </c>
      <c r="AK27" s="376" t="e">
        <f>AK26-[9]Pivot!AJ30</f>
        <v>#REF!</v>
      </c>
      <c r="AL27" s="376" t="e">
        <f>AL26-[9]Pivot!AK30</f>
        <v>#REF!</v>
      </c>
      <c r="AM27" s="376" t="e">
        <f>AM26-[9]Pivot!AL30</f>
        <v>#REF!</v>
      </c>
      <c r="AN27" s="376" t="e">
        <f>AN26-[9]Pivot!AM30</f>
        <v>#REF!</v>
      </c>
      <c r="AP27" s="375"/>
    </row>
    <row r="28" spans="1:42" s="350" customFormat="1" ht="15" customHeight="1">
      <c r="A28" s="350" t="s">
        <v>864</v>
      </c>
      <c r="B28" s="351"/>
      <c r="E28" s="378"/>
      <c r="F28" s="379"/>
      <c r="G28" s="379"/>
      <c r="H28" s="379"/>
      <c r="I28" s="379"/>
      <c r="J28" s="379"/>
      <c r="K28" s="379"/>
      <c r="L28" s="379"/>
      <c r="M28" s="379"/>
      <c r="N28" s="379"/>
      <c r="O28" s="379"/>
      <c r="P28" s="379"/>
      <c r="Q28" s="378"/>
      <c r="R28" s="379"/>
      <c r="S28" s="379"/>
      <c r="T28" s="379"/>
      <c r="U28" s="379"/>
      <c r="V28" s="379"/>
      <c r="W28" s="379"/>
      <c r="X28" s="379"/>
      <c r="Y28" s="379"/>
      <c r="Z28" s="379"/>
      <c r="AA28" s="379"/>
      <c r="AB28" s="379"/>
      <c r="AC28" s="378"/>
      <c r="AD28" s="379"/>
      <c r="AE28" s="379"/>
      <c r="AF28" s="379"/>
      <c r="AG28" s="379"/>
      <c r="AH28" s="379"/>
      <c r="AI28" s="379"/>
      <c r="AJ28" s="379"/>
      <c r="AK28" s="379"/>
      <c r="AL28" s="379"/>
      <c r="AM28" s="379"/>
      <c r="AN28" s="379"/>
      <c r="AP28" s="380"/>
    </row>
    <row r="29" spans="1:42" ht="15" customHeight="1">
      <c r="A29" s="358" t="s">
        <v>852</v>
      </c>
      <c r="B29" s="359" t="s">
        <v>853</v>
      </c>
      <c r="C29" s="360"/>
      <c r="D29" s="360"/>
      <c r="E29" s="377">
        <f>+E8</f>
        <v>-369487.12</v>
      </c>
      <c r="F29" s="376">
        <f>E29+F8</f>
        <v>-368836.07</v>
      </c>
      <c r="G29" s="376">
        <f t="shared" ref="G29:AN29" si="5">F29+G8</f>
        <v>-368404.05</v>
      </c>
      <c r="H29" s="376">
        <f t="shared" si="5"/>
        <v>-368092.95</v>
      </c>
      <c r="I29" s="376">
        <f t="shared" si="5"/>
        <v>-367384.69</v>
      </c>
      <c r="J29" s="376">
        <f t="shared" si="5"/>
        <v>-364960.56</v>
      </c>
      <c r="K29" s="376">
        <f t="shared" si="5"/>
        <v>-344252.36</v>
      </c>
      <c r="L29" s="376">
        <f t="shared" si="5"/>
        <v>-343629.11</v>
      </c>
      <c r="M29" s="376">
        <f t="shared" si="5"/>
        <v>-342364.23</v>
      </c>
      <c r="N29" s="376">
        <f t="shared" si="5"/>
        <v>-341149.43</v>
      </c>
      <c r="O29" s="376">
        <f t="shared" si="5"/>
        <v>-340705.02</v>
      </c>
      <c r="P29" s="376">
        <f t="shared" si="5"/>
        <v>-337696.72000000003</v>
      </c>
      <c r="Q29" s="377">
        <f t="shared" si="5"/>
        <v>-334430.92000000004</v>
      </c>
      <c r="R29" s="376">
        <f t="shared" si="5"/>
        <v>-328361.79000000004</v>
      </c>
      <c r="S29" s="376">
        <f t="shared" si="5"/>
        <v>-327736.36000000004</v>
      </c>
      <c r="T29" s="376">
        <f t="shared" si="5"/>
        <v>-326235.37000000005</v>
      </c>
      <c r="U29" s="376">
        <f t="shared" si="5"/>
        <v>-325008.77000000008</v>
      </c>
      <c r="V29" s="376">
        <f t="shared" si="5"/>
        <v>-321041.20000000007</v>
      </c>
      <c r="W29" s="376">
        <f t="shared" si="5"/>
        <v>-314293.89000000007</v>
      </c>
      <c r="X29" s="376">
        <f t="shared" si="5"/>
        <v>-311127.18000000005</v>
      </c>
      <c r="Y29" s="376">
        <f t="shared" si="5"/>
        <v>-307686.26000000007</v>
      </c>
      <c r="Z29" s="376">
        <f t="shared" si="5"/>
        <v>-281924.30000000005</v>
      </c>
      <c r="AA29" s="376">
        <f t="shared" si="5"/>
        <v>-267521.80000000005</v>
      </c>
      <c r="AB29" s="376">
        <f t="shared" si="5"/>
        <v>-259164.61000000004</v>
      </c>
      <c r="AC29" s="377">
        <f t="shared" si="5"/>
        <v>-259899.43000000005</v>
      </c>
      <c r="AD29" s="376">
        <f t="shared" si="5"/>
        <v>-256760.68000000005</v>
      </c>
      <c r="AE29" s="376">
        <f t="shared" si="5"/>
        <v>-248663.52000000005</v>
      </c>
      <c r="AF29" s="376">
        <f t="shared" si="5"/>
        <v>-207413.62000000005</v>
      </c>
      <c r="AG29" s="376">
        <f t="shared" si="5"/>
        <v>-204863.95000000004</v>
      </c>
      <c r="AH29" s="376">
        <f t="shared" si="5"/>
        <v>-202721.80000000005</v>
      </c>
      <c r="AI29" s="376">
        <f t="shared" si="5"/>
        <v>-191371.75000000006</v>
      </c>
      <c r="AJ29" s="376">
        <f t="shared" si="5"/>
        <v>-174225.42000000004</v>
      </c>
      <c r="AK29" s="376">
        <f t="shared" si="5"/>
        <v>-172123.17000000004</v>
      </c>
      <c r="AL29" s="376">
        <f t="shared" si="5"/>
        <v>-157345.88000000003</v>
      </c>
      <c r="AM29" s="376">
        <f t="shared" si="5"/>
        <v>-148249.35000000003</v>
      </c>
      <c r="AN29" s="376">
        <f t="shared" si="5"/>
        <v>-114447.87000000002</v>
      </c>
      <c r="AP29" s="381">
        <f>ROUND(SUM(0.5*(SUM(AB29,AN29)),(AC29:AM29))/12/1000,0)</f>
        <v>-201</v>
      </c>
    </row>
    <row r="30" spans="1:42" ht="15" customHeight="1">
      <c r="A30" s="359"/>
      <c r="B30" s="359" t="s">
        <v>854</v>
      </c>
      <c r="C30" s="360"/>
      <c r="D30" s="360"/>
      <c r="E30" s="377">
        <f t="shared" ref="E30:E40" si="6">+E9</f>
        <v>830347.95</v>
      </c>
      <c r="F30" s="376">
        <f t="shared" ref="F30:AN37" si="7">E30+F9</f>
        <v>830998.97</v>
      </c>
      <c r="G30" s="376">
        <f t="shared" si="7"/>
        <v>831430.98</v>
      </c>
      <c r="H30" s="376">
        <f t="shared" si="7"/>
        <v>831742.1</v>
      </c>
      <c r="I30" s="376">
        <f t="shared" si="7"/>
        <v>832450.36</v>
      </c>
      <c r="J30" s="376">
        <f t="shared" si="7"/>
        <v>834874.47</v>
      </c>
      <c r="K30" s="376">
        <f t="shared" si="7"/>
        <v>855582.71</v>
      </c>
      <c r="L30" s="376">
        <f t="shared" si="7"/>
        <v>856205.96</v>
      </c>
      <c r="M30" s="376">
        <f t="shared" si="7"/>
        <v>857470.84</v>
      </c>
      <c r="N30" s="376">
        <f t="shared" si="7"/>
        <v>858685.64</v>
      </c>
      <c r="O30" s="376">
        <f t="shared" si="7"/>
        <v>859130.05</v>
      </c>
      <c r="P30" s="376">
        <f t="shared" si="7"/>
        <v>862138.35000000009</v>
      </c>
      <c r="Q30" s="377">
        <f t="shared" si="7"/>
        <v>865404.15000000014</v>
      </c>
      <c r="R30" s="376">
        <f t="shared" si="7"/>
        <v>871473.28000000014</v>
      </c>
      <c r="S30" s="376">
        <f t="shared" si="7"/>
        <v>872098.7100000002</v>
      </c>
      <c r="T30" s="376">
        <f t="shared" si="7"/>
        <v>873599.68000000017</v>
      </c>
      <c r="U30" s="376">
        <f t="shared" si="7"/>
        <v>874826.32000000018</v>
      </c>
      <c r="V30" s="376">
        <f t="shared" si="7"/>
        <v>878792.60000000021</v>
      </c>
      <c r="W30" s="376">
        <f t="shared" si="7"/>
        <v>885537.7200000002</v>
      </c>
      <c r="X30" s="376">
        <f t="shared" si="7"/>
        <v>888703.40000000026</v>
      </c>
      <c r="Y30" s="376">
        <f t="shared" si="7"/>
        <v>892143.2000000003</v>
      </c>
      <c r="Z30" s="376">
        <f t="shared" si="7"/>
        <v>917896.79000000027</v>
      </c>
      <c r="AA30" s="376">
        <f t="shared" si="7"/>
        <v>932294.62000000023</v>
      </c>
      <c r="AB30" s="376">
        <f t="shared" si="7"/>
        <v>940649.08000000019</v>
      </c>
      <c r="AC30" s="377">
        <f t="shared" si="7"/>
        <v>939914.48000000021</v>
      </c>
      <c r="AD30" s="376">
        <f t="shared" si="7"/>
        <v>943052.2100000002</v>
      </c>
      <c r="AE30" s="376">
        <f t="shared" si="7"/>
        <v>951146.74000000022</v>
      </c>
      <c r="AF30" s="376">
        <f t="shared" si="7"/>
        <v>992383.23000000021</v>
      </c>
      <c r="AG30" s="376">
        <f t="shared" si="7"/>
        <v>994932.07000000018</v>
      </c>
      <c r="AH30" s="376">
        <f t="shared" si="7"/>
        <v>997073.53000000014</v>
      </c>
      <c r="AI30" s="376">
        <f t="shared" si="7"/>
        <v>1008419.8900000001</v>
      </c>
      <c r="AJ30" s="376">
        <f t="shared" si="7"/>
        <v>1025560.6500000001</v>
      </c>
      <c r="AK30" s="376">
        <f t="shared" si="7"/>
        <v>1027662.2100000002</v>
      </c>
      <c r="AL30" s="376">
        <f t="shared" si="7"/>
        <v>1042434.6900000002</v>
      </c>
      <c r="AM30" s="376">
        <f t="shared" si="7"/>
        <v>1051528.2600000002</v>
      </c>
      <c r="AN30" s="376">
        <f t="shared" si="7"/>
        <v>1085318.7500000002</v>
      </c>
      <c r="AP30" s="382">
        <f t="shared" ref="AP30:AP40" si="8">ROUND(SUM(0.5*(SUM(AB30,AN30)),(AC30:AM30))/12/1000,0)</f>
        <v>999</v>
      </c>
    </row>
    <row r="31" spans="1:42" ht="15" customHeight="1">
      <c r="A31" s="359"/>
      <c r="B31" s="359" t="s">
        <v>855</v>
      </c>
      <c r="C31" s="360"/>
      <c r="D31" s="360"/>
      <c r="E31" s="377">
        <f t="shared" si="6"/>
        <v>-375450.13</v>
      </c>
      <c r="F31" s="376">
        <f t="shared" si="7"/>
        <v>-374799.08</v>
      </c>
      <c r="G31" s="376">
        <f t="shared" si="7"/>
        <v>-374367.08</v>
      </c>
      <c r="H31" s="376">
        <f t="shared" si="7"/>
        <v>-374055.96</v>
      </c>
      <c r="I31" s="376">
        <f t="shared" si="7"/>
        <v>-373347.7</v>
      </c>
      <c r="J31" s="376">
        <f t="shared" si="7"/>
        <v>-370923.59</v>
      </c>
      <c r="K31" s="376">
        <f t="shared" si="7"/>
        <v>-350215.36000000004</v>
      </c>
      <c r="L31" s="376">
        <f t="shared" si="7"/>
        <v>-349592.11000000004</v>
      </c>
      <c r="M31" s="376">
        <f t="shared" si="7"/>
        <v>-348327.23000000004</v>
      </c>
      <c r="N31" s="376">
        <f t="shared" si="7"/>
        <v>-347112.43000000005</v>
      </c>
      <c r="O31" s="376">
        <f t="shared" si="7"/>
        <v>-346668.02000000008</v>
      </c>
      <c r="P31" s="376">
        <f t="shared" si="7"/>
        <v>-343659.72000000009</v>
      </c>
      <c r="Q31" s="377">
        <f t="shared" si="7"/>
        <v>-340393.9200000001</v>
      </c>
      <c r="R31" s="376">
        <f t="shared" si="7"/>
        <v>-334324.8000000001</v>
      </c>
      <c r="S31" s="376">
        <f t="shared" si="7"/>
        <v>-333699.37000000011</v>
      </c>
      <c r="T31" s="376">
        <f t="shared" si="7"/>
        <v>-332198.38000000012</v>
      </c>
      <c r="U31" s="376">
        <f t="shared" si="7"/>
        <v>-330971.76000000013</v>
      </c>
      <c r="V31" s="376">
        <f t="shared" si="7"/>
        <v>-327005.49000000011</v>
      </c>
      <c r="W31" s="376">
        <f t="shared" si="7"/>
        <v>-320260.39000000013</v>
      </c>
      <c r="X31" s="376">
        <f t="shared" si="7"/>
        <v>-317094.72000000015</v>
      </c>
      <c r="Y31" s="376">
        <f t="shared" si="7"/>
        <v>-313654.93000000017</v>
      </c>
      <c r="Z31" s="376">
        <f t="shared" si="7"/>
        <v>-287901.41000000015</v>
      </c>
      <c r="AA31" s="376">
        <f t="shared" si="7"/>
        <v>-273503.62000000017</v>
      </c>
      <c r="AB31" s="376">
        <f t="shared" si="7"/>
        <v>-265149.18000000017</v>
      </c>
      <c r="AC31" s="377">
        <f t="shared" si="7"/>
        <v>-265883.78000000014</v>
      </c>
      <c r="AD31" s="376">
        <f t="shared" si="7"/>
        <v>-262746.06000000017</v>
      </c>
      <c r="AE31" s="376">
        <f t="shared" si="7"/>
        <v>-254651.56000000017</v>
      </c>
      <c r="AF31" s="376">
        <f t="shared" si="7"/>
        <v>-213415.19000000018</v>
      </c>
      <c r="AG31" s="376">
        <f t="shared" si="7"/>
        <v>-210866.36000000019</v>
      </c>
      <c r="AH31" s="376">
        <f t="shared" si="7"/>
        <v>-208724.9000000002</v>
      </c>
      <c r="AI31" s="376">
        <f t="shared" si="7"/>
        <v>-197378.57000000021</v>
      </c>
      <c r="AJ31" s="376">
        <f t="shared" si="7"/>
        <v>-180237.86000000022</v>
      </c>
      <c r="AK31" s="376">
        <f t="shared" si="7"/>
        <v>-178136.31000000023</v>
      </c>
      <c r="AL31" s="376">
        <f t="shared" si="7"/>
        <v>-163363.87000000023</v>
      </c>
      <c r="AM31" s="376">
        <f t="shared" si="7"/>
        <v>-154270.32000000024</v>
      </c>
      <c r="AN31" s="376">
        <f t="shared" si="7"/>
        <v>-120479.92000000025</v>
      </c>
      <c r="AP31" s="382">
        <f t="shared" si="8"/>
        <v>-207</v>
      </c>
    </row>
    <row r="32" spans="1:42" ht="15" customHeight="1">
      <c r="A32" s="359"/>
      <c r="B32" s="359" t="s">
        <v>856</v>
      </c>
      <c r="C32" s="360"/>
      <c r="D32" s="360"/>
      <c r="E32" s="377">
        <f t="shared" si="6"/>
        <v>-38519.359999999986</v>
      </c>
      <c r="F32" s="376">
        <f t="shared" si="7"/>
        <v>-37868.309999999983</v>
      </c>
      <c r="G32" s="376">
        <f t="shared" si="7"/>
        <v>-37436.309999999983</v>
      </c>
      <c r="H32" s="376">
        <f t="shared" si="7"/>
        <v>-37125.189999999981</v>
      </c>
      <c r="I32" s="376">
        <f t="shared" si="7"/>
        <v>-36416.929999999978</v>
      </c>
      <c r="J32" s="376">
        <f t="shared" si="7"/>
        <v>-33992.819999999978</v>
      </c>
      <c r="K32" s="376">
        <f t="shared" si="7"/>
        <v>-13284.589999999978</v>
      </c>
      <c r="L32" s="376">
        <f t="shared" si="7"/>
        <v>-12661.339999999978</v>
      </c>
      <c r="M32" s="376">
        <f t="shared" si="7"/>
        <v>-11396.459999999977</v>
      </c>
      <c r="N32" s="376">
        <f t="shared" si="7"/>
        <v>-10181.659999999978</v>
      </c>
      <c r="O32" s="376">
        <f t="shared" si="7"/>
        <v>-9737.2499999999782</v>
      </c>
      <c r="P32" s="376">
        <f t="shared" si="7"/>
        <v>-6728.949999999978</v>
      </c>
      <c r="Q32" s="377">
        <f t="shared" si="7"/>
        <v>-3463.1499999999778</v>
      </c>
      <c r="R32" s="376">
        <f t="shared" si="7"/>
        <v>2605.9700000000221</v>
      </c>
      <c r="S32" s="376">
        <f t="shared" si="7"/>
        <v>3231.4000000000219</v>
      </c>
      <c r="T32" s="376">
        <f t="shared" si="7"/>
        <v>4732.3900000000222</v>
      </c>
      <c r="U32" s="376">
        <f t="shared" si="7"/>
        <v>5959.010000000022</v>
      </c>
      <c r="V32" s="376">
        <f t="shared" si="7"/>
        <v>9925.2800000000225</v>
      </c>
      <c r="W32" s="376">
        <f t="shared" si="7"/>
        <v>16670.380000000023</v>
      </c>
      <c r="X32" s="376">
        <f t="shared" si="7"/>
        <v>19836.050000000025</v>
      </c>
      <c r="Y32" s="376">
        <f t="shared" si="7"/>
        <v>23275.840000000026</v>
      </c>
      <c r="Z32" s="376">
        <f t="shared" si="7"/>
        <v>49029.36000000003</v>
      </c>
      <c r="AA32" s="376">
        <f t="shared" si="7"/>
        <v>63427.150000000031</v>
      </c>
      <c r="AB32" s="376">
        <f t="shared" si="7"/>
        <v>71781.590000000026</v>
      </c>
      <c r="AC32" s="377">
        <f t="shared" si="7"/>
        <v>71046.99000000002</v>
      </c>
      <c r="AD32" s="376">
        <f t="shared" si="7"/>
        <v>74184.710000000021</v>
      </c>
      <c r="AE32" s="376">
        <f t="shared" si="7"/>
        <v>82279.210000000021</v>
      </c>
      <c r="AF32" s="376">
        <f t="shared" si="7"/>
        <v>123515.58000000002</v>
      </c>
      <c r="AG32" s="376">
        <f t="shared" si="7"/>
        <v>126064.41000000002</v>
      </c>
      <c r="AH32" s="376">
        <f t="shared" si="7"/>
        <v>128205.87000000002</v>
      </c>
      <c r="AI32" s="376">
        <f t="shared" si="7"/>
        <v>139552.20000000001</v>
      </c>
      <c r="AJ32" s="376">
        <f t="shared" si="7"/>
        <v>156692.91</v>
      </c>
      <c r="AK32" s="376">
        <f t="shared" si="7"/>
        <v>158794.46</v>
      </c>
      <c r="AL32" s="376">
        <f t="shared" si="7"/>
        <v>173566.9</v>
      </c>
      <c r="AM32" s="376">
        <f t="shared" si="7"/>
        <v>182660.44999999998</v>
      </c>
      <c r="AN32" s="376">
        <f t="shared" si="7"/>
        <v>216450.84999999998</v>
      </c>
      <c r="AP32" s="382">
        <f t="shared" si="8"/>
        <v>130</v>
      </c>
    </row>
    <row r="33" spans="1:42" ht="15" customHeight="1">
      <c r="A33" s="359"/>
      <c r="B33" s="359" t="s">
        <v>857</v>
      </c>
      <c r="C33" s="360"/>
      <c r="D33" s="360"/>
      <c r="E33" s="377">
        <f t="shared" si="6"/>
        <v>-315677.7</v>
      </c>
      <c r="F33" s="376">
        <f t="shared" si="7"/>
        <v>-315026.65000000002</v>
      </c>
      <c r="G33" s="376">
        <f t="shared" si="7"/>
        <v>-314594.65000000002</v>
      </c>
      <c r="H33" s="376">
        <f t="shared" si="7"/>
        <v>-314283.53000000003</v>
      </c>
      <c r="I33" s="376">
        <f t="shared" si="7"/>
        <v>-313575.27</v>
      </c>
      <c r="J33" s="376">
        <f t="shared" si="7"/>
        <v>-311151.16000000003</v>
      </c>
      <c r="K33" s="376">
        <f t="shared" si="7"/>
        <v>-290442.93000000005</v>
      </c>
      <c r="L33" s="376">
        <f t="shared" si="7"/>
        <v>-289819.68000000005</v>
      </c>
      <c r="M33" s="376">
        <f t="shared" si="7"/>
        <v>-288554.78000000003</v>
      </c>
      <c r="N33" s="376">
        <f t="shared" si="7"/>
        <v>-287339.99000000005</v>
      </c>
      <c r="O33" s="376">
        <f t="shared" si="7"/>
        <v>-286895.57000000007</v>
      </c>
      <c r="P33" s="376">
        <f t="shared" si="7"/>
        <v>-283887.27000000008</v>
      </c>
      <c r="Q33" s="377">
        <f t="shared" si="7"/>
        <v>-280621.47000000009</v>
      </c>
      <c r="R33" s="376">
        <f t="shared" si="7"/>
        <v>-274552.3600000001</v>
      </c>
      <c r="S33" s="376">
        <f t="shared" si="7"/>
        <v>-273926.95000000013</v>
      </c>
      <c r="T33" s="376">
        <f t="shared" si="7"/>
        <v>-272425.96000000014</v>
      </c>
      <c r="U33" s="376">
        <f t="shared" si="7"/>
        <v>-271199.33000000013</v>
      </c>
      <c r="V33" s="376">
        <f t="shared" si="7"/>
        <v>-267233.06000000011</v>
      </c>
      <c r="W33" s="376">
        <f t="shared" si="7"/>
        <v>-260487.96000000011</v>
      </c>
      <c r="X33" s="376">
        <f t="shared" si="7"/>
        <v>-257322.2900000001</v>
      </c>
      <c r="Y33" s="376">
        <f t="shared" si="7"/>
        <v>-253882.49000000011</v>
      </c>
      <c r="Z33" s="376">
        <f t="shared" si="7"/>
        <v>-228128.96000000011</v>
      </c>
      <c r="AA33" s="376">
        <f t="shared" si="7"/>
        <v>-213731.1700000001</v>
      </c>
      <c r="AB33" s="376">
        <f t="shared" si="7"/>
        <v>-205376.7300000001</v>
      </c>
      <c r="AC33" s="377">
        <f t="shared" si="7"/>
        <v>-206111.3300000001</v>
      </c>
      <c r="AD33" s="376">
        <f t="shared" si="7"/>
        <v>-202973.6100000001</v>
      </c>
      <c r="AE33" s="376">
        <f t="shared" si="7"/>
        <v>-194879.10000000009</v>
      </c>
      <c r="AF33" s="376">
        <f t="shared" si="7"/>
        <v>-153642.71000000008</v>
      </c>
      <c r="AG33" s="376">
        <f t="shared" si="7"/>
        <v>-151093.88000000009</v>
      </c>
      <c r="AH33" s="376">
        <f t="shared" si="7"/>
        <v>-148952.4200000001</v>
      </c>
      <c r="AI33" s="376">
        <f t="shared" si="7"/>
        <v>-137606.09000000011</v>
      </c>
      <c r="AJ33" s="376">
        <f t="shared" si="7"/>
        <v>-120465.38000000012</v>
      </c>
      <c r="AK33" s="376">
        <f t="shared" si="7"/>
        <v>-118363.83000000012</v>
      </c>
      <c r="AL33" s="376">
        <f t="shared" si="7"/>
        <v>-103591.39000000012</v>
      </c>
      <c r="AM33" s="376">
        <f t="shared" si="7"/>
        <v>-94497.840000000113</v>
      </c>
      <c r="AN33" s="376">
        <f t="shared" si="7"/>
        <v>-60707.430000000109</v>
      </c>
      <c r="AP33" s="382">
        <f t="shared" si="8"/>
        <v>-147</v>
      </c>
    </row>
    <row r="34" spans="1:42" ht="15" customHeight="1">
      <c r="A34" s="359"/>
      <c r="B34" s="359" t="s">
        <v>858</v>
      </c>
      <c r="C34" s="360"/>
      <c r="D34" s="360"/>
      <c r="E34" s="377">
        <f t="shared" si="6"/>
        <v>1548.8799999999464</v>
      </c>
      <c r="F34" s="376">
        <f t="shared" si="7"/>
        <v>2199.9299999999466</v>
      </c>
      <c r="G34" s="376">
        <f t="shared" si="7"/>
        <v>2631.9299999999466</v>
      </c>
      <c r="H34" s="376">
        <f t="shared" si="7"/>
        <v>2943.0499999999465</v>
      </c>
      <c r="I34" s="376">
        <f t="shared" si="7"/>
        <v>3651.3099999999467</v>
      </c>
      <c r="J34" s="376">
        <f t="shared" si="7"/>
        <v>6075.4199999999473</v>
      </c>
      <c r="K34" s="376">
        <f t="shared" si="7"/>
        <v>26783.649999999947</v>
      </c>
      <c r="L34" s="376">
        <f t="shared" si="7"/>
        <v>27406.879999999946</v>
      </c>
      <c r="M34" s="376">
        <f t="shared" si="7"/>
        <v>28671.759999999947</v>
      </c>
      <c r="N34" s="376">
        <f t="shared" si="7"/>
        <v>29886.559999999947</v>
      </c>
      <c r="O34" s="376">
        <f t="shared" si="7"/>
        <v>30330.969999999947</v>
      </c>
      <c r="P34" s="376">
        <f t="shared" si="7"/>
        <v>33339.269999999946</v>
      </c>
      <c r="Q34" s="377">
        <f t="shared" si="7"/>
        <v>36605.079999999944</v>
      </c>
      <c r="R34" s="376">
        <f t="shared" si="7"/>
        <v>42674.209999999941</v>
      </c>
      <c r="S34" s="376">
        <f t="shared" si="7"/>
        <v>43299.639999999941</v>
      </c>
      <c r="T34" s="376">
        <f t="shared" si="7"/>
        <v>44800.629999999939</v>
      </c>
      <c r="U34" s="376">
        <f t="shared" si="7"/>
        <v>46027.249999999942</v>
      </c>
      <c r="V34" s="376">
        <f t="shared" si="7"/>
        <v>49993.519999999939</v>
      </c>
      <c r="W34" s="376">
        <f t="shared" si="7"/>
        <v>56738.619999999937</v>
      </c>
      <c r="X34" s="376">
        <f t="shared" si="7"/>
        <v>59904.309999999939</v>
      </c>
      <c r="Y34" s="376">
        <f t="shared" si="7"/>
        <v>63344.109999999942</v>
      </c>
      <c r="Z34" s="376">
        <f t="shared" si="7"/>
        <v>89097.66999999994</v>
      </c>
      <c r="AA34" s="376">
        <f t="shared" si="7"/>
        <v>103495.47999999994</v>
      </c>
      <c r="AB34" s="376">
        <f t="shared" si="7"/>
        <v>111849.92999999993</v>
      </c>
      <c r="AC34" s="377">
        <f t="shared" si="7"/>
        <v>111115.32999999993</v>
      </c>
      <c r="AD34" s="376">
        <f t="shared" si="7"/>
        <v>114253.04999999993</v>
      </c>
      <c r="AE34" s="376">
        <f t="shared" si="7"/>
        <v>122347.56999999993</v>
      </c>
      <c r="AF34" s="376">
        <f t="shared" si="7"/>
        <v>163583.99999999994</v>
      </c>
      <c r="AG34" s="376">
        <f t="shared" si="7"/>
        <v>166132.82999999993</v>
      </c>
      <c r="AH34" s="376">
        <f t="shared" si="7"/>
        <v>168274.28999999992</v>
      </c>
      <c r="AI34" s="376">
        <f t="shared" si="7"/>
        <v>179620.63999999993</v>
      </c>
      <c r="AJ34" s="376">
        <f t="shared" si="7"/>
        <v>196761.36999999994</v>
      </c>
      <c r="AK34" s="376">
        <f t="shared" si="7"/>
        <v>198862.92999999993</v>
      </c>
      <c r="AL34" s="376">
        <f t="shared" si="7"/>
        <v>213635.38999999993</v>
      </c>
      <c r="AM34" s="376">
        <f t="shared" si="7"/>
        <v>222728.94999999992</v>
      </c>
      <c r="AN34" s="376">
        <f t="shared" si="7"/>
        <v>256519.39999999991</v>
      </c>
      <c r="AP34" s="382">
        <f t="shared" si="8"/>
        <v>170</v>
      </c>
    </row>
    <row r="35" spans="1:42" ht="15" customHeight="1">
      <c r="A35" s="358" t="s">
        <v>859</v>
      </c>
      <c r="B35" s="359" t="s">
        <v>853</v>
      </c>
      <c r="C35" s="360"/>
      <c r="D35" s="360"/>
      <c r="E35" s="377">
        <f t="shared" si="6"/>
        <v>-41780.29</v>
      </c>
      <c r="F35" s="376">
        <f t="shared" si="7"/>
        <v>-41130.370000000003</v>
      </c>
      <c r="G35" s="376">
        <f t="shared" si="7"/>
        <v>-40666.5</v>
      </c>
      <c r="H35" s="376">
        <f t="shared" si="7"/>
        <v>-38350.82</v>
      </c>
      <c r="I35" s="376">
        <f t="shared" si="7"/>
        <v>-37018.53</v>
      </c>
      <c r="J35" s="376">
        <f t="shared" si="7"/>
        <v>-30397.739999999998</v>
      </c>
      <c r="K35" s="376">
        <f t="shared" si="7"/>
        <v>-26254.05</v>
      </c>
      <c r="L35" s="376">
        <f t="shared" si="7"/>
        <v>-22590.26</v>
      </c>
      <c r="M35" s="376">
        <f t="shared" si="7"/>
        <v>-20827.53</v>
      </c>
      <c r="N35" s="376">
        <f t="shared" si="7"/>
        <v>-18832.449999999997</v>
      </c>
      <c r="O35" s="376">
        <f t="shared" si="7"/>
        <v>-17358.749999999996</v>
      </c>
      <c r="P35" s="376">
        <f t="shared" si="7"/>
        <v>-14042.719999999996</v>
      </c>
      <c r="Q35" s="377">
        <f t="shared" si="7"/>
        <v>-10354.629999999996</v>
      </c>
      <c r="R35" s="376">
        <f t="shared" si="7"/>
        <v>-9477.9799999999959</v>
      </c>
      <c r="S35" s="376">
        <f t="shared" si="7"/>
        <v>-8849.0699999999961</v>
      </c>
      <c r="T35" s="376">
        <f t="shared" si="7"/>
        <v>-103.03999999999542</v>
      </c>
      <c r="U35" s="376">
        <f t="shared" si="7"/>
        <v>1066.4400000000046</v>
      </c>
      <c r="V35" s="376">
        <f t="shared" si="7"/>
        <v>5032.9500000000044</v>
      </c>
      <c r="W35" s="376">
        <f t="shared" si="7"/>
        <v>16238.040000000005</v>
      </c>
      <c r="X35" s="376">
        <f t="shared" si="7"/>
        <v>20798.930000000004</v>
      </c>
      <c r="Y35" s="376">
        <f t="shared" si="7"/>
        <v>24271.370000000003</v>
      </c>
      <c r="Z35" s="376">
        <f t="shared" si="7"/>
        <v>26893.780000000002</v>
      </c>
      <c r="AA35" s="376">
        <f t="shared" si="7"/>
        <v>32337.750000000004</v>
      </c>
      <c r="AB35" s="376">
        <f t="shared" si="7"/>
        <v>59995.400000000009</v>
      </c>
      <c r="AC35" s="377">
        <f t="shared" si="7"/>
        <v>59734.69000000001</v>
      </c>
      <c r="AD35" s="376">
        <f t="shared" si="7"/>
        <v>93731.82</v>
      </c>
      <c r="AE35" s="376">
        <f t="shared" si="7"/>
        <v>103051.63</v>
      </c>
      <c r="AF35" s="376">
        <f t="shared" si="7"/>
        <v>121033.83</v>
      </c>
      <c r="AG35" s="376">
        <f t="shared" si="7"/>
        <v>169445.09</v>
      </c>
      <c r="AH35" s="376">
        <f t="shared" si="7"/>
        <v>347990.06</v>
      </c>
      <c r="AI35" s="376">
        <f t="shared" si="7"/>
        <v>432759.08999999997</v>
      </c>
      <c r="AJ35" s="376">
        <f t="shared" si="7"/>
        <v>467362.12</v>
      </c>
      <c r="AK35" s="376">
        <f t="shared" si="7"/>
        <v>483836.26</v>
      </c>
      <c r="AL35" s="376">
        <f t="shared" si="7"/>
        <v>485237.53</v>
      </c>
      <c r="AM35" s="376">
        <f t="shared" si="7"/>
        <v>496266.03</v>
      </c>
      <c r="AN35" s="376">
        <f t="shared" si="7"/>
        <v>557401.24</v>
      </c>
      <c r="AP35" s="382">
        <f t="shared" si="8"/>
        <v>297</v>
      </c>
    </row>
    <row r="36" spans="1:42" ht="15" customHeight="1">
      <c r="A36" s="359"/>
      <c r="B36" s="359" t="s">
        <v>854</v>
      </c>
      <c r="C36" s="360"/>
      <c r="D36" s="360"/>
      <c r="E36" s="377">
        <f t="shared" si="6"/>
        <v>-41780.42</v>
      </c>
      <c r="F36" s="376">
        <f t="shared" si="7"/>
        <v>-41130.5</v>
      </c>
      <c r="G36" s="376">
        <f t="shared" si="7"/>
        <v>-40666.61</v>
      </c>
      <c r="H36" s="376">
        <f t="shared" si="7"/>
        <v>-38350.93</v>
      </c>
      <c r="I36" s="376">
        <f t="shared" si="7"/>
        <v>-37018.639999999999</v>
      </c>
      <c r="J36" s="376">
        <f t="shared" si="7"/>
        <v>-30397.829999999998</v>
      </c>
      <c r="K36" s="376">
        <f t="shared" si="7"/>
        <v>-26254.12</v>
      </c>
      <c r="L36" s="376">
        <f t="shared" si="7"/>
        <v>-22590.329999999998</v>
      </c>
      <c r="M36" s="376">
        <f t="shared" si="7"/>
        <v>-20827.589999999997</v>
      </c>
      <c r="N36" s="376">
        <f t="shared" si="7"/>
        <v>-18832.509999999995</v>
      </c>
      <c r="O36" s="376">
        <f t="shared" si="7"/>
        <v>-17358.809999999994</v>
      </c>
      <c r="P36" s="376">
        <f t="shared" si="7"/>
        <v>-14042.779999999993</v>
      </c>
      <c r="Q36" s="377">
        <f t="shared" si="7"/>
        <v>-10354.689999999993</v>
      </c>
      <c r="R36" s="376">
        <f t="shared" si="7"/>
        <v>-9478.0399999999936</v>
      </c>
      <c r="S36" s="376">
        <f t="shared" si="7"/>
        <v>-8849.1299999999937</v>
      </c>
      <c r="T36" s="376">
        <f t="shared" si="7"/>
        <v>-103.09999999999309</v>
      </c>
      <c r="U36" s="376">
        <f t="shared" si="7"/>
        <v>1066.3800000000069</v>
      </c>
      <c r="V36" s="376">
        <f t="shared" si="7"/>
        <v>5032.8900000000067</v>
      </c>
      <c r="W36" s="376">
        <f t="shared" si="7"/>
        <v>16237.980000000007</v>
      </c>
      <c r="X36" s="376">
        <f t="shared" si="7"/>
        <v>20798.870000000006</v>
      </c>
      <c r="Y36" s="376">
        <f t="shared" si="7"/>
        <v>24271.310000000005</v>
      </c>
      <c r="Z36" s="376">
        <f t="shared" si="7"/>
        <v>26893.700000000004</v>
      </c>
      <c r="AA36" s="376">
        <f t="shared" si="7"/>
        <v>32337.660000000003</v>
      </c>
      <c r="AB36" s="376">
        <f t="shared" si="7"/>
        <v>59995.3</v>
      </c>
      <c r="AC36" s="377">
        <f t="shared" si="7"/>
        <v>59734.590000000004</v>
      </c>
      <c r="AD36" s="376">
        <f t="shared" si="7"/>
        <v>93731.700000000012</v>
      </c>
      <c r="AE36" s="376">
        <f t="shared" si="7"/>
        <v>103051.50000000001</v>
      </c>
      <c r="AF36" s="376">
        <f t="shared" si="7"/>
        <v>121033.69000000002</v>
      </c>
      <c r="AG36" s="376">
        <f t="shared" si="7"/>
        <v>169444.92</v>
      </c>
      <c r="AH36" s="376">
        <f t="shared" si="7"/>
        <v>347989.78</v>
      </c>
      <c r="AI36" s="376">
        <f t="shared" si="7"/>
        <v>432758.76</v>
      </c>
      <c r="AJ36" s="376">
        <f t="shared" si="7"/>
        <v>467361.77</v>
      </c>
      <c r="AK36" s="376">
        <f t="shared" si="7"/>
        <v>483835.9</v>
      </c>
      <c r="AL36" s="376">
        <f t="shared" si="7"/>
        <v>485237.16000000003</v>
      </c>
      <c r="AM36" s="376">
        <f t="shared" si="7"/>
        <v>496265.65</v>
      </c>
      <c r="AN36" s="376">
        <f t="shared" si="7"/>
        <v>557400.82000000007</v>
      </c>
      <c r="AP36" s="382">
        <f t="shared" si="8"/>
        <v>297</v>
      </c>
    </row>
    <row r="37" spans="1:42" ht="15" customHeight="1">
      <c r="A37" s="359"/>
      <c r="B37" s="359" t="s">
        <v>855</v>
      </c>
      <c r="C37" s="360"/>
      <c r="D37" s="360"/>
      <c r="E37" s="377">
        <f t="shared" si="6"/>
        <v>-41780.33</v>
      </c>
      <c r="F37" s="376">
        <f t="shared" si="7"/>
        <v>-41130.410000000003</v>
      </c>
      <c r="G37" s="376">
        <f t="shared" si="7"/>
        <v>-40666.520000000004</v>
      </c>
      <c r="H37" s="376">
        <f t="shared" si="7"/>
        <v>-38350.840000000004</v>
      </c>
      <c r="I37" s="376">
        <f t="shared" si="7"/>
        <v>-37018.560000000005</v>
      </c>
      <c r="J37" s="376">
        <f t="shared" si="7"/>
        <v>-30397.760000000006</v>
      </c>
      <c r="K37" s="376">
        <f t="shared" si="7"/>
        <v>-26254.060000000005</v>
      </c>
      <c r="L37" s="376">
        <f t="shared" si="7"/>
        <v>-22590.280000000006</v>
      </c>
      <c r="M37" s="376">
        <f t="shared" si="7"/>
        <v>-20827.550000000007</v>
      </c>
      <c r="N37" s="376">
        <f t="shared" si="7"/>
        <v>-18832.470000000008</v>
      </c>
      <c r="O37" s="376">
        <f t="shared" si="7"/>
        <v>-17358.770000000008</v>
      </c>
      <c r="P37" s="376">
        <f t="shared" ref="P37:AN37" si="9">O37+P16</f>
        <v>-14042.740000000007</v>
      </c>
      <c r="Q37" s="377">
        <f t="shared" si="9"/>
        <v>-10354.650000000007</v>
      </c>
      <c r="R37" s="376">
        <f t="shared" si="9"/>
        <v>-9478.0000000000073</v>
      </c>
      <c r="S37" s="376">
        <f t="shared" si="9"/>
        <v>-8849.0900000000074</v>
      </c>
      <c r="T37" s="376">
        <f t="shared" si="9"/>
        <v>-103.06000000000677</v>
      </c>
      <c r="U37" s="376">
        <f t="shared" si="9"/>
        <v>1066.4199999999933</v>
      </c>
      <c r="V37" s="376">
        <f t="shared" si="9"/>
        <v>5032.929999999993</v>
      </c>
      <c r="W37" s="376">
        <f t="shared" si="9"/>
        <v>16238.019999999993</v>
      </c>
      <c r="X37" s="376">
        <f t="shared" si="9"/>
        <v>20798.909999999993</v>
      </c>
      <c r="Y37" s="376">
        <f t="shared" si="9"/>
        <v>24271.349999999991</v>
      </c>
      <c r="Z37" s="376">
        <f t="shared" si="9"/>
        <v>26893.759999999991</v>
      </c>
      <c r="AA37" s="376">
        <f t="shared" si="9"/>
        <v>32337.729999999992</v>
      </c>
      <c r="AB37" s="376">
        <f t="shared" si="9"/>
        <v>59995.37999999999</v>
      </c>
      <c r="AC37" s="377">
        <f t="shared" si="9"/>
        <v>59734.669999999991</v>
      </c>
      <c r="AD37" s="376">
        <f t="shared" si="9"/>
        <v>93731.799999999988</v>
      </c>
      <c r="AE37" s="376">
        <f t="shared" si="9"/>
        <v>103051.60999999999</v>
      </c>
      <c r="AF37" s="376">
        <f t="shared" si="9"/>
        <v>121033.80999999998</v>
      </c>
      <c r="AG37" s="376">
        <f t="shared" si="9"/>
        <v>169445.06999999998</v>
      </c>
      <c r="AH37" s="376">
        <f t="shared" si="9"/>
        <v>347990.04</v>
      </c>
      <c r="AI37" s="376">
        <f t="shared" si="9"/>
        <v>432759.06999999995</v>
      </c>
      <c r="AJ37" s="376">
        <f t="shared" si="9"/>
        <v>467362.1</v>
      </c>
      <c r="AK37" s="376">
        <f t="shared" si="9"/>
        <v>483836.24</v>
      </c>
      <c r="AL37" s="376">
        <f t="shared" si="9"/>
        <v>485237.51</v>
      </c>
      <c r="AM37" s="376">
        <f t="shared" si="9"/>
        <v>496266.01</v>
      </c>
      <c r="AN37" s="376">
        <f t="shared" si="9"/>
        <v>557401.22</v>
      </c>
      <c r="AP37" s="382">
        <f t="shared" si="8"/>
        <v>297</v>
      </c>
    </row>
    <row r="38" spans="1:42" ht="15" customHeight="1">
      <c r="A38" s="359"/>
      <c r="B38" s="359" t="s">
        <v>856</v>
      </c>
      <c r="C38" s="360"/>
      <c r="D38" s="360"/>
      <c r="E38" s="377">
        <f t="shared" si="6"/>
        <v>-41780.35</v>
      </c>
      <c r="F38" s="376">
        <f t="shared" ref="F38:AN40" si="10">E38+F17</f>
        <v>-41130.43</v>
      </c>
      <c r="G38" s="376">
        <f t="shared" si="10"/>
        <v>-40666.54</v>
      </c>
      <c r="H38" s="376">
        <f t="shared" si="10"/>
        <v>-38350.86</v>
      </c>
      <c r="I38" s="376">
        <f t="shared" si="10"/>
        <v>-37018.58</v>
      </c>
      <c r="J38" s="376">
        <f t="shared" si="10"/>
        <v>-30397.780000000002</v>
      </c>
      <c r="K38" s="376">
        <f t="shared" si="10"/>
        <v>-26254.080000000002</v>
      </c>
      <c r="L38" s="376">
        <f t="shared" si="10"/>
        <v>-22590.29</v>
      </c>
      <c r="M38" s="376">
        <f t="shared" si="10"/>
        <v>-20827.560000000001</v>
      </c>
      <c r="N38" s="376">
        <f t="shared" si="10"/>
        <v>-18832.480000000003</v>
      </c>
      <c r="O38" s="376">
        <f t="shared" si="10"/>
        <v>-17358.780000000002</v>
      </c>
      <c r="P38" s="376">
        <f t="shared" si="10"/>
        <v>-14042.750000000002</v>
      </c>
      <c r="Q38" s="377">
        <f t="shared" si="10"/>
        <v>-10354.660000000002</v>
      </c>
      <c r="R38" s="376">
        <f t="shared" si="10"/>
        <v>-9478.010000000002</v>
      </c>
      <c r="S38" s="376">
        <f t="shared" si="10"/>
        <v>-8849.1000000000022</v>
      </c>
      <c r="T38" s="376">
        <f t="shared" si="10"/>
        <v>-103.07000000000153</v>
      </c>
      <c r="U38" s="376">
        <f t="shared" si="10"/>
        <v>1066.4099999999985</v>
      </c>
      <c r="V38" s="376">
        <f t="shared" si="10"/>
        <v>5032.9199999999983</v>
      </c>
      <c r="W38" s="376">
        <f t="shared" si="10"/>
        <v>16238.009999999998</v>
      </c>
      <c r="X38" s="376">
        <f t="shared" si="10"/>
        <v>20798.899999999998</v>
      </c>
      <c r="Y38" s="376">
        <f t="shared" si="10"/>
        <v>24271.339999999997</v>
      </c>
      <c r="Z38" s="376">
        <f t="shared" si="10"/>
        <v>26893.749999999996</v>
      </c>
      <c r="AA38" s="376">
        <f t="shared" si="10"/>
        <v>32337.719999999998</v>
      </c>
      <c r="AB38" s="376">
        <f t="shared" si="10"/>
        <v>59995.38</v>
      </c>
      <c r="AC38" s="377">
        <f t="shared" si="10"/>
        <v>59734.689999999995</v>
      </c>
      <c r="AD38" s="376">
        <f t="shared" si="10"/>
        <v>93731.829999999987</v>
      </c>
      <c r="AE38" s="376">
        <f t="shared" si="10"/>
        <v>103051.62999999999</v>
      </c>
      <c r="AF38" s="376">
        <f t="shared" si="10"/>
        <v>121033.82999999999</v>
      </c>
      <c r="AG38" s="376">
        <f t="shared" si="10"/>
        <v>169445.11</v>
      </c>
      <c r="AH38" s="376">
        <f t="shared" si="10"/>
        <v>347990.12</v>
      </c>
      <c r="AI38" s="376">
        <f t="shared" si="10"/>
        <v>432759.18</v>
      </c>
      <c r="AJ38" s="376">
        <f t="shared" si="10"/>
        <v>467362.23</v>
      </c>
      <c r="AK38" s="376">
        <f t="shared" si="10"/>
        <v>483836.36</v>
      </c>
      <c r="AL38" s="376">
        <f t="shared" si="10"/>
        <v>485237.62</v>
      </c>
      <c r="AM38" s="376">
        <f t="shared" si="10"/>
        <v>496266.12</v>
      </c>
      <c r="AN38" s="376">
        <f t="shared" si="10"/>
        <v>557401.32999999996</v>
      </c>
      <c r="AP38" s="382">
        <f t="shared" si="8"/>
        <v>297</v>
      </c>
    </row>
    <row r="39" spans="1:42" ht="15" customHeight="1">
      <c r="A39" s="359"/>
      <c r="B39" s="359" t="s">
        <v>857</v>
      </c>
      <c r="C39" s="360"/>
      <c r="D39" s="360"/>
      <c r="E39" s="377">
        <f t="shared" si="6"/>
        <v>-41780.379999999997</v>
      </c>
      <c r="F39" s="376">
        <f t="shared" si="10"/>
        <v>-41130.46</v>
      </c>
      <c r="G39" s="376">
        <f t="shared" si="10"/>
        <v>-40666.57</v>
      </c>
      <c r="H39" s="376">
        <f t="shared" si="10"/>
        <v>-38350.89</v>
      </c>
      <c r="I39" s="376">
        <f t="shared" si="10"/>
        <v>-37018.61</v>
      </c>
      <c r="J39" s="376">
        <f t="shared" si="10"/>
        <v>-30397.8</v>
      </c>
      <c r="K39" s="376">
        <f t="shared" si="10"/>
        <v>-26254.09</v>
      </c>
      <c r="L39" s="376">
        <f t="shared" si="10"/>
        <v>-22590.3</v>
      </c>
      <c r="M39" s="376">
        <f t="shared" si="10"/>
        <v>-20827.57</v>
      </c>
      <c r="N39" s="376">
        <f t="shared" si="10"/>
        <v>-18832.489999999998</v>
      </c>
      <c r="O39" s="376">
        <f t="shared" si="10"/>
        <v>-17358.82</v>
      </c>
      <c r="P39" s="376">
        <f t="shared" si="10"/>
        <v>-14042.86</v>
      </c>
      <c r="Q39" s="377">
        <f t="shared" si="10"/>
        <v>-10354.86</v>
      </c>
      <c r="R39" s="376">
        <f t="shared" si="10"/>
        <v>-9478.24</v>
      </c>
      <c r="S39" s="376">
        <f t="shared" si="10"/>
        <v>-8849.36</v>
      </c>
      <c r="T39" s="376">
        <f t="shared" si="10"/>
        <v>-103.54000000000087</v>
      </c>
      <c r="U39" s="376">
        <f t="shared" si="10"/>
        <v>1065.8899999999992</v>
      </c>
      <c r="V39" s="376">
        <f t="shared" si="10"/>
        <v>5032.3099999999995</v>
      </c>
      <c r="W39" s="376">
        <f t="shared" si="10"/>
        <v>16237.14</v>
      </c>
      <c r="X39" s="376">
        <f t="shared" si="10"/>
        <v>20797.939999999999</v>
      </c>
      <c r="Y39" s="376">
        <f t="shared" si="10"/>
        <v>24270.309999999998</v>
      </c>
      <c r="Z39" s="376">
        <f t="shared" si="10"/>
        <v>26892.649999999998</v>
      </c>
      <c r="AA39" s="376">
        <f t="shared" si="10"/>
        <v>32336.489999999998</v>
      </c>
      <c r="AB39" s="376">
        <f t="shared" si="10"/>
        <v>59993.479999999996</v>
      </c>
      <c r="AC39" s="377">
        <f t="shared" si="10"/>
        <v>59732.78</v>
      </c>
      <c r="AD39" s="376">
        <f t="shared" si="10"/>
        <v>93729.1</v>
      </c>
      <c r="AE39" s="376">
        <f t="shared" si="10"/>
        <v>103048.69</v>
      </c>
      <c r="AF39" s="376">
        <f t="shared" si="10"/>
        <v>121030.46</v>
      </c>
      <c r="AG39" s="376">
        <f t="shared" si="10"/>
        <v>169440.57</v>
      </c>
      <c r="AH39" s="376">
        <f t="shared" si="10"/>
        <v>347981.29000000004</v>
      </c>
      <c r="AI39" s="376">
        <f t="shared" si="10"/>
        <v>432748.30000000005</v>
      </c>
      <c r="AJ39" s="376">
        <f t="shared" si="10"/>
        <v>467350.51000000007</v>
      </c>
      <c r="AK39" s="376">
        <f t="shared" si="10"/>
        <v>483824.26000000007</v>
      </c>
      <c r="AL39" s="376">
        <f t="shared" si="10"/>
        <v>485225.49000000005</v>
      </c>
      <c r="AM39" s="376">
        <f t="shared" si="10"/>
        <v>496253.73000000004</v>
      </c>
      <c r="AN39" s="376">
        <f t="shared" si="10"/>
        <v>557387.48</v>
      </c>
      <c r="AP39" s="382">
        <f t="shared" si="8"/>
        <v>297</v>
      </c>
    </row>
    <row r="40" spans="1:42" ht="15" customHeight="1">
      <c r="A40" s="359"/>
      <c r="B40" s="359" t="s">
        <v>858</v>
      </c>
      <c r="C40" s="360"/>
      <c r="D40" s="360"/>
      <c r="E40" s="377">
        <f t="shared" si="6"/>
        <v>-41780.33</v>
      </c>
      <c r="F40" s="376">
        <f t="shared" si="10"/>
        <v>-41130.410000000003</v>
      </c>
      <c r="G40" s="376">
        <f t="shared" si="10"/>
        <v>-40666.520000000004</v>
      </c>
      <c r="H40" s="376">
        <f t="shared" si="10"/>
        <v>-38350.840000000004</v>
      </c>
      <c r="I40" s="376">
        <f t="shared" si="10"/>
        <v>-37018.560000000005</v>
      </c>
      <c r="J40" s="376">
        <f t="shared" si="10"/>
        <v>-30397.760000000006</v>
      </c>
      <c r="K40" s="376">
        <f t="shared" si="10"/>
        <v>-26254.060000000005</v>
      </c>
      <c r="L40" s="376">
        <f t="shared" si="10"/>
        <v>-22590.280000000006</v>
      </c>
      <c r="M40" s="376">
        <f t="shared" si="10"/>
        <v>-20827.550000000007</v>
      </c>
      <c r="N40" s="376">
        <f t="shared" si="10"/>
        <v>-18832.470000000008</v>
      </c>
      <c r="O40" s="376">
        <f t="shared" si="10"/>
        <v>-17358.770000000008</v>
      </c>
      <c r="P40" s="376">
        <f t="shared" si="10"/>
        <v>-14042.740000000007</v>
      </c>
      <c r="Q40" s="377">
        <f t="shared" si="10"/>
        <v>-10354.650000000007</v>
      </c>
      <c r="R40" s="376">
        <f t="shared" si="10"/>
        <v>-9478.0000000000073</v>
      </c>
      <c r="S40" s="376">
        <f t="shared" si="10"/>
        <v>-8849.0900000000074</v>
      </c>
      <c r="T40" s="376">
        <f t="shared" si="10"/>
        <v>-103.06000000000677</v>
      </c>
      <c r="U40" s="376">
        <f t="shared" si="10"/>
        <v>1066.4199999999933</v>
      </c>
      <c r="V40" s="376">
        <f t="shared" si="10"/>
        <v>5032.929999999993</v>
      </c>
      <c r="W40" s="376">
        <f t="shared" si="10"/>
        <v>16238.019999999993</v>
      </c>
      <c r="X40" s="376">
        <f t="shared" si="10"/>
        <v>20798.909999999993</v>
      </c>
      <c r="Y40" s="376">
        <f t="shared" si="10"/>
        <v>24271.349999999991</v>
      </c>
      <c r="Z40" s="376">
        <f t="shared" si="10"/>
        <v>26893.759999999991</v>
      </c>
      <c r="AA40" s="376">
        <f t="shared" si="10"/>
        <v>32337.71999999999</v>
      </c>
      <c r="AB40" s="376">
        <f t="shared" si="10"/>
        <v>59995.369999999995</v>
      </c>
      <c r="AC40" s="377">
        <f t="shared" si="10"/>
        <v>59734.659999999996</v>
      </c>
      <c r="AD40" s="376">
        <f t="shared" si="10"/>
        <v>93731.79</v>
      </c>
      <c r="AE40" s="376">
        <f t="shared" si="10"/>
        <v>103051.59999999999</v>
      </c>
      <c r="AF40" s="376">
        <f t="shared" si="10"/>
        <v>121033.79999999999</v>
      </c>
      <c r="AG40" s="376">
        <f t="shared" si="10"/>
        <v>169445.06</v>
      </c>
      <c r="AH40" s="376">
        <f t="shared" si="10"/>
        <v>347990.02</v>
      </c>
      <c r="AI40" s="376">
        <f t="shared" si="10"/>
        <v>432759.05000000005</v>
      </c>
      <c r="AJ40" s="376">
        <f t="shared" si="10"/>
        <v>467362.08000000007</v>
      </c>
      <c r="AK40" s="376">
        <f t="shared" si="10"/>
        <v>483836.22000000009</v>
      </c>
      <c r="AL40" s="376">
        <f t="shared" si="10"/>
        <v>485237.49000000011</v>
      </c>
      <c r="AM40" s="376">
        <f t="shared" si="10"/>
        <v>496265.99000000011</v>
      </c>
      <c r="AN40" s="376">
        <f t="shared" si="10"/>
        <v>557401.19000000006</v>
      </c>
      <c r="AP40" s="383">
        <f t="shared" si="8"/>
        <v>297</v>
      </c>
    </row>
    <row r="41" spans="1:42">
      <c r="B41" s="368" t="s">
        <v>865</v>
      </c>
      <c r="C41" s="360"/>
      <c r="D41" s="360"/>
      <c r="E41" s="384">
        <f>SUBTOTAL(9,E29:E40)</f>
        <v>-517919.58000000007</v>
      </c>
      <c r="F41" s="385">
        <f>SUBTOTAL(9,F29:F40)</f>
        <v>-510113.79000000015</v>
      </c>
      <c r="G41" s="385">
        <f t="shared" ref="G41:AN41" si="11">SUBTOTAL(9,G29:G40)</f>
        <v>-504738.44000000012</v>
      </c>
      <c r="H41" s="385">
        <f t="shared" si="11"/>
        <v>-488977.66000000015</v>
      </c>
      <c r="I41" s="385">
        <f t="shared" si="11"/>
        <v>-476734.40000000008</v>
      </c>
      <c r="J41" s="385">
        <f t="shared" si="11"/>
        <v>-422464.91000000015</v>
      </c>
      <c r="K41" s="385">
        <f t="shared" si="11"/>
        <v>-273353.34000000014</v>
      </c>
      <c r="L41" s="385">
        <f t="shared" si="11"/>
        <v>-247631.14000000013</v>
      </c>
      <c r="M41" s="385">
        <f t="shared" si="11"/>
        <v>-229465.45000000013</v>
      </c>
      <c r="N41" s="385">
        <f t="shared" si="11"/>
        <v>-210206.18000000011</v>
      </c>
      <c r="O41" s="385">
        <f t="shared" si="11"/>
        <v>-198697.54000000018</v>
      </c>
      <c r="P41" s="385">
        <f t="shared" si="11"/>
        <v>-160751.63000000009</v>
      </c>
      <c r="Q41" s="384">
        <f t="shared" si="11"/>
        <v>-119028.37000000011</v>
      </c>
      <c r="R41" s="385">
        <f t="shared" si="11"/>
        <v>-77353.760000000126</v>
      </c>
      <c r="S41" s="385">
        <f t="shared" si="11"/>
        <v>-69827.770000000193</v>
      </c>
      <c r="T41" s="385">
        <f t="shared" si="11"/>
        <v>-8345.8800000002539</v>
      </c>
      <c r="U41" s="385">
        <f t="shared" si="11"/>
        <v>6030.6799999997347</v>
      </c>
      <c r="V41" s="385">
        <f t="shared" si="11"/>
        <v>53628.579999999878</v>
      </c>
      <c r="W41" s="385">
        <f t="shared" si="11"/>
        <v>161331.68999999977</v>
      </c>
      <c r="X41" s="385">
        <f t="shared" si="11"/>
        <v>207692.02999999997</v>
      </c>
      <c r="Y41" s="385">
        <f t="shared" si="11"/>
        <v>249166.49999999988</v>
      </c>
      <c r="Z41" s="385">
        <f t="shared" si="11"/>
        <v>419430.55000000005</v>
      </c>
      <c r="AA41" s="385">
        <f t="shared" si="11"/>
        <v>538485.72999999975</v>
      </c>
      <c r="AB41" s="385">
        <f t="shared" si="11"/>
        <v>754560.3899999999</v>
      </c>
      <c r="AC41" s="384">
        <f t="shared" si="11"/>
        <v>748588.34</v>
      </c>
      <c r="AD41" s="385">
        <f t="shared" si="11"/>
        <v>971397.65999999992</v>
      </c>
      <c r="AE41" s="385">
        <f t="shared" si="11"/>
        <v>1075886</v>
      </c>
      <c r="AF41" s="385">
        <f t="shared" si="11"/>
        <v>1431210.71</v>
      </c>
      <c r="AG41" s="385">
        <f t="shared" si="11"/>
        <v>1736970.9399999997</v>
      </c>
      <c r="AH41" s="385">
        <f t="shared" si="11"/>
        <v>2821085.88</v>
      </c>
      <c r="AI41" s="385">
        <f t="shared" si="11"/>
        <v>3397779.7699999996</v>
      </c>
      <c r="AJ41" s="385">
        <f t="shared" si="11"/>
        <v>3708247.08</v>
      </c>
      <c r="AK41" s="385">
        <f t="shared" si="11"/>
        <v>3819701.53</v>
      </c>
      <c r="AL41" s="385">
        <f t="shared" si="11"/>
        <v>3916748.6400000006</v>
      </c>
      <c r="AM41" s="385">
        <f t="shared" si="11"/>
        <v>4037483.68</v>
      </c>
      <c r="AN41" s="385">
        <f t="shared" si="11"/>
        <v>4607047.0599999996</v>
      </c>
      <c r="AP41" s="382">
        <f>SUBTOTAL(9,AP29:AP40)</f>
        <v>2526</v>
      </c>
    </row>
    <row r="42" spans="1:42">
      <c r="C42" s="360"/>
      <c r="D42" s="360"/>
      <c r="E42" s="377"/>
      <c r="F42" s="376"/>
      <c r="G42" s="376"/>
      <c r="H42" s="376"/>
      <c r="I42" s="376"/>
      <c r="J42" s="376"/>
      <c r="K42" s="376"/>
      <c r="L42" s="376"/>
      <c r="M42" s="376"/>
      <c r="N42" s="376"/>
      <c r="O42" s="376"/>
      <c r="P42" s="376"/>
      <c r="Q42" s="377"/>
      <c r="R42" s="376"/>
      <c r="S42" s="376"/>
      <c r="T42" s="376"/>
      <c r="U42" s="376"/>
      <c r="V42" s="376"/>
      <c r="W42" s="376"/>
      <c r="X42" s="376"/>
      <c r="Y42" s="362"/>
      <c r="Z42" s="376"/>
      <c r="AA42" s="376"/>
      <c r="AB42" s="376"/>
      <c r="AC42" s="377"/>
      <c r="AD42" s="376"/>
      <c r="AE42" s="376"/>
      <c r="AF42" s="376"/>
      <c r="AG42" s="376"/>
      <c r="AH42" s="376"/>
      <c r="AI42" s="376"/>
      <c r="AJ42" s="376"/>
      <c r="AK42" s="376"/>
      <c r="AL42" s="376"/>
      <c r="AM42" s="376"/>
      <c r="AN42" s="376"/>
      <c r="AP42" s="382"/>
    </row>
    <row r="43" spans="1:42">
      <c r="A43" s="367" t="s">
        <v>66</v>
      </c>
      <c r="B43" s="359" t="s">
        <v>860</v>
      </c>
      <c r="C43" s="360"/>
      <c r="D43" s="360"/>
      <c r="E43" s="377">
        <f>+E22</f>
        <v>0</v>
      </c>
      <c r="F43" s="376">
        <f>E43+F22</f>
        <v>0</v>
      </c>
      <c r="G43" s="376">
        <f t="shared" ref="G43:AN45" si="12">F43+G22</f>
        <v>0</v>
      </c>
      <c r="H43" s="376">
        <f t="shared" si="12"/>
        <v>0</v>
      </c>
      <c r="I43" s="376">
        <f t="shared" si="12"/>
        <v>0</v>
      </c>
      <c r="J43" s="376">
        <f t="shared" si="12"/>
        <v>0</v>
      </c>
      <c r="K43" s="376">
        <f t="shared" si="12"/>
        <v>0</v>
      </c>
      <c r="L43" s="376">
        <f t="shared" si="12"/>
        <v>0</v>
      </c>
      <c r="M43" s="376">
        <f t="shared" si="12"/>
        <v>0</v>
      </c>
      <c r="N43" s="376">
        <f t="shared" si="12"/>
        <v>0</v>
      </c>
      <c r="O43" s="376">
        <f t="shared" si="12"/>
        <v>0</v>
      </c>
      <c r="P43" s="376">
        <f t="shared" si="12"/>
        <v>0</v>
      </c>
      <c r="Q43" s="377">
        <f t="shared" si="12"/>
        <v>0</v>
      </c>
      <c r="R43" s="376">
        <f t="shared" si="12"/>
        <v>0</v>
      </c>
      <c r="S43" s="376">
        <f t="shared" si="12"/>
        <v>0</v>
      </c>
      <c r="T43" s="376">
        <f t="shared" si="12"/>
        <v>0</v>
      </c>
      <c r="U43" s="376">
        <f t="shared" si="12"/>
        <v>0</v>
      </c>
      <c r="V43" s="376">
        <f t="shared" si="12"/>
        <v>0</v>
      </c>
      <c r="W43" s="376">
        <f t="shared" si="12"/>
        <v>0</v>
      </c>
      <c r="X43" s="376">
        <f t="shared" si="12"/>
        <v>0</v>
      </c>
      <c r="Y43" s="376">
        <f t="shared" si="12"/>
        <v>0</v>
      </c>
      <c r="Z43" s="376">
        <f t="shared" si="12"/>
        <v>0</v>
      </c>
      <c r="AA43" s="376">
        <f t="shared" si="12"/>
        <v>0</v>
      </c>
      <c r="AB43" s="376">
        <f t="shared" si="12"/>
        <v>0</v>
      </c>
      <c r="AC43" s="377">
        <f t="shared" si="12"/>
        <v>0</v>
      </c>
      <c r="AD43" s="376">
        <f t="shared" si="12"/>
        <v>1894.106</v>
      </c>
      <c r="AE43" s="376">
        <f t="shared" si="12"/>
        <v>3289.9965819999998</v>
      </c>
      <c r="AF43" s="376">
        <f t="shared" si="12"/>
        <v>18608.136461999999</v>
      </c>
      <c r="AG43" s="376">
        <f t="shared" si="12"/>
        <v>22318.971937999999</v>
      </c>
      <c r="AH43" s="376">
        <f t="shared" si="12"/>
        <v>27484.998587999999</v>
      </c>
      <c r="AI43" s="376">
        <f t="shared" si="12"/>
        <v>36182.569489999994</v>
      </c>
      <c r="AJ43" s="376">
        <f t="shared" si="12"/>
        <v>36426.705989999995</v>
      </c>
      <c r="AK43" s="376">
        <f t="shared" si="12"/>
        <v>36426.705989999995</v>
      </c>
      <c r="AL43" s="376">
        <f t="shared" si="12"/>
        <v>36356.578189999993</v>
      </c>
      <c r="AM43" s="376">
        <f t="shared" si="12"/>
        <v>36356.578189999993</v>
      </c>
      <c r="AN43" s="376">
        <f t="shared" si="12"/>
        <v>36356.578189999993</v>
      </c>
      <c r="AP43" s="382">
        <f t="shared" ref="AP43:AP45" si="13">ROUND(SUM(0.5*(SUM(AB43,AN43)),(AC43:AM43))/12/1000,0)</f>
        <v>23</v>
      </c>
    </row>
    <row r="44" spans="1:42">
      <c r="A44" s="367"/>
      <c r="B44" s="359" t="s">
        <v>861</v>
      </c>
      <c r="C44" s="360"/>
      <c r="D44" s="360"/>
      <c r="E44" s="377">
        <f>+E23</f>
        <v>0</v>
      </c>
      <c r="F44" s="376">
        <f t="shared" ref="F44:U45" si="14">E44+F23</f>
        <v>0</v>
      </c>
      <c r="G44" s="376">
        <f t="shared" si="14"/>
        <v>0</v>
      </c>
      <c r="H44" s="376">
        <f t="shared" si="14"/>
        <v>0</v>
      </c>
      <c r="I44" s="376">
        <f t="shared" si="14"/>
        <v>0</v>
      </c>
      <c r="J44" s="376">
        <f t="shared" si="14"/>
        <v>0</v>
      </c>
      <c r="K44" s="376">
        <f t="shared" si="14"/>
        <v>0</v>
      </c>
      <c r="L44" s="376">
        <f t="shared" si="14"/>
        <v>0</v>
      </c>
      <c r="M44" s="376">
        <f t="shared" si="14"/>
        <v>0</v>
      </c>
      <c r="N44" s="376">
        <f t="shared" si="14"/>
        <v>0</v>
      </c>
      <c r="O44" s="376">
        <f t="shared" si="14"/>
        <v>0</v>
      </c>
      <c r="P44" s="376">
        <f t="shared" si="14"/>
        <v>0</v>
      </c>
      <c r="Q44" s="377">
        <f t="shared" si="14"/>
        <v>0</v>
      </c>
      <c r="R44" s="376">
        <f t="shared" si="14"/>
        <v>0</v>
      </c>
      <c r="S44" s="376">
        <f t="shared" si="14"/>
        <v>0</v>
      </c>
      <c r="T44" s="376">
        <f t="shared" si="14"/>
        <v>0</v>
      </c>
      <c r="U44" s="376">
        <f t="shared" si="14"/>
        <v>0</v>
      </c>
      <c r="V44" s="376">
        <f t="shared" si="12"/>
        <v>0</v>
      </c>
      <c r="W44" s="376">
        <f t="shared" si="12"/>
        <v>0</v>
      </c>
      <c r="X44" s="376">
        <f t="shared" si="12"/>
        <v>0</v>
      </c>
      <c r="Y44" s="376">
        <f t="shared" si="12"/>
        <v>0</v>
      </c>
      <c r="Z44" s="376">
        <f t="shared" si="12"/>
        <v>0</v>
      </c>
      <c r="AA44" s="376">
        <f t="shared" si="12"/>
        <v>0</v>
      </c>
      <c r="AB44" s="376">
        <f t="shared" si="12"/>
        <v>0</v>
      </c>
      <c r="AC44" s="377">
        <f t="shared" si="12"/>
        <v>0</v>
      </c>
      <c r="AD44" s="376">
        <f t="shared" si="12"/>
        <v>1894.106</v>
      </c>
      <c r="AE44" s="376">
        <f t="shared" si="12"/>
        <v>3290.0031360000003</v>
      </c>
      <c r="AF44" s="376">
        <f t="shared" si="12"/>
        <v>18608.169232</v>
      </c>
      <c r="AG44" s="376">
        <f t="shared" si="12"/>
        <v>22319.004708</v>
      </c>
      <c r="AH44" s="376">
        <f t="shared" si="12"/>
        <v>27485.037912</v>
      </c>
      <c r="AI44" s="376">
        <f t="shared" si="12"/>
        <v>36182.621921999998</v>
      </c>
      <c r="AJ44" s="376">
        <f t="shared" si="12"/>
        <v>36426.758421999999</v>
      </c>
      <c r="AK44" s="376">
        <f t="shared" si="12"/>
        <v>36426.758421999999</v>
      </c>
      <c r="AL44" s="376">
        <f t="shared" si="12"/>
        <v>36356.630621999997</v>
      </c>
      <c r="AM44" s="376">
        <f t="shared" si="12"/>
        <v>36356.630621999997</v>
      </c>
      <c r="AN44" s="376">
        <f t="shared" si="12"/>
        <v>36356.630621999997</v>
      </c>
      <c r="AP44" s="382">
        <f t="shared" si="13"/>
        <v>23</v>
      </c>
    </row>
    <row r="45" spans="1:42" ht="17.25">
      <c r="A45" s="367"/>
      <c r="B45" s="359" t="s">
        <v>862</v>
      </c>
      <c r="C45" s="360"/>
      <c r="D45" s="360"/>
      <c r="E45" s="377">
        <f>+E24</f>
        <v>0</v>
      </c>
      <c r="F45" s="376">
        <f t="shared" si="14"/>
        <v>0</v>
      </c>
      <c r="G45" s="376">
        <f t="shared" si="12"/>
        <v>0</v>
      </c>
      <c r="H45" s="376">
        <f t="shared" si="12"/>
        <v>0</v>
      </c>
      <c r="I45" s="376">
        <f t="shared" si="12"/>
        <v>0</v>
      </c>
      <c r="J45" s="376">
        <f t="shared" si="12"/>
        <v>0</v>
      </c>
      <c r="K45" s="376">
        <f t="shared" si="12"/>
        <v>0</v>
      </c>
      <c r="L45" s="376">
        <f t="shared" si="12"/>
        <v>0</v>
      </c>
      <c r="M45" s="376">
        <f t="shared" si="12"/>
        <v>0</v>
      </c>
      <c r="N45" s="376">
        <f t="shared" si="12"/>
        <v>0</v>
      </c>
      <c r="O45" s="376">
        <f t="shared" si="12"/>
        <v>0</v>
      </c>
      <c r="P45" s="376">
        <f t="shared" si="12"/>
        <v>0</v>
      </c>
      <c r="Q45" s="377">
        <f t="shared" si="12"/>
        <v>0</v>
      </c>
      <c r="R45" s="376">
        <f t="shared" si="12"/>
        <v>0</v>
      </c>
      <c r="S45" s="376">
        <f t="shared" si="12"/>
        <v>0</v>
      </c>
      <c r="T45" s="376">
        <f t="shared" si="12"/>
        <v>0</v>
      </c>
      <c r="U45" s="376">
        <f t="shared" si="12"/>
        <v>0</v>
      </c>
      <c r="V45" s="376">
        <f t="shared" si="12"/>
        <v>0</v>
      </c>
      <c r="W45" s="376">
        <f t="shared" si="12"/>
        <v>0</v>
      </c>
      <c r="X45" s="376">
        <f t="shared" si="12"/>
        <v>0</v>
      </c>
      <c r="Y45" s="376">
        <f t="shared" si="12"/>
        <v>0</v>
      </c>
      <c r="Z45" s="376">
        <f t="shared" si="12"/>
        <v>0</v>
      </c>
      <c r="AA45" s="376">
        <f t="shared" si="12"/>
        <v>0</v>
      </c>
      <c r="AB45" s="376">
        <f t="shared" si="12"/>
        <v>0</v>
      </c>
      <c r="AC45" s="377">
        <f t="shared" si="12"/>
        <v>0</v>
      </c>
      <c r="AD45" s="376">
        <f t="shared" si="12"/>
        <v>1894.106</v>
      </c>
      <c r="AE45" s="376">
        <f t="shared" si="12"/>
        <v>3289.9965819999998</v>
      </c>
      <c r="AF45" s="376">
        <f t="shared" si="12"/>
        <v>18608.136461999999</v>
      </c>
      <c r="AG45" s="376">
        <f t="shared" si="12"/>
        <v>22318.971937999999</v>
      </c>
      <c r="AH45" s="376">
        <f t="shared" si="12"/>
        <v>27484.998587999999</v>
      </c>
      <c r="AI45" s="376">
        <f t="shared" si="12"/>
        <v>36182.569489999994</v>
      </c>
      <c r="AJ45" s="376">
        <f t="shared" si="12"/>
        <v>36426.705989999995</v>
      </c>
      <c r="AK45" s="376">
        <f t="shared" si="12"/>
        <v>36426.705989999995</v>
      </c>
      <c r="AL45" s="376">
        <f t="shared" si="12"/>
        <v>36356.578189999993</v>
      </c>
      <c r="AM45" s="376">
        <f t="shared" si="12"/>
        <v>36356.578189999993</v>
      </c>
      <c r="AN45" s="376">
        <f t="shared" si="12"/>
        <v>36356.578189999993</v>
      </c>
      <c r="AP45" s="383">
        <f t="shared" si="13"/>
        <v>23</v>
      </c>
    </row>
    <row r="46" spans="1:42">
      <c r="A46" s="367"/>
      <c r="B46" s="368" t="s">
        <v>863</v>
      </c>
      <c r="C46" s="360"/>
      <c r="D46" s="360"/>
      <c r="E46" s="384">
        <f t="shared" ref="E46:AN46" si="15">SUBTOTAL(9,E43:E45)</f>
        <v>0</v>
      </c>
      <c r="F46" s="385">
        <f t="shared" si="15"/>
        <v>0</v>
      </c>
      <c r="G46" s="385">
        <f t="shared" si="15"/>
        <v>0</v>
      </c>
      <c r="H46" s="385">
        <f t="shared" si="15"/>
        <v>0</v>
      </c>
      <c r="I46" s="385">
        <f t="shared" si="15"/>
        <v>0</v>
      </c>
      <c r="J46" s="385">
        <f t="shared" si="15"/>
        <v>0</v>
      </c>
      <c r="K46" s="385">
        <f t="shared" si="15"/>
        <v>0</v>
      </c>
      <c r="L46" s="385">
        <f t="shared" si="15"/>
        <v>0</v>
      </c>
      <c r="M46" s="385">
        <f t="shared" si="15"/>
        <v>0</v>
      </c>
      <c r="N46" s="385">
        <f t="shared" si="15"/>
        <v>0</v>
      </c>
      <c r="O46" s="385">
        <f t="shared" si="15"/>
        <v>0</v>
      </c>
      <c r="P46" s="385">
        <f t="shared" si="15"/>
        <v>0</v>
      </c>
      <c r="Q46" s="384">
        <f t="shared" si="15"/>
        <v>0</v>
      </c>
      <c r="R46" s="385">
        <f t="shared" si="15"/>
        <v>0</v>
      </c>
      <c r="S46" s="385">
        <f t="shared" si="15"/>
        <v>0</v>
      </c>
      <c r="T46" s="385">
        <f t="shared" si="15"/>
        <v>0</v>
      </c>
      <c r="U46" s="385">
        <f t="shared" si="15"/>
        <v>0</v>
      </c>
      <c r="V46" s="385">
        <f t="shared" si="15"/>
        <v>0</v>
      </c>
      <c r="W46" s="385">
        <f t="shared" si="15"/>
        <v>0</v>
      </c>
      <c r="X46" s="385">
        <f t="shared" si="15"/>
        <v>0</v>
      </c>
      <c r="Y46" s="385">
        <f t="shared" si="15"/>
        <v>0</v>
      </c>
      <c r="Z46" s="385">
        <f t="shared" si="15"/>
        <v>0</v>
      </c>
      <c r="AA46" s="385">
        <f t="shared" si="15"/>
        <v>0</v>
      </c>
      <c r="AB46" s="385">
        <f t="shared" si="15"/>
        <v>0</v>
      </c>
      <c r="AC46" s="384">
        <f t="shared" si="15"/>
        <v>0</v>
      </c>
      <c r="AD46" s="385">
        <f t="shared" si="15"/>
        <v>5682.3180000000002</v>
      </c>
      <c r="AE46" s="385">
        <f t="shared" si="15"/>
        <v>9869.9962999999989</v>
      </c>
      <c r="AF46" s="385">
        <f t="shared" si="15"/>
        <v>55824.44215599999</v>
      </c>
      <c r="AG46" s="385">
        <f t="shared" si="15"/>
        <v>66956.948583999998</v>
      </c>
      <c r="AH46" s="385">
        <f t="shared" si="15"/>
        <v>82455.035088000004</v>
      </c>
      <c r="AI46" s="385">
        <f t="shared" si="15"/>
        <v>108547.76090199998</v>
      </c>
      <c r="AJ46" s="385">
        <f t="shared" si="15"/>
        <v>109280.17040199999</v>
      </c>
      <c r="AK46" s="385">
        <f t="shared" si="15"/>
        <v>109280.17040199999</v>
      </c>
      <c r="AL46" s="385">
        <f t="shared" si="15"/>
        <v>109069.787002</v>
      </c>
      <c r="AM46" s="385">
        <f t="shared" si="15"/>
        <v>109069.787002</v>
      </c>
      <c r="AN46" s="385">
        <f t="shared" si="15"/>
        <v>109069.787002</v>
      </c>
      <c r="AP46" s="382">
        <f>SUBTOTAL(9,AP43:AP45)</f>
        <v>69</v>
      </c>
    </row>
    <row r="47" spans="1:42" s="371" customFormat="1">
      <c r="A47" s="370" t="s">
        <v>387</v>
      </c>
      <c r="C47" s="372"/>
      <c r="D47" s="372"/>
      <c r="E47" s="373">
        <f t="shared" ref="E47:AN47" si="16">SUBTOTAL(9,E29:E46)</f>
        <v>-517919.58000000007</v>
      </c>
      <c r="F47" s="374">
        <f t="shared" si="16"/>
        <v>-510113.79000000015</v>
      </c>
      <c r="G47" s="374">
        <f t="shared" si="16"/>
        <v>-504738.44000000012</v>
      </c>
      <c r="H47" s="374">
        <f t="shared" si="16"/>
        <v>-488977.66000000015</v>
      </c>
      <c r="I47" s="374">
        <f t="shared" si="16"/>
        <v>-476734.40000000008</v>
      </c>
      <c r="J47" s="374">
        <f t="shared" si="16"/>
        <v>-422464.91000000015</v>
      </c>
      <c r="K47" s="374">
        <f t="shared" si="16"/>
        <v>-273353.34000000014</v>
      </c>
      <c r="L47" s="374">
        <f t="shared" si="16"/>
        <v>-247631.14000000013</v>
      </c>
      <c r="M47" s="374">
        <f t="shared" si="16"/>
        <v>-229465.45000000013</v>
      </c>
      <c r="N47" s="374">
        <f t="shared" si="16"/>
        <v>-210206.18000000011</v>
      </c>
      <c r="O47" s="374">
        <f t="shared" si="16"/>
        <v>-198697.54000000018</v>
      </c>
      <c r="P47" s="374">
        <f t="shared" si="16"/>
        <v>-160751.63000000009</v>
      </c>
      <c r="Q47" s="373">
        <f t="shared" si="16"/>
        <v>-119028.37000000011</v>
      </c>
      <c r="R47" s="374">
        <f t="shared" si="16"/>
        <v>-77353.760000000126</v>
      </c>
      <c r="S47" s="374">
        <f t="shared" si="16"/>
        <v>-69827.770000000193</v>
      </c>
      <c r="T47" s="374">
        <f t="shared" si="16"/>
        <v>-8345.8800000002539</v>
      </c>
      <c r="U47" s="374">
        <f t="shared" si="16"/>
        <v>6030.6799999997347</v>
      </c>
      <c r="V47" s="374">
        <f t="shared" si="16"/>
        <v>53628.579999999878</v>
      </c>
      <c r="W47" s="374">
        <f t="shared" si="16"/>
        <v>161331.68999999977</v>
      </c>
      <c r="X47" s="374">
        <f t="shared" si="16"/>
        <v>207692.02999999997</v>
      </c>
      <c r="Y47" s="374">
        <f t="shared" si="16"/>
        <v>249166.49999999988</v>
      </c>
      <c r="Z47" s="374">
        <f t="shared" si="16"/>
        <v>419430.55000000005</v>
      </c>
      <c r="AA47" s="374">
        <f t="shared" si="16"/>
        <v>538485.72999999975</v>
      </c>
      <c r="AB47" s="374">
        <f t="shared" si="16"/>
        <v>754560.3899999999</v>
      </c>
      <c r="AC47" s="373">
        <f t="shared" si="16"/>
        <v>748588.34</v>
      </c>
      <c r="AD47" s="374">
        <f t="shared" si="16"/>
        <v>977079.978</v>
      </c>
      <c r="AE47" s="374">
        <f t="shared" si="16"/>
        <v>1085755.9963</v>
      </c>
      <c r="AF47" s="374">
        <f t="shared" si="16"/>
        <v>1487035.1521559998</v>
      </c>
      <c r="AG47" s="374">
        <f t="shared" si="16"/>
        <v>1803927.8885839998</v>
      </c>
      <c r="AH47" s="374">
        <f t="shared" si="16"/>
        <v>2903540.9150879998</v>
      </c>
      <c r="AI47" s="374">
        <f t="shared" si="16"/>
        <v>3506327.5309019997</v>
      </c>
      <c r="AJ47" s="374">
        <f t="shared" si="16"/>
        <v>3817527.2504020003</v>
      </c>
      <c r="AK47" s="374">
        <f t="shared" si="16"/>
        <v>3928981.700402</v>
      </c>
      <c r="AL47" s="374">
        <f t="shared" si="16"/>
        <v>4025818.4270020002</v>
      </c>
      <c r="AM47" s="374">
        <f t="shared" si="16"/>
        <v>4146553.4670019997</v>
      </c>
      <c r="AN47" s="374">
        <f t="shared" si="16"/>
        <v>4716116.8470019996</v>
      </c>
      <c r="AP47" s="386">
        <f>SUBTOTAL(9,AP29:AP46)</f>
        <v>2595</v>
      </c>
    </row>
    <row r="48" spans="1:42">
      <c r="E48" s="377"/>
      <c r="F48" s="376"/>
      <c r="G48" s="376"/>
      <c r="H48" s="376"/>
      <c r="I48" s="376"/>
      <c r="J48" s="376"/>
      <c r="K48" s="376"/>
      <c r="L48" s="376"/>
      <c r="M48" s="362"/>
      <c r="N48" s="376"/>
      <c r="O48" s="362"/>
      <c r="P48" s="376"/>
      <c r="Q48" s="377"/>
      <c r="R48" s="376"/>
      <c r="S48" s="376"/>
      <c r="T48" s="376"/>
      <c r="U48" s="376"/>
      <c r="V48" s="376"/>
      <c r="W48" s="376"/>
      <c r="X48" s="376"/>
      <c r="Y48" s="362"/>
      <c r="Z48" s="376"/>
      <c r="AA48" s="376"/>
      <c r="AB48" s="376"/>
      <c r="AC48" s="377"/>
      <c r="AD48" s="376"/>
      <c r="AE48" s="376"/>
      <c r="AF48" s="376"/>
      <c r="AG48" s="376"/>
      <c r="AH48" s="376"/>
      <c r="AI48" s="376"/>
      <c r="AJ48" s="376"/>
      <c r="AK48" s="376"/>
      <c r="AL48" s="376"/>
      <c r="AM48" s="376"/>
      <c r="AN48" s="376"/>
      <c r="AP48" s="375"/>
    </row>
    <row r="49" spans="1:42" s="351" customFormat="1">
      <c r="A49" s="350" t="s">
        <v>866</v>
      </c>
      <c r="C49" s="387"/>
      <c r="D49" s="387"/>
      <c r="E49" s="378"/>
      <c r="F49" s="379"/>
      <c r="G49" s="379"/>
      <c r="H49" s="379"/>
      <c r="I49" s="379"/>
      <c r="J49" s="379"/>
      <c r="K49" s="379"/>
      <c r="L49" s="379"/>
      <c r="M49" s="379"/>
      <c r="N49" s="379"/>
      <c r="O49" s="379"/>
      <c r="P49" s="379"/>
      <c r="Q49" s="378"/>
      <c r="R49" s="379"/>
      <c r="S49" s="379"/>
      <c r="T49" s="379"/>
      <c r="U49" s="379"/>
      <c r="V49" s="379"/>
      <c r="W49" s="379"/>
      <c r="X49" s="379"/>
      <c r="Y49" s="379" t="s">
        <v>867</v>
      </c>
      <c r="Z49" s="379"/>
      <c r="AA49" s="379"/>
      <c r="AB49" s="379"/>
      <c r="AC49" s="378"/>
      <c r="AD49" s="379"/>
      <c r="AE49" s="379"/>
      <c r="AF49" s="379"/>
      <c r="AG49" s="379"/>
      <c r="AH49" s="379"/>
      <c r="AI49" s="379"/>
      <c r="AJ49" s="379"/>
      <c r="AK49" s="379"/>
      <c r="AL49" s="379"/>
      <c r="AM49" s="379"/>
      <c r="AN49" s="379"/>
      <c r="AP49" s="357"/>
    </row>
    <row r="50" spans="1:42">
      <c r="A50" s="358" t="s">
        <v>852</v>
      </c>
      <c r="B50" s="359" t="s">
        <v>853</v>
      </c>
      <c r="E50" s="377">
        <f>(SUM(0.5*E8)*C8/12)</f>
        <v>-638.41678076233336</v>
      </c>
      <c r="F50" s="388">
        <f>(SUM(0.5*F8)+E29)*$C8/12</f>
        <v>-1275.7086474948749</v>
      </c>
      <c r="G50" s="388">
        <f>(SUM(0.5*G8)+F29)*$C8/12</f>
        <v>-1273.8372695081666</v>
      </c>
      <c r="H50" s="388">
        <f t="shared" ref="H50:X51" si="17">(SUM(0.5*H8)+G29)*$C8/12</f>
        <v>-1272.5532727124998</v>
      </c>
      <c r="I50" s="388">
        <f t="shared" si="17"/>
        <v>-1270.7919757838333</v>
      </c>
      <c r="J50" s="388">
        <f t="shared" si="17"/>
        <v>-1265.3796887739584</v>
      </c>
      <c r="K50" s="388">
        <f t="shared" si="17"/>
        <v>-1225.4105887681667</v>
      </c>
      <c r="L50" s="388">
        <f t="shared" si="17"/>
        <v>-1188.5531317667082</v>
      </c>
      <c r="M50" s="388">
        <f t="shared" si="17"/>
        <v>-1185.2907342134165</v>
      </c>
      <c r="N50" s="388">
        <f t="shared" si="17"/>
        <v>-1181.0062294574166</v>
      </c>
      <c r="O50" s="388">
        <f t="shared" si="17"/>
        <v>-1178.1393703722915</v>
      </c>
      <c r="P50" s="388">
        <f t="shared" si="17"/>
        <v>-1172.1736197850832</v>
      </c>
      <c r="Q50" s="389">
        <f>(SUM(0.5*Q8)+P29)*$C8/12</f>
        <v>-1161.3329422421666</v>
      </c>
      <c r="R50" s="388">
        <f t="shared" si="17"/>
        <v>-1145.2036223372086</v>
      </c>
      <c r="S50" s="388">
        <f t="shared" si="17"/>
        <v>-1133.6364547352084</v>
      </c>
      <c r="T50" s="388">
        <f t="shared" si="17"/>
        <v>-1129.9623287982918</v>
      </c>
      <c r="U50" s="388">
        <f t="shared" si="17"/>
        <v>-1125.2494737817503</v>
      </c>
      <c r="V50" s="388">
        <f t="shared" si="17"/>
        <v>-1116.2747487896254</v>
      </c>
      <c r="W50" s="388">
        <f t="shared" si="17"/>
        <v>-1097.7610880269585</v>
      </c>
      <c r="X50" s="388">
        <f t="shared" si="17"/>
        <v>-1080.6311898783754</v>
      </c>
      <c r="Y50" s="390">
        <f>(SUM(0.5*Y8)+X29)*$D8/12</f>
        <v>-982.36633600000016</v>
      </c>
      <c r="Z50" s="391">
        <f>(SUM(0.5*Z8)+Y29)*$D8/12</f>
        <v>-936.00676400000032</v>
      </c>
      <c r="AA50" s="391">
        <f t="shared" ref="AA50:AN50" si="18">(SUM(0.5*AA8)+Z29)*$D8/12</f>
        <v>-872.24568375000024</v>
      </c>
      <c r="AB50" s="391">
        <f t="shared" si="18"/>
        <v>-836.11467587500022</v>
      </c>
      <c r="AC50" s="392">
        <f t="shared" si="18"/>
        <v>-824.01416350000011</v>
      </c>
      <c r="AD50" s="391">
        <f t="shared" si="18"/>
        <v>-820.19792462500027</v>
      </c>
      <c r="AE50" s="391">
        <f t="shared" si="18"/>
        <v>-802.36091750000026</v>
      </c>
      <c r="AF50" s="391">
        <f t="shared" si="18"/>
        <v>-724.02245975000017</v>
      </c>
      <c r="AG50" s="391">
        <f t="shared" si="18"/>
        <v>-654.49064237500022</v>
      </c>
      <c r="AH50" s="391">
        <f t="shared" si="18"/>
        <v>-647.04237812500014</v>
      </c>
      <c r="AI50" s="391">
        <f t="shared" si="18"/>
        <v>-625.62351062500022</v>
      </c>
      <c r="AJ50" s="391">
        <f t="shared" si="18"/>
        <v>-580.3855073750002</v>
      </c>
      <c r="AK50" s="391">
        <f t="shared" si="18"/>
        <v>-549.82838662500023</v>
      </c>
      <c r="AL50" s="391">
        <f t="shared" si="18"/>
        <v>-523.03211687500016</v>
      </c>
      <c r="AM50" s="391">
        <f t="shared" si="18"/>
        <v>-485.13242762500005</v>
      </c>
      <c r="AN50" s="391">
        <f t="shared" si="18"/>
        <v>-417.03183675000014</v>
      </c>
      <c r="AP50" s="363"/>
    </row>
    <row r="51" spans="1:42">
      <c r="A51" s="359"/>
      <c r="B51" s="359" t="s">
        <v>854</v>
      </c>
      <c r="E51" s="377">
        <f t="shared" ref="E51:E61" si="19">(SUM(0.5*E9)*C9/12)</f>
        <v>1733.2821499624999</v>
      </c>
      <c r="F51" s="388">
        <f t="shared" ref="F51:U61" si="20">(SUM(0.5*F9)+E30)*$C9/12</f>
        <v>3467.9232499233335</v>
      </c>
      <c r="G51" s="388">
        <f t="shared" si="20"/>
        <v>3470.1839847958331</v>
      </c>
      <c r="H51" s="388">
        <f t="shared" si="20"/>
        <v>3471.7352067433335</v>
      </c>
      <c r="I51" s="388">
        <f t="shared" si="20"/>
        <v>3473.8630775450001</v>
      </c>
      <c r="J51" s="388">
        <f t="shared" si="20"/>
        <v>3480.4016388891669</v>
      </c>
      <c r="K51" s="388">
        <f t="shared" si="20"/>
        <v>3528.6884918183332</v>
      </c>
      <c r="L51" s="388">
        <f t="shared" si="20"/>
        <v>3573.2161995691672</v>
      </c>
      <c r="M51" s="388">
        <f t="shared" si="20"/>
        <v>3577.1575135999997</v>
      </c>
      <c r="N51" s="388">
        <f t="shared" si="20"/>
        <v>3582.3336389600004</v>
      </c>
      <c r="O51" s="388">
        <f t="shared" si="20"/>
        <v>3585.7971015674998</v>
      </c>
      <c r="P51" s="388">
        <f t="shared" si="20"/>
        <v>3593.0043459666672</v>
      </c>
      <c r="Q51" s="389">
        <f t="shared" si="20"/>
        <v>3606.1010068750006</v>
      </c>
      <c r="R51" s="388">
        <f t="shared" si="20"/>
        <v>3625.5868953391673</v>
      </c>
      <c r="S51" s="388">
        <f t="shared" si="20"/>
        <v>3639.5612314591672</v>
      </c>
      <c r="T51" s="388">
        <f t="shared" si="20"/>
        <v>3643.9999142591678</v>
      </c>
      <c r="U51" s="388">
        <f t="shared" si="20"/>
        <v>3649.6935728333342</v>
      </c>
      <c r="V51" s="388">
        <f t="shared" si="17"/>
        <v>3660.5333605900009</v>
      </c>
      <c r="W51" s="388">
        <f t="shared" si="17"/>
        <v>3682.8925154733347</v>
      </c>
      <c r="X51" s="388">
        <f t="shared" si="17"/>
        <v>3703.5804845733346</v>
      </c>
      <c r="Y51" s="393">
        <f t="shared" ref="Y51:AN61" si="21">(SUM(0.5*Y9)+X30)*$D9/12</f>
        <v>3161.002715000001</v>
      </c>
      <c r="Z51" s="391">
        <f t="shared" si="21"/>
        <v>3212.8209822500012</v>
      </c>
      <c r="AA51" s="391">
        <f t="shared" si="21"/>
        <v>3284.0897527500006</v>
      </c>
      <c r="AB51" s="391">
        <f t="shared" si="21"/>
        <v>3324.4750675000009</v>
      </c>
      <c r="AC51" s="392">
        <f t="shared" si="21"/>
        <v>3338.0003190000007</v>
      </c>
      <c r="AD51" s="391">
        <f t="shared" si="21"/>
        <v>3342.2658747500009</v>
      </c>
      <c r="AE51" s="391">
        <f t="shared" si="21"/>
        <v>3362.2031362500006</v>
      </c>
      <c r="AF51" s="391">
        <f t="shared" si="21"/>
        <v>3449.7656967500006</v>
      </c>
      <c r="AG51" s="391">
        <f t="shared" si="21"/>
        <v>3527.484657500001</v>
      </c>
      <c r="AH51" s="391">
        <f t="shared" si="21"/>
        <v>3535.8099400000006</v>
      </c>
      <c r="AI51" s="391">
        <f t="shared" si="21"/>
        <v>3559.7508205000008</v>
      </c>
      <c r="AJ51" s="391">
        <f t="shared" si="21"/>
        <v>3610.3154585000007</v>
      </c>
      <c r="AK51" s="391">
        <f t="shared" si="21"/>
        <v>3644.4705765000003</v>
      </c>
      <c r="AL51" s="391">
        <f t="shared" si="21"/>
        <v>3674.421997500001</v>
      </c>
      <c r="AM51" s="391">
        <f t="shared" si="21"/>
        <v>3716.784236250001</v>
      </c>
      <c r="AN51" s="391">
        <f t="shared" si="21"/>
        <v>3792.903442750001</v>
      </c>
      <c r="AP51" s="363"/>
    </row>
    <row r="52" spans="1:42">
      <c r="A52" s="359"/>
      <c r="B52" s="359" t="s">
        <v>855</v>
      </c>
      <c r="E52" s="377">
        <f t="shared" si="19"/>
        <v>-2119.2126150295835</v>
      </c>
      <c r="F52" s="388">
        <f t="shared" si="20"/>
        <v>-4234.75040546125</v>
      </c>
      <c r="G52" s="388">
        <f t="shared" ref="G52:X61" si="22">(SUM(0.5*G10)+F31)*$C10/12</f>
        <v>-4228.6371748633337</v>
      </c>
      <c r="H52" s="388">
        <f t="shared" si="22"/>
        <v>-4224.4426649866673</v>
      </c>
      <c r="I52" s="388">
        <f t="shared" si="22"/>
        <v>-4218.6888170508337</v>
      </c>
      <c r="J52" s="388">
        <f t="shared" si="22"/>
        <v>-4201.0082851012503</v>
      </c>
      <c r="K52" s="388">
        <f t="shared" si="22"/>
        <v>-4070.4387558187505</v>
      </c>
      <c r="L52" s="388">
        <f t="shared" si="22"/>
        <v>-3950.0341057704172</v>
      </c>
      <c r="M52" s="388">
        <f t="shared" si="22"/>
        <v>-3939.3766346575007</v>
      </c>
      <c r="N52" s="388">
        <f t="shared" si="22"/>
        <v>-3925.3801842175003</v>
      </c>
      <c r="O52" s="388">
        <f t="shared" si="22"/>
        <v>-3916.0148425062507</v>
      </c>
      <c r="P52" s="388">
        <f t="shared" si="22"/>
        <v>-3896.5261647741677</v>
      </c>
      <c r="Q52" s="389">
        <f t="shared" si="22"/>
        <v>-3861.1122687450006</v>
      </c>
      <c r="R52" s="388">
        <f t="shared" si="22"/>
        <v>-3808.4217017600017</v>
      </c>
      <c r="S52" s="388">
        <f t="shared" si="22"/>
        <v>-3770.6345932245845</v>
      </c>
      <c r="T52" s="388">
        <f t="shared" si="22"/>
        <v>-3758.6321041354181</v>
      </c>
      <c r="U52" s="388">
        <f t="shared" si="22"/>
        <v>-3743.2362231408351</v>
      </c>
      <c r="V52" s="388">
        <f t="shared" si="22"/>
        <v>-3713.9251719062518</v>
      </c>
      <c r="W52" s="388">
        <f t="shared" si="22"/>
        <v>-3653.4652902483344</v>
      </c>
      <c r="X52" s="388">
        <f t="shared" si="22"/>
        <v>-3597.5243619320845</v>
      </c>
      <c r="Y52" s="393">
        <f t="shared" si="21"/>
        <v>-6049.9403929166701</v>
      </c>
      <c r="Z52" s="391">
        <f t="shared" si="21"/>
        <v>-5769.9278945000042</v>
      </c>
      <c r="AA52" s="391">
        <f t="shared" ref="AA52:AN52" si="23">(SUM(0.5*AA10)+Z31)*$D10/12</f>
        <v>-5384.8099127500036</v>
      </c>
      <c r="AB52" s="391">
        <f t="shared" si="23"/>
        <v>-5166.5781066666714</v>
      </c>
      <c r="AC52" s="392">
        <f t="shared" si="23"/>
        <v>-5093.4911413333375</v>
      </c>
      <c r="AD52" s="391">
        <f t="shared" si="23"/>
        <v>-5070.4412153333369</v>
      </c>
      <c r="AE52" s="391">
        <f t="shared" si="23"/>
        <v>-4962.7055051666712</v>
      </c>
      <c r="AF52" s="391">
        <f t="shared" si="23"/>
        <v>-4489.5402437500043</v>
      </c>
      <c r="AG52" s="391">
        <f t="shared" si="23"/>
        <v>-4069.5672004166704</v>
      </c>
      <c r="AH52" s="391">
        <f t="shared" si="23"/>
        <v>-4024.5795021666709</v>
      </c>
      <c r="AI52" s="391">
        <f t="shared" si="23"/>
        <v>-3895.2091164166709</v>
      </c>
      <c r="AJ52" s="391">
        <f t="shared" si="23"/>
        <v>-3621.9709244166711</v>
      </c>
      <c r="AK52" s="391">
        <f t="shared" si="23"/>
        <v>-3437.4055805833382</v>
      </c>
      <c r="AL52" s="391">
        <f t="shared" si="23"/>
        <v>-3275.5558931666715</v>
      </c>
      <c r="AM52" s="391">
        <f t="shared" si="23"/>
        <v>-3046.6412724166717</v>
      </c>
      <c r="AN52" s="391">
        <f t="shared" si="23"/>
        <v>-2635.3127186666716</v>
      </c>
      <c r="AP52" s="363"/>
    </row>
    <row r="53" spans="1:42">
      <c r="A53" s="359"/>
      <c r="B53" s="359" t="s">
        <v>856</v>
      </c>
      <c r="E53" s="377">
        <f t="shared" si="19"/>
        <v>-145.22938251066662</v>
      </c>
      <c r="F53" s="388">
        <f t="shared" si="20"/>
        <v>-288.00411391904157</v>
      </c>
      <c r="G53" s="388">
        <f t="shared" si="22"/>
        <v>-283.9206950167499</v>
      </c>
      <c r="H53" s="388">
        <f t="shared" si="22"/>
        <v>-281.11891277708321</v>
      </c>
      <c r="I53" s="388">
        <f t="shared" si="22"/>
        <v>-277.27554861049987</v>
      </c>
      <c r="J53" s="388">
        <f t="shared" si="22"/>
        <v>-265.4655870510415</v>
      </c>
      <c r="K53" s="388">
        <f t="shared" si="22"/>
        <v>-178.24982193379151</v>
      </c>
      <c r="L53" s="388">
        <f t="shared" si="22"/>
        <v>-97.823831770958179</v>
      </c>
      <c r="M53" s="388">
        <f t="shared" si="22"/>
        <v>-90.705023099166496</v>
      </c>
      <c r="N53" s="388">
        <f t="shared" si="22"/>
        <v>-81.3558959271665</v>
      </c>
      <c r="O53" s="388">
        <f t="shared" si="22"/>
        <v>-75.100183377541498</v>
      </c>
      <c r="P53" s="388">
        <f t="shared" si="22"/>
        <v>-62.082445250833167</v>
      </c>
      <c r="Q53" s="389">
        <f t="shared" si="22"/>
        <v>-38.427232162916496</v>
      </c>
      <c r="R53" s="388">
        <f t="shared" si="22"/>
        <v>-3.2318221824164994</v>
      </c>
      <c r="S53" s="388">
        <f t="shared" si="22"/>
        <v>22.008611788625171</v>
      </c>
      <c r="T53" s="388">
        <f t="shared" si="22"/>
        <v>30.025844254541834</v>
      </c>
      <c r="U53" s="388">
        <f t="shared" si="22"/>
        <v>40.309740872500171</v>
      </c>
      <c r="V53" s="388">
        <f t="shared" si="22"/>
        <v>59.888472402458497</v>
      </c>
      <c r="W53" s="388">
        <f t="shared" si="22"/>
        <v>100.27350608275019</v>
      </c>
      <c r="X53" s="388">
        <f t="shared" si="22"/>
        <v>137.64004091887517</v>
      </c>
      <c r="Y53" s="393">
        <f t="shared" si="21"/>
        <v>133.28759325000016</v>
      </c>
      <c r="Z53" s="391">
        <f t="shared" si="21"/>
        <v>223.54357666666684</v>
      </c>
      <c r="AA53" s="391">
        <f t="shared" ref="AA53:AN53" si="24">(SUM(0.5*AA11)+Z32)*$D11/12</f>
        <v>347.67804341666687</v>
      </c>
      <c r="AB53" s="391">
        <f t="shared" si="24"/>
        <v>418.02035450000017</v>
      </c>
      <c r="AC53" s="392">
        <f t="shared" si="24"/>
        <v>441.57835983333348</v>
      </c>
      <c r="AD53" s="391">
        <f t="shared" si="24"/>
        <v>449.00800583333347</v>
      </c>
      <c r="AE53" s="391">
        <f t="shared" si="24"/>
        <v>483.73428600000011</v>
      </c>
      <c r="AF53" s="391">
        <f t="shared" si="24"/>
        <v>636.24889241666676</v>
      </c>
      <c r="AG53" s="391">
        <f t="shared" si="24"/>
        <v>771.61813575000008</v>
      </c>
      <c r="AH53" s="391">
        <f t="shared" si="24"/>
        <v>786.11894900000016</v>
      </c>
      <c r="AI53" s="391">
        <f t="shared" si="24"/>
        <v>827.81869975000018</v>
      </c>
      <c r="AJ53" s="391">
        <f t="shared" si="24"/>
        <v>915.89113175000011</v>
      </c>
      <c r="AK53" s="391">
        <f t="shared" si="24"/>
        <v>975.38178558333345</v>
      </c>
      <c r="AL53" s="391">
        <f t="shared" si="24"/>
        <v>1027.550538</v>
      </c>
      <c r="AM53" s="391">
        <f t="shared" si="24"/>
        <v>1101.3362237499998</v>
      </c>
      <c r="AN53" s="391">
        <f t="shared" si="24"/>
        <v>1233.9191025</v>
      </c>
      <c r="AP53" s="363"/>
    </row>
    <row r="54" spans="1:42">
      <c r="A54" s="359"/>
      <c r="B54" s="359" t="s">
        <v>857</v>
      </c>
      <c r="E54" s="377">
        <f t="shared" si="19"/>
        <v>-650.11191667499997</v>
      </c>
      <c r="F54" s="388">
        <f t="shared" si="20"/>
        <v>-1298.8830501291666</v>
      </c>
      <c r="G54" s="388">
        <f t="shared" si="22"/>
        <v>-1296.6525989083334</v>
      </c>
      <c r="H54" s="388">
        <f t="shared" si="22"/>
        <v>-1295.1222051950001</v>
      </c>
      <c r="I54" s="388">
        <f t="shared" si="22"/>
        <v>-1293.0228770333333</v>
      </c>
      <c r="J54" s="388">
        <f t="shared" si="22"/>
        <v>-1286.5720220491667</v>
      </c>
      <c r="K54" s="388">
        <f t="shared" si="22"/>
        <v>-1238.9328955141668</v>
      </c>
      <c r="L54" s="388">
        <f t="shared" si="22"/>
        <v>-1195.0024900775002</v>
      </c>
      <c r="M54" s="388">
        <f t="shared" si="22"/>
        <v>-1191.1140024983335</v>
      </c>
      <c r="N54" s="388">
        <f t="shared" si="22"/>
        <v>-1186.0072875841668</v>
      </c>
      <c r="O54" s="388">
        <f t="shared" si="22"/>
        <v>-1182.5902828566666</v>
      </c>
      <c r="P54" s="388">
        <f t="shared" si="22"/>
        <v>-1175.4796937433334</v>
      </c>
      <c r="Q54" s="389">
        <f t="shared" si="22"/>
        <v>-1162.558707635</v>
      </c>
      <c r="R54" s="388">
        <f t="shared" si="22"/>
        <v>-1143.3342383991669</v>
      </c>
      <c r="S54" s="388">
        <f t="shared" si="22"/>
        <v>-1129.5474323358337</v>
      </c>
      <c r="T54" s="388">
        <f t="shared" si="22"/>
        <v>-1125.1682887358338</v>
      </c>
      <c r="U54" s="388">
        <f t="shared" si="22"/>
        <v>-1119.5509826475006</v>
      </c>
      <c r="V54" s="388">
        <f t="shared" si="22"/>
        <v>-1108.8566378391672</v>
      </c>
      <c r="W54" s="388">
        <f t="shared" si="22"/>
        <v>-1086.7974639383337</v>
      </c>
      <c r="X54" s="388">
        <f t="shared" si="22"/>
        <v>-1066.3870590208337</v>
      </c>
      <c r="Y54" s="393">
        <f t="shared" si="21"/>
        <v>-1309.9622487500008</v>
      </c>
      <c r="Z54" s="391">
        <f t="shared" si="21"/>
        <v>-1235.1543406250005</v>
      </c>
      <c r="AA54" s="391">
        <f t="shared" si="21"/>
        <v>-1132.2665831250008</v>
      </c>
      <c r="AB54" s="391">
        <f t="shared" si="21"/>
        <v>-1073.9639937500006</v>
      </c>
      <c r="AC54" s="392">
        <f t="shared" si="21"/>
        <v>-1054.4381537500005</v>
      </c>
      <c r="AD54" s="391">
        <f t="shared" si="21"/>
        <v>-1048.2801587500007</v>
      </c>
      <c r="AE54" s="391">
        <f t="shared" si="21"/>
        <v>-1019.4975693750006</v>
      </c>
      <c r="AF54" s="391">
        <f t="shared" si="21"/>
        <v>-893.08713812500048</v>
      </c>
      <c r="AG54" s="391">
        <f t="shared" si="21"/>
        <v>-780.88751187500054</v>
      </c>
      <c r="AH54" s="391">
        <f t="shared" si="21"/>
        <v>-768.8686437500005</v>
      </c>
      <c r="AI54" s="391">
        <f t="shared" si="21"/>
        <v>-734.30618187500056</v>
      </c>
      <c r="AJ54" s="391">
        <f t="shared" si="21"/>
        <v>-661.30814187500062</v>
      </c>
      <c r="AK54" s="391">
        <f t="shared" si="21"/>
        <v>-611.9998506250007</v>
      </c>
      <c r="AL54" s="391">
        <f t="shared" si="21"/>
        <v>-568.76025125000069</v>
      </c>
      <c r="AM54" s="391">
        <f t="shared" si="21"/>
        <v>-507.60365187500065</v>
      </c>
      <c r="AN54" s="391">
        <f t="shared" si="21"/>
        <v>-397.71350437500064</v>
      </c>
      <c r="AP54" s="363"/>
    </row>
    <row r="55" spans="1:42">
      <c r="A55" s="359"/>
      <c r="B55" s="359" t="s">
        <v>858</v>
      </c>
      <c r="E55" s="377">
        <f t="shared" si="19"/>
        <v>2.9424912336665652</v>
      </c>
      <c r="F55" s="388">
        <f t="shared" si="20"/>
        <v>7.1218174175414637</v>
      </c>
      <c r="G55" s="388">
        <f t="shared" si="22"/>
        <v>9.1793461677497969</v>
      </c>
      <c r="H55" s="388">
        <f t="shared" si="22"/>
        <v>10.59109148408313</v>
      </c>
      <c r="I55" s="388">
        <f t="shared" si="22"/>
        <v>12.527662886499797</v>
      </c>
      <c r="J55" s="388">
        <f t="shared" si="22"/>
        <v>18.478395845541467</v>
      </c>
      <c r="K55" s="388">
        <f t="shared" si="22"/>
        <v>62.424155145291458</v>
      </c>
      <c r="L55" s="388">
        <f t="shared" si="22"/>
        <v>102.9486851613748</v>
      </c>
      <c r="M55" s="388">
        <f t="shared" si="22"/>
        <v>106.53563000099979</v>
      </c>
      <c r="N55" s="388">
        <f t="shared" si="22"/>
        <v>111.2464124129998</v>
      </c>
      <c r="O55" s="388">
        <f t="shared" si="22"/>
        <v>114.39850352387481</v>
      </c>
      <c r="P55" s="388">
        <f t="shared" si="22"/>
        <v>120.95780373266648</v>
      </c>
      <c r="Q55" s="389">
        <f t="shared" si="22"/>
        <v>132.87707034729144</v>
      </c>
      <c r="R55" s="388">
        <f t="shared" si="22"/>
        <v>150.61116150787478</v>
      </c>
      <c r="S55" s="388">
        <f t="shared" si="22"/>
        <v>163.32917976187477</v>
      </c>
      <c r="T55" s="388">
        <f t="shared" si="22"/>
        <v>167.36885501695812</v>
      </c>
      <c r="U55" s="388">
        <f t="shared" si="22"/>
        <v>172.55064347949974</v>
      </c>
      <c r="V55" s="388">
        <f t="shared" si="22"/>
        <v>182.41585789404144</v>
      </c>
      <c r="W55" s="388">
        <f t="shared" si="22"/>
        <v>202.76482768224977</v>
      </c>
      <c r="X55" s="388">
        <f t="shared" si="22"/>
        <v>221.59289227970808</v>
      </c>
      <c r="Y55" s="393">
        <f t="shared" si="21"/>
        <v>229.55018224999978</v>
      </c>
      <c r="Z55" s="391">
        <f t="shared" si="21"/>
        <v>283.92281524999976</v>
      </c>
      <c r="AA55" s="391">
        <f t="shared" si="21"/>
        <v>358.7047418749998</v>
      </c>
      <c r="AB55" s="391">
        <f t="shared" si="21"/>
        <v>401.08082612499976</v>
      </c>
      <c r="AC55" s="392">
        <f t="shared" si="21"/>
        <v>415.27279674999971</v>
      </c>
      <c r="AD55" s="391">
        <f t="shared" si="21"/>
        <v>419.74860774999974</v>
      </c>
      <c r="AE55" s="391">
        <f t="shared" si="21"/>
        <v>440.66865474999969</v>
      </c>
      <c r="AF55" s="391">
        <f t="shared" si="21"/>
        <v>532.54754912499982</v>
      </c>
      <c r="AG55" s="391">
        <f t="shared" si="21"/>
        <v>614.0975958749998</v>
      </c>
      <c r="AH55" s="391">
        <f t="shared" si="21"/>
        <v>622.83326099999977</v>
      </c>
      <c r="AI55" s="391">
        <f t="shared" si="21"/>
        <v>647.95430712499967</v>
      </c>
      <c r="AJ55" s="391">
        <f t="shared" si="21"/>
        <v>701.01149362499962</v>
      </c>
      <c r="AK55" s="391">
        <f t="shared" si="21"/>
        <v>736.85025874999974</v>
      </c>
      <c r="AL55" s="391">
        <f t="shared" si="21"/>
        <v>768.27812099999971</v>
      </c>
      <c r="AM55" s="391">
        <f t="shared" si="21"/>
        <v>812.7285832499997</v>
      </c>
      <c r="AN55" s="391">
        <f t="shared" si="21"/>
        <v>892.60005187499974</v>
      </c>
      <c r="AP55" s="363"/>
    </row>
    <row r="56" spans="1:42">
      <c r="A56" s="358" t="s">
        <v>859</v>
      </c>
      <c r="B56" s="359" t="s">
        <v>853</v>
      </c>
      <c r="E56" s="377">
        <f t="shared" si="19"/>
        <v>-62.22234138975</v>
      </c>
      <c r="F56" s="388">
        <f t="shared" si="20"/>
        <v>-123.4767731715</v>
      </c>
      <c r="G56" s="388">
        <f t="shared" si="22"/>
        <v>-121.81803356925002</v>
      </c>
      <c r="H56" s="388">
        <f t="shared" si="22"/>
        <v>-117.678519243</v>
      </c>
      <c r="I56" s="388">
        <f t="shared" si="22"/>
        <v>-112.24568872125</v>
      </c>
      <c r="J56" s="388">
        <f t="shared" si="22"/>
        <v>-100.40136550425001</v>
      </c>
      <c r="K56" s="388">
        <f t="shared" si="22"/>
        <v>-84.370094552249995</v>
      </c>
      <c r="L56" s="388">
        <f t="shared" si="22"/>
        <v>-72.742609775249989</v>
      </c>
      <c r="M56" s="388">
        <f t="shared" si="22"/>
        <v>-64.661029202249992</v>
      </c>
      <c r="N56" s="388">
        <f t="shared" si="22"/>
        <v>-59.064616714499998</v>
      </c>
      <c r="O56" s="388">
        <f t="shared" si="22"/>
        <v>-53.898649379999995</v>
      </c>
      <c r="P56" s="388">
        <f t="shared" si="22"/>
        <v>-46.765424234249991</v>
      </c>
      <c r="Q56" s="389">
        <f t="shared" si="22"/>
        <v>-36.334363421249982</v>
      </c>
      <c r="R56" s="388">
        <f t="shared" si="22"/>
        <v>-29.536210257749985</v>
      </c>
      <c r="S56" s="388">
        <f t="shared" si="22"/>
        <v>-27.294017388749989</v>
      </c>
      <c r="T56" s="388">
        <f t="shared" si="22"/>
        <v>-13.332153620249988</v>
      </c>
      <c r="U56" s="388">
        <f t="shared" si="22"/>
        <v>1.4347675350000137</v>
      </c>
      <c r="V56" s="388">
        <f t="shared" si="22"/>
        <v>9.0836690422500137</v>
      </c>
      <c r="W56" s="388">
        <f t="shared" si="22"/>
        <v>31.678353632250012</v>
      </c>
      <c r="X56" s="388">
        <f t="shared" si="22"/>
        <v>55.158233496750007</v>
      </c>
      <c r="Y56" s="393">
        <f t="shared" si="21"/>
        <v>77.746267500000002</v>
      </c>
      <c r="Z56" s="391">
        <f t="shared" si="21"/>
        <v>88.259883749999986</v>
      </c>
      <c r="AA56" s="391">
        <f t="shared" si="21"/>
        <v>102.17438924999999</v>
      </c>
      <c r="AB56" s="391">
        <f t="shared" si="21"/>
        <v>159.27468374999998</v>
      </c>
      <c r="AC56" s="392">
        <f t="shared" si="21"/>
        <v>206.53440524999996</v>
      </c>
      <c r="AD56" s="391">
        <f t="shared" si="21"/>
        <v>264.72972974999999</v>
      </c>
      <c r="AE56" s="391">
        <f t="shared" si="21"/>
        <v>339.45145124999993</v>
      </c>
      <c r="AF56" s="391">
        <f t="shared" si="21"/>
        <v>386.54741849999999</v>
      </c>
      <c r="AG56" s="391">
        <f t="shared" si="21"/>
        <v>501.07613699999985</v>
      </c>
      <c r="AH56" s="391">
        <f t="shared" si="21"/>
        <v>892.57563374999984</v>
      </c>
      <c r="AI56" s="391">
        <f t="shared" si="21"/>
        <v>1346.7922837499998</v>
      </c>
      <c r="AJ56" s="391">
        <f t="shared" si="21"/>
        <v>1552.7090872499996</v>
      </c>
      <c r="AK56" s="391">
        <f t="shared" si="21"/>
        <v>1640.8172054999998</v>
      </c>
      <c r="AL56" s="391">
        <f t="shared" si="21"/>
        <v>1671.6522877499999</v>
      </c>
      <c r="AM56" s="391">
        <f t="shared" si="21"/>
        <v>1693.0936409999997</v>
      </c>
      <c r="AN56" s="391">
        <f t="shared" si="21"/>
        <v>1817.5760407499995</v>
      </c>
      <c r="AP56" s="363"/>
    </row>
    <row r="57" spans="1:42">
      <c r="A57" s="359"/>
      <c r="B57" s="359" t="s">
        <v>854</v>
      </c>
      <c r="E57" s="377">
        <f t="shared" si="19"/>
        <v>-103.58062458333332</v>
      </c>
      <c r="F57" s="388">
        <f t="shared" si="20"/>
        <v>-205.54998916666668</v>
      </c>
      <c r="G57" s="388">
        <f t="shared" si="22"/>
        <v>-202.78866854166665</v>
      </c>
      <c r="H57" s="388">
        <f t="shared" si="22"/>
        <v>-195.89765125</v>
      </c>
      <c r="I57" s="388">
        <f t="shared" si="22"/>
        <v>-186.85372562500001</v>
      </c>
      <c r="J57" s="388">
        <f t="shared" si="22"/>
        <v>-167.13666520833331</v>
      </c>
      <c r="K57" s="388">
        <f t="shared" si="22"/>
        <v>-140.44962604166665</v>
      </c>
      <c r="L57" s="388">
        <f t="shared" si="22"/>
        <v>-121.09353229166665</v>
      </c>
      <c r="M57" s="388">
        <f t="shared" si="22"/>
        <v>-107.64026</v>
      </c>
      <c r="N57" s="388">
        <f t="shared" si="22"/>
        <v>-98.323997916666642</v>
      </c>
      <c r="O57" s="388">
        <f t="shared" si="22"/>
        <v>-89.724314166666645</v>
      </c>
      <c r="P57" s="388">
        <f t="shared" si="22"/>
        <v>-77.849775208333298</v>
      </c>
      <c r="Q57" s="389">
        <f t="shared" si="22"/>
        <v>-60.485394374999963</v>
      </c>
      <c r="R57" s="388">
        <f t="shared" si="22"/>
        <v>-49.16864312499996</v>
      </c>
      <c r="S57" s="388">
        <f t="shared" si="22"/>
        <v>-45.4361089583333</v>
      </c>
      <c r="T57" s="388">
        <f t="shared" si="22"/>
        <v>-22.194070208333301</v>
      </c>
      <c r="U57" s="388">
        <f t="shared" si="22"/>
        <v>2.388131666666701</v>
      </c>
      <c r="V57" s="388">
        <f t="shared" si="22"/>
        <v>15.121106875000033</v>
      </c>
      <c r="W57" s="388">
        <f t="shared" si="22"/>
        <v>52.734031875000028</v>
      </c>
      <c r="X57" s="388">
        <f t="shared" si="22"/>
        <v>91.820523958333354</v>
      </c>
      <c r="Y57" s="393">
        <f t="shared" si="21"/>
        <v>136.1495020833334</v>
      </c>
      <c r="Z57" s="391">
        <f t="shared" si="21"/>
        <v>154.56096770833338</v>
      </c>
      <c r="AA57" s="391">
        <f t="shared" si="21"/>
        <v>178.92806666666672</v>
      </c>
      <c r="AB57" s="391">
        <f t="shared" si="21"/>
        <v>278.92248333333339</v>
      </c>
      <c r="AC57" s="392">
        <f t="shared" si="21"/>
        <v>361.68404270833338</v>
      </c>
      <c r="AD57" s="391">
        <f t="shared" si="21"/>
        <v>463.59608437500009</v>
      </c>
      <c r="AE57" s="391">
        <f t="shared" si="21"/>
        <v>594.44925000000012</v>
      </c>
      <c r="AF57" s="391">
        <f t="shared" si="21"/>
        <v>676.92401145833344</v>
      </c>
      <c r="AG57" s="391">
        <f t="shared" si="21"/>
        <v>877.48746770833361</v>
      </c>
      <c r="AH57" s="391">
        <f t="shared" si="21"/>
        <v>1563.0839895833335</v>
      </c>
      <c r="AI57" s="391">
        <f t="shared" si="21"/>
        <v>2358.5112145833336</v>
      </c>
      <c r="AJ57" s="391">
        <f t="shared" si="21"/>
        <v>2719.1141010416673</v>
      </c>
      <c r="AK57" s="391">
        <f t="shared" si="21"/>
        <v>2873.4096281250004</v>
      </c>
      <c r="AL57" s="391">
        <f t="shared" si="21"/>
        <v>2927.4082020833339</v>
      </c>
      <c r="AM57" s="391">
        <f t="shared" si="21"/>
        <v>2964.9564052083338</v>
      </c>
      <c r="AN57" s="391">
        <f t="shared" si="21"/>
        <v>3182.9507947916668</v>
      </c>
      <c r="AP57" s="363"/>
    </row>
    <row r="58" spans="1:42">
      <c r="A58" s="359"/>
      <c r="B58" s="359" t="s">
        <v>855</v>
      </c>
      <c r="E58" s="377">
        <f t="shared" si="19"/>
        <v>-235.91802997095837</v>
      </c>
      <c r="F58" s="388">
        <f t="shared" si="20"/>
        <v>-468.16620271391668</v>
      </c>
      <c r="G58" s="388">
        <f t="shared" si="22"/>
        <v>-461.87693068179169</v>
      </c>
      <c r="H58" s="388">
        <f t="shared" si="22"/>
        <v>-446.18172964900009</v>
      </c>
      <c r="I58" s="388">
        <f t="shared" si="22"/>
        <v>-425.58305231416671</v>
      </c>
      <c r="J58" s="388">
        <f t="shared" si="22"/>
        <v>-380.67495882133335</v>
      </c>
      <c r="K58" s="388">
        <f t="shared" si="22"/>
        <v>-319.8918191567501</v>
      </c>
      <c r="L58" s="388">
        <f t="shared" si="22"/>
        <v>-275.80587487058341</v>
      </c>
      <c r="M58" s="388">
        <f t="shared" si="22"/>
        <v>-245.16438523137506</v>
      </c>
      <c r="N58" s="388">
        <f t="shared" si="22"/>
        <v>-223.94542568258339</v>
      </c>
      <c r="O58" s="388">
        <f t="shared" si="22"/>
        <v>-204.35851136183342</v>
      </c>
      <c r="P58" s="388">
        <f t="shared" si="22"/>
        <v>-177.31268224337509</v>
      </c>
      <c r="Q58" s="389">
        <f t="shared" si="22"/>
        <v>-137.76301396454176</v>
      </c>
      <c r="R58" s="388">
        <f t="shared" si="22"/>
        <v>-111.98761994229174</v>
      </c>
      <c r="S58" s="388">
        <f t="shared" si="22"/>
        <v>-103.48628093412509</v>
      </c>
      <c r="T58" s="388">
        <f t="shared" si="22"/>
        <v>-50.549471294375081</v>
      </c>
      <c r="U58" s="388">
        <f t="shared" si="22"/>
        <v>5.4397366739999242</v>
      </c>
      <c r="V58" s="388">
        <f t="shared" si="22"/>
        <v>34.44076760770826</v>
      </c>
      <c r="W58" s="388">
        <f t="shared" si="22"/>
        <v>120.10916667270827</v>
      </c>
      <c r="X58" s="388">
        <f t="shared" si="22"/>
        <v>209.13380918179158</v>
      </c>
      <c r="Y58" s="393">
        <f t="shared" si="21"/>
        <v>0</v>
      </c>
      <c r="Z58" s="391">
        <f t="shared" si="21"/>
        <v>0</v>
      </c>
      <c r="AA58" s="391">
        <f t="shared" si="21"/>
        <v>0</v>
      </c>
      <c r="AB58" s="391">
        <f t="shared" si="21"/>
        <v>0</v>
      </c>
      <c r="AC58" s="392">
        <f t="shared" si="21"/>
        <v>0</v>
      </c>
      <c r="AD58" s="391">
        <f t="shared" si="21"/>
        <v>0</v>
      </c>
      <c r="AE58" s="391">
        <f t="shared" si="21"/>
        <v>0</v>
      </c>
      <c r="AF58" s="391">
        <f t="shared" si="21"/>
        <v>0</v>
      </c>
      <c r="AG58" s="391">
        <f t="shared" si="21"/>
        <v>0</v>
      </c>
      <c r="AH58" s="391">
        <f t="shared" si="21"/>
        <v>0</v>
      </c>
      <c r="AI58" s="391">
        <f t="shared" si="21"/>
        <v>0</v>
      </c>
      <c r="AJ58" s="391">
        <f t="shared" si="21"/>
        <v>0</v>
      </c>
      <c r="AK58" s="391">
        <f t="shared" si="21"/>
        <v>0</v>
      </c>
      <c r="AL58" s="391">
        <f t="shared" si="21"/>
        <v>0</v>
      </c>
      <c r="AM58" s="391">
        <f t="shared" si="21"/>
        <v>0</v>
      </c>
      <c r="AN58" s="391">
        <f t="shared" si="21"/>
        <v>0</v>
      </c>
      <c r="AP58" s="363"/>
    </row>
    <row r="59" spans="1:42">
      <c r="A59" s="359"/>
      <c r="B59" s="359" t="s">
        <v>856</v>
      </c>
      <c r="E59" s="377">
        <f t="shared" si="19"/>
        <v>-157.24565681114584</v>
      </c>
      <c r="F59" s="388">
        <f t="shared" si="20"/>
        <v>-312.04525710829165</v>
      </c>
      <c r="G59" s="388">
        <f t="shared" si="22"/>
        <v>-307.85329162660418</v>
      </c>
      <c r="H59" s="388">
        <f t="shared" si="22"/>
        <v>-297.39202669458342</v>
      </c>
      <c r="I59" s="388">
        <f t="shared" si="22"/>
        <v>-283.66246563966666</v>
      </c>
      <c r="J59" s="388">
        <f t="shared" si="22"/>
        <v>-253.73003835575003</v>
      </c>
      <c r="K59" s="388">
        <f t="shared" si="22"/>
        <v>-213.21647461720838</v>
      </c>
      <c r="L59" s="388">
        <f t="shared" si="22"/>
        <v>-183.83199380035418</v>
      </c>
      <c r="M59" s="388">
        <f t="shared" si="22"/>
        <v>-163.40859616010417</v>
      </c>
      <c r="N59" s="388">
        <f t="shared" si="22"/>
        <v>-149.26560067008333</v>
      </c>
      <c r="O59" s="388">
        <f t="shared" si="22"/>
        <v>-136.21040631595838</v>
      </c>
      <c r="P59" s="388">
        <f t="shared" si="22"/>
        <v>-118.18364876610418</v>
      </c>
      <c r="Q59" s="389">
        <f t="shared" si="22"/>
        <v>-91.822753039187532</v>
      </c>
      <c r="R59" s="388">
        <f t="shared" si="22"/>
        <v>-74.642773946812511</v>
      </c>
      <c r="S59" s="388">
        <f t="shared" si="22"/>
        <v>-68.976407555229187</v>
      </c>
      <c r="T59" s="388">
        <f t="shared" si="22"/>
        <v>-33.692629466604181</v>
      </c>
      <c r="U59" s="388">
        <f t="shared" si="22"/>
        <v>3.6256525144583223</v>
      </c>
      <c r="V59" s="388">
        <f t="shared" si="22"/>
        <v>22.955603578187493</v>
      </c>
      <c r="W59" s="388">
        <f t="shared" si="22"/>
        <v>80.055848235687492</v>
      </c>
      <c r="X59" s="388">
        <f t="shared" si="22"/>
        <v>139.39311755897916</v>
      </c>
      <c r="Y59" s="393">
        <f t="shared" si="21"/>
        <v>215.58598133333336</v>
      </c>
      <c r="Z59" s="391">
        <f t="shared" si="21"/>
        <v>244.73968049999999</v>
      </c>
      <c r="AA59" s="391">
        <f t="shared" si="21"/>
        <v>283.32386483333335</v>
      </c>
      <c r="AB59" s="391">
        <f t="shared" si="21"/>
        <v>441.65999499999998</v>
      </c>
      <c r="AC59" s="392">
        <f t="shared" si="21"/>
        <v>572.7088348333333</v>
      </c>
      <c r="AD59" s="391">
        <f t="shared" si="21"/>
        <v>734.08152066666673</v>
      </c>
      <c r="AE59" s="391">
        <f t="shared" si="21"/>
        <v>941.28088366666668</v>
      </c>
      <c r="AF59" s="391">
        <f t="shared" si="21"/>
        <v>1071.8754503333334</v>
      </c>
      <c r="AG59" s="391">
        <f t="shared" si="21"/>
        <v>1389.4575963333334</v>
      </c>
      <c r="AH59" s="391">
        <f t="shared" si="21"/>
        <v>2475.0651835000003</v>
      </c>
      <c r="AI59" s="391">
        <f t="shared" si="21"/>
        <v>3734.5841516666674</v>
      </c>
      <c r="AJ59" s="391">
        <f t="shared" si="21"/>
        <v>4305.5807445000009</v>
      </c>
      <c r="AK59" s="391">
        <f t="shared" si="21"/>
        <v>4549.8999221666672</v>
      </c>
      <c r="AL59" s="391">
        <f t="shared" si="21"/>
        <v>4635.4038710000004</v>
      </c>
      <c r="AM59" s="391">
        <f t="shared" si="21"/>
        <v>4694.8595563333338</v>
      </c>
      <c r="AN59" s="391">
        <f t="shared" si="21"/>
        <v>5040.0426358333334</v>
      </c>
      <c r="AP59" s="363"/>
    </row>
    <row r="60" spans="1:42">
      <c r="A60" s="359"/>
      <c r="B60" s="359" t="s">
        <v>857</v>
      </c>
      <c r="E60" s="377">
        <f t="shared" si="19"/>
        <v>-90.240398252499986</v>
      </c>
      <c r="F60" s="388">
        <f t="shared" si="20"/>
        <v>-179.07705054499999</v>
      </c>
      <c r="G60" s="388">
        <f t="shared" si="22"/>
        <v>-176.67136017124997</v>
      </c>
      <c r="H60" s="388">
        <f t="shared" si="22"/>
        <v>-170.66783641749998</v>
      </c>
      <c r="I60" s="388">
        <f t="shared" si="22"/>
        <v>-162.78869881249997</v>
      </c>
      <c r="J60" s="388">
        <f t="shared" si="22"/>
        <v>-145.61101854875</v>
      </c>
      <c r="K60" s="388">
        <f t="shared" si="22"/>
        <v>-122.36100091374999</v>
      </c>
      <c r="L60" s="388">
        <f t="shared" si="22"/>
        <v>-105.49777685124998</v>
      </c>
      <c r="M60" s="388">
        <f t="shared" si="22"/>
        <v>-93.777171966249981</v>
      </c>
      <c r="N60" s="388">
        <f t="shared" si="22"/>
        <v>-85.660772092499982</v>
      </c>
      <c r="O60" s="388">
        <f t="shared" si="22"/>
        <v>-78.168705686249993</v>
      </c>
      <c r="P60" s="388">
        <f t="shared" si="22"/>
        <v>-67.823703589999994</v>
      </c>
      <c r="Q60" s="389">
        <f t="shared" si="22"/>
        <v>-52.696025485</v>
      </c>
      <c r="R60" s="388">
        <f t="shared" si="22"/>
        <v>-42.837016862500001</v>
      </c>
      <c r="S60" s="388">
        <f t="shared" si="22"/>
        <v>-39.585325049999994</v>
      </c>
      <c r="T60" s="388">
        <f t="shared" si="22"/>
        <v>-19.337144887499999</v>
      </c>
      <c r="U60" s="388">
        <f t="shared" si="22"/>
        <v>2.0785557062499964</v>
      </c>
      <c r="V60" s="388">
        <f t="shared" si="22"/>
        <v>13.171349724999997</v>
      </c>
      <c r="W60" s="388">
        <f t="shared" si="22"/>
        <v>45.939353318749987</v>
      </c>
      <c r="X60" s="388">
        <f t="shared" si="22"/>
        <v>79.991143414999996</v>
      </c>
      <c r="Y60" s="393">
        <f t="shared" si="21"/>
        <v>126.56666875000001</v>
      </c>
      <c r="Z60" s="391">
        <f t="shared" si="21"/>
        <v>143.68264599999998</v>
      </c>
      <c r="AA60" s="391">
        <f t="shared" si="21"/>
        <v>166.33516816666668</v>
      </c>
      <c r="AB60" s="391">
        <f t="shared" si="21"/>
        <v>259.29333241666666</v>
      </c>
      <c r="AC60" s="392">
        <f t="shared" si="21"/>
        <v>336.23124683333333</v>
      </c>
      <c r="AD60" s="391">
        <f t="shared" si="21"/>
        <v>430.97211300000004</v>
      </c>
      <c r="AE60" s="391">
        <f t="shared" si="21"/>
        <v>552.61762691666672</v>
      </c>
      <c r="AF60" s="391">
        <f t="shared" si="21"/>
        <v>629.28894624999998</v>
      </c>
      <c r="AG60" s="391">
        <f t="shared" si="21"/>
        <v>815.73947591666683</v>
      </c>
      <c r="AH60" s="391">
        <f t="shared" si="21"/>
        <v>1453.0930568333333</v>
      </c>
      <c r="AI60" s="391">
        <f t="shared" si="21"/>
        <v>2192.5489319166668</v>
      </c>
      <c r="AJ60" s="391">
        <f t="shared" si="21"/>
        <v>2527.7774914166671</v>
      </c>
      <c r="AK60" s="391">
        <f t="shared" si="21"/>
        <v>2671.2158124166672</v>
      </c>
      <c r="AL60" s="391">
        <f t="shared" si="21"/>
        <v>2721.4147145833335</v>
      </c>
      <c r="AM60" s="391">
        <f t="shared" si="21"/>
        <v>2756.3208095000005</v>
      </c>
      <c r="AN60" s="391">
        <f t="shared" si="21"/>
        <v>2958.9757314166668</v>
      </c>
      <c r="AP60" s="363"/>
    </row>
    <row r="61" spans="1:42" ht="17.25">
      <c r="A61" s="359"/>
      <c r="B61" s="359" t="s">
        <v>858</v>
      </c>
      <c r="E61" s="377">
        <f t="shared" si="19"/>
        <v>-85.773485544566668</v>
      </c>
      <c r="F61" s="388">
        <f t="shared" si="20"/>
        <v>-170.21270915953335</v>
      </c>
      <c r="G61" s="388">
        <f t="shared" si="22"/>
        <v>-167.92609806923335</v>
      </c>
      <c r="H61" s="388">
        <f t="shared" si="22"/>
        <v>-162.21974277680002</v>
      </c>
      <c r="I61" s="388">
        <f t="shared" si="22"/>
        <v>-154.73061465533337</v>
      </c>
      <c r="J61" s="388">
        <f t="shared" si="22"/>
        <v>-138.40323302826667</v>
      </c>
      <c r="K61" s="388">
        <f t="shared" si="22"/>
        <v>-116.30410922660003</v>
      </c>
      <c r="L61" s="388">
        <f t="shared" si="22"/>
        <v>-100.27563906086669</v>
      </c>
      <c r="M61" s="388">
        <f t="shared" si="22"/>
        <v>-89.135213002900016</v>
      </c>
      <c r="N61" s="388">
        <f t="shared" si="22"/>
        <v>-81.420566859266685</v>
      </c>
      <c r="O61" s="388">
        <f t="shared" si="22"/>
        <v>-74.299288707866708</v>
      </c>
      <c r="P61" s="388">
        <f t="shared" si="22"/>
        <v>-64.466148641300038</v>
      </c>
      <c r="Q61" s="389">
        <f t="shared" si="22"/>
        <v>-50.08694709903336</v>
      </c>
      <c r="R61" s="388">
        <f t="shared" si="22"/>
        <v>-40.715703252833357</v>
      </c>
      <c r="S61" s="388">
        <f t="shared" si="22"/>
        <v>-37.624843776700033</v>
      </c>
      <c r="T61" s="388">
        <f t="shared" si="22"/>
        <v>-18.378435704500031</v>
      </c>
      <c r="U61" s="388">
        <f t="shared" si="22"/>
        <v>1.9777427567999724</v>
      </c>
      <c r="V61" s="388">
        <f t="shared" si="22"/>
        <v>12.521741907166641</v>
      </c>
      <c r="W61" s="388">
        <f t="shared" si="22"/>
        <v>43.668480415166641</v>
      </c>
      <c r="X61" s="388">
        <f t="shared" si="22"/>
        <v>76.0354592692333</v>
      </c>
      <c r="Y61" s="393">
        <f t="shared" si="21"/>
        <v>91.455069249999966</v>
      </c>
      <c r="Z61" s="391">
        <f t="shared" si="21"/>
        <v>103.82253570833329</v>
      </c>
      <c r="AA61" s="391">
        <f t="shared" si="21"/>
        <v>120.19054483333328</v>
      </c>
      <c r="AB61" s="391">
        <f t="shared" si="21"/>
        <v>187.35922845833326</v>
      </c>
      <c r="AC61" s="392">
        <f t="shared" si="21"/>
        <v>242.95218587499994</v>
      </c>
      <c r="AD61" s="391">
        <f t="shared" si="21"/>
        <v>311.40900479166658</v>
      </c>
      <c r="AE61" s="391">
        <f t="shared" si="21"/>
        <v>399.30629554166654</v>
      </c>
      <c r="AF61" s="391">
        <f t="shared" si="21"/>
        <v>454.70662416666659</v>
      </c>
      <c r="AG61" s="391">
        <f t="shared" si="21"/>
        <v>589.43002008333326</v>
      </c>
      <c r="AH61" s="391">
        <f t="shared" si="21"/>
        <v>1049.9620164999999</v>
      </c>
      <c r="AI61" s="391">
        <f t="shared" si="21"/>
        <v>1584.269987875</v>
      </c>
      <c r="AJ61" s="391">
        <f t="shared" si="21"/>
        <v>1826.4957929583334</v>
      </c>
      <c r="AK61" s="391">
        <f t="shared" si="21"/>
        <v>1930.1398837500001</v>
      </c>
      <c r="AL61" s="391">
        <f t="shared" si="21"/>
        <v>1966.4120698750003</v>
      </c>
      <c r="AM61" s="391">
        <f t="shared" si="21"/>
        <v>1991.6341448333335</v>
      </c>
      <c r="AN61" s="391">
        <f t="shared" si="21"/>
        <v>2138.0663194166668</v>
      </c>
      <c r="AP61" s="394"/>
    </row>
    <row r="62" spans="1:42">
      <c r="B62" s="368" t="s">
        <v>865</v>
      </c>
      <c r="E62" s="384">
        <f>SUBTOTAL(9,E50:E61)</f>
        <v>-2551.7265903336711</v>
      </c>
      <c r="F62" s="385">
        <f>SUBTOTAL(9,F50:F61)</f>
        <v>-5080.8291315283668</v>
      </c>
      <c r="G62" s="385">
        <f t="shared" ref="G62:AN62" si="25">SUBTOTAL(9,G50:G61)</f>
        <v>-5042.6187899927963</v>
      </c>
      <c r="H62" s="385">
        <f t="shared" si="25"/>
        <v>-4980.9482634747155</v>
      </c>
      <c r="I62" s="385">
        <f t="shared" si="25"/>
        <v>-4899.2527238149178</v>
      </c>
      <c r="J62" s="385">
        <f t="shared" si="25"/>
        <v>-4705.5028277073925</v>
      </c>
      <c r="K62" s="385">
        <f t="shared" si="25"/>
        <v>-4118.5125395794767</v>
      </c>
      <c r="L62" s="385">
        <f t="shared" si="25"/>
        <v>-3614.4961013050129</v>
      </c>
      <c r="M62" s="385">
        <f t="shared" si="25"/>
        <v>-3486.5799064302969</v>
      </c>
      <c r="N62" s="385">
        <f t="shared" si="25"/>
        <v>-3377.85052574885</v>
      </c>
      <c r="O62" s="385">
        <f t="shared" si="25"/>
        <v>-3288.3089496399512</v>
      </c>
      <c r="P62" s="385">
        <f t="shared" si="25"/>
        <v>-3144.7011565374469</v>
      </c>
      <c r="Q62" s="384">
        <f t="shared" si="25"/>
        <v>-2913.6415709468042</v>
      </c>
      <c r="R62" s="385">
        <f t="shared" si="25"/>
        <v>-2672.8812952189396</v>
      </c>
      <c r="S62" s="385">
        <f t="shared" si="25"/>
        <v>-2531.3224409490972</v>
      </c>
      <c r="T62" s="385">
        <f t="shared" si="25"/>
        <v>-2329.8520133204388</v>
      </c>
      <c r="U62" s="385">
        <f t="shared" si="25"/>
        <v>-2108.5381355315767</v>
      </c>
      <c r="V62" s="385">
        <f t="shared" si="25"/>
        <v>-1928.9246289132309</v>
      </c>
      <c r="W62" s="385">
        <f t="shared" si="25"/>
        <v>-1477.9077588257301</v>
      </c>
      <c r="X62" s="385">
        <f t="shared" si="25"/>
        <v>-1030.1969061792881</v>
      </c>
      <c r="Y62" s="395">
        <f t="shared" si="25"/>
        <v>-4170.9249982500032</v>
      </c>
      <c r="Z62" s="385">
        <f t="shared" si="25"/>
        <v>-3485.7359112916706</v>
      </c>
      <c r="AA62" s="385">
        <f t="shared" si="25"/>
        <v>-2547.897607833338</v>
      </c>
      <c r="AB62" s="385">
        <f t="shared" si="25"/>
        <v>-1606.5708052083382</v>
      </c>
      <c r="AC62" s="384">
        <f t="shared" si="25"/>
        <v>-1056.9812675000039</v>
      </c>
      <c r="AD62" s="385">
        <f t="shared" si="25"/>
        <v>-523.10835779167041</v>
      </c>
      <c r="AE62" s="385">
        <f t="shared" si="25"/>
        <v>329.14759233332887</v>
      </c>
      <c r="AF62" s="385">
        <f t="shared" si="25"/>
        <v>1731.2547473749964</v>
      </c>
      <c r="AG62" s="385">
        <f t="shared" si="25"/>
        <v>3581.4457314999968</v>
      </c>
      <c r="AH62" s="385">
        <f t="shared" si="25"/>
        <v>6938.0515061249953</v>
      </c>
      <c r="AI62" s="385">
        <f t="shared" si="25"/>
        <v>10997.091588249998</v>
      </c>
      <c r="AJ62" s="385">
        <f t="shared" si="25"/>
        <v>13295.230727374998</v>
      </c>
      <c r="AK62" s="385">
        <f t="shared" si="25"/>
        <v>14422.951254958329</v>
      </c>
      <c r="AL62" s="385">
        <f t="shared" si="25"/>
        <v>15025.193540499997</v>
      </c>
      <c r="AM62" s="385">
        <f t="shared" si="25"/>
        <v>15692.336248208328</v>
      </c>
      <c r="AN62" s="385">
        <f t="shared" si="25"/>
        <v>17606.976059541663</v>
      </c>
      <c r="AP62" s="363"/>
    </row>
    <row r="63" spans="1:42">
      <c r="E63" s="377"/>
      <c r="F63" s="396"/>
      <c r="G63" s="396"/>
      <c r="H63" s="396"/>
      <c r="I63" s="396"/>
      <c r="J63" s="396"/>
      <c r="K63" s="396"/>
      <c r="L63" s="396"/>
      <c r="M63" s="397"/>
      <c r="N63" s="397"/>
      <c r="O63" s="397"/>
      <c r="P63" s="397"/>
      <c r="Q63" s="398"/>
      <c r="R63" s="397"/>
      <c r="S63" s="397"/>
      <c r="T63" s="397"/>
      <c r="U63" s="397"/>
      <c r="V63" s="397"/>
      <c r="W63" s="397"/>
      <c r="X63" s="397"/>
      <c r="Y63" s="399"/>
      <c r="Z63" s="397"/>
      <c r="AA63" s="397"/>
      <c r="AB63" s="397"/>
      <c r="AC63" s="398"/>
      <c r="AD63" s="397"/>
      <c r="AE63" s="397"/>
      <c r="AF63" s="397"/>
      <c r="AG63" s="397"/>
      <c r="AH63" s="397"/>
      <c r="AI63" s="397"/>
      <c r="AJ63" s="397"/>
      <c r="AK63" s="397"/>
      <c r="AL63" s="397"/>
      <c r="AM63" s="397"/>
      <c r="AN63" s="397"/>
      <c r="AP63" s="363"/>
    </row>
    <row r="64" spans="1:42">
      <c r="A64" s="367" t="s">
        <v>66</v>
      </c>
      <c r="B64" s="359" t="s">
        <v>860</v>
      </c>
      <c r="E64" s="377">
        <f t="shared" ref="E64:E66" si="26">(SUM(0.5*E22)*C22/12)</f>
        <v>0</v>
      </c>
      <c r="F64" s="388">
        <f t="shared" ref="F64:X66" si="27">(SUM(0.5*F22)+E43)*$C22/12</f>
        <v>0</v>
      </c>
      <c r="G64" s="388">
        <f t="shared" si="27"/>
        <v>0</v>
      </c>
      <c r="H64" s="388">
        <f t="shared" si="27"/>
        <v>0</v>
      </c>
      <c r="I64" s="388">
        <f t="shared" si="27"/>
        <v>0</v>
      </c>
      <c r="J64" s="388">
        <f t="shared" si="27"/>
        <v>0</v>
      </c>
      <c r="K64" s="388">
        <f t="shared" si="27"/>
        <v>0</v>
      </c>
      <c r="L64" s="388">
        <f t="shared" si="27"/>
        <v>0</v>
      </c>
      <c r="M64" s="388">
        <f t="shared" si="27"/>
        <v>0</v>
      </c>
      <c r="N64" s="388">
        <f t="shared" si="27"/>
        <v>0</v>
      </c>
      <c r="O64" s="388">
        <f t="shared" si="27"/>
        <v>0</v>
      </c>
      <c r="P64" s="388">
        <f t="shared" si="27"/>
        <v>0</v>
      </c>
      <c r="Q64" s="389">
        <f t="shared" si="27"/>
        <v>0</v>
      </c>
      <c r="R64" s="388">
        <f t="shared" si="27"/>
        <v>0</v>
      </c>
      <c r="S64" s="388">
        <f t="shared" si="27"/>
        <v>0</v>
      </c>
      <c r="T64" s="388">
        <f t="shared" si="27"/>
        <v>0</v>
      </c>
      <c r="U64" s="388">
        <f t="shared" si="27"/>
        <v>0</v>
      </c>
      <c r="V64" s="388">
        <f t="shared" si="27"/>
        <v>0</v>
      </c>
      <c r="W64" s="388">
        <f t="shared" si="27"/>
        <v>0</v>
      </c>
      <c r="X64" s="388">
        <f t="shared" si="27"/>
        <v>0</v>
      </c>
      <c r="Y64" s="393">
        <f t="shared" ref="Y64:AN66" si="28">(SUM(0.5*Y22)+X43)*$D22/12</f>
        <v>0</v>
      </c>
      <c r="Z64" s="391">
        <f t="shared" si="28"/>
        <v>0</v>
      </c>
      <c r="AA64" s="391">
        <f t="shared" si="28"/>
        <v>0</v>
      </c>
      <c r="AB64" s="391">
        <f t="shared" si="28"/>
        <v>0</v>
      </c>
      <c r="AC64" s="392">
        <f t="shared" si="28"/>
        <v>0</v>
      </c>
      <c r="AD64" s="391">
        <f t="shared" si="28"/>
        <v>5.5577323800644587</v>
      </c>
      <c r="AE64" s="391">
        <f t="shared" si="28"/>
        <v>15.211321215157531</v>
      </c>
      <c r="AF64" s="391">
        <f t="shared" si="28"/>
        <v>64.254040207674919</v>
      </c>
      <c r="AG64" s="391">
        <f t="shared" si="28"/>
        <v>120.08932740674921</v>
      </c>
      <c r="AH64" s="391">
        <f t="shared" si="28"/>
        <v>146.13603443953303</v>
      </c>
      <c r="AI64" s="391">
        <f t="shared" si="28"/>
        <v>186.81494312729009</v>
      </c>
      <c r="AJ64" s="391">
        <f t="shared" si="28"/>
        <v>213.05192076273258</v>
      </c>
      <c r="AK64" s="391">
        <f t="shared" si="28"/>
        <v>213.76827208161629</v>
      </c>
      <c r="AL64" s="391">
        <f t="shared" si="28"/>
        <v>213.56250136719871</v>
      </c>
      <c r="AM64" s="391">
        <f t="shared" si="28"/>
        <v>213.35673065278107</v>
      </c>
      <c r="AN64" s="391">
        <f t="shared" si="28"/>
        <v>213.35673065278107</v>
      </c>
      <c r="AP64" s="363"/>
    </row>
    <row r="65" spans="1:42">
      <c r="A65" s="400"/>
      <c r="B65" s="359" t="s">
        <v>861</v>
      </c>
      <c r="E65" s="377">
        <f t="shared" si="26"/>
        <v>0</v>
      </c>
      <c r="F65" s="388">
        <f t="shared" si="27"/>
        <v>0</v>
      </c>
      <c r="G65" s="388">
        <f t="shared" si="27"/>
        <v>0</v>
      </c>
      <c r="H65" s="388">
        <f t="shared" si="27"/>
        <v>0</v>
      </c>
      <c r="I65" s="388">
        <f t="shared" si="27"/>
        <v>0</v>
      </c>
      <c r="J65" s="388">
        <f t="shared" si="27"/>
        <v>0</v>
      </c>
      <c r="K65" s="388">
        <f t="shared" si="27"/>
        <v>0</v>
      </c>
      <c r="L65" s="388">
        <f t="shared" si="27"/>
        <v>0</v>
      </c>
      <c r="M65" s="388">
        <f t="shared" si="27"/>
        <v>0</v>
      </c>
      <c r="N65" s="388">
        <f t="shared" si="27"/>
        <v>0</v>
      </c>
      <c r="O65" s="388">
        <f t="shared" si="27"/>
        <v>0</v>
      </c>
      <c r="P65" s="388">
        <f t="shared" si="27"/>
        <v>0</v>
      </c>
      <c r="Q65" s="389">
        <f t="shared" si="27"/>
        <v>0</v>
      </c>
      <c r="R65" s="388">
        <f t="shared" si="27"/>
        <v>0</v>
      </c>
      <c r="S65" s="388">
        <f t="shared" si="27"/>
        <v>0</v>
      </c>
      <c r="T65" s="388">
        <f t="shared" si="27"/>
        <v>0</v>
      </c>
      <c r="U65" s="388">
        <f t="shared" si="27"/>
        <v>0</v>
      </c>
      <c r="V65" s="388">
        <f t="shared" si="27"/>
        <v>0</v>
      </c>
      <c r="W65" s="388">
        <f t="shared" si="27"/>
        <v>0</v>
      </c>
      <c r="X65" s="388">
        <f t="shared" si="27"/>
        <v>0</v>
      </c>
      <c r="Y65" s="393">
        <f t="shared" si="28"/>
        <v>0</v>
      </c>
      <c r="Z65" s="391">
        <f t="shared" si="28"/>
        <v>0</v>
      </c>
      <c r="AA65" s="391">
        <f t="shared" si="28"/>
        <v>0</v>
      </c>
      <c r="AB65" s="391">
        <f t="shared" si="28"/>
        <v>0</v>
      </c>
      <c r="AC65" s="392">
        <f t="shared" si="28"/>
        <v>0</v>
      </c>
      <c r="AD65" s="391">
        <f t="shared" si="28"/>
        <v>4.1591213088545533</v>
      </c>
      <c r="AE65" s="391">
        <f t="shared" si="28"/>
        <v>11.383385499525987</v>
      </c>
      <c r="AF65" s="391">
        <f t="shared" si="28"/>
        <v>48.084508111329974</v>
      </c>
      <c r="AG65" s="391">
        <f t="shared" si="28"/>
        <v>89.868825316561356</v>
      </c>
      <c r="AH65" s="391">
        <f t="shared" si="28"/>
        <v>109.36085674610733</v>
      </c>
      <c r="AI65" s="391">
        <f t="shared" si="28"/>
        <v>139.8029047479352</v>
      </c>
      <c r="AJ65" s="391">
        <f t="shared" si="28"/>
        <v>159.43733931018397</v>
      </c>
      <c r="AK65" s="391">
        <f t="shared" si="28"/>
        <v>159.97341982490659</v>
      </c>
      <c r="AL65" s="391">
        <f t="shared" si="28"/>
        <v>159.81943159651647</v>
      </c>
      <c r="AM65" s="391">
        <f t="shared" si="28"/>
        <v>159.66544336812635</v>
      </c>
      <c r="AN65" s="391">
        <f t="shared" si="28"/>
        <v>159.66544336812635</v>
      </c>
      <c r="AP65" s="363"/>
    </row>
    <row r="66" spans="1:42" ht="17.25">
      <c r="A66" s="400"/>
      <c r="B66" s="359" t="s">
        <v>862</v>
      </c>
      <c r="E66" s="377">
        <f t="shared" si="26"/>
        <v>0</v>
      </c>
      <c r="F66" s="388">
        <f t="shared" si="27"/>
        <v>0</v>
      </c>
      <c r="G66" s="388">
        <f t="shared" si="27"/>
        <v>0</v>
      </c>
      <c r="H66" s="388">
        <f t="shared" si="27"/>
        <v>0</v>
      </c>
      <c r="I66" s="388">
        <f t="shared" si="27"/>
        <v>0</v>
      </c>
      <c r="J66" s="388">
        <f t="shared" si="27"/>
        <v>0</v>
      </c>
      <c r="K66" s="388">
        <f t="shared" si="27"/>
        <v>0</v>
      </c>
      <c r="L66" s="388">
        <f t="shared" si="27"/>
        <v>0</v>
      </c>
      <c r="M66" s="388">
        <f t="shared" si="27"/>
        <v>0</v>
      </c>
      <c r="N66" s="388">
        <f t="shared" si="27"/>
        <v>0</v>
      </c>
      <c r="O66" s="388">
        <f t="shared" si="27"/>
        <v>0</v>
      </c>
      <c r="P66" s="388">
        <f t="shared" si="27"/>
        <v>0</v>
      </c>
      <c r="Q66" s="389">
        <f t="shared" si="27"/>
        <v>0</v>
      </c>
      <c r="R66" s="388">
        <f t="shared" si="27"/>
        <v>0</v>
      </c>
      <c r="S66" s="388">
        <f t="shared" si="27"/>
        <v>0</v>
      </c>
      <c r="T66" s="388">
        <f t="shared" si="27"/>
        <v>0</v>
      </c>
      <c r="U66" s="388">
        <f t="shared" si="27"/>
        <v>0</v>
      </c>
      <c r="V66" s="388">
        <f t="shared" si="27"/>
        <v>0</v>
      </c>
      <c r="W66" s="388">
        <f t="shared" si="27"/>
        <v>0</v>
      </c>
      <c r="X66" s="388">
        <f t="shared" si="27"/>
        <v>0</v>
      </c>
      <c r="Y66" s="393">
        <f t="shared" si="28"/>
        <v>0</v>
      </c>
      <c r="Z66" s="391">
        <f t="shared" si="28"/>
        <v>0</v>
      </c>
      <c r="AA66" s="391">
        <f t="shared" si="28"/>
        <v>0</v>
      </c>
      <c r="AB66" s="391">
        <f t="shared" si="28"/>
        <v>0</v>
      </c>
      <c r="AC66" s="392">
        <f t="shared" si="28"/>
        <v>0</v>
      </c>
      <c r="AD66" s="391">
        <f t="shared" si="28"/>
        <v>15.784216666666667</v>
      </c>
      <c r="AE66" s="391">
        <f t="shared" si="28"/>
        <v>43.200854849999992</v>
      </c>
      <c r="AF66" s="391">
        <f t="shared" si="28"/>
        <v>182.48444203333335</v>
      </c>
      <c r="AG66" s="391">
        <f t="shared" si="28"/>
        <v>341.05923666666666</v>
      </c>
      <c r="AH66" s="391">
        <f t="shared" si="28"/>
        <v>415.03308771666667</v>
      </c>
      <c r="AI66" s="391">
        <f t="shared" si="28"/>
        <v>530.56306731666666</v>
      </c>
      <c r="AJ66" s="391">
        <f t="shared" si="28"/>
        <v>605.0772956666666</v>
      </c>
      <c r="AK66" s="391">
        <f t="shared" si="28"/>
        <v>607.11176649999993</v>
      </c>
      <c r="AL66" s="391">
        <f t="shared" si="28"/>
        <v>606.52736816666663</v>
      </c>
      <c r="AM66" s="391">
        <f t="shared" si="28"/>
        <v>605.94296983333322</v>
      </c>
      <c r="AN66" s="391">
        <f t="shared" si="28"/>
        <v>605.94296983333322</v>
      </c>
      <c r="AP66" s="394"/>
    </row>
    <row r="67" spans="1:42">
      <c r="A67" s="400"/>
      <c r="B67" s="368" t="s">
        <v>863</v>
      </c>
      <c r="E67" s="384">
        <f t="shared" ref="E67:AN67" si="29">SUBTOTAL(9,E64:E66)</f>
        <v>0</v>
      </c>
      <c r="F67" s="385">
        <f t="shared" si="29"/>
        <v>0</v>
      </c>
      <c r="G67" s="385">
        <f t="shared" si="29"/>
        <v>0</v>
      </c>
      <c r="H67" s="385">
        <f t="shared" si="29"/>
        <v>0</v>
      </c>
      <c r="I67" s="385">
        <f t="shared" si="29"/>
        <v>0</v>
      </c>
      <c r="J67" s="385">
        <f t="shared" si="29"/>
        <v>0</v>
      </c>
      <c r="K67" s="385">
        <f t="shared" si="29"/>
        <v>0</v>
      </c>
      <c r="L67" s="385">
        <f t="shared" si="29"/>
        <v>0</v>
      </c>
      <c r="M67" s="385">
        <f t="shared" si="29"/>
        <v>0</v>
      </c>
      <c r="N67" s="385">
        <f t="shared" si="29"/>
        <v>0</v>
      </c>
      <c r="O67" s="385">
        <f t="shared" si="29"/>
        <v>0</v>
      </c>
      <c r="P67" s="385">
        <f t="shared" si="29"/>
        <v>0</v>
      </c>
      <c r="Q67" s="384">
        <f t="shared" si="29"/>
        <v>0</v>
      </c>
      <c r="R67" s="385">
        <f t="shared" si="29"/>
        <v>0</v>
      </c>
      <c r="S67" s="385">
        <f t="shared" si="29"/>
        <v>0</v>
      </c>
      <c r="T67" s="385">
        <f t="shared" si="29"/>
        <v>0</v>
      </c>
      <c r="U67" s="385">
        <f t="shared" si="29"/>
        <v>0</v>
      </c>
      <c r="V67" s="385">
        <f t="shared" si="29"/>
        <v>0</v>
      </c>
      <c r="W67" s="385">
        <f t="shared" si="29"/>
        <v>0</v>
      </c>
      <c r="X67" s="385">
        <f t="shared" si="29"/>
        <v>0</v>
      </c>
      <c r="Y67" s="401">
        <f t="shared" si="29"/>
        <v>0</v>
      </c>
      <c r="Z67" s="385">
        <f t="shared" si="29"/>
        <v>0</v>
      </c>
      <c r="AA67" s="385">
        <f t="shared" si="29"/>
        <v>0</v>
      </c>
      <c r="AB67" s="385">
        <f t="shared" si="29"/>
        <v>0</v>
      </c>
      <c r="AC67" s="384">
        <f t="shared" si="29"/>
        <v>0</v>
      </c>
      <c r="AD67" s="385">
        <f t="shared" si="29"/>
        <v>25.501070355585682</v>
      </c>
      <c r="AE67" s="385">
        <f t="shared" si="29"/>
        <v>69.79556156468351</v>
      </c>
      <c r="AF67" s="385">
        <f t="shared" si="29"/>
        <v>294.82299035233825</v>
      </c>
      <c r="AG67" s="385">
        <f t="shared" si="29"/>
        <v>551.01738938997721</v>
      </c>
      <c r="AH67" s="385">
        <f t="shared" si="29"/>
        <v>670.52997890230699</v>
      </c>
      <c r="AI67" s="385">
        <f t="shared" si="29"/>
        <v>857.18091519189193</v>
      </c>
      <c r="AJ67" s="385">
        <f t="shared" si="29"/>
        <v>977.56655573958312</v>
      </c>
      <c r="AK67" s="385">
        <f t="shared" si="29"/>
        <v>980.8534584065228</v>
      </c>
      <c r="AL67" s="385">
        <f t="shared" si="29"/>
        <v>979.90930113038178</v>
      </c>
      <c r="AM67" s="385">
        <f t="shared" si="29"/>
        <v>978.96514385424064</v>
      </c>
      <c r="AN67" s="385">
        <f t="shared" si="29"/>
        <v>978.96514385424064</v>
      </c>
      <c r="AP67" s="363"/>
    </row>
    <row r="68" spans="1:42" s="371" customFormat="1">
      <c r="A68" s="370" t="s">
        <v>387</v>
      </c>
      <c r="C68" s="372"/>
      <c r="D68" s="372"/>
      <c r="E68" s="373">
        <f t="shared" ref="E68:AN68" si="30">SUBTOTAL(9,E50:E67)</f>
        <v>-2551.7265903336711</v>
      </c>
      <c r="F68" s="374">
        <f t="shared" si="30"/>
        <v>-5080.8291315283668</v>
      </c>
      <c r="G68" s="374">
        <f t="shared" si="30"/>
        <v>-5042.6187899927963</v>
      </c>
      <c r="H68" s="374">
        <f t="shared" si="30"/>
        <v>-4980.9482634747155</v>
      </c>
      <c r="I68" s="374">
        <f t="shared" si="30"/>
        <v>-4899.2527238149178</v>
      </c>
      <c r="J68" s="374">
        <f t="shared" si="30"/>
        <v>-4705.5028277073925</v>
      </c>
      <c r="K68" s="374">
        <f t="shared" si="30"/>
        <v>-4118.5125395794767</v>
      </c>
      <c r="L68" s="374">
        <f t="shared" si="30"/>
        <v>-3614.4961013050129</v>
      </c>
      <c r="M68" s="374">
        <f t="shared" si="30"/>
        <v>-3486.5799064302969</v>
      </c>
      <c r="N68" s="374">
        <f t="shared" si="30"/>
        <v>-3377.85052574885</v>
      </c>
      <c r="O68" s="374">
        <f t="shared" si="30"/>
        <v>-3288.3089496399512</v>
      </c>
      <c r="P68" s="374">
        <f t="shared" si="30"/>
        <v>-3144.7011565374469</v>
      </c>
      <c r="Q68" s="373">
        <f t="shared" si="30"/>
        <v>-2913.6415709468042</v>
      </c>
      <c r="R68" s="374">
        <f t="shared" si="30"/>
        <v>-2672.8812952189396</v>
      </c>
      <c r="S68" s="374">
        <f t="shared" si="30"/>
        <v>-2531.3224409490972</v>
      </c>
      <c r="T68" s="374">
        <f t="shared" si="30"/>
        <v>-2329.8520133204388</v>
      </c>
      <c r="U68" s="374">
        <f t="shared" si="30"/>
        <v>-2108.5381355315767</v>
      </c>
      <c r="V68" s="374">
        <f t="shared" si="30"/>
        <v>-1928.9246289132309</v>
      </c>
      <c r="W68" s="374">
        <f t="shared" si="30"/>
        <v>-1477.9077588257301</v>
      </c>
      <c r="X68" s="374">
        <f t="shared" si="30"/>
        <v>-1030.1969061792881</v>
      </c>
      <c r="Y68" s="402">
        <f t="shared" si="30"/>
        <v>-4170.9249982500032</v>
      </c>
      <c r="Z68" s="374">
        <f t="shared" si="30"/>
        <v>-3485.7359112916706</v>
      </c>
      <c r="AA68" s="374">
        <f t="shared" si="30"/>
        <v>-2547.897607833338</v>
      </c>
      <c r="AB68" s="374">
        <f t="shared" si="30"/>
        <v>-1606.5708052083382</v>
      </c>
      <c r="AC68" s="373">
        <f t="shared" si="30"/>
        <v>-1056.9812675000039</v>
      </c>
      <c r="AD68" s="374">
        <f t="shared" si="30"/>
        <v>-497.60728743608479</v>
      </c>
      <c r="AE68" s="374">
        <f t="shared" si="30"/>
        <v>398.94315389801238</v>
      </c>
      <c r="AF68" s="374">
        <f t="shared" si="30"/>
        <v>2026.0777377273348</v>
      </c>
      <c r="AG68" s="374">
        <f t="shared" si="30"/>
        <v>4132.4631208899746</v>
      </c>
      <c r="AH68" s="374">
        <f t="shared" si="30"/>
        <v>7608.5814850273027</v>
      </c>
      <c r="AI68" s="374">
        <f t="shared" si="30"/>
        <v>11854.272503441891</v>
      </c>
      <c r="AJ68" s="374">
        <f t="shared" si="30"/>
        <v>14272.79728311458</v>
      </c>
      <c r="AK68" s="374">
        <f t="shared" si="30"/>
        <v>15403.804713364851</v>
      </c>
      <c r="AL68" s="374">
        <f t="shared" si="30"/>
        <v>16005.102841630376</v>
      </c>
      <c r="AM68" s="374">
        <f t="shared" si="30"/>
        <v>16671.301392062567</v>
      </c>
      <c r="AN68" s="374">
        <f t="shared" si="30"/>
        <v>18585.941203395902</v>
      </c>
      <c r="AP68" s="403"/>
    </row>
    <row r="69" spans="1:42">
      <c r="E69" s="377"/>
      <c r="F69" s="376"/>
      <c r="G69" s="376"/>
      <c r="H69" s="376"/>
      <c r="I69" s="376"/>
      <c r="J69" s="376"/>
      <c r="K69" s="376"/>
      <c r="L69" s="376"/>
      <c r="M69" s="362"/>
      <c r="N69" s="376"/>
      <c r="O69" s="362"/>
      <c r="P69" s="376"/>
      <c r="Q69" s="377"/>
      <c r="R69" s="376"/>
      <c r="S69" s="376"/>
      <c r="T69" s="376"/>
      <c r="U69" s="376"/>
      <c r="V69" s="376"/>
      <c r="W69" s="376"/>
      <c r="X69" s="376"/>
      <c r="Y69" s="362"/>
      <c r="Z69" s="376"/>
      <c r="AA69" s="376"/>
      <c r="AB69" s="376"/>
      <c r="AC69" s="377"/>
      <c r="AD69" s="376"/>
      <c r="AE69" s="376"/>
      <c r="AF69" s="376"/>
      <c r="AG69" s="376"/>
      <c r="AH69" s="376"/>
      <c r="AI69" s="376"/>
      <c r="AJ69" s="376"/>
      <c r="AK69" s="376"/>
      <c r="AL69" s="376"/>
      <c r="AM69" s="376"/>
      <c r="AN69" s="376"/>
      <c r="AP69" s="375"/>
    </row>
    <row r="70" spans="1:42" s="351" customFormat="1">
      <c r="A70" s="350" t="s">
        <v>868</v>
      </c>
      <c r="C70" s="387"/>
      <c r="D70" s="387"/>
      <c r="E70" s="378"/>
      <c r="F70" s="379"/>
      <c r="G70" s="379"/>
      <c r="H70" s="379"/>
      <c r="I70" s="379"/>
      <c r="J70" s="379"/>
      <c r="K70" s="379"/>
      <c r="L70" s="379"/>
      <c r="M70" s="379"/>
      <c r="N70" s="379"/>
      <c r="O70" s="379"/>
      <c r="P70" s="379"/>
      <c r="Q70" s="378"/>
      <c r="R70" s="379"/>
      <c r="S70" s="379"/>
      <c r="T70" s="379"/>
      <c r="U70" s="379"/>
      <c r="V70" s="379"/>
      <c r="W70" s="379"/>
      <c r="X70" s="379"/>
      <c r="Y70" s="379"/>
      <c r="Z70" s="379"/>
      <c r="AA70" s="379"/>
      <c r="AB70" s="379"/>
      <c r="AC70" s="378"/>
      <c r="AD70" s="379"/>
      <c r="AE70" s="379"/>
      <c r="AF70" s="379"/>
      <c r="AG70" s="379"/>
      <c r="AH70" s="379"/>
      <c r="AI70" s="379"/>
      <c r="AJ70" s="379"/>
      <c r="AK70" s="379"/>
      <c r="AL70" s="379"/>
      <c r="AM70" s="379"/>
      <c r="AN70" s="379"/>
      <c r="AP70" s="357"/>
    </row>
    <row r="71" spans="1:42">
      <c r="A71" s="358" t="s">
        <v>852</v>
      </c>
      <c r="B71" s="359" t="s">
        <v>853</v>
      </c>
      <c r="E71" s="377">
        <f>-E50</f>
        <v>638.41678076233336</v>
      </c>
      <c r="F71" s="362">
        <f>E71-F50</f>
        <v>1914.1254282572081</v>
      </c>
      <c r="G71" s="362">
        <f t="shared" ref="G71:AN71" si="31">F71-G50</f>
        <v>3187.9626977653747</v>
      </c>
      <c r="H71" s="362">
        <f t="shared" si="31"/>
        <v>4460.5159704778744</v>
      </c>
      <c r="I71" s="362">
        <f t="shared" si="31"/>
        <v>5731.3079462617079</v>
      </c>
      <c r="J71" s="362">
        <f t="shared" si="31"/>
        <v>6996.6876350356661</v>
      </c>
      <c r="K71" s="362">
        <f t="shared" si="31"/>
        <v>8222.0982238038323</v>
      </c>
      <c r="L71" s="362">
        <f t="shared" si="31"/>
        <v>9410.6513555705405</v>
      </c>
      <c r="M71" s="362">
        <f t="shared" si="31"/>
        <v>10595.942089783957</v>
      </c>
      <c r="N71" s="362">
        <f t="shared" si="31"/>
        <v>11776.948319241374</v>
      </c>
      <c r="O71" s="362">
        <f t="shared" si="31"/>
        <v>12955.087689613665</v>
      </c>
      <c r="P71" s="362">
        <f t="shared" si="31"/>
        <v>14127.261309398749</v>
      </c>
      <c r="Q71" s="361">
        <f t="shared" si="31"/>
        <v>15288.594251640916</v>
      </c>
      <c r="R71" s="362">
        <f t="shared" si="31"/>
        <v>16433.797873978125</v>
      </c>
      <c r="S71" s="362">
        <f t="shared" si="31"/>
        <v>17567.434328713334</v>
      </c>
      <c r="T71" s="362">
        <f t="shared" si="31"/>
        <v>18697.396657511625</v>
      </c>
      <c r="U71" s="362">
        <f t="shared" si="31"/>
        <v>19822.646131293375</v>
      </c>
      <c r="V71" s="362">
        <f t="shared" si="31"/>
        <v>20938.920880083002</v>
      </c>
      <c r="W71" s="362">
        <f t="shared" si="31"/>
        <v>22036.681968109959</v>
      </c>
      <c r="X71" s="362">
        <f t="shared" si="31"/>
        <v>23117.313157988334</v>
      </c>
      <c r="Y71" s="362">
        <f t="shared" si="31"/>
        <v>24099.679493988333</v>
      </c>
      <c r="Z71" s="362">
        <f t="shared" si="31"/>
        <v>25035.686257988335</v>
      </c>
      <c r="AA71" s="362">
        <f t="shared" si="31"/>
        <v>25907.931941738334</v>
      </c>
      <c r="AB71" s="362">
        <f t="shared" si="31"/>
        <v>26744.046617613334</v>
      </c>
      <c r="AC71" s="361">
        <f t="shared" si="31"/>
        <v>27568.060781113334</v>
      </c>
      <c r="AD71" s="362">
        <f t="shared" si="31"/>
        <v>28388.258705738335</v>
      </c>
      <c r="AE71" s="362">
        <f t="shared" si="31"/>
        <v>29190.619623238337</v>
      </c>
      <c r="AF71" s="362">
        <f t="shared" si="31"/>
        <v>29914.642082988339</v>
      </c>
      <c r="AG71" s="362">
        <f t="shared" si="31"/>
        <v>30569.132725363339</v>
      </c>
      <c r="AH71" s="362">
        <f t="shared" si="31"/>
        <v>31216.175103488338</v>
      </c>
      <c r="AI71" s="362">
        <f t="shared" si="31"/>
        <v>31841.798614113337</v>
      </c>
      <c r="AJ71" s="362">
        <f t="shared" si="31"/>
        <v>32422.184121488339</v>
      </c>
      <c r="AK71" s="362">
        <f t="shared" si="31"/>
        <v>32972.012508113337</v>
      </c>
      <c r="AL71" s="362">
        <f t="shared" si="31"/>
        <v>33495.044624988339</v>
      </c>
      <c r="AM71" s="362">
        <f t="shared" si="31"/>
        <v>33980.17705261334</v>
      </c>
      <c r="AN71" s="362">
        <f t="shared" si="31"/>
        <v>34397.208889363341</v>
      </c>
      <c r="AP71" s="381">
        <f>ROUND(SUM(0.5*(SUM(AB71,AN71)),(AC71:AM71))/12/1000,0)</f>
        <v>31</v>
      </c>
    </row>
    <row r="72" spans="1:42">
      <c r="A72" s="359"/>
      <c r="B72" s="359" t="s">
        <v>854</v>
      </c>
      <c r="E72" s="377">
        <f t="shared" ref="E72:E82" si="32">-E51</f>
        <v>-1733.2821499624999</v>
      </c>
      <c r="F72" s="362">
        <f t="shared" ref="F72:AN79" si="33">E72-F51</f>
        <v>-5201.2053998858337</v>
      </c>
      <c r="G72" s="362">
        <f t="shared" si="33"/>
        <v>-8671.3893846816663</v>
      </c>
      <c r="H72" s="362">
        <f t="shared" si="33"/>
        <v>-12143.124591424999</v>
      </c>
      <c r="I72" s="362">
        <f t="shared" si="33"/>
        <v>-15616.98766897</v>
      </c>
      <c r="J72" s="362">
        <f t="shared" si="33"/>
        <v>-19097.389307859165</v>
      </c>
      <c r="K72" s="362">
        <f t="shared" si="33"/>
        <v>-22626.0777996775</v>
      </c>
      <c r="L72" s="362">
        <f t="shared" si="33"/>
        <v>-26199.293999246667</v>
      </c>
      <c r="M72" s="362">
        <f t="shared" si="33"/>
        <v>-29776.451512846666</v>
      </c>
      <c r="N72" s="362">
        <f t="shared" si="33"/>
        <v>-33358.785151806667</v>
      </c>
      <c r="O72" s="362">
        <f t="shared" si="33"/>
        <v>-36944.582253374167</v>
      </c>
      <c r="P72" s="362">
        <f t="shared" si="33"/>
        <v>-40537.586599340837</v>
      </c>
      <c r="Q72" s="361">
        <f t="shared" si="33"/>
        <v>-44143.687606215841</v>
      </c>
      <c r="R72" s="362">
        <f t="shared" si="33"/>
        <v>-47769.27450155501</v>
      </c>
      <c r="S72" s="362">
        <f t="shared" si="33"/>
        <v>-51408.835733014173</v>
      </c>
      <c r="T72" s="362">
        <f t="shared" si="33"/>
        <v>-55052.835647273343</v>
      </c>
      <c r="U72" s="362">
        <f t="shared" si="33"/>
        <v>-58702.529220106677</v>
      </c>
      <c r="V72" s="362">
        <f t="shared" si="33"/>
        <v>-62363.062580696678</v>
      </c>
      <c r="W72" s="362">
        <f t="shared" si="33"/>
        <v>-66045.955096170015</v>
      </c>
      <c r="X72" s="362">
        <f t="shared" si="33"/>
        <v>-69749.535580743352</v>
      </c>
      <c r="Y72" s="362">
        <f t="shared" si="33"/>
        <v>-72910.538295743347</v>
      </c>
      <c r="Z72" s="362">
        <f t="shared" si="33"/>
        <v>-76123.359277993353</v>
      </c>
      <c r="AA72" s="362">
        <f t="shared" si="33"/>
        <v>-79407.449030743359</v>
      </c>
      <c r="AB72" s="362">
        <f t="shared" si="33"/>
        <v>-82731.924098243355</v>
      </c>
      <c r="AC72" s="361">
        <f t="shared" si="33"/>
        <v>-86069.924417243354</v>
      </c>
      <c r="AD72" s="362">
        <f t="shared" si="33"/>
        <v>-89412.190291993349</v>
      </c>
      <c r="AE72" s="362">
        <f t="shared" si="33"/>
        <v>-92774.393428243347</v>
      </c>
      <c r="AF72" s="362">
        <f t="shared" si="33"/>
        <v>-96224.159124993341</v>
      </c>
      <c r="AG72" s="362">
        <f t="shared" si="33"/>
        <v>-99751.643782493338</v>
      </c>
      <c r="AH72" s="362">
        <f t="shared" si="33"/>
        <v>-103287.45372249334</v>
      </c>
      <c r="AI72" s="362">
        <f t="shared" si="33"/>
        <v>-106847.20454299335</v>
      </c>
      <c r="AJ72" s="362">
        <f t="shared" si="33"/>
        <v>-110457.52000149335</v>
      </c>
      <c r="AK72" s="362">
        <f t="shared" si="33"/>
        <v>-114101.99057799335</v>
      </c>
      <c r="AL72" s="362">
        <f t="shared" si="33"/>
        <v>-117776.41257549335</v>
      </c>
      <c r="AM72" s="362">
        <f t="shared" si="33"/>
        <v>-121493.19681174334</v>
      </c>
      <c r="AN72" s="362">
        <f t="shared" si="33"/>
        <v>-125286.10025449334</v>
      </c>
      <c r="AP72" s="382">
        <f t="shared" ref="AP72:AP82" si="34">ROUND(SUM(0.5*(SUM(AB72,AN72)),(AC72:AM72))/12/1000,0)</f>
        <v>-104</v>
      </c>
    </row>
    <row r="73" spans="1:42">
      <c r="A73" s="359"/>
      <c r="B73" s="359" t="s">
        <v>855</v>
      </c>
      <c r="E73" s="377">
        <f t="shared" si="32"/>
        <v>2119.2126150295835</v>
      </c>
      <c r="F73" s="362">
        <f t="shared" si="33"/>
        <v>6353.9630204908335</v>
      </c>
      <c r="G73" s="362">
        <f t="shared" si="33"/>
        <v>10582.600195354167</v>
      </c>
      <c r="H73" s="362">
        <f t="shared" si="33"/>
        <v>14807.042860340835</v>
      </c>
      <c r="I73" s="362">
        <f t="shared" si="33"/>
        <v>19025.731677391668</v>
      </c>
      <c r="J73" s="362">
        <f t="shared" si="33"/>
        <v>23226.739962492917</v>
      </c>
      <c r="K73" s="362">
        <f t="shared" si="33"/>
        <v>27297.178718311668</v>
      </c>
      <c r="L73" s="362">
        <f t="shared" si="33"/>
        <v>31247.212824082086</v>
      </c>
      <c r="M73" s="362">
        <f t="shared" si="33"/>
        <v>35186.589458739589</v>
      </c>
      <c r="N73" s="362">
        <f t="shared" si="33"/>
        <v>39111.96964295709</v>
      </c>
      <c r="O73" s="362">
        <f t="shared" si="33"/>
        <v>43027.984485463341</v>
      </c>
      <c r="P73" s="362">
        <f t="shared" si="33"/>
        <v>46924.510650237506</v>
      </c>
      <c r="Q73" s="361">
        <f t="shared" si="33"/>
        <v>50785.62291898251</v>
      </c>
      <c r="R73" s="362">
        <f t="shared" si="33"/>
        <v>54594.044620742512</v>
      </c>
      <c r="S73" s="362">
        <f t="shared" si="33"/>
        <v>58364.679213967094</v>
      </c>
      <c r="T73" s="362">
        <f t="shared" si="33"/>
        <v>62123.311318102511</v>
      </c>
      <c r="U73" s="362">
        <f t="shared" si="33"/>
        <v>65866.547541243344</v>
      </c>
      <c r="V73" s="362">
        <f t="shared" si="33"/>
        <v>69580.472713149589</v>
      </c>
      <c r="W73" s="362">
        <f t="shared" si="33"/>
        <v>73233.938003397925</v>
      </c>
      <c r="X73" s="362">
        <f t="shared" si="33"/>
        <v>76831.462365330008</v>
      </c>
      <c r="Y73" s="362">
        <f t="shared" si="33"/>
        <v>82881.402758246681</v>
      </c>
      <c r="Z73" s="362">
        <f t="shared" si="33"/>
        <v>88651.330652746692</v>
      </c>
      <c r="AA73" s="362">
        <f t="shared" si="33"/>
        <v>94036.140565496695</v>
      </c>
      <c r="AB73" s="362">
        <f t="shared" si="33"/>
        <v>99202.718672163362</v>
      </c>
      <c r="AC73" s="361">
        <f t="shared" si="33"/>
        <v>104296.20981349669</v>
      </c>
      <c r="AD73" s="362">
        <f t="shared" si="33"/>
        <v>109366.65102883003</v>
      </c>
      <c r="AE73" s="362">
        <f t="shared" si="33"/>
        <v>114329.3565339967</v>
      </c>
      <c r="AF73" s="362">
        <f t="shared" si="33"/>
        <v>118818.8967777467</v>
      </c>
      <c r="AG73" s="362">
        <f t="shared" si="33"/>
        <v>122888.46397816337</v>
      </c>
      <c r="AH73" s="362">
        <f t="shared" si="33"/>
        <v>126913.04348033004</v>
      </c>
      <c r="AI73" s="362">
        <f t="shared" si="33"/>
        <v>130808.25259674672</v>
      </c>
      <c r="AJ73" s="362">
        <f t="shared" si="33"/>
        <v>134430.2235211634</v>
      </c>
      <c r="AK73" s="362">
        <f t="shared" si="33"/>
        <v>137867.62910174674</v>
      </c>
      <c r="AL73" s="362">
        <f t="shared" si="33"/>
        <v>141143.1849949134</v>
      </c>
      <c r="AM73" s="362">
        <f t="shared" si="33"/>
        <v>144189.82626733006</v>
      </c>
      <c r="AN73" s="362">
        <f t="shared" si="33"/>
        <v>146825.13898599675</v>
      </c>
      <c r="AP73" s="382">
        <f t="shared" si="34"/>
        <v>126</v>
      </c>
    </row>
    <row r="74" spans="1:42">
      <c r="A74" s="359"/>
      <c r="B74" s="359" t="s">
        <v>856</v>
      </c>
      <c r="E74" s="377">
        <f t="shared" si="32"/>
        <v>145.22938251066662</v>
      </c>
      <c r="F74" s="362">
        <f t="shared" si="33"/>
        <v>433.23349642970823</v>
      </c>
      <c r="G74" s="362">
        <f t="shared" si="33"/>
        <v>717.15419144645807</v>
      </c>
      <c r="H74" s="362">
        <f t="shared" si="33"/>
        <v>998.27310422354128</v>
      </c>
      <c r="I74" s="362">
        <f t="shared" si="33"/>
        <v>1275.5486528340411</v>
      </c>
      <c r="J74" s="362">
        <f t="shared" si="33"/>
        <v>1541.0142398850826</v>
      </c>
      <c r="K74" s="362">
        <f t="shared" si="33"/>
        <v>1719.2640618188741</v>
      </c>
      <c r="L74" s="362">
        <f t="shared" si="33"/>
        <v>1817.0878935898322</v>
      </c>
      <c r="M74" s="362">
        <f t="shared" si="33"/>
        <v>1907.7929166889987</v>
      </c>
      <c r="N74" s="362">
        <f t="shared" si="33"/>
        <v>1989.1488126161653</v>
      </c>
      <c r="O74" s="362">
        <f t="shared" si="33"/>
        <v>2064.2489959937066</v>
      </c>
      <c r="P74" s="362">
        <f t="shared" si="33"/>
        <v>2126.3314412445397</v>
      </c>
      <c r="Q74" s="361">
        <f t="shared" si="33"/>
        <v>2164.7586734074562</v>
      </c>
      <c r="R74" s="362">
        <f t="shared" si="33"/>
        <v>2167.9904955898728</v>
      </c>
      <c r="S74" s="362">
        <f t="shared" si="33"/>
        <v>2145.9818838012475</v>
      </c>
      <c r="T74" s="362">
        <f t="shared" si="33"/>
        <v>2115.9560395467056</v>
      </c>
      <c r="U74" s="362">
        <f t="shared" si="33"/>
        <v>2075.6462986742054</v>
      </c>
      <c r="V74" s="362">
        <f t="shared" si="33"/>
        <v>2015.7578262717468</v>
      </c>
      <c r="W74" s="362">
        <f t="shared" si="33"/>
        <v>1915.4843201889967</v>
      </c>
      <c r="X74" s="362">
        <f t="shared" si="33"/>
        <v>1777.8442792701214</v>
      </c>
      <c r="Y74" s="362">
        <f t="shared" si="33"/>
        <v>1644.5566860201213</v>
      </c>
      <c r="Z74" s="362">
        <f t="shared" si="33"/>
        <v>1421.0131093534544</v>
      </c>
      <c r="AA74" s="362">
        <f t="shared" si="33"/>
        <v>1073.3350659367875</v>
      </c>
      <c r="AB74" s="362">
        <f t="shared" si="33"/>
        <v>655.31471143678732</v>
      </c>
      <c r="AC74" s="361">
        <f t="shared" si="33"/>
        <v>213.73635160345384</v>
      </c>
      <c r="AD74" s="362">
        <f t="shared" si="33"/>
        <v>-235.27165422987963</v>
      </c>
      <c r="AE74" s="362">
        <f t="shared" si="33"/>
        <v>-719.0059402298798</v>
      </c>
      <c r="AF74" s="362">
        <f t="shared" si="33"/>
        <v>-1355.2548326465467</v>
      </c>
      <c r="AG74" s="362">
        <f t="shared" si="33"/>
        <v>-2126.8729683965466</v>
      </c>
      <c r="AH74" s="362">
        <f t="shared" si="33"/>
        <v>-2912.9919173965468</v>
      </c>
      <c r="AI74" s="362">
        <f t="shared" si="33"/>
        <v>-3740.810617146547</v>
      </c>
      <c r="AJ74" s="362">
        <f t="shared" si="33"/>
        <v>-4656.7017488965466</v>
      </c>
      <c r="AK74" s="362">
        <f t="shared" si="33"/>
        <v>-5632.0835344798797</v>
      </c>
      <c r="AL74" s="362">
        <f t="shared" si="33"/>
        <v>-6659.6340724798793</v>
      </c>
      <c r="AM74" s="362">
        <f t="shared" si="33"/>
        <v>-7760.9702962298788</v>
      </c>
      <c r="AN74" s="362">
        <f t="shared" si="33"/>
        <v>-8994.8893987298798</v>
      </c>
      <c r="AP74" s="382">
        <f t="shared" si="34"/>
        <v>-3</v>
      </c>
    </row>
    <row r="75" spans="1:42">
      <c r="A75" s="359"/>
      <c r="B75" s="359" t="s">
        <v>857</v>
      </c>
      <c r="E75" s="377">
        <f t="shared" si="32"/>
        <v>650.11191667499997</v>
      </c>
      <c r="F75" s="362">
        <f t="shared" si="33"/>
        <v>1948.9949668041666</v>
      </c>
      <c r="G75" s="362">
        <f t="shared" si="33"/>
        <v>3245.6475657125002</v>
      </c>
      <c r="H75" s="362">
        <f t="shared" si="33"/>
        <v>4540.7697709075001</v>
      </c>
      <c r="I75" s="362">
        <f t="shared" si="33"/>
        <v>5833.7926479408334</v>
      </c>
      <c r="J75" s="362">
        <f t="shared" si="33"/>
        <v>7120.36466999</v>
      </c>
      <c r="K75" s="362">
        <f t="shared" si="33"/>
        <v>8359.2975655041664</v>
      </c>
      <c r="L75" s="362">
        <f t="shared" si="33"/>
        <v>9554.300055581667</v>
      </c>
      <c r="M75" s="362">
        <f t="shared" si="33"/>
        <v>10745.414058080001</v>
      </c>
      <c r="N75" s="362">
        <f t="shared" si="33"/>
        <v>11931.421345664168</v>
      </c>
      <c r="O75" s="362">
        <f t="shared" si="33"/>
        <v>13114.011628520835</v>
      </c>
      <c r="P75" s="362">
        <f t="shared" si="33"/>
        <v>14289.491322264168</v>
      </c>
      <c r="Q75" s="361">
        <f t="shared" si="33"/>
        <v>15452.050029899168</v>
      </c>
      <c r="R75" s="362">
        <f t="shared" si="33"/>
        <v>16595.384268298334</v>
      </c>
      <c r="S75" s="362">
        <f t="shared" si="33"/>
        <v>17724.931700634166</v>
      </c>
      <c r="T75" s="362">
        <f t="shared" si="33"/>
        <v>18850.099989369999</v>
      </c>
      <c r="U75" s="362">
        <f t="shared" si="33"/>
        <v>19969.650972017498</v>
      </c>
      <c r="V75" s="362">
        <f t="shared" si="33"/>
        <v>21078.507609856664</v>
      </c>
      <c r="W75" s="362">
        <f t="shared" si="33"/>
        <v>22165.305073794996</v>
      </c>
      <c r="X75" s="362">
        <f t="shared" si="33"/>
        <v>23231.692132815831</v>
      </c>
      <c r="Y75" s="362">
        <f t="shared" si="33"/>
        <v>24541.654381565833</v>
      </c>
      <c r="Z75" s="362">
        <f t="shared" si="33"/>
        <v>25776.808722190835</v>
      </c>
      <c r="AA75" s="362">
        <f t="shared" si="33"/>
        <v>26909.075305315837</v>
      </c>
      <c r="AB75" s="362">
        <f t="shared" si="33"/>
        <v>27983.039299065837</v>
      </c>
      <c r="AC75" s="361">
        <f t="shared" si="33"/>
        <v>29037.477452815838</v>
      </c>
      <c r="AD75" s="362">
        <f t="shared" si="33"/>
        <v>30085.757611565838</v>
      </c>
      <c r="AE75" s="362">
        <f t="shared" si="33"/>
        <v>31105.25518094084</v>
      </c>
      <c r="AF75" s="362">
        <f t="shared" si="33"/>
        <v>31998.34231906584</v>
      </c>
      <c r="AG75" s="362">
        <f t="shared" si="33"/>
        <v>32779.229830940843</v>
      </c>
      <c r="AH75" s="362">
        <f t="shared" si="33"/>
        <v>33548.098474690843</v>
      </c>
      <c r="AI75" s="362">
        <f t="shared" si="33"/>
        <v>34282.404656565843</v>
      </c>
      <c r="AJ75" s="362">
        <f t="shared" si="33"/>
        <v>34943.712798440843</v>
      </c>
      <c r="AK75" s="362">
        <f t="shared" si="33"/>
        <v>35555.712649065841</v>
      </c>
      <c r="AL75" s="362">
        <f t="shared" si="33"/>
        <v>36124.472900315843</v>
      </c>
      <c r="AM75" s="362">
        <f t="shared" si="33"/>
        <v>36632.076552190847</v>
      </c>
      <c r="AN75" s="362">
        <f t="shared" si="33"/>
        <v>37029.790056565849</v>
      </c>
      <c r="AP75" s="382">
        <f t="shared" si="34"/>
        <v>33</v>
      </c>
    </row>
    <row r="76" spans="1:42">
      <c r="A76" s="359"/>
      <c r="B76" s="359" t="s">
        <v>858</v>
      </c>
      <c r="E76" s="377">
        <f t="shared" si="32"/>
        <v>-2.9424912336665652</v>
      </c>
      <c r="F76" s="362">
        <f t="shared" si="33"/>
        <v>-10.064308651208028</v>
      </c>
      <c r="G76" s="362">
        <f t="shared" si="33"/>
        <v>-19.243654818957825</v>
      </c>
      <c r="H76" s="362">
        <f t="shared" si="33"/>
        <v>-29.834746303040955</v>
      </c>
      <c r="I76" s="362">
        <f t="shared" si="33"/>
        <v>-42.362409189540756</v>
      </c>
      <c r="J76" s="362">
        <f t="shared" si="33"/>
        <v>-60.840805035082226</v>
      </c>
      <c r="K76" s="362">
        <f t="shared" si="33"/>
        <v>-123.26496018037369</v>
      </c>
      <c r="L76" s="362">
        <f t="shared" si="33"/>
        <v>-226.21364534174847</v>
      </c>
      <c r="M76" s="362">
        <f t="shared" si="33"/>
        <v>-332.74927534274826</v>
      </c>
      <c r="N76" s="362">
        <f t="shared" si="33"/>
        <v>-443.99568775574807</v>
      </c>
      <c r="O76" s="362">
        <f t="shared" si="33"/>
        <v>-558.39419127962287</v>
      </c>
      <c r="P76" s="362">
        <f t="shared" si="33"/>
        <v>-679.35199501228931</v>
      </c>
      <c r="Q76" s="361">
        <f t="shared" si="33"/>
        <v>-812.22906535958077</v>
      </c>
      <c r="R76" s="362">
        <f t="shared" si="33"/>
        <v>-962.84022686745561</v>
      </c>
      <c r="S76" s="362">
        <f t="shared" si="33"/>
        <v>-1126.1694066293303</v>
      </c>
      <c r="T76" s="362">
        <f t="shared" si="33"/>
        <v>-1293.5382616462884</v>
      </c>
      <c r="U76" s="362">
        <f t="shared" si="33"/>
        <v>-1466.0889051257882</v>
      </c>
      <c r="V76" s="362">
        <f t="shared" si="33"/>
        <v>-1648.5047630198296</v>
      </c>
      <c r="W76" s="362">
        <f t="shared" si="33"/>
        <v>-1851.2695907020793</v>
      </c>
      <c r="X76" s="362">
        <f t="shared" si="33"/>
        <v>-2072.8624829817873</v>
      </c>
      <c r="Y76" s="362">
        <f t="shared" si="33"/>
        <v>-2302.4126652317868</v>
      </c>
      <c r="Z76" s="362">
        <f t="shared" si="33"/>
        <v>-2586.3354804817864</v>
      </c>
      <c r="AA76" s="362">
        <f t="shared" si="33"/>
        <v>-2945.0402223567862</v>
      </c>
      <c r="AB76" s="362">
        <f t="shared" si="33"/>
        <v>-3346.1210484817861</v>
      </c>
      <c r="AC76" s="361">
        <f t="shared" si="33"/>
        <v>-3761.3938452317857</v>
      </c>
      <c r="AD76" s="362">
        <f t="shared" si="33"/>
        <v>-4181.142452981785</v>
      </c>
      <c r="AE76" s="362">
        <f t="shared" si="33"/>
        <v>-4621.8111077317844</v>
      </c>
      <c r="AF76" s="362">
        <f t="shared" si="33"/>
        <v>-5154.3586568567844</v>
      </c>
      <c r="AG76" s="362">
        <f t="shared" si="33"/>
        <v>-5768.4562527317839</v>
      </c>
      <c r="AH76" s="362">
        <f t="shared" si="33"/>
        <v>-6391.2895137317837</v>
      </c>
      <c r="AI76" s="362">
        <f t="shared" si="33"/>
        <v>-7039.2438208567837</v>
      </c>
      <c r="AJ76" s="362">
        <f t="shared" si="33"/>
        <v>-7740.255314481783</v>
      </c>
      <c r="AK76" s="362">
        <f t="shared" si="33"/>
        <v>-8477.1055732317836</v>
      </c>
      <c r="AL76" s="362">
        <f t="shared" si="33"/>
        <v>-9245.383694231783</v>
      </c>
      <c r="AM76" s="362">
        <f t="shared" si="33"/>
        <v>-10058.112277481783</v>
      </c>
      <c r="AN76" s="362">
        <f t="shared" si="33"/>
        <v>-10950.712329356782</v>
      </c>
      <c r="AP76" s="382">
        <f t="shared" si="34"/>
        <v>-7</v>
      </c>
    </row>
    <row r="77" spans="1:42">
      <c r="A77" s="358" t="s">
        <v>859</v>
      </c>
      <c r="B77" s="359" t="s">
        <v>853</v>
      </c>
      <c r="E77" s="377">
        <f t="shared" si="32"/>
        <v>62.22234138975</v>
      </c>
      <c r="F77" s="362">
        <f t="shared" si="33"/>
        <v>185.69911456124998</v>
      </c>
      <c r="G77" s="362">
        <f t="shared" si="33"/>
        <v>307.5171481305</v>
      </c>
      <c r="H77" s="362">
        <f t="shared" si="33"/>
        <v>425.19566737349999</v>
      </c>
      <c r="I77" s="362">
        <f t="shared" si="33"/>
        <v>537.44135609474995</v>
      </c>
      <c r="J77" s="362">
        <f t="shared" si="33"/>
        <v>637.84272159900001</v>
      </c>
      <c r="K77" s="362">
        <f t="shared" si="33"/>
        <v>722.21281615124997</v>
      </c>
      <c r="L77" s="362">
        <f t="shared" si="33"/>
        <v>794.95542592649997</v>
      </c>
      <c r="M77" s="362">
        <f t="shared" si="33"/>
        <v>859.61645512874998</v>
      </c>
      <c r="N77" s="362">
        <f t="shared" si="33"/>
        <v>918.68107184324992</v>
      </c>
      <c r="O77" s="362">
        <f t="shared" si="33"/>
        <v>972.57972122324986</v>
      </c>
      <c r="P77" s="362">
        <f t="shared" si="33"/>
        <v>1019.3451454574998</v>
      </c>
      <c r="Q77" s="361">
        <f t="shared" si="33"/>
        <v>1055.6795088787499</v>
      </c>
      <c r="R77" s="362">
        <f t="shared" si="33"/>
        <v>1085.2157191365</v>
      </c>
      <c r="S77" s="362">
        <f t="shared" si="33"/>
        <v>1112.50973652525</v>
      </c>
      <c r="T77" s="362">
        <f t="shared" si="33"/>
        <v>1125.8418901455</v>
      </c>
      <c r="U77" s="362">
        <f t="shared" si="33"/>
        <v>1124.4071226105</v>
      </c>
      <c r="V77" s="362">
        <f t="shared" si="33"/>
        <v>1115.32345356825</v>
      </c>
      <c r="W77" s="362">
        <f t="shared" si="33"/>
        <v>1083.645099936</v>
      </c>
      <c r="X77" s="362">
        <f t="shared" si="33"/>
        <v>1028.48686643925</v>
      </c>
      <c r="Y77" s="362">
        <f t="shared" si="33"/>
        <v>950.74059893924994</v>
      </c>
      <c r="Z77" s="362">
        <f t="shared" si="33"/>
        <v>862.48071518924996</v>
      </c>
      <c r="AA77" s="362">
        <f t="shared" si="33"/>
        <v>760.30632593924997</v>
      </c>
      <c r="AB77" s="362">
        <f t="shared" si="33"/>
        <v>601.03164218924996</v>
      </c>
      <c r="AC77" s="361">
        <f t="shared" si="33"/>
        <v>394.49723693925</v>
      </c>
      <c r="AD77" s="362">
        <f t="shared" si="33"/>
        <v>129.76750718925001</v>
      </c>
      <c r="AE77" s="362">
        <f t="shared" si="33"/>
        <v>-209.68394406074992</v>
      </c>
      <c r="AF77" s="362">
        <f t="shared" si="33"/>
        <v>-596.23136256074986</v>
      </c>
      <c r="AG77" s="362">
        <f t="shared" si="33"/>
        <v>-1097.3074995607496</v>
      </c>
      <c r="AH77" s="362">
        <f t="shared" si="33"/>
        <v>-1989.8831333107496</v>
      </c>
      <c r="AI77" s="362">
        <f t="shared" si="33"/>
        <v>-3336.6754170607492</v>
      </c>
      <c r="AJ77" s="362">
        <f t="shared" si="33"/>
        <v>-4889.3845043107485</v>
      </c>
      <c r="AK77" s="362">
        <f t="shared" si="33"/>
        <v>-6530.2017098107481</v>
      </c>
      <c r="AL77" s="362">
        <f t="shared" si="33"/>
        <v>-8201.8539975607473</v>
      </c>
      <c r="AM77" s="362">
        <f t="shared" si="33"/>
        <v>-9894.9476385607468</v>
      </c>
      <c r="AN77" s="362">
        <f t="shared" si="33"/>
        <v>-11712.523679310747</v>
      </c>
      <c r="AP77" s="382">
        <f t="shared" si="34"/>
        <v>-3</v>
      </c>
    </row>
    <row r="78" spans="1:42">
      <c r="A78" s="359"/>
      <c r="B78" s="359" t="s">
        <v>854</v>
      </c>
      <c r="E78" s="377">
        <f t="shared" si="32"/>
        <v>103.58062458333332</v>
      </c>
      <c r="F78" s="362">
        <f t="shared" si="33"/>
        <v>309.13061375000001</v>
      </c>
      <c r="G78" s="362">
        <f t="shared" si="33"/>
        <v>511.91928229166666</v>
      </c>
      <c r="H78" s="362">
        <f t="shared" si="33"/>
        <v>707.81693354166669</v>
      </c>
      <c r="I78" s="362">
        <f t="shared" si="33"/>
        <v>894.67065916666672</v>
      </c>
      <c r="J78" s="362">
        <f t="shared" si="33"/>
        <v>1061.807324375</v>
      </c>
      <c r="K78" s="362">
        <f t="shared" si="33"/>
        <v>1202.2569504166668</v>
      </c>
      <c r="L78" s="362">
        <f t="shared" si="33"/>
        <v>1323.3504827083334</v>
      </c>
      <c r="M78" s="362">
        <f t="shared" si="33"/>
        <v>1430.9907427083333</v>
      </c>
      <c r="N78" s="362">
        <f t="shared" si="33"/>
        <v>1529.314740625</v>
      </c>
      <c r="O78" s="362">
        <f t="shared" si="33"/>
        <v>1619.0390547916666</v>
      </c>
      <c r="P78" s="362">
        <f t="shared" si="33"/>
        <v>1696.8888299999999</v>
      </c>
      <c r="Q78" s="361">
        <f t="shared" si="33"/>
        <v>1757.3742243749998</v>
      </c>
      <c r="R78" s="362">
        <f t="shared" si="33"/>
        <v>1806.5428674999998</v>
      </c>
      <c r="S78" s="362">
        <f t="shared" si="33"/>
        <v>1851.9789764583331</v>
      </c>
      <c r="T78" s="362">
        <f t="shared" si="33"/>
        <v>1874.1730466666663</v>
      </c>
      <c r="U78" s="362">
        <f t="shared" si="33"/>
        <v>1871.7849149999997</v>
      </c>
      <c r="V78" s="362">
        <f t="shared" si="33"/>
        <v>1856.6638081249996</v>
      </c>
      <c r="W78" s="362">
        <f t="shared" si="33"/>
        <v>1803.9297762499996</v>
      </c>
      <c r="X78" s="362">
        <f t="shared" si="33"/>
        <v>1712.1092522916663</v>
      </c>
      <c r="Y78" s="362">
        <f t="shared" si="33"/>
        <v>1575.9597502083329</v>
      </c>
      <c r="Z78" s="362">
        <f t="shared" si="33"/>
        <v>1421.3987824999995</v>
      </c>
      <c r="AA78" s="362">
        <f t="shared" si="33"/>
        <v>1242.4707158333326</v>
      </c>
      <c r="AB78" s="362">
        <f t="shared" si="33"/>
        <v>963.54823249999924</v>
      </c>
      <c r="AC78" s="361">
        <f t="shared" si="33"/>
        <v>601.86418979166592</v>
      </c>
      <c r="AD78" s="362">
        <f t="shared" si="33"/>
        <v>138.26810541666583</v>
      </c>
      <c r="AE78" s="362">
        <f t="shared" si="33"/>
        <v>-456.18114458333429</v>
      </c>
      <c r="AF78" s="362">
        <f t="shared" si="33"/>
        <v>-1133.1051560416677</v>
      </c>
      <c r="AG78" s="362">
        <f t="shared" si="33"/>
        <v>-2010.5926237500012</v>
      </c>
      <c r="AH78" s="362">
        <f t="shared" si="33"/>
        <v>-3573.6766133333349</v>
      </c>
      <c r="AI78" s="362">
        <f t="shared" si="33"/>
        <v>-5932.1878279166685</v>
      </c>
      <c r="AJ78" s="362">
        <f t="shared" si="33"/>
        <v>-8651.3019289583353</v>
      </c>
      <c r="AK78" s="362">
        <f t="shared" si="33"/>
        <v>-11524.711557083336</v>
      </c>
      <c r="AL78" s="362">
        <f t="shared" si="33"/>
        <v>-14452.11975916667</v>
      </c>
      <c r="AM78" s="362">
        <f t="shared" si="33"/>
        <v>-17417.076164375005</v>
      </c>
      <c r="AN78" s="362">
        <f t="shared" si="33"/>
        <v>-20600.026959166673</v>
      </c>
      <c r="AP78" s="382">
        <f t="shared" si="34"/>
        <v>-6</v>
      </c>
    </row>
    <row r="79" spans="1:42">
      <c r="A79" s="359"/>
      <c r="B79" s="359" t="s">
        <v>855</v>
      </c>
      <c r="E79" s="377">
        <f t="shared" si="32"/>
        <v>235.91802997095837</v>
      </c>
      <c r="F79" s="362">
        <f t="shared" si="33"/>
        <v>704.08423268487502</v>
      </c>
      <c r="G79" s="362">
        <f t="shared" si="33"/>
        <v>1165.9611633666668</v>
      </c>
      <c r="H79" s="362">
        <f t="shared" si="33"/>
        <v>1612.1428930156669</v>
      </c>
      <c r="I79" s="362">
        <f t="shared" si="33"/>
        <v>2037.7259453298336</v>
      </c>
      <c r="J79" s="362">
        <f t="shared" si="33"/>
        <v>2418.4009041511672</v>
      </c>
      <c r="K79" s="362">
        <f t="shared" si="33"/>
        <v>2738.2927233079172</v>
      </c>
      <c r="L79" s="362">
        <f t="shared" si="33"/>
        <v>3014.0985981785007</v>
      </c>
      <c r="M79" s="362">
        <f t="shared" si="33"/>
        <v>3259.2629834098757</v>
      </c>
      <c r="N79" s="362">
        <f t="shared" si="33"/>
        <v>3483.2084090924591</v>
      </c>
      <c r="O79" s="362">
        <f t="shared" si="33"/>
        <v>3687.5669204542924</v>
      </c>
      <c r="P79" s="362">
        <f t="shared" ref="P79:AN79" si="35">O79-P58</f>
        <v>3864.8796026976675</v>
      </c>
      <c r="Q79" s="361">
        <f t="shared" si="35"/>
        <v>4002.6426166622091</v>
      </c>
      <c r="R79" s="362">
        <f t="shared" si="35"/>
        <v>4114.6302366045011</v>
      </c>
      <c r="S79" s="362">
        <f t="shared" si="35"/>
        <v>4218.1165175386259</v>
      </c>
      <c r="T79" s="362">
        <f t="shared" si="35"/>
        <v>4268.6659888330014</v>
      </c>
      <c r="U79" s="362">
        <f t="shared" si="35"/>
        <v>4263.2262521590019</v>
      </c>
      <c r="V79" s="362">
        <f t="shared" si="35"/>
        <v>4228.7854845512938</v>
      </c>
      <c r="W79" s="362">
        <f t="shared" si="35"/>
        <v>4108.6763178785859</v>
      </c>
      <c r="X79" s="362">
        <f t="shared" si="35"/>
        <v>3899.5425086967944</v>
      </c>
      <c r="Y79" s="362">
        <f t="shared" si="35"/>
        <v>3899.5425086967944</v>
      </c>
      <c r="Z79" s="362">
        <f t="shared" si="35"/>
        <v>3899.5425086967944</v>
      </c>
      <c r="AA79" s="362">
        <f t="shared" si="35"/>
        <v>3899.5425086967944</v>
      </c>
      <c r="AB79" s="362">
        <f t="shared" si="35"/>
        <v>3899.5425086967944</v>
      </c>
      <c r="AC79" s="361">
        <f t="shared" si="35"/>
        <v>3899.5425086967944</v>
      </c>
      <c r="AD79" s="362">
        <f t="shared" si="35"/>
        <v>3899.5425086967944</v>
      </c>
      <c r="AE79" s="362">
        <f t="shared" si="35"/>
        <v>3899.5425086967944</v>
      </c>
      <c r="AF79" s="362">
        <f t="shared" si="35"/>
        <v>3899.5425086967944</v>
      </c>
      <c r="AG79" s="362">
        <f t="shared" si="35"/>
        <v>3899.5425086967944</v>
      </c>
      <c r="AH79" s="362">
        <f t="shared" si="35"/>
        <v>3899.5425086967944</v>
      </c>
      <c r="AI79" s="362">
        <f t="shared" si="35"/>
        <v>3899.5425086967944</v>
      </c>
      <c r="AJ79" s="362">
        <f t="shared" si="35"/>
        <v>3899.5425086967944</v>
      </c>
      <c r="AK79" s="362">
        <f t="shared" si="35"/>
        <v>3899.5425086967944</v>
      </c>
      <c r="AL79" s="362">
        <f t="shared" si="35"/>
        <v>3899.5425086967944</v>
      </c>
      <c r="AM79" s="362">
        <f t="shared" si="35"/>
        <v>3899.5425086967944</v>
      </c>
      <c r="AN79" s="362">
        <f t="shared" si="35"/>
        <v>3899.5425086967944</v>
      </c>
      <c r="AP79" s="382">
        <f t="shared" si="34"/>
        <v>4</v>
      </c>
    </row>
    <row r="80" spans="1:42">
      <c r="A80" s="359"/>
      <c r="B80" s="359" t="s">
        <v>856</v>
      </c>
      <c r="E80" s="377">
        <f t="shared" si="32"/>
        <v>157.24565681114584</v>
      </c>
      <c r="F80" s="362">
        <f t="shared" ref="F80:AN82" si="36">E80-F59</f>
        <v>469.29091391943746</v>
      </c>
      <c r="G80" s="362">
        <f t="shared" si="36"/>
        <v>777.14420554604158</v>
      </c>
      <c r="H80" s="362">
        <f t="shared" si="36"/>
        <v>1074.5362322406249</v>
      </c>
      <c r="I80" s="362">
        <f t="shared" si="36"/>
        <v>1358.1986978802915</v>
      </c>
      <c r="J80" s="362">
        <f t="shared" si="36"/>
        <v>1611.9287362360415</v>
      </c>
      <c r="K80" s="362">
        <f t="shared" si="36"/>
        <v>1825.1452108532499</v>
      </c>
      <c r="L80" s="362">
        <f t="shared" si="36"/>
        <v>2008.9772046536041</v>
      </c>
      <c r="M80" s="362">
        <f t="shared" si="36"/>
        <v>2172.3858008137081</v>
      </c>
      <c r="N80" s="362">
        <f t="shared" si="36"/>
        <v>2321.6514014837912</v>
      </c>
      <c r="O80" s="362">
        <f t="shared" si="36"/>
        <v>2457.8618077997498</v>
      </c>
      <c r="P80" s="362">
        <f t="shared" si="36"/>
        <v>2576.0454565658542</v>
      </c>
      <c r="Q80" s="361">
        <f t="shared" si="36"/>
        <v>2667.8682096050416</v>
      </c>
      <c r="R80" s="362">
        <f t="shared" si="36"/>
        <v>2742.5109835518542</v>
      </c>
      <c r="S80" s="362">
        <f t="shared" si="36"/>
        <v>2811.4873911070836</v>
      </c>
      <c r="T80" s="362">
        <f t="shared" si="36"/>
        <v>2845.1800205736877</v>
      </c>
      <c r="U80" s="362">
        <f t="shared" si="36"/>
        <v>2841.5543680592295</v>
      </c>
      <c r="V80" s="362">
        <f t="shared" si="36"/>
        <v>2818.5987644810421</v>
      </c>
      <c r="W80" s="362">
        <f t="shared" si="36"/>
        <v>2738.5429162453547</v>
      </c>
      <c r="X80" s="362">
        <f t="shared" si="36"/>
        <v>2599.1497986863756</v>
      </c>
      <c r="Y80" s="362">
        <f t="shared" si="36"/>
        <v>2383.5638173530424</v>
      </c>
      <c r="Z80" s="362">
        <f t="shared" si="36"/>
        <v>2138.8241368530425</v>
      </c>
      <c r="AA80" s="362">
        <f t="shared" si="36"/>
        <v>1855.5002720197092</v>
      </c>
      <c r="AB80" s="362">
        <f t="shared" si="36"/>
        <v>1413.8402770197092</v>
      </c>
      <c r="AC80" s="361">
        <f t="shared" si="36"/>
        <v>841.13144218637592</v>
      </c>
      <c r="AD80" s="362">
        <f t="shared" si="36"/>
        <v>107.04992151970919</v>
      </c>
      <c r="AE80" s="362">
        <f t="shared" si="36"/>
        <v>-834.23096214695749</v>
      </c>
      <c r="AF80" s="362">
        <f t="shared" si="36"/>
        <v>-1906.1064124802911</v>
      </c>
      <c r="AG80" s="362">
        <f t="shared" si="36"/>
        <v>-3295.5640088136242</v>
      </c>
      <c r="AH80" s="362">
        <f t="shared" si="36"/>
        <v>-5770.629192313625</v>
      </c>
      <c r="AI80" s="362">
        <f t="shared" si="36"/>
        <v>-9505.2133439802928</v>
      </c>
      <c r="AJ80" s="362">
        <f t="shared" si="36"/>
        <v>-13810.794088480294</v>
      </c>
      <c r="AK80" s="362">
        <f t="shared" si="36"/>
        <v>-18360.694010646963</v>
      </c>
      <c r="AL80" s="362">
        <f t="shared" si="36"/>
        <v>-22996.097881646965</v>
      </c>
      <c r="AM80" s="362">
        <f t="shared" si="36"/>
        <v>-27690.957437980298</v>
      </c>
      <c r="AN80" s="362">
        <f t="shared" si="36"/>
        <v>-32731.00007381363</v>
      </c>
      <c r="AP80" s="382">
        <f t="shared" si="34"/>
        <v>-10</v>
      </c>
    </row>
    <row r="81" spans="1:42">
      <c r="A81" s="359"/>
      <c r="B81" s="359" t="s">
        <v>857</v>
      </c>
      <c r="E81" s="377">
        <f t="shared" si="32"/>
        <v>90.240398252499986</v>
      </c>
      <c r="F81" s="362">
        <f t="shared" si="36"/>
        <v>269.31744879749999</v>
      </c>
      <c r="G81" s="362">
        <f t="shared" si="36"/>
        <v>445.98880896874994</v>
      </c>
      <c r="H81" s="362">
        <f t="shared" si="36"/>
        <v>616.65664538624992</v>
      </c>
      <c r="I81" s="362">
        <f t="shared" si="36"/>
        <v>779.44534419874992</v>
      </c>
      <c r="J81" s="362">
        <f t="shared" si="36"/>
        <v>925.05636274749986</v>
      </c>
      <c r="K81" s="362">
        <f t="shared" si="36"/>
        <v>1047.41736366125</v>
      </c>
      <c r="L81" s="362">
        <f t="shared" si="36"/>
        <v>1152.9151405124999</v>
      </c>
      <c r="M81" s="362">
        <f t="shared" si="36"/>
        <v>1246.69231247875</v>
      </c>
      <c r="N81" s="362">
        <f t="shared" si="36"/>
        <v>1332.3530845712498</v>
      </c>
      <c r="O81" s="362">
        <f t="shared" si="36"/>
        <v>1410.5217902574998</v>
      </c>
      <c r="P81" s="362">
        <f t="shared" si="36"/>
        <v>1478.3454938474997</v>
      </c>
      <c r="Q81" s="361">
        <f t="shared" si="36"/>
        <v>1531.0415193324998</v>
      </c>
      <c r="R81" s="362">
        <f t="shared" si="36"/>
        <v>1573.8785361949997</v>
      </c>
      <c r="S81" s="362">
        <f t="shared" si="36"/>
        <v>1613.4638612449996</v>
      </c>
      <c r="T81" s="362">
        <f t="shared" si="36"/>
        <v>1632.8010061324997</v>
      </c>
      <c r="U81" s="362">
        <f t="shared" si="36"/>
        <v>1630.7224504262497</v>
      </c>
      <c r="V81" s="362">
        <f t="shared" si="36"/>
        <v>1617.5511007012497</v>
      </c>
      <c r="W81" s="362">
        <f t="shared" si="36"/>
        <v>1571.6117473824997</v>
      </c>
      <c r="X81" s="362">
        <f t="shared" si="36"/>
        <v>1491.6206039674998</v>
      </c>
      <c r="Y81" s="362">
        <f t="shared" si="36"/>
        <v>1365.0539352174999</v>
      </c>
      <c r="Z81" s="362">
        <f t="shared" si="36"/>
        <v>1221.3712892174999</v>
      </c>
      <c r="AA81" s="362">
        <f t="shared" si="36"/>
        <v>1055.0361210508331</v>
      </c>
      <c r="AB81" s="362">
        <f t="shared" si="36"/>
        <v>795.74278863416646</v>
      </c>
      <c r="AC81" s="361">
        <f t="shared" si="36"/>
        <v>459.51154180083313</v>
      </c>
      <c r="AD81" s="362">
        <f t="shared" si="36"/>
        <v>28.539428800833093</v>
      </c>
      <c r="AE81" s="362">
        <f t="shared" si="36"/>
        <v>-524.07819811583363</v>
      </c>
      <c r="AF81" s="362">
        <f t="shared" si="36"/>
        <v>-1153.3671443658336</v>
      </c>
      <c r="AG81" s="362">
        <f t="shared" si="36"/>
        <v>-1969.1066202825004</v>
      </c>
      <c r="AH81" s="362">
        <f t="shared" si="36"/>
        <v>-3422.1996771158338</v>
      </c>
      <c r="AI81" s="362">
        <f t="shared" si="36"/>
        <v>-5614.7486090325001</v>
      </c>
      <c r="AJ81" s="362">
        <f t="shared" si="36"/>
        <v>-8142.5261004491676</v>
      </c>
      <c r="AK81" s="362">
        <f t="shared" si="36"/>
        <v>-10813.741912865835</v>
      </c>
      <c r="AL81" s="362">
        <f t="shared" si="36"/>
        <v>-13535.156627449169</v>
      </c>
      <c r="AM81" s="362">
        <f t="shared" si="36"/>
        <v>-16291.47743694917</v>
      </c>
      <c r="AN81" s="362">
        <f t="shared" si="36"/>
        <v>-19250.453168365835</v>
      </c>
      <c r="AP81" s="382">
        <f t="shared" si="34"/>
        <v>-6</v>
      </c>
    </row>
    <row r="82" spans="1:42" ht="17.25">
      <c r="A82" s="359"/>
      <c r="B82" s="359" t="s">
        <v>858</v>
      </c>
      <c r="E82" s="377">
        <f t="shared" si="32"/>
        <v>85.773485544566668</v>
      </c>
      <c r="F82" s="362">
        <f t="shared" si="36"/>
        <v>255.9861947041</v>
      </c>
      <c r="G82" s="362">
        <f t="shared" si="36"/>
        <v>423.91229277333332</v>
      </c>
      <c r="H82" s="362">
        <f t="shared" si="36"/>
        <v>586.13203555013331</v>
      </c>
      <c r="I82" s="362">
        <f t="shared" si="36"/>
        <v>740.86265020546671</v>
      </c>
      <c r="J82" s="362">
        <f t="shared" si="36"/>
        <v>879.26588323373335</v>
      </c>
      <c r="K82" s="362">
        <f t="shared" si="36"/>
        <v>995.56999246033342</v>
      </c>
      <c r="L82" s="362">
        <f t="shared" si="36"/>
        <v>1095.8456315212002</v>
      </c>
      <c r="M82" s="362">
        <f t="shared" si="36"/>
        <v>1184.9808445241001</v>
      </c>
      <c r="N82" s="362">
        <f t="shared" si="36"/>
        <v>1266.4014113833668</v>
      </c>
      <c r="O82" s="362">
        <f t="shared" si="36"/>
        <v>1340.7007000912336</v>
      </c>
      <c r="P82" s="362">
        <f t="shared" si="36"/>
        <v>1405.1668487325337</v>
      </c>
      <c r="Q82" s="361">
        <f t="shared" si="36"/>
        <v>1455.253795831567</v>
      </c>
      <c r="R82" s="362">
        <f t="shared" si="36"/>
        <v>1495.9694990844005</v>
      </c>
      <c r="S82" s="362">
        <f t="shared" si="36"/>
        <v>1533.5943428611006</v>
      </c>
      <c r="T82" s="362">
        <f t="shared" si="36"/>
        <v>1551.9727785656007</v>
      </c>
      <c r="U82" s="362">
        <f t="shared" si="36"/>
        <v>1549.9950358088008</v>
      </c>
      <c r="V82" s="362">
        <f t="shared" si="36"/>
        <v>1537.4732939016342</v>
      </c>
      <c r="W82" s="362">
        <f t="shared" si="36"/>
        <v>1493.8048134864675</v>
      </c>
      <c r="X82" s="362">
        <f t="shared" si="36"/>
        <v>1417.7693542172342</v>
      </c>
      <c r="Y82" s="362">
        <f t="shared" si="36"/>
        <v>1326.3142849672342</v>
      </c>
      <c r="Z82" s="362">
        <f t="shared" si="36"/>
        <v>1222.4917492589009</v>
      </c>
      <c r="AA82" s="362">
        <f t="shared" si="36"/>
        <v>1102.3012044255677</v>
      </c>
      <c r="AB82" s="362">
        <f t="shared" si="36"/>
        <v>914.94197596723438</v>
      </c>
      <c r="AC82" s="361">
        <f t="shared" si="36"/>
        <v>671.98979009223444</v>
      </c>
      <c r="AD82" s="362">
        <f t="shared" si="36"/>
        <v>360.58078530056787</v>
      </c>
      <c r="AE82" s="362">
        <f t="shared" si="36"/>
        <v>-38.725510241098675</v>
      </c>
      <c r="AF82" s="362">
        <f t="shared" si="36"/>
        <v>-493.43213440776526</v>
      </c>
      <c r="AG82" s="362">
        <f t="shared" si="36"/>
        <v>-1082.8621544910984</v>
      </c>
      <c r="AH82" s="362">
        <f t="shared" si="36"/>
        <v>-2132.8241709910981</v>
      </c>
      <c r="AI82" s="362">
        <f t="shared" si="36"/>
        <v>-3717.094158866098</v>
      </c>
      <c r="AJ82" s="362">
        <f t="shared" si="36"/>
        <v>-5543.5899518244314</v>
      </c>
      <c r="AK82" s="362">
        <f t="shared" si="36"/>
        <v>-7473.7298355744315</v>
      </c>
      <c r="AL82" s="362">
        <f t="shared" si="36"/>
        <v>-9440.1419054494327</v>
      </c>
      <c r="AM82" s="362">
        <f t="shared" si="36"/>
        <v>-11431.776050282766</v>
      </c>
      <c r="AN82" s="362">
        <f t="shared" si="36"/>
        <v>-13569.842369699432</v>
      </c>
      <c r="AP82" s="383">
        <f t="shared" si="34"/>
        <v>-4</v>
      </c>
    </row>
    <row r="83" spans="1:42">
      <c r="B83" s="368" t="s">
        <v>865</v>
      </c>
      <c r="E83" s="384">
        <f>SUBTOTAL(9,E71:E82)</f>
        <v>2551.7265903336711</v>
      </c>
      <c r="F83" s="385">
        <f>SUBTOTAL(9,F71:F82)</f>
        <v>7632.555721862037</v>
      </c>
      <c r="G83" s="385">
        <f t="shared" ref="G83:AN83" si="37">SUBTOTAL(9,G71:G82)</f>
        <v>12675.174511854833</v>
      </c>
      <c r="H83" s="385">
        <f t="shared" si="37"/>
        <v>17656.122775329553</v>
      </c>
      <c r="I83" s="385">
        <f t="shared" si="37"/>
        <v>22555.375499144466</v>
      </c>
      <c r="J83" s="385">
        <f t="shared" si="37"/>
        <v>27260.87832685186</v>
      </c>
      <c r="K83" s="385">
        <f t="shared" si="37"/>
        <v>31379.390866431335</v>
      </c>
      <c r="L83" s="385">
        <f t="shared" si="37"/>
        <v>34993.886967736355</v>
      </c>
      <c r="M83" s="385">
        <f t="shared" si="37"/>
        <v>38480.466874166654</v>
      </c>
      <c r="N83" s="385">
        <f t="shared" si="37"/>
        <v>41858.317399915504</v>
      </c>
      <c r="O83" s="385">
        <f t="shared" si="37"/>
        <v>45146.626349555459</v>
      </c>
      <c r="P83" s="385">
        <f t="shared" si="37"/>
        <v>48291.327506092894</v>
      </c>
      <c r="Q83" s="384">
        <f t="shared" si="37"/>
        <v>51204.969077039699</v>
      </c>
      <c r="R83" s="385">
        <f t="shared" si="37"/>
        <v>53877.850372258632</v>
      </c>
      <c r="S83" s="385">
        <f t="shared" si="37"/>
        <v>56409.172813207733</v>
      </c>
      <c r="T83" s="385">
        <f t="shared" si="37"/>
        <v>58739.024826528155</v>
      </c>
      <c r="U83" s="385">
        <f t="shared" si="37"/>
        <v>60847.562962059732</v>
      </c>
      <c r="V83" s="385">
        <f t="shared" si="37"/>
        <v>62776.487590972953</v>
      </c>
      <c r="W83" s="385">
        <f t="shared" si="37"/>
        <v>64254.39534979868</v>
      </c>
      <c r="X83" s="385">
        <f t="shared" si="37"/>
        <v>65284.592255977979</v>
      </c>
      <c r="Y83" s="385">
        <f t="shared" si="37"/>
        <v>69455.517254227976</v>
      </c>
      <c r="Z83" s="385">
        <f t="shared" si="37"/>
        <v>72941.253165519651</v>
      </c>
      <c r="AA83" s="385">
        <f t="shared" si="37"/>
        <v>75489.150773353002</v>
      </c>
      <c r="AB83" s="385">
        <f t="shared" si="37"/>
        <v>77095.721578561337</v>
      </c>
      <c r="AC83" s="384">
        <f t="shared" si="37"/>
        <v>78152.702846061351</v>
      </c>
      <c r="AD83" s="385">
        <f t="shared" si="37"/>
        <v>78675.811203852994</v>
      </c>
      <c r="AE83" s="385">
        <f t="shared" si="37"/>
        <v>78346.663611519674</v>
      </c>
      <c r="AF83" s="385">
        <f t="shared" si="37"/>
        <v>76615.408864144687</v>
      </c>
      <c r="AG83" s="385">
        <f t="shared" si="37"/>
        <v>73033.963132644683</v>
      </c>
      <c r="AH83" s="385">
        <f t="shared" si="37"/>
        <v>66095.911626519694</v>
      </c>
      <c r="AI83" s="385">
        <f t="shared" si="37"/>
        <v>55098.820038269689</v>
      </c>
      <c r="AJ83" s="385">
        <f t="shared" si="37"/>
        <v>41803.58931089472</v>
      </c>
      <c r="AK83" s="385">
        <f t="shared" si="37"/>
        <v>27380.638055936379</v>
      </c>
      <c r="AL83" s="385">
        <f t="shared" si="37"/>
        <v>12355.444515436386</v>
      </c>
      <c r="AM83" s="385">
        <f t="shared" si="37"/>
        <v>-3336.8917327719191</v>
      </c>
      <c r="AN83" s="385">
        <f t="shared" si="37"/>
        <v>-20943.867792313587</v>
      </c>
      <c r="AP83" s="382">
        <f>SUBTOTAL(9,AP71:AP82)</f>
        <v>51</v>
      </c>
    </row>
    <row r="84" spans="1:42">
      <c r="E84" s="377"/>
      <c r="F84" s="362"/>
      <c r="G84" s="362"/>
      <c r="H84" s="362"/>
      <c r="I84" s="362"/>
      <c r="J84" s="362"/>
      <c r="K84" s="362"/>
      <c r="L84" s="362"/>
      <c r="M84" s="362"/>
      <c r="N84" s="362"/>
      <c r="O84" s="362"/>
      <c r="P84" s="362"/>
      <c r="Q84" s="361"/>
      <c r="R84" s="362"/>
      <c r="S84" s="362"/>
      <c r="T84" s="362"/>
      <c r="U84" s="362"/>
      <c r="V84" s="362"/>
      <c r="W84" s="362"/>
      <c r="X84" s="362"/>
      <c r="Y84" s="362"/>
      <c r="Z84" s="362"/>
      <c r="AA84" s="362"/>
      <c r="AB84" s="362"/>
      <c r="AC84" s="361"/>
      <c r="AD84" s="362"/>
      <c r="AE84" s="362"/>
      <c r="AF84" s="362"/>
      <c r="AG84" s="362"/>
      <c r="AH84" s="362"/>
      <c r="AI84" s="362"/>
      <c r="AJ84" s="362"/>
      <c r="AK84" s="362"/>
      <c r="AL84" s="362"/>
      <c r="AM84" s="362"/>
      <c r="AN84" s="362"/>
      <c r="AP84" s="382"/>
    </row>
    <row r="85" spans="1:42">
      <c r="A85" s="367" t="s">
        <v>66</v>
      </c>
      <c r="B85" s="359" t="s">
        <v>860</v>
      </c>
      <c r="E85" s="377">
        <f>-E64</f>
        <v>0</v>
      </c>
      <c r="F85" s="362">
        <f>E85-F64</f>
        <v>0</v>
      </c>
      <c r="G85" s="362">
        <f t="shared" ref="G85:AN87" si="38">F85-G64</f>
        <v>0</v>
      </c>
      <c r="H85" s="362">
        <f t="shared" si="38"/>
        <v>0</v>
      </c>
      <c r="I85" s="362">
        <f t="shared" si="38"/>
        <v>0</v>
      </c>
      <c r="J85" s="362">
        <f t="shared" si="38"/>
        <v>0</v>
      </c>
      <c r="K85" s="362">
        <f t="shared" si="38"/>
        <v>0</v>
      </c>
      <c r="L85" s="362">
        <f t="shared" si="38"/>
        <v>0</v>
      </c>
      <c r="M85" s="362">
        <f t="shared" si="38"/>
        <v>0</v>
      </c>
      <c r="N85" s="362">
        <f t="shared" si="38"/>
        <v>0</v>
      </c>
      <c r="O85" s="362">
        <f t="shared" si="38"/>
        <v>0</v>
      </c>
      <c r="P85" s="362">
        <f t="shared" si="38"/>
        <v>0</v>
      </c>
      <c r="Q85" s="361">
        <f t="shared" si="38"/>
        <v>0</v>
      </c>
      <c r="R85" s="362">
        <f t="shared" si="38"/>
        <v>0</v>
      </c>
      <c r="S85" s="362">
        <f t="shared" si="38"/>
        <v>0</v>
      </c>
      <c r="T85" s="362">
        <f t="shared" si="38"/>
        <v>0</v>
      </c>
      <c r="U85" s="362">
        <f t="shared" si="38"/>
        <v>0</v>
      </c>
      <c r="V85" s="362">
        <f t="shared" si="38"/>
        <v>0</v>
      </c>
      <c r="W85" s="362">
        <f t="shared" si="38"/>
        <v>0</v>
      </c>
      <c r="X85" s="362">
        <f t="shared" si="38"/>
        <v>0</v>
      </c>
      <c r="Y85" s="362">
        <f t="shared" si="38"/>
        <v>0</v>
      </c>
      <c r="Z85" s="362">
        <f t="shared" si="38"/>
        <v>0</v>
      </c>
      <c r="AA85" s="362">
        <f t="shared" si="38"/>
        <v>0</v>
      </c>
      <c r="AB85" s="362">
        <f t="shared" si="38"/>
        <v>0</v>
      </c>
      <c r="AC85" s="361">
        <f t="shared" si="38"/>
        <v>0</v>
      </c>
      <c r="AD85" s="362">
        <f t="shared" si="38"/>
        <v>-5.5577323800644587</v>
      </c>
      <c r="AE85" s="362">
        <f t="shared" si="38"/>
        <v>-20.76905359522199</v>
      </c>
      <c r="AF85" s="362">
        <f t="shared" si="38"/>
        <v>-85.023093802896909</v>
      </c>
      <c r="AG85" s="362">
        <f t="shared" si="38"/>
        <v>-205.11242120964613</v>
      </c>
      <c r="AH85" s="362">
        <f t="shared" si="38"/>
        <v>-351.24845564917916</v>
      </c>
      <c r="AI85" s="362">
        <f t="shared" si="38"/>
        <v>-538.06339877646928</v>
      </c>
      <c r="AJ85" s="362">
        <f t="shared" si="38"/>
        <v>-751.11531953920189</v>
      </c>
      <c r="AK85" s="362">
        <f t="shared" si="38"/>
        <v>-964.88359162081815</v>
      </c>
      <c r="AL85" s="362">
        <f t="shared" si="38"/>
        <v>-1178.446092988017</v>
      </c>
      <c r="AM85" s="362">
        <f t="shared" si="38"/>
        <v>-1391.8028236407981</v>
      </c>
      <c r="AN85" s="362">
        <f t="shared" si="38"/>
        <v>-1605.1595542935793</v>
      </c>
      <c r="AP85" s="382">
        <f t="shared" ref="AP85:AP87" si="39">ROUND(SUM(0.5*(SUM(AB85,AN85)),(AC85:AM85))/12/1000,0)</f>
        <v>-1</v>
      </c>
    </row>
    <row r="86" spans="1:42">
      <c r="A86" s="367"/>
      <c r="B86" s="359" t="s">
        <v>861</v>
      </c>
      <c r="E86" s="377">
        <f>-E65</f>
        <v>0</v>
      </c>
      <c r="F86" s="362">
        <f t="shared" ref="F86:U87" si="40">E86-F65</f>
        <v>0</v>
      </c>
      <c r="G86" s="362">
        <f t="shared" si="40"/>
        <v>0</v>
      </c>
      <c r="H86" s="362">
        <f t="shared" si="40"/>
        <v>0</v>
      </c>
      <c r="I86" s="362">
        <f t="shared" si="40"/>
        <v>0</v>
      </c>
      <c r="J86" s="362">
        <f t="shared" si="40"/>
        <v>0</v>
      </c>
      <c r="K86" s="362">
        <f t="shared" si="40"/>
        <v>0</v>
      </c>
      <c r="L86" s="362">
        <f t="shared" si="40"/>
        <v>0</v>
      </c>
      <c r="M86" s="362">
        <f t="shared" si="40"/>
        <v>0</v>
      </c>
      <c r="N86" s="362">
        <f t="shared" si="40"/>
        <v>0</v>
      </c>
      <c r="O86" s="362">
        <f t="shared" si="40"/>
        <v>0</v>
      </c>
      <c r="P86" s="362">
        <f t="shared" si="40"/>
        <v>0</v>
      </c>
      <c r="Q86" s="361">
        <f t="shared" si="40"/>
        <v>0</v>
      </c>
      <c r="R86" s="362">
        <f t="shared" si="40"/>
        <v>0</v>
      </c>
      <c r="S86" s="362">
        <f t="shared" si="40"/>
        <v>0</v>
      </c>
      <c r="T86" s="362">
        <f t="shared" si="40"/>
        <v>0</v>
      </c>
      <c r="U86" s="362">
        <f t="shared" si="40"/>
        <v>0</v>
      </c>
      <c r="V86" s="362">
        <f t="shared" si="38"/>
        <v>0</v>
      </c>
      <c r="W86" s="362">
        <f t="shared" si="38"/>
        <v>0</v>
      </c>
      <c r="X86" s="362">
        <f t="shared" si="38"/>
        <v>0</v>
      </c>
      <c r="Y86" s="362">
        <f t="shared" si="38"/>
        <v>0</v>
      </c>
      <c r="Z86" s="362">
        <f t="shared" si="38"/>
        <v>0</v>
      </c>
      <c r="AA86" s="362">
        <f t="shared" si="38"/>
        <v>0</v>
      </c>
      <c r="AB86" s="362">
        <f t="shared" si="38"/>
        <v>0</v>
      </c>
      <c r="AC86" s="361">
        <f t="shared" si="38"/>
        <v>0</v>
      </c>
      <c r="AD86" s="362">
        <f t="shared" si="38"/>
        <v>-4.1591213088545533</v>
      </c>
      <c r="AE86" s="362">
        <f t="shared" si="38"/>
        <v>-15.542506808380541</v>
      </c>
      <c r="AF86" s="362">
        <f t="shared" si="38"/>
        <v>-63.627014919710518</v>
      </c>
      <c r="AG86" s="362">
        <f t="shared" si="38"/>
        <v>-153.49584023627187</v>
      </c>
      <c r="AH86" s="362">
        <f t="shared" si="38"/>
        <v>-262.85669698237922</v>
      </c>
      <c r="AI86" s="362">
        <f t="shared" si="38"/>
        <v>-402.65960173031442</v>
      </c>
      <c r="AJ86" s="362">
        <f t="shared" si="38"/>
        <v>-562.09694104049845</v>
      </c>
      <c r="AK86" s="362">
        <f t="shared" si="38"/>
        <v>-722.07036086540506</v>
      </c>
      <c r="AL86" s="362">
        <f t="shared" si="38"/>
        <v>-881.8897924619215</v>
      </c>
      <c r="AM86" s="362">
        <f t="shared" si="38"/>
        <v>-1041.5552358300479</v>
      </c>
      <c r="AN86" s="362">
        <f t="shared" si="38"/>
        <v>-1201.2206791981741</v>
      </c>
      <c r="AP86" s="382">
        <f t="shared" si="39"/>
        <v>0</v>
      </c>
    </row>
    <row r="87" spans="1:42" ht="17.25">
      <c r="A87" s="367"/>
      <c r="B87" s="359" t="s">
        <v>862</v>
      </c>
      <c r="E87" s="377">
        <f>-E66</f>
        <v>0</v>
      </c>
      <c r="F87" s="362">
        <f t="shared" si="40"/>
        <v>0</v>
      </c>
      <c r="G87" s="362">
        <f t="shared" si="38"/>
        <v>0</v>
      </c>
      <c r="H87" s="362">
        <f t="shared" si="38"/>
        <v>0</v>
      </c>
      <c r="I87" s="362">
        <f t="shared" si="38"/>
        <v>0</v>
      </c>
      <c r="J87" s="362">
        <f t="shared" si="38"/>
        <v>0</v>
      </c>
      <c r="K87" s="362">
        <f t="shared" si="38"/>
        <v>0</v>
      </c>
      <c r="L87" s="362">
        <f t="shared" si="38"/>
        <v>0</v>
      </c>
      <c r="M87" s="362">
        <f t="shared" si="38"/>
        <v>0</v>
      </c>
      <c r="N87" s="362">
        <f t="shared" si="38"/>
        <v>0</v>
      </c>
      <c r="O87" s="362">
        <f t="shared" si="38"/>
        <v>0</v>
      </c>
      <c r="P87" s="362">
        <f t="shared" si="38"/>
        <v>0</v>
      </c>
      <c r="Q87" s="361">
        <f t="shared" si="38"/>
        <v>0</v>
      </c>
      <c r="R87" s="362">
        <f t="shared" si="38"/>
        <v>0</v>
      </c>
      <c r="S87" s="362">
        <f t="shared" si="38"/>
        <v>0</v>
      </c>
      <c r="T87" s="362">
        <f t="shared" si="38"/>
        <v>0</v>
      </c>
      <c r="U87" s="362">
        <f t="shared" si="38"/>
        <v>0</v>
      </c>
      <c r="V87" s="362">
        <f t="shared" si="38"/>
        <v>0</v>
      </c>
      <c r="W87" s="362">
        <f t="shared" si="38"/>
        <v>0</v>
      </c>
      <c r="X87" s="362">
        <f t="shared" si="38"/>
        <v>0</v>
      </c>
      <c r="Y87" s="362">
        <f t="shared" si="38"/>
        <v>0</v>
      </c>
      <c r="Z87" s="362">
        <f t="shared" si="38"/>
        <v>0</v>
      </c>
      <c r="AA87" s="362">
        <f t="shared" si="38"/>
        <v>0</v>
      </c>
      <c r="AB87" s="362">
        <f t="shared" si="38"/>
        <v>0</v>
      </c>
      <c r="AC87" s="361">
        <f t="shared" si="38"/>
        <v>0</v>
      </c>
      <c r="AD87" s="362">
        <f t="shared" si="38"/>
        <v>-15.784216666666667</v>
      </c>
      <c r="AE87" s="362">
        <f t="shared" si="38"/>
        <v>-58.985071516666657</v>
      </c>
      <c r="AF87" s="362">
        <f t="shared" si="38"/>
        <v>-241.46951355000002</v>
      </c>
      <c r="AG87" s="362">
        <f t="shared" si="38"/>
        <v>-582.52875021666671</v>
      </c>
      <c r="AH87" s="362">
        <f t="shared" si="38"/>
        <v>-997.56183793333344</v>
      </c>
      <c r="AI87" s="362">
        <f t="shared" si="38"/>
        <v>-1528.1249052500002</v>
      </c>
      <c r="AJ87" s="362">
        <f t="shared" si="38"/>
        <v>-2133.2022009166667</v>
      </c>
      <c r="AK87" s="362">
        <f t="shared" si="38"/>
        <v>-2740.3139674166669</v>
      </c>
      <c r="AL87" s="362">
        <f t="shared" si="38"/>
        <v>-3346.8413355833336</v>
      </c>
      <c r="AM87" s="362">
        <f t="shared" si="38"/>
        <v>-3952.7843054166669</v>
      </c>
      <c r="AN87" s="362">
        <f t="shared" si="38"/>
        <v>-4558.7272752500003</v>
      </c>
      <c r="AP87" s="383">
        <f t="shared" si="39"/>
        <v>-1</v>
      </c>
    </row>
    <row r="88" spans="1:42">
      <c r="A88" s="367"/>
      <c r="B88" s="368" t="s">
        <v>863</v>
      </c>
      <c r="E88" s="384">
        <f t="shared" ref="E88:AN88" si="41">SUBTOTAL(9,E85:E87)</f>
        <v>0</v>
      </c>
      <c r="F88" s="385">
        <f t="shared" si="41"/>
        <v>0</v>
      </c>
      <c r="G88" s="385">
        <f t="shared" si="41"/>
        <v>0</v>
      </c>
      <c r="H88" s="385">
        <f t="shared" si="41"/>
        <v>0</v>
      </c>
      <c r="I88" s="385">
        <f t="shared" si="41"/>
        <v>0</v>
      </c>
      <c r="J88" s="385">
        <f t="shared" si="41"/>
        <v>0</v>
      </c>
      <c r="K88" s="385">
        <f t="shared" si="41"/>
        <v>0</v>
      </c>
      <c r="L88" s="385">
        <f t="shared" si="41"/>
        <v>0</v>
      </c>
      <c r="M88" s="385">
        <f t="shared" si="41"/>
        <v>0</v>
      </c>
      <c r="N88" s="385">
        <f t="shared" si="41"/>
        <v>0</v>
      </c>
      <c r="O88" s="385">
        <f t="shared" si="41"/>
        <v>0</v>
      </c>
      <c r="P88" s="385">
        <f t="shared" si="41"/>
        <v>0</v>
      </c>
      <c r="Q88" s="384">
        <f t="shared" si="41"/>
        <v>0</v>
      </c>
      <c r="R88" s="385">
        <f t="shared" si="41"/>
        <v>0</v>
      </c>
      <c r="S88" s="385">
        <f t="shared" si="41"/>
        <v>0</v>
      </c>
      <c r="T88" s="385">
        <f t="shared" si="41"/>
        <v>0</v>
      </c>
      <c r="U88" s="385">
        <f t="shared" si="41"/>
        <v>0</v>
      </c>
      <c r="V88" s="385">
        <f t="shared" si="41"/>
        <v>0</v>
      </c>
      <c r="W88" s="385">
        <f t="shared" si="41"/>
        <v>0</v>
      </c>
      <c r="X88" s="385">
        <f t="shared" si="41"/>
        <v>0</v>
      </c>
      <c r="Y88" s="366">
        <f t="shared" si="41"/>
        <v>0</v>
      </c>
      <c r="Z88" s="385">
        <f t="shared" si="41"/>
        <v>0</v>
      </c>
      <c r="AA88" s="385">
        <f t="shared" si="41"/>
        <v>0</v>
      </c>
      <c r="AB88" s="385">
        <f t="shared" si="41"/>
        <v>0</v>
      </c>
      <c r="AC88" s="384">
        <f t="shared" si="41"/>
        <v>0</v>
      </c>
      <c r="AD88" s="385">
        <f t="shared" si="41"/>
        <v>-25.501070355585682</v>
      </c>
      <c r="AE88" s="385">
        <f t="shared" si="41"/>
        <v>-95.296631920269192</v>
      </c>
      <c r="AF88" s="385">
        <f t="shared" si="41"/>
        <v>-390.11962227260744</v>
      </c>
      <c r="AG88" s="385">
        <f t="shared" si="41"/>
        <v>-941.13701166258465</v>
      </c>
      <c r="AH88" s="385">
        <f t="shared" si="41"/>
        <v>-1611.6669905648919</v>
      </c>
      <c r="AI88" s="385">
        <f t="shared" si="41"/>
        <v>-2468.8479057567838</v>
      </c>
      <c r="AJ88" s="385">
        <f t="shared" si="41"/>
        <v>-3446.414461496367</v>
      </c>
      <c r="AK88" s="385">
        <f t="shared" si="41"/>
        <v>-4427.2679199028898</v>
      </c>
      <c r="AL88" s="385">
        <f t="shared" si="41"/>
        <v>-5407.177221033272</v>
      </c>
      <c r="AM88" s="385">
        <f t="shared" si="41"/>
        <v>-6386.1423648875134</v>
      </c>
      <c r="AN88" s="385">
        <f t="shared" si="41"/>
        <v>-7365.1075087417539</v>
      </c>
      <c r="AP88" s="382">
        <f>SUBTOTAL(9,AP85:AP87)</f>
        <v>-2</v>
      </c>
    </row>
    <row r="89" spans="1:42" s="371" customFormat="1">
      <c r="A89" s="370" t="s">
        <v>387</v>
      </c>
      <c r="C89" s="372"/>
      <c r="D89" s="372"/>
      <c r="E89" s="373">
        <f>SUBTOTAL(9,E71:E88)</f>
        <v>2551.7265903336711</v>
      </c>
      <c r="F89" s="374">
        <f>SUBTOTAL(9,F71:F88)</f>
        <v>7632.555721862037</v>
      </c>
      <c r="G89" s="374">
        <f t="shared" ref="G89:AN89" si="42">SUBTOTAL(9,G71:G88)</f>
        <v>12675.174511854833</v>
      </c>
      <c r="H89" s="374">
        <f t="shared" si="42"/>
        <v>17656.122775329553</v>
      </c>
      <c r="I89" s="374">
        <f t="shared" si="42"/>
        <v>22555.375499144466</v>
      </c>
      <c r="J89" s="374">
        <f t="shared" si="42"/>
        <v>27260.87832685186</v>
      </c>
      <c r="K89" s="374">
        <f t="shared" si="42"/>
        <v>31379.390866431335</v>
      </c>
      <c r="L89" s="374">
        <f t="shared" si="42"/>
        <v>34993.886967736355</v>
      </c>
      <c r="M89" s="374">
        <f t="shared" si="42"/>
        <v>38480.466874166654</v>
      </c>
      <c r="N89" s="374">
        <f t="shared" si="42"/>
        <v>41858.317399915504</v>
      </c>
      <c r="O89" s="374">
        <f t="shared" si="42"/>
        <v>45146.626349555459</v>
      </c>
      <c r="P89" s="374">
        <f t="shared" si="42"/>
        <v>48291.327506092894</v>
      </c>
      <c r="Q89" s="373">
        <f t="shared" si="42"/>
        <v>51204.969077039699</v>
      </c>
      <c r="R89" s="374">
        <f t="shared" si="42"/>
        <v>53877.850372258632</v>
      </c>
      <c r="S89" s="374">
        <f t="shared" si="42"/>
        <v>56409.172813207733</v>
      </c>
      <c r="T89" s="374">
        <f t="shared" si="42"/>
        <v>58739.024826528155</v>
      </c>
      <c r="U89" s="374">
        <f t="shared" si="42"/>
        <v>60847.562962059732</v>
      </c>
      <c r="V89" s="374">
        <f t="shared" si="42"/>
        <v>62776.487590972953</v>
      </c>
      <c r="W89" s="374">
        <f t="shared" si="42"/>
        <v>64254.39534979868</v>
      </c>
      <c r="X89" s="374">
        <f t="shared" si="42"/>
        <v>65284.592255977979</v>
      </c>
      <c r="Y89" s="374">
        <f t="shared" si="42"/>
        <v>69455.517254227976</v>
      </c>
      <c r="Z89" s="374">
        <f t="shared" si="42"/>
        <v>72941.253165519651</v>
      </c>
      <c r="AA89" s="374">
        <f t="shared" si="42"/>
        <v>75489.150773353002</v>
      </c>
      <c r="AB89" s="374">
        <f t="shared" si="42"/>
        <v>77095.721578561337</v>
      </c>
      <c r="AC89" s="373">
        <f t="shared" si="42"/>
        <v>78152.702846061351</v>
      </c>
      <c r="AD89" s="374">
        <f t="shared" si="42"/>
        <v>78650.310133497405</v>
      </c>
      <c r="AE89" s="374">
        <f t="shared" si="42"/>
        <v>78251.366979599392</v>
      </c>
      <c r="AF89" s="374">
        <f t="shared" si="42"/>
        <v>76225.289241872088</v>
      </c>
      <c r="AG89" s="374">
        <f t="shared" si="42"/>
        <v>72092.826120982107</v>
      </c>
      <c r="AH89" s="374">
        <f t="shared" si="42"/>
        <v>64484.244635954798</v>
      </c>
      <c r="AI89" s="374">
        <f t="shared" si="42"/>
        <v>52629.972132512907</v>
      </c>
      <c r="AJ89" s="374">
        <f t="shared" si="42"/>
        <v>38357.174849398347</v>
      </c>
      <c r="AK89" s="374">
        <f t="shared" si="42"/>
        <v>22953.370136033489</v>
      </c>
      <c r="AL89" s="374">
        <f t="shared" si="42"/>
        <v>6948.2672944031137</v>
      </c>
      <c r="AM89" s="374">
        <f t="shared" si="42"/>
        <v>-9723.0340976594307</v>
      </c>
      <c r="AN89" s="374">
        <f t="shared" si="42"/>
        <v>-28308.97530105534</v>
      </c>
      <c r="AP89" s="386">
        <f>SUBTOTAL(9,AP71:AP88)</f>
        <v>49</v>
      </c>
    </row>
    <row r="90" spans="1:42">
      <c r="C90" s="404"/>
      <c r="D90" s="404"/>
      <c r="E90" s="377"/>
      <c r="F90" s="376"/>
      <c r="G90" s="376"/>
      <c r="H90" s="376"/>
      <c r="I90" s="376"/>
      <c r="J90" s="376"/>
      <c r="K90" s="376"/>
      <c r="L90" s="376"/>
      <c r="M90" s="362"/>
      <c r="N90" s="376"/>
      <c r="O90" s="362"/>
      <c r="P90" s="376"/>
      <c r="Q90" s="377"/>
      <c r="R90" s="376"/>
      <c r="S90" s="376"/>
      <c r="T90" s="376"/>
      <c r="U90" s="376"/>
      <c r="V90" s="376"/>
      <c r="W90" s="376"/>
      <c r="X90" s="376"/>
      <c r="Y90" s="362"/>
      <c r="Z90" s="376"/>
      <c r="AA90" s="376"/>
      <c r="AB90" s="376"/>
      <c r="AC90" s="377"/>
      <c r="AD90" s="376"/>
      <c r="AE90" s="376"/>
      <c r="AF90" s="376"/>
      <c r="AG90" s="376"/>
      <c r="AH90" s="376"/>
      <c r="AI90" s="376"/>
      <c r="AJ90" s="376"/>
      <c r="AK90" s="376"/>
      <c r="AL90" s="376"/>
      <c r="AM90" s="376"/>
      <c r="AN90" s="376"/>
      <c r="AP90" s="375"/>
    </row>
    <row r="91" spans="1:42">
      <c r="M91" s="338"/>
      <c r="O91" s="338"/>
    </row>
    <row r="92" spans="1:42">
      <c r="M92" s="338"/>
      <c r="O92" s="338"/>
    </row>
    <row r="93" spans="1:42">
      <c r="M93" s="338"/>
      <c r="O93" s="338"/>
    </row>
    <row r="94" spans="1:42">
      <c r="M94" s="338"/>
      <c r="O94" s="338"/>
    </row>
    <row r="95" spans="1:42">
      <c r="M95" s="338"/>
      <c r="O95" s="338"/>
    </row>
    <row r="96" spans="1:42">
      <c r="M96" s="338"/>
      <c r="O96" s="338"/>
    </row>
    <row r="97" spans="13:15">
      <c r="M97" s="338"/>
      <c r="O97" s="338"/>
    </row>
    <row r="98" spans="13:15">
      <c r="M98" s="338"/>
      <c r="O98" s="338"/>
    </row>
    <row r="99" spans="13:15">
      <c r="M99" s="338"/>
      <c r="O99" s="338"/>
    </row>
    <row r="100" spans="13:15">
      <c r="M100" s="338"/>
      <c r="O100" s="338"/>
    </row>
    <row r="101" spans="13:15">
      <c r="M101" s="338"/>
      <c r="O101" s="338"/>
    </row>
    <row r="102" spans="13:15">
      <c r="M102" s="338"/>
      <c r="O102" s="338"/>
    </row>
    <row r="103" spans="13:15">
      <c r="M103" s="338"/>
      <c r="O103" s="338"/>
    </row>
    <row r="104" spans="13:15">
      <c r="M104" s="338"/>
      <c r="O104" s="338"/>
    </row>
    <row r="105" spans="13:15">
      <c r="M105" s="338"/>
      <c r="O105" s="338"/>
    </row>
    <row r="106" spans="13:15">
      <c r="M106" s="338"/>
      <c r="O106" s="338"/>
    </row>
    <row r="107" spans="13:15">
      <c r="M107" s="338"/>
      <c r="O107" s="338"/>
    </row>
    <row r="108" spans="13:15">
      <c r="M108" s="338"/>
      <c r="O108" s="338"/>
    </row>
    <row r="109" spans="13:15">
      <c r="M109" s="338"/>
      <c r="O109" s="338"/>
    </row>
    <row r="110" spans="13:15">
      <c r="M110" s="338"/>
      <c r="O110" s="338"/>
    </row>
    <row r="111" spans="13:15">
      <c r="M111" s="338"/>
      <c r="O111" s="338"/>
    </row>
    <row r="112" spans="13:15">
      <c r="M112" s="338"/>
      <c r="O112" s="338"/>
    </row>
    <row r="113" spans="13:15">
      <c r="M113" s="338"/>
      <c r="O113" s="338"/>
    </row>
    <row r="114" spans="13:15">
      <c r="M114" s="338"/>
      <c r="O114" s="338"/>
    </row>
    <row r="115" spans="13:15">
      <c r="M115" s="338"/>
      <c r="O115" s="338"/>
    </row>
    <row r="116" spans="13:15">
      <c r="M116" s="338"/>
      <c r="O116" s="338"/>
    </row>
    <row r="117" spans="13:15">
      <c r="M117" s="338"/>
      <c r="O117" s="338"/>
    </row>
    <row r="118" spans="13:15">
      <c r="M118" s="338"/>
      <c r="O118" s="338"/>
    </row>
    <row r="119" spans="13:15">
      <c r="M119" s="338"/>
      <c r="O119" s="338"/>
    </row>
    <row r="120" spans="13:15">
      <c r="M120" s="338"/>
      <c r="O120" s="338"/>
    </row>
    <row r="121" spans="13:15">
      <c r="M121" s="338"/>
      <c r="O121" s="338"/>
    </row>
    <row r="122" spans="13:15">
      <c r="M122" s="338"/>
      <c r="O122" s="338"/>
    </row>
    <row r="123" spans="13:15">
      <c r="M123" s="338"/>
      <c r="O123" s="338"/>
    </row>
    <row r="124" spans="13:15">
      <c r="M124" s="338"/>
      <c r="O124" s="338"/>
    </row>
    <row r="125" spans="13:15">
      <c r="M125" s="338"/>
      <c r="O125" s="338"/>
    </row>
    <row r="126" spans="13:15">
      <c r="M126" s="338"/>
      <c r="O126" s="338"/>
    </row>
    <row r="127" spans="13:15">
      <c r="M127" s="338"/>
      <c r="O127" s="338"/>
    </row>
    <row r="128" spans="13:15">
      <c r="M128" s="338"/>
      <c r="O128" s="338"/>
    </row>
    <row r="129" spans="13:15">
      <c r="M129" s="338"/>
      <c r="O129" s="338"/>
    </row>
    <row r="130" spans="13:15">
      <c r="M130" s="338"/>
      <c r="O130" s="338"/>
    </row>
    <row r="131" spans="13:15">
      <c r="M131" s="338"/>
      <c r="O131" s="338"/>
    </row>
    <row r="132" spans="13:15">
      <c r="M132" s="338"/>
      <c r="O132" s="338"/>
    </row>
    <row r="133" spans="13:15">
      <c r="M133" s="338"/>
      <c r="O133" s="338"/>
    </row>
    <row r="134" spans="13:15">
      <c r="M134" s="338"/>
      <c r="O134" s="338"/>
    </row>
    <row r="135" spans="13:15">
      <c r="M135" s="338"/>
      <c r="O135" s="338"/>
    </row>
    <row r="136" spans="13:15">
      <c r="M136" s="338"/>
      <c r="O136" s="338"/>
    </row>
    <row r="137" spans="13:15">
      <c r="M137" s="338"/>
      <c r="O137" s="338"/>
    </row>
    <row r="138" spans="13:15">
      <c r="M138" s="338"/>
      <c r="O138" s="338"/>
    </row>
    <row r="139" spans="13:15">
      <c r="M139" s="338"/>
      <c r="O139" s="338"/>
    </row>
    <row r="140" spans="13:15">
      <c r="M140" s="338"/>
      <c r="O140" s="338"/>
    </row>
    <row r="141" spans="13:15">
      <c r="M141" s="338"/>
      <c r="O141" s="338"/>
    </row>
    <row r="142" spans="13:15">
      <c r="M142" s="338"/>
      <c r="O142" s="338"/>
    </row>
    <row r="143" spans="13:15">
      <c r="M143" s="338"/>
      <c r="O143" s="338"/>
    </row>
    <row r="144" spans="13:15">
      <c r="M144" s="338"/>
      <c r="O144" s="338"/>
    </row>
    <row r="145" spans="13:15">
      <c r="M145" s="338"/>
      <c r="O145" s="338"/>
    </row>
    <row r="146" spans="13:15">
      <c r="M146" s="338"/>
      <c r="O146" s="338"/>
    </row>
    <row r="147" spans="13:15">
      <c r="M147" s="338"/>
      <c r="O147" s="338"/>
    </row>
    <row r="148" spans="13:15">
      <c r="M148" s="338"/>
      <c r="O148" s="338"/>
    </row>
    <row r="149" spans="13:15">
      <c r="M149" s="338"/>
      <c r="O149" s="338"/>
    </row>
    <row r="150" spans="13:15">
      <c r="M150" s="338"/>
      <c r="O150" s="338"/>
    </row>
    <row r="151" spans="13:15">
      <c r="M151" s="338"/>
      <c r="O151" s="338"/>
    </row>
    <row r="152" spans="13:15">
      <c r="M152" s="338"/>
      <c r="O152" s="338"/>
    </row>
    <row r="153" spans="13:15">
      <c r="M153" s="338"/>
      <c r="O153" s="338"/>
    </row>
    <row r="154" spans="13:15">
      <c r="M154" s="338"/>
      <c r="O154" s="338"/>
    </row>
    <row r="155" spans="13:15">
      <c r="M155" s="338"/>
      <c r="O155" s="338"/>
    </row>
    <row r="156" spans="13:15">
      <c r="M156" s="338"/>
      <c r="O156" s="338"/>
    </row>
    <row r="157" spans="13:15">
      <c r="M157" s="338"/>
      <c r="O157" s="338"/>
    </row>
    <row r="158" spans="13:15">
      <c r="M158" s="338"/>
      <c r="O158" s="338"/>
    </row>
    <row r="159" spans="13:15">
      <c r="M159" s="338"/>
      <c r="O159" s="338"/>
    </row>
    <row r="160" spans="13:15">
      <c r="M160" s="338"/>
      <c r="O160" s="338"/>
    </row>
    <row r="161" spans="13:15">
      <c r="M161" s="338"/>
      <c r="O161" s="338"/>
    </row>
    <row r="162" spans="13:15">
      <c r="M162" s="338"/>
      <c r="O162" s="338"/>
    </row>
    <row r="163" spans="13:15">
      <c r="M163" s="338"/>
      <c r="O163" s="338"/>
    </row>
    <row r="164" spans="13:15">
      <c r="M164" s="338"/>
      <c r="O164" s="338"/>
    </row>
    <row r="165" spans="13:15">
      <c r="M165" s="338"/>
      <c r="O165" s="338"/>
    </row>
    <row r="166" spans="13:15">
      <c r="M166" s="338"/>
      <c r="O166" s="338"/>
    </row>
    <row r="167" spans="13:15">
      <c r="M167" s="338"/>
      <c r="O167" s="338"/>
    </row>
    <row r="168" spans="13:15">
      <c r="M168" s="338"/>
      <c r="O168" s="338"/>
    </row>
    <row r="169" spans="13:15">
      <c r="M169" s="338"/>
      <c r="O169" s="338"/>
    </row>
    <row r="170" spans="13:15">
      <c r="M170" s="338"/>
      <c r="O170" s="338"/>
    </row>
    <row r="171" spans="13:15">
      <c r="M171" s="338"/>
      <c r="O171" s="338"/>
    </row>
    <row r="172" spans="13:15">
      <c r="M172" s="338"/>
      <c r="O172" s="338"/>
    </row>
    <row r="173" spans="13:15">
      <c r="M173" s="338"/>
      <c r="O173" s="338"/>
    </row>
    <row r="174" spans="13:15">
      <c r="M174" s="338"/>
      <c r="O174" s="338"/>
    </row>
    <row r="175" spans="13:15">
      <c r="M175" s="338"/>
      <c r="O175" s="338"/>
    </row>
    <row r="176" spans="13:15">
      <c r="M176" s="338"/>
      <c r="O176" s="338"/>
    </row>
    <row r="177" spans="13:15">
      <c r="M177" s="338"/>
      <c r="O177" s="338"/>
    </row>
    <row r="178" spans="13:15">
      <c r="M178" s="338"/>
      <c r="O178" s="338"/>
    </row>
    <row r="179" spans="13:15">
      <c r="M179" s="338"/>
      <c r="O179" s="338"/>
    </row>
    <row r="180" spans="13:15">
      <c r="M180" s="338"/>
      <c r="O180" s="338"/>
    </row>
    <row r="181" spans="13:15">
      <c r="M181" s="338"/>
      <c r="O181" s="338"/>
    </row>
  </sheetData>
  <pageMargins left="0.7" right="0.7" top="0.75" bottom="0.75" header="0.3" footer="0.3"/>
  <pageSetup scale="72" pageOrder="overThenDown" orientation="landscape" r:id="rId1"/>
  <headerFooter>
    <oddHeader>&amp;LAvista
Mr. Baldwin-Bonney Workpapers&amp;R&amp;F
Workpaper Ref. &amp;A</oddHeader>
    <oddFooter>&amp;R&amp;P of &amp;N</oddFooter>
  </headerFooter>
  <rowBreaks count="2" manualBreakCount="2">
    <brk id="27" max="16383" man="1"/>
    <brk id="69" max="16383" man="1"/>
  </rowBreaks>
  <colBreaks count="5" manualBreakCount="5">
    <brk id="16" max="1048575" man="1"/>
    <brk id="22" max="1048575" man="1"/>
    <brk id="28" max="283" man="1"/>
    <brk id="34" max="283" man="1"/>
    <brk id="41" max="28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6FA9100C5E01D9469F27E414CADA3549" ma:contentTypeVersion="28" ma:contentTypeDescription="" ma:contentTypeScope="" ma:versionID="7f145ac18a58221b0701b619d6b703f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2022-01-21T08:00:00+00:00</OpenedDate>
    <SignificantOrder xmlns="dc463f71-b30c-4ab2-9473-d307f9d35888">false</SignificantOrder>
    <Date1 xmlns="dc463f71-b30c-4ab2-9473-d307f9d35888">2025-03-31T07:00:00+00:00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220053</DocketNumber>
    <DelegatedOrder xmlns="dc463f71-b30c-4ab2-9473-d307f9d35888">false</DelegatedOrder>
  </documentManagement>
</p:properties>
</file>

<file path=customXml/itemProps1.xml><?xml version="1.0" encoding="utf-8"?>
<ds:datastoreItem xmlns:ds="http://schemas.openxmlformats.org/officeDocument/2006/customXml" ds:itemID="{F8B01DEF-EAD4-407D-84EE-8B79F8F23062}"/>
</file>

<file path=customXml/itemProps2.xml><?xml version="1.0" encoding="utf-8"?>
<ds:datastoreItem xmlns:ds="http://schemas.openxmlformats.org/officeDocument/2006/customXml" ds:itemID="{663D6F1B-BE2C-4EC2-AC24-477594EA9C8D}"/>
</file>

<file path=customXml/itemProps3.xml><?xml version="1.0" encoding="utf-8"?>
<ds:datastoreItem xmlns:ds="http://schemas.openxmlformats.org/officeDocument/2006/customXml" ds:itemID="{6E9E8046-E44B-4FD7-8054-F696985E9AF3}"/>
</file>

<file path=customXml/itemProps4.xml><?xml version="1.0" encoding="utf-8"?>
<ds:datastoreItem xmlns:ds="http://schemas.openxmlformats.org/officeDocument/2006/customXml" ds:itemID="{B34D9EE9-FF68-4FF5-B284-E8D092610F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Variance Summary - Attachment A</vt:lpstr>
      <vt:lpstr>Summary Actual vs Auth</vt:lpstr>
      <vt:lpstr>Electric Summary</vt:lpstr>
      <vt:lpstr>Natural Gas Summary</vt:lpstr>
      <vt:lpstr>E-PLT 2024</vt:lpstr>
      <vt:lpstr>G-PLT 2024</vt:lpstr>
      <vt:lpstr>TTP Pivot</vt:lpstr>
      <vt:lpstr>TTP Detail - Attachment B</vt:lpstr>
      <vt:lpstr>Colstrip 2022-2024 Additions</vt:lpstr>
      <vt:lpstr>Tables</vt:lpstr>
      <vt:lpstr>'E-PLT 2024'!E_PLT</vt:lpstr>
      <vt:lpstr>'E-PLT 2024'!E_PLT_Area</vt:lpstr>
      <vt:lpstr>'G-PLT 2024'!G_PLT</vt:lpstr>
      <vt:lpstr>'G-PLT 2024'!G_PLT_Area</vt:lpstr>
      <vt:lpstr>'Colstrip 2022-2024 Additions'!Print_Area</vt:lpstr>
      <vt:lpstr>'E-PLT 2024'!Print_Area</vt:lpstr>
      <vt:lpstr>'G-PLT 2024'!Print_Area</vt:lpstr>
      <vt:lpstr>'Variance Summary - Attachment A'!Print_Area</vt:lpstr>
      <vt:lpstr>'Colstrip 2022-2024 Additions'!Print_Titles</vt:lpstr>
      <vt:lpstr>'E-PLT 2024'!Print_Titles</vt:lpstr>
      <vt:lpstr>'G-PLT 2024'!Print_Titles</vt:lpstr>
      <vt:lpstr>'TTP Detail - Attachment B'!Print_Titles</vt:lpstr>
      <vt:lpstr>'Variance Summary - Attachment A'!Print_Titles</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Schultz, Kaylene</dc:creator>
  <cp:lastModifiedBy>Andrews, Liz</cp:lastModifiedBy>
  <cp:lastPrinted>2025-03-27T16:49:13Z</cp:lastPrinted>
  <dcterms:created xsi:type="dcterms:W3CDTF">2023-03-24T15:12:09Z</dcterms:created>
  <dcterms:modified xsi:type="dcterms:W3CDTF">2025-03-27T19:17:26Z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0x0101006E56B4D1795A2E4DB2F0B01679ED314A006FA9100C5E01D9469F27E414CADA3549</vt:lpwstr>
  </property>
  <property fmtid="{D5CDD505-2E9C-101B-9397-08002B2CF9AE}" pid="3" name="_docset_NoMedatataSyncRequired">
    <vt:lpwstr>False</vt:lpwstr>
  </property>
</Properties>
</file>